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workbookPr/>
  <mc:AlternateContent xmlns:mc="http://schemas.openxmlformats.org/markup-compatibility/2006">
    <mc:Choice Requires="x15">
      <x15ac:absPath xmlns:x15ac="http://schemas.microsoft.com/office/spreadsheetml/2010/11/ac" url="https://talnet.sharepoint.com/sites/Schoonmaak-02.Aanbestedingsfase/Gedeelde documenten/02. Aanbestedingsfase/NvI 2/"/>
    </mc:Choice>
  </mc:AlternateContent>
  <xr:revisionPtr revIDLastSave="90" documentId="8_{D4AA093C-A51C-474A-BF80-7176967AEA8E}" xr6:coauthVersionLast="47" xr6:coauthVersionMax="47" xr10:uidLastSave="{F7123775-8611-4140-B526-6CCF63EFC5C8}"/>
  <bookViews>
    <workbookView xWindow="28680" yWindow="-120" windowWidth="29040" windowHeight="15840" tabRatio="947"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Sanitair all-in" sheetId="42" r:id="rId11"/>
    <sheet name="12-Vloeronderhoud" sheetId="45" r:id="rId12"/>
  </sheets>
  <definedNames>
    <definedName name="__1F" localSheetId="11" hidden="1">#REF!</definedName>
    <definedName name="__1F" hidden="1">#REF!</definedName>
    <definedName name="__2_0_F" localSheetId="11" hidden="1">#REF!</definedName>
    <definedName name="__2_0_F" hidden="1">#REF!</definedName>
    <definedName name="_1_________F" hidden="1">#REF!</definedName>
    <definedName name="_1F" localSheetId="1" hidden="1">#REF!</definedName>
    <definedName name="_1F" hidden="1">#REF!</definedName>
    <definedName name="_2_______0_F" hidden="1">#REF!</definedName>
    <definedName name="_2_0_F" hidden="1">#REF!</definedName>
    <definedName name="_2F" hidden="1">#REF!</definedName>
    <definedName name="_3_0_F" hidden="1">#REF!</definedName>
    <definedName name="_3F" hidden="1">#REF!</definedName>
    <definedName name="_4F" hidden="1">#REF!</definedName>
    <definedName name="_5_0_F" hidden="1">#REF!</definedName>
    <definedName name="_8_0_F" hidden="1">#REF!</definedName>
    <definedName name="_Dist_Bin" hidden="1">#REF!</definedName>
    <definedName name="_Dist_Values" hidden="1">#REF!</definedName>
    <definedName name="_Fill" localSheetId="9" hidden="1">#REF!</definedName>
    <definedName name="_Fill" localSheetId="10" hidden="1">#REF!</definedName>
    <definedName name="_Fill" localSheetId="11" hidden="1">#REF!</definedName>
    <definedName name="_Fill" localSheetId="1" hidden="1">#REF!</definedName>
    <definedName name="_Fill" hidden="1">#REF!</definedName>
    <definedName name="_filll" hidden="1">#REF!</definedName>
    <definedName name="_xlnm._FilterDatabase" localSheetId="9" hidden="1">'10-Glasbewassing'!$A$12:$AA$139</definedName>
    <definedName name="_xlnm._FilterDatabase" localSheetId="10" hidden="1">'11-Sanitair all-in'!$A$16:$P$57</definedName>
    <definedName name="_xlnm._FilterDatabase" localSheetId="11" hidden="1">'12-Vloeronderhoud'!$A$11:$Y$32</definedName>
    <definedName name="_xlnm._FilterDatabase" localSheetId="1" hidden="1">'2-Kosten per locatie'!$M$11:$M$30</definedName>
    <definedName name="_xlnm._FilterDatabase" localSheetId="3" hidden="1">'4-Basis ruimtestaat'!$B$9:$Y$6335</definedName>
    <definedName name="_xlnm._FilterDatabase" localSheetId="7" hidden="1">'8-Additionele kosten'!$A$40:$I$71</definedName>
    <definedName name="_Hlk39130726" localSheetId="0">'1-Uitgangspunten'!$A$16</definedName>
    <definedName name="_Key1" localSheetId="9" hidden="1">#REF!</definedName>
    <definedName name="_Key1" localSheetId="10" hidden="1">#REF!</definedName>
    <definedName name="_Key1" localSheetId="11" hidden="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#REF!</definedName>
    <definedName name="_xlnm.Print_Area" localSheetId="1">'2-Kosten per locatie'!$A$3:$X$31</definedName>
    <definedName name="_xlnm.Print_Area" localSheetId="3">'4-Basis ruimtestaat'!$B$3:$Y$421</definedName>
    <definedName name="_xlnm.Print_Area" localSheetId="4">'5-Premies en opslagen'!$A$3:$E$55</definedName>
    <definedName name="_xlnm.Print_Area" localSheetId="5">'6-Opbouw uurtarief productie'!$A$1:$R$63</definedName>
    <definedName name="_xlnm.Print_Area" localSheetId="8">'9-Afroepprijs'!$A$3:$F$91</definedName>
    <definedName name="_xlnm.Print_Titles" localSheetId="9">'10-Glasbewassing'!$12:$12</definedName>
    <definedName name="_xlnm.Print_Titles" localSheetId="10">'11-Sanitair all-in'!$16:$16</definedName>
    <definedName name="_xlnm.Print_Titles" localSheetId="11">'12-Vloeronderhoud'!$11:$11</definedName>
    <definedName name="_xlnm.Print_Titles" localSheetId="1">'2-Kosten per locatie'!$11:$11</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1">#N/A</definedName>
    <definedName name="berichtok" localSheetId="1">'2-Kosten per locatie'!berichtok</definedName>
    <definedName name="berichtok">'2-Kosten per locatie'!berichtok</definedName>
    <definedName name="berichtoke" localSheetId="11">#N/A</definedName>
    <definedName name="berichtoke" localSheetId="1">'2-Kosten per locatie'!berichtoke</definedName>
    <definedName name="berichtoke">'2-Kosten per locatie'!berichtoke</definedName>
    <definedName name="berichtoke1" localSheetId="11">#N/A</definedName>
    <definedName name="berichtoke1" localSheetId="1">'2-Kosten per locatie'!berichtoke1</definedName>
    <definedName name="berichtoke1">'2-Kosten per locatie'!berichtoke1</definedName>
    <definedName name="Berkt" localSheetId="11">#N/A</definedName>
    <definedName name="Berkt" localSheetId="1">'2-Kosten per locatie'!Berkt</definedName>
    <definedName name="Berkt">'2-Kosten per locatie'!Berkt</definedName>
    <definedName name="dffdf" localSheetId="11" hidden="1">#REF!</definedName>
    <definedName name="dffdf" hidden="1">#REF!</definedName>
    <definedName name="einde" localSheetId="11">#N/A</definedName>
    <definedName name="einde" localSheetId="1">'2-Kosten per locatie'!einde</definedName>
    <definedName name="einde">'2-Kosten per locatie'!einde</definedName>
    <definedName name="fghf" localSheetId="11" hidden="1">#REF!</definedName>
    <definedName name="fghf" hidden="1">#REF!</definedName>
    <definedName name="Gan_R" localSheetId="11">#N/A</definedName>
    <definedName name="Gan_R" localSheetId="1">'2-Kosten per locatie'!Gan_R</definedName>
    <definedName name="Gan_R">'2-Kosten per locatie'!Gan_R</definedName>
    <definedName name="gs" localSheetId="11" hidden="1">#REF!</definedName>
    <definedName name="gs" hidden="1">#REF!</definedName>
    <definedName name="han" localSheetId="9" hidden="1">#REF!</definedName>
    <definedName name="han" localSheetId="10" hidden="1">#REF!</definedName>
    <definedName name="han" localSheetId="11" hidden="1">#REF!</definedName>
    <definedName name="han" localSheetId="1" hidden="1">#REF!</definedName>
    <definedName name="han" hidden="1">#REF!</definedName>
    <definedName name="HTML_CodePage" hidden="1">1252</definedName>
    <definedName name="HTML_Control" localSheetId="11" hidden="1">{"'ma_vr'!$A$1:$AA$42"}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#REF!</definedName>
    <definedName name="Mutatiederdekwartaal" localSheetId="11" hidden="1">{"'ma_vr'!$A$1:$AA$42"}</definedName>
    <definedName name="Mutatiederdekwartaal" localSheetId="1" hidden="1">{"'ma_vr'!$A$1:$AA$42"}</definedName>
    <definedName name="Mutatiederdekwartaal" hidden="1">{"'ma_vr'!$A$1:$AA$42"}</definedName>
    <definedName name="NvB"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8" l="1"/>
  <c r="R57" i="42"/>
  <c r="R54" i="42"/>
  <c r="Q54" i="42"/>
  <c r="Q37" i="42"/>
  <c r="P54" i="42"/>
  <c r="P37" i="42"/>
  <c r="O54" i="42"/>
  <c r="O37" i="42"/>
  <c r="N54" i="42"/>
  <c r="N37" i="42"/>
  <c r="M54" i="42"/>
  <c r="M37" i="42"/>
  <c r="L54" i="42"/>
  <c r="L37" i="42"/>
  <c r="K54" i="42"/>
  <c r="K37" i="42"/>
  <c r="J54" i="42"/>
  <c r="J37" i="42"/>
  <c r="I54" i="42"/>
  <c r="I37" i="42"/>
  <c r="H54" i="42"/>
  <c r="H37" i="42"/>
  <c r="G54" i="42"/>
  <c r="G37" i="42"/>
  <c r="F54" i="42"/>
  <c r="F37" i="42"/>
  <c r="E54" i="42"/>
  <c r="E37" i="42"/>
  <c r="D57" i="42"/>
  <c r="D38" i="42"/>
  <c r="D39" i="42"/>
  <c r="D40" i="42"/>
  <c r="D41" i="42"/>
  <c r="D42" i="42"/>
  <c r="D43" i="42"/>
  <c r="D44" i="42"/>
  <c r="D45" i="42"/>
  <c r="D46" i="42"/>
  <c r="D47" i="42"/>
  <c r="D48" i="42"/>
  <c r="D49" i="42"/>
  <c r="D50" i="42"/>
  <c r="D51" i="42"/>
  <c r="D52" i="42"/>
  <c r="D53" i="42"/>
  <c r="D54" i="42"/>
  <c r="D37" i="42"/>
  <c r="C51" i="42"/>
  <c r="C37" i="42"/>
  <c r="B37" i="42"/>
  <c r="B54" i="42"/>
  <c r="B8" i="45" l="1"/>
  <c r="K30" i="38" l="1"/>
  <c r="P39" i="42" l="1"/>
  <c r="O38" i="42"/>
  <c r="N38" i="42"/>
  <c r="M38" i="42"/>
  <c r="L38" i="42"/>
  <c r="K38" i="42"/>
  <c r="J38" i="42"/>
  <c r="I39" i="42"/>
  <c r="H38" i="42"/>
  <c r="G39" i="42"/>
  <c r="F38" i="42"/>
  <c r="E57" i="42"/>
  <c r="B38" i="42"/>
  <c r="B4" i="35"/>
  <c r="C54" i="42"/>
  <c r="Q53" i="42"/>
  <c r="P53" i="42"/>
  <c r="O53" i="42"/>
  <c r="N53" i="42"/>
  <c r="M53" i="42"/>
  <c r="L53" i="42"/>
  <c r="K53" i="42"/>
  <c r="J53" i="42"/>
  <c r="I53" i="42"/>
  <c r="H53" i="42"/>
  <c r="G53" i="42"/>
  <c r="F53" i="42"/>
  <c r="E53" i="42"/>
  <c r="C53" i="42"/>
  <c r="B53" i="42"/>
  <c r="Q52" i="42"/>
  <c r="P52" i="42"/>
  <c r="O52" i="42"/>
  <c r="N52" i="42"/>
  <c r="M52" i="42"/>
  <c r="L52" i="42"/>
  <c r="K52" i="42"/>
  <c r="J52" i="42"/>
  <c r="I52" i="42"/>
  <c r="H52" i="42"/>
  <c r="G52" i="42"/>
  <c r="F52" i="42"/>
  <c r="E52" i="42"/>
  <c r="C52" i="42"/>
  <c r="B52" i="42"/>
  <c r="Q51" i="42"/>
  <c r="P51" i="42"/>
  <c r="O51" i="42"/>
  <c r="N51" i="42"/>
  <c r="M51" i="42"/>
  <c r="L51" i="42"/>
  <c r="K51" i="42"/>
  <c r="J51" i="42"/>
  <c r="I51" i="42"/>
  <c r="H51" i="42"/>
  <c r="G51" i="42"/>
  <c r="F51" i="42"/>
  <c r="E51" i="42"/>
  <c r="B51" i="42"/>
  <c r="Q50" i="42"/>
  <c r="P50" i="42"/>
  <c r="O50" i="42"/>
  <c r="N50" i="42"/>
  <c r="M50" i="42"/>
  <c r="L50" i="42"/>
  <c r="K50" i="42"/>
  <c r="J50" i="42"/>
  <c r="I50" i="42"/>
  <c r="H50" i="42"/>
  <c r="G50" i="42"/>
  <c r="F50" i="42"/>
  <c r="E50" i="42"/>
  <c r="C50" i="42"/>
  <c r="B50" i="42"/>
  <c r="Q49" i="42"/>
  <c r="Q38" i="42"/>
  <c r="Q39" i="42"/>
  <c r="Q40" i="42"/>
  <c r="Q41" i="42"/>
  <c r="Q42" i="42"/>
  <c r="Q43" i="42"/>
  <c r="Q44" i="42"/>
  <c r="Q45" i="42"/>
  <c r="Q46" i="42"/>
  <c r="Q47" i="42"/>
  <c r="Q48" i="42"/>
  <c r="C39" i="42"/>
  <c r="P54" i="37"/>
  <c r="R53" i="42" l="1"/>
  <c r="R52" i="42"/>
  <c r="Q57" i="42"/>
  <c r="R51" i="42"/>
  <c r="R50" i="42"/>
  <c r="M39" i="42" l="1"/>
  <c r="M40" i="42"/>
  <c r="M41" i="42"/>
  <c r="M42" i="42"/>
  <c r="M43" i="42"/>
  <c r="M44" i="42"/>
  <c r="M45" i="42"/>
  <c r="M46" i="42"/>
  <c r="M47" i="42"/>
  <c r="M48" i="42"/>
  <c r="M49" i="42"/>
  <c r="M57" i="42" l="1"/>
  <c r="A8" i="45"/>
  <c r="A7" i="45"/>
  <c r="A6" i="45"/>
  <c r="A5" i="45"/>
  <c r="A4" i="45"/>
  <c r="A3" i="45"/>
  <c r="I54" i="31" l="1"/>
  <c r="I47" i="31"/>
  <c r="I26" i="31"/>
  <c r="I21" i="31"/>
  <c r="I19" i="31"/>
  <c r="I17" i="31"/>
  <c r="I15" i="31"/>
  <c r="I13" i="31"/>
  <c r="I11" i="31"/>
  <c r="E139" i="35"/>
  <c r="O40" i="42"/>
  <c r="F45" i="42"/>
  <c r="P47" i="42"/>
  <c r="P38" i="42"/>
  <c r="O47" i="42"/>
  <c r="N46" i="42"/>
  <c r="N39" i="42"/>
  <c r="L48" i="42"/>
  <c r="L44" i="42"/>
  <c r="K49" i="42"/>
  <c r="H40" i="42"/>
  <c r="G42" i="42"/>
  <c r="E48" i="42"/>
  <c r="C44" i="42"/>
  <c r="C38" i="42"/>
  <c r="B43" i="42"/>
  <c r="J39" i="42" l="1"/>
  <c r="J40" i="42"/>
  <c r="J41" i="42"/>
  <c r="J42" i="42"/>
  <c r="J43" i="42"/>
  <c r="J44" i="42"/>
  <c r="J45" i="42"/>
  <c r="J46" i="42"/>
  <c r="J47" i="42"/>
  <c r="J48" i="42"/>
  <c r="J49" i="42"/>
  <c r="J57" i="42" l="1"/>
  <c r="I38" i="42" l="1"/>
  <c r="G38" i="42"/>
  <c r="E38" i="42"/>
  <c r="R38" i="42" l="1"/>
  <c r="O2325" i="2" l="1"/>
  <c r="B4" i="5" l="1"/>
  <c r="Z11" i="28"/>
  <c r="Z12" i="28"/>
  <c r="Z13" i="28"/>
  <c r="Z14" i="28"/>
  <c r="Z15" i="28"/>
  <c r="Z16" i="28"/>
  <c r="Z17" i="28"/>
  <c r="Z18" i="28"/>
  <c r="Z19" i="28"/>
  <c r="Z20" i="28"/>
  <c r="Z21" i="28"/>
  <c r="Z22" i="28"/>
  <c r="Z23" i="28"/>
  <c r="Z24" i="28"/>
  <c r="Z25" i="28"/>
  <c r="Z26" i="28"/>
  <c r="Z27" i="28"/>
  <c r="Z28" i="28"/>
  <c r="Z29" i="28"/>
  <c r="Z30" i="28"/>
  <c r="T4671" i="2" l="1"/>
  <c r="T4672" i="2"/>
  <c r="T4693" i="2"/>
  <c r="T4706" i="2"/>
  <c r="T4707" i="2"/>
  <c r="T4708" i="2"/>
  <c r="T4709" i="2"/>
  <c r="T4710" i="2"/>
  <c r="T4711" i="2"/>
  <c r="T4712" i="2"/>
  <c r="T4713" i="2"/>
  <c r="T4743" i="2"/>
  <c r="T4746" i="2"/>
  <c r="T4747" i="2"/>
  <c r="T4764" i="2"/>
  <c r="T4765" i="2"/>
  <c r="T4766" i="2"/>
  <c r="T4767" i="2"/>
  <c r="T4768" i="2"/>
  <c r="T4769" i="2"/>
  <c r="T4770" i="2"/>
  <c r="T4773" i="2"/>
  <c r="T4774" i="2"/>
  <c r="T4778" i="2"/>
  <c r="T4785" i="2"/>
  <c r="T4791" i="2"/>
  <c r="T4799" i="2"/>
  <c r="T4800" i="2"/>
  <c r="T4801" i="2"/>
  <c r="T4802" i="2"/>
  <c r="T4809" i="2"/>
  <c r="T4824" i="2"/>
  <c r="T4825" i="2"/>
  <c r="T4835" i="2"/>
  <c r="T4836" i="2"/>
  <c r="T4837" i="2"/>
  <c r="T4838" i="2"/>
  <c r="T4839" i="2"/>
  <c r="T4875" i="2"/>
  <c r="T4876" i="2"/>
  <c r="T4877" i="2"/>
  <c r="T4878" i="2"/>
  <c r="T4898" i="2"/>
  <c r="T4902" i="2"/>
  <c r="T4903" i="2"/>
  <c r="T4904" i="2"/>
  <c r="T4929" i="2"/>
  <c r="T4939" i="2"/>
  <c r="T4940" i="2"/>
  <c r="T4941" i="2"/>
  <c r="T4942" i="2"/>
  <c r="T4943" i="2"/>
  <c r="T4944" i="2"/>
  <c r="T4945" i="2"/>
  <c r="T4946" i="2"/>
  <c r="T4947" i="2"/>
  <c r="T4948" i="2"/>
  <c r="T4949" i="2"/>
  <c r="T4950" i="2"/>
  <c r="T5014" i="2"/>
  <c r="T5015" i="2"/>
  <c r="T5032" i="2"/>
  <c r="T5035" i="2"/>
  <c r="T5036" i="2"/>
  <c r="T5037" i="2"/>
  <c r="T5064" i="2"/>
  <c r="T5076" i="2"/>
  <c r="T5077" i="2"/>
  <c r="T5078" i="2"/>
  <c r="T5079" i="2"/>
  <c r="T5080" i="2"/>
  <c r="T5081" i="2"/>
  <c r="T5082" i="2"/>
  <c r="T5083" i="2"/>
  <c r="T5084" i="2"/>
  <c r="T5085" i="2"/>
  <c r="T5086" i="2"/>
  <c r="T5087" i="2"/>
  <c r="T5145" i="2"/>
  <c r="T5146" i="2"/>
  <c r="T5164" i="2"/>
  <c r="T5177" i="2"/>
  <c r="T5178" i="2"/>
  <c r="T5179" i="2"/>
  <c r="T5180" i="2"/>
  <c r="T5181" i="2"/>
  <c r="T5182" i="2"/>
  <c r="T5183" i="2"/>
  <c r="T5184" i="2"/>
  <c r="T5185" i="2"/>
  <c r="T5186" i="2"/>
  <c r="T5234" i="2"/>
  <c r="T5246" i="2"/>
  <c r="T5250" i="2"/>
  <c r="T5251" i="2"/>
  <c r="T5252" i="2"/>
  <c r="T5268" i="2"/>
  <c r="T5281" i="2"/>
  <c r="T5282" i="2"/>
  <c r="T5283" i="2"/>
  <c r="T5284" i="2"/>
  <c r="T5385" i="2"/>
  <c r="T5399" i="2"/>
  <c r="T5421" i="2"/>
  <c r="T5435" i="2"/>
  <c r="T5438" i="2"/>
  <c r="T5439" i="2"/>
  <c r="T5440" i="2"/>
  <c r="T5441" i="2"/>
  <c r="T5442" i="2"/>
  <c r="T5443" i="2"/>
  <c r="T5444" i="2"/>
  <c r="T5445" i="2"/>
  <c r="T5446" i="2"/>
  <c r="T5447" i="2"/>
  <c r="T5448" i="2"/>
  <c r="T5449" i="2"/>
  <c r="T5450" i="2"/>
  <c r="T5451" i="2"/>
  <c r="T5452" i="2"/>
  <c r="T5453" i="2"/>
  <c r="T5454" i="2"/>
  <c r="T5455" i="2"/>
  <c r="T5456" i="2"/>
  <c r="T5457" i="2"/>
  <c r="T5458" i="2"/>
  <c r="T5459" i="2"/>
  <c r="T5460" i="2"/>
  <c r="T5461" i="2"/>
  <c r="T5462" i="2"/>
  <c r="T5463" i="2"/>
  <c r="T5464" i="2"/>
  <c r="T5465" i="2"/>
  <c r="T5466" i="2"/>
  <c r="T5467" i="2"/>
  <c r="T5468" i="2"/>
  <c r="T5469" i="2"/>
  <c r="T5470" i="2"/>
  <c r="T5471" i="2"/>
  <c r="T5472" i="2"/>
  <c r="T5473" i="2"/>
  <c r="T5474" i="2"/>
  <c r="T5475" i="2"/>
  <c r="T5476" i="2"/>
  <c r="T5477" i="2"/>
  <c r="T5478" i="2"/>
  <c r="T5479" i="2"/>
  <c r="T5480" i="2"/>
  <c r="T5481" i="2"/>
  <c r="T5482" i="2"/>
  <c r="T5483" i="2"/>
  <c r="T5484" i="2"/>
  <c r="T5485" i="2"/>
  <c r="T5486" i="2"/>
  <c r="T5487" i="2"/>
  <c r="T5488" i="2"/>
  <c r="T5489" i="2"/>
  <c r="T5490" i="2"/>
  <c r="T5491" i="2"/>
  <c r="T5492" i="2"/>
  <c r="T5493" i="2"/>
  <c r="T5494" i="2"/>
  <c r="T5495" i="2"/>
  <c r="T5496" i="2"/>
  <c r="T5497" i="2"/>
  <c r="T5498" i="2"/>
  <c r="T5499" i="2"/>
  <c r="T5500" i="2"/>
  <c r="T5501" i="2"/>
  <c r="T5502" i="2"/>
  <c r="T5503" i="2"/>
  <c r="T5504" i="2"/>
  <c r="T5505" i="2"/>
  <c r="T5506" i="2"/>
  <c r="T5507" i="2"/>
  <c r="T5508" i="2"/>
  <c r="T5509" i="2"/>
  <c r="T5510" i="2"/>
  <c r="T5511" i="2"/>
  <c r="T5512" i="2"/>
  <c r="T5513" i="2"/>
  <c r="T5514" i="2"/>
  <c r="T5515" i="2"/>
  <c r="T5516" i="2"/>
  <c r="T5517" i="2"/>
  <c r="T5518" i="2"/>
  <c r="T5519" i="2"/>
  <c r="T5520" i="2"/>
  <c r="T5521" i="2"/>
  <c r="T5522" i="2"/>
  <c r="T5523" i="2"/>
  <c r="T5524" i="2"/>
  <c r="T5525" i="2"/>
  <c r="T5526" i="2"/>
  <c r="T5527" i="2"/>
  <c r="T5528" i="2"/>
  <c r="T5529" i="2"/>
  <c r="T5530" i="2"/>
  <c r="T5531" i="2"/>
  <c r="T5532" i="2"/>
  <c r="T5533" i="2"/>
  <c r="T5534" i="2"/>
  <c r="T5535" i="2"/>
  <c r="T5536" i="2"/>
  <c r="T5537" i="2"/>
  <c r="T5538" i="2"/>
  <c r="T5539" i="2"/>
  <c r="T5540" i="2"/>
  <c r="T5541" i="2"/>
  <c r="T5543" i="2"/>
  <c r="T5547" i="2"/>
  <c r="T5548" i="2"/>
  <c r="T5549" i="2"/>
  <c r="T5553" i="2"/>
  <c r="T5556" i="2"/>
  <c r="T5557" i="2"/>
  <c r="T5568" i="2"/>
  <c r="T5569" i="2"/>
  <c r="T5570" i="2"/>
  <c r="T5593" i="2"/>
  <c r="T5594" i="2"/>
  <c r="T5595" i="2"/>
  <c r="T5596" i="2"/>
  <c r="T5613" i="2"/>
  <c r="T5614" i="2"/>
  <c r="T5619" i="2"/>
  <c r="T5620" i="2"/>
  <c r="T5621" i="2"/>
  <c r="T5622" i="2"/>
  <c r="T5623" i="2"/>
  <c r="T5624" i="2"/>
  <c r="T5625" i="2"/>
  <c r="T5626" i="2"/>
  <c r="T5669" i="2"/>
  <c r="T5676" i="2"/>
  <c r="T5677" i="2"/>
  <c r="T5678" i="2"/>
  <c r="T5679" i="2"/>
  <c r="T5680" i="2"/>
  <c r="T5681" i="2"/>
  <c r="T5682" i="2"/>
  <c r="T5683" i="2"/>
  <c r="T5684" i="2"/>
  <c r="T5685" i="2"/>
  <c r="T5718" i="2"/>
  <c r="T5719" i="2"/>
  <c r="T5723" i="2"/>
  <c r="T5724" i="2"/>
  <c r="T5725" i="2"/>
  <c r="T5726" i="2"/>
  <c r="T5727" i="2"/>
  <c r="T5728" i="2"/>
  <c r="T5729" i="2"/>
  <c r="T5730" i="2"/>
  <c r="T5731" i="2"/>
  <c r="T5732" i="2"/>
  <c r="T5733" i="2"/>
  <c r="T5734" i="2"/>
  <c r="T5755" i="2"/>
  <c r="T5764" i="2"/>
  <c r="T5767" i="2"/>
  <c r="T5768" i="2"/>
  <c r="T5774" i="2"/>
  <c r="T5775" i="2"/>
  <c r="T5776" i="2"/>
  <c r="T5777" i="2"/>
  <c r="T5778" i="2"/>
  <c r="T5779" i="2"/>
  <c r="T5780" i="2"/>
  <c r="T5781" i="2"/>
  <c r="T5815" i="2"/>
  <c r="T5818" i="2"/>
  <c r="T5819" i="2"/>
  <c r="T5824" i="2"/>
  <c r="T5825" i="2"/>
  <c r="T5826" i="2"/>
  <c r="T5835" i="2"/>
  <c r="T5860" i="2"/>
  <c r="T5861" i="2"/>
  <c r="T5862" i="2"/>
  <c r="T5863" i="2"/>
  <c r="T5864" i="2"/>
  <c r="T5865" i="2"/>
  <c r="T5881" i="2"/>
  <c r="T5891" i="2"/>
  <c r="T5892" i="2"/>
  <c r="T5893" i="2"/>
  <c r="T5894" i="2"/>
  <c r="T5895" i="2"/>
  <c r="T5896" i="2"/>
  <c r="T5925" i="2"/>
  <c r="T5926" i="2"/>
  <c r="T5930" i="2"/>
  <c r="T5931" i="2"/>
  <c r="T5932" i="2"/>
  <c r="T5933" i="2"/>
  <c r="T5934" i="2"/>
  <c r="T5935" i="2"/>
  <c r="T5963" i="2"/>
  <c r="T5970" i="2"/>
  <c r="T5971" i="2"/>
  <c r="T5972" i="2"/>
  <c r="T5973" i="2"/>
  <c r="T6006" i="2"/>
  <c r="T6037" i="2"/>
  <c r="T6038" i="2"/>
  <c r="T6052" i="2"/>
  <c r="T6060" i="2"/>
  <c r="T6061" i="2"/>
  <c r="T6063" i="2"/>
  <c r="T6064" i="2"/>
  <c r="T6069" i="2"/>
  <c r="T6095" i="2"/>
  <c r="T6097" i="2"/>
  <c r="T6118" i="2"/>
  <c r="T6132" i="2"/>
  <c r="T6134" i="2"/>
  <c r="T6157" i="2"/>
  <c r="T6169" i="2"/>
  <c r="T6173" i="2"/>
  <c r="T6177" i="2"/>
  <c r="T6188" i="2"/>
  <c r="T6189" i="2"/>
  <c r="T6209" i="2"/>
  <c r="T6210" i="2"/>
  <c r="T6211" i="2"/>
  <c r="T6214" i="2"/>
  <c r="T6215" i="2"/>
  <c r="T6216" i="2"/>
  <c r="T6242" i="2"/>
  <c r="T6255" i="2"/>
  <c r="T6257" i="2"/>
  <c r="T6280" i="2"/>
  <c r="T6281" i="2"/>
  <c r="T6282" i="2"/>
  <c r="T6283" i="2"/>
  <c r="T6284" i="2"/>
  <c r="T6295" i="2"/>
  <c r="T6307" i="2"/>
  <c r="T6309" i="2"/>
  <c r="T6330" i="2"/>
  <c r="T6331" i="2"/>
  <c r="T6332" i="2"/>
  <c r="T6335" i="2"/>
  <c r="O5544" i="2"/>
  <c r="O5550" i="2"/>
  <c r="O6032" i="2"/>
  <c r="R59" i="45" l="1"/>
  <c r="D23" i="45"/>
  <c r="G23" i="45" l="1"/>
  <c r="D51" i="45"/>
  <c r="P23" i="45"/>
  <c r="J23" i="45"/>
  <c r="M23" i="45"/>
  <c r="Q23" i="45" l="1"/>
  <c r="R23" i="45" s="1"/>
  <c r="L45" i="37" s="1"/>
  <c r="I22" i="31" l="1"/>
  <c r="O10" i="2"/>
  <c r="Y10" i="2" s="1"/>
  <c r="S10" i="2"/>
  <c r="U10" i="2"/>
  <c r="O11" i="2"/>
  <c r="Y11" i="2" s="1"/>
  <c r="S11" i="2"/>
  <c r="U11" i="2"/>
  <c r="O12" i="2"/>
  <c r="Y12" i="2" s="1"/>
  <c r="S12" i="2"/>
  <c r="U12" i="2"/>
  <c r="O13" i="2"/>
  <c r="Y13" i="2" s="1"/>
  <c r="R13" i="2"/>
  <c r="S13" i="2"/>
  <c r="T13" i="2"/>
  <c r="U13" i="2"/>
  <c r="O14" i="2"/>
  <c r="Y14" i="2" s="1"/>
  <c r="R14" i="2"/>
  <c r="S14" i="2"/>
  <c r="T14" i="2"/>
  <c r="U14" i="2"/>
  <c r="O15" i="2"/>
  <c r="Y15" i="2" s="1"/>
  <c r="R15" i="2"/>
  <c r="S15" i="2"/>
  <c r="T15" i="2"/>
  <c r="U15" i="2"/>
  <c r="O16" i="2"/>
  <c r="Y16" i="2" s="1"/>
  <c r="S16" i="2"/>
  <c r="U16" i="2"/>
  <c r="O17" i="2"/>
  <c r="Y17" i="2" s="1"/>
  <c r="S17" i="2"/>
  <c r="U17" i="2"/>
  <c r="O18" i="2"/>
  <c r="Y18" i="2" s="1"/>
  <c r="S18" i="2"/>
  <c r="U18" i="2"/>
  <c r="O19" i="2"/>
  <c r="Y19" i="2" s="1"/>
  <c r="S19" i="2"/>
  <c r="U19" i="2"/>
  <c r="O20" i="2"/>
  <c r="Y20" i="2" s="1"/>
  <c r="S20" i="2"/>
  <c r="U20" i="2"/>
  <c r="O21" i="2"/>
  <c r="Y21" i="2" s="1"/>
  <c r="S21" i="2"/>
  <c r="U21" i="2"/>
  <c r="O22" i="2"/>
  <c r="Y22" i="2" s="1"/>
  <c r="S22" i="2"/>
  <c r="U22" i="2"/>
  <c r="O23" i="2"/>
  <c r="Y23" i="2" s="1"/>
  <c r="S23" i="2"/>
  <c r="U23" i="2"/>
  <c r="O24" i="2"/>
  <c r="Y24" i="2" s="1"/>
  <c r="S24" i="2"/>
  <c r="U24" i="2"/>
  <c r="O25" i="2"/>
  <c r="Y25" i="2" s="1"/>
  <c r="S25" i="2"/>
  <c r="U25" i="2"/>
  <c r="O26" i="2"/>
  <c r="Y26" i="2" s="1"/>
  <c r="S26" i="2"/>
  <c r="U26" i="2"/>
  <c r="O27" i="2"/>
  <c r="Y27" i="2" s="1"/>
  <c r="S27" i="2"/>
  <c r="U27" i="2"/>
  <c r="O28" i="2"/>
  <c r="Y28" i="2" s="1"/>
  <c r="S28" i="2"/>
  <c r="U28" i="2"/>
  <c r="O29" i="2"/>
  <c r="Y29" i="2" s="1"/>
  <c r="S29" i="2"/>
  <c r="U29" i="2"/>
  <c r="O30" i="2"/>
  <c r="Y30" i="2" s="1"/>
  <c r="S30" i="2"/>
  <c r="U30" i="2"/>
  <c r="O31" i="2"/>
  <c r="Y31" i="2" s="1"/>
  <c r="S31" i="2"/>
  <c r="U31" i="2"/>
  <c r="O32" i="2"/>
  <c r="Y32" i="2" s="1"/>
  <c r="S32" i="2"/>
  <c r="U32" i="2"/>
  <c r="O33" i="2"/>
  <c r="Y33" i="2" s="1"/>
  <c r="R33" i="2"/>
  <c r="S33" i="2"/>
  <c r="T33" i="2"/>
  <c r="U33" i="2"/>
  <c r="O34" i="2"/>
  <c r="Y34" i="2" s="1"/>
  <c r="R34" i="2"/>
  <c r="S34" i="2"/>
  <c r="T34" i="2"/>
  <c r="U34" i="2"/>
  <c r="O35" i="2"/>
  <c r="Y35" i="2" s="1"/>
  <c r="R35" i="2"/>
  <c r="S35" i="2"/>
  <c r="T35" i="2"/>
  <c r="U35" i="2"/>
  <c r="O36" i="2"/>
  <c r="Y36" i="2" s="1"/>
  <c r="S36" i="2"/>
  <c r="U36" i="2"/>
  <c r="O37" i="2"/>
  <c r="Y37" i="2" s="1"/>
  <c r="R37" i="2"/>
  <c r="S37" i="2"/>
  <c r="T37" i="2"/>
  <c r="U37" i="2"/>
  <c r="O38" i="2"/>
  <c r="Y38" i="2" s="1"/>
  <c r="S38" i="2"/>
  <c r="U38" i="2"/>
  <c r="O39" i="2"/>
  <c r="Y39" i="2" s="1"/>
  <c r="S39" i="2"/>
  <c r="U39" i="2"/>
  <c r="O40" i="2"/>
  <c r="Y40" i="2" s="1"/>
  <c r="S40" i="2"/>
  <c r="U40" i="2"/>
  <c r="O41" i="2"/>
  <c r="Y41" i="2" s="1"/>
  <c r="S41" i="2"/>
  <c r="U41" i="2"/>
  <c r="O42" i="2"/>
  <c r="Y42" i="2" s="1"/>
  <c r="S42" i="2"/>
  <c r="U42" i="2"/>
  <c r="O43" i="2"/>
  <c r="Y43" i="2" s="1"/>
  <c r="S43" i="2"/>
  <c r="U43" i="2"/>
  <c r="O44" i="2"/>
  <c r="Y44" i="2" s="1"/>
  <c r="S44" i="2"/>
  <c r="U44" i="2"/>
  <c r="O45" i="2"/>
  <c r="Y45" i="2" s="1"/>
  <c r="S45" i="2"/>
  <c r="U45" i="2"/>
  <c r="O46" i="2"/>
  <c r="Y46" i="2" s="1"/>
  <c r="S46" i="2"/>
  <c r="U46" i="2"/>
  <c r="O47" i="2"/>
  <c r="Y47" i="2" s="1"/>
  <c r="S47" i="2"/>
  <c r="U47" i="2"/>
  <c r="O48" i="2"/>
  <c r="Y48" i="2" s="1"/>
  <c r="S48" i="2"/>
  <c r="U48" i="2"/>
  <c r="O49" i="2"/>
  <c r="Y49" i="2" s="1"/>
  <c r="S49" i="2"/>
  <c r="U49" i="2"/>
  <c r="O50" i="2"/>
  <c r="Y50" i="2" s="1"/>
  <c r="S50" i="2"/>
  <c r="U50" i="2"/>
  <c r="O51" i="2"/>
  <c r="Y51" i="2" s="1"/>
  <c r="S51" i="2"/>
  <c r="U51" i="2"/>
  <c r="O52" i="2"/>
  <c r="Y52" i="2" s="1"/>
  <c r="S52" i="2"/>
  <c r="U52" i="2"/>
  <c r="O53" i="2"/>
  <c r="Y53" i="2" s="1"/>
  <c r="S53" i="2"/>
  <c r="U53" i="2"/>
  <c r="O54" i="2"/>
  <c r="Y54" i="2" s="1"/>
  <c r="S54" i="2"/>
  <c r="U54" i="2"/>
  <c r="O55" i="2"/>
  <c r="Y55" i="2" s="1"/>
  <c r="S55" i="2"/>
  <c r="U55" i="2"/>
  <c r="O56" i="2"/>
  <c r="Y56" i="2" s="1"/>
  <c r="S56" i="2"/>
  <c r="U56" i="2"/>
  <c r="O57" i="2"/>
  <c r="Y57" i="2" s="1"/>
  <c r="S57" i="2"/>
  <c r="U57" i="2"/>
  <c r="O58" i="2"/>
  <c r="Y58" i="2" s="1"/>
  <c r="S58" i="2"/>
  <c r="U58" i="2"/>
  <c r="O59" i="2"/>
  <c r="Y59" i="2" s="1"/>
  <c r="S59" i="2"/>
  <c r="U59" i="2"/>
  <c r="O60" i="2"/>
  <c r="Y60" i="2" s="1"/>
  <c r="S60" i="2"/>
  <c r="U60" i="2"/>
  <c r="O61" i="2"/>
  <c r="Y61" i="2" s="1"/>
  <c r="S61" i="2"/>
  <c r="U61" i="2"/>
  <c r="O62" i="2"/>
  <c r="Y62" i="2" s="1"/>
  <c r="S62" i="2"/>
  <c r="U62" i="2"/>
  <c r="O63" i="2"/>
  <c r="Y63" i="2" s="1"/>
  <c r="S63" i="2"/>
  <c r="U63" i="2"/>
  <c r="O64" i="2"/>
  <c r="Y64" i="2" s="1"/>
  <c r="S64" i="2"/>
  <c r="U64" i="2"/>
  <c r="O65" i="2"/>
  <c r="Y65" i="2" s="1"/>
  <c r="S65" i="2"/>
  <c r="U65" i="2"/>
  <c r="O66" i="2"/>
  <c r="Y66" i="2" s="1"/>
  <c r="S66" i="2"/>
  <c r="U66" i="2"/>
  <c r="O67" i="2"/>
  <c r="Y67" i="2" s="1"/>
  <c r="S67" i="2"/>
  <c r="U67" i="2"/>
  <c r="O68" i="2"/>
  <c r="Y68" i="2" s="1"/>
  <c r="S68" i="2"/>
  <c r="U68" i="2"/>
  <c r="O69" i="2"/>
  <c r="Y69" i="2" s="1"/>
  <c r="S69" i="2"/>
  <c r="U69" i="2"/>
  <c r="O70" i="2"/>
  <c r="Y70" i="2" s="1"/>
  <c r="R70" i="2"/>
  <c r="S70" i="2"/>
  <c r="T70" i="2"/>
  <c r="U70" i="2"/>
  <c r="O71" i="2"/>
  <c r="Y71" i="2" s="1"/>
  <c r="S71" i="2"/>
  <c r="U71" i="2"/>
  <c r="O72" i="2"/>
  <c r="Y72" i="2" s="1"/>
  <c r="S72" i="2"/>
  <c r="U72" i="2"/>
  <c r="O73" i="2"/>
  <c r="Y73" i="2" s="1"/>
  <c r="S73" i="2"/>
  <c r="U73" i="2"/>
  <c r="O74" i="2"/>
  <c r="Y74" i="2" s="1"/>
  <c r="S74" i="2"/>
  <c r="U74" i="2"/>
  <c r="O75" i="2"/>
  <c r="Y75" i="2" s="1"/>
  <c r="R75" i="2"/>
  <c r="S75" i="2"/>
  <c r="T75" i="2"/>
  <c r="U75" i="2"/>
  <c r="O76" i="2"/>
  <c r="Y76" i="2" s="1"/>
  <c r="R76" i="2"/>
  <c r="S76" i="2"/>
  <c r="T76" i="2"/>
  <c r="U76" i="2"/>
  <c r="O77" i="2"/>
  <c r="Y77" i="2" s="1"/>
  <c r="R77" i="2"/>
  <c r="S77" i="2"/>
  <c r="T77" i="2"/>
  <c r="U77" i="2"/>
  <c r="O78" i="2"/>
  <c r="Y78" i="2" s="1"/>
  <c r="S78" i="2"/>
  <c r="U78" i="2"/>
  <c r="O79" i="2"/>
  <c r="Y79" i="2" s="1"/>
  <c r="S79" i="2"/>
  <c r="U79" i="2"/>
  <c r="O80" i="2"/>
  <c r="Y80" i="2" s="1"/>
  <c r="S80" i="2"/>
  <c r="U80" i="2"/>
  <c r="O81" i="2"/>
  <c r="Y81" i="2" s="1"/>
  <c r="S81" i="2"/>
  <c r="U81" i="2"/>
  <c r="O82" i="2"/>
  <c r="Y82" i="2" s="1"/>
  <c r="S82" i="2"/>
  <c r="U82" i="2"/>
  <c r="O83" i="2"/>
  <c r="Y83" i="2" s="1"/>
  <c r="S83" i="2"/>
  <c r="U83" i="2"/>
  <c r="O84" i="2"/>
  <c r="Y84" i="2" s="1"/>
  <c r="S84" i="2"/>
  <c r="U84" i="2"/>
  <c r="O85" i="2"/>
  <c r="Y85" i="2" s="1"/>
  <c r="S85" i="2"/>
  <c r="U85" i="2"/>
  <c r="O86" i="2"/>
  <c r="Y86" i="2" s="1"/>
  <c r="S86" i="2"/>
  <c r="U86" i="2"/>
  <c r="O87" i="2"/>
  <c r="Y87" i="2" s="1"/>
  <c r="S87" i="2"/>
  <c r="U87" i="2"/>
  <c r="O88" i="2"/>
  <c r="Y88" i="2" s="1"/>
  <c r="S88" i="2"/>
  <c r="U88" i="2"/>
  <c r="O89" i="2"/>
  <c r="Y89" i="2" s="1"/>
  <c r="S89" i="2"/>
  <c r="U89" i="2"/>
  <c r="O90" i="2"/>
  <c r="Y90" i="2" s="1"/>
  <c r="S90" i="2"/>
  <c r="U90" i="2"/>
  <c r="O91" i="2"/>
  <c r="Y91" i="2" s="1"/>
  <c r="S91" i="2"/>
  <c r="U91" i="2"/>
  <c r="O92" i="2"/>
  <c r="Y92" i="2" s="1"/>
  <c r="S92" i="2"/>
  <c r="U92" i="2"/>
  <c r="O93" i="2"/>
  <c r="Y93" i="2" s="1"/>
  <c r="S93" i="2"/>
  <c r="U93" i="2"/>
  <c r="O94" i="2"/>
  <c r="Y94" i="2" s="1"/>
  <c r="S94" i="2"/>
  <c r="U94" i="2"/>
  <c r="O95" i="2"/>
  <c r="Y95" i="2" s="1"/>
  <c r="S95" i="2"/>
  <c r="U95" i="2"/>
  <c r="O96" i="2"/>
  <c r="Y96" i="2" s="1"/>
  <c r="S96" i="2"/>
  <c r="U96" i="2"/>
  <c r="O97" i="2"/>
  <c r="Y97" i="2" s="1"/>
  <c r="S97" i="2"/>
  <c r="U97" i="2"/>
  <c r="O98" i="2"/>
  <c r="Y98" i="2" s="1"/>
  <c r="S98" i="2"/>
  <c r="U98" i="2"/>
  <c r="O99" i="2"/>
  <c r="Y99" i="2" s="1"/>
  <c r="S99" i="2"/>
  <c r="U99" i="2"/>
  <c r="O100" i="2"/>
  <c r="Y100" i="2" s="1"/>
  <c r="S100" i="2"/>
  <c r="U100" i="2"/>
  <c r="O101" i="2"/>
  <c r="Y101" i="2" s="1"/>
  <c r="R101" i="2"/>
  <c r="S101" i="2"/>
  <c r="T101" i="2"/>
  <c r="U101" i="2"/>
  <c r="O102" i="2"/>
  <c r="Y102" i="2" s="1"/>
  <c r="S102" i="2"/>
  <c r="U102" i="2"/>
  <c r="O103" i="2"/>
  <c r="Y103" i="2" s="1"/>
  <c r="S103" i="2"/>
  <c r="U103" i="2"/>
  <c r="O104" i="2"/>
  <c r="Y104" i="2" s="1"/>
  <c r="S104" i="2"/>
  <c r="U104" i="2"/>
  <c r="O105" i="2"/>
  <c r="Y105" i="2" s="1"/>
  <c r="S105" i="2"/>
  <c r="U105" i="2"/>
  <c r="O106" i="2"/>
  <c r="Y106" i="2" s="1"/>
  <c r="S106" i="2"/>
  <c r="U106" i="2"/>
  <c r="O107" i="2"/>
  <c r="Y107" i="2" s="1"/>
  <c r="R107" i="2"/>
  <c r="S107" i="2"/>
  <c r="T107" i="2"/>
  <c r="U107" i="2"/>
  <c r="O108" i="2"/>
  <c r="Y108" i="2" s="1"/>
  <c r="R108" i="2"/>
  <c r="S108" i="2"/>
  <c r="T108" i="2"/>
  <c r="U108" i="2"/>
  <c r="O109" i="2"/>
  <c r="Y109" i="2" s="1"/>
  <c r="R109" i="2"/>
  <c r="S109" i="2"/>
  <c r="T109" i="2"/>
  <c r="U109" i="2"/>
  <c r="O110" i="2"/>
  <c r="Y110" i="2" s="1"/>
  <c r="R110" i="2"/>
  <c r="S110" i="2"/>
  <c r="T110" i="2"/>
  <c r="U110" i="2"/>
  <c r="O111" i="2"/>
  <c r="Y111" i="2" s="1"/>
  <c r="R111" i="2"/>
  <c r="S111" i="2"/>
  <c r="T111" i="2"/>
  <c r="U111" i="2"/>
  <c r="O112" i="2"/>
  <c r="Y112" i="2" s="1"/>
  <c r="R112" i="2"/>
  <c r="S112" i="2"/>
  <c r="T112" i="2"/>
  <c r="U112" i="2"/>
  <c r="O113" i="2"/>
  <c r="Y113" i="2" s="1"/>
  <c r="S113" i="2"/>
  <c r="U113" i="2"/>
  <c r="O114" i="2"/>
  <c r="Y114" i="2" s="1"/>
  <c r="S114" i="2"/>
  <c r="U114" i="2"/>
  <c r="O115" i="2"/>
  <c r="Y115" i="2" s="1"/>
  <c r="S115" i="2"/>
  <c r="U115" i="2"/>
  <c r="O116" i="2"/>
  <c r="Y116" i="2" s="1"/>
  <c r="S116" i="2"/>
  <c r="U116" i="2"/>
  <c r="O117" i="2"/>
  <c r="Y117" i="2" s="1"/>
  <c r="S117" i="2"/>
  <c r="U117" i="2"/>
  <c r="O118" i="2"/>
  <c r="Y118" i="2" s="1"/>
  <c r="S118" i="2"/>
  <c r="U118" i="2"/>
  <c r="O119" i="2"/>
  <c r="Y119" i="2" s="1"/>
  <c r="S119" i="2"/>
  <c r="U119" i="2"/>
  <c r="O120" i="2"/>
  <c r="Y120" i="2" s="1"/>
  <c r="S120" i="2"/>
  <c r="U120" i="2"/>
  <c r="O121" i="2"/>
  <c r="Y121" i="2" s="1"/>
  <c r="S121" i="2"/>
  <c r="U121" i="2"/>
  <c r="O122" i="2"/>
  <c r="Y122" i="2" s="1"/>
  <c r="S122" i="2"/>
  <c r="U122" i="2"/>
  <c r="O123" i="2"/>
  <c r="Y123" i="2" s="1"/>
  <c r="S123" i="2"/>
  <c r="U123" i="2"/>
  <c r="O124" i="2"/>
  <c r="Y124" i="2" s="1"/>
  <c r="S124" i="2"/>
  <c r="U124" i="2"/>
  <c r="O125" i="2"/>
  <c r="Y125" i="2" s="1"/>
  <c r="S125" i="2"/>
  <c r="U125" i="2"/>
  <c r="O126" i="2"/>
  <c r="Y126" i="2" s="1"/>
  <c r="S126" i="2"/>
  <c r="U126" i="2"/>
  <c r="O127" i="2"/>
  <c r="Y127" i="2" s="1"/>
  <c r="S127" i="2"/>
  <c r="U127" i="2"/>
  <c r="O128" i="2"/>
  <c r="Y128" i="2" s="1"/>
  <c r="S128" i="2"/>
  <c r="U128" i="2"/>
  <c r="O129" i="2"/>
  <c r="Y129" i="2" s="1"/>
  <c r="S129" i="2"/>
  <c r="U129" i="2"/>
  <c r="O130" i="2"/>
  <c r="Y130" i="2" s="1"/>
  <c r="S130" i="2"/>
  <c r="U130" i="2"/>
  <c r="O131" i="2"/>
  <c r="Y131" i="2" s="1"/>
  <c r="S131" i="2"/>
  <c r="U131" i="2"/>
  <c r="O132" i="2"/>
  <c r="Y132" i="2" s="1"/>
  <c r="S132" i="2"/>
  <c r="U132" i="2"/>
  <c r="O133" i="2"/>
  <c r="Y133" i="2" s="1"/>
  <c r="S133" i="2"/>
  <c r="U133" i="2"/>
  <c r="O134" i="2"/>
  <c r="Y134" i="2" s="1"/>
  <c r="S134" i="2"/>
  <c r="U134" i="2"/>
  <c r="O135" i="2"/>
  <c r="Y135" i="2" s="1"/>
  <c r="S135" i="2"/>
  <c r="U135" i="2"/>
  <c r="O136" i="2"/>
  <c r="Y136" i="2" s="1"/>
  <c r="S136" i="2"/>
  <c r="U136" i="2"/>
  <c r="O137" i="2"/>
  <c r="Y137" i="2" s="1"/>
  <c r="S137" i="2"/>
  <c r="U137" i="2"/>
  <c r="O6335" i="2"/>
  <c r="O6334" i="2"/>
  <c r="O6333" i="2"/>
  <c r="O6332" i="2"/>
  <c r="O6331" i="2"/>
  <c r="O6330" i="2"/>
  <c r="O6329" i="2"/>
  <c r="O6328" i="2"/>
  <c r="O6327" i="2"/>
  <c r="O6326" i="2"/>
  <c r="O6325" i="2"/>
  <c r="O6324" i="2"/>
  <c r="O6323" i="2"/>
  <c r="O6322" i="2"/>
  <c r="O6321" i="2"/>
  <c r="O6320" i="2"/>
  <c r="O6319" i="2"/>
  <c r="O6318" i="2"/>
  <c r="O6317" i="2"/>
  <c r="O6316" i="2"/>
  <c r="O6315" i="2"/>
  <c r="O6314" i="2"/>
  <c r="O6313" i="2"/>
  <c r="O6312" i="2"/>
  <c r="O6311" i="2"/>
  <c r="O6310" i="2"/>
  <c r="O6309" i="2"/>
  <c r="O6308" i="2"/>
  <c r="O6307" i="2"/>
  <c r="O6306" i="2"/>
  <c r="O6305" i="2"/>
  <c r="O6304" i="2"/>
  <c r="O6303" i="2"/>
  <c r="O6302" i="2"/>
  <c r="O6301" i="2"/>
  <c r="O6300" i="2"/>
  <c r="O6299" i="2"/>
  <c r="O6298" i="2"/>
  <c r="O6297" i="2"/>
  <c r="O6296" i="2"/>
  <c r="O6295" i="2"/>
  <c r="O6294" i="2"/>
  <c r="O6293" i="2"/>
  <c r="O6292" i="2"/>
  <c r="O6291" i="2"/>
  <c r="O6290" i="2"/>
  <c r="O6289" i="2"/>
  <c r="O6288" i="2"/>
  <c r="O6287" i="2"/>
  <c r="O6286" i="2"/>
  <c r="O6285" i="2"/>
  <c r="O6284" i="2"/>
  <c r="O6283" i="2"/>
  <c r="O6282" i="2"/>
  <c r="O6281" i="2"/>
  <c r="O6280" i="2"/>
  <c r="O6279" i="2"/>
  <c r="O6278" i="2"/>
  <c r="O6277" i="2"/>
  <c r="O6276" i="2"/>
  <c r="O6275" i="2"/>
  <c r="O6274" i="2"/>
  <c r="O6273" i="2"/>
  <c r="O6272" i="2"/>
  <c r="O6271" i="2"/>
  <c r="O6270" i="2"/>
  <c r="O6269" i="2"/>
  <c r="O6268" i="2"/>
  <c r="O6267" i="2"/>
  <c r="O6266" i="2"/>
  <c r="O6265" i="2"/>
  <c r="O6264" i="2"/>
  <c r="O6263" i="2"/>
  <c r="O6262" i="2"/>
  <c r="O6261" i="2"/>
  <c r="O6260" i="2"/>
  <c r="O6259" i="2"/>
  <c r="O6258" i="2"/>
  <c r="O6257" i="2"/>
  <c r="O6256" i="2"/>
  <c r="O6255" i="2"/>
  <c r="O6254" i="2"/>
  <c r="O6253" i="2"/>
  <c r="O6252" i="2"/>
  <c r="O6251" i="2"/>
  <c r="O6250" i="2"/>
  <c r="O6249" i="2"/>
  <c r="O6248" i="2"/>
  <c r="O6247" i="2"/>
  <c r="O6246" i="2"/>
  <c r="O6245" i="2"/>
  <c r="O6244" i="2"/>
  <c r="O6243" i="2"/>
  <c r="O6242" i="2"/>
  <c r="O6241" i="2"/>
  <c r="O6240" i="2"/>
  <c r="O6239" i="2"/>
  <c r="O6238" i="2"/>
  <c r="O6237" i="2"/>
  <c r="O6236" i="2"/>
  <c r="O6235" i="2"/>
  <c r="O6234" i="2"/>
  <c r="O6233" i="2"/>
  <c r="O6232" i="2"/>
  <c r="O6231" i="2"/>
  <c r="O6230" i="2"/>
  <c r="O6229" i="2"/>
  <c r="O6228" i="2"/>
  <c r="O6227" i="2"/>
  <c r="O6226" i="2"/>
  <c r="O6225" i="2"/>
  <c r="O6224" i="2"/>
  <c r="O6223" i="2"/>
  <c r="O6222" i="2"/>
  <c r="O6221" i="2"/>
  <c r="O6220" i="2"/>
  <c r="O6219" i="2"/>
  <c r="O6218" i="2"/>
  <c r="O6217" i="2"/>
  <c r="O6216" i="2"/>
  <c r="O6215" i="2"/>
  <c r="O6214" i="2"/>
  <c r="O6213" i="2"/>
  <c r="O6212" i="2"/>
  <c r="O6211" i="2"/>
  <c r="O6210" i="2"/>
  <c r="O6209" i="2"/>
  <c r="O6208" i="2"/>
  <c r="O6207" i="2"/>
  <c r="O6206" i="2"/>
  <c r="O6205" i="2"/>
  <c r="O6204" i="2"/>
  <c r="O6203" i="2"/>
  <c r="O6202" i="2"/>
  <c r="O6201" i="2"/>
  <c r="O6200" i="2"/>
  <c r="O6199" i="2"/>
  <c r="O6198" i="2"/>
  <c r="O6197" i="2"/>
  <c r="O6196" i="2"/>
  <c r="O6195" i="2"/>
  <c r="O6194" i="2"/>
  <c r="O6193" i="2"/>
  <c r="O6192" i="2"/>
  <c r="O6191" i="2"/>
  <c r="O6190" i="2"/>
  <c r="O6189" i="2"/>
  <c r="O6188" i="2"/>
  <c r="O6187" i="2"/>
  <c r="O6186" i="2"/>
  <c r="O6185" i="2"/>
  <c r="O6184" i="2"/>
  <c r="O6183" i="2"/>
  <c r="O6182" i="2"/>
  <c r="O6181" i="2"/>
  <c r="O6180" i="2"/>
  <c r="O6179" i="2"/>
  <c r="O6178" i="2"/>
  <c r="O6177" i="2"/>
  <c r="O6176" i="2"/>
  <c r="O6175" i="2"/>
  <c r="O6174" i="2"/>
  <c r="O6173" i="2"/>
  <c r="O6172" i="2"/>
  <c r="O6171" i="2"/>
  <c r="O6170" i="2"/>
  <c r="O6169" i="2"/>
  <c r="O6168" i="2"/>
  <c r="O6167" i="2"/>
  <c r="O6166" i="2"/>
  <c r="O6165" i="2"/>
  <c r="O6164" i="2"/>
  <c r="O6163" i="2"/>
  <c r="O6162" i="2"/>
  <c r="O6161" i="2"/>
  <c r="O6160" i="2"/>
  <c r="O6159" i="2"/>
  <c r="O6158" i="2"/>
  <c r="O6157" i="2"/>
  <c r="O6156" i="2"/>
  <c r="O6155" i="2"/>
  <c r="O6154" i="2"/>
  <c r="O6153" i="2"/>
  <c r="O6152" i="2"/>
  <c r="O6151" i="2"/>
  <c r="O6150" i="2"/>
  <c r="O6149" i="2"/>
  <c r="O6148" i="2"/>
  <c r="O6147" i="2"/>
  <c r="O6146" i="2"/>
  <c r="O6145" i="2"/>
  <c r="O6144" i="2"/>
  <c r="O6143" i="2"/>
  <c r="O6142" i="2"/>
  <c r="O6141" i="2"/>
  <c r="O6140" i="2"/>
  <c r="O6139" i="2"/>
  <c r="O6138" i="2"/>
  <c r="O6137" i="2"/>
  <c r="O6136" i="2"/>
  <c r="O6135" i="2"/>
  <c r="O6134" i="2"/>
  <c r="O6133" i="2"/>
  <c r="O6132" i="2"/>
  <c r="O6131" i="2"/>
  <c r="O6130" i="2"/>
  <c r="O6129" i="2"/>
  <c r="O6128" i="2"/>
  <c r="O6127" i="2"/>
  <c r="O6126" i="2"/>
  <c r="O6125" i="2"/>
  <c r="O6124" i="2"/>
  <c r="O6123" i="2"/>
  <c r="O6122" i="2"/>
  <c r="O6121" i="2"/>
  <c r="O6120" i="2"/>
  <c r="O6119" i="2"/>
  <c r="O6118" i="2"/>
  <c r="O6117" i="2"/>
  <c r="O6116" i="2"/>
  <c r="O6115" i="2"/>
  <c r="O6114" i="2"/>
  <c r="O6113" i="2"/>
  <c r="O6112" i="2"/>
  <c r="O6111" i="2"/>
  <c r="O6110" i="2"/>
  <c r="O6109" i="2"/>
  <c r="O6108" i="2"/>
  <c r="O6107" i="2"/>
  <c r="O6106" i="2"/>
  <c r="O6105" i="2"/>
  <c r="O6104" i="2"/>
  <c r="O6103" i="2"/>
  <c r="O6102" i="2"/>
  <c r="O6101" i="2"/>
  <c r="O6100" i="2"/>
  <c r="O6099" i="2"/>
  <c r="O6098" i="2"/>
  <c r="O6097" i="2"/>
  <c r="O6096" i="2"/>
  <c r="O6095" i="2"/>
  <c r="O6094" i="2"/>
  <c r="O6093" i="2"/>
  <c r="O6092" i="2"/>
  <c r="O6091" i="2"/>
  <c r="O6090" i="2"/>
  <c r="O6089" i="2"/>
  <c r="O6088" i="2"/>
  <c r="O6087" i="2"/>
  <c r="O6086" i="2"/>
  <c r="O6085" i="2"/>
  <c r="O6084" i="2"/>
  <c r="O6083" i="2"/>
  <c r="O6082" i="2"/>
  <c r="O6081" i="2"/>
  <c r="O6080" i="2"/>
  <c r="O6079" i="2"/>
  <c r="O6078" i="2"/>
  <c r="O6077" i="2"/>
  <c r="O6076" i="2"/>
  <c r="O6075" i="2"/>
  <c r="O6074" i="2"/>
  <c r="O6073" i="2"/>
  <c r="O6072" i="2"/>
  <c r="O6071" i="2"/>
  <c r="O6070" i="2"/>
  <c r="O6069" i="2"/>
  <c r="O6068" i="2"/>
  <c r="O6067" i="2"/>
  <c r="O6066" i="2"/>
  <c r="O6065" i="2"/>
  <c r="O6064" i="2"/>
  <c r="O6063" i="2"/>
  <c r="O6062" i="2"/>
  <c r="O6061" i="2"/>
  <c r="O6060" i="2"/>
  <c r="O6059" i="2"/>
  <c r="O6058" i="2"/>
  <c r="O6057" i="2"/>
  <c r="O6056" i="2"/>
  <c r="O6055" i="2"/>
  <c r="O6054" i="2"/>
  <c r="O6053" i="2"/>
  <c r="O6052" i="2"/>
  <c r="O6051" i="2"/>
  <c r="O6050" i="2"/>
  <c r="O6049" i="2"/>
  <c r="O6048" i="2"/>
  <c r="O6047" i="2"/>
  <c r="O6046" i="2"/>
  <c r="O6045" i="2"/>
  <c r="O6044" i="2"/>
  <c r="O6043" i="2"/>
  <c r="O6042" i="2"/>
  <c r="O6041" i="2"/>
  <c r="O6040" i="2"/>
  <c r="O6039" i="2"/>
  <c r="O6038" i="2"/>
  <c r="O6037" i="2"/>
  <c r="O6036" i="2"/>
  <c r="O6035" i="2"/>
  <c r="O6034" i="2"/>
  <c r="O6033" i="2"/>
  <c r="O6031" i="2"/>
  <c r="O6030" i="2"/>
  <c r="O6029" i="2"/>
  <c r="O6028" i="2"/>
  <c r="O6027" i="2"/>
  <c r="O6026" i="2"/>
  <c r="O6025" i="2"/>
  <c r="O6024" i="2"/>
  <c r="O6023" i="2"/>
  <c r="O6022" i="2"/>
  <c r="O6021" i="2"/>
  <c r="O6020" i="2"/>
  <c r="O6019" i="2"/>
  <c r="O6018" i="2"/>
  <c r="O6017" i="2"/>
  <c r="O6016" i="2"/>
  <c r="O6015" i="2"/>
  <c r="O6014" i="2"/>
  <c r="O6013" i="2"/>
  <c r="O6012" i="2"/>
  <c r="O6011" i="2"/>
  <c r="O6010" i="2"/>
  <c r="O6009" i="2"/>
  <c r="O6008" i="2"/>
  <c r="O6007" i="2"/>
  <c r="O6006" i="2"/>
  <c r="O6005" i="2"/>
  <c r="O6004" i="2"/>
  <c r="O6003" i="2"/>
  <c r="O6002" i="2"/>
  <c r="O6001" i="2"/>
  <c r="O6000" i="2"/>
  <c r="O5999" i="2"/>
  <c r="O5998" i="2"/>
  <c r="O5997" i="2"/>
  <c r="O5996" i="2"/>
  <c r="O5995" i="2"/>
  <c r="O5994" i="2"/>
  <c r="O5993" i="2"/>
  <c r="O5992" i="2"/>
  <c r="O5991" i="2"/>
  <c r="O5990" i="2"/>
  <c r="O5989" i="2"/>
  <c r="O5988" i="2"/>
  <c r="O5987" i="2"/>
  <c r="O5986" i="2"/>
  <c r="O5985" i="2"/>
  <c r="O5984" i="2"/>
  <c r="O5983" i="2"/>
  <c r="O5982" i="2"/>
  <c r="O5981" i="2"/>
  <c r="O5980" i="2"/>
  <c r="O5979" i="2"/>
  <c r="O5978" i="2"/>
  <c r="O5977" i="2"/>
  <c r="O5976" i="2"/>
  <c r="O5975" i="2"/>
  <c r="O5974" i="2"/>
  <c r="O5973" i="2"/>
  <c r="O5972" i="2"/>
  <c r="O5971" i="2"/>
  <c r="O5970" i="2"/>
  <c r="O5969" i="2"/>
  <c r="O5968" i="2"/>
  <c r="O5967" i="2"/>
  <c r="O5966" i="2"/>
  <c r="O5965" i="2"/>
  <c r="O5964" i="2"/>
  <c r="O5963" i="2"/>
  <c r="O5962" i="2"/>
  <c r="O5961" i="2"/>
  <c r="O5960" i="2"/>
  <c r="O5959" i="2"/>
  <c r="O5958" i="2"/>
  <c r="O5957" i="2"/>
  <c r="O5956" i="2"/>
  <c r="O5955" i="2"/>
  <c r="O5954" i="2"/>
  <c r="O5953" i="2"/>
  <c r="O5952" i="2"/>
  <c r="O5951" i="2"/>
  <c r="O5950" i="2"/>
  <c r="O5949" i="2"/>
  <c r="O5948" i="2"/>
  <c r="O5947" i="2"/>
  <c r="O5946" i="2"/>
  <c r="O5945" i="2"/>
  <c r="O5944" i="2"/>
  <c r="O5943" i="2"/>
  <c r="O5942" i="2"/>
  <c r="O5941" i="2"/>
  <c r="O5940" i="2"/>
  <c r="O5939" i="2"/>
  <c r="O5938" i="2"/>
  <c r="O5937" i="2"/>
  <c r="O5936" i="2"/>
  <c r="O5935" i="2"/>
  <c r="O5934" i="2"/>
  <c r="O5933" i="2"/>
  <c r="O5932" i="2"/>
  <c r="O5931" i="2"/>
  <c r="O5930" i="2"/>
  <c r="O5929" i="2"/>
  <c r="O5928" i="2"/>
  <c r="O5927" i="2"/>
  <c r="O5926" i="2"/>
  <c r="O5925" i="2"/>
  <c r="O5924" i="2"/>
  <c r="O5923" i="2"/>
  <c r="O5922" i="2"/>
  <c r="O5921" i="2"/>
  <c r="O5920" i="2"/>
  <c r="O5919" i="2"/>
  <c r="O5918" i="2"/>
  <c r="O5917" i="2"/>
  <c r="O5916" i="2"/>
  <c r="O5915" i="2"/>
  <c r="O5914" i="2"/>
  <c r="O5913" i="2"/>
  <c r="O5912" i="2"/>
  <c r="O5911" i="2"/>
  <c r="O5910" i="2"/>
  <c r="O5909" i="2"/>
  <c r="O5908" i="2"/>
  <c r="O5907" i="2"/>
  <c r="O5906" i="2"/>
  <c r="O5905" i="2"/>
  <c r="O5904" i="2"/>
  <c r="O5903" i="2"/>
  <c r="O5902" i="2"/>
  <c r="O5901" i="2"/>
  <c r="O5900" i="2"/>
  <c r="O5899" i="2"/>
  <c r="O5898" i="2"/>
  <c r="O5897" i="2"/>
  <c r="O5896" i="2"/>
  <c r="O5895" i="2"/>
  <c r="O5894" i="2"/>
  <c r="O5893" i="2"/>
  <c r="O5892" i="2"/>
  <c r="O5891" i="2"/>
  <c r="O5890" i="2"/>
  <c r="O5889" i="2"/>
  <c r="O5888" i="2"/>
  <c r="O5887" i="2"/>
  <c r="O5886" i="2"/>
  <c r="O5885" i="2"/>
  <c r="O5884" i="2"/>
  <c r="O5883" i="2"/>
  <c r="O5882" i="2"/>
  <c r="O5881" i="2"/>
  <c r="O5880" i="2"/>
  <c r="O5879" i="2"/>
  <c r="O5878" i="2"/>
  <c r="O5877" i="2"/>
  <c r="O5876" i="2"/>
  <c r="O5875" i="2"/>
  <c r="O5874" i="2"/>
  <c r="O5873" i="2"/>
  <c r="O5872" i="2"/>
  <c r="O5871" i="2"/>
  <c r="O5870" i="2"/>
  <c r="O5869" i="2"/>
  <c r="O5868" i="2"/>
  <c r="O5867" i="2"/>
  <c r="O5866" i="2"/>
  <c r="O5865" i="2"/>
  <c r="O5864" i="2"/>
  <c r="O5863" i="2"/>
  <c r="O5862" i="2"/>
  <c r="O5861" i="2"/>
  <c r="O5860" i="2"/>
  <c r="O5859" i="2"/>
  <c r="O5858" i="2"/>
  <c r="O5857" i="2"/>
  <c r="O5856" i="2"/>
  <c r="O5855" i="2"/>
  <c r="O5854" i="2"/>
  <c r="O5853" i="2"/>
  <c r="O5852" i="2"/>
  <c r="O5851" i="2"/>
  <c r="O5850" i="2"/>
  <c r="O5849" i="2"/>
  <c r="O5848" i="2"/>
  <c r="O5847" i="2"/>
  <c r="O5846" i="2"/>
  <c r="O5845" i="2"/>
  <c r="O5844" i="2"/>
  <c r="O5843" i="2"/>
  <c r="O5842" i="2"/>
  <c r="O5841" i="2"/>
  <c r="O5840" i="2"/>
  <c r="O5839" i="2"/>
  <c r="O5838" i="2"/>
  <c r="O5837" i="2"/>
  <c r="O5836" i="2"/>
  <c r="O5835" i="2"/>
  <c r="O5834" i="2"/>
  <c r="O5833" i="2"/>
  <c r="O5832" i="2"/>
  <c r="O5831" i="2"/>
  <c r="O5830" i="2"/>
  <c r="O5829" i="2"/>
  <c r="O5828" i="2"/>
  <c r="O5827" i="2"/>
  <c r="O5826" i="2"/>
  <c r="O5825" i="2"/>
  <c r="O5824" i="2"/>
  <c r="O5823" i="2"/>
  <c r="O5822" i="2"/>
  <c r="O5821" i="2"/>
  <c r="O5820" i="2"/>
  <c r="O5819" i="2"/>
  <c r="O5818" i="2"/>
  <c r="O5817" i="2"/>
  <c r="O5816" i="2"/>
  <c r="O5815" i="2"/>
  <c r="O5814" i="2"/>
  <c r="O5813" i="2"/>
  <c r="O5812" i="2"/>
  <c r="O5811" i="2"/>
  <c r="O5810" i="2"/>
  <c r="O5809" i="2"/>
  <c r="O5808" i="2"/>
  <c r="O5807" i="2"/>
  <c r="O5806" i="2"/>
  <c r="O5805" i="2"/>
  <c r="O5804" i="2"/>
  <c r="O5803" i="2"/>
  <c r="O5802" i="2"/>
  <c r="O5801" i="2"/>
  <c r="O5800" i="2"/>
  <c r="O5799" i="2"/>
  <c r="O5798" i="2"/>
  <c r="O5797" i="2"/>
  <c r="O5796" i="2"/>
  <c r="O5795" i="2"/>
  <c r="O5794" i="2"/>
  <c r="O5793" i="2"/>
  <c r="O5792" i="2"/>
  <c r="O5791" i="2"/>
  <c r="O5790" i="2"/>
  <c r="O5789" i="2"/>
  <c r="O5788" i="2"/>
  <c r="O5787" i="2"/>
  <c r="O5786" i="2"/>
  <c r="O5785" i="2"/>
  <c r="O5784" i="2"/>
  <c r="O5783" i="2"/>
  <c r="O5782" i="2"/>
  <c r="O5781" i="2"/>
  <c r="O5780" i="2"/>
  <c r="O5779" i="2"/>
  <c r="O5778" i="2"/>
  <c r="O5777" i="2"/>
  <c r="O5776" i="2"/>
  <c r="O5775" i="2"/>
  <c r="O5774" i="2"/>
  <c r="O5773" i="2"/>
  <c r="O5772" i="2"/>
  <c r="O5771" i="2"/>
  <c r="O5770" i="2"/>
  <c r="O5769" i="2"/>
  <c r="O5768" i="2"/>
  <c r="O5767" i="2"/>
  <c r="O5766" i="2"/>
  <c r="O5765" i="2"/>
  <c r="O5764" i="2"/>
  <c r="O5763" i="2"/>
  <c r="O5762" i="2"/>
  <c r="O5761" i="2"/>
  <c r="O5760" i="2"/>
  <c r="O5759" i="2"/>
  <c r="O5758" i="2"/>
  <c r="O5757" i="2"/>
  <c r="O5756" i="2"/>
  <c r="O5755" i="2"/>
  <c r="O5754" i="2"/>
  <c r="O5753" i="2"/>
  <c r="O5752" i="2"/>
  <c r="O5751" i="2"/>
  <c r="O5750" i="2"/>
  <c r="O5749" i="2"/>
  <c r="O5748" i="2"/>
  <c r="O5747" i="2"/>
  <c r="O5746" i="2"/>
  <c r="O5745" i="2"/>
  <c r="O5744" i="2"/>
  <c r="O5743" i="2"/>
  <c r="O5742" i="2"/>
  <c r="O5741" i="2"/>
  <c r="O5740" i="2"/>
  <c r="O5739" i="2"/>
  <c r="O5738" i="2"/>
  <c r="O5737" i="2"/>
  <c r="O5736" i="2"/>
  <c r="O5735" i="2"/>
  <c r="O5734" i="2"/>
  <c r="O5733" i="2"/>
  <c r="O5732" i="2"/>
  <c r="O5731" i="2"/>
  <c r="O5730" i="2"/>
  <c r="O5729" i="2"/>
  <c r="O5728" i="2"/>
  <c r="O5727" i="2"/>
  <c r="O5726" i="2"/>
  <c r="O5725" i="2"/>
  <c r="O5724" i="2"/>
  <c r="O5723" i="2"/>
  <c r="O5722" i="2"/>
  <c r="O5721" i="2"/>
  <c r="O5720" i="2"/>
  <c r="O5719" i="2"/>
  <c r="O5718" i="2"/>
  <c r="O5717" i="2"/>
  <c r="O5716" i="2"/>
  <c r="O5715" i="2"/>
  <c r="O5714" i="2"/>
  <c r="O5713" i="2"/>
  <c r="O5712" i="2"/>
  <c r="O5711" i="2"/>
  <c r="O5710" i="2"/>
  <c r="O5709" i="2"/>
  <c r="O5708" i="2"/>
  <c r="O5707" i="2"/>
  <c r="O5706" i="2"/>
  <c r="O5705" i="2"/>
  <c r="O5704" i="2"/>
  <c r="O5703" i="2"/>
  <c r="O5702" i="2"/>
  <c r="O5701" i="2"/>
  <c r="O5700" i="2"/>
  <c r="O5699" i="2"/>
  <c r="O5698" i="2"/>
  <c r="O5697" i="2"/>
  <c r="O5696" i="2"/>
  <c r="O5695" i="2"/>
  <c r="O5694" i="2"/>
  <c r="O5693" i="2"/>
  <c r="O5692" i="2"/>
  <c r="O5691" i="2"/>
  <c r="O5690" i="2"/>
  <c r="O5689" i="2"/>
  <c r="O5688" i="2"/>
  <c r="O5687" i="2"/>
  <c r="O5686" i="2"/>
  <c r="O5685" i="2"/>
  <c r="O5684" i="2"/>
  <c r="O5683" i="2"/>
  <c r="O5682" i="2"/>
  <c r="O5681" i="2"/>
  <c r="O5680" i="2"/>
  <c r="O5679" i="2"/>
  <c r="O5678" i="2"/>
  <c r="O5677" i="2"/>
  <c r="O5676" i="2"/>
  <c r="O5675" i="2"/>
  <c r="O5674" i="2"/>
  <c r="O5673" i="2"/>
  <c r="O5672" i="2"/>
  <c r="O5671" i="2"/>
  <c r="O5670" i="2"/>
  <c r="O5669" i="2"/>
  <c r="O5668" i="2"/>
  <c r="O5667" i="2"/>
  <c r="O5666" i="2"/>
  <c r="O5665" i="2"/>
  <c r="O5664" i="2"/>
  <c r="O5663" i="2"/>
  <c r="O5662" i="2"/>
  <c r="O5661" i="2"/>
  <c r="O5660" i="2"/>
  <c r="O5659" i="2"/>
  <c r="O5658" i="2"/>
  <c r="O5657" i="2"/>
  <c r="O5656" i="2"/>
  <c r="O5655" i="2"/>
  <c r="O5654" i="2"/>
  <c r="O5653" i="2"/>
  <c r="O5652" i="2"/>
  <c r="O5651" i="2"/>
  <c r="O5650" i="2"/>
  <c r="O5649" i="2"/>
  <c r="O5648" i="2"/>
  <c r="O5647" i="2"/>
  <c r="O5646" i="2"/>
  <c r="O5645" i="2"/>
  <c r="O5644" i="2"/>
  <c r="O5643" i="2"/>
  <c r="O5642" i="2"/>
  <c r="O5641" i="2"/>
  <c r="O5640" i="2"/>
  <c r="O5639" i="2"/>
  <c r="O5638" i="2"/>
  <c r="O5637" i="2"/>
  <c r="O5636" i="2"/>
  <c r="O5635" i="2"/>
  <c r="O5634" i="2"/>
  <c r="O5633" i="2"/>
  <c r="O5632" i="2"/>
  <c r="O5631" i="2"/>
  <c r="O5630" i="2"/>
  <c r="O5629" i="2"/>
  <c r="O5628" i="2"/>
  <c r="O5627" i="2"/>
  <c r="O5626" i="2"/>
  <c r="O5625" i="2"/>
  <c r="O5624" i="2"/>
  <c r="O5623" i="2"/>
  <c r="O5622" i="2"/>
  <c r="O5621" i="2"/>
  <c r="O5620" i="2"/>
  <c r="O5619" i="2"/>
  <c r="O5618" i="2"/>
  <c r="O5617" i="2"/>
  <c r="O5616" i="2"/>
  <c r="O5615" i="2"/>
  <c r="O5614" i="2"/>
  <c r="O5613" i="2"/>
  <c r="O5612" i="2"/>
  <c r="O5611" i="2"/>
  <c r="O5610" i="2"/>
  <c r="O5609" i="2"/>
  <c r="O5608" i="2"/>
  <c r="O5607" i="2"/>
  <c r="O5606" i="2"/>
  <c r="O5605" i="2"/>
  <c r="O5604" i="2"/>
  <c r="O5603" i="2"/>
  <c r="O5602" i="2"/>
  <c r="O5601" i="2"/>
  <c r="O5600" i="2"/>
  <c r="O5599" i="2"/>
  <c r="O5598" i="2"/>
  <c r="O5597" i="2"/>
  <c r="O5596" i="2"/>
  <c r="O5595" i="2"/>
  <c r="O5594" i="2"/>
  <c r="O5593" i="2"/>
  <c r="O5592" i="2"/>
  <c r="O5591" i="2"/>
  <c r="O5590" i="2"/>
  <c r="O5589" i="2"/>
  <c r="O5588" i="2"/>
  <c r="O5587" i="2"/>
  <c r="O5586" i="2"/>
  <c r="O5585" i="2"/>
  <c r="O5584" i="2"/>
  <c r="O5583" i="2"/>
  <c r="O5582" i="2"/>
  <c r="O5581" i="2"/>
  <c r="O5580" i="2"/>
  <c r="O5579" i="2"/>
  <c r="O5578" i="2"/>
  <c r="O5577" i="2"/>
  <c r="O5576" i="2"/>
  <c r="O5575" i="2"/>
  <c r="O5574" i="2"/>
  <c r="O5573" i="2"/>
  <c r="O5572" i="2"/>
  <c r="O5571" i="2"/>
  <c r="O5570" i="2"/>
  <c r="O5569" i="2"/>
  <c r="O5568" i="2"/>
  <c r="O5567" i="2"/>
  <c r="O5566" i="2"/>
  <c r="O5565" i="2"/>
  <c r="O5564" i="2"/>
  <c r="O5563" i="2"/>
  <c r="O5562" i="2"/>
  <c r="O5561" i="2"/>
  <c r="O5560" i="2"/>
  <c r="O5559" i="2"/>
  <c r="O5558" i="2"/>
  <c r="O5557" i="2"/>
  <c r="O5556" i="2"/>
  <c r="O5555" i="2"/>
  <c r="O5554" i="2"/>
  <c r="O5553" i="2"/>
  <c r="O5552" i="2"/>
  <c r="O5551" i="2"/>
  <c r="O5549" i="2"/>
  <c r="O5548" i="2"/>
  <c r="O5547" i="2"/>
  <c r="O5546" i="2"/>
  <c r="O5545" i="2"/>
  <c r="O5543" i="2"/>
  <c r="O5542" i="2"/>
  <c r="O5541" i="2"/>
  <c r="R5541" i="2" l="1"/>
  <c r="S5541" i="2"/>
  <c r="U5541" i="2"/>
  <c r="Y5541" i="2"/>
  <c r="S5542" i="2"/>
  <c r="U5542" i="2"/>
  <c r="Y5542" i="2"/>
  <c r="R5543" i="2"/>
  <c r="S5543" i="2"/>
  <c r="U5543" i="2"/>
  <c r="Y5543" i="2"/>
  <c r="S5544" i="2"/>
  <c r="U5544" i="2"/>
  <c r="Y5544" i="2"/>
  <c r="S5545" i="2"/>
  <c r="U5545" i="2"/>
  <c r="Y5545" i="2"/>
  <c r="S5546" i="2"/>
  <c r="U5546" i="2"/>
  <c r="Y5546" i="2"/>
  <c r="Y5547" i="2"/>
  <c r="R5547" i="2"/>
  <c r="S5547" i="2"/>
  <c r="U5547" i="2"/>
  <c r="Y5548" i="2"/>
  <c r="R5548" i="2"/>
  <c r="S5548" i="2"/>
  <c r="U5548" i="2"/>
  <c r="Y5549" i="2"/>
  <c r="R5549" i="2"/>
  <c r="S5549" i="2"/>
  <c r="U5549" i="2"/>
  <c r="Y5550" i="2"/>
  <c r="S5550" i="2"/>
  <c r="U5550" i="2"/>
  <c r="S5551" i="2"/>
  <c r="U5551" i="2"/>
  <c r="Y5551" i="2"/>
  <c r="Y5552" i="2"/>
  <c r="S5552" i="2"/>
  <c r="U5552" i="2"/>
  <c r="R5553" i="2"/>
  <c r="S5553" i="2"/>
  <c r="U5553" i="2"/>
  <c r="Y5553" i="2"/>
  <c r="S5554" i="2"/>
  <c r="U5554" i="2"/>
  <c r="Y5554" i="2"/>
  <c r="Y5555" i="2"/>
  <c r="S5555" i="2"/>
  <c r="U5555" i="2"/>
  <c r="Y5556" i="2"/>
  <c r="R5556" i="2"/>
  <c r="S5556" i="2"/>
  <c r="U5556" i="2"/>
  <c r="Y5557" i="2"/>
  <c r="R5557" i="2"/>
  <c r="S5557" i="2"/>
  <c r="U5557" i="2"/>
  <c r="Y5558" i="2"/>
  <c r="S5558" i="2"/>
  <c r="U5558" i="2"/>
  <c r="S5559" i="2"/>
  <c r="U5559" i="2"/>
  <c r="Y5559" i="2"/>
  <c r="S5560" i="2"/>
  <c r="U5560" i="2"/>
  <c r="Y5560" i="2"/>
  <c r="S5561" i="2"/>
  <c r="U5561" i="2"/>
  <c r="Y5561" i="2"/>
  <c r="S5562" i="2"/>
  <c r="U5562" i="2"/>
  <c r="Y5562" i="2"/>
  <c r="Y5563" i="2"/>
  <c r="S5563" i="2"/>
  <c r="U5563" i="2"/>
  <c r="Y5564" i="2"/>
  <c r="S5564" i="2"/>
  <c r="U5564" i="2"/>
  <c r="Y5565" i="2"/>
  <c r="S5565" i="2"/>
  <c r="U5565" i="2"/>
  <c r="Y5566" i="2"/>
  <c r="S5566" i="2"/>
  <c r="U5566" i="2"/>
  <c r="S5567" i="2"/>
  <c r="U5567" i="2"/>
  <c r="Y5567" i="2"/>
  <c r="S5568" i="2"/>
  <c r="U5568" i="2"/>
  <c r="Y5568" i="2"/>
  <c r="S5569" i="2"/>
  <c r="U5569" i="2"/>
  <c r="Y5569" i="2"/>
  <c r="R5570" i="2"/>
  <c r="S5570" i="2"/>
  <c r="U5570" i="2"/>
  <c r="Y5570" i="2"/>
  <c r="Y5571" i="2"/>
  <c r="Y5572" i="2"/>
  <c r="S5572" i="2"/>
  <c r="U5572" i="2"/>
  <c r="Y5573" i="2"/>
  <c r="Y5574" i="2"/>
  <c r="S5574" i="2"/>
  <c r="U5574" i="2"/>
  <c r="S5575" i="2"/>
  <c r="U5575" i="2"/>
  <c r="Y5575" i="2"/>
  <c r="Y5576" i="2"/>
  <c r="S5577" i="2"/>
  <c r="U5577" i="2"/>
  <c r="Y5577" i="2"/>
  <c r="S5578" i="2"/>
  <c r="U5578" i="2"/>
  <c r="Y5578" i="2"/>
  <c r="Y5579" i="2"/>
  <c r="Y5580" i="2"/>
  <c r="S5580" i="2"/>
  <c r="U5580" i="2"/>
  <c r="Y5581" i="2"/>
  <c r="S5581" i="2"/>
  <c r="U5581" i="2"/>
  <c r="Y5582" i="2"/>
  <c r="S5582" i="2"/>
  <c r="U5582" i="2"/>
  <c r="S5583" i="2"/>
  <c r="U5583" i="2"/>
  <c r="Y5583" i="2"/>
  <c r="S5584" i="2"/>
  <c r="U5584" i="2"/>
  <c r="Y5584" i="2"/>
  <c r="S5585" i="2"/>
  <c r="U5585" i="2"/>
  <c r="Y5585" i="2"/>
  <c r="S5586" i="2"/>
  <c r="U5586" i="2"/>
  <c r="Y5586" i="2"/>
  <c r="Y5587" i="2"/>
  <c r="S5587" i="2"/>
  <c r="U5587" i="2"/>
  <c r="Y5588" i="2"/>
  <c r="S5588" i="2"/>
  <c r="U5588" i="2"/>
  <c r="Y5589" i="2"/>
  <c r="S5589" i="2"/>
  <c r="U5589" i="2"/>
  <c r="Y5590" i="2"/>
  <c r="S5590" i="2"/>
  <c r="U5590" i="2"/>
  <c r="S5591" i="2"/>
  <c r="U5591" i="2"/>
  <c r="Y5591" i="2"/>
  <c r="S5592" i="2"/>
  <c r="U5592" i="2"/>
  <c r="Y5592" i="2"/>
  <c r="S5593" i="2"/>
  <c r="U5593" i="2"/>
  <c r="Y5593" i="2"/>
  <c r="R5594" i="2"/>
  <c r="S5594" i="2"/>
  <c r="U5594" i="2"/>
  <c r="Y5594" i="2"/>
  <c r="Y5595" i="2"/>
  <c r="R5595" i="2"/>
  <c r="S5595" i="2"/>
  <c r="U5595" i="2"/>
  <c r="Y5596" i="2"/>
  <c r="R5596" i="2"/>
  <c r="S5596" i="2"/>
  <c r="U5596" i="2"/>
  <c r="Y5597" i="2"/>
  <c r="Y5598" i="2"/>
  <c r="Y5599" i="2"/>
  <c r="Y5600" i="2"/>
  <c r="Y5601" i="2"/>
  <c r="Y5602" i="2"/>
  <c r="Y5603" i="2"/>
  <c r="Y5604" i="2"/>
  <c r="Y5605" i="2"/>
  <c r="Y5606" i="2"/>
  <c r="S5607" i="2"/>
  <c r="U5607" i="2"/>
  <c r="Y5607" i="2"/>
  <c r="S5608" i="2"/>
  <c r="U5608" i="2"/>
  <c r="Y5608" i="2"/>
  <c r="S5609" i="2"/>
  <c r="U5609" i="2"/>
  <c r="Y5609" i="2"/>
  <c r="S5610" i="2"/>
  <c r="U5610" i="2"/>
  <c r="Y5610" i="2"/>
  <c r="Y5611" i="2"/>
  <c r="S5611" i="2"/>
  <c r="U5611" i="2"/>
  <c r="Y5612" i="2"/>
  <c r="S5612" i="2"/>
  <c r="U5612" i="2"/>
  <c r="Y5613" i="2"/>
  <c r="R5613" i="2"/>
  <c r="S5613" i="2"/>
  <c r="U5613" i="2"/>
  <c r="Y5614" i="2"/>
  <c r="R5614" i="2"/>
  <c r="S5614" i="2"/>
  <c r="U5614" i="2"/>
  <c r="S5615" i="2"/>
  <c r="U5615" i="2"/>
  <c r="Y5615" i="2"/>
  <c r="S5616" i="2"/>
  <c r="U5616" i="2"/>
  <c r="Y5616" i="2"/>
  <c r="S5617" i="2"/>
  <c r="U5617" i="2"/>
  <c r="Y5617" i="2"/>
  <c r="S5618" i="2"/>
  <c r="U5618" i="2"/>
  <c r="Y5618" i="2"/>
  <c r="Y5619" i="2"/>
  <c r="R5619" i="2"/>
  <c r="S5619" i="2"/>
  <c r="U5619" i="2"/>
  <c r="Y5620" i="2"/>
  <c r="R5620" i="2"/>
  <c r="S5620" i="2"/>
  <c r="U5620" i="2"/>
  <c r="Y5621" i="2"/>
  <c r="R5621" i="2"/>
  <c r="S5621" i="2"/>
  <c r="U5621" i="2"/>
  <c r="Y5622" i="2"/>
  <c r="R5622" i="2"/>
  <c r="S5622" i="2"/>
  <c r="U5622" i="2"/>
  <c r="R5623" i="2"/>
  <c r="S5623" i="2"/>
  <c r="U5623" i="2"/>
  <c r="Y5623" i="2"/>
  <c r="R5624" i="2"/>
  <c r="S5624" i="2"/>
  <c r="U5624" i="2"/>
  <c r="Y5624" i="2"/>
  <c r="R5625" i="2"/>
  <c r="S5625" i="2"/>
  <c r="U5625" i="2"/>
  <c r="Y5625" i="2"/>
  <c r="R5626" i="2"/>
  <c r="S5626" i="2"/>
  <c r="U5626" i="2"/>
  <c r="Y5626" i="2"/>
  <c r="Y5627" i="2"/>
  <c r="Y5628" i="2"/>
  <c r="Y5629" i="2"/>
  <c r="Y5630" i="2"/>
  <c r="S5630" i="2"/>
  <c r="U5630" i="2"/>
  <c r="Y5631" i="2"/>
  <c r="Y5632" i="2"/>
  <c r="Y5633" i="2"/>
  <c r="Y5634" i="2"/>
  <c r="Y5635" i="2"/>
  <c r="S5635" i="2"/>
  <c r="U5635" i="2"/>
  <c r="Y5636" i="2"/>
  <c r="S5636" i="2"/>
  <c r="U5636" i="2"/>
  <c r="Y5637" i="2"/>
  <c r="S5637" i="2"/>
  <c r="U5637" i="2"/>
  <c r="Y5638" i="2"/>
  <c r="S5638" i="2"/>
  <c r="U5638" i="2"/>
  <c r="S5639" i="2"/>
  <c r="U5639" i="2"/>
  <c r="Y5639" i="2"/>
  <c r="S5640" i="2"/>
  <c r="U5640" i="2"/>
  <c r="Y5640" i="2"/>
  <c r="S5641" i="2"/>
  <c r="U5641" i="2"/>
  <c r="Y5641" i="2"/>
  <c r="S5642" i="2"/>
  <c r="U5642" i="2"/>
  <c r="Y5642" i="2"/>
  <c r="Y5643" i="2"/>
  <c r="S5643" i="2"/>
  <c r="U5643" i="2"/>
  <c r="Y5644" i="2"/>
  <c r="S5644" i="2"/>
  <c r="U5644" i="2"/>
  <c r="Y5645" i="2"/>
  <c r="S5645" i="2"/>
  <c r="U5645" i="2"/>
  <c r="Y5646" i="2"/>
  <c r="S5646" i="2"/>
  <c r="U5646" i="2"/>
  <c r="S5647" i="2"/>
  <c r="U5647" i="2"/>
  <c r="Y5647" i="2"/>
  <c r="S5648" i="2"/>
  <c r="U5648" i="2"/>
  <c r="Y5648" i="2"/>
  <c r="S5649" i="2"/>
  <c r="U5649" i="2"/>
  <c r="Y5649" i="2"/>
  <c r="S5650" i="2"/>
  <c r="U5650" i="2"/>
  <c r="Y5650" i="2"/>
  <c r="Y5651" i="2"/>
  <c r="S5651" i="2"/>
  <c r="U5651" i="2"/>
  <c r="Y5652" i="2"/>
  <c r="S5652" i="2"/>
  <c r="U5652" i="2"/>
  <c r="Y5653" i="2"/>
  <c r="S5653" i="2"/>
  <c r="U5653" i="2"/>
  <c r="Y5654" i="2"/>
  <c r="S5654" i="2"/>
  <c r="U5654" i="2"/>
  <c r="S5655" i="2"/>
  <c r="U5655" i="2"/>
  <c r="Y5655" i="2"/>
  <c r="S5656" i="2"/>
  <c r="U5656" i="2"/>
  <c r="Y5656" i="2"/>
  <c r="S5657" i="2"/>
  <c r="U5657" i="2"/>
  <c r="Y5657" i="2"/>
  <c r="S5658" i="2"/>
  <c r="U5658" i="2"/>
  <c r="Y5658" i="2"/>
  <c r="Y5659" i="2"/>
  <c r="S5659" i="2"/>
  <c r="U5659" i="2"/>
  <c r="Y5660" i="2"/>
  <c r="S5660" i="2"/>
  <c r="U5660" i="2"/>
  <c r="Y5661" i="2"/>
  <c r="S5661" i="2"/>
  <c r="U5661" i="2"/>
  <c r="Y5662" i="2"/>
  <c r="S5662" i="2"/>
  <c r="U5662" i="2"/>
  <c r="S5663" i="2"/>
  <c r="U5663" i="2"/>
  <c r="Y5663" i="2"/>
  <c r="S5664" i="2"/>
  <c r="U5664" i="2"/>
  <c r="Y5664" i="2"/>
  <c r="Y5665" i="2"/>
  <c r="S5665" i="2"/>
  <c r="U5665" i="2"/>
  <c r="S5666" i="2"/>
  <c r="U5666" i="2"/>
  <c r="Y5666" i="2"/>
  <c r="Y5667" i="2"/>
  <c r="S5667" i="2"/>
  <c r="U5667" i="2"/>
  <c r="Y5668" i="2"/>
  <c r="S5668" i="2"/>
  <c r="U5668" i="2"/>
  <c r="Y5669" i="2"/>
  <c r="R5669" i="2"/>
  <c r="S5669" i="2"/>
  <c r="U5669" i="2"/>
  <c r="Y5670" i="2"/>
  <c r="S5670" i="2"/>
  <c r="U5670" i="2"/>
  <c r="S5671" i="2"/>
  <c r="U5671" i="2"/>
  <c r="Y5671" i="2"/>
  <c r="S5672" i="2"/>
  <c r="U5672" i="2"/>
  <c r="Y5672" i="2"/>
  <c r="S5673" i="2"/>
  <c r="U5673" i="2"/>
  <c r="Y5673" i="2"/>
  <c r="S5674" i="2"/>
  <c r="U5674" i="2"/>
  <c r="Y5674" i="2"/>
  <c r="Y5675" i="2"/>
  <c r="S5675" i="2"/>
  <c r="U5675" i="2"/>
  <c r="Y5676" i="2"/>
  <c r="S5676" i="2"/>
  <c r="U5676" i="2"/>
  <c r="Y5677" i="2"/>
  <c r="R5677" i="2"/>
  <c r="S5677" i="2"/>
  <c r="U5677" i="2"/>
  <c r="Y5678" i="2"/>
  <c r="R5678" i="2"/>
  <c r="S5678" i="2"/>
  <c r="U5678" i="2"/>
  <c r="R5679" i="2"/>
  <c r="S5679" i="2"/>
  <c r="U5679" i="2"/>
  <c r="Y5679" i="2"/>
  <c r="R5680" i="2"/>
  <c r="S5680" i="2"/>
  <c r="U5680" i="2"/>
  <c r="Y5680" i="2"/>
  <c r="R5681" i="2"/>
  <c r="S5681" i="2"/>
  <c r="U5681" i="2"/>
  <c r="Y5681" i="2"/>
  <c r="R5682" i="2"/>
  <c r="S5682" i="2"/>
  <c r="U5682" i="2"/>
  <c r="Y5682" i="2"/>
  <c r="Y5683" i="2"/>
  <c r="R5683" i="2"/>
  <c r="S5683" i="2"/>
  <c r="U5683" i="2"/>
  <c r="Y5684" i="2"/>
  <c r="R5684" i="2"/>
  <c r="S5684" i="2"/>
  <c r="U5684" i="2"/>
  <c r="Y5685" i="2"/>
  <c r="R5685" i="2"/>
  <c r="S5685" i="2"/>
  <c r="U5685" i="2"/>
  <c r="Y5686" i="2"/>
  <c r="Y5687" i="2"/>
  <c r="Y5688" i="2"/>
  <c r="Y5689" i="2"/>
  <c r="Y5690" i="2"/>
  <c r="Y5691" i="2"/>
  <c r="Y5692" i="2"/>
  <c r="Y5693" i="2"/>
  <c r="S5693" i="2"/>
  <c r="U5693" i="2"/>
  <c r="Y5694" i="2"/>
  <c r="Y5695" i="2"/>
  <c r="Y5696" i="2"/>
  <c r="Y5697" i="2"/>
  <c r="Y5698" i="2"/>
  <c r="Y5699" i="2"/>
  <c r="S5699" i="2"/>
  <c r="U5699" i="2"/>
  <c r="Y5700" i="2"/>
  <c r="S5700" i="2"/>
  <c r="U5700" i="2"/>
  <c r="Y5701" i="2"/>
  <c r="S5701" i="2"/>
  <c r="U5701" i="2"/>
  <c r="Y5702" i="2"/>
  <c r="S5702" i="2"/>
  <c r="U5702" i="2"/>
  <c r="S5703" i="2"/>
  <c r="U5703" i="2"/>
  <c r="Y5703" i="2"/>
  <c r="S5704" i="2"/>
  <c r="U5704" i="2"/>
  <c r="Y5704" i="2"/>
  <c r="S5705" i="2"/>
  <c r="U5705" i="2"/>
  <c r="Y5705" i="2"/>
  <c r="S5706" i="2"/>
  <c r="U5706" i="2"/>
  <c r="Y5706" i="2"/>
  <c r="Y5707" i="2"/>
  <c r="S5707" i="2"/>
  <c r="U5707" i="2"/>
  <c r="Y5708" i="2"/>
  <c r="S5708" i="2"/>
  <c r="U5708" i="2"/>
  <c r="Y5709" i="2"/>
  <c r="S5709" i="2"/>
  <c r="U5709" i="2"/>
  <c r="Y5710" i="2"/>
  <c r="S5710" i="2"/>
  <c r="U5710" i="2"/>
  <c r="S5711" i="2"/>
  <c r="U5711" i="2"/>
  <c r="Y5711" i="2"/>
  <c r="S5712" i="2"/>
  <c r="U5712" i="2"/>
  <c r="Y5712" i="2"/>
  <c r="S5713" i="2"/>
  <c r="U5713" i="2"/>
  <c r="Y5713" i="2"/>
  <c r="S5714" i="2"/>
  <c r="U5714" i="2"/>
  <c r="Y5714" i="2"/>
  <c r="Y5715" i="2"/>
  <c r="S5715" i="2"/>
  <c r="U5715" i="2"/>
  <c r="Y5716" i="2"/>
  <c r="S5716" i="2"/>
  <c r="U5716" i="2"/>
  <c r="Y5717" i="2"/>
  <c r="S5717" i="2"/>
  <c r="U5717" i="2"/>
  <c r="Y5718" i="2"/>
  <c r="R5718" i="2"/>
  <c r="S5718" i="2"/>
  <c r="U5718" i="2"/>
  <c r="R5719" i="2"/>
  <c r="S5719" i="2"/>
  <c r="U5719" i="2"/>
  <c r="Y5719" i="2"/>
  <c r="S5720" i="2"/>
  <c r="U5720" i="2"/>
  <c r="Y5720" i="2"/>
  <c r="S5721" i="2"/>
  <c r="U5721" i="2"/>
  <c r="Y5721" i="2"/>
  <c r="S5722" i="2"/>
  <c r="U5722" i="2"/>
  <c r="Y5722" i="2"/>
  <c r="Y5723" i="2"/>
  <c r="S5723" i="2"/>
  <c r="U5723" i="2"/>
  <c r="Y5724" i="2"/>
  <c r="R5724" i="2"/>
  <c r="S5724" i="2"/>
  <c r="U5724" i="2"/>
  <c r="Y5725" i="2"/>
  <c r="R5725" i="2"/>
  <c r="S5725" i="2"/>
  <c r="U5725" i="2"/>
  <c r="Y5726" i="2"/>
  <c r="R5726" i="2"/>
  <c r="S5726" i="2"/>
  <c r="U5726" i="2"/>
  <c r="S5727" i="2"/>
  <c r="U5727" i="2"/>
  <c r="Y5727" i="2"/>
  <c r="R5728" i="2"/>
  <c r="S5728" i="2"/>
  <c r="U5728" i="2"/>
  <c r="Y5728" i="2"/>
  <c r="R5729" i="2"/>
  <c r="S5729" i="2"/>
  <c r="U5729" i="2"/>
  <c r="Y5729" i="2"/>
  <c r="R5730" i="2"/>
  <c r="S5730" i="2"/>
  <c r="U5730" i="2"/>
  <c r="Y5730" i="2"/>
  <c r="Y5731" i="2"/>
  <c r="R5731" i="2"/>
  <c r="S5731" i="2"/>
  <c r="U5731" i="2"/>
  <c r="Y5732" i="2"/>
  <c r="R5732" i="2"/>
  <c r="S5732" i="2"/>
  <c r="U5732" i="2"/>
  <c r="Y5733" i="2"/>
  <c r="S5733" i="2"/>
  <c r="U5733" i="2"/>
  <c r="Y5734" i="2"/>
  <c r="R5734" i="2"/>
  <c r="S5734" i="2"/>
  <c r="U5734" i="2"/>
  <c r="Y5735" i="2"/>
  <c r="Y5736" i="2"/>
  <c r="Y5737" i="2"/>
  <c r="S5738" i="2"/>
  <c r="U5738" i="2"/>
  <c r="Y5738" i="2"/>
  <c r="Y5739" i="2"/>
  <c r="Y5740" i="2"/>
  <c r="Y5741" i="2"/>
  <c r="Y5742" i="2"/>
  <c r="S5743" i="2"/>
  <c r="U5743" i="2"/>
  <c r="Y5743" i="2"/>
  <c r="S5744" i="2"/>
  <c r="U5744" i="2"/>
  <c r="Y5744" i="2"/>
  <c r="S5745" i="2"/>
  <c r="U5745" i="2"/>
  <c r="Y5745" i="2"/>
  <c r="S5746" i="2"/>
  <c r="U5746" i="2"/>
  <c r="Y5746" i="2"/>
  <c r="Y5747" i="2"/>
  <c r="S5747" i="2"/>
  <c r="U5747" i="2"/>
  <c r="Y5748" i="2"/>
  <c r="S5748" i="2"/>
  <c r="U5748" i="2"/>
  <c r="Y5749" i="2"/>
  <c r="S5749" i="2"/>
  <c r="U5749" i="2"/>
  <c r="Y5750" i="2"/>
  <c r="S5750" i="2"/>
  <c r="U5750" i="2"/>
  <c r="S5751" i="2"/>
  <c r="U5751" i="2"/>
  <c r="Y5751" i="2"/>
  <c r="S5752" i="2"/>
  <c r="U5752" i="2"/>
  <c r="Y5752" i="2"/>
  <c r="S5753" i="2"/>
  <c r="U5753" i="2"/>
  <c r="Y5753" i="2"/>
  <c r="S5754" i="2"/>
  <c r="U5754" i="2"/>
  <c r="Y5754" i="2"/>
  <c r="Y5755" i="2"/>
  <c r="R5755" i="2"/>
  <c r="S5755" i="2"/>
  <c r="U5755" i="2"/>
  <c r="Y5756" i="2"/>
  <c r="S5756" i="2"/>
  <c r="U5756" i="2"/>
  <c r="Y5757" i="2"/>
  <c r="S5757" i="2"/>
  <c r="U5757" i="2"/>
  <c r="S5758" i="2"/>
  <c r="U5758" i="2"/>
  <c r="Y5758" i="2"/>
  <c r="S5759" i="2"/>
  <c r="U5759" i="2"/>
  <c r="Y5759" i="2"/>
  <c r="S5760" i="2"/>
  <c r="U5760" i="2"/>
  <c r="Y5760" i="2"/>
  <c r="S5761" i="2"/>
  <c r="U5761" i="2"/>
  <c r="Y5761" i="2"/>
  <c r="Y5762" i="2"/>
  <c r="S5762" i="2"/>
  <c r="U5762" i="2"/>
  <c r="Y5763" i="2"/>
  <c r="S5763" i="2"/>
  <c r="U5763" i="2"/>
  <c r="Y5764" i="2"/>
  <c r="R5764" i="2"/>
  <c r="S5764" i="2"/>
  <c r="U5764" i="2"/>
  <c r="Y5765" i="2"/>
  <c r="S5765" i="2"/>
  <c r="U5765" i="2"/>
  <c r="S5766" i="2"/>
  <c r="U5766" i="2"/>
  <c r="Y5766" i="2"/>
  <c r="R5767" i="2"/>
  <c r="S5767" i="2"/>
  <c r="U5767" i="2"/>
  <c r="Y5767" i="2"/>
  <c r="R5768" i="2"/>
  <c r="S5768" i="2"/>
  <c r="U5768" i="2"/>
  <c r="Y5768" i="2"/>
  <c r="S5769" i="2"/>
  <c r="U5769" i="2"/>
  <c r="Y5769" i="2"/>
  <c r="Y5770" i="2"/>
  <c r="S5770" i="2"/>
  <c r="U5770" i="2"/>
  <c r="Y5771" i="2"/>
  <c r="S5771" i="2"/>
  <c r="U5771" i="2"/>
  <c r="Y5772" i="2"/>
  <c r="S5772" i="2"/>
  <c r="U5772" i="2"/>
  <c r="Y5773" i="2"/>
  <c r="S5773" i="2"/>
  <c r="U5773" i="2"/>
  <c r="R5774" i="2"/>
  <c r="S5774" i="2"/>
  <c r="U5774" i="2"/>
  <c r="Y5774" i="2"/>
  <c r="R5775" i="2"/>
  <c r="S5775" i="2"/>
  <c r="U5775" i="2"/>
  <c r="Y5775" i="2"/>
  <c r="R5776" i="2"/>
  <c r="S5776" i="2"/>
  <c r="U5776" i="2"/>
  <c r="Y5776" i="2"/>
  <c r="R5777" i="2"/>
  <c r="S5777" i="2"/>
  <c r="U5777" i="2"/>
  <c r="Y5777" i="2"/>
  <c r="Y5778" i="2"/>
  <c r="R5778" i="2"/>
  <c r="S5778" i="2"/>
  <c r="U5778" i="2"/>
  <c r="Y5779" i="2"/>
  <c r="R5779" i="2"/>
  <c r="S5779" i="2"/>
  <c r="U5779" i="2"/>
  <c r="Y5780" i="2"/>
  <c r="R5780" i="2"/>
  <c r="S5780" i="2"/>
  <c r="U5780" i="2"/>
  <c r="Y5781" i="2"/>
  <c r="R5781" i="2"/>
  <c r="S5781" i="2"/>
  <c r="U5781" i="2"/>
  <c r="Y5782" i="2"/>
  <c r="Y5783" i="2"/>
  <c r="Y5784" i="2"/>
  <c r="Y5785" i="2"/>
  <c r="Y5786" i="2"/>
  <c r="Y5787" i="2"/>
  <c r="Y5788" i="2"/>
  <c r="Y5789" i="2"/>
  <c r="S5789" i="2"/>
  <c r="U5789" i="2"/>
  <c r="Y5790" i="2"/>
  <c r="Y5791" i="2"/>
  <c r="Y5792" i="2"/>
  <c r="Y5793" i="2"/>
  <c r="Y5794" i="2"/>
  <c r="Y5795" i="2"/>
  <c r="Y5796" i="2"/>
  <c r="Y5797" i="2"/>
  <c r="S5798" i="2"/>
  <c r="U5798" i="2"/>
  <c r="Y5798" i="2"/>
  <c r="S5799" i="2"/>
  <c r="U5799" i="2"/>
  <c r="Y5799" i="2"/>
  <c r="S5800" i="2"/>
  <c r="U5800" i="2"/>
  <c r="Y5800" i="2"/>
  <c r="S5801" i="2"/>
  <c r="U5801" i="2"/>
  <c r="Y5801" i="2"/>
  <c r="Y5802" i="2"/>
  <c r="S5802" i="2"/>
  <c r="U5802" i="2"/>
  <c r="Y5803" i="2"/>
  <c r="S5803" i="2"/>
  <c r="U5803" i="2"/>
  <c r="Y5804" i="2"/>
  <c r="S5804" i="2"/>
  <c r="U5804" i="2"/>
  <c r="Y5805" i="2"/>
  <c r="S5805" i="2"/>
  <c r="U5805" i="2"/>
  <c r="S5806" i="2"/>
  <c r="U5806" i="2"/>
  <c r="Y5806" i="2"/>
  <c r="S5807" i="2"/>
  <c r="U5807" i="2"/>
  <c r="Y5807" i="2"/>
  <c r="S5808" i="2"/>
  <c r="U5808" i="2"/>
  <c r="Y5808" i="2"/>
  <c r="S5809" i="2"/>
  <c r="U5809" i="2"/>
  <c r="Y5809" i="2"/>
  <c r="Y5810" i="2"/>
  <c r="S5810" i="2"/>
  <c r="U5810" i="2"/>
  <c r="Y5811" i="2"/>
  <c r="S5811" i="2"/>
  <c r="U5811" i="2"/>
  <c r="Y5812" i="2"/>
  <c r="S5812" i="2"/>
  <c r="U5812" i="2"/>
  <c r="S5813" i="2"/>
  <c r="U5813" i="2"/>
  <c r="Y5813" i="2"/>
  <c r="S5814" i="2"/>
  <c r="U5814" i="2"/>
  <c r="Y5814" i="2"/>
  <c r="R5815" i="2"/>
  <c r="S5815" i="2"/>
  <c r="U5815" i="2"/>
  <c r="Y5815" i="2"/>
  <c r="S5816" i="2"/>
  <c r="U5816" i="2"/>
  <c r="Y5816" i="2"/>
  <c r="Y5817" i="2"/>
  <c r="S5817" i="2"/>
  <c r="U5817" i="2"/>
  <c r="Y5818" i="2"/>
  <c r="R5818" i="2"/>
  <c r="S5818" i="2"/>
  <c r="U5818" i="2"/>
  <c r="Y5819" i="2"/>
  <c r="R5819" i="2"/>
  <c r="S5819" i="2"/>
  <c r="U5819" i="2"/>
  <c r="Y5820" i="2"/>
  <c r="S5820" i="2"/>
  <c r="U5820" i="2"/>
  <c r="S5821" i="2"/>
  <c r="U5821" i="2"/>
  <c r="Y5821" i="2"/>
  <c r="S5822" i="2"/>
  <c r="U5822" i="2"/>
  <c r="Y5822" i="2"/>
  <c r="S5823" i="2"/>
  <c r="U5823" i="2"/>
  <c r="Y5823" i="2"/>
  <c r="S5824" i="2"/>
  <c r="U5824" i="2"/>
  <c r="Y5824" i="2"/>
  <c r="Y5825" i="2"/>
  <c r="R5825" i="2"/>
  <c r="S5825" i="2"/>
  <c r="U5825" i="2"/>
  <c r="Y5826" i="2"/>
  <c r="R5826" i="2"/>
  <c r="S5826" i="2"/>
  <c r="U5826" i="2"/>
  <c r="Y5827" i="2"/>
  <c r="Y5828" i="2"/>
  <c r="Y5829" i="2"/>
  <c r="Y5830" i="2"/>
  <c r="Y5831" i="2"/>
  <c r="Y5832" i="2"/>
  <c r="Y5833" i="2"/>
  <c r="Y5834" i="2"/>
  <c r="Y5835" i="2"/>
  <c r="R5835" i="2"/>
  <c r="S5835" i="2"/>
  <c r="U5835" i="2"/>
  <c r="Y5836" i="2"/>
  <c r="S5836" i="2"/>
  <c r="U5836" i="2"/>
  <c r="S5837" i="2"/>
  <c r="U5837" i="2"/>
  <c r="Y5837" i="2"/>
  <c r="S5838" i="2"/>
  <c r="U5838" i="2"/>
  <c r="Y5838" i="2"/>
  <c r="S5839" i="2"/>
  <c r="U5839" i="2"/>
  <c r="Y5839" i="2"/>
  <c r="Y5840" i="2"/>
  <c r="S5840" i="2"/>
  <c r="U5840" i="2"/>
  <c r="Y5841" i="2"/>
  <c r="S5841" i="2"/>
  <c r="U5841" i="2"/>
  <c r="Y5842" i="2"/>
  <c r="S5843" i="2"/>
  <c r="U5843" i="2"/>
  <c r="Y5843" i="2"/>
  <c r="S5844" i="2"/>
  <c r="U5844" i="2"/>
  <c r="Y5844" i="2"/>
  <c r="Y5845" i="2"/>
  <c r="S5846" i="2"/>
  <c r="U5846" i="2"/>
  <c r="Y5846" i="2"/>
  <c r="Y5847" i="2"/>
  <c r="S5847" i="2"/>
  <c r="U5847" i="2"/>
  <c r="Y5848" i="2"/>
  <c r="Y5849" i="2"/>
  <c r="S5849" i="2"/>
  <c r="U5849" i="2"/>
  <c r="Y5850" i="2"/>
  <c r="S5850" i="2"/>
  <c r="U5850" i="2"/>
  <c r="S5851" i="2"/>
  <c r="U5851" i="2"/>
  <c r="Y5851" i="2"/>
  <c r="S5852" i="2"/>
  <c r="U5852" i="2"/>
  <c r="Y5852" i="2"/>
  <c r="S5853" i="2"/>
  <c r="U5853" i="2"/>
  <c r="Y5853" i="2"/>
  <c r="S5854" i="2"/>
  <c r="U5854" i="2"/>
  <c r="Y5854" i="2"/>
  <c r="Y5855" i="2"/>
  <c r="S5855" i="2"/>
  <c r="U5855" i="2"/>
  <c r="Y5856" i="2"/>
  <c r="S5856" i="2"/>
  <c r="U5856" i="2"/>
  <c r="Y5857" i="2"/>
  <c r="S5857" i="2"/>
  <c r="U5857" i="2"/>
  <c r="Y5858" i="2"/>
  <c r="S5858" i="2"/>
  <c r="U5858" i="2"/>
  <c r="S5859" i="2"/>
  <c r="U5859" i="2"/>
  <c r="Y5859" i="2"/>
  <c r="S5860" i="2"/>
  <c r="U5860" i="2"/>
  <c r="Y5860" i="2"/>
  <c r="R5861" i="2"/>
  <c r="S5861" i="2"/>
  <c r="U5861" i="2"/>
  <c r="Y5861" i="2"/>
  <c r="S5862" i="2"/>
  <c r="U5862" i="2"/>
  <c r="Y5862" i="2"/>
  <c r="Y5863" i="2"/>
  <c r="R5863" i="2"/>
  <c r="S5863" i="2"/>
  <c r="U5863" i="2"/>
  <c r="Y5864" i="2"/>
  <c r="R5864" i="2"/>
  <c r="S5864" i="2"/>
  <c r="U5864" i="2"/>
  <c r="Y5865" i="2"/>
  <c r="R5865" i="2"/>
  <c r="S5865" i="2"/>
  <c r="U5865" i="2"/>
  <c r="Y5866" i="2"/>
  <c r="Y5867" i="2"/>
  <c r="Y5868" i="2"/>
  <c r="Y5869" i="2"/>
  <c r="Y5870" i="2"/>
  <c r="Y5871" i="2"/>
  <c r="Y5872" i="2"/>
  <c r="Y5873" i="2"/>
  <c r="Y5874" i="2"/>
  <c r="Y5875" i="2"/>
  <c r="S5876" i="2"/>
  <c r="U5876" i="2"/>
  <c r="Y5876" i="2"/>
  <c r="S5877" i="2"/>
  <c r="U5877" i="2"/>
  <c r="Y5877" i="2"/>
  <c r="S5878" i="2"/>
  <c r="U5878" i="2"/>
  <c r="Y5878" i="2"/>
  <c r="Y5879" i="2"/>
  <c r="S5879" i="2"/>
  <c r="U5879" i="2"/>
  <c r="Y5880" i="2"/>
  <c r="S5880" i="2"/>
  <c r="U5880" i="2"/>
  <c r="Y5881" i="2"/>
  <c r="R5881" i="2"/>
  <c r="S5881" i="2"/>
  <c r="U5881" i="2"/>
  <c r="Y5882" i="2"/>
  <c r="S5882" i="2"/>
  <c r="U5882" i="2"/>
  <c r="S5883" i="2"/>
  <c r="U5883" i="2"/>
  <c r="Y5883" i="2"/>
  <c r="S5884" i="2"/>
  <c r="U5884" i="2"/>
  <c r="Y5884" i="2"/>
  <c r="S5885" i="2"/>
  <c r="U5885" i="2"/>
  <c r="Y5885" i="2"/>
  <c r="S5886" i="2"/>
  <c r="U5886" i="2"/>
  <c r="Y5886" i="2"/>
  <c r="Y5887" i="2"/>
  <c r="S5887" i="2"/>
  <c r="U5887" i="2"/>
  <c r="Y5888" i="2"/>
  <c r="S5888" i="2"/>
  <c r="U5888" i="2"/>
  <c r="Y5889" i="2"/>
  <c r="S5889" i="2"/>
  <c r="U5889" i="2"/>
  <c r="Y5890" i="2"/>
  <c r="S5890" i="2"/>
  <c r="U5890" i="2"/>
  <c r="S5891" i="2"/>
  <c r="U5891" i="2"/>
  <c r="Y5891" i="2"/>
  <c r="R5892" i="2"/>
  <c r="S5892" i="2"/>
  <c r="U5892" i="2"/>
  <c r="Y5892" i="2"/>
  <c r="R5893" i="2"/>
  <c r="S5893" i="2"/>
  <c r="U5893" i="2"/>
  <c r="Y5893" i="2"/>
  <c r="R5894" i="2"/>
  <c r="S5894" i="2"/>
  <c r="U5894" i="2"/>
  <c r="Y5894" i="2"/>
  <c r="Y5895" i="2"/>
  <c r="R5895" i="2"/>
  <c r="S5895" i="2"/>
  <c r="U5895" i="2"/>
  <c r="Y5896" i="2"/>
  <c r="R5896" i="2"/>
  <c r="S5896" i="2"/>
  <c r="U5896" i="2"/>
  <c r="Y5897" i="2"/>
  <c r="Y5898" i="2"/>
  <c r="Y5899" i="2"/>
  <c r="Y5900" i="2"/>
  <c r="Y5901" i="2"/>
  <c r="Y5902" i="2"/>
  <c r="Y5903" i="2"/>
  <c r="Y5904" i="2"/>
  <c r="S5904" i="2"/>
  <c r="U5904" i="2"/>
  <c r="Y5905" i="2"/>
  <c r="Y5906" i="2"/>
  <c r="Y5907" i="2"/>
  <c r="Y5908" i="2"/>
  <c r="Y5909" i="2"/>
  <c r="Y5910" i="2"/>
  <c r="Y5911" i="2"/>
  <c r="Y5912" i="2"/>
  <c r="S5912" i="2"/>
  <c r="U5912" i="2"/>
  <c r="Y5913" i="2"/>
  <c r="S5913" i="2"/>
  <c r="U5913" i="2"/>
  <c r="Y5914" i="2"/>
  <c r="S5914" i="2"/>
  <c r="U5914" i="2"/>
  <c r="S5915" i="2"/>
  <c r="U5915" i="2"/>
  <c r="Y5915" i="2"/>
  <c r="S5916" i="2"/>
  <c r="U5916" i="2"/>
  <c r="Y5916" i="2"/>
  <c r="S5917" i="2"/>
  <c r="U5917" i="2"/>
  <c r="Y5917" i="2"/>
  <c r="S5918" i="2"/>
  <c r="U5918" i="2"/>
  <c r="Y5918" i="2"/>
  <c r="Y5919" i="2"/>
  <c r="S5919" i="2"/>
  <c r="U5919" i="2"/>
  <c r="Y5920" i="2"/>
  <c r="S5920" i="2"/>
  <c r="U5920" i="2"/>
  <c r="Y5921" i="2"/>
  <c r="S5921" i="2"/>
  <c r="U5921" i="2"/>
  <c r="Y5922" i="2"/>
  <c r="S5922" i="2"/>
  <c r="U5922" i="2"/>
  <c r="S5923" i="2"/>
  <c r="U5923" i="2"/>
  <c r="Y5923" i="2"/>
  <c r="S5924" i="2"/>
  <c r="U5924" i="2"/>
  <c r="Y5924" i="2"/>
  <c r="R5925" i="2"/>
  <c r="S5925" i="2"/>
  <c r="U5925" i="2"/>
  <c r="Y5925" i="2"/>
  <c r="R5926" i="2"/>
  <c r="S5926" i="2"/>
  <c r="U5926" i="2"/>
  <c r="Y5926" i="2"/>
  <c r="Y5927" i="2"/>
  <c r="S5927" i="2"/>
  <c r="U5927" i="2"/>
  <c r="Y5928" i="2"/>
  <c r="S5928" i="2"/>
  <c r="U5928" i="2"/>
  <c r="Y5929" i="2"/>
  <c r="S5929" i="2"/>
  <c r="U5929" i="2"/>
  <c r="Y5930" i="2"/>
  <c r="R5930" i="2"/>
  <c r="S5930" i="2"/>
  <c r="U5930" i="2"/>
  <c r="R5931" i="2"/>
  <c r="S5931" i="2"/>
  <c r="U5931" i="2"/>
  <c r="Y5931" i="2"/>
  <c r="R5932" i="2"/>
  <c r="S5932" i="2"/>
  <c r="U5932" i="2"/>
  <c r="Y5932" i="2"/>
  <c r="R5933" i="2"/>
  <c r="S5933" i="2"/>
  <c r="U5933" i="2"/>
  <c r="Y5933" i="2"/>
  <c r="R5934" i="2"/>
  <c r="S5934" i="2"/>
  <c r="U5934" i="2"/>
  <c r="Y5934" i="2"/>
  <c r="Y5935" i="2"/>
  <c r="R5935" i="2"/>
  <c r="S5935" i="2"/>
  <c r="U5935" i="2"/>
  <c r="Y5936" i="2"/>
  <c r="Y5937" i="2"/>
  <c r="Y5938" i="2"/>
  <c r="S5939" i="2"/>
  <c r="U5939" i="2"/>
  <c r="Y5939" i="2"/>
  <c r="Y5940" i="2"/>
  <c r="Y5941" i="2"/>
  <c r="Y5942" i="2"/>
  <c r="Y5943" i="2"/>
  <c r="Y5944" i="2"/>
  <c r="S5944" i="2"/>
  <c r="U5944" i="2"/>
  <c r="Y5945" i="2"/>
  <c r="S5945" i="2"/>
  <c r="U5945" i="2"/>
  <c r="Y5946" i="2"/>
  <c r="S5946" i="2"/>
  <c r="U5946" i="2"/>
  <c r="S5947" i="2"/>
  <c r="U5947" i="2"/>
  <c r="Y5947" i="2"/>
  <c r="S5948" i="2"/>
  <c r="U5948" i="2"/>
  <c r="Y5948" i="2"/>
  <c r="S5949" i="2"/>
  <c r="U5949" i="2"/>
  <c r="Y5949" i="2"/>
  <c r="S5950" i="2"/>
  <c r="U5950" i="2"/>
  <c r="Y5950" i="2"/>
  <c r="Y5951" i="2"/>
  <c r="S5951" i="2"/>
  <c r="U5951" i="2"/>
  <c r="Y5952" i="2"/>
  <c r="S5952" i="2"/>
  <c r="U5952" i="2"/>
  <c r="Y5953" i="2"/>
  <c r="S5953" i="2"/>
  <c r="U5953" i="2"/>
  <c r="Y5954" i="2"/>
  <c r="S5954" i="2"/>
  <c r="U5954" i="2"/>
  <c r="S5955" i="2"/>
  <c r="U5955" i="2"/>
  <c r="Y5955" i="2"/>
  <c r="S5956" i="2"/>
  <c r="U5956" i="2"/>
  <c r="Y5956" i="2"/>
  <c r="S5957" i="2"/>
  <c r="U5957" i="2"/>
  <c r="Y5957" i="2"/>
  <c r="S5958" i="2"/>
  <c r="U5958" i="2"/>
  <c r="Y5958" i="2"/>
  <c r="Y5959" i="2"/>
  <c r="S5959" i="2"/>
  <c r="U5959" i="2"/>
  <c r="Y5960" i="2"/>
  <c r="S5960" i="2"/>
  <c r="U5960" i="2"/>
  <c r="Y5961" i="2"/>
  <c r="S5961" i="2"/>
  <c r="U5961" i="2"/>
  <c r="Y5962" i="2"/>
  <c r="S5962" i="2"/>
  <c r="U5962" i="2"/>
  <c r="R5963" i="2"/>
  <c r="S5963" i="2"/>
  <c r="U5963" i="2"/>
  <c r="Y5963" i="2"/>
  <c r="S5964" i="2"/>
  <c r="U5964" i="2"/>
  <c r="Y5964" i="2"/>
  <c r="S5965" i="2"/>
  <c r="U5965" i="2"/>
  <c r="Y5965" i="2"/>
  <c r="S5966" i="2"/>
  <c r="U5966" i="2"/>
  <c r="Y5966" i="2"/>
  <c r="Y5967" i="2"/>
  <c r="S5967" i="2"/>
  <c r="U5967" i="2"/>
  <c r="Y5968" i="2"/>
  <c r="S5968" i="2"/>
  <c r="U5968" i="2"/>
  <c r="Y5969" i="2"/>
  <c r="S5969" i="2"/>
  <c r="U5969" i="2"/>
  <c r="Y5970" i="2"/>
  <c r="R5970" i="2"/>
  <c r="S5970" i="2"/>
  <c r="U5970" i="2"/>
  <c r="R5971" i="2"/>
  <c r="S5971" i="2"/>
  <c r="U5971" i="2"/>
  <c r="Y5971" i="2"/>
  <c r="R5972" i="2"/>
  <c r="S5972" i="2"/>
  <c r="U5972" i="2"/>
  <c r="Y5972" i="2"/>
  <c r="R5973" i="2"/>
  <c r="S5973" i="2"/>
  <c r="U5973" i="2"/>
  <c r="Y5973" i="2"/>
  <c r="Y5974" i="2"/>
  <c r="Y5975" i="2"/>
  <c r="Y5976" i="2"/>
  <c r="Y5977" i="2"/>
  <c r="Y5978" i="2"/>
  <c r="Y5979" i="2"/>
  <c r="Y5980" i="2"/>
  <c r="S5981" i="2"/>
  <c r="U5981" i="2"/>
  <c r="Y5981" i="2"/>
  <c r="Y5982" i="2"/>
  <c r="Y5983" i="2"/>
  <c r="Y5984" i="2"/>
  <c r="Y5985" i="2"/>
  <c r="Y5986" i="2"/>
  <c r="S5987" i="2"/>
  <c r="U5987" i="2"/>
  <c r="Y5987" i="2"/>
  <c r="S5988" i="2"/>
  <c r="U5988" i="2"/>
  <c r="Y5988" i="2"/>
  <c r="S5989" i="2"/>
  <c r="U5989" i="2"/>
  <c r="Y5989" i="2"/>
  <c r="S5990" i="2"/>
  <c r="U5990" i="2"/>
  <c r="Y5990" i="2"/>
  <c r="Y5991" i="2"/>
  <c r="S5991" i="2"/>
  <c r="U5991" i="2"/>
  <c r="Y5992" i="2"/>
  <c r="S5992" i="2"/>
  <c r="U5992" i="2"/>
  <c r="Y5993" i="2"/>
  <c r="S5993" i="2"/>
  <c r="U5993" i="2"/>
  <c r="Y5994" i="2"/>
  <c r="S5994" i="2"/>
  <c r="U5994" i="2"/>
  <c r="S5995" i="2"/>
  <c r="U5995" i="2"/>
  <c r="Y5995" i="2"/>
  <c r="S5996" i="2"/>
  <c r="U5996" i="2"/>
  <c r="Y5996" i="2"/>
  <c r="S5997" i="2"/>
  <c r="U5997" i="2"/>
  <c r="Y5997" i="2"/>
  <c r="Y5998" i="2"/>
  <c r="S5998" i="2"/>
  <c r="U5998" i="2"/>
  <c r="Y5999" i="2"/>
  <c r="S5999" i="2"/>
  <c r="U5999" i="2"/>
  <c r="Y6000" i="2"/>
  <c r="S6000" i="2"/>
  <c r="U6000" i="2"/>
  <c r="Y6001" i="2"/>
  <c r="S6001" i="2"/>
  <c r="U6001" i="2"/>
  <c r="S6002" i="2"/>
  <c r="U6002" i="2"/>
  <c r="Y6002" i="2"/>
  <c r="S6003" i="2"/>
  <c r="U6003" i="2"/>
  <c r="Y6003" i="2"/>
  <c r="Y6004" i="2"/>
  <c r="S6004" i="2"/>
  <c r="U6004" i="2"/>
  <c r="Y6005" i="2"/>
  <c r="S6005" i="2"/>
  <c r="U6005" i="2"/>
  <c r="Y6006" i="2"/>
  <c r="R6006" i="2"/>
  <c r="S6006" i="2"/>
  <c r="U6006" i="2"/>
  <c r="Y6007" i="2"/>
  <c r="S6007" i="2"/>
  <c r="U6007" i="2"/>
  <c r="S6008" i="2"/>
  <c r="U6008" i="2"/>
  <c r="Y6008" i="2"/>
  <c r="S6009" i="2"/>
  <c r="U6009" i="2"/>
  <c r="Y6009" i="2"/>
  <c r="S6010" i="2"/>
  <c r="U6010" i="2"/>
  <c r="Y6010" i="2"/>
  <c r="S6011" i="2"/>
  <c r="U6011" i="2"/>
  <c r="Y6011" i="2"/>
  <c r="Y6012" i="2"/>
  <c r="S6012" i="2"/>
  <c r="U6012" i="2"/>
  <c r="Y6013" i="2"/>
  <c r="S6013" i="2"/>
  <c r="U6013" i="2"/>
  <c r="Y6014" i="2"/>
  <c r="S6014" i="2"/>
  <c r="U6014" i="2"/>
  <c r="Y6015" i="2"/>
  <c r="S6015" i="2"/>
  <c r="U6015" i="2"/>
  <c r="S6016" i="2"/>
  <c r="U6016" i="2"/>
  <c r="Y6016" i="2"/>
  <c r="S6017" i="2"/>
  <c r="U6017" i="2"/>
  <c r="Y6017" i="2"/>
  <c r="S6018" i="2"/>
  <c r="U6018" i="2"/>
  <c r="Y6018" i="2"/>
  <c r="S6019" i="2"/>
  <c r="U6019" i="2"/>
  <c r="Y6019" i="2"/>
  <c r="Y6020" i="2"/>
  <c r="S6020" i="2"/>
  <c r="U6020" i="2"/>
  <c r="Y6021" i="2"/>
  <c r="S6021" i="2"/>
  <c r="U6021" i="2"/>
  <c r="Y6022" i="2"/>
  <c r="S6022" i="2"/>
  <c r="U6022" i="2"/>
  <c r="Y6023" i="2"/>
  <c r="S6023" i="2"/>
  <c r="U6023" i="2"/>
  <c r="S6024" i="2"/>
  <c r="U6024" i="2"/>
  <c r="Y6024" i="2"/>
  <c r="S6025" i="2"/>
  <c r="U6025" i="2"/>
  <c r="Y6025" i="2"/>
  <c r="S6026" i="2"/>
  <c r="U6026" i="2"/>
  <c r="Y6026" i="2"/>
  <c r="S6027" i="2"/>
  <c r="U6027" i="2"/>
  <c r="Y6027" i="2"/>
  <c r="Y6028" i="2"/>
  <c r="S6028" i="2"/>
  <c r="U6028" i="2"/>
  <c r="Y6029" i="2"/>
  <c r="S6029" i="2"/>
  <c r="U6029" i="2"/>
  <c r="Y6030" i="2"/>
  <c r="S6030" i="2"/>
  <c r="U6030" i="2"/>
  <c r="Y6031" i="2"/>
  <c r="S6031" i="2"/>
  <c r="U6031" i="2"/>
  <c r="S6032" i="2"/>
  <c r="U6032" i="2"/>
  <c r="Y6032" i="2"/>
  <c r="S6033" i="2"/>
  <c r="U6033" i="2"/>
  <c r="Y6033" i="2"/>
  <c r="S6034" i="2"/>
  <c r="U6034" i="2"/>
  <c r="Y6034" i="2"/>
  <c r="S6035" i="2"/>
  <c r="U6035" i="2"/>
  <c r="Y6035" i="2"/>
  <c r="Y6036" i="2"/>
  <c r="S6036" i="2"/>
  <c r="U6036" i="2"/>
  <c r="Y6037" i="2"/>
  <c r="R6037" i="2"/>
  <c r="S6037" i="2"/>
  <c r="U6037" i="2"/>
  <c r="Y6038" i="2"/>
  <c r="R6038" i="2"/>
  <c r="S6038" i="2"/>
  <c r="U6038" i="2"/>
  <c r="Y6039" i="2"/>
  <c r="S6040" i="2"/>
  <c r="U6040" i="2"/>
  <c r="Y6040" i="2"/>
  <c r="S6041" i="2"/>
  <c r="U6041" i="2"/>
  <c r="Y6041" i="2"/>
  <c r="S6042" i="2"/>
  <c r="U6042" i="2"/>
  <c r="Y6042" i="2"/>
  <c r="S6043" i="2"/>
  <c r="U6043" i="2"/>
  <c r="Y6043" i="2"/>
  <c r="Y6044" i="2"/>
  <c r="S6044" i="2"/>
  <c r="U6044" i="2"/>
  <c r="Y6045" i="2"/>
  <c r="S6045" i="2"/>
  <c r="U6045" i="2"/>
  <c r="Y6046" i="2"/>
  <c r="S6046" i="2"/>
  <c r="U6046" i="2"/>
  <c r="Y6047" i="2"/>
  <c r="S6047" i="2"/>
  <c r="U6047" i="2"/>
  <c r="S6048" i="2"/>
  <c r="U6048" i="2"/>
  <c r="Y6048" i="2"/>
  <c r="S6049" i="2"/>
  <c r="U6049" i="2"/>
  <c r="Y6049" i="2"/>
  <c r="S6050" i="2"/>
  <c r="U6050" i="2"/>
  <c r="Y6050" i="2"/>
  <c r="S6051" i="2"/>
  <c r="U6051" i="2"/>
  <c r="Y6051" i="2"/>
  <c r="Y6052" i="2"/>
  <c r="R6052" i="2"/>
  <c r="S6052" i="2"/>
  <c r="U6052" i="2"/>
  <c r="Y6053" i="2"/>
  <c r="Y6054" i="2"/>
  <c r="Y6055" i="2"/>
  <c r="Y6056" i="2"/>
  <c r="Y6057" i="2"/>
  <c r="Y6058" i="2"/>
  <c r="Y6059" i="2"/>
  <c r="Y6060" i="2"/>
  <c r="R6060" i="2"/>
  <c r="S6060" i="2"/>
  <c r="U6060" i="2"/>
  <c r="Y6061" i="2"/>
  <c r="R6061" i="2"/>
  <c r="S6061" i="2"/>
  <c r="U6061" i="2"/>
  <c r="Y6062" i="2"/>
  <c r="S6062" i="2"/>
  <c r="U6062" i="2"/>
  <c r="Y6063" i="2"/>
  <c r="R6063" i="2"/>
  <c r="S6063" i="2"/>
  <c r="U6063" i="2"/>
  <c r="R6064" i="2"/>
  <c r="S6064" i="2"/>
  <c r="U6064" i="2"/>
  <c r="Y6064" i="2"/>
  <c r="Y6065" i="2"/>
  <c r="Y6066" i="2"/>
  <c r="Y6067" i="2"/>
  <c r="Y6068" i="2"/>
  <c r="Y6069" i="2"/>
  <c r="R6069" i="2"/>
  <c r="S6069" i="2"/>
  <c r="U6069" i="2"/>
  <c r="Y6070" i="2"/>
  <c r="Y6071" i="2"/>
  <c r="S6071" i="2"/>
  <c r="U6071" i="2"/>
  <c r="S6072" i="2"/>
  <c r="U6072" i="2"/>
  <c r="Y6072" i="2"/>
  <c r="S6073" i="2"/>
  <c r="U6073" i="2"/>
  <c r="Y6073" i="2"/>
  <c r="S6074" i="2"/>
  <c r="U6074" i="2"/>
  <c r="Y6074" i="2"/>
  <c r="S6075" i="2"/>
  <c r="U6075" i="2"/>
  <c r="Y6075" i="2"/>
  <c r="Y6076" i="2"/>
  <c r="S6076" i="2"/>
  <c r="U6076" i="2"/>
  <c r="Y6077" i="2"/>
  <c r="S6077" i="2"/>
  <c r="U6077" i="2"/>
  <c r="Y6078" i="2"/>
  <c r="S6078" i="2"/>
  <c r="U6078" i="2"/>
  <c r="Y6079" i="2"/>
  <c r="S6079" i="2"/>
  <c r="U6079" i="2"/>
  <c r="S6080" i="2"/>
  <c r="U6080" i="2"/>
  <c r="Y6080" i="2"/>
  <c r="S6081" i="2"/>
  <c r="U6081" i="2"/>
  <c r="Y6081" i="2"/>
  <c r="S6082" i="2"/>
  <c r="U6082" i="2"/>
  <c r="Y6082" i="2"/>
  <c r="S6083" i="2"/>
  <c r="U6083" i="2"/>
  <c r="Y6083" i="2"/>
  <c r="Y6084" i="2"/>
  <c r="S6084" i="2"/>
  <c r="U6084" i="2"/>
  <c r="Y6085" i="2"/>
  <c r="S6085" i="2"/>
  <c r="U6085" i="2"/>
  <c r="Y6086" i="2"/>
  <c r="S6086" i="2"/>
  <c r="U6086" i="2"/>
  <c r="Y6087" i="2"/>
  <c r="S6087" i="2"/>
  <c r="U6087" i="2"/>
  <c r="S6088" i="2"/>
  <c r="U6088" i="2"/>
  <c r="Y6088" i="2"/>
  <c r="S6089" i="2"/>
  <c r="U6089" i="2"/>
  <c r="Y6089" i="2"/>
  <c r="S6090" i="2"/>
  <c r="U6090" i="2"/>
  <c r="Y6090" i="2"/>
  <c r="S6091" i="2"/>
  <c r="U6091" i="2"/>
  <c r="Y6091" i="2"/>
  <c r="Y6092" i="2"/>
  <c r="Y6093" i="2"/>
  <c r="Y6094" i="2"/>
  <c r="Y6095" i="2"/>
  <c r="R6095" i="2"/>
  <c r="S6095" i="2"/>
  <c r="U6095" i="2"/>
  <c r="S6096" i="2"/>
  <c r="U6096" i="2"/>
  <c r="Y6096" i="2"/>
  <c r="S6097" i="2"/>
  <c r="U6097" i="2"/>
  <c r="Y6097" i="2"/>
  <c r="S6098" i="2"/>
  <c r="U6098" i="2"/>
  <c r="Y6098" i="2"/>
  <c r="S6099" i="2"/>
  <c r="U6099" i="2"/>
  <c r="Y6099" i="2"/>
  <c r="Y6100" i="2"/>
  <c r="S6100" i="2"/>
  <c r="U6100" i="2"/>
  <c r="S6101" i="2"/>
  <c r="U6101" i="2"/>
  <c r="Y6101" i="2"/>
  <c r="Y6102" i="2"/>
  <c r="S6102" i="2"/>
  <c r="U6102" i="2"/>
  <c r="Y6103" i="2"/>
  <c r="S6103" i="2"/>
  <c r="U6103" i="2"/>
  <c r="S6104" i="2"/>
  <c r="U6104" i="2"/>
  <c r="Y6104" i="2"/>
  <c r="S6105" i="2"/>
  <c r="U6105" i="2"/>
  <c r="Y6105" i="2"/>
  <c r="Y6106" i="2"/>
  <c r="S6106" i="2"/>
  <c r="U6106" i="2"/>
  <c r="S6107" i="2"/>
  <c r="U6107" i="2"/>
  <c r="Y6107" i="2"/>
  <c r="Y6108" i="2"/>
  <c r="S6108" i="2"/>
  <c r="U6108" i="2"/>
  <c r="Y6109" i="2"/>
  <c r="S6109" i="2"/>
  <c r="U6109" i="2"/>
  <c r="Y6110" i="2"/>
  <c r="S6110" i="2"/>
  <c r="U6110" i="2"/>
  <c r="Y6111" i="2"/>
  <c r="S6111" i="2"/>
  <c r="U6111" i="2"/>
  <c r="S6112" i="2"/>
  <c r="U6112" i="2"/>
  <c r="Y6112" i="2"/>
  <c r="S6113" i="2"/>
  <c r="U6113" i="2"/>
  <c r="Y6113" i="2"/>
  <c r="Y6114" i="2"/>
  <c r="S6114" i="2"/>
  <c r="U6114" i="2"/>
  <c r="S6115" i="2"/>
  <c r="U6115" i="2"/>
  <c r="Y6115" i="2"/>
  <c r="Y6116" i="2"/>
  <c r="S6116" i="2"/>
  <c r="U6116" i="2"/>
  <c r="S6117" i="2"/>
  <c r="U6117" i="2"/>
  <c r="Y6117" i="2"/>
  <c r="Y6118" i="2"/>
  <c r="R6118" i="2"/>
  <c r="S6118" i="2"/>
  <c r="U6118" i="2"/>
  <c r="Y6119" i="2"/>
  <c r="S6119" i="2"/>
  <c r="U6119" i="2"/>
  <c r="S6120" i="2"/>
  <c r="U6120" i="2"/>
  <c r="Y6120" i="2"/>
  <c r="S6121" i="2"/>
  <c r="U6121" i="2"/>
  <c r="Y6121" i="2"/>
  <c r="S6122" i="2"/>
  <c r="U6122" i="2"/>
  <c r="Y6122" i="2"/>
  <c r="Y6123" i="2"/>
  <c r="Y6124" i="2"/>
  <c r="Y6125" i="2"/>
  <c r="Y6126" i="2"/>
  <c r="Y6127" i="2"/>
  <c r="Y6128" i="2"/>
  <c r="Y6129" i="2"/>
  <c r="Y6130" i="2"/>
  <c r="Y6131" i="2"/>
  <c r="Y6132" i="2"/>
  <c r="R6132" i="2"/>
  <c r="S6132" i="2"/>
  <c r="U6132" i="2"/>
  <c r="S6133" i="2"/>
  <c r="U6133" i="2"/>
  <c r="Y6133" i="2"/>
  <c r="Y6134" i="2"/>
  <c r="R6134" i="2"/>
  <c r="S6134" i="2"/>
  <c r="U6134" i="2"/>
  <c r="Y6135" i="2"/>
  <c r="S6135" i="2"/>
  <c r="U6135" i="2"/>
  <c r="S6136" i="2"/>
  <c r="U6136" i="2"/>
  <c r="Y6136" i="2"/>
  <c r="S6137" i="2"/>
  <c r="U6137" i="2"/>
  <c r="Y6137" i="2"/>
  <c r="Y6138" i="2"/>
  <c r="S6138" i="2"/>
  <c r="U6138" i="2"/>
  <c r="S6139" i="2"/>
  <c r="U6139" i="2"/>
  <c r="Y6139" i="2"/>
  <c r="Y6140" i="2"/>
  <c r="S6140" i="2"/>
  <c r="U6140" i="2"/>
  <c r="Y6141" i="2"/>
  <c r="S6141" i="2"/>
  <c r="U6141" i="2"/>
  <c r="Y6142" i="2"/>
  <c r="S6142" i="2"/>
  <c r="U6142" i="2"/>
  <c r="Y6143" i="2"/>
  <c r="S6143" i="2"/>
  <c r="U6143" i="2"/>
  <c r="S6144" i="2"/>
  <c r="U6144" i="2"/>
  <c r="Y6144" i="2"/>
  <c r="S6145" i="2"/>
  <c r="U6145" i="2"/>
  <c r="Y6145" i="2"/>
  <c r="S6146" i="2"/>
  <c r="U6146" i="2"/>
  <c r="Y6146" i="2"/>
  <c r="S6147" i="2"/>
  <c r="U6147" i="2"/>
  <c r="Y6147" i="2"/>
  <c r="Y6148" i="2"/>
  <c r="S6148" i="2"/>
  <c r="U6148" i="2"/>
  <c r="Y6149" i="2"/>
  <c r="S6149" i="2"/>
  <c r="U6149" i="2"/>
  <c r="Y6150" i="2"/>
  <c r="S6150" i="2"/>
  <c r="U6150" i="2"/>
  <c r="Y6151" i="2"/>
  <c r="S6151" i="2"/>
  <c r="U6151" i="2"/>
  <c r="S6152" i="2"/>
  <c r="U6152" i="2"/>
  <c r="Y6152" i="2"/>
  <c r="S6153" i="2"/>
  <c r="U6153" i="2"/>
  <c r="Y6153" i="2"/>
  <c r="S6154" i="2"/>
  <c r="U6154" i="2"/>
  <c r="Y6154" i="2"/>
  <c r="S6155" i="2"/>
  <c r="U6155" i="2"/>
  <c r="Y6155" i="2"/>
  <c r="Y6156" i="2"/>
  <c r="S6156" i="2"/>
  <c r="U6156" i="2"/>
  <c r="R6157" i="2"/>
  <c r="S6157" i="2"/>
  <c r="U6157" i="2"/>
  <c r="Y6157" i="2"/>
  <c r="Y6158" i="2"/>
  <c r="S6158" i="2"/>
  <c r="U6158" i="2"/>
  <c r="Y6159" i="2"/>
  <c r="S6159" i="2"/>
  <c r="U6159" i="2"/>
  <c r="S6160" i="2"/>
  <c r="U6160" i="2"/>
  <c r="Y6160" i="2"/>
  <c r="S6161" i="2"/>
  <c r="U6161" i="2"/>
  <c r="Y6161" i="2"/>
  <c r="S6162" i="2"/>
  <c r="U6162" i="2"/>
  <c r="Y6162" i="2"/>
  <c r="S6163" i="2"/>
  <c r="U6163" i="2"/>
  <c r="Y6163" i="2"/>
  <c r="Y6164" i="2"/>
  <c r="S6164" i="2"/>
  <c r="U6164" i="2"/>
  <c r="S6165" i="2"/>
  <c r="U6165" i="2"/>
  <c r="Y6165" i="2"/>
  <c r="Y6166" i="2"/>
  <c r="S6166" i="2"/>
  <c r="U6166" i="2"/>
  <c r="Y6167" i="2"/>
  <c r="S6167" i="2"/>
  <c r="U6167" i="2"/>
  <c r="S6168" i="2"/>
  <c r="U6168" i="2"/>
  <c r="Y6168" i="2"/>
  <c r="S6169" i="2"/>
  <c r="U6169" i="2"/>
  <c r="Y6169" i="2"/>
  <c r="Y6170" i="2"/>
  <c r="S6170" i="2"/>
  <c r="U6170" i="2"/>
  <c r="S6171" i="2"/>
  <c r="U6171" i="2"/>
  <c r="Y6171" i="2"/>
  <c r="Y6172" i="2"/>
  <c r="S6172" i="2"/>
  <c r="U6172" i="2"/>
  <c r="Y6173" i="2"/>
  <c r="R6173" i="2"/>
  <c r="S6173" i="2"/>
  <c r="U6173" i="2"/>
  <c r="Y6174" i="2"/>
  <c r="S6174" i="2"/>
  <c r="U6174" i="2"/>
  <c r="Y6175" i="2"/>
  <c r="S6175" i="2"/>
  <c r="U6175" i="2"/>
  <c r="S6176" i="2"/>
  <c r="U6176" i="2"/>
  <c r="Y6176" i="2"/>
  <c r="R6177" i="2"/>
  <c r="S6177" i="2"/>
  <c r="U6177" i="2"/>
  <c r="Y6177" i="2"/>
  <c r="Y6178" i="2"/>
  <c r="S6179" i="2"/>
  <c r="U6179" i="2"/>
  <c r="Y6179" i="2"/>
  <c r="Y6180" i="2"/>
  <c r="S6180" i="2"/>
  <c r="U6180" i="2"/>
  <c r="S6181" i="2"/>
  <c r="U6181" i="2"/>
  <c r="Y6181" i="2"/>
  <c r="S6182" i="2"/>
  <c r="U6182" i="2"/>
  <c r="Y6182" i="2"/>
  <c r="S6183" i="2"/>
  <c r="U6183" i="2"/>
  <c r="Y6183" i="2"/>
  <c r="S6184" i="2"/>
  <c r="U6184" i="2"/>
  <c r="Y6184" i="2"/>
  <c r="Y6185" i="2"/>
  <c r="S6185" i="2"/>
  <c r="U6185" i="2"/>
  <c r="S6186" i="2"/>
  <c r="U6186" i="2"/>
  <c r="Y6186" i="2"/>
  <c r="S6187" i="2"/>
  <c r="U6187" i="2"/>
  <c r="Y6187" i="2"/>
  <c r="Y6188" i="2"/>
  <c r="R6188" i="2"/>
  <c r="S6188" i="2"/>
  <c r="U6188" i="2"/>
  <c r="R6189" i="2"/>
  <c r="S6189" i="2"/>
  <c r="U6189" i="2"/>
  <c r="Y6189" i="2"/>
  <c r="Y6190" i="2"/>
  <c r="Y6191" i="2"/>
  <c r="Y6192" i="2"/>
  <c r="Y6193" i="2"/>
  <c r="S6193" i="2"/>
  <c r="U6193" i="2"/>
  <c r="S6194" i="2"/>
  <c r="U6194" i="2"/>
  <c r="Y6194" i="2"/>
  <c r="S6195" i="2"/>
  <c r="U6195" i="2"/>
  <c r="Y6195" i="2"/>
  <c r="Y6196" i="2"/>
  <c r="S6196" i="2"/>
  <c r="U6196" i="2"/>
  <c r="Y6197" i="2"/>
  <c r="S6197" i="2"/>
  <c r="U6197" i="2"/>
  <c r="S6198" i="2"/>
  <c r="U6198" i="2"/>
  <c r="Y6198" i="2"/>
  <c r="Y6199" i="2"/>
  <c r="S6199" i="2"/>
  <c r="U6199" i="2"/>
  <c r="Y6200" i="2"/>
  <c r="Y6201" i="2"/>
  <c r="Y6202" i="2"/>
  <c r="Y6203" i="2"/>
  <c r="Y6204" i="2"/>
  <c r="Y6205" i="2"/>
  <c r="Y6206" i="2"/>
  <c r="Y6207" i="2"/>
  <c r="Y6208" i="2"/>
  <c r="Y6209" i="2"/>
  <c r="R6209" i="2"/>
  <c r="S6209" i="2"/>
  <c r="U6209" i="2"/>
  <c r="Y6210" i="2"/>
  <c r="R6210" i="2"/>
  <c r="S6210" i="2"/>
  <c r="U6210" i="2"/>
  <c r="R6211" i="2"/>
  <c r="S6211" i="2"/>
  <c r="U6211" i="2"/>
  <c r="Y6211" i="2"/>
  <c r="Y6212" i="2"/>
  <c r="Y6213" i="2"/>
  <c r="Y6214" i="2"/>
  <c r="R6214" i="2"/>
  <c r="S6214" i="2"/>
  <c r="U6214" i="2"/>
  <c r="R6215" i="2"/>
  <c r="S6215" i="2"/>
  <c r="U6215" i="2"/>
  <c r="Y6215" i="2"/>
  <c r="R6216" i="2"/>
  <c r="S6216" i="2"/>
  <c r="U6216" i="2"/>
  <c r="Y6216" i="2"/>
  <c r="Y6217" i="2"/>
  <c r="S6217" i="2"/>
  <c r="U6217" i="2"/>
  <c r="S6218" i="2"/>
  <c r="U6218" i="2"/>
  <c r="Y6218" i="2"/>
  <c r="S6219" i="2"/>
  <c r="U6219" i="2"/>
  <c r="Y6219" i="2"/>
  <c r="S6220" i="2"/>
  <c r="U6220" i="2"/>
  <c r="Y6220" i="2"/>
  <c r="Y6221" i="2"/>
  <c r="S6221" i="2"/>
  <c r="U6221" i="2"/>
  <c r="S6222" i="2"/>
  <c r="U6222" i="2"/>
  <c r="Y6222" i="2"/>
  <c r="S6223" i="2"/>
  <c r="U6223" i="2"/>
  <c r="Y6223" i="2"/>
  <c r="Y6224" i="2"/>
  <c r="S6224" i="2"/>
  <c r="U6224" i="2"/>
  <c r="Y6225" i="2"/>
  <c r="S6225" i="2"/>
  <c r="U6225" i="2"/>
  <c r="S6226" i="2"/>
  <c r="U6226" i="2"/>
  <c r="Y6226" i="2"/>
  <c r="S6227" i="2"/>
  <c r="U6227" i="2"/>
  <c r="Y6227" i="2"/>
  <c r="S6228" i="2"/>
  <c r="U6228" i="2"/>
  <c r="Y6228" i="2"/>
  <c r="Y6229" i="2"/>
  <c r="S6229" i="2"/>
  <c r="U6229" i="2"/>
  <c r="S6230" i="2"/>
  <c r="U6230" i="2"/>
  <c r="Y6230" i="2"/>
  <c r="S6231" i="2"/>
  <c r="U6231" i="2"/>
  <c r="Y6231" i="2"/>
  <c r="Y6232" i="2"/>
  <c r="S6232" i="2"/>
  <c r="U6232" i="2"/>
  <c r="Y6233" i="2"/>
  <c r="S6234" i="2"/>
  <c r="U6234" i="2"/>
  <c r="Y6234" i="2"/>
  <c r="S6235" i="2"/>
  <c r="U6235" i="2"/>
  <c r="Y6235" i="2"/>
  <c r="S6236" i="2"/>
  <c r="U6236" i="2"/>
  <c r="Y6236" i="2"/>
  <c r="Y6237" i="2"/>
  <c r="Y6238" i="2"/>
  <c r="Y6239" i="2"/>
  <c r="Y6240" i="2"/>
  <c r="S6240" i="2"/>
  <c r="U6240" i="2"/>
  <c r="Y6241" i="2"/>
  <c r="S6241" i="2"/>
  <c r="U6241" i="2"/>
  <c r="R6242" i="2"/>
  <c r="S6242" i="2"/>
  <c r="U6242" i="2"/>
  <c r="Y6242" i="2"/>
  <c r="S6243" i="2"/>
  <c r="U6243" i="2"/>
  <c r="Y6243" i="2"/>
  <c r="S6244" i="2"/>
  <c r="U6244" i="2"/>
  <c r="Y6244" i="2"/>
  <c r="Y6245" i="2"/>
  <c r="S6245" i="2"/>
  <c r="U6245" i="2"/>
  <c r="S6246" i="2"/>
  <c r="U6246" i="2"/>
  <c r="Y6246" i="2"/>
  <c r="S6247" i="2"/>
  <c r="U6247" i="2"/>
  <c r="Y6247" i="2"/>
  <c r="Y6248" i="2"/>
  <c r="S6248" i="2"/>
  <c r="U6248" i="2"/>
  <c r="Y6249" i="2"/>
  <c r="S6249" i="2"/>
  <c r="U6249" i="2"/>
  <c r="S6250" i="2"/>
  <c r="U6250" i="2"/>
  <c r="Y6250" i="2"/>
  <c r="S6251" i="2"/>
  <c r="U6251" i="2"/>
  <c r="Y6251" i="2"/>
  <c r="S6252" i="2"/>
  <c r="U6252" i="2"/>
  <c r="Y6252" i="2"/>
  <c r="Y6253" i="2"/>
  <c r="S6253" i="2"/>
  <c r="U6253" i="2"/>
  <c r="S6254" i="2"/>
  <c r="U6254" i="2"/>
  <c r="Y6254" i="2"/>
  <c r="R6255" i="2"/>
  <c r="S6255" i="2"/>
  <c r="U6255" i="2"/>
  <c r="Y6255" i="2"/>
  <c r="Y6256" i="2"/>
  <c r="S6256" i="2"/>
  <c r="U6256" i="2"/>
  <c r="Y6257" i="2"/>
  <c r="S6257" i="2"/>
  <c r="U6257" i="2"/>
  <c r="S6258" i="2"/>
  <c r="U6258" i="2"/>
  <c r="Y6258" i="2"/>
  <c r="S6259" i="2"/>
  <c r="U6259" i="2"/>
  <c r="Y6259" i="2"/>
  <c r="S6260" i="2"/>
  <c r="U6260" i="2"/>
  <c r="Y6260" i="2"/>
  <c r="Y6261" i="2"/>
  <c r="S6261" i="2"/>
  <c r="U6261" i="2"/>
  <c r="Y6262" i="2"/>
  <c r="S6263" i="2"/>
  <c r="U6263" i="2"/>
  <c r="Y6263" i="2"/>
  <c r="Y6264" i="2"/>
  <c r="Y6265" i="2"/>
  <c r="S6265" i="2"/>
  <c r="U6265" i="2"/>
  <c r="S6266" i="2"/>
  <c r="U6266" i="2"/>
  <c r="Y6266" i="2"/>
  <c r="S6267" i="2"/>
  <c r="U6267" i="2"/>
  <c r="Y6267" i="2"/>
  <c r="S6268" i="2"/>
  <c r="U6268" i="2"/>
  <c r="Y6268" i="2"/>
  <c r="Y6269" i="2"/>
  <c r="S6269" i="2"/>
  <c r="U6269" i="2"/>
  <c r="S6270" i="2"/>
  <c r="U6270" i="2"/>
  <c r="Y6270" i="2"/>
  <c r="S6271" i="2"/>
  <c r="U6271" i="2"/>
  <c r="Y6271" i="2"/>
  <c r="Y6272" i="2"/>
  <c r="S6272" i="2"/>
  <c r="U6272" i="2"/>
  <c r="Y6273" i="2"/>
  <c r="S6273" i="2"/>
  <c r="U6273" i="2"/>
  <c r="S6274" i="2"/>
  <c r="U6274" i="2"/>
  <c r="Y6274" i="2"/>
  <c r="S6275" i="2"/>
  <c r="U6275" i="2"/>
  <c r="Y6275" i="2"/>
  <c r="S6276" i="2"/>
  <c r="U6276" i="2"/>
  <c r="Y6276" i="2"/>
  <c r="Y6277" i="2"/>
  <c r="S6277" i="2"/>
  <c r="U6277" i="2"/>
  <c r="S6278" i="2"/>
  <c r="U6278" i="2"/>
  <c r="Y6278" i="2"/>
  <c r="S6279" i="2"/>
  <c r="U6279" i="2"/>
  <c r="Y6279" i="2"/>
  <c r="Y6280" i="2"/>
  <c r="R6280" i="2"/>
  <c r="S6280" i="2"/>
  <c r="U6280" i="2"/>
  <c r="Y6281" i="2"/>
  <c r="R6281" i="2"/>
  <c r="S6281" i="2"/>
  <c r="U6281" i="2"/>
  <c r="R6282" i="2"/>
  <c r="S6282" i="2"/>
  <c r="U6282" i="2"/>
  <c r="Y6282" i="2"/>
  <c r="R6283" i="2"/>
  <c r="S6283" i="2"/>
  <c r="U6283" i="2"/>
  <c r="Y6283" i="2"/>
  <c r="R6284" i="2"/>
  <c r="S6284" i="2"/>
  <c r="U6284" i="2"/>
  <c r="Y6284" i="2"/>
  <c r="Y6285" i="2"/>
  <c r="S6285" i="2"/>
  <c r="U6285" i="2"/>
  <c r="Y6286" i="2"/>
  <c r="Y6287" i="2"/>
  <c r="Y6288" i="2"/>
  <c r="Y6289" i="2"/>
  <c r="Y6290" i="2"/>
  <c r="Y6291" i="2"/>
  <c r="Y6292" i="2"/>
  <c r="Y6293" i="2"/>
  <c r="Y6294" i="2"/>
  <c r="R6295" i="2"/>
  <c r="S6295" i="2"/>
  <c r="U6295" i="2"/>
  <c r="Y6295" i="2"/>
  <c r="Y6296" i="2"/>
  <c r="S6296" i="2"/>
  <c r="U6296" i="2"/>
  <c r="Y6297" i="2"/>
  <c r="S6297" i="2"/>
  <c r="U6297" i="2"/>
  <c r="S6298" i="2"/>
  <c r="U6298" i="2"/>
  <c r="Y6298" i="2"/>
  <c r="S6299" i="2"/>
  <c r="U6299" i="2"/>
  <c r="Y6299" i="2"/>
  <c r="S6300" i="2"/>
  <c r="U6300" i="2"/>
  <c r="Y6300" i="2"/>
  <c r="Y6301" i="2"/>
  <c r="S6301" i="2"/>
  <c r="U6301" i="2"/>
  <c r="S6302" i="2"/>
  <c r="U6302" i="2"/>
  <c r="Y6302" i="2"/>
  <c r="S6303" i="2"/>
  <c r="U6303" i="2"/>
  <c r="Y6303" i="2"/>
  <c r="Y6304" i="2"/>
  <c r="S6304" i="2"/>
  <c r="U6304" i="2"/>
  <c r="Y6305" i="2"/>
  <c r="S6305" i="2"/>
  <c r="U6305" i="2"/>
  <c r="S6306" i="2"/>
  <c r="U6306" i="2"/>
  <c r="Y6306" i="2"/>
  <c r="R6307" i="2"/>
  <c r="S6307" i="2"/>
  <c r="U6307" i="2"/>
  <c r="Y6307" i="2"/>
  <c r="S6308" i="2"/>
  <c r="U6308" i="2"/>
  <c r="Y6308" i="2"/>
  <c r="Y6309" i="2"/>
  <c r="S6309" i="2"/>
  <c r="U6309" i="2"/>
  <c r="S6310" i="2"/>
  <c r="U6310" i="2"/>
  <c r="Y6310" i="2"/>
  <c r="S6311" i="2"/>
  <c r="U6311" i="2"/>
  <c r="Y6311" i="2"/>
  <c r="Y6312" i="2"/>
  <c r="S6312" i="2"/>
  <c r="U6312" i="2"/>
  <c r="Y6313" i="2"/>
  <c r="S6313" i="2"/>
  <c r="U6313" i="2"/>
  <c r="S6314" i="2"/>
  <c r="U6314" i="2"/>
  <c r="Y6314" i="2"/>
  <c r="S6315" i="2"/>
  <c r="U6315" i="2"/>
  <c r="Y6315" i="2"/>
  <c r="S6316" i="2"/>
  <c r="U6316" i="2"/>
  <c r="Y6316" i="2"/>
  <c r="Y6317" i="2"/>
  <c r="S6317" i="2"/>
  <c r="U6317" i="2"/>
  <c r="S6318" i="2"/>
  <c r="U6318" i="2"/>
  <c r="Y6318" i="2"/>
  <c r="S6319" i="2"/>
  <c r="U6319" i="2"/>
  <c r="Y6319" i="2"/>
  <c r="Y6320" i="2"/>
  <c r="S6320" i="2"/>
  <c r="U6320" i="2"/>
  <c r="Y6321" i="2"/>
  <c r="S6321" i="2"/>
  <c r="U6321" i="2"/>
  <c r="S6322" i="2"/>
  <c r="U6322" i="2"/>
  <c r="Y6322" i="2"/>
  <c r="S6323" i="2"/>
  <c r="U6323" i="2"/>
  <c r="Y6323" i="2"/>
  <c r="S6324" i="2"/>
  <c r="U6324" i="2"/>
  <c r="Y6324" i="2"/>
  <c r="Y6325" i="2"/>
  <c r="S6325" i="2"/>
  <c r="U6325" i="2"/>
  <c r="S6326" i="2"/>
  <c r="U6326" i="2"/>
  <c r="Y6326" i="2"/>
  <c r="S6327" i="2"/>
  <c r="U6327" i="2"/>
  <c r="Y6327" i="2"/>
  <c r="Y6328" i="2"/>
  <c r="S6328" i="2"/>
  <c r="U6328" i="2"/>
  <c r="Y6329" i="2"/>
  <c r="S6329" i="2"/>
  <c r="U6329" i="2"/>
  <c r="R6330" i="2"/>
  <c r="S6330" i="2"/>
  <c r="U6330" i="2"/>
  <c r="Y6330" i="2"/>
  <c r="R6331" i="2"/>
  <c r="S6331" i="2"/>
  <c r="U6331" i="2"/>
  <c r="Y6331" i="2"/>
  <c r="R6332" i="2"/>
  <c r="S6332" i="2"/>
  <c r="U6332" i="2"/>
  <c r="Y6332" i="2"/>
  <c r="Y6333" i="2"/>
  <c r="Y6334" i="2"/>
  <c r="R6335" i="2"/>
  <c r="S6335" i="2"/>
  <c r="U6335" i="2"/>
  <c r="Y6335" i="2"/>
  <c r="B7" i="45" l="1"/>
  <c r="B6" i="45"/>
  <c r="B5" i="45"/>
  <c r="B4" i="45"/>
  <c r="B3" i="45"/>
  <c r="I40" i="42" l="1"/>
  <c r="I41" i="42"/>
  <c r="I42" i="42"/>
  <c r="I43" i="42"/>
  <c r="I44" i="42"/>
  <c r="I45" i="42"/>
  <c r="I46" i="42"/>
  <c r="I47" i="42"/>
  <c r="I48" i="42"/>
  <c r="I49" i="42"/>
  <c r="H39" i="42"/>
  <c r="H41" i="42"/>
  <c r="H42" i="42"/>
  <c r="H43" i="42"/>
  <c r="H44" i="42"/>
  <c r="H45" i="42"/>
  <c r="H46" i="42"/>
  <c r="H47" i="42"/>
  <c r="H48" i="42"/>
  <c r="H49" i="42"/>
  <c r="G40" i="42"/>
  <c r="G41" i="42"/>
  <c r="G43" i="42"/>
  <c r="G44" i="42"/>
  <c r="G45" i="42"/>
  <c r="G46" i="42"/>
  <c r="G47" i="42"/>
  <c r="G48" i="42"/>
  <c r="G49" i="42"/>
  <c r="F39" i="42"/>
  <c r="F40" i="42"/>
  <c r="F41" i="42"/>
  <c r="F42" i="42"/>
  <c r="F43" i="42"/>
  <c r="F44" i="42"/>
  <c r="F46" i="42"/>
  <c r="F47" i="42"/>
  <c r="F48" i="42"/>
  <c r="F49" i="42"/>
  <c r="E39" i="42"/>
  <c r="E40" i="42"/>
  <c r="E41" i="42"/>
  <c r="E42" i="42"/>
  <c r="E43" i="42"/>
  <c r="E44" i="42"/>
  <c r="E45" i="42"/>
  <c r="E46" i="42"/>
  <c r="E47" i="42"/>
  <c r="E49" i="42"/>
  <c r="G57" i="42" l="1"/>
  <c r="H57" i="42"/>
  <c r="F57" i="42"/>
  <c r="I57" i="42"/>
  <c r="I14" i="31"/>
  <c r="I42" i="31"/>
  <c r="I43" i="31"/>
  <c r="I44" i="31"/>
  <c r="I45" i="31"/>
  <c r="I46" i="31"/>
  <c r="I48" i="31"/>
  <c r="I49" i="31"/>
  <c r="I50" i="31"/>
  <c r="I51" i="31"/>
  <c r="I52" i="31"/>
  <c r="I53" i="31"/>
  <c r="I55" i="31"/>
  <c r="I56" i="31"/>
  <c r="I57" i="31"/>
  <c r="I58" i="31"/>
  <c r="I59" i="31"/>
  <c r="I60" i="31"/>
  <c r="I61" i="31"/>
  <c r="I62" i="31"/>
  <c r="I63" i="31"/>
  <c r="I64" i="31"/>
  <c r="I65" i="31"/>
  <c r="I66" i="31"/>
  <c r="I67" i="31"/>
  <c r="I68" i="31"/>
  <c r="I69" i="31"/>
  <c r="I70" i="31"/>
  <c r="I71" i="31"/>
  <c r="I12" i="31"/>
  <c r="I16" i="31"/>
  <c r="I18" i="31"/>
  <c r="I20" i="31"/>
  <c r="I23" i="31"/>
  <c r="I24" i="31"/>
  <c r="I25" i="31"/>
  <c r="I27" i="31"/>
  <c r="I28" i="31"/>
  <c r="I29" i="31"/>
  <c r="I30" i="31"/>
  <c r="I31" i="31"/>
  <c r="I32" i="31"/>
  <c r="P40" i="42" l="1"/>
  <c r="P41" i="42"/>
  <c r="P42" i="42"/>
  <c r="P43" i="42"/>
  <c r="P44" i="42"/>
  <c r="P45" i="42"/>
  <c r="P46" i="42"/>
  <c r="P48" i="42"/>
  <c r="P49" i="42"/>
  <c r="O39" i="42"/>
  <c r="O41" i="42"/>
  <c r="O42" i="42"/>
  <c r="O43" i="42"/>
  <c r="O44" i="42"/>
  <c r="O45" i="42"/>
  <c r="O46" i="42"/>
  <c r="O48" i="42"/>
  <c r="O49" i="42"/>
  <c r="N40" i="42"/>
  <c r="N41" i="42"/>
  <c r="N42" i="42"/>
  <c r="N43" i="42"/>
  <c r="N44" i="42"/>
  <c r="N45" i="42"/>
  <c r="N47" i="42"/>
  <c r="N48" i="42"/>
  <c r="N49" i="42"/>
  <c r="L39" i="42"/>
  <c r="L40" i="42"/>
  <c r="L41" i="42"/>
  <c r="L42" i="42"/>
  <c r="L43" i="42"/>
  <c r="L45" i="42"/>
  <c r="L46" i="42"/>
  <c r="L47" i="42"/>
  <c r="L49" i="42"/>
  <c r="K39" i="42"/>
  <c r="K40" i="42"/>
  <c r="K41" i="42"/>
  <c r="K42" i="42"/>
  <c r="K43" i="42"/>
  <c r="K44" i="42"/>
  <c r="K45" i="42"/>
  <c r="K46" i="42"/>
  <c r="K47" i="42"/>
  <c r="K48" i="42"/>
  <c r="R37" i="42" l="1"/>
  <c r="O57" i="42"/>
  <c r="K57" i="42"/>
  <c r="P57" i="42"/>
  <c r="L57" i="42"/>
  <c r="N57" i="42"/>
  <c r="C40" i="42"/>
  <c r="C41" i="42"/>
  <c r="C42" i="42"/>
  <c r="C43" i="42"/>
  <c r="R43" i="42" s="1"/>
  <c r="C45" i="42"/>
  <c r="C46" i="42"/>
  <c r="C47" i="42"/>
  <c r="C48" i="42"/>
  <c r="C49" i="42"/>
  <c r="B39" i="42"/>
  <c r="B40" i="42"/>
  <c r="B41" i="42"/>
  <c r="B42" i="42"/>
  <c r="B44" i="42"/>
  <c r="R44" i="42" s="1"/>
  <c r="B45" i="42"/>
  <c r="B46" i="42"/>
  <c r="B47" i="42"/>
  <c r="B48" i="42"/>
  <c r="B49" i="42"/>
  <c r="R41" i="42" l="1"/>
  <c r="C57" i="42"/>
  <c r="R39" i="42"/>
  <c r="B57" i="42"/>
  <c r="R42" i="42"/>
  <c r="R45" i="42"/>
  <c r="R40" i="42"/>
  <c r="R48" i="42"/>
  <c r="R47" i="42"/>
  <c r="R49" i="42"/>
  <c r="R46" i="42"/>
  <c r="F69" i="35" l="1"/>
  <c r="G69" i="35" s="1"/>
  <c r="I69" i="35" s="1"/>
  <c r="F127" i="35"/>
  <c r="G127" i="35" s="1"/>
  <c r="I127" i="35" s="1"/>
  <c r="F128" i="35"/>
  <c r="G128" i="35" s="1"/>
  <c r="I128" i="35" s="1"/>
  <c r="F129" i="35"/>
  <c r="G129" i="35" s="1"/>
  <c r="I129" i="35" s="1"/>
  <c r="F130" i="35"/>
  <c r="G130" i="35" s="1"/>
  <c r="I130" i="35" s="1"/>
  <c r="F131" i="35"/>
  <c r="G131" i="35" s="1"/>
  <c r="I131" i="35" s="1"/>
  <c r="F132" i="35"/>
  <c r="G132" i="35" s="1"/>
  <c r="I132" i="35" s="1"/>
  <c r="F133" i="35"/>
  <c r="G133" i="35" s="1"/>
  <c r="I133" i="35" s="1"/>
  <c r="F134" i="35"/>
  <c r="G134" i="35" s="1"/>
  <c r="I134" i="35" s="1"/>
  <c r="F135" i="35"/>
  <c r="G135" i="35" s="1"/>
  <c r="I135" i="35" s="1"/>
  <c r="F136" i="35"/>
  <c r="G136" i="35" s="1"/>
  <c r="I136" i="35" s="1"/>
  <c r="F137" i="35"/>
  <c r="G137" i="35" s="1"/>
  <c r="I137" i="35" s="1"/>
  <c r="F126" i="35"/>
  <c r="G126" i="35" s="1"/>
  <c r="I126" i="35" s="1"/>
  <c r="F125" i="35"/>
  <c r="G125" i="35" s="1"/>
  <c r="I125" i="35" s="1"/>
  <c r="F124" i="35"/>
  <c r="G124" i="35" s="1"/>
  <c r="I124" i="35" s="1"/>
  <c r="F123" i="35"/>
  <c r="G123" i="35" s="1"/>
  <c r="I123" i="35" s="1"/>
  <c r="F13" i="35"/>
  <c r="G13" i="35" s="1"/>
  <c r="I13" i="35" s="1"/>
  <c r="F14" i="35"/>
  <c r="G14" i="35" s="1"/>
  <c r="I14" i="35" s="1"/>
  <c r="F15" i="35"/>
  <c r="G15" i="35" s="1"/>
  <c r="I15" i="35" s="1"/>
  <c r="F16" i="35"/>
  <c r="G16" i="35" s="1"/>
  <c r="I16" i="35" s="1"/>
  <c r="F17" i="35"/>
  <c r="G17" i="35" s="1"/>
  <c r="I17" i="35" s="1"/>
  <c r="F18" i="35"/>
  <c r="G18" i="35" s="1"/>
  <c r="I18" i="35" s="1"/>
  <c r="F19" i="35"/>
  <c r="G19" i="35" s="1"/>
  <c r="I19" i="35" s="1"/>
  <c r="F20" i="35"/>
  <c r="G20" i="35" s="1"/>
  <c r="I20" i="35" s="1"/>
  <c r="F21" i="35"/>
  <c r="G21" i="35" s="1"/>
  <c r="I21" i="35" s="1"/>
  <c r="F22" i="35"/>
  <c r="G22" i="35" s="1"/>
  <c r="I22" i="35" s="1"/>
  <c r="F23" i="35"/>
  <c r="G23" i="35" s="1"/>
  <c r="I23" i="35" s="1"/>
  <c r="F24" i="35"/>
  <c r="G24" i="35" s="1"/>
  <c r="I24" i="35" s="1"/>
  <c r="F25" i="35"/>
  <c r="G25" i="35" s="1"/>
  <c r="I25" i="35" s="1"/>
  <c r="F26" i="35"/>
  <c r="G26" i="35" s="1"/>
  <c r="I26" i="35" s="1"/>
  <c r="F27" i="35"/>
  <c r="G27" i="35" s="1"/>
  <c r="I27" i="35" s="1"/>
  <c r="F28" i="35"/>
  <c r="G28" i="35" s="1"/>
  <c r="I28" i="35" s="1"/>
  <c r="F29" i="35"/>
  <c r="G29" i="35" s="1"/>
  <c r="I29" i="35" s="1"/>
  <c r="F30" i="35"/>
  <c r="G30" i="35" s="1"/>
  <c r="I30" i="35" s="1"/>
  <c r="F31" i="35"/>
  <c r="G31" i="35" s="1"/>
  <c r="I31" i="35" s="1"/>
  <c r="F32" i="35"/>
  <c r="G32" i="35" s="1"/>
  <c r="I32" i="35" s="1"/>
  <c r="F33" i="35"/>
  <c r="G33" i="35" s="1"/>
  <c r="I33" i="35" s="1"/>
  <c r="F34" i="35"/>
  <c r="G34" i="35" s="1"/>
  <c r="I34" i="35" s="1"/>
  <c r="F35" i="35"/>
  <c r="G35" i="35" s="1"/>
  <c r="I35" i="35" s="1"/>
  <c r="F36" i="35"/>
  <c r="G36" i="35" s="1"/>
  <c r="I36" i="35" s="1"/>
  <c r="F37" i="35"/>
  <c r="G37" i="35" s="1"/>
  <c r="I37" i="35" s="1"/>
  <c r="F38" i="35"/>
  <c r="G38" i="35" s="1"/>
  <c r="I38" i="35" s="1"/>
  <c r="F39" i="35"/>
  <c r="G39" i="35" s="1"/>
  <c r="I39" i="35" s="1"/>
  <c r="F40" i="35"/>
  <c r="G40" i="35" s="1"/>
  <c r="I40" i="35" s="1"/>
  <c r="F41" i="35"/>
  <c r="G41" i="35" s="1"/>
  <c r="I41" i="35" s="1"/>
  <c r="F42" i="35"/>
  <c r="G42" i="35" s="1"/>
  <c r="I42" i="35" s="1"/>
  <c r="F43" i="35"/>
  <c r="G43" i="35" s="1"/>
  <c r="I43" i="35" s="1"/>
  <c r="F44" i="35"/>
  <c r="G44" i="35" s="1"/>
  <c r="I44" i="35" s="1"/>
  <c r="F45" i="35"/>
  <c r="G45" i="35" s="1"/>
  <c r="I45" i="35" s="1"/>
  <c r="F46" i="35"/>
  <c r="G46" i="35" s="1"/>
  <c r="I46" i="35" s="1"/>
  <c r="F47" i="35"/>
  <c r="G47" i="35" s="1"/>
  <c r="I47" i="35" s="1"/>
  <c r="F48" i="35"/>
  <c r="G48" i="35" s="1"/>
  <c r="I48" i="35" s="1"/>
  <c r="F49" i="35"/>
  <c r="G49" i="35" s="1"/>
  <c r="I49" i="35" s="1"/>
  <c r="F50" i="35"/>
  <c r="G50" i="35" s="1"/>
  <c r="I50" i="35" s="1"/>
  <c r="F51" i="35"/>
  <c r="G51" i="35" s="1"/>
  <c r="I51" i="35" s="1"/>
  <c r="F52" i="35"/>
  <c r="G52" i="35" s="1"/>
  <c r="I52" i="35" s="1"/>
  <c r="F53" i="35"/>
  <c r="G53" i="35" s="1"/>
  <c r="I53" i="35" s="1"/>
  <c r="F54" i="35"/>
  <c r="G54" i="35" s="1"/>
  <c r="I54" i="35" s="1"/>
  <c r="F55" i="35"/>
  <c r="G55" i="35" s="1"/>
  <c r="I55" i="35" s="1"/>
  <c r="F56" i="35"/>
  <c r="G56" i="35" s="1"/>
  <c r="I56" i="35" s="1"/>
  <c r="F57" i="35"/>
  <c r="G57" i="35" s="1"/>
  <c r="I57" i="35" s="1"/>
  <c r="F58" i="35"/>
  <c r="G58" i="35" s="1"/>
  <c r="I58" i="35" s="1"/>
  <c r="F59" i="35"/>
  <c r="G59" i="35" s="1"/>
  <c r="I59" i="35" s="1"/>
  <c r="F60" i="35"/>
  <c r="G60" i="35" s="1"/>
  <c r="I60" i="35" s="1"/>
  <c r="F61" i="35"/>
  <c r="G61" i="35" s="1"/>
  <c r="I61" i="35" s="1"/>
  <c r="F62" i="35"/>
  <c r="G62" i="35" s="1"/>
  <c r="I62" i="35" s="1"/>
  <c r="F63" i="35"/>
  <c r="G63" i="35" s="1"/>
  <c r="I63" i="35" s="1"/>
  <c r="F64" i="35"/>
  <c r="G64" i="35" s="1"/>
  <c r="I64" i="35" s="1"/>
  <c r="F65" i="35"/>
  <c r="G65" i="35" s="1"/>
  <c r="I65" i="35" s="1"/>
  <c r="F66" i="35"/>
  <c r="G66" i="35" s="1"/>
  <c r="I66" i="35" s="1"/>
  <c r="F67" i="35"/>
  <c r="G67" i="35" s="1"/>
  <c r="I67" i="35" s="1"/>
  <c r="F68" i="35"/>
  <c r="G68" i="35" s="1"/>
  <c r="I68" i="35" s="1"/>
  <c r="F70" i="35"/>
  <c r="G70" i="35" s="1"/>
  <c r="I70" i="35" s="1"/>
  <c r="F71" i="35"/>
  <c r="G71" i="35" s="1"/>
  <c r="I71" i="35" s="1"/>
  <c r="F72" i="35"/>
  <c r="G72" i="35" s="1"/>
  <c r="I72" i="35" s="1"/>
  <c r="F73" i="35"/>
  <c r="G73" i="35" s="1"/>
  <c r="I73" i="35" s="1"/>
  <c r="F74" i="35"/>
  <c r="G74" i="35" s="1"/>
  <c r="I74" i="35" s="1"/>
  <c r="F75" i="35"/>
  <c r="G75" i="35" s="1"/>
  <c r="I75" i="35" s="1"/>
  <c r="F76" i="35"/>
  <c r="G76" i="35" s="1"/>
  <c r="I76" i="35" s="1"/>
  <c r="F77" i="35"/>
  <c r="G77" i="35" s="1"/>
  <c r="I77" i="35" s="1"/>
  <c r="F78" i="35"/>
  <c r="G78" i="35" s="1"/>
  <c r="I78" i="35" s="1"/>
  <c r="F79" i="35"/>
  <c r="G79" i="35" s="1"/>
  <c r="I79" i="35" s="1"/>
  <c r="F80" i="35"/>
  <c r="G80" i="35" s="1"/>
  <c r="I80" i="35" s="1"/>
  <c r="F81" i="35"/>
  <c r="G81" i="35" s="1"/>
  <c r="I81" i="35" s="1"/>
  <c r="F82" i="35"/>
  <c r="G82" i="35" s="1"/>
  <c r="I82" i="35" s="1"/>
  <c r="F83" i="35"/>
  <c r="G83" i="35" s="1"/>
  <c r="I83" i="35" s="1"/>
  <c r="F84" i="35"/>
  <c r="G84" i="35" s="1"/>
  <c r="I84" i="35" s="1"/>
  <c r="F85" i="35"/>
  <c r="G85" i="35" s="1"/>
  <c r="I85" i="35" s="1"/>
  <c r="F86" i="35"/>
  <c r="G86" i="35" s="1"/>
  <c r="I86" i="35" s="1"/>
  <c r="F87" i="35"/>
  <c r="G87" i="35" s="1"/>
  <c r="I87" i="35" s="1"/>
  <c r="F88" i="35"/>
  <c r="G88" i="35" s="1"/>
  <c r="I88" i="35" s="1"/>
  <c r="F89" i="35"/>
  <c r="G89" i="35" s="1"/>
  <c r="I89" i="35" s="1"/>
  <c r="F90" i="35"/>
  <c r="G90" i="35" s="1"/>
  <c r="I90" i="35" s="1"/>
  <c r="F91" i="35"/>
  <c r="G91" i="35" s="1"/>
  <c r="I91" i="35" s="1"/>
  <c r="F92" i="35"/>
  <c r="G92" i="35" s="1"/>
  <c r="I92" i="35" s="1"/>
  <c r="F93" i="35"/>
  <c r="G93" i="35" s="1"/>
  <c r="I93" i="35" s="1"/>
  <c r="F94" i="35"/>
  <c r="G94" i="35" s="1"/>
  <c r="I94" i="35" s="1"/>
  <c r="F95" i="35"/>
  <c r="G95" i="35" s="1"/>
  <c r="I95" i="35" s="1"/>
  <c r="F96" i="35"/>
  <c r="G96" i="35" s="1"/>
  <c r="I96" i="35" s="1"/>
  <c r="F97" i="35"/>
  <c r="G97" i="35" s="1"/>
  <c r="I97" i="35" s="1"/>
  <c r="F98" i="35"/>
  <c r="G98" i="35" s="1"/>
  <c r="I98" i="35" s="1"/>
  <c r="F99" i="35"/>
  <c r="G99" i="35" s="1"/>
  <c r="I99" i="35" s="1"/>
  <c r="F100" i="35"/>
  <c r="G100" i="35" s="1"/>
  <c r="I100" i="35" s="1"/>
  <c r="F101" i="35"/>
  <c r="G101" i="35" s="1"/>
  <c r="I101" i="35" s="1"/>
  <c r="F102" i="35"/>
  <c r="G102" i="35" s="1"/>
  <c r="I102" i="35" s="1"/>
  <c r="F103" i="35"/>
  <c r="G103" i="35" s="1"/>
  <c r="I103" i="35" s="1"/>
  <c r="F104" i="35"/>
  <c r="G104" i="35" s="1"/>
  <c r="I104" i="35" s="1"/>
  <c r="F105" i="35"/>
  <c r="G105" i="35" s="1"/>
  <c r="I105" i="35" s="1"/>
  <c r="F106" i="35"/>
  <c r="G106" i="35" s="1"/>
  <c r="I106" i="35" s="1"/>
  <c r="F107" i="35"/>
  <c r="G107" i="35" s="1"/>
  <c r="I107" i="35" s="1"/>
  <c r="F108" i="35"/>
  <c r="G108" i="35" s="1"/>
  <c r="I108" i="35" s="1"/>
  <c r="F109" i="35"/>
  <c r="G109" i="35" s="1"/>
  <c r="I109" i="35" s="1"/>
  <c r="F110" i="35"/>
  <c r="G110" i="35" s="1"/>
  <c r="I110" i="35" s="1"/>
  <c r="F111" i="35"/>
  <c r="G111" i="35" s="1"/>
  <c r="I111" i="35" s="1"/>
  <c r="F112" i="35"/>
  <c r="G112" i="35" s="1"/>
  <c r="I112" i="35" s="1"/>
  <c r="F113" i="35"/>
  <c r="G113" i="35" s="1"/>
  <c r="I113" i="35" s="1"/>
  <c r="F114" i="35"/>
  <c r="G114" i="35" s="1"/>
  <c r="I114" i="35" s="1"/>
  <c r="F115" i="35"/>
  <c r="G115" i="35" s="1"/>
  <c r="I115" i="35" s="1"/>
  <c r="F116" i="35"/>
  <c r="G116" i="35" s="1"/>
  <c r="I116" i="35" s="1"/>
  <c r="F117" i="35"/>
  <c r="G117" i="35" s="1"/>
  <c r="I117" i="35" s="1"/>
  <c r="F118" i="35"/>
  <c r="G118" i="35" s="1"/>
  <c r="I118" i="35" s="1"/>
  <c r="F119" i="35"/>
  <c r="G119" i="35" s="1"/>
  <c r="I119" i="35" s="1"/>
  <c r="F120" i="35"/>
  <c r="G120" i="35" s="1"/>
  <c r="I120" i="35" s="1"/>
  <c r="F121" i="35"/>
  <c r="G121" i="35" s="1"/>
  <c r="I121" i="35" s="1"/>
  <c r="F122" i="35"/>
  <c r="G122" i="35" s="1"/>
  <c r="I122" i="35" s="1"/>
  <c r="O5349" i="2" l="1"/>
  <c r="Y5349" i="2" s="1"/>
  <c r="S5349" i="2"/>
  <c r="U5349" i="2"/>
  <c r="O5350" i="2"/>
  <c r="Y5350" i="2" s="1"/>
  <c r="S5350" i="2"/>
  <c r="U5350" i="2"/>
  <c r="O5351" i="2"/>
  <c r="Y5351" i="2" s="1"/>
  <c r="S5351" i="2"/>
  <c r="U5351" i="2"/>
  <c r="O5352" i="2"/>
  <c r="Y5352" i="2" s="1"/>
  <c r="S5352" i="2"/>
  <c r="U5352" i="2"/>
  <c r="O5353" i="2"/>
  <c r="Y5353" i="2" s="1"/>
  <c r="S5353" i="2"/>
  <c r="U5353" i="2"/>
  <c r="O5354" i="2"/>
  <c r="Y5354" i="2" s="1"/>
  <c r="S5354" i="2"/>
  <c r="U5354" i="2"/>
  <c r="O5355" i="2"/>
  <c r="Y5355" i="2" s="1"/>
  <c r="S5355" i="2"/>
  <c r="U5355" i="2"/>
  <c r="O5356" i="2"/>
  <c r="Y5356" i="2" s="1"/>
  <c r="S5356" i="2"/>
  <c r="U5356" i="2"/>
  <c r="O5357" i="2"/>
  <c r="Y5357" i="2" s="1"/>
  <c r="S5357" i="2"/>
  <c r="U5357" i="2"/>
  <c r="O5358" i="2"/>
  <c r="Y5358" i="2" s="1"/>
  <c r="S5358" i="2"/>
  <c r="U5358" i="2"/>
  <c r="O5359" i="2"/>
  <c r="Y5359" i="2" s="1"/>
  <c r="S5359" i="2"/>
  <c r="U5359" i="2"/>
  <c r="O5360" i="2"/>
  <c r="Y5360" i="2" s="1"/>
  <c r="S5360" i="2"/>
  <c r="U5360" i="2"/>
  <c r="O5361" i="2"/>
  <c r="Y5361" i="2" s="1"/>
  <c r="S5361" i="2"/>
  <c r="U5361" i="2"/>
  <c r="O5362" i="2"/>
  <c r="Y5362" i="2" s="1"/>
  <c r="S5362" i="2"/>
  <c r="U5362" i="2"/>
  <c r="O5363" i="2"/>
  <c r="Y5363" i="2" s="1"/>
  <c r="S5363" i="2"/>
  <c r="U5363" i="2"/>
  <c r="O5364" i="2"/>
  <c r="Y5364" i="2" s="1"/>
  <c r="S5364" i="2"/>
  <c r="U5364" i="2"/>
  <c r="O5365" i="2"/>
  <c r="Y5365" i="2" s="1"/>
  <c r="S5365" i="2"/>
  <c r="U5365" i="2"/>
  <c r="O5366" i="2"/>
  <c r="Y5366" i="2" s="1"/>
  <c r="O5367" i="2"/>
  <c r="Y5367" i="2" s="1"/>
  <c r="O5368" i="2"/>
  <c r="Y5368" i="2" s="1"/>
  <c r="O5369" i="2"/>
  <c r="Y5369" i="2" s="1"/>
  <c r="O5370" i="2"/>
  <c r="Y5370" i="2" s="1"/>
  <c r="S5370" i="2"/>
  <c r="U5370" i="2"/>
  <c r="O5371" i="2"/>
  <c r="Y5371" i="2" s="1"/>
  <c r="S5371" i="2"/>
  <c r="U5371" i="2"/>
  <c r="O5372" i="2"/>
  <c r="Y5372" i="2" s="1"/>
  <c r="S5372" i="2"/>
  <c r="U5372" i="2"/>
  <c r="O5373" i="2"/>
  <c r="Y5373" i="2" s="1"/>
  <c r="S5373" i="2"/>
  <c r="U5373" i="2"/>
  <c r="O5374" i="2"/>
  <c r="Y5374" i="2" s="1"/>
  <c r="S5374" i="2"/>
  <c r="U5374" i="2"/>
  <c r="O5375" i="2"/>
  <c r="Y5375" i="2" s="1"/>
  <c r="S5375" i="2"/>
  <c r="U5375" i="2"/>
  <c r="O5376" i="2"/>
  <c r="Y5376" i="2" s="1"/>
  <c r="S5376" i="2"/>
  <c r="U5376" i="2"/>
  <c r="O5377" i="2"/>
  <c r="Y5377" i="2" s="1"/>
  <c r="S5377" i="2"/>
  <c r="U5377" i="2"/>
  <c r="O5378" i="2"/>
  <c r="Y5378" i="2" s="1"/>
  <c r="S5378" i="2"/>
  <c r="U5378" i="2"/>
  <c r="O5379" i="2"/>
  <c r="Y5379" i="2" s="1"/>
  <c r="S5379" i="2"/>
  <c r="U5379" i="2"/>
  <c r="O5380" i="2"/>
  <c r="Y5380" i="2" s="1"/>
  <c r="S5380" i="2"/>
  <c r="U5380" i="2"/>
  <c r="O5381" i="2"/>
  <c r="Y5381" i="2" s="1"/>
  <c r="S5381" i="2"/>
  <c r="U5381" i="2"/>
  <c r="O5382" i="2"/>
  <c r="Y5382" i="2" s="1"/>
  <c r="S5382" i="2"/>
  <c r="U5382" i="2"/>
  <c r="O5383" i="2"/>
  <c r="Y5383" i="2" s="1"/>
  <c r="S5383" i="2"/>
  <c r="U5383" i="2"/>
  <c r="O5384" i="2"/>
  <c r="Y5384" i="2" s="1"/>
  <c r="S5384" i="2"/>
  <c r="U5384" i="2"/>
  <c r="O5385" i="2"/>
  <c r="Y5385" i="2" s="1"/>
  <c r="S5385" i="2"/>
  <c r="R5385" i="2"/>
  <c r="U5385" i="2"/>
  <c r="O5386" i="2"/>
  <c r="Y5386" i="2" s="1"/>
  <c r="S5386" i="2"/>
  <c r="U5386" i="2"/>
  <c r="O5387" i="2"/>
  <c r="Y5387" i="2" s="1"/>
  <c r="S5387" i="2"/>
  <c r="U5387" i="2"/>
  <c r="O5388" i="2"/>
  <c r="Y5388" i="2" s="1"/>
  <c r="S5388" i="2"/>
  <c r="U5388" i="2"/>
  <c r="O5389" i="2"/>
  <c r="Y5389" i="2" s="1"/>
  <c r="S5389" i="2"/>
  <c r="U5389" i="2"/>
  <c r="O5390" i="2"/>
  <c r="Y5390" i="2" s="1"/>
  <c r="S5390" i="2"/>
  <c r="U5390" i="2"/>
  <c r="O5391" i="2"/>
  <c r="Y5391" i="2" s="1"/>
  <c r="S5391" i="2"/>
  <c r="U5391" i="2"/>
  <c r="O5392" i="2"/>
  <c r="Y5392" i="2" s="1"/>
  <c r="S5392" i="2"/>
  <c r="U5392" i="2"/>
  <c r="O5393" i="2"/>
  <c r="Y5393" i="2" s="1"/>
  <c r="S5393" i="2"/>
  <c r="U5393" i="2"/>
  <c r="O5394" i="2"/>
  <c r="Y5394" i="2" s="1"/>
  <c r="O5395" i="2"/>
  <c r="Y5395" i="2" s="1"/>
  <c r="O5396" i="2"/>
  <c r="Y5396" i="2" s="1"/>
  <c r="O5397" i="2"/>
  <c r="Y5397" i="2" s="1"/>
  <c r="S5397" i="2"/>
  <c r="U5397" i="2"/>
  <c r="O5398" i="2"/>
  <c r="Y5398" i="2" s="1"/>
  <c r="S5398" i="2"/>
  <c r="U5398" i="2"/>
  <c r="O5399" i="2"/>
  <c r="Y5399" i="2" s="1"/>
  <c r="S5399" i="2"/>
  <c r="R5399" i="2"/>
  <c r="U5399" i="2"/>
  <c r="O5400" i="2"/>
  <c r="Y5400" i="2" s="1"/>
  <c r="S5400" i="2"/>
  <c r="U5400" i="2"/>
  <c r="O5401" i="2"/>
  <c r="Y5401" i="2" s="1"/>
  <c r="S5401" i="2"/>
  <c r="U5401" i="2"/>
  <c r="O5402" i="2"/>
  <c r="Y5402" i="2" s="1"/>
  <c r="S5402" i="2"/>
  <c r="U5402" i="2"/>
  <c r="O5403" i="2"/>
  <c r="Y5403" i="2" s="1"/>
  <c r="S5403" i="2"/>
  <c r="U5403" i="2"/>
  <c r="O5404" i="2"/>
  <c r="Y5404" i="2" s="1"/>
  <c r="S5404" i="2"/>
  <c r="U5404" i="2"/>
  <c r="O5405" i="2"/>
  <c r="Y5405" i="2" s="1"/>
  <c r="S5405" i="2"/>
  <c r="U5405" i="2"/>
  <c r="O5406" i="2"/>
  <c r="Y5406" i="2" s="1"/>
  <c r="S5406" i="2"/>
  <c r="U5406" i="2"/>
  <c r="O5407" i="2"/>
  <c r="Y5407" i="2" s="1"/>
  <c r="S5407" i="2"/>
  <c r="U5407" i="2"/>
  <c r="O5408" i="2"/>
  <c r="Y5408" i="2" s="1"/>
  <c r="S5408" i="2"/>
  <c r="U5408" i="2"/>
  <c r="O5409" i="2"/>
  <c r="Y5409" i="2" s="1"/>
  <c r="S5409" i="2"/>
  <c r="U5409" i="2"/>
  <c r="O5410" i="2"/>
  <c r="Y5410" i="2" s="1"/>
  <c r="S5410" i="2"/>
  <c r="U5410" i="2"/>
  <c r="O5411" i="2"/>
  <c r="Y5411" i="2" s="1"/>
  <c r="S5411" i="2"/>
  <c r="U5411" i="2"/>
  <c r="O5412" i="2"/>
  <c r="Y5412" i="2" s="1"/>
  <c r="S5412" i="2"/>
  <c r="U5412" i="2"/>
  <c r="O5413" i="2"/>
  <c r="Y5413" i="2" s="1"/>
  <c r="S5413" i="2"/>
  <c r="U5413" i="2"/>
  <c r="O5414" i="2"/>
  <c r="Y5414" i="2" s="1"/>
  <c r="S5414" i="2"/>
  <c r="U5414" i="2"/>
  <c r="O5415" i="2"/>
  <c r="Y5415" i="2" s="1"/>
  <c r="S5415" i="2"/>
  <c r="U5415" i="2"/>
  <c r="O5416" i="2"/>
  <c r="Y5416" i="2" s="1"/>
  <c r="S5416" i="2"/>
  <c r="U5416" i="2"/>
  <c r="O5417" i="2"/>
  <c r="Y5417" i="2" s="1"/>
  <c r="S5417" i="2"/>
  <c r="U5417" i="2"/>
  <c r="O5418" i="2"/>
  <c r="Y5418" i="2" s="1"/>
  <c r="S5418" i="2"/>
  <c r="U5418" i="2"/>
  <c r="O5419" i="2"/>
  <c r="Y5419" i="2" s="1"/>
  <c r="S5419" i="2"/>
  <c r="U5419" i="2"/>
  <c r="O5420" i="2"/>
  <c r="Y5420" i="2" s="1"/>
  <c r="S5420" i="2"/>
  <c r="U5420" i="2"/>
  <c r="O5421" i="2"/>
  <c r="Y5421" i="2" s="1"/>
  <c r="S5421" i="2"/>
  <c r="R5421" i="2"/>
  <c r="U5421" i="2"/>
  <c r="O5422" i="2"/>
  <c r="Y5422" i="2" s="1"/>
  <c r="O5423" i="2"/>
  <c r="Y5423" i="2" s="1"/>
  <c r="O5424" i="2"/>
  <c r="Y5424" i="2" s="1"/>
  <c r="S5424" i="2"/>
  <c r="U5424" i="2"/>
  <c r="O5425" i="2"/>
  <c r="Y5425" i="2" s="1"/>
  <c r="S5425" i="2"/>
  <c r="U5425" i="2"/>
  <c r="O5426" i="2"/>
  <c r="Y5426" i="2" s="1"/>
  <c r="S5426" i="2"/>
  <c r="U5426" i="2"/>
  <c r="O5427" i="2"/>
  <c r="Y5427" i="2" s="1"/>
  <c r="S5427" i="2"/>
  <c r="U5427" i="2"/>
  <c r="O5428" i="2"/>
  <c r="Y5428" i="2" s="1"/>
  <c r="S5428" i="2"/>
  <c r="U5428" i="2"/>
  <c r="O5429" i="2"/>
  <c r="Y5429" i="2" s="1"/>
  <c r="S5429" i="2"/>
  <c r="U5429" i="2"/>
  <c r="O5430" i="2"/>
  <c r="Y5430" i="2" s="1"/>
  <c r="S5430" i="2"/>
  <c r="U5430" i="2"/>
  <c r="O5431" i="2"/>
  <c r="Y5431" i="2" s="1"/>
  <c r="S5431" i="2"/>
  <c r="U5431" i="2"/>
  <c r="O5432" i="2"/>
  <c r="Y5432" i="2" s="1"/>
  <c r="O5433" i="2"/>
  <c r="Y5433" i="2" s="1"/>
  <c r="O5434" i="2"/>
  <c r="Y5434" i="2" s="1"/>
  <c r="O5435" i="2"/>
  <c r="Y5435" i="2" s="1"/>
  <c r="S5435" i="2"/>
  <c r="R5435" i="2"/>
  <c r="U5435" i="2"/>
  <c r="O5436" i="2"/>
  <c r="Y5436" i="2" s="1"/>
  <c r="S5436" i="2"/>
  <c r="U5436" i="2"/>
  <c r="O5437" i="2"/>
  <c r="Y5437" i="2" s="1"/>
  <c r="S5437" i="2"/>
  <c r="U5437" i="2"/>
  <c r="O5438" i="2"/>
  <c r="Y5438" i="2" s="1"/>
  <c r="S5438" i="2"/>
  <c r="R5438" i="2"/>
  <c r="U5438" i="2"/>
  <c r="O5439" i="2"/>
  <c r="Y5439" i="2" s="1"/>
  <c r="S5439" i="2"/>
  <c r="R5439" i="2"/>
  <c r="U5439" i="2"/>
  <c r="O5440" i="2"/>
  <c r="Y5440" i="2" s="1"/>
  <c r="S5440" i="2"/>
  <c r="R5440" i="2"/>
  <c r="U5440" i="2"/>
  <c r="O5441" i="2"/>
  <c r="Y5441" i="2" s="1"/>
  <c r="S5441" i="2"/>
  <c r="R5441" i="2"/>
  <c r="U5441" i="2"/>
  <c r="O5442" i="2"/>
  <c r="Y5442" i="2" s="1"/>
  <c r="S5442" i="2"/>
  <c r="R5442" i="2"/>
  <c r="U5442" i="2"/>
  <c r="O5443" i="2"/>
  <c r="Y5443" i="2" s="1"/>
  <c r="S5443" i="2"/>
  <c r="R5443" i="2"/>
  <c r="U5443" i="2"/>
  <c r="O5444" i="2"/>
  <c r="Y5444" i="2" s="1"/>
  <c r="S5444" i="2"/>
  <c r="R5444" i="2"/>
  <c r="U5444" i="2"/>
  <c r="O5445" i="2"/>
  <c r="Y5445" i="2" s="1"/>
  <c r="S5445" i="2"/>
  <c r="R5445" i="2"/>
  <c r="U5445" i="2"/>
  <c r="O5446" i="2"/>
  <c r="Y5446" i="2" s="1"/>
  <c r="S5446" i="2"/>
  <c r="R5446" i="2"/>
  <c r="U5446" i="2"/>
  <c r="O5447" i="2"/>
  <c r="Y5447" i="2" s="1"/>
  <c r="S5447" i="2"/>
  <c r="R5447" i="2"/>
  <c r="U5447" i="2"/>
  <c r="O5448" i="2"/>
  <c r="Y5448" i="2" s="1"/>
  <c r="S5448" i="2"/>
  <c r="R5448" i="2"/>
  <c r="U5448" i="2"/>
  <c r="O5449" i="2"/>
  <c r="Y5449" i="2" s="1"/>
  <c r="S5449" i="2"/>
  <c r="R5449" i="2"/>
  <c r="U5449" i="2"/>
  <c r="O5450" i="2"/>
  <c r="Y5450" i="2" s="1"/>
  <c r="S5450" i="2"/>
  <c r="R5450" i="2"/>
  <c r="U5450" i="2"/>
  <c r="O5451" i="2"/>
  <c r="Y5451" i="2" s="1"/>
  <c r="S5451" i="2"/>
  <c r="R5451" i="2"/>
  <c r="U5451" i="2"/>
  <c r="O5452" i="2"/>
  <c r="Y5452" i="2" s="1"/>
  <c r="S5452" i="2"/>
  <c r="R5452" i="2"/>
  <c r="U5452" i="2"/>
  <c r="O5453" i="2"/>
  <c r="Y5453" i="2" s="1"/>
  <c r="S5453" i="2"/>
  <c r="R5453" i="2"/>
  <c r="U5453" i="2"/>
  <c r="O5454" i="2"/>
  <c r="Y5454" i="2" s="1"/>
  <c r="S5454" i="2"/>
  <c r="R5454" i="2"/>
  <c r="U5454" i="2"/>
  <c r="O5455" i="2"/>
  <c r="Y5455" i="2" s="1"/>
  <c r="S5455" i="2"/>
  <c r="R5455" i="2"/>
  <c r="U5455" i="2"/>
  <c r="O5456" i="2"/>
  <c r="Y5456" i="2" s="1"/>
  <c r="S5456" i="2"/>
  <c r="R5456" i="2"/>
  <c r="U5456" i="2"/>
  <c r="O5457" i="2"/>
  <c r="Y5457" i="2" s="1"/>
  <c r="S5457" i="2"/>
  <c r="R5457" i="2"/>
  <c r="U5457" i="2"/>
  <c r="O5458" i="2"/>
  <c r="Y5458" i="2" s="1"/>
  <c r="S5458" i="2"/>
  <c r="R5458" i="2"/>
  <c r="U5458" i="2"/>
  <c r="O5459" i="2"/>
  <c r="Y5459" i="2" s="1"/>
  <c r="S5459" i="2"/>
  <c r="R5459" i="2"/>
  <c r="U5459" i="2"/>
  <c r="O5460" i="2"/>
  <c r="Y5460" i="2" s="1"/>
  <c r="S5460" i="2"/>
  <c r="R5460" i="2"/>
  <c r="U5460" i="2"/>
  <c r="O5461" i="2"/>
  <c r="Y5461" i="2" s="1"/>
  <c r="S5461" i="2"/>
  <c r="R5461" i="2"/>
  <c r="U5461" i="2"/>
  <c r="O5462" i="2"/>
  <c r="Y5462" i="2" s="1"/>
  <c r="S5462" i="2"/>
  <c r="R5462" i="2"/>
  <c r="U5462" i="2"/>
  <c r="O5463" i="2"/>
  <c r="Y5463" i="2" s="1"/>
  <c r="S5463" i="2"/>
  <c r="R5463" i="2"/>
  <c r="U5463" i="2"/>
  <c r="O5464" i="2"/>
  <c r="Y5464" i="2" s="1"/>
  <c r="S5464" i="2"/>
  <c r="R5464" i="2"/>
  <c r="U5464" i="2"/>
  <c r="O5465" i="2"/>
  <c r="Y5465" i="2" s="1"/>
  <c r="S5465" i="2"/>
  <c r="R5465" i="2"/>
  <c r="U5465" i="2"/>
  <c r="O5466" i="2"/>
  <c r="Y5466" i="2" s="1"/>
  <c r="S5466" i="2"/>
  <c r="R5466" i="2"/>
  <c r="U5466" i="2"/>
  <c r="O5467" i="2"/>
  <c r="Y5467" i="2" s="1"/>
  <c r="S5467" i="2"/>
  <c r="R5467" i="2"/>
  <c r="U5467" i="2"/>
  <c r="O5468" i="2"/>
  <c r="Y5468" i="2" s="1"/>
  <c r="S5468" i="2"/>
  <c r="R5468" i="2"/>
  <c r="U5468" i="2"/>
  <c r="O5469" i="2"/>
  <c r="Y5469" i="2" s="1"/>
  <c r="S5469" i="2"/>
  <c r="R5469" i="2"/>
  <c r="U5469" i="2"/>
  <c r="O5470" i="2"/>
  <c r="Y5470" i="2" s="1"/>
  <c r="S5470" i="2"/>
  <c r="R5470" i="2"/>
  <c r="U5470" i="2"/>
  <c r="O5471" i="2"/>
  <c r="Y5471" i="2" s="1"/>
  <c r="S5471" i="2"/>
  <c r="R5471" i="2"/>
  <c r="U5471" i="2"/>
  <c r="O5472" i="2"/>
  <c r="Y5472" i="2" s="1"/>
  <c r="S5472" i="2"/>
  <c r="R5472" i="2"/>
  <c r="U5472" i="2"/>
  <c r="O5473" i="2"/>
  <c r="Y5473" i="2" s="1"/>
  <c r="S5473" i="2"/>
  <c r="R5473" i="2"/>
  <c r="U5473" i="2"/>
  <c r="O5474" i="2"/>
  <c r="Y5474" i="2" s="1"/>
  <c r="S5474" i="2"/>
  <c r="R5474" i="2"/>
  <c r="U5474" i="2"/>
  <c r="O5475" i="2"/>
  <c r="Y5475" i="2" s="1"/>
  <c r="S5475" i="2"/>
  <c r="R5475" i="2"/>
  <c r="U5475" i="2"/>
  <c r="O5476" i="2"/>
  <c r="Y5476" i="2" s="1"/>
  <c r="S5476" i="2"/>
  <c r="R5476" i="2"/>
  <c r="U5476" i="2"/>
  <c r="O5477" i="2"/>
  <c r="Y5477" i="2" s="1"/>
  <c r="S5477" i="2"/>
  <c r="R5477" i="2"/>
  <c r="U5477" i="2"/>
  <c r="O5478" i="2"/>
  <c r="Y5478" i="2" s="1"/>
  <c r="S5478" i="2"/>
  <c r="R5478" i="2"/>
  <c r="U5478" i="2"/>
  <c r="O5479" i="2"/>
  <c r="Y5479" i="2" s="1"/>
  <c r="S5479" i="2"/>
  <c r="R5479" i="2"/>
  <c r="U5479" i="2"/>
  <c r="O5480" i="2"/>
  <c r="Y5480" i="2" s="1"/>
  <c r="S5480" i="2"/>
  <c r="R5480" i="2"/>
  <c r="U5480" i="2"/>
  <c r="O5481" i="2"/>
  <c r="Y5481" i="2" s="1"/>
  <c r="S5481" i="2"/>
  <c r="R5481" i="2"/>
  <c r="U5481" i="2"/>
  <c r="O5482" i="2"/>
  <c r="Y5482" i="2" s="1"/>
  <c r="S5482" i="2"/>
  <c r="R5482" i="2"/>
  <c r="U5482" i="2"/>
  <c r="O5483" i="2"/>
  <c r="Y5483" i="2" s="1"/>
  <c r="S5483" i="2"/>
  <c r="R5483" i="2"/>
  <c r="U5483" i="2"/>
  <c r="O5484" i="2"/>
  <c r="Y5484" i="2" s="1"/>
  <c r="S5484" i="2"/>
  <c r="R5484" i="2"/>
  <c r="U5484" i="2"/>
  <c r="O5485" i="2"/>
  <c r="Y5485" i="2" s="1"/>
  <c r="S5485" i="2"/>
  <c r="R5485" i="2"/>
  <c r="U5485" i="2"/>
  <c r="O5486" i="2"/>
  <c r="Y5486" i="2" s="1"/>
  <c r="S5486" i="2"/>
  <c r="R5486" i="2"/>
  <c r="U5486" i="2"/>
  <c r="O5487" i="2"/>
  <c r="Y5487" i="2" s="1"/>
  <c r="S5487" i="2"/>
  <c r="R5487" i="2"/>
  <c r="U5487" i="2"/>
  <c r="O5488" i="2"/>
  <c r="Y5488" i="2" s="1"/>
  <c r="S5488" i="2"/>
  <c r="R5488" i="2"/>
  <c r="U5488" i="2"/>
  <c r="O5489" i="2"/>
  <c r="Y5489" i="2" s="1"/>
  <c r="S5489" i="2"/>
  <c r="R5489" i="2"/>
  <c r="U5489" i="2"/>
  <c r="O5490" i="2"/>
  <c r="Y5490" i="2" s="1"/>
  <c r="S5490" i="2"/>
  <c r="R5490" i="2"/>
  <c r="U5490" i="2"/>
  <c r="O5491" i="2"/>
  <c r="Y5491" i="2" s="1"/>
  <c r="S5491" i="2"/>
  <c r="R5491" i="2"/>
  <c r="U5491" i="2"/>
  <c r="O5492" i="2"/>
  <c r="Y5492" i="2" s="1"/>
  <c r="S5492" i="2"/>
  <c r="R5492" i="2"/>
  <c r="U5492" i="2"/>
  <c r="O5493" i="2"/>
  <c r="Y5493" i="2" s="1"/>
  <c r="S5493" i="2"/>
  <c r="R5493" i="2"/>
  <c r="U5493" i="2"/>
  <c r="O5494" i="2"/>
  <c r="Y5494" i="2" s="1"/>
  <c r="S5494" i="2"/>
  <c r="R5494" i="2"/>
  <c r="U5494" i="2"/>
  <c r="O5495" i="2"/>
  <c r="Y5495" i="2" s="1"/>
  <c r="S5495" i="2"/>
  <c r="R5495" i="2"/>
  <c r="U5495" i="2"/>
  <c r="O5496" i="2"/>
  <c r="Y5496" i="2" s="1"/>
  <c r="S5496" i="2"/>
  <c r="R5496" i="2"/>
  <c r="U5496" i="2"/>
  <c r="O5497" i="2"/>
  <c r="Y5497" i="2" s="1"/>
  <c r="S5497" i="2"/>
  <c r="R5497" i="2"/>
  <c r="U5497" i="2"/>
  <c r="O5498" i="2"/>
  <c r="Y5498" i="2" s="1"/>
  <c r="S5498" i="2"/>
  <c r="R5498" i="2"/>
  <c r="U5498" i="2"/>
  <c r="O5499" i="2"/>
  <c r="Y5499" i="2" s="1"/>
  <c r="S5499" i="2"/>
  <c r="R5499" i="2"/>
  <c r="U5499" i="2"/>
  <c r="O5500" i="2"/>
  <c r="Y5500" i="2" s="1"/>
  <c r="S5500" i="2"/>
  <c r="R5500" i="2"/>
  <c r="U5500" i="2"/>
  <c r="O5501" i="2"/>
  <c r="Y5501" i="2" s="1"/>
  <c r="S5501" i="2"/>
  <c r="R5501" i="2"/>
  <c r="U5501" i="2"/>
  <c r="O5502" i="2"/>
  <c r="Y5502" i="2" s="1"/>
  <c r="S5502" i="2"/>
  <c r="R5502" i="2"/>
  <c r="U5502" i="2"/>
  <c r="O5503" i="2"/>
  <c r="Y5503" i="2" s="1"/>
  <c r="S5503" i="2"/>
  <c r="R5503" i="2"/>
  <c r="U5503" i="2"/>
  <c r="O5504" i="2"/>
  <c r="Y5504" i="2" s="1"/>
  <c r="S5504" i="2"/>
  <c r="R5504" i="2"/>
  <c r="U5504" i="2"/>
  <c r="O5505" i="2"/>
  <c r="Y5505" i="2" s="1"/>
  <c r="S5505" i="2"/>
  <c r="R5505" i="2"/>
  <c r="U5505" i="2"/>
  <c r="O5506" i="2"/>
  <c r="Y5506" i="2" s="1"/>
  <c r="S5506" i="2"/>
  <c r="R5506" i="2"/>
  <c r="U5506" i="2"/>
  <c r="O5507" i="2"/>
  <c r="Y5507" i="2" s="1"/>
  <c r="S5507" i="2"/>
  <c r="R5507" i="2"/>
  <c r="U5507" i="2"/>
  <c r="O5508" i="2"/>
  <c r="Y5508" i="2" s="1"/>
  <c r="S5508" i="2"/>
  <c r="R5508" i="2"/>
  <c r="U5508" i="2"/>
  <c r="O5509" i="2"/>
  <c r="Y5509" i="2" s="1"/>
  <c r="S5509" i="2"/>
  <c r="R5509" i="2"/>
  <c r="U5509" i="2"/>
  <c r="O5510" i="2"/>
  <c r="Y5510" i="2" s="1"/>
  <c r="S5510" i="2"/>
  <c r="R5510" i="2"/>
  <c r="U5510" i="2"/>
  <c r="O5511" i="2"/>
  <c r="Y5511" i="2" s="1"/>
  <c r="S5511" i="2"/>
  <c r="R5511" i="2"/>
  <c r="U5511" i="2"/>
  <c r="O5512" i="2"/>
  <c r="Y5512" i="2" s="1"/>
  <c r="S5512" i="2"/>
  <c r="R5512" i="2"/>
  <c r="U5512" i="2"/>
  <c r="O5513" i="2"/>
  <c r="Y5513" i="2" s="1"/>
  <c r="S5513" i="2"/>
  <c r="R5513" i="2"/>
  <c r="U5513" i="2"/>
  <c r="O5514" i="2"/>
  <c r="Y5514" i="2" s="1"/>
  <c r="S5514" i="2"/>
  <c r="R5514" i="2"/>
  <c r="U5514" i="2"/>
  <c r="O5515" i="2"/>
  <c r="Y5515" i="2" s="1"/>
  <c r="S5515" i="2"/>
  <c r="R5515" i="2"/>
  <c r="U5515" i="2"/>
  <c r="O5516" i="2"/>
  <c r="Y5516" i="2" s="1"/>
  <c r="S5516" i="2"/>
  <c r="R5516" i="2"/>
  <c r="U5516" i="2"/>
  <c r="O5517" i="2"/>
  <c r="Y5517" i="2" s="1"/>
  <c r="S5517" i="2"/>
  <c r="R5517" i="2"/>
  <c r="U5517" i="2"/>
  <c r="O5518" i="2"/>
  <c r="Y5518" i="2" s="1"/>
  <c r="S5518" i="2"/>
  <c r="R5518" i="2"/>
  <c r="U5518" i="2"/>
  <c r="O5519" i="2"/>
  <c r="Y5519" i="2" s="1"/>
  <c r="S5519" i="2"/>
  <c r="R5519" i="2"/>
  <c r="U5519" i="2"/>
  <c r="O5520" i="2"/>
  <c r="Y5520" i="2" s="1"/>
  <c r="S5520" i="2"/>
  <c r="R5520" i="2"/>
  <c r="U5520" i="2"/>
  <c r="O5521" i="2"/>
  <c r="Y5521" i="2" s="1"/>
  <c r="S5521" i="2"/>
  <c r="R5521" i="2"/>
  <c r="U5521" i="2"/>
  <c r="O5522" i="2"/>
  <c r="Y5522" i="2" s="1"/>
  <c r="S5522" i="2"/>
  <c r="R5522" i="2"/>
  <c r="U5522" i="2"/>
  <c r="O5523" i="2"/>
  <c r="Y5523" i="2" s="1"/>
  <c r="S5523" i="2"/>
  <c r="R5523" i="2"/>
  <c r="U5523" i="2"/>
  <c r="O5524" i="2"/>
  <c r="Y5524" i="2" s="1"/>
  <c r="S5524" i="2"/>
  <c r="R5524" i="2"/>
  <c r="U5524" i="2"/>
  <c r="O5525" i="2"/>
  <c r="Y5525" i="2" s="1"/>
  <c r="S5525" i="2"/>
  <c r="R5525" i="2"/>
  <c r="U5525" i="2"/>
  <c r="O5526" i="2"/>
  <c r="Y5526" i="2" s="1"/>
  <c r="S5526" i="2"/>
  <c r="R5526" i="2"/>
  <c r="U5526" i="2"/>
  <c r="O5527" i="2"/>
  <c r="Y5527" i="2" s="1"/>
  <c r="S5527" i="2"/>
  <c r="R5527" i="2"/>
  <c r="U5527" i="2"/>
  <c r="O5528" i="2"/>
  <c r="Y5528" i="2" s="1"/>
  <c r="S5528" i="2"/>
  <c r="R5528" i="2"/>
  <c r="U5528" i="2"/>
  <c r="O5529" i="2"/>
  <c r="Y5529" i="2" s="1"/>
  <c r="S5529" i="2"/>
  <c r="R5529" i="2"/>
  <c r="U5529" i="2"/>
  <c r="O5530" i="2"/>
  <c r="Y5530" i="2" s="1"/>
  <c r="S5530" i="2"/>
  <c r="R5530" i="2"/>
  <c r="U5530" i="2"/>
  <c r="O5531" i="2"/>
  <c r="Y5531" i="2" s="1"/>
  <c r="S5531" i="2"/>
  <c r="R5531" i="2"/>
  <c r="U5531" i="2"/>
  <c r="O5532" i="2"/>
  <c r="Y5532" i="2" s="1"/>
  <c r="S5532" i="2"/>
  <c r="R5532" i="2"/>
  <c r="U5532" i="2"/>
  <c r="O5533" i="2"/>
  <c r="Y5533" i="2" s="1"/>
  <c r="S5533" i="2"/>
  <c r="R5533" i="2"/>
  <c r="U5533" i="2"/>
  <c r="O5534" i="2"/>
  <c r="Y5534" i="2" s="1"/>
  <c r="S5534" i="2"/>
  <c r="R5534" i="2"/>
  <c r="U5534" i="2"/>
  <c r="O5535" i="2"/>
  <c r="Y5535" i="2" s="1"/>
  <c r="S5535" i="2"/>
  <c r="R5535" i="2"/>
  <c r="U5535" i="2"/>
  <c r="O5536" i="2"/>
  <c r="Y5536" i="2" s="1"/>
  <c r="S5536" i="2"/>
  <c r="R5536" i="2"/>
  <c r="U5536" i="2"/>
  <c r="O5537" i="2"/>
  <c r="Y5537" i="2" s="1"/>
  <c r="S5537" i="2"/>
  <c r="R5537" i="2"/>
  <c r="U5537" i="2"/>
  <c r="O5538" i="2"/>
  <c r="Y5538" i="2" s="1"/>
  <c r="S5538" i="2"/>
  <c r="R5538" i="2"/>
  <c r="U5538" i="2"/>
  <c r="O5539" i="2"/>
  <c r="Y5539" i="2" s="1"/>
  <c r="S5539" i="2"/>
  <c r="R5539" i="2"/>
  <c r="U5539" i="2"/>
  <c r="O5540" i="2"/>
  <c r="Y5540" i="2" s="1"/>
  <c r="S5540" i="2"/>
  <c r="R5540" i="2"/>
  <c r="U5540"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9" i="2"/>
  <c r="T170" i="2"/>
  <c r="T171" i="2"/>
  <c r="T189" i="2"/>
  <c r="T191" i="2"/>
  <c r="T192" i="2"/>
  <c r="T193" i="2"/>
  <c r="T194" i="2"/>
  <c r="T195" i="2"/>
  <c r="T196" i="2"/>
  <c r="T197" i="2"/>
  <c r="T198" i="2"/>
  <c r="T313" i="2"/>
  <c r="T314" i="2"/>
  <c r="T315" i="2"/>
  <c r="T331" i="2"/>
  <c r="T332" i="2"/>
  <c r="T333" i="2"/>
  <c r="T334" i="2"/>
  <c r="T335" i="2"/>
  <c r="T336" i="2"/>
  <c r="T337" i="2"/>
  <c r="T338" i="2"/>
  <c r="T339" i="2"/>
  <c r="T340" i="2"/>
  <c r="T341" i="2"/>
  <c r="T342" i="2"/>
  <c r="T343" i="2"/>
  <c r="T344" i="2"/>
  <c r="T345" i="2"/>
  <c r="T346" i="2"/>
  <c r="T347" i="2"/>
  <c r="T348" i="2"/>
  <c r="T349" i="2"/>
  <c r="T350" i="2"/>
  <c r="T437" i="2"/>
  <c r="T438" i="2"/>
  <c r="T439" i="2"/>
  <c r="T459" i="2"/>
  <c r="T460" i="2"/>
  <c r="T461" i="2"/>
  <c r="T462" i="2"/>
  <c r="T463" i="2"/>
  <c r="T464" i="2"/>
  <c r="T465" i="2"/>
  <c r="T466" i="2"/>
  <c r="T467" i="2"/>
  <c r="T468" i="2"/>
  <c r="T469" i="2"/>
  <c r="T470" i="2"/>
  <c r="T475" i="2"/>
  <c r="T491" i="2"/>
  <c r="T540" i="2"/>
  <c r="T541" i="2"/>
  <c r="T542" i="2"/>
  <c r="T560" i="2"/>
  <c r="T561" i="2"/>
  <c r="T562" i="2"/>
  <c r="T563" i="2"/>
  <c r="T564" i="2"/>
  <c r="T565" i="2"/>
  <c r="T566" i="2"/>
  <c r="T567" i="2"/>
  <c r="T568" i="2"/>
  <c r="T569" i="2"/>
  <c r="T635" i="2"/>
  <c r="T636" i="2"/>
  <c r="T637" i="2"/>
  <c r="T656" i="2"/>
  <c r="T657" i="2"/>
  <c r="T658" i="2"/>
  <c r="T659" i="2"/>
  <c r="T660" i="2"/>
  <c r="T661" i="2"/>
  <c r="T662" i="2"/>
  <c r="T663" i="2"/>
  <c r="T664" i="2"/>
  <c r="T665" i="2"/>
  <c r="T666" i="2"/>
  <c r="T668" i="2"/>
  <c r="T670" i="2"/>
  <c r="T696" i="2"/>
  <c r="T697" i="2"/>
  <c r="T702" i="2"/>
  <c r="T703" i="2"/>
  <c r="T704" i="2"/>
  <c r="T718" i="2"/>
  <c r="T727" i="2"/>
  <c r="T736" i="2"/>
  <c r="T737" i="2"/>
  <c r="T738" i="2"/>
  <c r="T739" i="2"/>
  <c r="T753" i="2"/>
  <c r="T754" i="2"/>
  <c r="T756" i="2"/>
  <c r="T758" i="2"/>
  <c r="T762" i="2"/>
  <c r="T770" i="2"/>
  <c r="T773" i="2"/>
  <c r="T775" i="2"/>
  <c r="T780" i="2"/>
  <c r="T782" i="2"/>
  <c r="T787" i="2"/>
  <c r="T795" i="2"/>
  <c r="T798" i="2"/>
  <c r="T804" i="2"/>
  <c r="T805" i="2"/>
  <c r="T808" i="2"/>
  <c r="T820" i="2"/>
  <c r="T821" i="2"/>
  <c r="T840" i="2"/>
  <c r="T843" i="2"/>
  <c r="T844" i="2"/>
  <c r="T846" i="2"/>
  <c r="T847" i="2"/>
  <c r="T849" i="2"/>
  <c r="T850" i="2"/>
  <c r="T851" i="2"/>
  <c r="T852" i="2"/>
  <c r="T853" i="2"/>
  <c r="T854" i="2"/>
  <c r="T861" i="2"/>
  <c r="T864" i="2"/>
  <c r="T865" i="2"/>
  <c r="T866" i="2"/>
  <c r="T867" i="2"/>
  <c r="T868" i="2"/>
  <c r="T883" i="2"/>
  <c r="T885" i="2"/>
  <c r="T890" i="2"/>
  <c r="T896" i="2"/>
  <c r="T897" i="2"/>
  <c r="T911" i="2"/>
  <c r="T916" i="2"/>
  <c r="T917" i="2"/>
  <c r="T933" i="2"/>
  <c r="T934" i="2"/>
  <c r="T935" i="2"/>
  <c r="T936" i="2"/>
  <c r="T937" i="2"/>
  <c r="T938" i="2"/>
  <c r="T939" i="2"/>
  <c r="T940" i="2"/>
  <c r="T959" i="2"/>
  <c r="T961" i="2"/>
  <c r="T965" i="2"/>
  <c r="T972" i="2"/>
  <c r="T978" i="2"/>
  <c r="T979" i="2"/>
  <c r="T980" i="2"/>
  <c r="T981" i="2"/>
  <c r="T982" i="2"/>
  <c r="T983" i="2"/>
  <c r="T1021" i="2"/>
  <c r="T1027" i="2"/>
  <c r="T1028" i="2"/>
  <c r="T1029" i="2"/>
  <c r="T1030" i="2"/>
  <c r="T1031" i="2"/>
  <c r="T1033" i="2"/>
  <c r="T1034" i="2"/>
  <c r="T1061" i="2"/>
  <c r="T1065" i="2"/>
  <c r="T1066" i="2"/>
  <c r="T1067" i="2"/>
  <c r="T1078" i="2"/>
  <c r="T1088" i="2"/>
  <c r="T1089" i="2"/>
  <c r="T1090" i="2"/>
  <c r="T1091" i="2"/>
  <c r="T1102" i="2"/>
  <c r="T1104" i="2"/>
  <c r="T1105" i="2"/>
  <c r="T1113" i="2"/>
  <c r="T1122" i="2"/>
  <c r="T1125" i="2"/>
  <c r="T1126" i="2"/>
  <c r="T1137" i="2"/>
  <c r="T1142" i="2"/>
  <c r="T1143" i="2"/>
  <c r="T1146" i="2"/>
  <c r="T1148" i="2"/>
  <c r="T1155" i="2"/>
  <c r="T1168" i="2"/>
  <c r="T1169" i="2"/>
  <c r="T1172" i="2"/>
  <c r="T1173" i="2"/>
  <c r="T1174" i="2"/>
  <c r="T1175" i="2"/>
  <c r="T1179" i="2"/>
  <c r="T1191" i="2"/>
  <c r="T1197" i="2"/>
  <c r="T1198" i="2"/>
  <c r="T1208" i="2"/>
  <c r="T1209" i="2"/>
  <c r="T1248" i="2"/>
  <c r="T1249" i="2"/>
  <c r="T1255" i="2"/>
  <c r="T1280" i="2"/>
  <c r="T1414" i="2"/>
  <c r="T1415" i="2"/>
  <c r="T1424" i="2"/>
  <c r="T1426" i="2"/>
  <c r="T1427" i="2"/>
  <c r="T1441" i="2"/>
  <c r="T1446" i="2"/>
  <c r="T1450" i="2"/>
  <c r="T1468" i="2"/>
  <c r="T1480" i="2"/>
  <c r="T1481" i="2"/>
  <c r="T1482" i="2"/>
  <c r="T1487" i="2"/>
  <c r="T1506" i="2"/>
  <c r="T1513" i="2"/>
  <c r="T1514" i="2"/>
  <c r="T1515" i="2"/>
  <c r="T1521" i="2"/>
  <c r="T1522" i="2"/>
  <c r="T1523" i="2"/>
  <c r="T1534" i="2"/>
  <c r="T1535" i="2"/>
  <c r="T1536" i="2"/>
  <c r="T1561" i="2"/>
  <c r="T1562" i="2"/>
  <c r="T1563" i="2"/>
  <c r="T1564" i="2"/>
  <c r="T1565" i="2"/>
  <c r="T1566" i="2"/>
  <c r="T1567" i="2"/>
  <c r="T1568" i="2"/>
  <c r="T1569" i="2"/>
  <c r="T1570" i="2"/>
  <c r="T1571" i="2"/>
  <c r="T1628" i="2"/>
  <c r="T1630" i="2"/>
  <c r="T1631" i="2"/>
  <c r="T1646" i="2"/>
  <c r="T1647" i="2"/>
  <c r="T1648" i="2"/>
  <c r="T1649" i="2"/>
  <c r="T1650" i="2"/>
  <c r="T1651" i="2"/>
  <c r="T1652" i="2"/>
  <c r="T1653" i="2"/>
  <c r="T1654" i="2"/>
  <c r="T1655" i="2"/>
  <c r="T1656" i="2"/>
  <c r="T1657" i="2"/>
  <c r="T1706" i="2"/>
  <c r="T1721" i="2"/>
  <c r="T1722" i="2"/>
  <c r="T1723" i="2"/>
  <c r="T1724" i="2"/>
  <c r="T1725" i="2"/>
  <c r="T1726" i="2"/>
  <c r="T1727" i="2"/>
  <c r="T1728" i="2"/>
  <c r="T1729" i="2"/>
  <c r="T1730" i="2"/>
  <c r="T1731" i="2"/>
  <c r="T1732" i="2"/>
  <c r="T1784" i="2"/>
  <c r="T1798" i="2"/>
  <c r="T1799" i="2"/>
  <c r="T1800" i="2"/>
  <c r="T1801" i="2"/>
  <c r="T1802" i="2"/>
  <c r="T1803" i="2"/>
  <c r="T1804" i="2"/>
  <c r="T1805" i="2"/>
  <c r="T1806" i="2"/>
  <c r="T1807" i="2"/>
  <c r="T1808" i="2"/>
  <c r="T1854" i="2"/>
  <c r="T1868" i="2"/>
  <c r="T1869" i="2"/>
  <c r="T1870" i="2"/>
  <c r="T1871" i="2"/>
  <c r="T1872" i="2"/>
  <c r="T1873" i="2"/>
  <c r="T1874" i="2"/>
  <c r="T1875" i="2"/>
  <c r="T1876" i="2"/>
  <c r="T1877" i="2"/>
  <c r="T1878" i="2"/>
  <c r="T1879" i="2"/>
  <c r="T1926" i="2"/>
  <c r="T1941" i="2"/>
  <c r="T1942" i="2"/>
  <c r="T1943" i="2"/>
  <c r="T1944" i="2"/>
  <c r="T1945" i="2"/>
  <c r="T1946" i="2"/>
  <c r="T1947" i="2"/>
  <c r="T1948" i="2"/>
  <c r="T1949" i="2"/>
  <c r="T1950" i="2"/>
  <c r="T1951" i="2"/>
  <c r="T1952" i="2"/>
  <c r="T2004" i="2"/>
  <c r="T2047" i="2"/>
  <c r="T2048" i="2"/>
  <c r="T2057" i="2"/>
  <c r="T2058" i="2"/>
  <c r="T2059" i="2"/>
  <c r="T2060" i="2"/>
  <c r="T2061" i="2"/>
  <c r="T2062" i="2"/>
  <c r="T2096" i="2"/>
  <c r="T2109" i="2"/>
  <c r="T2118" i="2"/>
  <c r="T2125" i="2"/>
  <c r="T2126" i="2"/>
  <c r="T2127" i="2"/>
  <c r="T2135" i="2"/>
  <c r="T2145" i="2"/>
  <c r="T2154" i="2"/>
  <c r="T2155" i="2"/>
  <c r="T2156" i="2"/>
  <c r="T2157" i="2"/>
  <c r="T2158" i="2"/>
  <c r="T2159" i="2"/>
  <c r="T2162" i="2"/>
  <c r="T2164" i="2"/>
  <c r="T2165" i="2"/>
  <c r="T2168" i="2"/>
  <c r="T2169" i="2"/>
  <c r="T2170" i="2"/>
  <c r="T2171" i="2"/>
  <c r="T2172" i="2"/>
  <c r="T2173" i="2"/>
  <c r="T2174" i="2"/>
  <c r="T2177" i="2"/>
  <c r="T2178" i="2"/>
  <c r="T2179" i="2"/>
  <c r="T2248" i="2"/>
  <c r="T2249" i="2"/>
  <c r="T2250" i="2"/>
  <c r="T2251" i="2"/>
  <c r="T2252" i="2"/>
  <c r="T2253" i="2"/>
  <c r="T2256" i="2"/>
  <c r="T2258" i="2"/>
  <c r="T2259" i="2"/>
  <c r="T2260" i="2"/>
  <c r="T2265" i="2"/>
  <c r="T2266" i="2"/>
  <c r="T2267" i="2"/>
  <c r="T2268" i="2"/>
  <c r="T2271" i="2"/>
  <c r="T2272" i="2"/>
  <c r="T2273" i="2"/>
  <c r="T2287" i="2"/>
  <c r="T2288" i="2"/>
  <c r="T2308" i="2"/>
  <c r="T2309" i="2"/>
  <c r="T2310" i="2"/>
  <c r="T2311" i="2"/>
  <c r="T2312" i="2"/>
  <c r="T2313" i="2"/>
  <c r="T2314" i="2"/>
  <c r="T2343" i="2"/>
  <c r="T2349" i="2"/>
  <c r="T2350" i="2"/>
  <c r="T2352" i="2"/>
  <c r="T2353" i="2"/>
  <c r="T2354" i="2"/>
  <c r="T2355" i="2"/>
  <c r="T2356" i="2"/>
  <c r="T2357" i="2"/>
  <c r="T2410" i="2"/>
  <c r="T2416" i="2"/>
  <c r="T2418" i="2"/>
  <c r="T2419" i="2"/>
  <c r="T2420" i="2"/>
  <c r="T2421" i="2"/>
  <c r="T2422" i="2"/>
  <c r="T2423" i="2"/>
  <c r="T2424" i="2"/>
  <c r="T2475" i="2"/>
  <c r="T2482" i="2"/>
  <c r="T2483" i="2"/>
  <c r="T2485" i="2"/>
  <c r="T2486" i="2"/>
  <c r="T2487" i="2"/>
  <c r="T2488" i="2"/>
  <c r="T2489" i="2"/>
  <c r="T2546" i="2"/>
  <c r="T2547" i="2"/>
  <c r="T2548" i="2"/>
  <c r="T2581" i="2"/>
  <c r="T2582" i="2"/>
  <c r="T2584" i="2"/>
  <c r="T2585" i="2"/>
  <c r="T2609" i="2"/>
  <c r="T2611" i="2"/>
  <c r="T2612" i="2"/>
  <c r="T2613" i="2"/>
  <c r="T2614" i="2"/>
  <c r="T2615" i="2"/>
  <c r="T2616" i="2"/>
  <c r="T2631" i="2"/>
  <c r="T2658" i="2"/>
  <c r="T2659" i="2"/>
  <c r="T2660" i="2"/>
  <c r="T2661" i="2"/>
  <c r="T2662" i="2"/>
  <c r="T2663" i="2"/>
  <c r="T2664" i="2"/>
  <c r="T2665" i="2"/>
  <c r="T2666" i="2"/>
  <c r="T2667" i="2"/>
  <c r="T2672" i="2"/>
  <c r="T2677" i="2"/>
  <c r="T2713" i="2"/>
  <c r="T2715" i="2"/>
  <c r="T2716" i="2"/>
  <c r="T2722" i="2"/>
  <c r="T2733" i="2"/>
  <c r="T2738" i="2"/>
  <c r="T2739" i="2"/>
  <c r="T2740" i="2"/>
  <c r="T2741" i="2"/>
  <c r="T2745" i="2"/>
  <c r="T2768" i="2"/>
  <c r="T2772" i="2"/>
  <c r="T2773" i="2"/>
  <c r="T2774" i="2"/>
  <c r="T2775" i="2"/>
  <c r="T2776" i="2"/>
  <c r="T2777" i="2"/>
  <c r="T2778" i="2"/>
  <c r="T2779" i="2"/>
  <c r="T2785" i="2"/>
  <c r="T2824" i="2"/>
  <c r="T2825" i="2"/>
  <c r="T2826" i="2"/>
  <c r="T2831" i="2"/>
  <c r="T2836" i="2"/>
  <c r="T2885" i="2"/>
  <c r="T2889" i="2"/>
  <c r="T2890" i="2"/>
  <c r="T2894" i="2"/>
  <c r="T2912" i="2"/>
  <c r="T2916" i="2"/>
  <c r="T2917" i="2"/>
  <c r="T2918" i="2"/>
  <c r="T2919" i="2"/>
  <c r="T2920" i="2"/>
  <c r="T2921" i="2"/>
  <c r="T2922" i="2"/>
  <c r="T2928" i="2"/>
  <c r="T2952" i="2"/>
  <c r="T2957" i="2"/>
  <c r="T2958" i="2"/>
  <c r="T2959" i="2"/>
  <c r="T2963" i="2"/>
  <c r="T2985" i="2"/>
  <c r="T2989" i="2"/>
  <c r="T2990" i="2"/>
  <c r="T2991" i="2"/>
  <c r="T2992" i="2"/>
  <c r="T2993" i="2"/>
  <c r="T2994" i="2"/>
  <c r="T2995" i="2"/>
  <c r="T2996" i="2"/>
  <c r="T3002" i="2"/>
  <c r="T3029" i="2"/>
  <c r="T3125" i="2"/>
  <c r="T3127" i="2"/>
  <c r="T3128" i="2"/>
  <c r="T3129" i="2"/>
  <c r="T3130" i="2"/>
  <c r="T3131" i="2"/>
  <c r="T3132" i="2"/>
  <c r="T3133" i="2"/>
  <c r="T3134" i="2"/>
  <c r="T3135" i="2"/>
  <c r="T3136" i="2"/>
  <c r="T3137" i="2"/>
  <c r="T3138" i="2"/>
  <c r="T3150" i="2"/>
  <c r="T3151" i="2"/>
  <c r="T3152" i="2"/>
  <c r="T3153" i="2"/>
  <c r="T3161" i="2"/>
  <c r="T3162" i="2"/>
  <c r="T3163" i="2"/>
  <c r="T3169" i="2"/>
  <c r="T3180" i="2"/>
  <c r="T3181" i="2"/>
  <c r="T3183" i="2"/>
  <c r="T3185" i="2"/>
  <c r="T3186" i="2"/>
  <c r="T3189" i="2"/>
  <c r="T3190" i="2"/>
  <c r="T3191" i="2"/>
  <c r="T3192" i="2"/>
  <c r="T3193" i="2"/>
  <c r="T3194" i="2"/>
  <c r="T3195" i="2"/>
  <c r="T3259" i="2"/>
  <c r="T3266" i="2"/>
  <c r="T3267" i="2"/>
  <c r="T3268" i="2"/>
  <c r="T3269" i="2"/>
  <c r="T3270" i="2"/>
  <c r="T3271" i="2"/>
  <c r="T3272" i="2"/>
  <c r="T3273" i="2"/>
  <c r="T3274" i="2"/>
  <c r="T3325" i="2"/>
  <c r="T3330" i="2"/>
  <c r="T3331" i="2"/>
  <c r="T3332" i="2"/>
  <c r="T3333" i="2"/>
  <c r="T3334" i="2"/>
  <c r="T3335" i="2"/>
  <c r="T3336" i="2"/>
  <c r="T3337" i="2"/>
  <c r="T3338" i="2"/>
  <c r="T3339" i="2"/>
  <c r="T3340" i="2"/>
  <c r="T3341" i="2"/>
  <c r="T3396" i="2"/>
  <c r="T3401" i="2"/>
  <c r="T3402" i="2"/>
  <c r="T3403" i="2"/>
  <c r="T3404" i="2"/>
  <c r="T3405" i="2"/>
  <c r="T3428" i="2"/>
  <c r="T3429" i="2"/>
  <c r="T3430" i="2"/>
  <c r="T3431" i="2"/>
  <c r="T3432" i="2"/>
  <c r="T3433" i="2"/>
  <c r="T3434" i="2"/>
  <c r="T3435" i="2"/>
  <c r="T3436" i="2"/>
  <c r="T3494" i="2"/>
  <c r="T3514" i="2"/>
  <c r="T3515" i="2"/>
  <c r="T3569" i="2"/>
  <c r="T3570" i="2"/>
  <c r="T3571" i="2"/>
  <c r="T3572" i="2"/>
  <c r="T3573" i="2"/>
  <c r="T3574" i="2"/>
  <c r="T3575" i="2"/>
  <c r="T3576" i="2"/>
  <c r="T3577" i="2"/>
  <c r="T3578" i="2"/>
  <c r="T3579" i="2"/>
  <c r="T3627" i="2"/>
  <c r="T3628" i="2"/>
  <c r="T3636" i="2"/>
  <c r="T3640" i="2"/>
  <c r="T3642" i="2"/>
  <c r="T3664" i="2"/>
  <c r="T3683" i="2"/>
  <c r="T3686" i="2"/>
  <c r="T3693" i="2"/>
  <c r="T3694" i="2"/>
  <c r="T3695" i="2"/>
  <c r="T3696" i="2"/>
  <c r="T3698" i="2"/>
  <c r="T3741" i="2"/>
  <c r="T3745" i="2"/>
  <c r="T3748" i="2"/>
  <c r="T3749" i="2"/>
  <c r="T3750" i="2"/>
  <c r="T3751" i="2"/>
  <c r="T3784" i="2"/>
  <c r="T3792" i="2"/>
  <c r="T3793" i="2"/>
  <c r="T3795" i="2"/>
  <c r="T3796" i="2"/>
  <c r="T3797" i="2"/>
  <c r="T3834" i="2"/>
  <c r="T3839" i="2"/>
  <c r="T3840" i="2"/>
  <c r="T3862" i="2"/>
  <c r="T3869" i="2"/>
  <c r="T3870" i="2"/>
  <c r="T3871" i="2"/>
  <c r="T3872" i="2"/>
  <c r="T3873" i="2"/>
  <c r="T3903" i="2"/>
  <c r="T3904" i="2"/>
  <c r="T3971" i="2"/>
  <c r="T3983" i="2"/>
  <c r="T3984" i="2"/>
  <c r="T3985" i="2"/>
  <c r="T3986" i="2"/>
  <c r="T3987" i="2"/>
  <c r="T3988" i="2"/>
  <c r="T4027" i="2"/>
  <c r="T4028" i="2"/>
  <c r="T4029" i="2"/>
  <c r="T4030" i="2"/>
  <c r="T4031" i="2"/>
  <c r="T4032" i="2"/>
  <c r="T4033" i="2"/>
  <c r="T4034" i="2"/>
  <c r="T4035" i="2"/>
  <c r="T4070" i="2"/>
  <c r="T4071" i="2"/>
  <c r="T4072" i="2"/>
  <c r="T4073" i="2"/>
  <c r="T4074" i="2"/>
  <c r="T4111" i="2"/>
  <c r="T4112" i="2"/>
  <c r="T4113" i="2"/>
  <c r="T4114" i="2"/>
  <c r="T4358" i="2"/>
  <c r="T4359" i="2"/>
  <c r="T4360" i="2"/>
  <c r="T4578" i="2"/>
  <c r="T4579" i="2"/>
  <c r="T4582" i="2"/>
  <c r="T4584" i="2"/>
  <c r="T4585" i="2"/>
  <c r="T4595" i="2"/>
  <c r="T4602" i="2"/>
  <c r="T4605" i="2"/>
  <c r="T4608" i="2"/>
  <c r="T4611" i="2"/>
  <c r="T4617" i="2"/>
  <c r="T4618" i="2"/>
  <c r="T4619" i="2"/>
  <c r="T4620" i="2"/>
  <c r="T4623" i="2"/>
  <c r="T4626" i="2"/>
  <c r="T4627" i="2"/>
  <c r="T4629" i="2"/>
  <c r="T4634" i="2"/>
  <c r="T4639" i="2"/>
  <c r="T4640" i="2"/>
  <c r="T4651" i="2"/>
  <c r="T4652" i="2"/>
  <c r="T4653" i="2"/>
  <c r="O3424" i="2"/>
  <c r="O3425" i="2"/>
  <c r="O3426" i="2"/>
  <c r="O3427" i="2"/>
  <c r="O3428" i="2"/>
  <c r="O3429" i="2"/>
  <c r="O3430" i="2"/>
  <c r="O3431" i="2"/>
  <c r="O3432" i="2"/>
  <c r="O3433" i="2"/>
  <c r="O3434" i="2"/>
  <c r="O3435" i="2"/>
  <c r="O3436" i="2"/>
  <c r="O3437" i="2"/>
  <c r="O3438" i="2"/>
  <c r="O3439" i="2"/>
  <c r="O3440" i="2"/>
  <c r="O3441" i="2"/>
  <c r="O3442" i="2"/>
  <c r="O3443" i="2"/>
  <c r="O3444" i="2"/>
  <c r="O3445" i="2"/>
  <c r="O3446" i="2"/>
  <c r="O3447" i="2"/>
  <c r="O3448" i="2"/>
  <c r="O3449" i="2"/>
  <c r="O3450" i="2"/>
  <c r="O3451" i="2"/>
  <c r="O3452" i="2"/>
  <c r="O3453" i="2"/>
  <c r="O3454" i="2"/>
  <c r="O3455" i="2"/>
  <c r="O3456" i="2"/>
  <c r="O3457" i="2"/>
  <c r="O3458" i="2"/>
  <c r="O3459" i="2"/>
  <c r="O3460" i="2"/>
  <c r="O3461" i="2"/>
  <c r="O3462" i="2"/>
  <c r="O3463" i="2"/>
  <c r="O3464" i="2"/>
  <c r="O3465" i="2"/>
  <c r="O3466" i="2"/>
  <c r="O3467" i="2"/>
  <c r="O3468" i="2"/>
  <c r="O3469" i="2"/>
  <c r="O3470" i="2"/>
  <c r="O3471" i="2"/>
  <c r="O3472" i="2"/>
  <c r="O3473" i="2"/>
  <c r="O3474" i="2"/>
  <c r="O3475" i="2"/>
  <c r="O3476" i="2"/>
  <c r="O3477" i="2"/>
  <c r="O3478" i="2"/>
  <c r="O3479" i="2"/>
  <c r="O3480" i="2"/>
  <c r="O3481" i="2"/>
  <c r="O3482" i="2"/>
  <c r="O3483" i="2"/>
  <c r="O3484" i="2"/>
  <c r="O3485" i="2"/>
  <c r="O3486" i="2"/>
  <c r="O3487" i="2"/>
  <c r="O3488" i="2"/>
  <c r="O3489" i="2"/>
  <c r="O3490" i="2"/>
  <c r="O3491" i="2"/>
  <c r="O3492" i="2"/>
  <c r="O3493" i="2"/>
  <c r="O3494" i="2"/>
  <c r="O3495" i="2"/>
  <c r="O3496" i="2"/>
  <c r="O3497" i="2"/>
  <c r="O3498" i="2"/>
  <c r="O3499" i="2"/>
  <c r="O3500" i="2"/>
  <c r="O3501" i="2"/>
  <c r="O3502" i="2"/>
  <c r="O3503" i="2"/>
  <c r="O3504" i="2"/>
  <c r="O3505" i="2"/>
  <c r="O3506" i="2"/>
  <c r="O3507" i="2"/>
  <c r="O3508" i="2"/>
  <c r="O3509" i="2"/>
  <c r="O3510" i="2"/>
  <c r="O3511" i="2"/>
  <c r="O3512" i="2"/>
  <c r="O3513" i="2"/>
  <c r="O3514" i="2"/>
  <c r="O3515" i="2"/>
  <c r="O3516" i="2"/>
  <c r="O3517" i="2"/>
  <c r="O3518" i="2"/>
  <c r="O3519" i="2"/>
  <c r="O3520" i="2"/>
  <c r="O3521" i="2"/>
  <c r="O3522" i="2"/>
  <c r="O3523" i="2"/>
  <c r="O3524" i="2"/>
  <c r="O3525" i="2"/>
  <c r="O3526" i="2"/>
  <c r="O3527" i="2"/>
  <c r="O3528" i="2"/>
  <c r="O3529" i="2"/>
  <c r="O3530" i="2"/>
  <c r="O3531" i="2"/>
  <c r="O3532" i="2"/>
  <c r="O3533" i="2"/>
  <c r="O3534" i="2"/>
  <c r="O3535" i="2"/>
  <c r="O3536" i="2"/>
  <c r="O3537" i="2"/>
  <c r="O3538" i="2"/>
  <c r="O3539" i="2"/>
  <c r="O3540" i="2"/>
  <c r="O3541" i="2"/>
  <c r="O3542" i="2"/>
  <c r="O3543" i="2"/>
  <c r="O3544" i="2"/>
  <c r="O3545" i="2"/>
  <c r="O3546" i="2"/>
  <c r="O3547" i="2"/>
  <c r="O3548" i="2"/>
  <c r="O3549" i="2"/>
  <c r="O3550" i="2"/>
  <c r="O3551" i="2"/>
  <c r="O3552" i="2"/>
  <c r="O3553" i="2"/>
  <c r="O3554" i="2"/>
  <c r="O3555" i="2"/>
  <c r="O3556" i="2"/>
  <c r="O3557" i="2"/>
  <c r="O3558" i="2"/>
  <c r="O3559" i="2"/>
  <c r="O3560" i="2"/>
  <c r="O3561" i="2"/>
  <c r="O3562" i="2"/>
  <c r="O3563" i="2"/>
  <c r="O3564" i="2"/>
  <c r="O3565" i="2"/>
  <c r="O3566" i="2"/>
  <c r="O3567" i="2"/>
  <c r="O3568" i="2"/>
  <c r="O3569" i="2"/>
  <c r="O3570" i="2"/>
  <c r="O3571" i="2"/>
  <c r="O3572" i="2"/>
  <c r="O3573" i="2"/>
  <c r="O3574" i="2"/>
  <c r="O3575" i="2"/>
  <c r="O3576" i="2"/>
  <c r="O3577" i="2"/>
  <c r="O3578" i="2"/>
  <c r="O3579" i="2"/>
  <c r="O3580" i="2"/>
  <c r="O3581" i="2"/>
  <c r="O3582" i="2"/>
  <c r="O3583" i="2"/>
  <c r="O3584" i="2"/>
  <c r="O3585" i="2"/>
  <c r="O3586" i="2"/>
  <c r="O3587" i="2"/>
  <c r="O3588" i="2"/>
  <c r="O3589" i="2"/>
  <c r="O3590" i="2"/>
  <c r="O3591" i="2"/>
  <c r="O3592" i="2"/>
  <c r="O3593" i="2"/>
  <c r="O3594" i="2"/>
  <c r="O3595" i="2"/>
  <c r="O3596" i="2"/>
  <c r="O3597" i="2"/>
  <c r="O3598" i="2"/>
  <c r="O3599" i="2"/>
  <c r="O3600" i="2"/>
  <c r="O3601" i="2"/>
  <c r="O3602" i="2"/>
  <c r="O3603" i="2"/>
  <c r="O3604" i="2"/>
  <c r="O3605" i="2"/>
  <c r="O3606" i="2"/>
  <c r="O3607" i="2"/>
  <c r="O3608" i="2"/>
  <c r="O3609" i="2"/>
  <c r="O3610" i="2"/>
  <c r="O3611" i="2"/>
  <c r="O3612" i="2"/>
  <c r="O3613" i="2"/>
  <c r="O3614" i="2"/>
  <c r="O3615" i="2"/>
  <c r="O3616" i="2"/>
  <c r="O3617" i="2"/>
  <c r="O3618" i="2"/>
  <c r="O3619" i="2"/>
  <c r="O3620" i="2"/>
  <c r="O3621" i="2"/>
  <c r="O3622" i="2"/>
  <c r="O3623" i="2"/>
  <c r="O3624" i="2"/>
  <c r="O3625" i="2"/>
  <c r="O3626" i="2"/>
  <c r="O3627" i="2"/>
  <c r="O3628" i="2"/>
  <c r="O3629" i="2"/>
  <c r="O3630" i="2"/>
  <c r="O3631" i="2"/>
  <c r="O3632" i="2"/>
  <c r="O3633" i="2"/>
  <c r="O3634" i="2"/>
  <c r="O3635" i="2"/>
  <c r="O3636" i="2"/>
  <c r="O3637" i="2"/>
  <c r="O3638" i="2"/>
  <c r="O3639" i="2"/>
  <c r="O3640" i="2"/>
  <c r="O3641" i="2"/>
  <c r="O3642" i="2"/>
  <c r="O3643" i="2"/>
  <c r="O3644" i="2"/>
  <c r="O3645" i="2"/>
  <c r="O3646" i="2"/>
  <c r="O3647" i="2"/>
  <c r="O3648" i="2"/>
  <c r="O3649" i="2"/>
  <c r="O3650" i="2"/>
  <c r="O3651" i="2"/>
  <c r="O3652" i="2"/>
  <c r="O3653" i="2"/>
  <c r="O3654" i="2"/>
  <c r="O3655" i="2"/>
  <c r="O3656" i="2"/>
  <c r="O3657" i="2"/>
  <c r="O3658" i="2"/>
  <c r="O3659" i="2"/>
  <c r="O3660" i="2"/>
  <c r="O3661" i="2"/>
  <c r="O3662" i="2"/>
  <c r="O3663" i="2"/>
  <c r="O3664" i="2"/>
  <c r="O3665" i="2"/>
  <c r="O3666" i="2"/>
  <c r="O3667" i="2"/>
  <c r="O3668" i="2"/>
  <c r="O3669" i="2"/>
  <c r="O3670" i="2"/>
  <c r="O3671" i="2"/>
  <c r="O3672" i="2"/>
  <c r="O3673" i="2"/>
  <c r="O3674" i="2"/>
  <c r="O3675" i="2"/>
  <c r="O3676" i="2"/>
  <c r="O3677" i="2"/>
  <c r="O3678" i="2"/>
  <c r="O3679" i="2"/>
  <c r="O3680" i="2"/>
  <c r="O3681" i="2"/>
  <c r="O3682" i="2"/>
  <c r="O3683" i="2"/>
  <c r="O3684" i="2"/>
  <c r="O3685" i="2"/>
  <c r="O3686" i="2"/>
  <c r="O3687" i="2"/>
  <c r="O3688" i="2"/>
  <c r="O3689" i="2"/>
  <c r="O3690" i="2"/>
  <c r="O3691" i="2"/>
  <c r="O3692" i="2"/>
  <c r="O3693" i="2"/>
  <c r="O3694" i="2"/>
  <c r="O3695" i="2"/>
  <c r="O3696" i="2"/>
  <c r="O3697" i="2"/>
  <c r="O3698" i="2"/>
  <c r="O3699" i="2"/>
  <c r="O3700" i="2"/>
  <c r="O3701" i="2"/>
  <c r="O3702" i="2"/>
  <c r="O3703" i="2"/>
  <c r="O3704" i="2"/>
  <c r="O3705" i="2"/>
  <c r="O3706" i="2"/>
  <c r="O3707" i="2"/>
  <c r="O3708" i="2"/>
  <c r="O3709" i="2"/>
  <c r="O3710" i="2"/>
  <c r="O3711" i="2"/>
  <c r="O3712" i="2"/>
  <c r="O3713" i="2"/>
  <c r="O3714" i="2"/>
  <c r="O3715" i="2"/>
  <c r="O3716" i="2"/>
  <c r="O3717" i="2"/>
  <c r="O3718" i="2"/>
  <c r="O3719" i="2"/>
  <c r="O3720" i="2"/>
  <c r="O3721" i="2"/>
  <c r="O3722" i="2"/>
  <c r="O3723" i="2"/>
  <c r="O3724" i="2"/>
  <c r="O3725" i="2"/>
  <c r="O3726" i="2"/>
  <c r="O3727" i="2"/>
  <c r="O3728" i="2"/>
  <c r="O3729" i="2"/>
  <c r="O3730" i="2"/>
  <c r="O3731" i="2"/>
  <c r="O3732" i="2"/>
  <c r="O3733" i="2"/>
  <c r="O3734" i="2"/>
  <c r="O3735" i="2"/>
  <c r="O3736" i="2"/>
  <c r="O3737" i="2"/>
  <c r="O3738" i="2"/>
  <c r="O3739" i="2"/>
  <c r="O3740" i="2"/>
  <c r="O3741" i="2"/>
  <c r="O3742" i="2"/>
  <c r="O3743" i="2"/>
  <c r="O3744" i="2"/>
  <c r="O3745" i="2"/>
  <c r="O3746" i="2"/>
  <c r="O3747" i="2"/>
  <c r="O3748" i="2"/>
  <c r="O3749" i="2"/>
  <c r="O3750" i="2"/>
  <c r="O3751" i="2"/>
  <c r="O3752" i="2"/>
  <c r="O3753" i="2"/>
  <c r="O3754" i="2"/>
  <c r="O3755" i="2"/>
  <c r="O3756" i="2"/>
  <c r="O3757" i="2"/>
  <c r="O3758" i="2"/>
  <c r="O3759" i="2"/>
  <c r="O3760" i="2"/>
  <c r="O3761" i="2"/>
  <c r="O3762" i="2"/>
  <c r="O3763" i="2"/>
  <c r="O3764" i="2"/>
  <c r="O3765" i="2"/>
  <c r="O3766" i="2"/>
  <c r="O3767" i="2"/>
  <c r="O3768" i="2"/>
  <c r="O3769" i="2"/>
  <c r="O3770" i="2"/>
  <c r="O3771" i="2"/>
  <c r="O3772" i="2"/>
  <c r="O3773" i="2"/>
  <c r="O3774" i="2"/>
  <c r="O3775" i="2"/>
  <c r="O3776" i="2"/>
  <c r="O3777" i="2"/>
  <c r="O3778" i="2"/>
  <c r="O3779" i="2"/>
  <c r="O3780" i="2"/>
  <c r="O3781" i="2"/>
  <c r="O3782" i="2"/>
  <c r="O3783" i="2"/>
  <c r="O3784" i="2"/>
  <c r="O3785" i="2"/>
  <c r="O3786" i="2"/>
  <c r="O3787" i="2"/>
  <c r="O3788" i="2"/>
  <c r="O3789" i="2"/>
  <c r="O3790" i="2"/>
  <c r="O3791" i="2"/>
  <c r="O3792" i="2"/>
  <c r="O3793" i="2"/>
  <c r="O3794" i="2"/>
  <c r="O3795" i="2"/>
  <c r="O3796" i="2"/>
  <c r="O3797" i="2"/>
  <c r="O3798" i="2"/>
  <c r="O3799" i="2"/>
  <c r="O3800" i="2"/>
  <c r="O3801" i="2"/>
  <c r="O3802" i="2"/>
  <c r="O3803" i="2"/>
  <c r="O3804" i="2"/>
  <c r="O3805" i="2"/>
  <c r="O3806" i="2"/>
  <c r="O3807" i="2"/>
  <c r="O3808" i="2"/>
  <c r="O3809" i="2"/>
  <c r="O3810" i="2"/>
  <c r="O3811" i="2"/>
  <c r="O3812" i="2"/>
  <c r="O3813" i="2"/>
  <c r="O3814" i="2"/>
  <c r="O3815" i="2"/>
  <c r="O3816" i="2"/>
  <c r="O3817" i="2"/>
  <c r="O3818" i="2"/>
  <c r="O3819" i="2"/>
  <c r="O3820" i="2"/>
  <c r="O3821" i="2"/>
  <c r="O3822" i="2"/>
  <c r="O3823" i="2"/>
  <c r="O3824" i="2"/>
  <c r="O3825" i="2"/>
  <c r="O3826" i="2"/>
  <c r="O3827" i="2"/>
  <c r="O3828" i="2"/>
  <c r="O3829" i="2"/>
  <c r="O3830" i="2"/>
  <c r="O3831" i="2"/>
  <c r="O3832" i="2"/>
  <c r="O3833" i="2"/>
  <c r="O3834" i="2"/>
  <c r="O3835" i="2"/>
  <c r="O3836" i="2"/>
  <c r="O3837" i="2"/>
  <c r="O3838" i="2"/>
  <c r="O3839" i="2"/>
  <c r="O3840" i="2"/>
  <c r="O3841" i="2"/>
  <c r="O3842" i="2"/>
  <c r="O3843" i="2"/>
  <c r="O3844" i="2"/>
  <c r="O3845" i="2"/>
  <c r="O3846" i="2"/>
  <c r="O3847" i="2"/>
  <c r="O3848" i="2"/>
  <c r="O3849" i="2"/>
  <c r="O3850" i="2"/>
  <c r="O3851" i="2"/>
  <c r="O3852" i="2"/>
  <c r="O3853" i="2"/>
  <c r="O3854" i="2"/>
  <c r="O3855" i="2"/>
  <c r="O3856" i="2"/>
  <c r="O3857" i="2"/>
  <c r="O3858" i="2"/>
  <c r="O3859" i="2"/>
  <c r="O3860" i="2"/>
  <c r="O3861" i="2"/>
  <c r="O3862" i="2"/>
  <c r="O3863" i="2"/>
  <c r="O3864" i="2"/>
  <c r="O3865" i="2"/>
  <c r="O3866" i="2"/>
  <c r="O3867" i="2"/>
  <c r="O3868" i="2"/>
  <c r="O3869" i="2"/>
  <c r="O3870" i="2"/>
  <c r="O3871" i="2"/>
  <c r="O3872" i="2"/>
  <c r="O3873" i="2"/>
  <c r="O3874" i="2"/>
  <c r="O3875" i="2"/>
  <c r="O3876" i="2"/>
  <c r="O3877" i="2"/>
  <c r="O3878" i="2"/>
  <c r="O3879" i="2"/>
  <c r="O3880" i="2"/>
  <c r="O3881" i="2"/>
  <c r="O3882" i="2"/>
  <c r="O3883" i="2"/>
  <c r="O3884" i="2"/>
  <c r="O3885" i="2"/>
  <c r="O3886" i="2"/>
  <c r="O3887" i="2"/>
  <c r="O3888" i="2"/>
  <c r="O3889" i="2"/>
  <c r="O3890" i="2"/>
  <c r="O3891" i="2"/>
  <c r="O3892" i="2"/>
  <c r="O3893" i="2"/>
  <c r="O3894" i="2"/>
  <c r="O3895" i="2"/>
  <c r="O3896" i="2"/>
  <c r="O3897" i="2"/>
  <c r="O3898" i="2"/>
  <c r="O3899" i="2"/>
  <c r="O3900" i="2"/>
  <c r="O3901" i="2"/>
  <c r="O3902" i="2"/>
  <c r="O3903" i="2"/>
  <c r="O3904" i="2"/>
  <c r="O3905" i="2"/>
  <c r="O3906" i="2"/>
  <c r="O3907" i="2"/>
  <c r="O3908" i="2"/>
  <c r="O3909" i="2"/>
  <c r="O3910" i="2"/>
  <c r="O3911" i="2"/>
  <c r="O3912" i="2"/>
  <c r="O3913" i="2"/>
  <c r="O3914" i="2"/>
  <c r="O3915" i="2"/>
  <c r="O3916" i="2"/>
  <c r="O3917" i="2"/>
  <c r="O3918" i="2"/>
  <c r="O3919" i="2"/>
  <c r="O3920" i="2"/>
  <c r="O3921" i="2"/>
  <c r="O3922" i="2"/>
  <c r="O3923" i="2"/>
  <c r="O3924" i="2"/>
  <c r="O3925" i="2"/>
  <c r="O3926" i="2"/>
  <c r="O3927" i="2"/>
  <c r="O3928" i="2"/>
  <c r="O3929" i="2"/>
  <c r="O3930" i="2"/>
  <c r="O3931" i="2"/>
  <c r="O3932" i="2"/>
  <c r="O3933" i="2"/>
  <c r="O3934" i="2"/>
  <c r="O3935" i="2"/>
  <c r="O3936" i="2"/>
  <c r="O3937" i="2"/>
  <c r="O3938" i="2"/>
  <c r="O3939" i="2"/>
  <c r="O3940" i="2"/>
  <c r="O3941" i="2"/>
  <c r="O3942" i="2"/>
  <c r="O3943" i="2"/>
  <c r="O3944" i="2"/>
  <c r="O3945" i="2"/>
  <c r="O3946" i="2"/>
  <c r="O3947" i="2"/>
  <c r="O3948" i="2"/>
  <c r="O3949" i="2"/>
  <c r="O3950" i="2"/>
  <c r="O3951" i="2"/>
  <c r="O3952" i="2"/>
  <c r="O3953" i="2"/>
  <c r="O3954" i="2"/>
  <c r="O3955" i="2"/>
  <c r="O3956" i="2"/>
  <c r="O3957" i="2"/>
  <c r="O3958" i="2"/>
  <c r="O3959" i="2"/>
  <c r="O3960" i="2"/>
  <c r="O3961" i="2"/>
  <c r="O3962" i="2"/>
  <c r="O3963" i="2"/>
  <c r="O3964" i="2"/>
  <c r="O3965" i="2"/>
  <c r="O3966" i="2"/>
  <c r="O3967" i="2"/>
  <c r="O3968" i="2"/>
  <c r="O3969" i="2"/>
  <c r="O3970" i="2"/>
  <c r="O3971" i="2"/>
  <c r="O3972" i="2"/>
  <c r="O3973" i="2"/>
  <c r="O3974" i="2"/>
  <c r="O3975" i="2"/>
  <c r="O3976" i="2"/>
  <c r="O3977" i="2"/>
  <c r="O3978" i="2"/>
  <c r="O3979" i="2"/>
  <c r="O3980" i="2"/>
  <c r="O3981" i="2"/>
  <c r="O3982" i="2"/>
  <c r="O3983" i="2"/>
  <c r="O3984" i="2"/>
  <c r="O3985" i="2"/>
  <c r="O3986" i="2"/>
  <c r="O3987" i="2"/>
  <c r="O3988" i="2"/>
  <c r="O3989" i="2"/>
  <c r="O3990" i="2"/>
  <c r="O3991" i="2"/>
  <c r="O3992" i="2"/>
  <c r="O3993" i="2"/>
  <c r="O3994" i="2"/>
  <c r="O3995" i="2"/>
  <c r="O3996" i="2"/>
  <c r="O3997" i="2"/>
  <c r="O3998" i="2"/>
  <c r="O3999" i="2"/>
  <c r="O4000" i="2"/>
  <c r="O4001" i="2"/>
  <c r="O4002" i="2"/>
  <c r="O4003" i="2"/>
  <c r="O4004" i="2"/>
  <c r="O4005" i="2"/>
  <c r="O4006" i="2"/>
  <c r="O4007" i="2"/>
  <c r="O4008" i="2"/>
  <c r="O4009" i="2"/>
  <c r="O4010" i="2"/>
  <c r="O4011" i="2"/>
  <c r="O4012" i="2"/>
  <c r="O4013" i="2"/>
  <c r="O4014" i="2"/>
  <c r="O4015" i="2"/>
  <c r="O4016" i="2"/>
  <c r="O4017" i="2"/>
  <c r="O4018" i="2"/>
  <c r="O4019" i="2"/>
  <c r="O4020" i="2"/>
  <c r="O4021" i="2"/>
  <c r="O4022" i="2"/>
  <c r="O4023" i="2"/>
  <c r="O4024" i="2"/>
  <c r="O4025" i="2"/>
  <c r="O4026" i="2"/>
  <c r="O4027" i="2"/>
  <c r="O4028" i="2"/>
  <c r="O4029" i="2"/>
  <c r="O4030" i="2"/>
  <c r="O4031" i="2"/>
  <c r="O4032" i="2"/>
  <c r="O4033" i="2"/>
  <c r="O4034" i="2"/>
  <c r="O4035" i="2"/>
  <c r="O4036" i="2"/>
  <c r="O4037" i="2"/>
  <c r="O4038" i="2"/>
  <c r="O4039" i="2"/>
  <c r="O4040" i="2"/>
  <c r="O4041" i="2"/>
  <c r="O4042" i="2"/>
  <c r="O4043" i="2"/>
  <c r="O4044" i="2"/>
  <c r="O4045" i="2"/>
  <c r="O4046" i="2"/>
  <c r="O4047" i="2"/>
  <c r="O4048" i="2"/>
  <c r="O4049" i="2"/>
  <c r="O4050" i="2"/>
  <c r="O4051" i="2"/>
  <c r="O4052" i="2"/>
  <c r="O4053" i="2"/>
  <c r="O4054" i="2"/>
  <c r="O4055" i="2"/>
  <c r="O4056" i="2"/>
  <c r="O4057" i="2"/>
  <c r="O4058" i="2"/>
  <c r="O4059" i="2"/>
  <c r="O4060" i="2"/>
  <c r="O4061" i="2"/>
  <c r="O4062" i="2"/>
  <c r="O4063" i="2"/>
  <c r="O4064" i="2"/>
  <c r="O4065" i="2"/>
  <c r="O4066" i="2"/>
  <c r="O4067" i="2"/>
  <c r="O4068" i="2"/>
  <c r="O4069" i="2"/>
  <c r="O4070" i="2"/>
  <c r="O4071" i="2"/>
  <c r="O4072" i="2"/>
  <c r="O4073" i="2"/>
  <c r="O4074" i="2"/>
  <c r="O4075" i="2"/>
  <c r="O4076" i="2"/>
  <c r="O4077" i="2"/>
  <c r="O4078" i="2"/>
  <c r="O4079" i="2"/>
  <c r="O4080" i="2"/>
  <c r="O4081" i="2"/>
  <c r="O4082" i="2"/>
  <c r="O4083" i="2"/>
  <c r="O4084" i="2"/>
  <c r="O4085" i="2"/>
  <c r="O4086" i="2"/>
  <c r="O4087" i="2"/>
  <c r="O4088" i="2"/>
  <c r="O4089" i="2"/>
  <c r="O4090" i="2"/>
  <c r="O4091" i="2"/>
  <c r="O4092" i="2"/>
  <c r="O4093" i="2"/>
  <c r="O4094" i="2"/>
  <c r="O4095" i="2"/>
  <c r="O4096" i="2"/>
  <c r="O4097" i="2"/>
  <c r="O4098" i="2"/>
  <c r="O4099" i="2"/>
  <c r="O4100" i="2"/>
  <c r="O4101" i="2"/>
  <c r="O4102" i="2"/>
  <c r="O4103" i="2"/>
  <c r="O4104" i="2"/>
  <c r="O4105" i="2"/>
  <c r="O4106" i="2"/>
  <c r="O4107" i="2"/>
  <c r="O4108" i="2"/>
  <c r="O4109" i="2"/>
  <c r="O4110" i="2"/>
  <c r="O4111" i="2"/>
  <c r="O4112" i="2"/>
  <c r="O4113" i="2"/>
  <c r="O4114" i="2"/>
  <c r="O837" i="2" l="1"/>
  <c r="O831" i="2"/>
  <c r="O828" i="2"/>
  <c r="O823" i="2"/>
  <c r="O833" i="2"/>
  <c r="O829" i="2"/>
  <c r="O813" i="2"/>
  <c r="O821" i="2"/>
  <c r="O839" i="2"/>
  <c r="O847" i="2"/>
  <c r="O855" i="2"/>
  <c r="O863" i="2"/>
  <c r="O871" i="2"/>
  <c r="O879" i="2"/>
  <c r="O887" i="2"/>
  <c r="O895" i="2"/>
  <c r="O903" i="2"/>
  <c r="O911" i="2"/>
  <c r="O919" i="2"/>
  <c r="O927" i="2"/>
  <c r="O935" i="2"/>
  <c r="O943" i="2"/>
  <c r="O951" i="2"/>
  <c r="O959" i="2"/>
  <c r="O967" i="2"/>
  <c r="O975" i="2"/>
  <c r="O983" i="2"/>
  <c r="O999" i="2"/>
  <c r="O1007" i="2"/>
  <c r="O1015" i="2"/>
  <c r="O1023" i="2"/>
  <c r="O1031" i="2"/>
  <c r="O1039" i="2"/>
  <c r="O1047" i="2"/>
  <c r="O1055" i="2"/>
  <c r="O1063" i="2"/>
  <c r="O1071" i="2"/>
  <c r="O1079" i="2"/>
  <c r="O1087" i="2"/>
  <c r="O1095" i="2"/>
  <c r="O1103" i="2"/>
  <c r="O1111" i="2"/>
  <c r="O1119" i="2"/>
  <c r="O1127" i="2"/>
  <c r="O1143" i="2"/>
  <c r="O1151" i="2"/>
  <c r="O1159" i="2"/>
  <c r="O1167" i="2"/>
  <c r="O1175" i="2"/>
  <c r="O1183" i="2"/>
  <c r="O1191" i="2"/>
  <c r="O1199" i="2"/>
  <c r="O1207" i="2"/>
  <c r="O1215" i="2"/>
  <c r="O1223" i="2"/>
  <c r="O1231" i="2"/>
  <c r="O1239" i="2"/>
  <c r="O1247" i="2"/>
  <c r="O1255" i="2"/>
  <c r="O1263" i="2"/>
  <c r="O1271" i="2"/>
  <c r="O1279" i="2"/>
  <c r="O1287" i="2"/>
  <c r="O1295" i="2"/>
  <c r="O1303" i="2"/>
  <c r="O1319" i="2"/>
  <c r="O1327" i="2"/>
  <c r="O1335" i="2"/>
  <c r="O1343" i="2"/>
  <c r="O1351" i="2"/>
  <c r="O1367" i="2"/>
  <c r="O1375" i="2"/>
  <c r="O1383" i="2"/>
  <c r="O1391" i="2"/>
  <c r="O1399" i="2"/>
  <c r="O1407" i="2"/>
  <c r="O1415" i="2"/>
  <c r="O1423" i="2"/>
  <c r="O1431" i="2"/>
  <c r="O1439" i="2"/>
  <c r="O1447" i="2"/>
  <c r="O1471" i="2"/>
  <c r="O1479" i="2"/>
  <c r="O1487" i="2"/>
  <c r="O1495" i="2"/>
  <c r="O1503" i="2"/>
  <c r="O1511" i="2"/>
  <c r="O1519" i="2"/>
  <c r="O1527" i="2"/>
  <c r="O1535" i="2"/>
  <c r="O1543" i="2"/>
  <c r="O1551" i="2"/>
  <c r="O1559" i="2"/>
  <c r="O1567" i="2"/>
  <c r="O1575" i="2"/>
  <c r="O1583" i="2"/>
  <c r="O1591" i="2"/>
  <c r="O1607" i="2"/>
  <c r="O1615" i="2"/>
  <c r="O1623" i="2"/>
  <c r="O1631" i="2"/>
  <c r="O1639" i="2"/>
  <c r="O1647" i="2"/>
  <c r="O1655" i="2"/>
  <c r="O1663" i="2"/>
  <c r="O1671" i="2"/>
  <c r="O1679" i="2"/>
  <c r="O1687" i="2"/>
  <c r="O1695" i="2"/>
  <c r="O1703" i="2"/>
  <c r="O1711" i="2"/>
  <c r="O1719" i="2"/>
  <c r="O1727" i="2"/>
  <c r="O1735" i="2"/>
  <c r="O1743" i="2"/>
  <c r="O1759" i="2"/>
  <c r="O1767" i="2"/>
  <c r="O1775" i="2"/>
  <c r="O1783" i="2"/>
  <c r="O1791" i="2"/>
  <c r="O1799" i="2"/>
  <c r="O1807" i="2"/>
  <c r="O1815" i="2"/>
  <c r="O1823" i="2"/>
  <c r="O1831" i="2"/>
  <c r="O1839" i="2"/>
  <c r="O1847" i="2"/>
  <c r="O1855" i="2"/>
  <c r="O1863" i="2"/>
  <c r="O1871" i="2"/>
  <c r="O1887" i="2"/>
  <c r="O1895" i="2"/>
  <c r="O1903" i="2"/>
  <c r="O1911" i="2"/>
  <c r="O1919" i="2"/>
  <c r="O1927" i="2"/>
  <c r="O1935" i="2"/>
  <c r="O1943" i="2"/>
  <c r="O1951" i="2"/>
  <c r="O1959" i="2"/>
  <c r="O1967" i="2"/>
  <c r="O1975" i="2"/>
  <c r="O1983" i="2"/>
  <c r="O1991" i="2"/>
  <c r="O1999" i="2"/>
  <c r="O2007" i="2"/>
  <c r="O2015" i="2"/>
  <c r="O2023" i="2"/>
  <c r="O2039" i="2"/>
  <c r="O2047" i="2"/>
  <c r="O2055" i="2"/>
  <c r="O2063" i="2"/>
  <c r="O2071" i="2"/>
  <c r="O2079" i="2"/>
  <c r="O2087" i="2"/>
  <c r="O2095" i="2"/>
  <c r="O2103" i="2"/>
  <c r="O2111" i="2"/>
  <c r="O2119" i="2"/>
  <c r="O2127" i="2"/>
  <c r="O2135" i="2"/>
  <c r="O2143" i="2"/>
  <c r="O2151" i="2"/>
  <c r="O2159" i="2"/>
  <c r="O2167" i="2"/>
  <c r="O2175" i="2"/>
  <c r="O2191" i="2"/>
  <c r="O2199" i="2"/>
  <c r="O2207" i="2"/>
  <c r="O2215" i="2"/>
  <c r="O2223" i="2"/>
  <c r="O2231" i="2"/>
  <c r="O2239" i="2"/>
  <c r="O2247" i="2"/>
  <c r="O2254" i="2"/>
  <c r="O2255" i="2"/>
  <c r="O2263" i="2"/>
  <c r="O2271" i="2"/>
  <c r="O2279" i="2"/>
  <c r="O2287" i="2"/>
  <c r="O2295" i="2"/>
  <c r="O2307" i="2"/>
  <c r="O2315" i="2"/>
  <c r="O2331" i="2"/>
  <c r="O2339" i="2"/>
  <c r="O2347" i="2"/>
  <c r="O2355" i="2"/>
  <c r="O2363" i="2"/>
  <c r="O2371" i="2"/>
  <c r="O2379" i="2"/>
  <c r="O2387" i="2"/>
  <c r="O2395" i="2"/>
  <c r="O2403" i="2"/>
  <c r="O2411" i="2"/>
  <c r="O2419" i="2"/>
  <c r="O2427" i="2"/>
  <c r="O2435" i="2"/>
  <c r="O2443" i="2"/>
  <c r="O2451" i="2"/>
  <c r="O2459" i="2"/>
  <c r="O2467" i="2"/>
  <c r="O2483" i="2"/>
  <c r="O2491" i="2"/>
  <c r="O2499" i="2"/>
  <c r="O2507" i="2"/>
  <c r="O2515" i="2"/>
  <c r="O2523" i="2"/>
  <c r="O2531" i="2"/>
  <c r="O2539" i="2"/>
  <c r="O2547" i="2"/>
  <c r="O2555" i="2"/>
  <c r="O2563" i="2"/>
  <c r="O2571" i="2"/>
  <c r="O2579" i="2"/>
  <c r="O2587" i="2"/>
  <c r="O2595" i="2"/>
  <c r="O2603" i="2"/>
  <c r="O2611" i="2"/>
  <c r="O2627" i="2"/>
  <c r="O2635" i="2"/>
  <c r="O2643" i="2"/>
  <c r="O2651" i="2"/>
  <c r="O2659" i="2"/>
  <c r="O2667" i="2"/>
  <c r="O2675" i="2"/>
  <c r="O2683" i="2"/>
  <c r="O2691" i="2"/>
  <c r="O2699" i="2"/>
  <c r="O2707" i="2"/>
  <c r="O2715" i="2"/>
  <c r="O2723" i="2"/>
  <c r="O2731" i="2"/>
  <c r="O2747" i="2"/>
  <c r="O2755" i="2"/>
  <c r="O2763" i="2"/>
  <c r="O2771" i="2"/>
  <c r="O2779" i="2"/>
  <c r="O2787" i="2"/>
  <c r="O2795" i="2"/>
  <c r="O2803" i="2"/>
  <c r="O2811" i="2"/>
  <c r="O2819" i="2"/>
  <c r="O2827" i="2"/>
  <c r="O2834" i="2"/>
  <c r="O2835" i="2"/>
  <c r="O2843" i="2"/>
  <c r="O2851" i="2"/>
  <c r="O2859" i="2"/>
  <c r="O2867" i="2"/>
  <c r="O2883" i="2"/>
  <c r="O2891" i="2"/>
  <c r="O2899" i="2"/>
  <c r="O2907" i="2"/>
  <c r="O2915" i="2"/>
  <c r="O2923" i="2"/>
  <c r="O2931" i="2"/>
  <c r="O2939" i="2"/>
  <c r="O2947" i="2"/>
  <c r="O2955" i="2"/>
  <c r="O2963" i="2"/>
  <c r="O2971" i="2"/>
  <c r="O2979" i="2"/>
  <c r="O2987" i="2"/>
  <c r="O2995" i="2"/>
  <c r="O3011" i="2"/>
  <c r="O3019" i="2"/>
  <c r="O3027" i="2"/>
  <c r="O3035" i="2"/>
  <c r="O3043" i="2"/>
  <c r="O3051" i="2"/>
  <c r="O3059" i="2"/>
  <c r="O3067" i="2"/>
  <c r="O3075" i="2"/>
  <c r="O3083" i="2"/>
  <c r="O3091" i="2"/>
  <c r="O3099" i="2"/>
  <c r="O3107" i="2"/>
  <c r="O3115" i="2"/>
  <c r="O3123" i="2"/>
  <c r="O3131" i="2"/>
  <c r="O3139" i="2"/>
  <c r="O3155" i="2"/>
  <c r="O3163" i="2"/>
  <c r="O3171" i="2"/>
  <c r="O3179" i="2"/>
  <c r="O3187" i="2"/>
  <c r="O3195" i="2"/>
  <c r="O3203" i="2"/>
  <c r="O3211" i="2"/>
  <c r="O3219" i="2"/>
  <c r="O3227" i="2"/>
  <c r="O3235" i="2"/>
  <c r="O3243" i="2"/>
  <c r="O3251" i="2"/>
  <c r="O3259" i="2"/>
  <c r="O3267" i="2"/>
  <c r="O3275" i="2"/>
  <c r="O3283" i="2"/>
  <c r="O3299" i="2"/>
  <c r="O3307" i="2"/>
  <c r="O3403" i="2"/>
  <c r="O4123" i="2"/>
  <c r="O4131" i="2"/>
  <c r="O4139" i="2"/>
  <c r="O4147" i="2"/>
  <c r="O4155" i="2"/>
  <c r="O4163" i="2"/>
  <c r="O4171" i="2"/>
  <c r="O4179" i="2"/>
  <c r="O4187" i="2"/>
  <c r="O4195" i="2"/>
  <c r="O4203" i="2"/>
  <c r="O4211" i="2"/>
  <c r="O4219" i="2"/>
  <c r="O4227" i="2"/>
  <c r="O4235" i="2"/>
  <c r="O4243" i="2"/>
  <c r="O4251" i="2"/>
  <c r="O4259" i="2"/>
  <c r="O4267" i="2"/>
  <c r="O4275" i="2"/>
  <c r="O4283" i="2"/>
  <c r="O4291" i="2"/>
  <c r="O4299" i="2"/>
  <c r="O4307" i="2"/>
  <c r="O4315" i="2"/>
  <c r="O4323" i="2"/>
  <c r="O4331" i="2"/>
  <c r="O4339" i="2"/>
  <c r="O4347" i="2"/>
  <c r="O4355" i="2"/>
  <c r="O4363" i="2"/>
  <c r="O4371" i="2"/>
  <c r="O4379" i="2"/>
  <c r="O4387" i="2"/>
  <c r="O4395" i="2"/>
  <c r="O4403" i="2"/>
  <c r="O4411" i="2"/>
  <c r="O4419" i="2"/>
  <c r="O4427" i="2"/>
  <c r="O4435" i="2"/>
  <c r="O4443" i="2"/>
  <c r="O4451" i="2"/>
  <c r="O4459" i="2"/>
  <c r="O4467" i="2"/>
  <c r="O4475" i="2"/>
  <c r="O4483" i="2"/>
  <c r="O4491" i="2"/>
  <c r="O4499" i="2"/>
  <c r="O4507" i="2"/>
  <c r="O4515" i="2"/>
  <c r="O4523" i="2"/>
  <c r="O4531" i="2"/>
  <c r="O4539" i="2"/>
  <c r="O4547" i="2"/>
  <c r="O4555" i="2"/>
  <c r="O4563" i="2"/>
  <c r="O4571" i="2"/>
  <c r="O4579" i="2"/>
  <c r="O4587" i="2"/>
  <c r="O4595" i="2"/>
  <c r="O4603" i="2"/>
  <c r="O4611" i="2"/>
  <c r="O4619" i="2"/>
  <c r="O4627" i="2"/>
  <c r="O4635" i="2"/>
  <c r="O4643" i="2"/>
  <c r="O4651" i="2"/>
  <c r="O4659" i="2"/>
  <c r="O4667" i="2"/>
  <c r="O4675" i="2"/>
  <c r="O4683" i="2"/>
  <c r="O4691" i="2"/>
  <c r="O4699" i="2"/>
  <c r="O4707" i="2"/>
  <c r="O4715" i="2"/>
  <c r="O4723" i="2"/>
  <c r="O4731" i="2"/>
  <c r="O4739" i="2"/>
  <c r="O4747" i="2"/>
  <c r="O4755" i="2"/>
  <c r="O4763" i="2"/>
  <c r="O4771" i="2"/>
  <c r="O4779" i="2"/>
  <c r="O4787" i="2"/>
  <c r="O4795" i="2"/>
  <c r="O4803" i="2"/>
  <c r="O4811" i="2"/>
  <c r="O4819" i="2"/>
  <c r="O4827" i="2"/>
  <c r="O4835" i="2"/>
  <c r="O4842" i="2"/>
  <c r="O4843" i="2"/>
  <c r="O4851" i="2"/>
  <c r="O4859" i="2"/>
  <c r="O4867" i="2"/>
  <c r="O4875" i="2"/>
  <c r="O4883" i="2"/>
  <c r="O4891" i="2"/>
  <c r="O4899" i="2"/>
  <c r="O4915" i="2"/>
  <c r="O4923" i="2"/>
  <c r="O4931" i="2"/>
  <c r="O4939" i="2"/>
  <c r="O4947" i="2"/>
  <c r="O4955" i="2"/>
  <c r="O4963" i="2"/>
  <c r="O4971" i="2"/>
  <c r="O4979" i="2"/>
  <c r="O4987" i="2"/>
  <c r="O4995" i="2"/>
  <c r="O5003" i="2"/>
  <c r="O5011" i="2"/>
  <c r="O5019" i="2"/>
  <c r="O5027" i="2"/>
  <c r="O5035" i="2"/>
  <c r="O5043" i="2"/>
  <c r="O5051" i="2"/>
  <c r="O5059" i="2"/>
  <c r="O5067" i="2"/>
  <c r="O5075" i="2"/>
  <c r="O5083" i="2"/>
  <c r="O5091" i="2"/>
  <c r="O5099" i="2"/>
  <c r="O5107" i="2"/>
  <c r="O5115" i="2"/>
  <c r="O5123" i="2"/>
  <c r="O5131" i="2"/>
  <c r="O5139" i="2"/>
  <c r="O5147" i="2"/>
  <c r="O5155" i="2"/>
  <c r="O5163" i="2"/>
  <c r="O5171" i="2"/>
  <c r="O5179" i="2"/>
  <c r="O5187" i="2"/>
  <c r="O5195" i="2"/>
  <c r="O5203" i="2"/>
  <c r="O5211" i="2"/>
  <c r="O5219" i="2"/>
  <c r="O5227" i="2"/>
  <c r="O5235" i="2"/>
  <c r="O5243" i="2"/>
  <c r="O5251" i="2"/>
  <c r="O5259" i="2"/>
  <c r="O5267" i="2"/>
  <c r="O5275" i="2"/>
  <c r="O5283" i="2"/>
  <c r="O5291" i="2"/>
  <c r="O5299" i="2"/>
  <c r="O5306" i="2"/>
  <c r="O5307" i="2"/>
  <c r="O5315" i="2"/>
  <c r="O5323" i="2"/>
  <c r="O5331" i="2"/>
  <c r="O5339" i="2"/>
  <c r="O5347" i="2"/>
  <c r="O812" i="2"/>
  <c r="O820" i="2"/>
  <c r="O836" i="2"/>
  <c r="O844" i="2"/>
  <c r="O845" i="2"/>
  <c r="O852" i="2"/>
  <c r="O853" i="2"/>
  <c r="O860" i="2"/>
  <c r="O861" i="2"/>
  <c r="O868" i="2"/>
  <c r="O869" i="2"/>
  <c r="O876" i="2"/>
  <c r="O877" i="2"/>
  <c r="O884" i="2"/>
  <c r="O885" i="2"/>
  <c r="O892" i="2"/>
  <c r="O893" i="2"/>
  <c r="O900" i="2"/>
  <c r="O901" i="2"/>
  <c r="O908" i="2"/>
  <c r="O909" i="2"/>
  <c r="O916" i="2"/>
  <c r="O917" i="2"/>
  <c r="O921" i="2"/>
  <c r="O924" i="2"/>
  <c r="O925" i="2"/>
  <c r="O932" i="2"/>
  <c r="O933" i="2"/>
  <c r="O940" i="2"/>
  <c r="O941" i="2"/>
  <c r="O945" i="2"/>
  <c r="O948" i="2"/>
  <c r="O949" i="2"/>
  <c r="O956" i="2"/>
  <c r="O957" i="2"/>
  <c r="O964" i="2"/>
  <c r="O965" i="2"/>
  <c r="O972" i="2"/>
  <c r="O973" i="2"/>
  <c r="O977" i="2"/>
  <c r="O980" i="2"/>
  <c r="O981" i="2"/>
  <c r="O988" i="2"/>
  <c r="O989" i="2"/>
  <c r="O996" i="2"/>
  <c r="O997" i="2"/>
  <c r="O1004" i="2"/>
  <c r="O1005" i="2"/>
  <c r="O1012" i="2"/>
  <c r="O1013" i="2"/>
  <c r="O1020" i="2"/>
  <c r="O1021" i="2"/>
  <c r="O1028" i="2"/>
  <c r="O1029" i="2"/>
  <c r="O1036" i="2"/>
  <c r="O1037" i="2"/>
  <c r="O1044" i="2"/>
  <c r="O1045" i="2"/>
  <c r="O1049" i="2"/>
  <c r="O1052" i="2"/>
  <c r="O1053" i="2"/>
  <c r="O1060" i="2"/>
  <c r="O1061" i="2"/>
  <c r="O1068" i="2"/>
  <c r="O1069" i="2"/>
  <c r="O1073" i="2"/>
  <c r="O1076" i="2"/>
  <c r="O1077" i="2"/>
  <c r="O1081" i="2"/>
  <c r="O1084" i="2"/>
  <c r="O1085" i="2"/>
  <c r="O1092" i="2"/>
  <c r="O1093" i="2"/>
  <c r="O1100" i="2"/>
  <c r="O1101" i="2"/>
  <c r="O1105" i="2"/>
  <c r="O1108" i="2"/>
  <c r="O1109" i="2"/>
  <c r="O1116" i="2"/>
  <c r="O1117" i="2"/>
  <c r="O1124" i="2"/>
  <c r="O1125" i="2"/>
  <c r="O1132" i="2"/>
  <c r="O1133" i="2"/>
  <c r="O1140" i="2"/>
  <c r="O1141" i="2"/>
  <c r="O1148" i="2"/>
  <c r="O1149" i="2"/>
  <c r="O1156" i="2"/>
  <c r="O1157" i="2"/>
  <c r="O1164" i="2"/>
  <c r="O1165" i="2"/>
  <c r="O1172" i="2"/>
  <c r="O1173" i="2"/>
  <c r="O1177" i="2"/>
  <c r="O1180" i="2"/>
  <c r="O1181" i="2"/>
  <c r="O1188" i="2"/>
  <c r="O1189" i="2"/>
  <c r="O1196" i="2"/>
  <c r="O1197" i="2"/>
  <c r="O1201" i="2"/>
  <c r="O1204" i="2"/>
  <c r="O1205" i="2"/>
  <c r="O1212" i="2"/>
  <c r="O1213" i="2"/>
  <c r="O1220" i="2"/>
  <c r="O1221" i="2"/>
  <c r="O1228" i="2"/>
  <c r="O1229" i="2"/>
  <c r="O1236" i="2"/>
  <c r="O1237" i="2"/>
  <c r="O1244" i="2"/>
  <c r="O1245" i="2"/>
  <c r="O1252" i="2"/>
  <c r="O1253" i="2"/>
  <c r="O1260" i="2"/>
  <c r="O1261" i="2"/>
  <c r="O1268" i="2"/>
  <c r="O1269" i="2"/>
  <c r="O1276" i="2"/>
  <c r="O1277" i="2"/>
  <c r="O1284" i="2"/>
  <c r="O1285" i="2"/>
  <c r="O1292" i="2"/>
  <c r="O1293" i="2"/>
  <c r="O1297" i="2"/>
  <c r="O1301" i="2"/>
  <c r="O1308" i="2"/>
  <c r="O1309" i="2"/>
  <c r="O1316" i="2"/>
  <c r="O1317" i="2"/>
  <c r="O1324" i="2"/>
  <c r="O1325" i="2"/>
  <c r="O1329" i="2"/>
  <c r="O1332" i="2"/>
  <c r="O1333" i="2"/>
  <c r="O1340" i="2"/>
  <c r="O1341" i="2"/>
  <c r="O1349" i="2"/>
  <c r="O1356" i="2"/>
  <c r="O1357" i="2"/>
  <c r="O1364" i="2"/>
  <c r="O1365" i="2"/>
  <c r="O1372" i="2"/>
  <c r="O1373" i="2"/>
  <c r="O1380" i="2"/>
  <c r="O1381" i="2"/>
  <c r="O1385" i="2"/>
  <c r="O1388" i="2"/>
  <c r="O1389" i="2"/>
  <c r="O1396" i="2"/>
  <c r="O1397" i="2"/>
  <c r="O1404" i="2"/>
  <c r="O1405" i="2"/>
  <c r="O1412" i="2"/>
  <c r="O1413" i="2"/>
  <c r="O1420" i="2"/>
  <c r="O1421" i="2"/>
  <c r="O1428" i="2"/>
  <c r="O1429" i="2"/>
  <c r="O1436" i="2"/>
  <c r="O1437" i="2"/>
  <c r="O1444" i="2"/>
  <c r="O1445" i="2"/>
  <c r="O1452" i="2"/>
  <c r="O1453" i="2"/>
  <c r="O1460" i="2"/>
  <c r="O1461" i="2"/>
  <c r="O1468" i="2"/>
  <c r="O1469" i="2"/>
  <c r="O1476" i="2"/>
  <c r="O1477" i="2"/>
  <c r="O1484" i="2"/>
  <c r="O1485" i="2"/>
  <c r="O1492" i="2"/>
  <c r="O1493" i="2"/>
  <c r="O1500" i="2"/>
  <c r="O1501" i="2"/>
  <c r="O1505" i="2"/>
  <c r="O1508" i="2"/>
  <c r="O1509" i="2"/>
  <c r="O1516" i="2"/>
  <c r="O1517" i="2"/>
  <c r="O1524" i="2"/>
  <c r="O1525" i="2"/>
  <c r="O1529" i="2"/>
  <c r="O1532" i="2"/>
  <c r="O1533" i="2"/>
  <c r="O1537" i="2"/>
  <c r="O1540" i="2"/>
  <c r="O1541" i="2"/>
  <c r="O1548" i="2"/>
  <c r="O1549" i="2"/>
  <c r="O1556" i="2"/>
  <c r="O1557" i="2"/>
  <c r="O1564" i="2"/>
  <c r="O1565" i="2"/>
  <c r="O1572" i="2"/>
  <c r="O1573" i="2"/>
  <c r="O1580" i="2"/>
  <c r="O1581" i="2"/>
  <c r="O1588" i="2"/>
  <c r="O1589" i="2"/>
  <c r="O1596" i="2"/>
  <c r="O1597" i="2"/>
  <c r="O1604" i="2"/>
  <c r="O1605" i="2"/>
  <c r="O1612" i="2"/>
  <c r="O1613" i="2"/>
  <c r="O1620" i="2"/>
  <c r="O1621" i="2"/>
  <c r="O1628" i="2"/>
  <c r="O1629" i="2"/>
  <c r="O1636" i="2"/>
  <c r="O1637" i="2"/>
  <c r="O1644" i="2"/>
  <c r="O1645" i="2"/>
  <c r="O1652" i="2"/>
  <c r="O1653" i="2"/>
  <c r="O1657" i="2"/>
  <c r="O1660" i="2"/>
  <c r="O1661" i="2"/>
  <c r="O1665" i="2"/>
  <c r="O1668" i="2"/>
  <c r="O1669" i="2"/>
  <c r="O1676" i="2"/>
  <c r="O1677" i="2"/>
  <c r="O1684" i="2"/>
  <c r="O1685" i="2"/>
  <c r="O1689" i="2"/>
  <c r="O1692" i="2"/>
  <c r="O1693" i="2"/>
  <c r="O1700" i="2"/>
  <c r="O1701" i="2"/>
  <c r="O1708" i="2"/>
  <c r="O1709" i="2"/>
  <c r="O1716" i="2"/>
  <c r="O1717" i="2"/>
  <c r="O1724" i="2"/>
  <c r="O1725" i="2"/>
  <c r="O1732" i="2"/>
  <c r="O1733" i="2"/>
  <c r="O1740" i="2"/>
  <c r="O1741" i="2"/>
  <c r="O1748" i="2"/>
  <c r="O1749" i="2"/>
  <c r="O1756" i="2"/>
  <c r="O1757" i="2"/>
  <c r="O1761" i="2"/>
  <c r="O1765" i="2"/>
  <c r="O1772" i="2"/>
  <c r="O1773" i="2"/>
  <c r="O1780" i="2"/>
  <c r="O1781" i="2"/>
  <c r="O1785" i="2"/>
  <c r="O1788" i="2"/>
  <c r="O1789" i="2"/>
  <c r="O1793" i="2"/>
  <c r="O1796" i="2"/>
  <c r="O1797" i="2"/>
  <c r="O1804" i="2"/>
  <c r="O1805" i="2"/>
  <c r="O1812" i="2"/>
  <c r="O1813" i="2"/>
  <c r="O1817" i="2"/>
  <c r="O1820" i="2"/>
  <c r="O1821" i="2"/>
  <c r="O1828" i="2"/>
  <c r="O1829" i="2"/>
  <c r="O1836" i="2"/>
  <c r="O1837" i="2"/>
  <c r="O1844" i="2"/>
  <c r="O1845" i="2"/>
  <c r="O1852" i="2"/>
  <c r="O1853" i="2"/>
  <c r="O1860" i="2"/>
  <c r="O1861" i="2"/>
  <c r="O1868" i="2"/>
  <c r="O1869" i="2"/>
  <c r="O1876" i="2"/>
  <c r="O1877" i="2"/>
  <c r="O1884" i="2"/>
  <c r="O1885" i="2"/>
  <c r="O1892" i="2"/>
  <c r="O1893" i="2"/>
  <c r="O1900" i="2"/>
  <c r="O1901" i="2"/>
  <c r="O1905" i="2"/>
  <c r="O1908" i="2"/>
  <c r="O1909" i="2"/>
  <c r="O1913" i="2"/>
  <c r="O1916" i="2"/>
  <c r="O1917" i="2"/>
  <c r="O1924" i="2"/>
  <c r="O1925" i="2"/>
  <c r="O1932" i="2"/>
  <c r="O1933" i="2"/>
  <c r="O1937" i="2"/>
  <c r="O1940" i="2"/>
  <c r="O1941" i="2"/>
  <c r="O1948" i="2"/>
  <c r="O1949" i="2"/>
  <c r="O1956" i="2"/>
  <c r="O1957" i="2"/>
  <c r="O1964" i="2"/>
  <c r="O1965" i="2"/>
  <c r="O1972" i="2"/>
  <c r="O1973" i="2"/>
  <c r="O1980" i="2"/>
  <c r="O1981" i="2"/>
  <c r="O1988" i="2"/>
  <c r="O1989" i="2"/>
  <c r="O1996" i="2"/>
  <c r="O1997" i="2"/>
  <c r="O2004" i="2"/>
  <c r="O2005" i="2"/>
  <c r="O2012" i="2"/>
  <c r="O2013" i="2"/>
  <c r="O2020" i="2"/>
  <c r="O2021" i="2"/>
  <c r="O2028" i="2"/>
  <c r="O2029" i="2"/>
  <c r="O2036" i="2"/>
  <c r="O2037" i="2"/>
  <c r="O2044" i="2"/>
  <c r="O2045" i="2"/>
  <c r="O2052" i="2"/>
  <c r="O2053" i="2"/>
  <c r="O2057" i="2"/>
  <c r="O2060" i="2"/>
  <c r="O2061" i="2"/>
  <c r="O2068" i="2"/>
  <c r="O2069" i="2"/>
  <c r="O2076" i="2"/>
  <c r="O2077" i="2"/>
  <c r="O2084" i="2"/>
  <c r="O2085" i="2"/>
  <c r="O2092" i="2"/>
  <c r="O2093" i="2"/>
  <c r="O2100" i="2"/>
  <c r="O2101" i="2"/>
  <c r="O2108" i="2"/>
  <c r="O2109" i="2"/>
  <c r="O2116" i="2"/>
  <c r="O2117" i="2"/>
  <c r="O2124" i="2"/>
  <c r="O2125" i="2"/>
  <c r="O2132" i="2"/>
  <c r="O2133" i="2"/>
  <c r="O2140" i="2"/>
  <c r="O2141" i="2"/>
  <c r="O2148" i="2"/>
  <c r="O2149" i="2"/>
  <c r="O2156" i="2"/>
  <c r="O2157" i="2"/>
  <c r="O2164" i="2"/>
  <c r="O2165" i="2"/>
  <c r="O2172" i="2"/>
  <c r="O2173" i="2"/>
  <c r="O2180" i="2"/>
  <c r="O2181" i="2"/>
  <c r="O2188" i="2"/>
  <c r="O2189" i="2"/>
  <c r="O2196" i="2"/>
  <c r="O2197" i="2"/>
  <c r="O2202" i="2"/>
  <c r="O2204" i="2"/>
  <c r="O2205" i="2"/>
  <c r="O2212" i="2"/>
  <c r="O2213" i="2"/>
  <c r="O2220" i="2"/>
  <c r="O2221" i="2"/>
  <c r="O2228" i="2"/>
  <c r="O2229" i="2"/>
  <c r="O2236" i="2"/>
  <c r="O2237" i="2"/>
  <c r="O2244" i="2"/>
  <c r="O2245" i="2"/>
  <c r="O2252" i="2"/>
  <c r="O2253" i="2"/>
  <c r="O2260" i="2"/>
  <c r="O2261" i="2"/>
  <c r="O2268" i="2"/>
  <c r="O2269" i="2"/>
  <c r="O2276" i="2"/>
  <c r="O2277" i="2"/>
  <c r="O2284" i="2"/>
  <c r="O2285" i="2"/>
  <c r="O2292" i="2"/>
  <c r="O2293" i="2"/>
  <c r="O2300" i="2"/>
  <c r="O2304" i="2"/>
  <c r="O2305" i="2"/>
  <c r="O2312" i="2"/>
  <c r="O2313" i="2"/>
  <c r="O2320" i="2"/>
  <c r="O2321" i="2"/>
  <c r="O2328" i="2"/>
  <c r="O2329" i="2"/>
  <c r="O2336" i="2"/>
  <c r="O2337" i="2"/>
  <c r="O2344" i="2"/>
  <c r="O2345" i="2"/>
  <c r="O2353" i="2"/>
  <c r="O2360" i="2"/>
  <c r="O2361" i="2"/>
  <c r="O2368" i="2"/>
  <c r="O2369" i="2"/>
  <c r="O2376" i="2"/>
  <c r="O2377" i="2"/>
  <c r="O2384" i="2"/>
  <c r="O2385" i="2"/>
  <c r="O2393" i="2"/>
  <c r="O2400" i="2"/>
  <c r="O2401" i="2"/>
  <c r="O2408" i="2"/>
  <c r="O2409" i="2"/>
  <c r="O2416" i="2"/>
  <c r="O2417" i="2"/>
  <c r="O2424" i="2"/>
  <c r="O2425" i="2"/>
  <c r="O2432" i="2"/>
  <c r="O2433" i="2"/>
  <c r="O2440" i="2"/>
  <c r="O2441" i="2"/>
  <c r="O2448" i="2"/>
  <c r="O2449" i="2"/>
  <c r="O2456" i="2"/>
  <c r="O2457" i="2"/>
  <c r="O2462" i="2"/>
  <c r="O2464" i="2"/>
  <c r="O2465" i="2"/>
  <c r="O2472" i="2"/>
  <c r="O2473" i="2"/>
  <c r="O2480" i="2"/>
  <c r="O2481" i="2"/>
  <c r="O2488" i="2"/>
  <c r="O2489" i="2"/>
  <c r="O2496" i="2"/>
  <c r="O2497" i="2"/>
  <c r="O2505" i="2"/>
  <c r="O2512" i="2"/>
  <c r="O2513" i="2"/>
  <c r="O2520" i="2"/>
  <c r="O2521" i="2"/>
  <c r="O2528" i="2"/>
  <c r="O2529" i="2"/>
  <c r="O2536" i="2"/>
  <c r="O2537" i="2"/>
  <c r="O2545" i="2"/>
  <c r="O2552" i="2"/>
  <c r="O2553" i="2"/>
  <c r="O2560" i="2"/>
  <c r="O2561" i="2"/>
  <c r="O2568" i="2"/>
  <c r="O2569" i="2"/>
  <c r="O2576" i="2"/>
  <c r="O2577" i="2"/>
  <c r="O2584" i="2"/>
  <c r="O2585" i="2"/>
  <c r="O2592" i="2"/>
  <c r="O2593" i="2"/>
  <c r="O2600" i="2"/>
  <c r="O2601" i="2"/>
  <c r="O2608" i="2"/>
  <c r="O2609" i="2"/>
  <c r="O2616" i="2"/>
  <c r="O2617" i="2"/>
  <c r="O2624" i="2"/>
  <c r="O2625" i="2"/>
  <c r="O2632" i="2"/>
  <c r="O2633" i="2"/>
  <c r="O2640" i="2"/>
  <c r="O2641" i="2"/>
  <c r="O2648" i="2"/>
  <c r="O2649" i="2"/>
  <c r="O2656" i="2"/>
  <c r="O2657" i="2"/>
  <c r="O2664" i="2"/>
  <c r="O2665" i="2"/>
  <c r="O2672" i="2"/>
  <c r="O2673" i="2"/>
  <c r="O2680" i="2"/>
  <c r="O2681" i="2"/>
  <c r="O2688" i="2"/>
  <c r="O2689" i="2"/>
  <c r="O2696" i="2"/>
  <c r="O2697" i="2"/>
  <c r="O2704" i="2"/>
  <c r="O2705" i="2"/>
  <c r="O2712" i="2"/>
  <c r="O2713" i="2"/>
  <c r="O2720" i="2"/>
  <c r="O2721" i="2"/>
  <c r="O2728" i="2"/>
  <c r="O2729" i="2"/>
  <c r="O2736" i="2"/>
  <c r="O2737" i="2"/>
  <c r="O2745" i="2"/>
  <c r="O2752" i="2"/>
  <c r="O2753" i="2"/>
  <c r="O2760" i="2"/>
  <c r="O2761" i="2"/>
  <c r="O2767" i="2"/>
  <c r="O2768" i="2"/>
  <c r="O2769" i="2"/>
  <c r="O2776" i="2"/>
  <c r="O2777" i="2"/>
  <c r="O2784" i="2"/>
  <c r="O2785" i="2"/>
  <c r="O2792" i="2"/>
  <c r="O2793" i="2"/>
  <c r="O2801" i="2"/>
  <c r="O2807" i="2"/>
  <c r="O2808" i="2"/>
  <c r="O2809" i="2"/>
  <c r="O2816" i="2"/>
  <c r="O2817" i="2"/>
  <c r="O2824" i="2"/>
  <c r="O2825" i="2"/>
  <c r="O2832" i="2"/>
  <c r="O2833" i="2"/>
  <c r="O2840" i="2"/>
  <c r="O2841" i="2"/>
  <c r="O2847" i="2"/>
  <c r="O2848" i="2"/>
  <c r="O2849" i="2"/>
  <c r="O2856" i="2"/>
  <c r="O2857" i="2"/>
  <c r="O2864" i="2"/>
  <c r="O2865" i="2"/>
  <c r="O2872" i="2"/>
  <c r="O2873" i="2"/>
  <c r="O2880" i="2"/>
  <c r="O2881" i="2"/>
  <c r="O2887" i="2"/>
  <c r="O2888" i="2"/>
  <c r="O2889" i="2"/>
  <c r="O2895" i="2"/>
  <c r="O2896" i="2"/>
  <c r="O2897" i="2"/>
  <c r="O2904" i="2"/>
  <c r="O2905" i="2"/>
  <c r="O2912" i="2"/>
  <c r="O2913" i="2"/>
  <c r="O2920" i="2"/>
  <c r="O2921" i="2"/>
  <c r="O2928" i="2"/>
  <c r="O2929" i="2"/>
  <c r="O2936" i="2"/>
  <c r="O2937" i="2"/>
  <c r="O2944" i="2"/>
  <c r="O2945" i="2"/>
  <c r="O2951" i="2"/>
  <c r="O2952" i="2"/>
  <c r="O2953" i="2"/>
  <c r="O2959" i="2"/>
  <c r="O2960" i="2"/>
  <c r="O2961" i="2"/>
  <c r="O2965" i="2"/>
  <c r="O2968" i="2"/>
  <c r="O2969" i="2"/>
  <c r="O2976" i="2"/>
  <c r="O2977" i="2"/>
  <c r="O2984" i="2"/>
  <c r="O2985" i="2"/>
  <c r="O2992" i="2"/>
  <c r="O2993" i="2"/>
  <c r="O2999" i="2"/>
  <c r="O3000" i="2"/>
  <c r="O3001" i="2"/>
  <c r="O3007" i="2"/>
  <c r="O3008" i="2"/>
  <c r="O3009" i="2"/>
  <c r="O3016" i="2"/>
  <c r="O3017" i="2"/>
  <c r="O3024" i="2"/>
  <c r="O3025" i="2"/>
  <c r="O3032" i="2"/>
  <c r="O3033" i="2"/>
  <c r="O3040" i="2"/>
  <c r="O3041" i="2"/>
  <c r="O3048" i="2"/>
  <c r="O3049" i="2"/>
  <c r="O3056" i="2"/>
  <c r="O3057" i="2"/>
  <c r="O3063" i="2"/>
  <c r="O3064" i="2"/>
  <c r="O3065" i="2"/>
  <c r="O3071" i="2"/>
  <c r="O3072" i="2"/>
  <c r="O3073" i="2"/>
  <c r="O3080" i="2"/>
  <c r="O3081" i="2"/>
  <c r="O3088" i="2"/>
  <c r="O3089" i="2"/>
  <c r="O3096" i="2"/>
  <c r="O3097" i="2"/>
  <c r="O3104" i="2"/>
  <c r="O3105" i="2"/>
  <c r="O3112" i="2"/>
  <c r="O3113" i="2"/>
  <c r="O3120" i="2"/>
  <c r="O3121" i="2"/>
  <c r="O3127" i="2"/>
  <c r="O3128" i="2"/>
  <c r="O3129" i="2"/>
  <c r="O3135" i="2"/>
  <c r="O3136" i="2"/>
  <c r="O3137" i="2"/>
  <c r="O3144" i="2"/>
  <c r="O3145" i="2"/>
  <c r="O3152" i="2"/>
  <c r="O3153" i="2"/>
  <c r="O3160" i="2"/>
  <c r="O3161" i="2"/>
  <c r="O3168" i="2"/>
  <c r="O3169" i="2"/>
  <c r="O3174" i="2"/>
  <c r="O3176" i="2"/>
  <c r="O3177" i="2"/>
  <c r="O3184" i="2"/>
  <c r="O3185" i="2"/>
  <c r="O3191" i="2"/>
  <c r="O3192" i="2"/>
  <c r="O3193" i="2"/>
  <c r="O3199" i="2"/>
  <c r="O3200" i="2"/>
  <c r="O3201" i="2"/>
  <c r="O3208" i="2"/>
  <c r="O3209" i="2"/>
  <c r="O3216" i="2"/>
  <c r="O3217" i="2"/>
  <c r="O3224" i="2"/>
  <c r="O3225" i="2"/>
  <c r="O3232" i="2"/>
  <c r="O3233" i="2"/>
  <c r="O3240" i="2"/>
  <c r="O3241" i="2"/>
  <c r="O3248" i="2"/>
  <c r="O3249" i="2"/>
  <c r="O3255" i="2"/>
  <c r="O3256" i="2"/>
  <c r="O3257" i="2"/>
  <c r="O3263" i="2"/>
  <c r="O3264" i="2"/>
  <c r="O3265" i="2"/>
  <c r="O3272" i="2"/>
  <c r="O3273" i="2"/>
  <c r="O3280" i="2"/>
  <c r="O3281" i="2"/>
  <c r="O3288" i="2"/>
  <c r="O3289" i="2"/>
  <c r="O3296" i="2"/>
  <c r="O3297" i="2"/>
  <c r="O3304" i="2"/>
  <c r="O3305" i="2"/>
  <c r="O3309" i="2"/>
  <c r="O3311" i="2"/>
  <c r="O3312" i="2"/>
  <c r="O3313" i="2"/>
  <c r="O3319" i="2"/>
  <c r="O3320" i="2"/>
  <c r="O3321" i="2"/>
  <c r="O3328" i="2"/>
  <c r="O3329" i="2"/>
  <c r="O3336" i="2"/>
  <c r="O3337" i="2"/>
  <c r="O3344" i="2"/>
  <c r="O3345" i="2"/>
  <c r="O3352" i="2"/>
  <c r="O3353" i="2"/>
  <c r="O3360" i="2"/>
  <c r="O3361" i="2"/>
  <c r="O3368" i="2"/>
  <c r="O3369" i="2"/>
  <c r="O3375" i="2"/>
  <c r="O3376" i="2"/>
  <c r="O3377" i="2"/>
  <c r="O3383" i="2"/>
  <c r="O3384" i="2"/>
  <c r="O3385" i="2"/>
  <c r="O3392" i="2"/>
  <c r="O3393" i="2"/>
  <c r="O3400" i="2"/>
  <c r="O3401" i="2"/>
  <c r="O3408" i="2"/>
  <c r="O3409" i="2"/>
  <c r="O3416" i="2"/>
  <c r="O3417" i="2"/>
  <c r="O4120" i="2"/>
  <c r="O4121" i="2"/>
  <c r="O4128" i="2"/>
  <c r="O4129" i="2"/>
  <c r="O4136" i="2"/>
  <c r="O4137" i="2"/>
  <c r="O4144" i="2"/>
  <c r="O4145" i="2"/>
  <c r="O4152" i="2"/>
  <c r="O4153" i="2"/>
  <c r="O4160" i="2"/>
  <c r="O4161" i="2"/>
  <c r="O4168" i="2"/>
  <c r="O4169" i="2"/>
  <c r="O4176" i="2"/>
  <c r="O4177" i="2"/>
  <c r="O4184" i="2"/>
  <c r="O4185" i="2"/>
  <c r="O4192" i="2"/>
  <c r="O4193" i="2"/>
  <c r="O4200" i="2"/>
  <c r="O4201" i="2"/>
  <c r="O4208" i="2"/>
  <c r="O4209" i="2"/>
  <c r="O4216" i="2"/>
  <c r="O4217" i="2"/>
  <c r="O4224" i="2"/>
  <c r="O4225" i="2"/>
  <c r="O4232" i="2"/>
  <c r="O4233" i="2"/>
  <c r="O4240" i="2"/>
  <c r="O4241" i="2"/>
  <c r="O4248" i="2"/>
  <c r="O4249" i="2"/>
  <c r="O4256" i="2"/>
  <c r="O4257" i="2"/>
  <c r="O4264" i="2"/>
  <c r="O4265" i="2"/>
  <c r="O4272" i="2"/>
  <c r="O4273" i="2"/>
  <c r="O4280" i="2"/>
  <c r="O4281" i="2"/>
  <c r="O4289" i="2"/>
  <c r="O4296" i="2"/>
  <c r="O4297" i="2"/>
  <c r="O4304" i="2"/>
  <c r="O4305" i="2"/>
  <c r="O4312" i="2"/>
  <c r="O4313" i="2"/>
  <c r="O4320" i="2"/>
  <c r="O4321" i="2"/>
  <c r="O4328" i="2"/>
  <c r="O4329" i="2"/>
  <c r="O4336" i="2"/>
  <c r="O4337" i="2"/>
  <c r="O4344" i="2"/>
  <c r="O4345" i="2"/>
  <c r="O4352" i="2"/>
  <c r="O4353" i="2"/>
  <c r="O4360" i="2"/>
  <c r="O4361" i="2"/>
  <c r="O4368" i="2"/>
  <c r="O4369" i="2"/>
  <c r="O4376" i="2"/>
  <c r="O4377" i="2"/>
  <c r="O4384" i="2"/>
  <c r="O4385" i="2"/>
  <c r="O4392" i="2"/>
  <c r="O4393" i="2"/>
  <c r="O4400" i="2"/>
  <c r="O4401" i="2"/>
  <c r="O4408" i="2"/>
  <c r="O4409" i="2"/>
  <c r="O4416" i="2"/>
  <c r="O4417" i="2"/>
  <c r="O4424" i="2"/>
  <c r="O4425" i="2"/>
  <c r="O4432" i="2"/>
  <c r="O4433" i="2"/>
  <c r="O4440" i="2"/>
  <c r="O4441" i="2"/>
  <c r="O4448" i="2"/>
  <c r="O4449" i="2"/>
  <c r="O4456" i="2"/>
  <c r="O4457" i="2"/>
  <c r="O4464" i="2"/>
  <c r="O4465" i="2"/>
  <c r="O4472" i="2"/>
  <c r="O4473" i="2"/>
  <c r="O4480" i="2"/>
  <c r="O4481" i="2"/>
  <c r="O4488" i="2"/>
  <c r="O4489" i="2"/>
  <c r="O4496" i="2"/>
  <c r="O4497" i="2"/>
  <c r="O4504" i="2"/>
  <c r="O4505" i="2"/>
  <c r="O4512" i="2"/>
  <c r="O4513" i="2"/>
  <c r="O4520" i="2"/>
  <c r="O4521" i="2"/>
  <c r="O4528" i="2"/>
  <c r="O4529" i="2"/>
  <c r="O4536" i="2"/>
  <c r="O4537" i="2"/>
  <c r="O4544" i="2"/>
  <c r="O4545" i="2"/>
  <c r="O4552" i="2"/>
  <c r="O4553" i="2"/>
  <c r="O4560" i="2"/>
  <c r="O4561" i="2"/>
  <c r="O4565" i="2"/>
  <c r="O4568" i="2"/>
  <c r="O4569" i="2"/>
  <c r="O4576" i="2"/>
  <c r="O4577" i="2"/>
  <c r="O4584" i="2"/>
  <c r="O4585" i="2"/>
  <c r="O4592" i="2"/>
  <c r="O4593" i="2"/>
  <c r="O4600" i="2"/>
  <c r="O4601" i="2"/>
  <c r="O4608" i="2"/>
  <c r="O4609" i="2"/>
  <c r="O4616" i="2"/>
  <c r="O4617" i="2"/>
  <c r="O4624" i="2"/>
  <c r="O4625" i="2"/>
  <c r="O4632" i="2"/>
  <c r="O4633" i="2"/>
  <c r="O4640" i="2"/>
  <c r="O4641" i="2"/>
  <c r="O4648" i="2"/>
  <c r="O4649" i="2"/>
  <c r="O4656" i="2"/>
  <c r="O4657" i="2"/>
  <c r="O4664" i="2"/>
  <c r="O4665" i="2"/>
  <c r="O4672" i="2"/>
  <c r="O4673" i="2"/>
  <c r="O4680" i="2"/>
  <c r="O4681" i="2"/>
  <c r="O4688" i="2"/>
  <c r="O4689" i="2"/>
  <c r="O4696" i="2"/>
  <c r="O4697" i="2"/>
  <c r="O4704" i="2"/>
  <c r="O4705" i="2"/>
  <c r="O4712" i="2"/>
  <c r="O4713" i="2"/>
  <c r="O4720" i="2"/>
  <c r="O4721" i="2"/>
  <c r="O4728" i="2"/>
  <c r="O4729" i="2"/>
  <c r="O4736" i="2"/>
  <c r="O4737" i="2"/>
  <c r="O4744" i="2"/>
  <c r="O4745" i="2"/>
  <c r="O4752" i="2"/>
  <c r="O4753" i="2"/>
  <c r="O4760" i="2"/>
  <c r="O4761" i="2"/>
  <c r="O4768" i="2"/>
  <c r="O4769" i="2"/>
  <c r="O4776" i="2"/>
  <c r="O4777" i="2"/>
  <c r="O4784" i="2"/>
  <c r="O4785" i="2"/>
  <c r="O4792" i="2"/>
  <c r="O4793" i="2"/>
  <c r="O4801" i="2"/>
  <c r="O4808" i="2"/>
  <c r="O4809" i="2"/>
  <c r="O4816" i="2"/>
  <c r="O4817" i="2"/>
  <c r="O4824" i="2"/>
  <c r="O4825" i="2"/>
  <c r="O4832" i="2"/>
  <c r="O4833" i="2"/>
  <c r="O4840" i="2"/>
  <c r="O4841" i="2"/>
  <c r="O4848" i="2"/>
  <c r="O4849" i="2"/>
  <c r="O4856" i="2"/>
  <c r="O4857" i="2"/>
  <c r="O4864" i="2"/>
  <c r="O4865" i="2"/>
  <c r="O4872" i="2"/>
  <c r="O4873" i="2"/>
  <c r="O4880" i="2"/>
  <c r="O4881" i="2"/>
  <c r="O4888" i="2"/>
  <c r="O4889" i="2"/>
  <c r="O4896" i="2"/>
  <c r="O4897" i="2"/>
  <c r="O4904" i="2"/>
  <c r="O4905" i="2"/>
  <c r="O4912" i="2"/>
  <c r="O4913" i="2"/>
  <c r="O4920" i="2"/>
  <c r="O4921" i="2"/>
  <c r="O4928" i="2"/>
  <c r="O4929" i="2"/>
  <c r="O4936" i="2"/>
  <c r="O4937" i="2"/>
  <c r="O4944" i="2"/>
  <c r="O4945" i="2"/>
  <c r="O4952" i="2"/>
  <c r="O4953" i="2"/>
  <c r="O4960" i="2"/>
  <c r="O4961" i="2"/>
  <c r="O4968" i="2"/>
  <c r="O4969" i="2"/>
  <c r="O4976" i="2"/>
  <c r="O4977" i="2"/>
  <c r="O4984" i="2"/>
  <c r="O4985" i="2"/>
  <c r="O4992" i="2"/>
  <c r="O4993" i="2"/>
  <c r="O5000" i="2"/>
  <c r="O5001" i="2"/>
  <c r="O5008" i="2"/>
  <c r="O5009" i="2"/>
  <c r="O5016" i="2"/>
  <c r="O5017" i="2"/>
  <c r="O5024" i="2"/>
  <c r="O5025" i="2"/>
  <c r="O5032" i="2"/>
  <c r="O5033" i="2"/>
  <c r="O5040" i="2"/>
  <c r="O5041" i="2"/>
  <c r="O5048" i="2"/>
  <c r="O5049" i="2"/>
  <c r="O5056" i="2"/>
  <c r="O5057" i="2"/>
  <c r="O5064" i="2"/>
  <c r="O5065" i="2"/>
  <c r="O5072" i="2"/>
  <c r="O5073" i="2"/>
  <c r="O5080" i="2"/>
  <c r="O5081" i="2"/>
  <c r="O5088" i="2"/>
  <c r="O5089" i="2"/>
  <c r="O5096" i="2"/>
  <c r="O5097" i="2"/>
  <c r="O5104" i="2"/>
  <c r="O5105" i="2"/>
  <c r="O5112" i="2"/>
  <c r="O5113" i="2"/>
  <c r="O5120" i="2"/>
  <c r="O5121" i="2"/>
  <c r="O5128" i="2"/>
  <c r="O5129" i="2"/>
  <c r="O5136" i="2"/>
  <c r="O5137" i="2"/>
  <c r="O5144" i="2"/>
  <c r="O5145" i="2"/>
  <c r="O5152" i="2"/>
  <c r="O5153" i="2"/>
  <c r="O5160" i="2"/>
  <c r="O5161" i="2"/>
  <c r="O5168" i="2"/>
  <c r="O5169" i="2"/>
  <c r="O5176" i="2"/>
  <c r="O5177" i="2"/>
  <c r="O5184" i="2"/>
  <c r="O5185" i="2"/>
  <c r="O5192" i="2"/>
  <c r="O5193" i="2"/>
  <c r="O5200" i="2"/>
  <c r="O5201" i="2"/>
  <c r="O5208" i="2"/>
  <c r="O5209" i="2"/>
  <c r="O5216" i="2"/>
  <c r="O5217" i="2"/>
  <c r="O5224" i="2"/>
  <c r="O5225" i="2"/>
  <c r="O5232" i="2"/>
  <c r="O5233" i="2"/>
  <c r="O5240" i="2"/>
  <c r="O5241" i="2"/>
  <c r="O5248" i="2"/>
  <c r="O5249" i="2"/>
  <c r="O5256" i="2"/>
  <c r="O5257" i="2"/>
  <c r="O5264" i="2"/>
  <c r="O5265" i="2"/>
  <c r="O5273" i="2"/>
  <c r="O5280" i="2"/>
  <c r="O5281" i="2"/>
  <c r="O5288" i="2"/>
  <c r="O5289" i="2"/>
  <c r="O5296" i="2"/>
  <c r="O5297" i="2"/>
  <c r="O5304" i="2"/>
  <c r="O5305" i="2"/>
  <c r="O5312" i="2"/>
  <c r="O5313" i="2"/>
  <c r="O5320" i="2"/>
  <c r="O5321" i="2"/>
  <c r="O5328" i="2"/>
  <c r="O5329" i="2"/>
  <c r="O5337" i="2"/>
  <c r="O5344" i="2"/>
  <c r="O5345" i="2"/>
  <c r="O815" i="2"/>
  <c r="O991" i="2"/>
  <c r="O1135" i="2"/>
  <c r="O1311" i="2"/>
  <c r="O1455" i="2"/>
  <c r="O1599" i="2"/>
  <c r="O1751" i="2"/>
  <c r="O1879" i="2"/>
  <c r="O2031" i="2"/>
  <c r="O2183" i="2"/>
  <c r="O2323" i="2"/>
  <c r="O2475" i="2"/>
  <c r="O2619" i="2"/>
  <c r="O2694" i="2"/>
  <c r="O2739" i="2"/>
  <c r="O2875" i="2"/>
  <c r="O3003" i="2"/>
  <c r="O3147" i="2"/>
  <c r="O3291" i="2"/>
  <c r="O4174" i="2"/>
  <c r="O4907" i="2"/>
  <c r="O1561" i="2"/>
  <c r="O1633" i="2"/>
  <c r="O1359" i="2"/>
  <c r="O819" i="2"/>
  <c r="O827" i="2"/>
  <c r="O835" i="2"/>
  <c r="O843" i="2"/>
  <c r="O851" i="2"/>
  <c r="O859" i="2"/>
  <c r="O867" i="2"/>
  <c r="O875" i="2"/>
  <c r="O883" i="2"/>
  <c r="O891" i="2"/>
  <c r="O899" i="2"/>
  <c r="O907" i="2"/>
  <c r="O915" i="2"/>
  <c r="O923" i="2"/>
  <c r="O931" i="2"/>
  <c r="O939" i="2"/>
  <c r="O947" i="2"/>
  <c r="O953" i="2"/>
  <c r="O955" i="2"/>
  <c r="O963" i="2"/>
  <c r="O971" i="2"/>
  <c r="O979" i="2"/>
  <c r="O987" i="2"/>
  <c r="O995" i="2"/>
  <c r="O1003" i="2"/>
  <c r="O1011" i="2"/>
  <c r="O1019" i="2"/>
  <c r="O1027" i="2"/>
  <c r="O1035" i="2"/>
  <c r="O1043" i="2"/>
  <c r="O1051" i="2"/>
  <c r="O1059" i="2"/>
  <c r="O1067" i="2"/>
  <c r="O1075" i="2"/>
  <c r="O1083" i="2"/>
  <c r="O1088" i="2"/>
  <c r="O1091" i="2"/>
  <c r="O1099" i="2"/>
  <c r="O1107" i="2"/>
  <c r="O1115" i="2"/>
  <c r="O1123" i="2"/>
  <c r="O1131" i="2"/>
  <c r="O1139" i="2"/>
  <c r="O1147" i="2"/>
  <c r="O1155" i="2"/>
  <c r="O1163" i="2"/>
  <c r="O1171" i="2"/>
  <c r="O1179" i="2"/>
  <c r="O1187" i="2"/>
  <c r="O1195" i="2"/>
  <c r="O1203" i="2"/>
  <c r="O1211" i="2"/>
  <c r="O1219" i="2"/>
  <c r="O1227" i="2"/>
  <c r="O1235" i="2"/>
  <c r="O1243" i="2"/>
  <c r="O1251" i="2"/>
  <c r="O1259" i="2"/>
  <c r="O1267" i="2"/>
  <c r="O1275" i="2"/>
  <c r="O1283" i="2"/>
  <c r="O1291" i="2"/>
  <c r="O1299" i="2"/>
  <c r="O1300" i="2"/>
  <c r="O1307" i="2"/>
  <c r="O1315" i="2"/>
  <c r="O1323" i="2"/>
  <c r="O1331" i="2"/>
  <c r="O1339" i="2"/>
  <c r="O1347" i="2"/>
  <c r="O1348" i="2"/>
  <c r="O1355" i="2"/>
  <c r="O1363" i="2"/>
  <c r="O1371" i="2"/>
  <c r="O1377" i="2"/>
  <c r="O1379" i="2"/>
  <c r="O1387" i="2"/>
  <c r="O1395" i="2"/>
  <c r="O1403" i="2"/>
  <c r="O1411" i="2"/>
  <c r="O1419" i="2"/>
  <c r="O1427" i="2"/>
  <c r="O1435" i="2"/>
  <c r="O1443" i="2"/>
  <c r="O1451" i="2"/>
  <c r="O1459" i="2"/>
  <c r="O1463" i="2"/>
  <c r="O1467" i="2"/>
  <c r="O1475" i="2"/>
  <c r="O1483" i="2"/>
  <c r="O1491" i="2"/>
  <c r="O1499" i="2"/>
  <c r="O1507" i="2"/>
  <c r="O1515" i="2"/>
  <c r="O1523" i="2"/>
  <c r="O1531" i="2"/>
  <c r="O1539" i="2"/>
  <c r="O1547" i="2"/>
  <c r="O1555" i="2"/>
  <c r="O1563" i="2"/>
  <c r="O1571" i="2"/>
  <c r="O1579" i="2"/>
  <c r="O1587" i="2"/>
  <c r="O1595" i="2"/>
  <c r="O1603" i="2"/>
  <c r="O1611" i="2"/>
  <c r="O1619" i="2"/>
  <c r="O1627" i="2"/>
  <c r="O1635" i="2"/>
  <c r="O1643" i="2"/>
  <c r="O1651" i="2"/>
  <c r="O1659" i="2"/>
  <c r="O1667" i="2"/>
  <c r="O1675" i="2"/>
  <c r="O1683" i="2"/>
  <c r="O1691" i="2"/>
  <c r="O1699" i="2"/>
  <c r="O1707" i="2"/>
  <c r="O1715" i="2"/>
  <c r="O1723" i="2"/>
  <c r="O1731" i="2"/>
  <c r="O1739" i="2"/>
  <c r="O1747" i="2"/>
  <c r="O1755" i="2"/>
  <c r="O1763" i="2"/>
  <c r="O1764" i="2"/>
  <c r="O1771" i="2"/>
  <c r="O1779" i="2"/>
  <c r="O1787" i="2"/>
  <c r="O1795" i="2"/>
  <c r="O1803" i="2"/>
  <c r="O1811" i="2"/>
  <c r="O1819" i="2"/>
  <c r="O1827" i="2"/>
  <c r="O1835" i="2"/>
  <c r="O1843" i="2"/>
  <c r="O1851" i="2"/>
  <c r="O1859" i="2"/>
  <c r="O1867" i="2"/>
  <c r="O1875" i="2"/>
  <c r="O1883" i="2"/>
  <c r="O1891" i="2"/>
  <c r="O1899" i="2"/>
  <c r="O1907" i="2"/>
  <c r="O1915" i="2"/>
  <c r="O1923" i="2"/>
  <c r="O1931" i="2"/>
  <c r="O1939" i="2"/>
  <c r="O1947" i="2"/>
  <c r="O1952" i="2"/>
  <c r="O1955" i="2"/>
  <c r="O1963" i="2"/>
  <c r="O1971" i="2"/>
  <c r="O1979" i="2"/>
  <c r="O1987" i="2"/>
  <c r="O1995" i="2"/>
  <c r="O2003" i="2"/>
  <c r="O2011" i="2"/>
  <c r="O2019" i="2"/>
  <c r="O2027" i="2"/>
  <c r="O2035" i="2"/>
  <c r="O2043" i="2"/>
  <c r="O2051" i="2"/>
  <c r="O2059" i="2"/>
  <c r="O2067" i="2"/>
  <c r="O2075" i="2"/>
  <c r="O2083" i="2"/>
  <c r="O2091" i="2"/>
  <c r="O2096" i="2"/>
  <c r="O2099" i="2"/>
  <c r="O2107" i="2"/>
  <c r="O2115" i="2"/>
  <c r="O2123" i="2"/>
  <c r="O2131" i="2"/>
  <c r="O2139" i="2"/>
  <c r="O2147" i="2"/>
  <c r="O2155" i="2"/>
  <c r="O2163" i="2"/>
  <c r="O2171" i="2"/>
  <c r="O2179" i="2"/>
  <c r="O2187" i="2"/>
  <c r="O2195" i="2"/>
  <c r="O2203" i="2"/>
  <c r="O2211" i="2"/>
  <c r="O2219" i="2"/>
  <c r="O2227" i="2"/>
  <c r="O2235" i="2"/>
  <c r="O2243" i="2"/>
  <c r="O2251" i="2"/>
  <c r="O2259" i="2"/>
  <c r="O2267" i="2"/>
  <c r="O2275" i="2"/>
  <c r="O2283" i="2"/>
  <c r="O2291" i="2"/>
  <c r="O2299" i="2"/>
  <c r="O2303" i="2"/>
  <c r="O2311" i="2"/>
  <c r="O2319" i="2"/>
  <c r="O2327" i="2"/>
  <c r="O2335" i="2"/>
  <c r="O2343" i="2"/>
  <c r="O2351" i="2"/>
  <c r="O2352" i="2"/>
  <c r="O2359" i="2"/>
  <c r="O2364" i="2"/>
  <c r="O2367" i="2"/>
  <c r="O2375" i="2"/>
  <c r="O2383" i="2"/>
  <c r="O2391" i="2"/>
  <c r="O2392" i="2"/>
  <c r="O2399" i="2"/>
  <c r="O2407" i="2"/>
  <c r="O2415" i="2"/>
  <c r="O2423" i="2"/>
  <c r="O2431" i="2"/>
  <c r="O2439" i="2"/>
  <c r="O2447" i="2"/>
  <c r="O2455" i="2"/>
  <c r="O2463" i="2"/>
  <c r="O2471" i="2"/>
  <c r="O2479" i="2"/>
  <c r="O2487" i="2"/>
  <c r="O2495" i="2"/>
  <c r="O2503" i="2"/>
  <c r="O2504" i="2"/>
  <c r="O2511" i="2"/>
  <c r="O2519" i="2"/>
  <c r="O2527" i="2"/>
  <c r="O2535" i="2"/>
  <c r="O2543" i="2"/>
  <c r="O2544" i="2"/>
  <c r="O2551" i="2"/>
  <c r="O2559" i="2"/>
  <c r="O2567" i="2"/>
  <c r="O2575" i="2"/>
  <c r="O2583" i="2"/>
  <c r="O2591" i="2"/>
  <c r="O2599" i="2"/>
  <c r="O2604" i="2"/>
  <c r="O2607" i="2"/>
  <c r="O2615" i="2"/>
  <c r="O2620" i="2"/>
  <c r="O2623" i="2"/>
  <c r="O2631" i="2"/>
  <c r="O2639" i="2"/>
  <c r="O2647" i="2"/>
  <c r="O2655" i="2"/>
  <c r="O2663" i="2"/>
  <c r="O2671" i="2"/>
  <c r="O2679" i="2"/>
  <c r="O2687" i="2"/>
  <c r="O2695" i="2"/>
  <c r="O2703" i="2"/>
  <c r="O2711" i="2"/>
  <c r="O2719" i="2"/>
  <c r="O2727" i="2"/>
  <c r="O2735" i="2"/>
  <c r="O2743" i="2"/>
  <c r="O2744" i="2"/>
  <c r="O2751" i="2"/>
  <c r="O2759" i="2"/>
  <c r="O2775" i="2"/>
  <c r="O2783" i="2"/>
  <c r="O2791" i="2"/>
  <c r="O2799" i="2"/>
  <c r="O2800" i="2"/>
  <c r="O2815" i="2"/>
  <c r="O2823" i="2"/>
  <c r="O2831" i="2"/>
  <c r="O2839" i="2"/>
  <c r="O2855" i="2"/>
  <c r="O2863" i="2"/>
  <c r="O2871" i="2"/>
  <c r="O2879" i="2"/>
  <c r="O2903" i="2"/>
  <c r="O2911" i="2"/>
  <c r="O2919" i="2"/>
  <c r="O2927" i="2"/>
  <c r="O2935" i="2"/>
  <c r="O2943" i="2"/>
  <c r="O2964" i="2"/>
  <c r="O2967" i="2"/>
  <c r="O2975" i="2"/>
  <c r="O2983" i="2"/>
  <c r="O2991" i="2"/>
  <c r="O3015" i="2"/>
  <c r="O3023" i="2"/>
  <c r="O3031" i="2"/>
  <c r="O3039" i="2"/>
  <c r="O3047" i="2"/>
  <c r="O3055" i="2"/>
  <c r="O3079" i="2"/>
  <c r="O3087" i="2"/>
  <c r="O3095" i="2"/>
  <c r="O3103" i="2"/>
  <c r="O3111" i="2"/>
  <c r="O3119" i="2"/>
  <c r="O3143" i="2"/>
  <c r="O3151" i="2"/>
  <c r="O3159" i="2"/>
  <c r="O3167" i="2"/>
  <c r="O3175" i="2"/>
  <c r="O3183" i="2"/>
  <c r="O3207" i="2"/>
  <c r="O3215" i="2"/>
  <c r="O3223" i="2"/>
  <c r="O3231" i="2"/>
  <c r="O3239" i="2"/>
  <c r="O3247" i="2"/>
  <c r="O3271" i="2"/>
  <c r="O3279" i="2"/>
  <c r="O3287" i="2"/>
  <c r="O3295" i="2"/>
  <c r="O3303" i="2"/>
  <c r="O3327" i="2"/>
  <c r="O3335" i="2"/>
  <c r="O3343" i="2"/>
  <c r="O3351" i="2"/>
  <c r="O3359" i="2"/>
  <c r="O3367" i="2"/>
  <c r="O3391" i="2"/>
  <c r="O3399" i="2"/>
  <c r="O3404" i="2"/>
  <c r="O3407" i="2"/>
  <c r="O3415" i="2"/>
  <c r="O3423" i="2"/>
  <c r="O4119" i="2"/>
  <c r="O4127" i="2"/>
  <c r="O4135" i="2"/>
  <c r="O4143" i="2"/>
  <c r="O4151" i="2"/>
  <c r="O4159" i="2"/>
  <c r="O4167" i="2"/>
  <c r="O4175" i="2"/>
  <c r="O4183" i="2"/>
  <c r="O4191" i="2"/>
  <c r="O4199" i="2"/>
  <c r="O4204" i="2"/>
  <c r="O4207" i="2"/>
  <c r="O4215" i="2"/>
  <c r="O4223" i="2"/>
  <c r="O4231" i="2"/>
  <c r="O4239" i="2"/>
  <c r="O4247" i="2"/>
  <c r="O4255" i="2"/>
  <c r="O4263" i="2"/>
  <c r="O4271" i="2"/>
  <c r="O4279" i="2"/>
  <c r="O4287" i="2"/>
  <c r="O4288" i="2"/>
  <c r="O4295" i="2"/>
  <c r="O4303" i="2"/>
  <c r="O4311" i="2"/>
  <c r="O4319" i="2"/>
  <c r="O4327" i="2"/>
  <c r="O4335" i="2"/>
  <c r="O4343" i="2"/>
  <c r="O4351" i="2"/>
  <c r="O4359" i="2"/>
  <c r="O4367" i="2"/>
  <c r="O4375" i="2"/>
  <c r="O4383" i="2"/>
  <c r="O4391" i="2"/>
  <c r="O4399" i="2"/>
  <c r="O4407" i="2"/>
  <c r="O4415" i="2"/>
  <c r="O4423" i="2"/>
  <c r="O4431" i="2"/>
  <c r="O4439" i="2"/>
  <c r="O4447" i="2"/>
  <c r="O4455" i="2"/>
  <c r="O4463" i="2"/>
  <c r="O4471" i="2"/>
  <c r="O4479" i="2"/>
  <c r="O4487" i="2"/>
  <c r="O4495" i="2"/>
  <c r="O4503" i="2"/>
  <c r="O4511" i="2"/>
  <c r="O4519" i="2"/>
  <c r="O4524" i="2"/>
  <c r="O4527" i="2"/>
  <c r="O4535" i="2"/>
  <c r="O4543" i="2"/>
  <c r="O4551" i="2"/>
  <c r="O4559" i="2"/>
  <c r="O4567" i="2"/>
  <c r="O4575" i="2"/>
  <c r="O4583" i="2"/>
  <c r="O4591" i="2"/>
  <c r="O4599" i="2"/>
  <c r="O4607" i="2"/>
  <c r="O4615" i="2"/>
  <c r="O4623" i="2"/>
  <c r="O4631" i="2"/>
  <c r="O4639" i="2"/>
  <c r="O4647" i="2"/>
  <c r="O4655" i="2"/>
  <c r="O4663" i="2"/>
  <c r="O4671" i="2"/>
  <c r="O4679" i="2"/>
  <c r="O4687" i="2"/>
  <c r="O4695" i="2"/>
  <c r="O4703" i="2"/>
  <c r="O4711" i="2"/>
  <c r="O4716" i="2"/>
  <c r="O4719" i="2"/>
  <c r="O4727" i="2"/>
  <c r="O4735" i="2"/>
  <c r="O4743" i="2"/>
  <c r="O4751" i="2"/>
  <c r="O4759" i="2"/>
  <c r="O4767" i="2"/>
  <c r="O4775" i="2"/>
  <c r="O4783" i="2"/>
  <c r="O4791" i="2"/>
  <c r="O4799" i="2"/>
  <c r="O4800" i="2"/>
  <c r="O4807" i="2"/>
  <c r="O4815" i="2"/>
  <c r="O4823" i="2"/>
  <c r="O4831" i="2"/>
  <c r="O4839" i="2"/>
  <c r="O4847" i="2"/>
  <c r="O4855" i="2"/>
  <c r="O4863" i="2"/>
  <c r="O4871" i="2"/>
  <c r="O4879" i="2"/>
  <c r="O4887" i="2"/>
  <c r="O4895" i="2"/>
  <c r="O4903" i="2"/>
  <c r="O4911" i="2"/>
  <c r="O4919" i="2"/>
  <c r="O4927" i="2"/>
  <c r="O4935" i="2"/>
  <c r="O4943" i="2"/>
  <c r="O4951" i="2"/>
  <c r="O4959" i="2"/>
  <c r="O4964" i="2"/>
  <c r="O4967" i="2"/>
  <c r="O4975" i="2"/>
  <c r="O4983" i="2"/>
  <c r="O4991" i="2"/>
  <c r="O4999" i="2"/>
  <c r="O5007" i="2"/>
  <c r="O5015" i="2"/>
  <c r="O5023" i="2"/>
  <c r="O5031" i="2"/>
  <c r="O5039" i="2"/>
  <c r="O5047" i="2"/>
  <c r="O5052" i="2"/>
  <c r="O5055" i="2"/>
  <c r="O5063" i="2"/>
  <c r="O5071" i="2"/>
  <c r="O5079" i="2"/>
  <c r="O5087" i="2"/>
  <c r="O5095" i="2"/>
  <c r="O5103" i="2"/>
  <c r="O5111" i="2"/>
  <c r="O5119" i="2"/>
  <c r="O5127" i="2"/>
  <c r="O5135" i="2"/>
  <c r="O5143" i="2"/>
  <c r="O5151" i="2"/>
  <c r="O5159" i="2"/>
  <c r="O5167" i="2"/>
  <c r="O5175" i="2"/>
  <c r="O5183" i="2"/>
  <c r="O5191" i="2"/>
  <c r="O5199" i="2"/>
  <c r="O5204" i="2"/>
  <c r="O5207" i="2"/>
  <c r="O5215" i="2"/>
  <c r="O5223" i="2"/>
  <c r="O5231" i="2"/>
  <c r="O5239" i="2"/>
  <c r="O5247" i="2"/>
  <c r="O5255" i="2"/>
  <c r="O5263" i="2"/>
  <c r="O5271" i="2"/>
  <c r="O5272" i="2"/>
  <c r="O5279" i="2"/>
  <c r="O5287" i="2"/>
  <c r="O5295" i="2"/>
  <c r="O5303" i="2"/>
  <c r="O5311" i="2"/>
  <c r="O5319" i="2"/>
  <c r="O5327" i="2"/>
  <c r="O5335" i="2"/>
  <c r="O5336" i="2"/>
  <c r="O5343" i="2"/>
  <c r="O5346" i="2" l="1"/>
  <c r="Y5346" i="2" s="1"/>
  <c r="O5338" i="2"/>
  <c r="Y5338" i="2" s="1"/>
  <c r="O5330" i="2"/>
  <c r="Y5330" i="2" s="1"/>
  <c r="O5322" i="2"/>
  <c r="O5314" i="2"/>
  <c r="Y5314" i="2" s="1"/>
  <c r="O5154" i="2"/>
  <c r="Y5154" i="2" s="1"/>
  <c r="O4986" i="2"/>
  <c r="Y4986" i="2" s="1"/>
  <c r="O4330" i="2"/>
  <c r="Y4330" i="2" s="1"/>
  <c r="O5298" i="2"/>
  <c r="Y5298" i="2" s="1"/>
  <c r="O5290" i="2"/>
  <c r="O5282" i="2"/>
  <c r="Y5282" i="2" s="1"/>
  <c r="O5274" i="2"/>
  <c r="Y5274" i="2" s="1"/>
  <c r="O5266" i="2"/>
  <c r="Y5266" i="2" s="1"/>
  <c r="O5258" i="2"/>
  <c r="Y5258" i="2" s="1"/>
  <c r="O5250" i="2"/>
  <c r="Y5250" i="2" s="1"/>
  <c r="O5242" i="2"/>
  <c r="Y5242" i="2" s="1"/>
  <c r="O5234" i="2"/>
  <c r="Y5234" i="2" s="1"/>
  <c r="O5226" i="2"/>
  <c r="O5218" i="2"/>
  <c r="Y5218" i="2" s="1"/>
  <c r="O5210" i="2"/>
  <c r="Y5210" i="2" s="1"/>
  <c r="O5202" i="2"/>
  <c r="Y5202" i="2" s="1"/>
  <c r="O5194" i="2"/>
  <c r="Y5194" i="2" s="1"/>
  <c r="O5186" i="2"/>
  <c r="Y5186" i="2" s="1"/>
  <c r="O5178" i="2"/>
  <c r="Y5178" i="2" s="1"/>
  <c r="O5170" i="2"/>
  <c r="Y5170" i="2" s="1"/>
  <c r="O5162" i="2"/>
  <c r="O5146" i="2"/>
  <c r="Y5146" i="2" s="1"/>
  <c r="O5138" i="2"/>
  <c r="Y5138" i="2" s="1"/>
  <c r="O5130" i="2"/>
  <c r="Y5130" i="2" s="1"/>
  <c r="O5122" i="2"/>
  <c r="Y5122" i="2" s="1"/>
  <c r="O5114" i="2"/>
  <c r="Y5114" i="2" s="1"/>
  <c r="O5106" i="2"/>
  <c r="Y5106" i="2" s="1"/>
  <c r="O5098" i="2"/>
  <c r="Y5098" i="2" s="1"/>
  <c r="O5090" i="2"/>
  <c r="O5082" i="2"/>
  <c r="O5074" i="2"/>
  <c r="Y5074" i="2" s="1"/>
  <c r="O5066" i="2"/>
  <c r="Y5066" i="2" s="1"/>
  <c r="O5058" i="2"/>
  <c r="Y5058" i="2" s="1"/>
  <c r="O5050" i="2"/>
  <c r="Y5050" i="2" s="1"/>
  <c r="O5042" i="2"/>
  <c r="Y5042" i="2" s="1"/>
  <c r="O5034" i="2"/>
  <c r="Y5034" i="2" s="1"/>
  <c r="O5026" i="2"/>
  <c r="O5018" i="2"/>
  <c r="Y5018" i="2" s="1"/>
  <c r="O5010" i="2"/>
  <c r="Y5010" i="2" s="1"/>
  <c r="O5002" i="2"/>
  <c r="Y5002" i="2" s="1"/>
  <c r="O4994" i="2"/>
  <c r="Y4994" i="2" s="1"/>
  <c r="O4978" i="2"/>
  <c r="Y4978" i="2" s="1"/>
  <c r="O4970" i="2"/>
  <c r="Y4970" i="2" s="1"/>
  <c r="O4962" i="2"/>
  <c r="Y4962" i="2" s="1"/>
  <c r="O4954" i="2"/>
  <c r="O4946" i="2"/>
  <c r="Y4946" i="2" s="1"/>
  <c r="O4938" i="2"/>
  <c r="Y4938" i="2" s="1"/>
  <c r="O4930" i="2"/>
  <c r="Y4930" i="2" s="1"/>
  <c r="O4922" i="2"/>
  <c r="Y4922" i="2" s="1"/>
  <c r="O4914" i="2"/>
  <c r="Y4914" i="2" s="1"/>
  <c r="O4906" i="2"/>
  <c r="Y4906" i="2" s="1"/>
  <c r="O4898" i="2"/>
  <c r="Y4898" i="2" s="1"/>
  <c r="O4890" i="2"/>
  <c r="O4882" i="2"/>
  <c r="Y4882" i="2" s="1"/>
  <c r="O4874" i="2"/>
  <c r="Y4874" i="2" s="1"/>
  <c r="O4866" i="2"/>
  <c r="Y4866" i="2" s="1"/>
  <c r="O4858" i="2"/>
  <c r="Y4858" i="2" s="1"/>
  <c r="O4850" i="2"/>
  <c r="Y4850" i="2" s="1"/>
  <c r="O4834" i="2"/>
  <c r="Y4834" i="2" s="1"/>
  <c r="O4826" i="2"/>
  <c r="Y4826" i="2" s="1"/>
  <c r="O4818" i="2"/>
  <c r="O4810" i="2"/>
  <c r="Y4810" i="2" s="1"/>
  <c r="O4802" i="2"/>
  <c r="Y4802" i="2" s="1"/>
  <c r="O4794" i="2"/>
  <c r="Y4794" i="2" s="1"/>
  <c r="O4786" i="2"/>
  <c r="Y4786" i="2" s="1"/>
  <c r="O4778" i="2"/>
  <c r="Y4778" i="2" s="1"/>
  <c r="O4770" i="2"/>
  <c r="Y4770" i="2" s="1"/>
  <c r="O4762" i="2"/>
  <c r="Y4762" i="2" s="1"/>
  <c r="O4754" i="2"/>
  <c r="O4746" i="2"/>
  <c r="Y4746" i="2" s="1"/>
  <c r="O4738" i="2"/>
  <c r="Y4738" i="2" s="1"/>
  <c r="O4730" i="2"/>
  <c r="Y4730" i="2" s="1"/>
  <c r="O4722" i="2"/>
  <c r="Y4722" i="2" s="1"/>
  <c r="O4714" i="2"/>
  <c r="Y4714" i="2" s="1"/>
  <c r="O4706" i="2"/>
  <c r="Y4706" i="2" s="1"/>
  <c r="O4698" i="2"/>
  <c r="Y4698" i="2" s="1"/>
  <c r="O4690" i="2"/>
  <c r="O4682" i="2"/>
  <c r="Y4682" i="2" s="1"/>
  <c r="O4674" i="2"/>
  <c r="Y4674" i="2" s="1"/>
  <c r="O4666" i="2"/>
  <c r="Y4666" i="2" s="1"/>
  <c r="O4658" i="2"/>
  <c r="Y4658" i="2" s="1"/>
  <c r="O4650" i="2"/>
  <c r="Y4650" i="2" s="1"/>
  <c r="O4642" i="2"/>
  <c r="Y4642" i="2" s="1"/>
  <c r="O4634" i="2"/>
  <c r="Y4634" i="2" s="1"/>
  <c r="O4626" i="2"/>
  <c r="O4618" i="2"/>
  <c r="Y4618" i="2" s="1"/>
  <c r="O4610" i="2"/>
  <c r="Y4610" i="2" s="1"/>
  <c r="O4602" i="2"/>
  <c r="Y4602" i="2" s="1"/>
  <c r="O4594" i="2"/>
  <c r="Y4594" i="2" s="1"/>
  <c r="O4586" i="2"/>
  <c r="Y4586" i="2" s="1"/>
  <c r="O4578" i="2"/>
  <c r="Y4578" i="2" s="1"/>
  <c r="O4570" i="2"/>
  <c r="Y4570" i="2" s="1"/>
  <c r="O4562" i="2"/>
  <c r="O4554" i="2"/>
  <c r="Y4554" i="2" s="1"/>
  <c r="O4546" i="2"/>
  <c r="Y4546" i="2" s="1"/>
  <c r="O4538" i="2"/>
  <c r="Y4538" i="2" s="1"/>
  <c r="O4530" i="2"/>
  <c r="Y4530" i="2" s="1"/>
  <c r="O4522" i="2"/>
  <c r="Y4522" i="2" s="1"/>
  <c r="O4514" i="2"/>
  <c r="Y4514" i="2" s="1"/>
  <c r="O4506" i="2"/>
  <c r="Y4506" i="2" s="1"/>
  <c r="O4498" i="2"/>
  <c r="O4490" i="2"/>
  <c r="Y4490" i="2" s="1"/>
  <c r="O4482" i="2"/>
  <c r="Y4482" i="2" s="1"/>
  <c r="O4474" i="2"/>
  <c r="Y4474" i="2" s="1"/>
  <c r="O4466" i="2"/>
  <c r="Y4466" i="2" s="1"/>
  <c r="O4458" i="2"/>
  <c r="Y4458" i="2" s="1"/>
  <c r="O4450" i="2"/>
  <c r="Y4450" i="2" s="1"/>
  <c r="O4442" i="2"/>
  <c r="Y4442" i="2" s="1"/>
  <c r="O4434" i="2"/>
  <c r="O4426" i="2"/>
  <c r="Y4426" i="2" s="1"/>
  <c r="O4418" i="2"/>
  <c r="Y4418" i="2" s="1"/>
  <c r="O4410" i="2"/>
  <c r="Y4410" i="2" s="1"/>
  <c r="O4402" i="2"/>
  <c r="Y4402" i="2" s="1"/>
  <c r="O4394" i="2"/>
  <c r="Y4394" i="2" s="1"/>
  <c r="O4386" i="2"/>
  <c r="Y4386" i="2" s="1"/>
  <c r="O4378" i="2"/>
  <c r="Y4378" i="2" s="1"/>
  <c r="O4370" i="2"/>
  <c r="O4362" i="2"/>
  <c r="Y4362" i="2" s="1"/>
  <c r="O4354" i="2"/>
  <c r="Y4354" i="2" s="1"/>
  <c r="O4346" i="2"/>
  <c r="Y4346" i="2" s="1"/>
  <c r="O4338" i="2"/>
  <c r="Y4338" i="2" s="1"/>
  <c r="O4322" i="2"/>
  <c r="Y4322" i="2" s="1"/>
  <c r="O4314" i="2"/>
  <c r="Y4314" i="2" s="1"/>
  <c r="O4306" i="2"/>
  <c r="Y4306" i="2" s="1"/>
  <c r="O4298" i="2"/>
  <c r="O4290" i="2"/>
  <c r="Y4290" i="2" s="1"/>
  <c r="O4282" i="2"/>
  <c r="Y4282" i="2" s="1"/>
  <c r="O4274" i="2"/>
  <c r="Y4274" i="2" s="1"/>
  <c r="O4266" i="2"/>
  <c r="Y4266" i="2" s="1"/>
  <c r="O4258" i="2"/>
  <c r="Y4258" i="2" s="1"/>
  <c r="O4250" i="2"/>
  <c r="Y4250" i="2" s="1"/>
  <c r="O4242" i="2"/>
  <c r="Y4242" i="2" s="1"/>
  <c r="O4234" i="2"/>
  <c r="Y4234" i="2" s="1"/>
  <c r="O4226" i="2"/>
  <c r="Y4226" i="2" s="1"/>
  <c r="O4218" i="2"/>
  <c r="Y4218" i="2" s="1"/>
  <c r="O4210" i="2"/>
  <c r="Y4210" i="2" s="1"/>
  <c r="O4202" i="2"/>
  <c r="Y4202" i="2" s="1"/>
  <c r="O4194" i="2"/>
  <c r="Y4194" i="2" s="1"/>
  <c r="O4186" i="2"/>
  <c r="Y4186" i="2" s="1"/>
  <c r="O4178" i="2"/>
  <c r="Y4178" i="2" s="1"/>
  <c r="O4170" i="2"/>
  <c r="Y4170" i="2" s="1"/>
  <c r="O4162" i="2"/>
  <c r="Y4162" i="2" s="1"/>
  <c r="O4154" i="2"/>
  <c r="Y4154" i="2" s="1"/>
  <c r="O4146" i="2"/>
  <c r="Y4146" i="2" s="1"/>
  <c r="O4138" i="2"/>
  <c r="Y4138" i="2" s="1"/>
  <c r="O4130" i="2"/>
  <c r="Y4130" i="2" s="1"/>
  <c r="O4122" i="2"/>
  <c r="Y4122" i="2" s="1"/>
  <c r="Y4098" i="2"/>
  <c r="Y4082" i="2"/>
  <c r="Y4074" i="2"/>
  <c r="Y4034" i="2"/>
  <c r="Y4018" i="2"/>
  <c r="Y4010" i="2"/>
  <c r="Y3970" i="2"/>
  <c r="Y3946" i="2"/>
  <c r="Y3882" i="2"/>
  <c r="Y3874" i="2"/>
  <c r="Y3834" i="2"/>
  <c r="Y3818" i="2"/>
  <c r="Y3810" i="2"/>
  <c r="Y3770" i="2"/>
  <c r="Y3754" i="2"/>
  <c r="Y3746" i="2"/>
  <c r="Y3706" i="2"/>
  <c r="Y3682" i="2"/>
  <c r="Y3618" i="2"/>
  <c r="Y3554" i="2"/>
  <c r="Y3514" i="2"/>
  <c r="Y3498" i="2"/>
  <c r="Y3490" i="2"/>
  <c r="Y3450" i="2"/>
  <c r="Y3434" i="2"/>
  <c r="Y3426" i="2"/>
  <c r="O3418" i="2"/>
  <c r="Y3418" i="2" s="1"/>
  <c r="O3410" i="2"/>
  <c r="Y3410" i="2" s="1"/>
  <c r="O3402" i="2"/>
  <c r="Y3402" i="2" s="1"/>
  <c r="O3394" i="2"/>
  <c r="Y3394" i="2" s="1"/>
  <c r="O3386" i="2"/>
  <c r="Y3386" i="2" s="1"/>
  <c r="O3378" i="2"/>
  <c r="Y3378" i="2" s="1"/>
  <c r="O3370" i="2"/>
  <c r="Y3370" i="2" s="1"/>
  <c r="O3362" i="2"/>
  <c r="Y3362" i="2" s="1"/>
  <c r="O3354" i="2"/>
  <c r="Y3354" i="2" s="1"/>
  <c r="O3346" i="2"/>
  <c r="O3338" i="2"/>
  <c r="Y3338" i="2" s="1"/>
  <c r="O3330" i="2"/>
  <c r="Y3330" i="2" s="1"/>
  <c r="O3322" i="2"/>
  <c r="Y3322" i="2" s="1"/>
  <c r="O3314" i="2"/>
  <c r="Y3314" i="2" s="1"/>
  <c r="O3306" i="2"/>
  <c r="Y3306" i="2" s="1"/>
  <c r="O3298" i="2"/>
  <c r="Y3298" i="2" s="1"/>
  <c r="O3290" i="2"/>
  <c r="Y3290" i="2" s="1"/>
  <c r="O3282" i="2"/>
  <c r="Y3282" i="2" s="1"/>
  <c r="O3274" i="2"/>
  <c r="Y3274" i="2" s="1"/>
  <c r="O3266" i="2"/>
  <c r="Y3266" i="2" s="1"/>
  <c r="O3258" i="2"/>
  <c r="Y3258" i="2" s="1"/>
  <c r="O3250" i="2"/>
  <c r="Y3250" i="2" s="1"/>
  <c r="O3242" i="2"/>
  <c r="Y3242" i="2" s="1"/>
  <c r="O3234" i="2"/>
  <c r="Y3234" i="2" s="1"/>
  <c r="O3226" i="2"/>
  <c r="Y3226" i="2" s="1"/>
  <c r="O3218" i="2"/>
  <c r="Y3218" i="2" s="1"/>
  <c r="O3210" i="2"/>
  <c r="Y3210" i="2" s="1"/>
  <c r="O3202" i="2"/>
  <c r="Y3202" i="2" s="1"/>
  <c r="O3194" i="2"/>
  <c r="Y3194" i="2" s="1"/>
  <c r="O3186" i="2"/>
  <c r="Y3186" i="2" s="1"/>
  <c r="O3178" i="2"/>
  <c r="Y3178" i="2" s="1"/>
  <c r="O3170" i="2"/>
  <c r="Y3170" i="2" s="1"/>
  <c r="O3162" i="2"/>
  <c r="Y3162" i="2" s="1"/>
  <c r="O3154" i="2"/>
  <c r="Y3154" i="2" s="1"/>
  <c r="O3146" i="2"/>
  <c r="Y3146" i="2" s="1"/>
  <c r="O3138" i="2"/>
  <c r="Y3138" i="2" s="1"/>
  <c r="O3130" i="2"/>
  <c r="Y3130" i="2" s="1"/>
  <c r="O3122" i="2"/>
  <c r="Y3122" i="2" s="1"/>
  <c r="O3114" i="2"/>
  <c r="Y3114" i="2" s="1"/>
  <c r="O3106" i="2"/>
  <c r="Y3106" i="2" s="1"/>
  <c r="O3098" i="2"/>
  <c r="Y3098" i="2" s="1"/>
  <c r="O3090" i="2"/>
  <c r="Y3090" i="2" s="1"/>
  <c r="O3082" i="2"/>
  <c r="Y3082" i="2" s="1"/>
  <c r="O3074" i="2"/>
  <c r="Y3074" i="2" s="1"/>
  <c r="O3066" i="2"/>
  <c r="Y3066" i="2" s="1"/>
  <c r="O3058" i="2"/>
  <c r="Y3058" i="2" s="1"/>
  <c r="O3050" i="2"/>
  <c r="Y3050" i="2" s="1"/>
  <c r="O3042" i="2"/>
  <c r="Y3042" i="2" s="1"/>
  <c r="O3034" i="2"/>
  <c r="Y3034" i="2" s="1"/>
  <c r="O3026" i="2"/>
  <c r="Y3026" i="2" s="1"/>
  <c r="O3018" i="2"/>
  <c r="Y3018" i="2" s="1"/>
  <c r="O3010" i="2"/>
  <c r="Y3010" i="2" s="1"/>
  <c r="O3002" i="2"/>
  <c r="Y3002" i="2" s="1"/>
  <c r="O2994" i="2"/>
  <c r="Y2994" i="2" s="1"/>
  <c r="O2986" i="2"/>
  <c r="Y2986" i="2" s="1"/>
  <c r="O2978" i="2"/>
  <c r="Y2978" i="2" s="1"/>
  <c r="O2970" i="2"/>
  <c r="Y2970" i="2" s="1"/>
  <c r="O2962" i="2"/>
  <c r="Y2962" i="2" s="1"/>
  <c r="O2954" i="2"/>
  <c r="Y2954" i="2" s="1"/>
  <c r="O2946" i="2"/>
  <c r="Y2946" i="2" s="1"/>
  <c r="O2938" i="2"/>
  <c r="Y2938" i="2" s="1"/>
  <c r="O2930" i="2"/>
  <c r="Y2930" i="2" s="1"/>
  <c r="O2922" i="2"/>
  <c r="Y2922" i="2" s="1"/>
  <c r="O2914" i="2"/>
  <c r="Y2914" i="2" s="1"/>
  <c r="O2906" i="2"/>
  <c r="Y2906" i="2" s="1"/>
  <c r="O2898" i="2"/>
  <c r="Y2898" i="2" s="1"/>
  <c r="O2890" i="2"/>
  <c r="Y2890" i="2" s="1"/>
  <c r="O2882" i="2"/>
  <c r="Y2882" i="2" s="1"/>
  <c r="O2874" i="2"/>
  <c r="Y2874" i="2" s="1"/>
  <c r="O2866" i="2"/>
  <c r="Y2866" i="2" s="1"/>
  <c r="O2858" i="2"/>
  <c r="Y2858" i="2" s="1"/>
  <c r="O2850" i="2"/>
  <c r="Y2850" i="2" s="1"/>
  <c r="O2842" i="2"/>
  <c r="Y2842" i="2" s="1"/>
  <c r="O2826" i="2"/>
  <c r="Y2826" i="2" s="1"/>
  <c r="O2818" i="2"/>
  <c r="Y2818" i="2" s="1"/>
  <c r="O2810" i="2"/>
  <c r="Y2810" i="2" s="1"/>
  <c r="O2802" i="2"/>
  <c r="Y2802" i="2" s="1"/>
  <c r="O2794" i="2"/>
  <c r="Y2794" i="2" s="1"/>
  <c r="O2786" i="2"/>
  <c r="Y2786" i="2" s="1"/>
  <c r="O2778" i="2"/>
  <c r="Y2778" i="2" s="1"/>
  <c r="O2770" i="2"/>
  <c r="Y2770" i="2" s="1"/>
  <c r="O2762" i="2"/>
  <c r="Y2762" i="2" s="1"/>
  <c r="O2754" i="2"/>
  <c r="Y2754" i="2" s="1"/>
  <c r="O2746" i="2"/>
  <c r="Y2746" i="2" s="1"/>
  <c r="O2738" i="2"/>
  <c r="Y2738" i="2" s="1"/>
  <c r="O2730" i="2"/>
  <c r="Y2730" i="2" s="1"/>
  <c r="O2722" i="2"/>
  <c r="Y2722" i="2" s="1"/>
  <c r="O2714" i="2"/>
  <c r="Y2714" i="2" s="1"/>
  <c r="O2706" i="2"/>
  <c r="Y2706" i="2" s="1"/>
  <c r="O2698" i="2"/>
  <c r="Y2698" i="2" s="1"/>
  <c r="O2690" i="2"/>
  <c r="Y2690" i="2" s="1"/>
  <c r="O2682" i="2"/>
  <c r="Y2682" i="2" s="1"/>
  <c r="O2674" i="2"/>
  <c r="Y2674" i="2" s="1"/>
  <c r="O2666" i="2"/>
  <c r="Y2666" i="2" s="1"/>
  <c r="O2658" i="2"/>
  <c r="Y2658" i="2" s="1"/>
  <c r="O2650" i="2"/>
  <c r="Y2650" i="2" s="1"/>
  <c r="O2642" i="2"/>
  <c r="Y2642" i="2" s="1"/>
  <c r="O2634" i="2"/>
  <c r="Y2634" i="2" s="1"/>
  <c r="O2626" i="2"/>
  <c r="Y2626" i="2" s="1"/>
  <c r="O2618" i="2"/>
  <c r="Y2618" i="2" s="1"/>
  <c r="O2610" i="2"/>
  <c r="Y2610" i="2" s="1"/>
  <c r="O2602" i="2"/>
  <c r="Y2602" i="2" s="1"/>
  <c r="O2594" i="2"/>
  <c r="Y2594" i="2" s="1"/>
  <c r="O2586" i="2"/>
  <c r="Y2586" i="2" s="1"/>
  <c r="O2578" i="2"/>
  <c r="Y2578" i="2" s="1"/>
  <c r="O2570" i="2"/>
  <c r="Y2570" i="2" s="1"/>
  <c r="O2562" i="2"/>
  <c r="Y2562" i="2" s="1"/>
  <c r="O2554" i="2"/>
  <c r="Y2554" i="2" s="1"/>
  <c r="O2546" i="2"/>
  <c r="Y2546" i="2" s="1"/>
  <c r="O2538" i="2"/>
  <c r="Y2538" i="2" s="1"/>
  <c r="O2530" i="2"/>
  <c r="Y2530" i="2" s="1"/>
  <c r="O2522" i="2"/>
  <c r="Y2522" i="2" s="1"/>
  <c r="O2514" i="2"/>
  <c r="Y2514" i="2" s="1"/>
  <c r="O2506" i="2"/>
  <c r="Y2506" i="2" s="1"/>
  <c r="O2498" i="2"/>
  <c r="Y2498" i="2" s="1"/>
  <c r="O2490" i="2"/>
  <c r="Y2490" i="2" s="1"/>
  <c r="O2482" i="2"/>
  <c r="Y2482" i="2" s="1"/>
  <c r="O2474" i="2"/>
  <c r="Y2474" i="2" s="1"/>
  <c r="O2466" i="2"/>
  <c r="Y2466" i="2" s="1"/>
  <c r="O2458" i="2"/>
  <c r="Y2458" i="2" s="1"/>
  <c r="O2450" i="2"/>
  <c r="Y2450" i="2" s="1"/>
  <c r="O2442" i="2"/>
  <c r="Y2442" i="2" s="1"/>
  <c r="O2434" i="2"/>
  <c r="Y2434" i="2" s="1"/>
  <c r="O2426" i="2"/>
  <c r="Y2426" i="2" s="1"/>
  <c r="O2418" i="2"/>
  <c r="Y2418" i="2" s="1"/>
  <c r="O2410" i="2"/>
  <c r="Y2410" i="2" s="1"/>
  <c r="O2402" i="2"/>
  <c r="Y2402" i="2" s="1"/>
  <c r="O2394" i="2"/>
  <c r="Y2394" i="2" s="1"/>
  <c r="O2386" i="2"/>
  <c r="Y2386" i="2" s="1"/>
  <c r="O2378" i="2"/>
  <c r="O2370" i="2"/>
  <c r="Y2370" i="2" s="1"/>
  <c r="O2362" i="2"/>
  <c r="Y2362" i="2" s="1"/>
  <c r="O2354" i="2"/>
  <c r="Y2354" i="2" s="1"/>
  <c r="O2346" i="2"/>
  <c r="Y2346" i="2" s="1"/>
  <c r="O2338" i="2"/>
  <c r="Y2338" i="2" s="1"/>
  <c r="O2330" i="2"/>
  <c r="Y2330" i="2" s="1"/>
  <c r="O2322" i="2"/>
  <c r="Y2322" i="2" s="1"/>
  <c r="O2314" i="2"/>
  <c r="Y2314" i="2" s="1"/>
  <c r="O2306" i="2"/>
  <c r="Y2306" i="2" s="1"/>
  <c r="O2294" i="2"/>
  <c r="Y2294" i="2" s="1"/>
  <c r="O2286" i="2"/>
  <c r="Y2286" i="2" s="1"/>
  <c r="O2278" i="2"/>
  <c r="Y2278" i="2" s="1"/>
  <c r="O2270" i="2"/>
  <c r="Y2270" i="2" s="1"/>
  <c r="O2262" i="2"/>
  <c r="Y2262" i="2" s="1"/>
  <c r="O2246" i="2"/>
  <c r="Y2246" i="2" s="1"/>
  <c r="O2238" i="2"/>
  <c r="Y2238" i="2" s="1"/>
  <c r="O2230" i="2"/>
  <c r="Y2230" i="2" s="1"/>
  <c r="O2222" i="2"/>
  <c r="Y2222" i="2" s="1"/>
  <c r="O2214" i="2"/>
  <c r="Y2214" i="2" s="1"/>
  <c r="O2206" i="2"/>
  <c r="Y2206" i="2" s="1"/>
  <c r="O2198" i="2"/>
  <c r="Y2198" i="2" s="1"/>
  <c r="O2190" i="2"/>
  <c r="Y2190" i="2" s="1"/>
  <c r="O2182" i="2"/>
  <c r="Y2182" i="2" s="1"/>
  <c r="O2174" i="2"/>
  <c r="Y2174" i="2" s="1"/>
  <c r="O2166" i="2"/>
  <c r="Y2166" i="2" s="1"/>
  <c r="O2158" i="2"/>
  <c r="Y2158" i="2" s="1"/>
  <c r="O2150" i="2"/>
  <c r="Y2150" i="2" s="1"/>
  <c r="O2142" i="2"/>
  <c r="Y2142" i="2" s="1"/>
  <c r="O2134" i="2"/>
  <c r="Y2134" i="2" s="1"/>
  <c r="O2126" i="2"/>
  <c r="Y2126" i="2" s="1"/>
  <c r="O2118" i="2"/>
  <c r="Y2118" i="2" s="1"/>
  <c r="O2110" i="2"/>
  <c r="Y2110" i="2" s="1"/>
  <c r="O2102" i="2"/>
  <c r="Y2102" i="2" s="1"/>
  <c r="O2094" i="2"/>
  <c r="Y2094" i="2" s="1"/>
  <c r="O2086" i="2"/>
  <c r="Y2086" i="2" s="1"/>
  <c r="O2078" i="2"/>
  <c r="Y2078" i="2" s="1"/>
  <c r="O2070" i="2"/>
  <c r="Y2070" i="2" s="1"/>
  <c r="O2062" i="2"/>
  <c r="Y2062" i="2" s="1"/>
  <c r="O2054" i="2"/>
  <c r="Y2054" i="2" s="1"/>
  <c r="O2046" i="2"/>
  <c r="Y2046" i="2" s="1"/>
  <c r="O2038" i="2"/>
  <c r="Y2038" i="2" s="1"/>
  <c r="O2030" i="2"/>
  <c r="Y2030" i="2" s="1"/>
  <c r="O2022" i="2"/>
  <c r="Y2022" i="2" s="1"/>
  <c r="O2014" i="2"/>
  <c r="Y2014" i="2" s="1"/>
  <c r="O2006" i="2"/>
  <c r="Y2006" i="2" s="1"/>
  <c r="O1998" i="2"/>
  <c r="Y1998" i="2" s="1"/>
  <c r="O1990" i="2"/>
  <c r="Y1990" i="2" s="1"/>
  <c r="O1982" i="2"/>
  <c r="Y1982" i="2" s="1"/>
  <c r="O1974" i="2"/>
  <c r="Y1974" i="2" s="1"/>
  <c r="O1966" i="2"/>
  <c r="Y1966" i="2" s="1"/>
  <c r="O1958" i="2"/>
  <c r="Y1958" i="2" s="1"/>
  <c r="O1950" i="2"/>
  <c r="Y1950" i="2" s="1"/>
  <c r="O1942" i="2"/>
  <c r="Y1942" i="2" s="1"/>
  <c r="O1934" i="2"/>
  <c r="Y1934" i="2" s="1"/>
  <c r="O1926" i="2"/>
  <c r="Y1926" i="2" s="1"/>
  <c r="O1918" i="2"/>
  <c r="Y1918" i="2" s="1"/>
  <c r="O1910" i="2"/>
  <c r="Y1910" i="2" s="1"/>
  <c r="O1902" i="2"/>
  <c r="Y1902" i="2" s="1"/>
  <c r="O1894" i="2"/>
  <c r="Y1894" i="2" s="1"/>
  <c r="O1886" i="2"/>
  <c r="Y1886" i="2" s="1"/>
  <c r="O1878" i="2"/>
  <c r="Y1878" i="2" s="1"/>
  <c r="O1870" i="2"/>
  <c r="Y1870" i="2" s="1"/>
  <c r="O1862" i="2"/>
  <c r="Y1862" i="2" s="1"/>
  <c r="O1854" i="2"/>
  <c r="Y1854" i="2" s="1"/>
  <c r="O1846" i="2"/>
  <c r="Y1846" i="2" s="1"/>
  <c r="O1838" i="2"/>
  <c r="Y1838" i="2" s="1"/>
  <c r="O1830" i="2"/>
  <c r="Y1830" i="2" s="1"/>
  <c r="O1822" i="2"/>
  <c r="Y1822" i="2" s="1"/>
  <c r="O1814" i="2"/>
  <c r="Y1814" i="2" s="1"/>
  <c r="O1806" i="2"/>
  <c r="Y1806" i="2" s="1"/>
  <c r="O1798" i="2"/>
  <c r="Y1798" i="2" s="1"/>
  <c r="O1790" i="2"/>
  <c r="Y1790" i="2" s="1"/>
  <c r="O1782" i="2"/>
  <c r="Y1782" i="2" s="1"/>
  <c r="O1774" i="2"/>
  <c r="Y1774" i="2" s="1"/>
  <c r="O1766" i="2"/>
  <c r="Y1766" i="2" s="1"/>
  <c r="O1758" i="2"/>
  <c r="Y1758" i="2" s="1"/>
  <c r="O1750" i="2"/>
  <c r="Y1750" i="2" s="1"/>
  <c r="O1742" i="2"/>
  <c r="Y1742" i="2" s="1"/>
  <c r="O1734" i="2"/>
  <c r="Y1734" i="2" s="1"/>
  <c r="O1726" i="2"/>
  <c r="Y1726" i="2" s="1"/>
  <c r="O1718" i="2"/>
  <c r="Y1718" i="2" s="1"/>
  <c r="O1710" i="2"/>
  <c r="Y1710" i="2" s="1"/>
  <c r="O1702" i="2"/>
  <c r="Y1702" i="2" s="1"/>
  <c r="O1694" i="2"/>
  <c r="Y1694" i="2" s="1"/>
  <c r="O1686" i="2"/>
  <c r="Y1686" i="2" s="1"/>
  <c r="O1678" i="2"/>
  <c r="Y1678" i="2" s="1"/>
  <c r="O1670" i="2"/>
  <c r="Y1670" i="2" s="1"/>
  <c r="O1662" i="2"/>
  <c r="Y1662" i="2" s="1"/>
  <c r="O1654" i="2"/>
  <c r="Y1654" i="2" s="1"/>
  <c r="O1646" i="2"/>
  <c r="Y1646" i="2" s="1"/>
  <c r="O1638" i="2"/>
  <c r="Y1638" i="2" s="1"/>
  <c r="O1630" i="2"/>
  <c r="Y1630" i="2" s="1"/>
  <c r="O1622" i="2"/>
  <c r="Y1622" i="2" s="1"/>
  <c r="O1614" i="2"/>
  <c r="Y1614" i="2" s="1"/>
  <c r="O1606" i="2"/>
  <c r="Y1606" i="2" s="1"/>
  <c r="O1598" i="2"/>
  <c r="Y1598" i="2" s="1"/>
  <c r="O1590" i="2"/>
  <c r="Y1590" i="2" s="1"/>
  <c r="O1582" i="2"/>
  <c r="Y1582" i="2" s="1"/>
  <c r="O1574" i="2"/>
  <c r="Y1574" i="2" s="1"/>
  <c r="O1566" i="2"/>
  <c r="Y1566" i="2" s="1"/>
  <c r="O1558" i="2"/>
  <c r="Y1558" i="2" s="1"/>
  <c r="O1550" i="2"/>
  <c r="Y1550" i="2" s="1"/>
  <c r="O1542" i="2"/>
  <c r="Y1542" i="2" s="1"/>
  <c r="O1534" i="2"/>
  <c r="Y1534" i="2" s="1"/>
  <c r="O1526" i="2"/>
  <c r="Y1526" i="2" s="1"/>
  <c r="O1518" i="2"/>
  <c r="Y1518" i="2" s="1"/>
  <c r="O1510" i="2"/>
  <c r="Y1510" i="2" s="1"/>
  <c r="O1502" i="2"/>
  <c r="Y1502" i="2" s="1"/>
  <c r="O1494" i="2"/>
  <c r="Y1494" i="2" s="1"/>
  <c r="O1486" i="2"/>
  <c r="Y1486" i="2" s="1"/>
  <c r="O1478" i="2"/>
  <c r="Y1478" i="2" s="1"/>
  <c r="O1470" i="2"/>
  <c r="Y1470" i="2" s="1"/>
  <c r="O1462" i="2"/>
  <c r="Y1462" i="2" s="1"/>
  <c r="O1454" i="2"/>
  <c r="Y1454" i="2" s="1"/>
  <c r="O1446" i="2"/>
  <c r="Y1446" i="2" s="1"/>
  <c r="O1438" i="2"/>
  <c r="Y1438" i="2" s="1"/>
  <c r="O1430" i="2"/>
  <c r="Y1430" i="2" s="1"/>
  <c r="O1422" i="2"/>
  <c r="Y1422" i="2" s="1"/>
  <c r="O1414" i="2"/>
  <c r="Y1414" i="2" s="1"/>
  <c r="O1406" i="2"/>
  <c r="Y1406" i="2" s="1"/>
  <c r="O1398" i="2"/>
  <c r="Y1398" i="2" s="1"/>
  <c r="O1390" i="2"/>
  <c r="Y1390" i="2" s="1"/>
  <c r="O1382" i="2"/>
  <c r="Y1382" i="2" s="1"/>
  <c r="O1374" i="2"/>
  <c r="Y1374" i="2" s="1"/>
  <c r="O1366" i="2"/>
  <c r="Y1366" i="2" s="1"/>
  <c r="O1358" i="2"/>
  <c r="Y1358" i="2" s="1"/>
  <c r="O1350" i="2"/>
  <c r="Y1350" i="2" s="1"/>
  <c r="O1342" i="2"/>
  <c r="Y1342" i="2" s="1"/>
  <c r="O1334" i="2"/>
  <c r="Y1334" i="2" s="1"/>
  <c r="O1326" i="2"/>
  <c r="Y1326" i="2" s="1"/>
  <c r="O1318" i="2"/>
  <c r="Y1318" i="2" s="1"/>
  <c r="O1310" i="2"/>
  <c r="Y1310" i="2" s="1"/>
  <c r="O1302" i="2"/>
  <c r="Y1302" i="2" s="1"/>
  <c r="O1294" i="2"/>
  <c r="Y1294" i="2" s="1"/>
  <c r="O1286" i="2"/>
  <c r="Y1286" i="2" s="1"/>
  <c r="O1278" i="2"/>
  <c r="Y1278" i="2" s="1"/>
  <c r="O1270" i="2"/>
  <c r="Y1270" i="2" s="1"/>
  <c r="O1262" i="2"/>
  <c r="Y1262" i="2" s="1"/>
  <c r="O1254" i="2"/>
  <c r="Y1254" i="2" s="1"/>
  <c r="O1246" i="2"/>
  <c r="Y1246" i="2" s="1"/>
  <c r="O1238" i="2"/>
  <c r="Y1238" i="2" s="1"/>
  <c r="O1230" i="2"/>
  <c r="Y1230" i="2" s="1"/>
  <c r="O1222" i="2"/>
  <c r="Y1222" i="2" s="1"/>
  <c r="O1214" i="2"/>
  <c r="Y1214" i="2" s="1"/>
  <c r="O1206" i="2"/>
  <c r="Y1206" i="2" s="1"/>
  <c r="O1198" i="2"/>
  <c r="Y1198" i="2" s="1"/>
  <c r="O1190" i="2"/>
  <c r="Y1190" i="2" s="1"/>
  <c r="O1182" i="2"/>
  <c r="Y1182" i="2" s="1"/>
  <c r="O1174" i="2"/>
  <c r="Y1174" i="2" s="1"/>
  <c r="O1166" i="2"/>
  <c r="Y1166" i="2" s="1"/>
  <c r="O1158" i="2"/>
  <c r="Y1158" i="2" s="1"/>
  <c r="O1150" i="2"/>
  <c r="Y1150" i="2" s="1"/>
  <c r="O1142" i="2"/>
  <c r="Y1142" i="2" s="1"/>
  <c r="O1134" i="2"/>
  <c r="Y1134" i="2" s="1"/>
  <c r="O1126" i="2"/>
  <c r="Y1126" i="2" s="1"/>
  <c r="O1118" i="2"/>
  <c r="Y1118" i="2" s="1"/>
  <c r="O1110" i="2"/>
  <c r="Y1110" i="2" s="1"/>
  <c r="O1102" i="2"/>
  <c r="Y1102" i="2" s="1"/>
  <c r="O1094" i="2"/>
  <c r="Y1094" i="2" s="1"/>
  <c r="O1086" i="2"/>
  <c r="Y1086" i="2" s="1"/>
  <c r="O1078" i="2"/>
  <c r="Y1078" i="2" s="1"/>
  <c r="O1070" i="2"/>
  <c r="Y1070" i="2" s="1"/>
  <c r="O1062" i="2"/>
  <c r="Y1062" i="2" s="1"/>
  <c r="O1054" i="2"/>
  <c r="Y1054" i="2" s="1"/>
  <c r="O1046" i="2"/>
  <c r="Y1046" i="2" s="1"/>
  <c r="O1038" i="2"/>
  <c r="Y1038" i="2" s="1"/>
  <c r="O1030" i="2"/>
  <c r="Y1030" i="2" s="1"/>
  <c r="O1022" i="2"/>
  <c r="Y1022" i="2" s="1"/>
  <c r="O1014" i="2"/>
  <c r="Y1014" i="2" s="1"/>
  <c r="O1006" i="2"/>
  <c r="Y1006" i="2" s="1"/>
  <c r="O998" i="2"/>
  <c r="Y998" i="2" s="1"/>
  <c r="O990" i="2"/>
  <c r="Y990" i="2" s="1"/>
  <c r="O982" i="2"/>
  <c r="Y982" i="2" s="1"/>
  <c r="O974" i="2"/>
  <c r="Y974" i="2" s="1"/>
  <c r="O966" i="2"/>
  <c r="Y966" i="2" s="1"/>
  <c r="O958" i="2"/>
  <c r="Y958" i="2" s="1"/>
  <c r="O950" i="2"/>
  <c r="Y950" i="2" s="1"/>
  <c r="O942" i="2"/>
  <c r="Y942" i="2" s="1"/>
  <c r="O934" i="2"/>
  <c r="Y934" i="2" s="1"/>
  <c r="O926" i="2"/>
  <c r="Y926" i="2" s="1"/>
  <c r="O918" i="2"/>
  <c r="Y918" i="2" s="1"/>
  <c r="O910" i="2"/>
  <c r="Y910" i="2" s="1"/>
  <c r="O902" i="2"/>
  <c r="Y902" i="2" s="1"/>
  <c r="O894" i="2"/>
  <c r="Y894" i="2" s="1"/>
  <c r="O886" i="2"/>
  <c r="Y886" i="2" s="1"/>
  <c r="O878" i="2"/>
  <c r="Y878" i="2" s="1"/>
  <c r="O870" i="2"/>
  <c r="Y870" i="2" s="1"/>
  <c r="O862" i="2"/>
  <c r="Y862" i="2" s="1"/>
  <c r="O854" i="2"/>
  <c r="Y854" i="2" s="1"/>
  <c r="O846" i="2"/>
  <c r="Y846" i="2" s="1"/>
  <c r="O838" i="2"/>
  <c r="Y838" i="2" s="1"/>
  <c r="O830" i="2"/>
  <c r="Y830" i="2" s="1"/>
  <c r="O822" i="2"/>
  <c r="Y822" i="2" s="1"/>
  <c r="O814" i="2"/>
  <c r="Y814" i="2" s="1"/>
  <c r="O5309" i="2"/>
  <c r="Y5309" i="2" s="1"/>
  <c r="O5181" i="2"/>
  <c r="Y5181" i="2" s="1"/>
  <c r="O5117" i="2"/>
  <c r="Y5117" i="2" s="1"/>
  <c r="O5093" i="2"/>
  <c r="Y5093" i="2" s="1"/>
  <c r="O5085" i="2"/>
  <c r="Y5085" i="2" s="1"/>
  <c r="O5077" i="2"/>
  <c r="Y5077" i="2" s="1"/>
  <c r="O5069" i="2"/>
  <c r="Y5069" i="2" s="1"/>
  <c r="O5061" i="2"/>
  <c r="Y5061" i="2" s="1"/>
  <c r="O5053" i="2"/>
  <c r="Y5053" i="2" s="1"/>
  <c r="O5045" i="2"/>
  <c r="Y5045" i="2" s="1"/>
  <c r="O5037" i="2"/>
  <c r="Y5037" i="2" s="1"/>
  <c r="O5029" i="2"/>
  <c r="Y5029" i="2" s="1"/>
  <c r="O5021" i="2"/>
  <c r="Y5021" i="2" s="1"/>
  <c r="O5013" i="2"/>
  <c r="Y5013" i="2" s="1"/>
  <c r="O5005" i="2"/>
  <c r="Y5005" i="2" s="1"/>
  <c r="O4997" i="2"/>
  <c r="Y4997" i="2" s="1"/>
  <c r="O4989" i="2"/>
  <c r="Y4989" i="2" s="1"/>
  <c r="O4981" i="2"/>
  <c r="Y4981" i="2" s="1"/>
  <c r="O4973" i="2"/>
  <c r="Y4973" i="2" s="1"/>
  <c r="O4965" i="2"/>
  <c r="Y4965" i="2" s="1"/>
  <c r="O4957" i="2"/>
  <c r="Y4957" i="2" s="1"/>
  <c r="O4949" i="2"/>
  <c r="Y4949" i="2" s="1"/>
  <c r="O4941" i="2"/>
  <c r="Y4941" i="2" s="1"/>
  <c r="O4933" i="2"/>
  <c r="Y4933" i="2" s="1"/>
  <c r="O4925" i="2"/>
  <c r="Y4925" i="2" s="1"/>
  <c r="O4917" i="2"/>
  <c r="Y4917" i="2" s="1"/>
  <c r="O4909" i="2"/>
  <c r="Y4909" i="2" s="1"/>
  <c r="O4901" i="2"/>
  <c r="Y4901" i="2" s="1"/>
  <c r="O4893" i="2"/>
  <c r="Y4893" i="2" s="1"/>
  <c r="O4885" i="2"/>
  <c r="Y4885" i="2" s="1"/>
  <c r="O4877" i="2"/>
  <c r="Y4877" i="2" s="1"/>
  <c r="O4869" i="2"/>
  <c r="Y4869" i="2" s="1"/>
  <c r="O4861" i="2"/>
  <c r="Y4861" i="2" s="1"/>
  <c r="O4853" i="2"/>
  <c r="Y4853" i="2" s="1"/>
  <c r="O4845" i="2"/>
  <c r="Y4845" i="2" s="1"/>
  <c r="O4837" i="2"/>
  <c r="Y4837" i="2" s="1"/>
  <c r="O4829" i="2"/>
  <c r="Y4829" i="2" s="1"/>
  <c r="O4821" i="2"/>
  <c r="Y4821" i="2" s="1"/>
  <c r="O4813" i="2"/>
  <c r="Y4813" i="2" s="1"/>
  <c r="O4805" i="2"/>
  <c r="Y4805" i="2" s="1"/>
  <c r="O4797" i="2"/>
  <c r="Y4797" i="2" s="1"/>
  <c r="O4789" i="2"/>
  <c r="Y4789" i="2" s="1"/>
  <c r="O4781" i="2"/>
  <c r="Y4781" i="2" s="1"/>
  <c r="O4773" i="2"/>
  <c r="Y4773" i="2" s="1"/>
  <c r="O4765" i="2"/>
  <c r="Y4765" i="2" s="1"/>
  <c r="O4757" i="2"/>
  <c r="Y4757" i="2" s="1"/>
  <c r="O4749" i="2"/>
  <c r="Y4749" i="2" s="1"/>
  <c r="O4741" i="2"/>
  <c r="Y4741" i="2" s="1"/>
  <c r="O4733" i="2"/>
  <c r="Y4733" i="2" s="1"/>
  <c r="O4725" i="2"/>
  <c r="Y4725" i="2" s="1"/>
  <c r="O4717" i="2"/>
  <c r="Y4717" i="2" s="1"/>
  <c r="O4709" i="2"/>
  <c r="Y4709" i="2" s="1"/>
  <c r="O4701" i="2"/>
  <c r="Y4701" i="2" s="1"/>
  <c r="O4693" i="2"/>
  <c r="Y4693" i="2" s="1"/>
  <c r="O4685" i="2"/>
  <c r="Y4685" i="2" s="1"/>
  <c r="O4677" i="2"/>
  <c r="Y4677" i="2" s="1"/>
  <c r="O4669" i="2"/>
  <c r="Y4669" i="2" s="1"/>
  <c r="O4661" i="2"/>
  <c r="Y4661" i="2" s="1"/>
  <c r="O4653" i="2"/>
  <c r="Y4653" i="2" s="1"/>
  <c r="O4645" i="2"/>
  <c r="Y4645" i="2" s="1"/>
  <c r="O4637" i="2"/>
  <c r="Y4637" i="2" s="1"/>
  <c r="O4629" i="2"/>
  <c r="Y4629" i="2" s="1"/>
  <c r="O4621" i="2"/>
  <c r="Y4621" i="2" s="1"/>
  <c r="O4613" i="2"/>
  <c r="Y4613" i="2" s="1"/>
  <c r="O4605" i="2"/>
  <c r="Y4605" i="2" s="1"/>
  <c r="O4597" i="2"/>
  <c r="Y4597" i="2" s="1"/>
  <c r="O4589" i="2"/>
  <c r="Y4589" i="2" s="1"/>
  <c r="O4581" i="2"/>
  <c r="Y4581" i="2" s="1"/>
  <c r="O4573" i="2"/>
  <c r="Y4573" i="2" s="1"/>
  <c r="O4557" i="2"/>
  <c r="Y4557" i="2" s="1"/>
  <c r="O4549" i="2"/>
  <c r="Y4549" i="2" s="1"/>
  <c r="O4541" i="2"/>
  <c r="Y4541" i="2" s="1"/>
  <c r="O4533" i="2"/>
  <c r="Y4533" i="2" s="1"/>
  <c r="O4525" i="2"/>
  <c r="Y4525" i="2" s="1"/>
  <c r="O4517" i="2"/>
  <c r="Y4517" i="2" s="1"/>
  <c r="O4509" i="2"/>
  <c r="Y4509" i="2" s="1"/>
  <c r="O4501" i="2"/>
  <c r="Y4501" i="2" s="1"/>
  <c r="O4493" i="2"/>
  <c r="Y4493" i="2" s="1"/>
  <c r="O4485" i="2"/>
  <c r="Y4485" i="2" s="1"/>
  <c r="O4477" i="2"/>
  <c r="Y4477" i="2" s="1"/>
  <c r="O4469" i="2"/>
  <c r="Y4469" i="2" s="1"/>
  <c r="O4461" i="2"/>
  <c r="Y4461" i="2" s="1"/>
  <c r="O4453" i="2"/>
  <c r="Y4453" i="2" s="1"/>
  <c r="O4445" i="2"/>
  <c r="Y4445" i="2" s="1"/>
  <c r="O4437" i="2"/>
  <c r="Y4437" i="2" s="1"/>
  <c r="O4429" i="2"/>
  <c r="Y4429" i="2" s="1"/>
  <c r="O4421" i="2"/>
  <c r="Y4421" i="2" s="1"/>
  <c r="O4413" i="2"/>
  <c r="Y4413" i="2" s="1"/>
  <c r="O4405" i="2"/>
  <c r="Y4405" i="2" s="1"/>
  <c r="O4397" i="2"/>
  <c r="Y4397" i="2" s="1"/>
  <c r="O4389" i="2"/>
  <c r="Y4389" i="2" s="1"/>
  <c r="O4381" i="2"/>
  <c r="Y4381" i="2" s="1"/>
  <c r="O4373" i="2"/>
  <c r="Y4373" i="2" s="1"/>
  <c r="O4365" i="2"/>
  <c r="Y4365" i="2" s="1"/>
  <c r="O4357" i="2"/>
  <c r="Y4357" i="2" s="1"/>
  <c r="O4349" i="2"/>
  <c r="Y4349" i="2" s="1"/>
  <c r="O4341" i="2"/>
  <c r="Y4341" i="2" s="1"/>
  <c r="O4333" i="2"/>
  <c r="Y4333" i="2" s="1"/>
  <c r="O4325" i="2"/>
  <c r="Y4325" i="2" s="1"/>
  <c r="O4317" i="2"/>
  <c r="Y4317" i="2" s="1"/>
  <c r="O4309" i="2"/>
  <c r="Y4309" i="2" s="1"/>
  <c r="O4301" i="2"/>
  <c r="Y4301" i="2" s="1"/>
  <c r="O4293" i="2"/>
  <c r="Y4293" i="2" s="1"/>
  <c r="O4285" i="2"/>
  <c r="Y4285" i="2" s="1"/>
  <c r="O4277" i="2"/>
  <c r="Y4277" i="2" s="1"/>
  <c r="O5348" i="2"/>
  <c r="Y5348" i="2" s="1"/>
  <c r="O5340" i="2"/>
  <c r="Y5340" i="2" s="1"/>
  <c r="O5332" i="2"/>
  <c r="Y5332" i="2" s="1"/>
  <c r="O5324" i="2"/>
  <c r="Y5324" i="2" s="1"/>
  <c r="O5316" i="2"/>
  <c r="Y5316" i="2" s="1"/>
  <c r="O5308" i="2"/>
  <c r="Y5308" i="2" s="1"/>
  <c r="O5300" i="2"/>
  <c r="Y5300" i="2" s="1"/>
  <c r="O5292" i="2"/>
  <c r="Y5292" i="2" s="1"/>
  <c r="O5284" i="2"/>
  <c r="Y5284" i="2" s="1"/>
  <c r="O5276" i="2"/>
  <c r="Y5276" i="2" s="1"/>
  <c r="O5268" i="2"/>
  <c r="Y5268" i="2" s="1"/>
  <c r="O5260" i="2"/>
  <c r="Y5260" i="2" s="1"/>
  <c r="O5252" i="2"/>
  <c r="Y5252" i="2" s="1"/>
  <c r="O5244" i="2"/>
  <c r="Y5244" i="2" s="1"/>
  <c r="O5236" i="2"/>
  <c r="Y5236" i="2" s="1"/>
  <c r="O5228" i="2"/>
  <c r="Y5228" i="2" s="1"/>
  <c r="O5220" i="2"/>
  <c r="Y5220" i="2" s="1"/>
  <c r="O5212" i="2"/>
  <c r="Y5212" i="2" s="1"/>
  <c r="O5196" i="2"/>
  <c r="Y5196" i="2" s="1"/>
  <c r="O5188" i="2"/>
  <c r="Y5188" i="2" s="1"/>
  <c r="O5180" i="2"/>
  <c r="Y5180" i="2" s="1"/>
  <c r="O5172" i="2"/>
  <c r="Y5172" i="2" s="1"/>
  <c r="O5164" i="2"/>
  <c r="Y5164" i="2" s="1"/>
  <c r="O5156" i="2"/>
  <c r="Y5156" i="2" s="1"/>
  <c r="O5148" i="2"/>
  <c r="Y5148" i="2" s="1"/>
  <c r="O5140" i="2"/>
  <c r="Y5140" i="2" s="1"/>
  <c r="O5132" i="2"/>
  <c r="Y5132" i="2" s="1"/>
  <c r="O5124" i="2"/>
  <c r="Y5124" i="2" s="1"/>
  <c r="O5116" i="2"/>
  <c r="Y5116" i="2" s="1"/>
  <c r="O5108" i="2"/>
  <c r="Y5108" i="2" s="1"/>
  <c r="O5100" i="2"/>
  <c r="Y5100" i="2" s="1"/>
  <c r="O5092" i="2"/>
  <c r="Y5092" i="2" s="1"/>
  <c r="O5084" i="2"/>
  <c r="Y5084" i="2" s="1"/>
  <c r="O5076" i="2"/>
  <c r="Y5076" i="2" s="1"/>
  <c r="O5068" i="2"/>
  <c r="Y5068" i="2" s="1"/>
  <c r="O5060" i="2"/>
  <c r="Y5060" i="2" s="1"/>
  <c r="O5044" i="2"/>
  <c r="Y5044" i="2" s="1"/>
  <c r="O5036" i="2"/>
  <c r="Y5036" i="2" s="1"/>
  <c r="O5028" i="2"/>
  <c r="Y5028" i="2" s="1"/>
  <c r="O5020" i="2"/>
  <c r="Y5020" i="2" s="1"/>
  <c r="O5012" i="2"/>
  <c r="Y5012" i="2" s="1"/>
  <c r="O5004" i="2"/>
  <c r="Y5004" i="2" s="1"/>
  <c r="O4996" i="2"/>
  <c r="Y4996" i="2" s="1"/>
  <c r="O4988" i="2"/>
  <c r="Y4988" i="2" s="1"/>
  <c r="O4980" i="2"/>
  <c r="Y4980" i="2" s="1"/>
  <c r="O4972" i="2"/>
  <c r="Y4972" i="2" s="1"/>
  <c r="O4956" i="2"/>
  <c r="Y4956" i="2" s="1"/>
  <c r="O4948" i="2"/>
  <c r="Y4948" i="2" s="1"/>
  <c r="O4940" i="2"/>
  <c r="Y4940" i="2" s="1"/>
  <c r="O4932" i="2"/>
  <c r="Y4932" i="2" s="1"/>
  <c r="O4924" i="2"/>
  <c r="Y4924" i="2" s="1"/>
  <c r="O4916" i="2"/>
  <c r="Y4916" i="2" s="1"/>
  <c r="O4908" i="2"/>
  <c r="Y4908" i="2" s="1"/>
  <c r="O4900" i="2"/>
  <c r="Y4900" i="2" s="1"/>
  <c r="O4892" i="2"/>
  <c r="Y4892" i="2" s="1"/>
  <c r="O4884" i="2"/>
  <c r="Y4884" i="2" s="1"/>
  <c r="O4876" i="2"/>
  <c r="Y4876" i="2" s="1"/>
  <c r="O4868" i="2"/>
  <c r="Y4868" i="2" s="1"/>
  <c r="O4860" i="2"/>
  <c r="Y4860" i="2" s="1"/>
  <c r="O4852" i="2"/>
  <c r="Y4852" i="2" s="1"/>
  <c r="O4844" i="2"/>
  <c r="Y4844" i="2" s="1"/>
  <c r="O4836" i="2"/>
  <c r="Y4836" i="2" s="1"/>
  <c r="O4828" i="2"/>
  <c r="Y4828" i="2" s="1"/>
  <c r="O4820" i="2"/>
  <c r="Y4820" i="2" s="1"/>
  <c r="O4812" i="2"/>
  <c r="Y4812" i="2" s="1"/>
  <c r="O4804" i="2"/>
  <c r="Y4804" i="2" s="1"/>
  <c r="O4796" i="2"/>
  <c r="Y4796" i="2" s="1"/>
  <c r="O4788" i="2"/>
  <c r="Y4788" i="2" s="1"/>
  <c r="O4780" i="2"/>
  <c r="Y4780" i="2" s="1"/>
  <c r="O4772" i="2"/>
  <c r="Y4772" i="2" s="1"/>
  <c r="O4764" i="2"/>
  <c r="Y4764" i="2" s="1"/>
  <c r="O4756" i="2"/>
  <c r="Y4756" i="2" s="1"/>
  <c r="O4748" i="2"/>
  <c r="Y4748" i="2" s="1"/>
  <c r="O4740" i="2"/>
  <c r="Y4740" i="2" s="1"/>
  <c r="O4732" i="2"/>
  <c r="Y4732" i="2" s="1"/>
  <c r="O4724" i="2"/>
  <c r="Y4724" i="2" s="1"/>
  <c r="O4708" i="2"/>
  <c r="Y4708" i="2" s="1"/>
  <c r="O4700" i="2"/>
  <c r="Y4700" i="2" s="1"/>
  <c r="O4692" i="2"/>
  <c r="Y4692" i="2" s="1"/>
  <c r="O4684" i="2"/>
  <c r="Y4684" i="2" s="1"/>
  <c r="O4676" i="2"/>
  <c r="Y4676" i="2" s="1"/>
  <c r="O4668" i="2"/>
  <c r="Y4668" i="2" s="1"/>
  <c r="O4660" i="2"/>
  <c r="Y4660" i="2" s="1"/>
  <c r="O4652" i="2"/>
  <c r="Y4652" i="2" s="1"/>
  <c r="O4644" i="2"/>
  <c r="Y4644" i="2" s="1"/>
  <c r="O4636" i="2"/>
  <c r="Y4636" i="2" s="1"/>
  <c r="O4628" i="2"/>
  <c r="Y4628" i="2" s="1"/>
  <c r="O4620" i="2"/>
  <c r="Y4620" i="2" s="1"/>
  <c r="O4612" i="2"/>
  <c r="Y4612" i="2" s="1"/>
  <c r="O4604" i="2"/>
  <c r="Y4604" i="2" s="1"/>
  <c r="O4596" i="2"/>
  <c r="Y4596" i="2" s="1"/>
  <c r="O4588" i="2"/>
  <c r="Y4588" i="2" s="1"/>
  <c r="O4580" i="2"/>
  <c r="Y4580" i="2" s="1"/>
  <c r="O4572" i="2"/>
  <c r="Y4572" i="2" s="1"/>
  <c r="O4564" i="2"/>
  <c r="Y4564" i="2" s="1"/>
  <c r="O4556" i="2"/>
  <c r="Y4556" i="2" s="1"/>
  <c r="O4548" i="2"/>
  <c r="Y4548" i="2" s="1"/>
  <c r="O4540" i="2"/>
  <c r="Y4540" i="2" s="1"/>
  <c r="O4532" i="2"/>
  <c r="Y4532" i="2" s="1"/>
  <c r="O4516" i="2"/>
  <c r="Y4516" i="2" s="1"/>
  <c r="O4508" i="2"/>
  <c r="Y4508" i="2" s="1"/>
  <c r="O4500" i="2"/>
  <c r="Y4500" i="2" s="1"/>
  <c r="O4492" i="2"/>
  <c r="Y4492" i="2" s="1"/>
  <c r="O4484" i="2"/>
  <c r="Y4484" i="2" s="1"/>
  <c r="O4476" i="2"/>
  <c r="Y4476" i="2" s="1"/>
  <c r="O4468" i="2"/>
  <c r="Y4468" i="2" s="1"/>
  <c r="O4460" i="2"/>
  <c r="Y4460" i="2" s="1"/>
  <c r="O4452" i="2"/>
  <c r="Y4452" i="2" s="1"/>
  <c r="O4444" i="2"/>
  <c r="Y4444" i="2" s="1"/>
  <c r="O4436" i="2"/>
  <c r="Y4436" i="2" s="1"/>
  <c r="O4428" i="2"/>
  <c r="Y4428" i="2" s="1"/>
  <c r="O4420" i="2"/>
  <c r="Y4420" i="2" s="1"/>
  <c r="O4412" i="2"/>
  <c r="Y4412" i="2" s="1"/>
  <c r="O4404" i="2"/>
  <c r="Y4404" i="2" s="1"/>
  <c r="O4396" i="2"/>
  <c r="Y4396" i="2" s="1"/>
  <c r="O4388" i="2"/>
  <c r="Y4388" i="2" s="1"/>
  <c r="O4380" i="2"/>
  <c r="Y4380" i="2" s="1"/>
  <c r="O4372" i="2"/>
  <c r="Y4372" i="2" s="1"/>
  <c r="O4364" i="2"/>
  <c r="Y4364" i="2" s="1"/>
  <c r="O4356" i="2"/>
  <c r="Y4356" i="2" s="1"/>
  <c r="O4348" i="2"/>
  <c r="Y4348" i="2" s="1"/>
  <c r="O4340" i="2"/>
  <c r="Y4340" i="2" s="1"/>
  <c r="O4332" i="2"/>
  <c r="Y4332" i="2" s="1"/>
  <c r="O4324" i="2"/>
  <c r="Y4324" i="2" s="1"/>
  <c r="O4316" i="2"/>
  <c r="Y4316" i="2" s="1"/>
  <c r="O4308" i="2"/>
  <c r="Y4308" i="2" s="1"/>
  <c r="O4300" i="2"/>
  <c r="Y4300" i="2" s="1"/>
  <c r="O4292" i="2"/>
  <c r="Y4292" i="2" s="1"/>
  <c r="O4284" i="2"/>
  <c r="Y4284" i="2" s="1"/>
  <c r="O4276" i="2"/>
  <c r="Y4276" i="2" s="1"/>
  <c r="O4268" i="2"/>
  <c r="Y4268" i="2" s="1"/>
  <c r="O4260" i="2"/>
  <c r="Y4260" i="2" s="1"/>
  <c r="O4252" i="2"/>
  <c r="Y4252" i="2" s="1"/>
  <c r="O4244" i="2"/>
  <c r="Y4244" i="2" s="1"/>
  <c r="O4236" i="2"/>
  <c r="Y4236" i="2" s="1"/>
  <c r="O4228" i="2"/>
  <c r="Y4228" i="2" s="1"/>
  <c r="O4220" i="2"/>
  <c r="Y4220" i="2" s="1"/>
  <c r="O4212" i="2"/>
  <c r="Y4212" i="2" s="1"/>
  <c r="O4196" i="2"/>
  <c r="Y4196" i="2" s="1"/>
  <c r="O4188" i="2"/>
  <c r="Y4188" i="2" s="1"/>
  <c r="O4180" i="2"/>
  <c r="Y4180" i="2" s="1"/>
  <c r="O4172" i="2"/>
  <c r="Y4172" i="2" s="1"/>
  <c r="O4164" i="2"/>
  <c r="Y4164" i="2" s="1"/>
  <c r="O4156" i="2"/>
  <c r="Y4156" i="2" s="1"/>
  <c r="O4148" i="2"/>
  <c r="Y4148" i="2" s="1"/>
  <c r="O4140" i="2"/>
  <c r="Y4140" i="2" s="1"/>
  <c r="O4132" i="2"/>
  <c r="Y4132" i="2" s="1"/>
  <c r="O4124" i="2"/>
  <c r="Y4124" i="2" s="1"/>
  <c r="O4116" i="2"/>
  <c r="Y4116" i="2" s="1"/>
  <c r="Y4100" i="2"/>
  <c r="Y4084" i="2"/>
  <c r="Y4076" i="2"/>
  <c r="Y4036" i="2"/>
  <c r="Y4020" i="2"/>
  <c r="Y4012" i="2"/>
  <c r="Y3964" i="2"/>
  <c r="Y3948" i="2"/>
  <c r="Y3940" i="2"/>
  <c r="Y3900" i="2"/>
  <c r="Y3876" i="2"/>
  <c r="Y3836" i="2"/>
  <c r="Y3812" i="2"/>
  <c r="Y3772" i="2"/>
  <c r="Y3756" i="2"/>
  <c r="Y3748" i="2"/>
  <c r="Y3708" i="2"/>
  <c r="Y3692" i="2"/>
  <c r="Y3684" i="2"/>
  <c r="Y3644" i="2"/>
  <c r="Y3620" i="2"/>
  <c r="Y3612" i="2"/>
  <c r="Y3564" i="2"/>
  <c r="Y3548" i="2"/>
  <c r="Y3540" i="2"/>
  <c r="Y3500" i="2"/>
  <c r="Y3484" i="2"/>
  <c r="Y3476" i="2"/>
  <c r="Y3436" i="2"/>
  <c r="O3420" i="2"/>
  <c r="Y3420" i="2" s="1"/>
  <c r="O3412" i="2"/>
  <c r="Y3412" i="2" s="1"/>
  <c r="O3396" i="2"/>
  <c r="Y3396" i="2" s="1"/>
  <c r="O3388" i="2"/>
  <c r="Y3388" i="2" s="1"/>
  <c r="O3380" i="2"/>
  <c r="Y3380" i="2" s="1"/>
  <c r="O3372" i="2"/>
  <c r="Y3372" i="2" s="1"/>
  <c r="O3364" i="2"/>
  <c r="Y3364" i="2" s="1"/>
  <c r="O3356" i="2"/>
  <c r="Y3356" i="2" s="1"/>
  <c r="O3348" i="2"/>
  <c r="Y3348" i="2" s="1"/>
  <c r="O3340" i="2"/>
  <c r="Y3340" i="2" s="1"/>
  <c r="O3332" i="2"/>
  <c r="Y3332" i="2" s="1"/>
  <c r="O3324" i="2"/>
  <c r="Y3324" i="2" s="1"/>
  <c r="O3316" i="2"/>
  <c r="Y3316" i="2" s="1"/>
  <c r="O3308" i="2"/>
  <c r="Y3308" i="2" s="1"/>
  <c r="O3300" i="2"/>
  <c r="Y3300" i="2" s="1"/>
  <c r="O3292" i="2"/>
  <c r="Y3292" i="2" s="1"/>
  <c r="O3284" i="2"/>
  <c r="Y3284" i="2" s="1"/>
  <c r="O3276" i="2"/>
  <c r="Y3276" i="2" s="1"/>
  <c r="O3268" i="2"/>
  <c r="Y3268" i="2" s="1"/>
  <c r="O3260" i="2"/>
  <c r="Y3260" i="2" s="1"/>
  <c r="O3252" i="2"/>
  <c r="Y3252" i="2" s="1"/>
  <c r="O3244" i="2"/>
  <c r="Y3244" i="2" s="1"/>
  <c r="O3236" i="2"/>
  <c r="Y3236" i="2" s="1"/>
  <c r="O3228" i="2"/>
  <c r="Y3228" i="2" s="1"/>
  <c r="O4269" i="2"/>
  <c r="Y4269" i="2" s="1"/>
  <c r="O4261" i="2"/>
  <c r="Y4261" i="2" s="1"/>
  <c r="O4253" i="2"/>
  <c r="Y4253" i="2" s="1"/>
  <c r="O4245" i="2"/>
  <c r="Y4245" i="2" s="1"/>
  <c r="O4237" i="2"/>
  <c r="Y4237" i="2" s="1"/>
  <c r="O4229" i="2"/>
  <c r="Y4229" i="2" s="1"/>
  <c r="O4221" i="2"/>
  <c r="Y4221" i="2" s="1"/>
  <c r="O4213" i="2"/>
  <c r="Y4213" i="2" s="1"/>
  <c r="O4205" i="2"/>
  <c r="Y4205" i="2" s="1"/>
  <c r="O4197" i="2"/>
  <c r="Y4197" i="2" s="1"/>
  <c r="O4189" i="2"/>
  <c r="Y4189" i="2" s="1"/>
  <c r="O4181" i="2"/>
  <c r="Y4181" i="2" s="1"/>
  <c r="O4173" i="2"/>
  <c r="Y4173" i="2" s="1"/>
  <c r="O4165" i="2"/>
  <c r="Y4165" i="2" s="1"/>
  <c r="O4157" i="2"/>
  <c r="Y4157" i="2" s="1"/>
  <c r="O4149" i="2"/>
  <c r="Y4149" i="2" s="1"/>
  <c r="O4141" i="2"/>
  <c r="Y4141" i="2" s="1"/>
  <c r="O4133" i="2"/>
  <c r="Y4133" i="2" s="1"/>
  <c r="O4125" i="2"/>
  <c r="Y4125" i="2" s="1"/>
  <c r="O4117" i="2"/>
  <c r="Y4117" i="2" s="1"/>
  <c r="Y4093" i="2"/>
  <c r="Y4077" i="2"/>
  <c r="Y4069" i="2"/>
  <c r="Y4029" i="2"/>
  <c r="Y4013" i="2"/>
  <c r="Y4005" i="2"/>
  <c r="Y3949" i="2"/>
  <c r="Y3941" i="2"/>
  <c r="Y3901" i="2"/>
  <c r="Y3885" i="2"/>
  <c r="Y3877" i="2"/>
  <c r="Y3837" i="2"/>
  <c r="Y3821" i="2"/>
  <c r="Y3813" i="2"/>
  <c r="Y3773" i="2"/>
  <c r="Y3757" i="2"/>
  <c r="Y3749" i="2"/>
  <c r="Y3677" i="2"/>
  <c r="Y3637" i="2"/>
  <c r="Y3613" i="2"/>
  <c r="Y3573" i="2"/>
  <c r="Y3557" i="2"/>
  <c r="Y3549" i="2"/>
  <c r="Y3509" i="2"/>
  <c r="Y3493" i="2"/>
  <c r="Y3485" i="2"/>
  <c r="Y3445" i="2"/>
  <c r="Y3429" i="2"/>
  <c r="O3421" i="2"/>
  <c r="Y3421" i="2" s="1"/>
  <c r="O3413" i="2"/>
  <c r="Y3413" i="2" s="1"/>
  <c r="O3405" i="2"/>
  <c r="Y3405" i="2" s="1"/>
  <c r="O3397" i="2"/>
  <c r="Y3397" i="2" s="1"/>
  <c r="O3389" i="2"/>
  <c r="Y3389" i="2" s="1"/>
  <c r="O3381" i="2"/>
  <c r="Y3381" i="2" s="1"/>
  <c r="O3373" i="2"/>
  <c r="Y3373" i="2" s="1"/>
  <c r="O3365" i="2"/>
  <c r="Y3365" i="2" s="1"/>
  <c r="O3357" i="2"/>
  <c r="Y3357" i="2" s="1"/>
  <c r="O3349" i="2"/>
  <c r="Y3349" i="2" s="1"/>
  <c r="O3341" i="2"/>
  <c r="Y3341" i="2" s="1"/>
  <c r="O3333" i="2"/>
  <c r="Y3333" i="2" s="1"/>
  <c r="O3325" i="2"/>
  <c r="Y3325" i="2" s="1"/>
  <c r="O3317" i="2"/>
  <c r="Y3317" i="2" s="1"/>
  <c r="O3301" i="2"/>
  <c r="Y3301" i="2" s="1"/>
  <c r="O3293" i="2"/>
  <c r="Y3293" i="2" s="1"/>
  <c r="O3285" i="2"/>
  <c r="Y3285" i="2" s="1"/>
  <c r="O3277" i="2"/>
  <c r="Y3277" i="2" s="1"/>
  <c r="O3269" i="2"/>
  <c r="Y3269" i="2" s="1"/>
  <c r="O3261" i="2"/>
  <c r="Y3261" i="2" s="1"/>
  <c r="O3253" i="2"/>
  <c r="Y3253" i="2" s="1"/>
  <c r="O3245" i="2"/>
  <c r="Y3245" i="2" s="1"/>
  <c r="O3237" i="2"/>
  <c r="Y3237" i="2" s="1"/>
  <c r="O3229" i="2"/>
  <c r="Y3229" i="2" s="1"/>
  <c r="O3221" i="2"/>
  <c r="Y3221" i="2" s="1"/>
  <c r="O3213" i="2"/>
  <c r="Y3213" i="2" s="1"/>
  <c r="O3205" i="2"/>
  <c r="Y3205" i="2" s="1"/>
  <c r="O3197" i="2"/>
  <c r="Y3197" i="2" s="1"/>
  <c r="O3189" i="2"/>
  <c r="Y3189" i="2" s="1"/>
  <c r="O3181" i="2"/>
  <c r="Y3181" i="2" s="1"/>
  <c r="O3173" i="2"/>
  <c r="Y3173" i="2" s="1"/>
  <c r="O3165" i="2"/>
  <c r="Y3165" i="2" s="1"/>
  <c r="O3157" i="2"/>
  <c r="Y3157" i="2" s="1"/>
  <c r="O3149" i="2"/>
  <c r="Y3149" i="2" s="1"/>
  <c r="O3141" i="2"/>
  <c r="Y3141" i="2" s="1"/>
  <c r="O3133" i="2"/>
  <c r="Y3133" i="2" s="1"/>
  <c r="O3125" i="2"/>
  <c r="Y3125" i="2" s="1"/>
  <c r="O3117" i="2"/>
  <c r="Y3117" i="2" s="1"/>
  <c r="O3109" i="2"/>
  <c r="Y3109" i="2" s="1"/>
  <c r="O3101" i="2"/>
  <c r="Y3101" i="2" s="1"/>
  <c r="O3093" i="2"/>
  <c r="Y3093" i="2" s="1"/>
  <c r="O3085" i="2"/>
  <c r="Y3085" i="2" s="1"/>
  <c r="O3077" i="2"/>
  <c r="Y3077" i="2" s="1"/>
  <c r="O3069" i="2"/>
  <c r="Y3069" i="2" s="1"/>
  <c r="O3061" i="2"/>
  <c r="Y3061" i="2" s="1"/>
  <c r="O3053" i="2"/>
  <c r="Y3053" i="2" s="1"/>
  <c r="O3045" i="2"/>
  <c r="Y3045" i="2" s="1"/>
  <c r="O3037" i="2"/>
  <c r="Y3037" i="2" s="1"/>
  <c r="O3029" i="2"/>
  <c r="Y3029" i="2" s="1"/>
  <c r="O3021" i="2"/>
  <c r="Y3021" i="2" s="1"/>
  <c r="O3013" i="2"/>
  <c r="Y3013" i="2" s="1"/>
  <c r="O3005" i="2"/>
  <c r="Y3005" i="2" s="1"/>
  <c r="O2997" i="2"/>
  <c r="Y2997" i="2" s="1"/>
  <c r="O2989" i="2"/>
  <c r="Y2989" i="2" s="1"/>
  <c r="O2981" i="2"/>
  <c r="Y2981" i="2" s="1"/>
  <c r="O2973" i="2"/>
  <c r="Y2973" i="2" s="1"/>
  <c r="O2957" i="2"/>
  <c r="Y2957" i="2" s="1"/>
  <c r="O2949" i="2"/>
  <c r="Y2949" i="2" s="1"/>
  <c r="O2941" i="2"/>
  <c r="Y2941" i="2" s="1"/>
  <c r="O2933" i="2"/>
  <c r="Y2933" i="2" s="1"/>
  <c r="O2925" i="2"/>
  <c r="Y2925" i="2" s="1"/>
  <c r="O2917" i="2"/>
  <c r="Y2917" i="2" s="1"/>
  <c r="O2909" i="2"/>
  <c r="Y2909" i="2" s="1"/>
  <c r="O2901" i="2"/>
  <c r="Y2901" i="2" s="1"/>
  <c r="O2893" i="2"/>
  <c r="Y2893" i="2" s="1"/>
  <c r="O3220" i="2"/>
  <c r="Y3220" i="2" s="1"/>
  <c r="O3212" i="2"/>
  <c r="Y3212" i="2" s="1"/>
  <c r="O3204" i="2"/>
  <c r="Y3204" i="2" s="1"/>
  <c r="O3196" i="2"/>
  <c r="Y3196" i="2" s="1"/>
  <c r="O3188" i="2"/>
  <c r="Y3188" i="2" s="1"/>
  <c r="O3180" i="2"/>
  <c r="Y3180" i="2" s="1"/>
  <c r="O3172" i="2"/>
  <c r="Y3172" i="2" s="1"/>
  <c r="O3164" i="2"/>
  <c r="Y3164" i="2" s="1"/>
  <c r="O3156" i="2"/>
  <c r="Y3156" i="2" s="1"/>
  <c r="O3148" i="2"/>
  <c r="Y3148" i="2" s="1"/>
  <c r="O3140" i="2"/>
  <c r="Y3140" i="2" s="1"/>
  <c r="O3132" i="2"/>
  <c r="Y3132" i="2" s="1"/>
  <c r="O3124" i="2"/>
  <c r="Y3124" i="2" s="1"/>
  <c r="O3116" i="2"/>
  <c r="Y3116" i="2" s="1"/>
  <c r="O3108" i="2"/>
  <c r="Y3108" i="2" s="1"/>
  <c r="O3100" i="2"/>
  <c r="Y3100" i="2" s="1"/>
  <c r="O3092" i="2"/>
  <c r="Y3092" i="2" s="1"/>
  <c r="O3084" i="2"/>
  <c r="Y3084" i="2" s="1"/>
  <c r="O3076" i="2"/>
  <c r="Y3076" i="2" s="1"/>
  <c r="O3068" i="2"/>
  <c r="Y3068" i="2" s="1"/>
  <c r="O3060" i="2"/>
  <c r="Y3060" i="2" s="1"/>
  <c r="O3052" i="2"/>
  <c r="Y3052" i="2" s="1"/>
  <c r="O3044" i="2"/>
  <c r="Y3044" i="2" s="1"/>
  <c r="O3036" i="2"/>
  <c r="Y3036" i="2" s="1"/>
  <c r="O3028" i="2"/>
  <c r="Y3028" i="2" s="1"/>
  <c r="O3020" i="2"/>
  <c r="Y3020" i="2" s="1"/>
  <c r="O3012" i="2"/>
  <c r="Y3012" i="2" s="1"/>
  <c r="O3004" i="2"/>
  <c r="Y3004" i="2" s="1"/>
  <c r="O2996" i="2"/>
  <c r="Y2996" i="2" s="1"/>
  <c r="O2988" i="2"/>
  <c r="Y2988" i="2" s="1"/>
  <c r="O2980" i="2"/>
  <c r="Y2980" i="2" s="1"/>
  <c r="O2972" i="2"/>
  <c r="Y2972" i="2" s="1"/>
  <c r="O2956" i="2"/>
  <c r="Y2956" i="2" s="1"/>
  <c r="O2948" i="2"/>
  <c r="Y2948" i="2" s="1"/>
  <c r="O2940" i="2"/>
  <c r="Y2940" i="2" s="1"/>
  <c r="O2932" i="2"/>
  <c r="Y2932" i="2" s="1"/>
  <c r="O2924" i="2"/>
  <c r="Y2924" i="2" s="1"/>
  <c r="O2916" i="2"/>
  <c r="Y2916" i="2" s="1"/>
  <c r="O2908" i="2"/>
  <c r="Y2908" i="2" s="1"/>
  <c r="O2900" i="2"/>
  <c r="Y2900" i="2" s="1"/>
  <c r="O2892" i="2"/>
  <c r="Y2892" i="2" s="1"/>
  <c r="O2884" i="2"/>
  <c r="Y2884" i="2" s="1"/>
  <c r="O2876" i="2"/>
  <c r="Y2876" i="2" s="1"/>
  <c r="O2868" i="2"/>
  <c r="Y2868" i="2" s="1"/>
  <c r="O2860" i="2"/>
  <c r="Y2860" i="2" s="1"/>
  <c r="O2852" i="2"/>
  <c r="Y2852" i="2" s="1"/>
  <c r="O2844" i="2"/>
  <c r="Y2844" i="2" s="1"/>
  <c r="O2836" i="2"/>
  <c r="Y2836" i="2" s="1"/>
  <c r="O2828" i="2"/>
  <c r="Y2828" i="2" s="1"/>
  <c r="O2820" i="2"/>
  <c r="Y2820" i="2" s="1"/>
  <c r="O2812" i="2"/>
  <c r="Y2812" i="2" s="1"/>
  <c r="O2804" i="2"/>
  <c r="Y2804" i="2" s="1"/>
  <c r="O2796" i="2"/>
  <c r="Y2796" i="2" s="1"/>
  <c r="O2788" i="2"/>
  <c r="Y2788" i="2" s="1"/>
  <c r="O2780" i="2"/>
  <c r="Y2780" i="2" s="1"/>
  <c r="O2772" i="2"/>
  <c r="Y2772" i="2" s="1"/>
  <c r="O2764" i="2"/>
  <c r="Y2764" i="2" s="1"/>
  <c r="O2756" i="2"/>
  <c r="Y2756" i="2" s="1"/>
  <c r="O2748" i="2"/>
  <c r="Y2748" i="2" s="1"/>
  <c r="O2740" i="2"/>
  <c r="Y2740" i="2" s="1"/>
  <c r="O2732" i="2"/>
  <c r="Y2732" i="2" s="1"/>
  <c r="O2724" i="2"/>
  <c r="Y2724" i="2" s="1"/>
  <c r="O2716" i="2"/>
  <c r="Y2716" i="2" s="1"/>
  <c r="O2708" i="2"/>
  <c r="Y2708" i="2" s="1"/>
  <c r="O2700" i="2"/>
  <c r="Y2700" i="2" s="1"/>
  <c r="O2692" i="2"/>
  <c r="Y2692" i="2" s="1"/>
  <c r="O2684" i="2"/>
  <c r="Y2684" i="2" s="1"/>
  <c r="O2676" i="2"/>
  <c r="Y2676" i="2" s="1"/>
  <c r="O2668" i="2"/>
  <c r="Y2668" i="2" s="1"/>
  <c r="O2660" i="2"/>
  <c r="Y2660" i="2" s="1"/>
  <c r="O2652" i="2"/>
  <c r="Y2652" i="2" s="1"/>
  <c r="O2644" i="2"/>
  <c r="Y2644" i="2" s="1"/>
  <c r="O2636" i="2"/>
  <c r="Y2636" i="2" s="1"/>
  <c r="O2628" i="2"/>
  <c r="Y2628" i="2" s="1"/>
  <c r="O2612" i="2"/>
  <c r="Y2612" i="2" s="1"/>
  <c r="O2596" i="2"/>
  <c r="Y2596" i="2" s="1"/>
  <c r="O2588" i="2"/>
  <c r="Y2588" i="2" s="1"/>
  <c r="O2580" i="2"/>
  <c r="Y2580" i="2" s="1"/>
  <c r="O2572" i="2"/>
  <c r="Y2572" i="2" s="1"/>
  <c r="O2564" i="2"/>
  <c r="Y2564" i="2" s="1"/>
  <c r="O2556" i="2"/>
  <c r="Y2556" i="2" s="1"/>
  <c r="O2548" i="2"/>
  <c r="Y2548" i="2" s="1"/>
  <c r="O2540" i="2"/>
  <c r="Y2540" i="2" s="1"/>
  <c r="O2532" i="2"/>
  <c r="Y2532" i="2" s="1"/>
  <c r="O2524" i="2"/>
  <c r="Y2524" i="2" s="1"/>
  <c r="O2516" i="2"/>
  <c r="Y2516" i="2" s="1"/>
  <c r="O2508" i="2"/>
  <c r="Y2508" i="2" s="1"/>
  <c r="O2500" i="2"/>
  <c r="Y2500" i="2" s="1"/>
  <c r="O2492" i="2"/>
  <c r="Y2492" i="2" s="1"/>
  <c r="O2484" i="2"/>
  <c r="Y2484" i="2" s="1"/>
  <c r="O2476" i="2"/>
  <c r="Y2476" i="2" s="1"/>
  <c r="O2468" i="2"/>
  <c r="Y2468" i="2" s="1"/>
  <c r="O2460" i="2"/>
  <c r="Y2460" i="2" s="1"/>
  <c r="O2452" i="2"/>
  <c r="Y2452" i="2" s="1"/>
  <c r="O2444" i="2"/>
  <c r="Y2444" i="2" s="1"/>
  <c r="O2436" i="2"/>
  <c r="Y2436" i="2" s="1"/>
  <c r="O2428" i="2"/>
  <c r="Y2428" i="2" s="1"/>
  <c r="O2420" i="2"/>
  <c r="Y2420" i="2" s="1"/>
  <c r="O2412" i="2"/>
  <c r="Y2412" i="2" s="1"/>
  <c r="O2404" i="2"/>
  <c r="Y2404" i="2" s="1"/>
  <c r="O2396" i="2"/>
  <c r="Y2396" i="2" s="1"/>
  <c r="O2388" i="2"/>
  <c r="Y2388" i="2" s="1"/>
  <c r="O2380" i="2"/>
  <c r="Y2380" i="2" s="1"/>
  <c r="O2372" i="2"/>
  <c r="Y2372" i="2" s="1"/>
  <c r="O2356" i="2"/>
  <c r="Y2356" i="2" s="1"/>
  <c r="O2348" i="2"/>
  <c r="Y2348" i="2" s="1"/>
  <c r="O2340" i="2"/>
  <c r="Y2340" i="2" s="1"/>
  <c r="O2332" i="2"/>
  <c r="Y2332" i="2" s="1"/>
  <c r="O2324" i="2"/>
  <c r="Y2324" i="2" s="1"/>
  <c r="O2316" i="2"/>
  <c r="Y2316" i="2" s="1"/>
  <c r="O2308" i="2"/>
  <c r="Y2308" i="2" s="1"/>
  <c r="O2885" i="2"/>
  <c r="Y2885" i="2" s="1"/>
  <c r="O2877" i="2"/>
  <c r="O2869" i="2"/>
  <c r="Y2869" i="2" s="1"/>
  <c r="O2861" i="2"/>
  <c r="Y2861" i="2" s="1"/>
  <c r="O2853" i="2"/>
  <c r="Y2853" i="2" s="1"/>
  <c r="O2829" i="2"/>
  <c r="Y2829" i="2" s="1"/>
  <c r="O2813" i="2"/>
  <c r="Y2813" i="2" s="1"/>
  <c r="O2797" i="2"/>
  <c r="Y2797" i="2" s="1"/>
  <c r="O2773" i="2"/>
  <c r="Y2773" i="2" s="1"/>
  <c r="O2765" i="2"/>
  <c r="Y2765" i="2" s="1"/>
  <c r="O2733" i="2"/>
  <c r="Y2733" i="2" s="1"/>
  <c r="O2709" i="2"/>
  <c r="Y2709" i="2" s="1"/>
  <c r="O2685" i="2"/>
  <c r="Y2685" i="2" s="1"/>
  <c r="O2677" i="2"/>
  <c r="Y2677" i="2" s="1"/>
  <c r="O2669" i="2"/>
  <c r="Y2669" i="2" s="1"/>
  <c r="O2645" i="2"/>
  <c r="Y2645" i="2" s="1"/>
  <c r="O2637" i="2"/>
  <c r="Y2637" i="2" s="1"/>
  <c r="O2621" i="2"/>
  <c r="Y2621" i="2" s="1"/>
  <c r="O2613" i="2"/>
  <c r="Y2613" i="2" s="1"/>
  <c r="O2605" i="2"/>
  <c r="Y2605" i="2" s="1"/>
  <c r="O2581" i="2"/>
  <c r="Y2581" i="2" s="1"/>
  <c r="O2573" i="2"/>
  <c r="Y2573" i="2" s="1"/>
  <c r="O2557" i="2"/>
  <c r="Y2557" i="2" s="1"/>
  <c r="O2549" i="2"/>
  <c r="Y2549" i="2" s="1"/>
  <c r="O2541" i="2"/>
  <c r="Y2541" i="2" s="1"/>
  <c r="O2517" i="2"/>
  <c r="Y2517" i="2" s="1"/>
  <c r="O2509" i="2"/>
  <c r="Y2509" i="2" s="1"/>
  <c r="O2493" i="2"/>
  <c r="Y2493" i="2" s="1"/>
  <c r="O2485" i="2"/>
  <c r="Y2485" i="2" s="1"/>
  <c r="O2477" i="2"/>
  <c r="Y2477" i="2" s="1"/>
  <c r="O2453" i="2"/>
  <c r="Y2453" i="2" s="1"/>
  <c r="O2445" i="2"/>
  <c r="Y2445" i="2" s="1"/>
  <c r="O2429" i="2"/>
  <c r="Y2429" i="2" s="1"/>
  <c r="O2421" i="2"/>
  <c r="Y2421" i="2" s="1"/>
  <c r="O2413" i="2"/>
  <c r="Y2413" i="2" s="1"/>
  <c r="O2389" i="2"/>
  <c r="Y2389" i="2" s="1"/>
  <c r="O2381" i="2"/>
  <c r="Y2381" i="2" s="1"/>
  <c r="O2365" i="2"/>
  <c r="Y2365" i="2" s="1"/>
  <c r="O2357" i="2"/>
  <c r="Y2357" i="2" s="1"/>
  <c r="O2349" i="2"/>
  <c r="Y2349" i="2" s="1"/>
  <c r="Y2325" i="2"/>
  <c r="O2317" i="2"/>
  <c r="Y2317" i="2" s="1"/>
  <c r="O2301" i="2"/>
  <c r="Y2301" i="2" s="1"/>
  <c r="O2296" i="2"/>
  <c r="Y2296" i="2" s="1"/>
  <c r="O2288" i="2"/>
  <c r="Y2288" i="2" s="1"/>
  <c r="O2280" i="2"/>
  <c r="Y2280" i="2" s="1"/>
  <c r="O2272" i="2"/>
  <c r="Y2272" i="2" s="1"/>
  <c r="O2264" i="2"/>
  <c r="Y2264" i="2" s="1"/>
  <c r="O2256" i="2"/>
  <c r="Y2256" i="2" s="1"/>
  <c r="O2248" i="2"/>
  <c r="Y2248" i="2" s="1"/>
  <c r="O2240" i="2"/>
  <c r="Y2240" i="2" s="1"/>
  <c r="O2232" i="2"/>
  <c r="Y2232" i="2" s="1"/>
  <c r="O2224" i="2"/>
  <c r="Y2224" i="2" s="1"/>
  <c r="O2216" i="2"/>
  <c r="Y2216" i="2" s="1"/>
  <c r="O2208" i="2"/>
  <c r="Y2208" i="2" s="1"/>
  <c r="O2200" i="2"/>
  <c r="Y2200" i="2" s="1"/>
  <c r="O2192" i="2"/>
  <c r="Y2192" i="2" s="1"/>
  <c r="O2184" i="2"/>
  <c r="Y2184" i="2" s="1"/>
  <c r="O2176" i="2"/>
  <c r="Y2176" i="2" s="1"/>
  <c r="O2168" i="2"/>
  <c r="Y2168" i="2" s="1"/>
  <c r="O2160" i="2"/>
  <c r="Y2160" i="2" s="1"/>
  <c r="O2152" i="2"/>
  <c r="Y2152" i="2" s="1"/>
  <c r="O2144" i="2"/>
  <c r="Y2144" i="2" s="1"/>
  <c r="O2136" i="2"/>
  <c r="Y2136" i="2" s="1"/>
  <c r="O2128" i="2"/>
  <c r="Y2128" i="2" s="1"/>
  <c r="O2120" i="2"/>
  <c r="Y2120" i="2" s="1"/>
  <c r="O2112" i="2"/>
  <c r="Y2112" i="2" s="1"/>
  <c r="O2104" i="2"/>
  <c r="Y2104" i="2" s="1"/>
  <c r="O2088" i="2"/>
  <c r="Y2088" i="2" s="1"/>
  <c r="O2080" i="2"/>
  <c r="Y2080" i="2" s="1"/>
  <c r="O2072" i="2"/>
  <c r="Y2072" i="2" s="1"/>
  <c r="O2064" i="2"/>
  <c r="Y2064" i="2" s="1"/>
  <c r="O2056" i="2"/>
  <c r="Y2056" i="2" s="1"/>
  <c r="O2048" i="2"/>
  <c r="Y2048" i="2" s="1"/>
  <c r="O2040" i="2"/>
  <c r="Y2040" i="2" s="1"/>
  <c r="O2032" i="2"/>
  <c r="Y2032" i="2" s="1"/>
  <c r="O2024" i="2"/>
  <c r="Y2024" i="2" s="1"/>
  <c r="O2016" i="2"/>
  <c r="Y2016" i="2" s="1"/>
  <c r="O2008" i="2"/>
  <c r="Y2008" i="2" s="1"/>
  <c r="O2000" i="2"/>
  <c r="Y2000" i="2" s="1"/>
  <c r="O1992" i="2"/>
  <c r="Y1992" i="2" s="1"/>
  <c r="O1984" i="2"/>
  <c r="Y1984" i="2" s="1"/>
  <c r="O1976" i="2"/>
  <c r="Y1976" i="2" s="1"/>
  <c r="O1968" i="2"/>
  <c r="Y1968" i="2" s="1"/>
  <c r="O1960" i="2"/>
  <c r="Y1960" i="2" s="1"/>
  <c r="O1944" i="2"/>
  <c r="Y1944" i="2" s="1"/>
  <c r="O1936" i="2"/>
  <c r="Y1936" i="2" s="1"/>
  <c r="O1928" i="2"/>
  <c r="Y1928" i="2" s="1"/>
  <c r="O1920" i="2"/>
  <c r="Y1920" i="2" s="1"/>
  <c r="O1912" i="2"/>
  <c r="Y1912" i="2" s="1"/>
  <c r="O1904" i="2"/>
  <c r="Y1904" i="2" s="1"/>
  <c r="O1896" i="2"/>
  <c r="Y1896" i="2" s="1"/>
  <c r="O1888" i="2"/>
  <c r="Y1888" i="2" s="1"/>
  <c r="O1880" i="2"/>
  <c r="Y1880" i="2" s="1"/>
  <c r="O1872" i="2"/>
  <c r="Y1872" i="2" s="1"/>
  <c r="O1864" i="2"/>
  <c r="Y1864" i="2" s="1"/>
  <c r="O1856" i="2"/>
  <c r="Y1856" i="2" s="1"/>
  <c r="O1848" i="2"/>
  <c r="Y1848" i="2" s="1"/>
  <c r="O1840" i="2"/>
  <c r="Y1840" i="2" s="1"/>
  <c r="O1832" i="2"/>
  <c r="Y1832" i="2" s="1"/>
  <c r="O1824" i="2"/>
  <c r="Y1824" i="2" s="1"/>
  <c r="O1816" i="2"/>
  <c r="Y1816" i="2" s="1"/>
  <c r="O1808" i="2"/>
  <c r="Y1808" i="2" s="1"/>
  <c r="O1800" i="2"/>
  <c r="Y1800" i="2" s="1"/>
  <c r="O1792" i="2"/>
  <c r="Y1792" i="2" s="1"/>
  <c r="O1784" i="2"/>
  <c r="Y1784" i="2" s="1"/>
  <c r="O1776" i="2"/>
  <c r="Y1776" i="2" s="1"/>
  <c r="O1768" i="2"/>
  <c r="Y1768" i="2" s="1"/>
  <c r="O1760" i="2"/>
  <c r="Y1760" i="2" s="1"/>
  <c r="O1752" i="2"/>
  <c r="Y1752" i="2" s="1"/>
  <c r="O1744" i="2"/>
  <c r="Y1744" i="2" s="1"/>
  <c r="O1736" i="2"/>
  <c r="Y1736" i="2" s="1"/>
  <c r="O1728" i="2"/>
  <c r="Y1728" i="2" s="1"/>
  <c r="O1720" i="2"/>
  <c r="Y1720" i="2" s="1"/>
  <c r="O1712" i="2"/>
  <c r="Y1712" i="2" s="1"/>
  <c r="O1704" i="2"/>
  <c r="Y1704" i="2" s="1"/>
  <c r="O1696" i="2"/>
  <c r="Y1696" i="2" s="1"/>
  <c r="O1688" i="2"/>
  <c r="Y1688" i="2" s="1"/>
  <c r="O1680" i="2"/>
  <c r="Y1680" i="2" s="1"/>
  <c r="O1672" i="2"/>
  <c r="Y1672" i="2" s="1"/>
  <c r="O1664" i="2"/>
  <c r="Y1664" i="2" s="1"/>
  <c r="O1656" i="2"/>
  <c r="Y1656" i="2" s="1"/>
  <c r="O1648" i="2"/>
  <c r="Y1648" i="2" s="1"/>
  <c r="O1640" i="2"/>
  <c r="Y1640" i="2" s="1"/>
  <c r="O1632" i="2"/>
  <c r="Y1632" i="2" s="1"/>
  <c r="O1624" i="2"/>
  <c r="Y1624" i="2" s="1"/>
  <c r="O1616" i="2"/>
  <c r="Y1616" i="2" s="1"/>
  <c r="O1608" i="2"/>
  <c r="Y1608" i="2" s="1"/>
  <c r="O1600" i="2"/>
  <c r="Y1600" i="2" s="1"/>
  <c r="O1592" i="2"/>
  <c r="Y1592" i="2" s="1"/>
  <c r="O1584" i="2"/>
  <c r="Y1584" i="2" s="1"/>
  <c r="O1576" i="2"/>
  <c r="Y1576" i="2" s="1"/>
  <c r="O1568" i="2"/>
  <c r="Y1568" i="2" s="1"/>
  <c r="O1560" i="2"/>
  <c r="Y1560" i="2" s="1"/>
  <c r="O1552" i="2"/>
  <c r="Y1552" i="2" s="1"/>
  <c r="O1544" i="2"/>
  <c r="Y1544" i="2" s="1"/>
  <c r="O1536" i="2"/>
  <c r="Y1536" i="2" s="1"/>
  <c r="O1528" i="2"/>
  <c r="Y1528" i="2" s="1"/>
  <c r="O1520" i="2"/>
  <c r="Y1520" i="2" s="1"/>
  <c r="O1512" i="2"/>
  <c r="Y1512" i="2" s="1"/>
  <c r="O1504" i="2"/>
  <c r="Y1504" i="2" s="1"/>
  <c r="O1496" i="2"/>
  <c r="Y1496" i="2" s="1"/>
  <c r="O1488" i="2"/>
  <c r="Y1488" i="2" s="1"/>
  <c r="O1480" i="2"/>
  <c r="Y1480" i="2" s="1"/>
  <c r="O1472" i="2"/>
  <c r="Y1472" i="2" s="1"/>
  <c r="O1464" i="2"/>
  <c r="Y1464" i="2" s="1"/>
  <c r="O1456" i="2"/>
  <c r="Y1456" i="2" s="1"/>
  <c r="O1448" i="2"/>
  <c r="Y1448" i="2" s="1"/>
  <c r="O1440" i="2"/>
  <c r="Y1440" i="2" s="1"/>
  <c r="O1432" i="2"/>
  <c r="Y1432" i="2" s="1"/>
  <c r="O1424" i="2"/>
  <c r="Y1424" i="2" s="1"/>
  <c r="O1416" i="2"/>
  <c r="Y1416" i="2" s="1"/>
  <c r="O1408" i="2"/>
  <c r="Y1408" i="2" s="1"/>
  <c r="O1400" i="2"/>
  <c r="Y1400" i="2" s="1"/>
  <c r="O1392" i="2"/>
  <c r="Y1392" i="2" s="1"/>
  <c r="O1384" i="2"/>
  <c r="Y1384" i="2" s="1"/>
  <c r="O1376" i="2"/>
  <c r="Y1376" i="2" s="1"/>
  <c r="O1368" i="2"/>
  <c r="Y1368" i="2" s="1"/>
  <c r="O1360" i="2"/>
  <c r="Y1360" i="2" s="1"/>
  <c r="O1352" i="2"/>
  <c r="Y1352" i="2" s="1"/>
  <c r="O1344" i="2"/>
  <c r="Y1344" i="2" s="1"/>
  <c r="O1336" i="2"/>
  <c r="Y1336" i="2" s="1"/>
  <c r="O1328" i="2"/>
  <c r="Y1328" i="2" s="1"/>
  <c r="O1320" i="2"/>
  <c r="Y1320" i="2" s="1"/>
  <c r="O1312" i="2"/>
  <c r="Y1312" i="2" s="1"/>
  <c r="O1304" i="2"/>
  <c r="Y1304" i="2" s="1"/>
  <c r="O1296" i="2"/>
  <c r="Y1296" i="2" s="1"/>
  <c r="O1288" i="2"/>
  <c r="Y1288" i="2" s="1"/>
  <c r="O1280" i="2"/>
  <c r="Y1280" i="2" s="1"/>
  <c r="O1272" i="2"/>
  <c r="Y1272" i="2" s="1"/>
  <c r="O1264" i="2"/>
  <c r="Y1264" i="2" s="1"/>
  <c r="O1256" i="2"/>
  <c r="Y1256" i="2" s="1"/>
  <c r="O1248" i="2"/>
  <c r="Y1248" i="2" s="1"/>
  <c r="O1240" i="2"/>
  <c r="Y1240" i="2" s="1"/>
  <c r="O1232" i="2"/>
  <c r="Y1232" i="2" s="1"/>
  <c r="O1224" i="2"/>
  <c r="Y1224" i="2" s="1"/>
  <c r="O1216" i="2"/>
  <c r="Y1216" i="2" s="1"/>
  <c r="O1208" i="2"/>
  <c r="Y1208" i="2" s="1"/>
  <c r="O1200" i="2"/>
  <c r="Y1200" i="2" s="1"/>
  <c r="O1192" i="2"/>
  <c r="Y1192" i="2" s="1"/>
  <c r="O1184" i="2"/>
  <c r="Y1184" i="2" s="1"/>
  <c r="O1176" i="2"/>
  <c r="Y1176" i="2" s="1"/>
  <c r="O1168" i="2"/>
  <c r="Y1168" i="2" s="1"/>
  <c r="O1160" i="2"/>
  <c r="Y1160" i="2" s="1"/>
  <c r="O1152" i="2"/>
  <c r="Y1152" i="2" s="1"/>
  <c r="O1144" i="2"/>
  <c r="Y1144" i="2" s="1"/>
  <c r="O1136" i="2"/>
  <c r="Y1136" i="2" s="1"/>
  <c r="O1128" i="2"/>
  <c r="Y1128" i="2" s="1"/>
  <c r="O1120" i="2"/>
  <c r="Y1120" i="2" s="1"/>
  <c r="O1112" i="2"/>
  <c r="Y1112" i="2" s="1"/>
  <c r="O1104" i="2"/>
  <c r="Y1104" i="2" s="1"/>
  <c r="O1096" i="2"/>
  <c r="Y1096" i="2" s="1"/>
  <c r="O1080" i="2"/>
  <c r="Y1080" i="2" s="1"/>
  <c r="O1072" i="2"/>
  <c r="Y1072" i="2" s="1"/>
  <c r="O1064" i="2"/>
  <c r="Y1064" i="2" s="1"/>
  <c r="O1056" i="2"/>
  <c r="Y1056" i="2" s="1"/>
  <c r="O1048" i="2"/>
  <c r="Y1048" i="2" s="1"/>
  <c r="O1040" i="2"/>
  <c r="Y1040" i="2" s="1"/>
  <c r="O1032" i="2"/>
  <c r="Y1032" i="2" s="1"/>
  <c r="O1024" i="2"/>
  <c r="Y1024" i="2" s="1"/>
  <c r="O1016" i="2"/>
  <c r="Y1016" i="2" s="1"/>
  <c r="O1008" i="2"/>
  <c r="Y1008" i="2" s="1"/>
  <c r="O1000" i="2"/>
  <c r="Y1000" i="2" s="1"/>
  <c r="O992" i="2"/>
  <c r="Y992" i="2" s="1"/>
  <c r="O984" i="2"/>
  <c r="Y984" i="2" s="1"/>
  <c r="O976" i="2"/>
  <c r="Y976" i="2" s="1"/>
  <c r="O968" i="2"/>
  <c r="Y968" i="2" s="1"/>
  <c r="O960" i="2"/>
  <c r="Y960" i="2" s="1"/>
  <c r="O952" i="2"/>
  <c r="Y952" i="2" s="1"/>
  <c r="O944" i="2"/>
  <c r="Y944" i="2" s="1"/>
  <c r="O936" i="2"/>
  <c r="Y936" i="2" s="1"/>
  <c r="O928" i="2"/>
  <c r="Y928" i="2" s="1"/>
  <c r="O920" i="2"/>
  <c r="Y920" i="2" s="1"/>
  <c r="O912" i="2"/>
  <c r="Y912" i="2" s="1"/>
  <c r="O904" i="2"/>
  <c r="Y904" i="2" s="1"/>
  <c r="O896" i="2"/>
  <c r="Y896" i="2" s="1"/>
  <c r="O888" i="2"/>
  <c r="Y888" i="2" s="1"/>
  <c r="O880" i="2"/>
  <c r="Y880" i="2" s="1"/>
  <c r="O872" i="2"/>
  <c r="Y872" i="2" s="1"/>
  <c r="O864" i="2"/>
  <c r="Y864" i="2" s="1"/>
  <c r="O856" i="2"/>
  <c r="Y856" i="2" s="1"/>
  <c r="O848" i="2"/>
  <c r="Y848" i="2" s="1"/>
  <c r="O840" i="2"/>
  <c r="Y840" i="2" s="1"/>
  <c r="O832" i="2"/>
  <c r="Y832" i="2" s="1"/>
  <c r="O824" i="2"/>
  <c r="Y824" i="2" s="1"/>
  <c r="O816" i="2"/>
  <c r="Y816" i="2" s="1"/>
  <c r="O5245" i="2"/>
  <c r="Y5245" i="2" s="1"/>
  <c r="O5109" i="2"/>
  <c r="Y5109" i="2" s="1"/>
  <c r="O5101" i="2"/>
  <c r="Y5101" i="2" s="1"/>
  <c r="O2837" i="2"/>
  <c r="Y2837" i="2" s="1"/>
  <c r="O2805" i="2"/>
  <c r="Y2805" i="2" s="1"/>
  <c r="O2749" i="2"/>
  <c r="Y2749" i="2" s="1"/>
  <c r="O2741" i="2"/>
  <c r="Y2741" i="2" s="1"/>
  <c r="O2701" i="2"/>
  <c r="Y2701" i="2" s="1"/>
  <c r="O2845" i="2"/>
  <c r="Y2845" i="2" s="1"/>
  <c r="O2821" i="2"/>
  <c r="Y2821" i="2" s="1"/>
  <c r="O2789" i="2"/>
  <c r="Y2789" i="2" s="1"/>
  <c r="O2781" i="2"/>
  <c r="Y2781" i="2" s="1"/>
  <c r="O2757" i="2"/>
  <c r="Y2757" i="2" s="1"/>
  <c r="O2725" i="2"/>
  <c r="Y2725" i="2" s="1"/>
  <c r="O2717" i="2"/>
  <c r="Y2717" i="2" s="1"/>
  <c r="O2693" i="2"/>
  <c r="Y2693" i="2" s="1"/>
  <c r="O2661" i="2"/>
  <c r="Y2661" i="2" s="1"/>
  <c r="O2653" i="2"/>
  <c r="Y2653" i="2" s="1"/>
  <c r="O2629" i="2"/>
  <c r="Y2629" i="2" s="1"/>
  <c r="O2597" i="2"/>
  <c r="Y2597" i="2" s="1"/>
  <c r="O2589" i="2"/>
  <c r="Y2589" i="2" s="1"/>
  <c r="O2565" i="2"/>
  <c r="Y2565" i="2" s="1"/>
  <c r="O2533" i="2"/>
  <c r="Y2533" i="2" s="1"/>
  <c r="O2525" i="2"/>
  <c r="Y2525" i="2" s="1"/>
  <c r="O2501" i="2"/>
  <c r="Y2501" i="2" s="1"/>
  <c r="O2469" i="2"/>
  <c r="Y2469" i="2" s="1"/>
  <c r="O2461" i="2"/>
  <c r="Y2461" i="2" s="1"/>
  <c r="O2437" i="2"/>
  <c r="Y2437" i="2" s="1"/>
  <c r="O2405" i="2"/>
  <c r="Y2405" i="2" s="1"/>
  <c r="O2397" i="2"/>
  <c r="Y2397" i="2" s="1"/>
  <c r="O2373" i="2"/>
  <c r="Y2373" i="2" s="1"/>
  <c r="O2341" i="2"/>
  <c r="Y2341" i="2" s="1"/>
  <c r="O2333" i="2"/>
  <c r="Y2333" i="2" s="1"/>
  <c r="O2309" i="2"/>
  <c r="Y2309" i="2" s="1"/>
  <c r="O4115" i="2"/>
  <c r="Y4115" i="2" s="1"/>
  <c r="O5326" i="2"/>
  <c r="Y5326" i="2" s="1"/>
  <c r="O5262" i="2"/>
  <c r="Y5262" i="2" s="1"/>
  <c r="O5222" i="2"/>
  <c r="Y5222" i="2" s="1"/>
  <c r="O5166" i="2"/>
  <c r="Y5166" i="2" s="1"/>
  <c r="O5134" i="2"/>
  <c r="Y5134" i="2" s="1"/>
  <c r="O5078" i="2"/>
  <c r="Y5078" i="2" s="1"/>
  <c r="O5030" i="2"/>
  <c r="Y5030" i="2" s="1"/>
  <c r="O4950" i="2"/>
  <c r="Y4950" i="2" s="1"/>
  <c r="O4902" i="2"/>
  <c r="Y4902" i="2" s="1"/>
  <c r="O4822" i="2"/>
  <c r="Y4822" i="2" s="1"/>
  <c r="O4774" i="2"/>
  <c r="Y4774" i="2" s="1"/>
  <c r="O4694" i="2"/>
  <c r="Y4694" i="2" s="1"/>
  <c r="O4678" i="2"/>
  <c r="Y4678" i="2" s="1"/>
  <c r="O4662" i="2"/>
  <c r="Y4662" i="2" s="1"/>
  <c r="O4646" i="2"/>
  <c r="Y4646" i="2" s="1"/>
  <c r="O4630" i="2"/>
  <c r="Y4630" i="2" s="1"/>
  <c r="O4614" i="2"/>
  <c r="Y4614" i="2" s="1"/>
  <c r="O4598" i="2"/>
  <c r="Y4598" i="2" s="1"/>
  <c r="O4582" i="2"/>
  <c r="Y4582" i="2" s="1"/>
  <c r="O4566" i="2"/>
  <c r="Y4566" i="2" s="1"/>
  <c r="O4550" i="2"/>
  <c r="Y4550" i="2" s="1"/>
  <c r="Y4099" i="2"/>
  <c r="Y4075" i="2"/>
  <c r="Y4067" i="2"/>
  <c r="Y3995" i="2"/>
  <c r="Y3987" i="2"/>
  <c r="Y3947" i="2"/>
  <c r="Y3931" i="2"/>
  <c r="Y3915" i="2"/>
  <c r="Y3867" i="2"/>
  <c r="Y3851" i="2"/>
  <c r="Y3843" i="2"/>
  <c r="Y3803" i="2"/>
  <c r="Y3787" i="2"/>
  <c r="Y3763" i="2"/>
  <c r="Y3699" i="2"/>
  <c r="Y3683" i="2"/>
  <c r="Y3675" i="2"/>
  <c r="Y3619" i="2"/>
  <c r="Y3603" i="2"/>
  <c r="Y3595" i="2"/>
  <c r="Y3547" i="2"/>
  <c r="Y3531" i="2"/>
  <c r="Y3523" i="2"/>
  <c r="Y3475" i="2"/>
  <c r="Y3459" i="2"/>
  <c r="Y3451" i="2"/>
  <c r="O3419" i="2"/>
  <c r="Y3419" i="2" s="1"/>
  <c r="O3411" i="2"/>
  <c r="Y3411" i="2" s="1"/>
  <c r="O3395" i="2"/>
  <c r="Y3395" i="2" s="1"/>
  <c r="O3387" i="2"/>
  <c r="Y3387" i="2" s="1"/>
  <c r="O3379" i="2"/>
  <c r="Y3379" i="2" s="1"/>
  <c r="O3371" i="2"/>
  <c r="Y3371" i="2" s="1"/>
  <c r="O3363" i="2"/>
  <c r="Y3363" i="2" s="1"/>
  <c r="O3355" i="2"/>
  <c r="Y3355" i="2" s="1"/>
  <c r="O3347" i="2"/>
  <c r="Y3347" i="2" s="1"/>
  <c r="O3339" i="2"/>
  <c r="Y3339" i="2" s="1"/>
  <c r="O3331" i="2"/>
  <c r="Y3331" i="2" s="1"/>
  <c r="O3323" i="2"/>
  <c r="Y3323" i="2" s="1"/>
  <c r="O3315" i="2"/>
  <c r="Y3315" i="2" s="1"/>
  <c r="O4534" i="2"/>
  <c r="Y4534" i="2" s="1"/>
  <c r="O4518" i="2"/>
  <c r="Y4518" i="2" s="1"/>
  <c r="O4502" i="2"/>
  <c r="O4486" i="2"/>
  <c r="Y4486" i="2" s="1"/>
  <c r="O4470" i="2"/>
  <c r="Y4470" i="2" s="1"/>
  <c r="O4454" i="2"/>
  <c r="Y4454" i="2" s="1"/>
  <c r="O4438" i="2"/>
  <c r="Y4438" i="2" s="1"/>
  <c r="O4422" i="2"/>
  <c r="Y4422" i="2" s="1"/>
  <c r="O4406" i="2"/>
  <c r="Y4406" i="2" s="1"/>
  <c r="O4390" i="2"/>
  <c r="Y4390" i="2" s="1"/>
  <c r="O4374" i="2"/>
  <c r="Y4374" i="2" s="1"/>
  <c r="O4358" i="2"/>
  <c r="Y4358" i="2" s="1"/>
  <c r="O4342" i="2"/>
  <c r="Y4342" i="2" s="1"/>
  <c r="O4326" i="2"/>
  <c r="Y4326" i="2" s="1"/>
  <c r="O4310" i="2"/>
  <c r="Y4310" i="2" s="1"/>
  <c r="O4294" i="2"/>
  <c r="Y4294" i="2" s="1"/>
  <c r="O4278" i="2"/>
  <c r="Y4278" i="2" s="1"/>
  <c r="O4246" i="2"/>
  <c r="Y4246" i="2" s="1"/>
  <c r="O4214" i="2"/>
  <c r="Y4214" i="2" s="1"/>
  <c r="O4190" i="2"/>
  <c r="Y4190" i="2" s="1"/>
  <c r="O4158" i="2"/>
  <c r="Y4158" i="2" s="1"/>
  <c r="O4142" i="2"/>
  <c r="Y4142" i="2" s="1"/>
  <c r="O4126" i="2"/>
  <c r="Y4126" i="2" s="1"/>
  <c r="Y4110" i="2"/>
  <c r="Y4006" i="2"/>
  <c r="Y3974" i="2"/>
  <c r="Y3958" i="2"/>
  <c r="Y3806" i="2"/>
  <c r="Y3774" i="2"/>
  <c r="Y3694" i="2"/>
  <c r="Y3638" i="2"/>
  <c r="Y3622" i="2"/>
  <c r="Y3462" i="2"/>
  <c r="O3398" i="2"/>
  <c r="Y3398" i="2" s="1"/>
  <c r="O3366" i="2"/>
  <c r="Y3366" i="2" s="1"/>
  <c r="O3334" i="2"/>
  <c r="Y3334" i="2" s="1"/>
  <c r="O3302" i="2"/>
  <c r="Y3302" i="2" s="1"/>
  <c r="O3270" i="2"/>
  <c r="Y3270" i="2" s="1"/>
  <c r="O3238" i="2"/>
  <c r="Y3238" i="2" s="1"/>
  <c r="O3206" i="2"/>
  <c r="Y3206" i="2" s="1"/>
  <c r="O3142" i="2"/>
  <c r="Y3142" i="2" s="1"/>
  <c r="O3110" i="2"/>
  <c r="Y3110" i="2" s="1"/>
  <c r="O3078" i="2"/>
  <c r="Y3078" i="2" s="1"/>
  <c r="O3046" i="2"/>
  <c r="Y3046" i="2" s="1"/>
  <c r="O3014" i="2"/>
  <c r="Y3014" i="2" s="1"/>
  <c r="O2982" i="2"/>
  <c r="Y2982" i="2" s="1"/>
  <c r="O2950" i="2"/>
  <c r="Y2950" i="2" s="1"/>
  <c r="O2918" i="2"/>
  <c r="Y2918" i="2" s="1"/>
  <c r="O2886" i="2"/>
  <c r="Y2886" i="2" s="1"/>
  <c r="O2854" i="2"/>
  <c r="Y2854" i="2" s="1"/>
  <c r="O2822" i="2"/>
  <c r="Y2822" i="2" s="1"/>
  <c r="O2790" i="2"/>
  <c r="Y2790" i="2" s="1"/>
  <c r="O2758" i="2"/>
  <c r="Y2758" i="2" s="1"/>
  <c r="O2726" i="2"/>
  <c r="Y2726" i="2" s="1"/>
  <c r="O2662" i="2"/>
  <c r="Y2662" i="2" s="1"/>
  <c r="O2630" i="2"/>
  <c r="Y2630" i="2" s="1"/>
  <c r="O2614" i="2"/>
  <c r="Y2614" i="2" s="1"/>
  <c r="O2606" i="2"/>
  <c r="Y2606" i="2" s="1"/>
  <c r="O2590" i="2"/>
  <c r="Y2590" i="2" s="1"/>
  <c r="O2574" i="2"/>
  <c r="Y2574" i="2" s="1"/>
  <c r="O2558" i="2"/>
  <c r="Y2558" i="2" s="1"/>
  <c r="O2542" i="2"/>
  <c r="Y2542" i="2" s="1"/>
  <c r="O2526" i="2"/>
  <c r="Y2526" i="2" s="1"/>
  <c r="O2510" i="2"/>
  <c r="Y2510" i="2" s="1"/>
  <c r="O2494" i="2"/>
  <c r="Y2494" i="2" s="1"/>
  <c r="O2478" i="2"/>
  <c r="Y2478" i="2" s="1"/>
  <c r="O2446" i="2"/>
  <c r="Y2446" i="2" s="1"/>
  <c r="O2430" i="2"/>
  <c r="Y2430" i="2" s="1"/>
  <c r="O2414" i="2"/>
  <c r="Y2414" i="2" s="1"/>
  <c r="O2398" i="2"/>
  <c r="Y2398" i="2" s="1"/>
  <c r="O2382" i="2"/>
  <c r="Y2382" i="2" s="1"/>
  <c r="O2366" i="2"/>
  <c r="Y2366" i="2" s="1"/>
  <c r="O2350" i="2"/>
  <c r="Y2350" i="2" s="1"/>
  <c r="O2334" i="2"/>
  <c r="Y2334" i="2" s="1"/>
  <c r="O2318" i="2"/>
  <c r="Y2318" i="2" s="1"/>
  <c r="O2302" i="2"/>
  <c r="Y2302" i="2" s="1"/>
  <c r="O2298" i="2"/>
  <c r="Y2298" i="2" s="1"/>
  <c r="O2290" i="2"/>
  <c r="Y2290" i="2" s="1"/>
  <c r="O2282" i="2"/>
  <c r="Y2282" i="2" s="1"/>
  <c r="O2266" i="2"/>
  <c r="Y2266" i="2" s="1"/>
  <c r="O2234" i="2"/>
  <c r="Y2234" i="2" s="1"/>
  <c r="O2226" i="2"/>
  <c r="Y2226" i="2" s="1"/>
  <c r="O2218" i="2"/>
  <c r="Y2218" i="2" s="1"/>
  <c r="O2210" i="2"/>
  <c r="Y2210" i="2" s="1"/>
  <c r="O2194" i="2"/>
  <c r="Y2194" i="2" s="1"/>
  <c r="O2186" i="2"/>
  <c r="Y2186" i="2" s="1"/>
  <c r="O2178" i="2"/>
  <c r="Y2178" i="2" s="1"/>
  <c r="O2170" i="2"/>
  <c r="Y2170" i="2" s="1"/>
  <c r="O2162" i="2"/>
  <c r="Y2162" i="2" s="1"/>
  <c r="O2154" i="2"/>
  <c r="Y2154" i="2" s="1"/>
  <c r="O2146" i="2"/>
  <c r="Y2146" i="2" s="1"/>
  <c r="O2138" i="2"/>
  <c r="Y2138" i="2" s="1"/>
  <c r="O2074" i="2"/>
  <c r="Y2074" i="2" s="1"/>
  <c r="O2010" i="2"/>
  <c r="Y2010" i="2" s="1"/>
  <c r="O1946" i="2"/>
  <c r="Y1946" i="2" s="1"/>
  <c r="O1882" i="2"/>
  <c r="Y1882" i="2" s="1"/>
  <c r="O1818" i="2"/>
  <c r="Y1818" i="2" s="1"/>
  <c r="O5342" i="2"/>
  <c r="Y5342" i="2" s="1"/>
  <c r="O5334" i="2"/>
  <c r="Y5334" i="2" s="1"/>
  <c r="O5318" i="2"/>
  <c r="Y5318" i="2" s="1"/>
  <c r="O5310" i="2"/>
  <c r="Y5310" i="2" s="1"/>
  <c r="O5302" i="2"/>
  <c r="O5294" i="2"/>
  <c r="Y5294" i="2" s="1"/>
  <c r="O5286" i="2"/>
  <c r="Y5286" i="2" s="1"/>
  <c r="O5278" i="2"/>
  <c r="Y5278" i="2" s="1"/>
  <c r="O5270" i="2"/>
  <c r="Y5270" i="2" s="1"/>
  <c r="O5254" i="2"/>
  <c r="Y5254" i="2" s="1"/>
  <c r="O5246" i="2"/>
  <c r="Y5246" i="2" s="1"/>
  <c r="O5238" i="2"/>
  <c r="Y5238" i="2" s="1"/>
  <c r="O5230" i="2"/>
  <c r="O5214" i="2"/>
  <c r="Y5214" i="2" s="1"/>
  <c r="O5206" i="2"/>
  <c r="Y5206" i="2" s="1"/>
  <c r="O5198" i="2"/>
  <c r="Y5198" i="2" s="1"/>
  <c r="O5190" i="2"/>
  <c r="Y5190" i="2" s="1"/>
  <c r="O5182" i="2"/>
  <c r="Y5182" i="2" s="1"/>
  <c r="O5174" i="2"/>
  <c r="Y5174" i="2" s="1"/>
  <c r="O5158" i="2"/>
  <c r="Y5158" i="2" s="1"/>
  <c r="O5150" i="2"/>
  <c r="O5142" i="2"/>
  <c r="Y5142" i="2" s="1"/>
  <c r="O5126" i="2"/>
  <c r="Y5126" i="2" s="1"/>
  <c r="O5118" i="2"/>
  <c r="Y5118" i="2" s="1"/>
  <c r="O5110" i="2"/>
  <c r="Y5110" i="2" s="1"/>
  <c r="O5102" i="2"/>
  <c r="Y5102" i="2" s="1"/>
  <c r="O5094" i="2"/>
  <c r="Y5094" i="2" s="1"/>
  <c r="O5086" i="2"/>
  <c r="Y5086" i="2" s="1"/>
  <c r="O5070" i="2"/>
  <c r="O5062" i="2"/>
  <c r="Y5062" i="2" s="1"/>
  <c r="O5054" i="2"/>
  <c r="Y5054" i="2" s="1"/>
  <c r="O5046" i="2"/>
  <c r="Y5046" i="2" s="1"/>
  <c r="O5038" i="2"/>
  <c r="Y5038" i="2" s="1"/>
  <c r="O5022" i="2"/>
  <c r="Y5022" i="2" s="1"/>
  <c r="O5014" i="2"/>
  <c r="Y5014" i="2" s="1"/>
  <c r="O5006" i="2"/>
  <c r="Y5006" i="2" s="1"/>
  <c r="O4998" i="2"/>
  <c r="O4990" i="2"/>
  <c r="Y4990" i="2" s="1"/>
  <c r="O4982" i="2"/>
  <c r="Y4982" i="2" s="1"/>
  <c r="O4974" i="2"/>
  <c r="Y4974" i="2" s="1"/>
  <c r="O4966" i="2"/>
  <c r="Y4966" i="2" s="1"/>
  <c r="O4958" i="2"/>
  <c r="Y4958" i="2" s="1"/>
  <c r="O4942" i="2"/>
  <c r="Y4942" i="2" s="1"/>
  <c r="O4934" i="2"/>
  <c r="Y4934" i="2" s="1"/>
  <c r="O4926" i="2"/>
  <c r="O4918" i="2"/>
  <c r="Y4918" i="2" s="1"/>
  <c r="O4910" i="2"/>
  <c r="Y4910" i="2" s="1"/>
  <c r="O4894" i="2"/>
  <c r="Y4894" i="2" s="1"/>
  <c r="O4886" i="2"/>
  <c r="Y4886" i="2" s="1"/>
  <c r="O4878" i="2"/>
  <c r="Y4878" i="2" s="1"/>
  <c r="O4870" i="2"/>
  <c r="Y4870" i="2" s="1"/>
  <c r="O4862" i="2"/>
  <c r="Y4862" i="2" s="1"/>
  <c r="O4854" i="2"/>
  <c r="Y4854" i="2" s="1"/>
  <c r="O4846" i="2"/>
  <c r="Y4846" i="2" s="1"/>
  <c r="O4838" i="2"/>
  <c r="Y4838" i="2" s="1"/>
  <c r="O4830" i="2"/>
  <c r="Y4830" i="2" s="1"/>
  <c r="O4814" i="2"/>
  <c r="Y4814" i="2" s="1"/>
  <c r="O4806" i="2"/>
  <c r="Y4806" i="2" s="1"/>
  <c r="O4798" i="2"/>
  <c r="Y4798" i="2" s="1"/>
  <c r="O4790" i="2"/>
  <c r="Y4790" i="2" s="1"/>
  <c r="O4782" i="2"/>
  <c r="Y4782" i="2" s="1"/>
  <c r="O4766" i="2"/>
  <c r="Y4766" i="2" s="1"/>
  <c r="O4758" i="2"/>
  <c r="Y4758" i="2" s="1"/>
  <c r="O4750" i="2"/>
  <c r="Y4750" i="2" s="1"/>
  <c r="O4742" i="2"/>
  <c r="Y4742" i="2" s="1"/>
  <c r="O4734" i="2"/>
  <c r="Y4734" i="2" s="1"/>
  <c r="O4726" i="2"/>
  <c r="Y4726" i="2" s="1"/>
  <c r="O4718" i="2"/>
  <c r="Y4718" i="2" s="1"/>
  <c r="O4710" i="2"/>
  <c r="O4702" i="2"/>
  <c r="Y4702" i="2" s="1"/>
  <c r="O4686" i="2"/>
  <c r="Y4686" i="2" s="1"/>
  <c r="O4670" i="2"/>
  <c r="Y4670" i="2" s="1"/>
  <c r="O4654" i="2"/>
  <c r="Y4654" i="2" s="1"/>
  <c r="O4638" i="2"/>
  <c r="Y4638" i="2" s="1"/>
  <c r="O4622" i="2"/>
  <c r="Y4622" i="2" s="1"/>
  <c r="O4606" i="2"/>
  <c r="Y4606" i="2" s="1"/>
  <c r="O4590" i="2"/>
  <c r="O4574" i="2"/>
  <c r="Y4574" i="2" s="1"/>
  <c r="O4558" i="2"/>
  <c r="Y4558" i="2" s="1"/>
  <c r="O4542" i="2"/>
  <c r="Y4542" i="2" s="1"/>
  <c r="O4526" i="2"/>
  <c r="Y4526" i="2" s="1"/>
  <c r="O4510" i="2"/>
  <c r="Y4510" i="2" s="1"/>
  <c r="O4494" i="2"/>
  <c r="Y4494" i="2" s="1"/>
  <c r="O4478" i="2"/>
  <c r="Y4478" i="2" s="1"/>
  <c r="O4462" i="2"/>
  <c r="O4446" i="2"/>
  <c r="Y4446" i="2" s="1"/>
  <c r="O4430" i="2"/>
  <c r="Y4430" i="2" s="1"/>
  <c r="O4414" i="2"/>
  <c r="Y4414" i="2" s="1"/>
  <c r="O4398" i="2"/>
  <c r="Y4398" i="2" s="1"/>
  <c r="O4382" i="2"/>
  <c r="Y4382" i="2" s="1"/>
  <c r="O4366" i="2"/>
  <c r="Y4366" i="2" s="1"/>
  <c r="O4350" i="2"/>
  <c r="Y4350" i="2" s="1"/>
  <c r="O4334" i="2"/>
  <c r="Y4334" i="2" s="1"/>
  <c r="O4318" i="2"/>
  <c r="Y4318" i="2" s="1"/>
  <c r="O4302" i="2"/>
  <c r="Y4302" i="2" s="1"/>
  <c r="O4286" i="2"/>
  <c r="Y4286" i="2" s="1"/>
  <c r="O4270" i="2"/>
  <c r="Y4270" i="2" s="1"/>
  <c r="O4262" i="2"/>
  <c r="Y4262" i="2" s="1"/>
  <c r="O4254" i="2"/>
  <c r="Y4254" i="2" s="1"/>
  <c r="O4238" i="2"/>
  <c r="Y4238" i="2" s="1"/>
  <c r="O4230" i="2"/>
  <c r="Y4230" i="2" s="1"/>
  <c r="O4222" i="2"/>
  <c r="Y4222" i="2" s="1"/>
  <c r="O4206" i="2"/>
  <c r="Y4206" i="2" s="1"/>
  <c r="O4198" i="2"/>
  <c r="Y4198" i="2" s="1"/>
  <c r="O4182" i="2"/>
  <c r="Y4182" i="2" s="1"/>
  <c r="O4166" i="2"/>
  <c r="Y4166" i="2" s="1"/>
  <c r="O4150" i="2"/>
  <c r="Y4150" i="2" s="1"/>
  <c r="O4134" i="2"/>
  <c r="Y4134" i="2" s="1"/>
  <c r="O4118" i="2"/>
  <c r="Y4118" i="2" s="1"/>
  <c r="Y4070" i="2"/>
  <c r="Y4054" i="2"/>
  <c r="Y4038" i="2"/>
  <c r="Y3966" i="2"/>
  <c r="Y3926" i="2"/>
  <c r="Y3862" i="2"/>
  <c r="Y3830" i="2"/>
  <c r="Y3822" i="2"/>
  <c r="Y3758" i="2"/>
  <c r="Y3726" i="2"/>
  <c r="Y3718" i="2"/>
  <c r="Y3654" i="2"/>
  <c r="Y3630" i="2"/>
  <c r="Y3614" i="2"/>
  <c r="Y3566" i="2"/>
  <c r="Y3542" i="2"/>
  <c r="Y3534" i="2"/>
  <c r="Y3478" i="2"/>
  <c r="Y3454" i="2"/>
  <c r="Y3446" i="2"/>
  <c r="O3422" i="2"/>
  <c r="Y3422" i="2" s="1"/>
  <c r="O3414" i="2"/>
  <c r="Y3414" i="2" s="1"/>
  <c r="O3406" i="2"/>
  <c r="Y3406" i="2" s="1"/>
  <c r="O3390" i="2"/>
  <c r="Y3390" i="2" s="1"/>
  <c r="O3382" i="2"/>
  <c r="Y3382" i="2" s="1"/>
  <c r="O3374" i="2"/>
  <c r="Y3374" i="2" s="1"/>
  <c r="O3358" i="2"/>
  <c r="Y3358" i="2" s="1"/>
  <c r="O3350" i="2"/>
  <c r="Y3350" i="2" s="1"/>
  <c r="O3342" i="2"/>
  <c r="Y3342" i="2" s="1"/>
  <c r="O3326" i="2"/>
  <c r="Y3326" i="2" s="1"/>
  <c r="O3318" i="2"/>
  <c r="Y3318" i="2" s="1"/>
  <c r="O3310" i="2"/>
  <c r="Y3310" i="2" s="1"/>
  <c r="O3294" i="2"/>
  <c r="Y3294" i="2" s="1"/>
  <c r="O3286" i="2"/>
  <c r="Y3286" i="2" s="1"/>
  <c r="O3278" i="2"/>
  <c r="Y3278" i="2" s="1"/>
  <c r="O3262" i="2"/>
  <c r="Y3262" i="2" s="1"/>
  <c r="O3254" i="2"/>
  <c r="Y3254" i="2" s="1"/>
  <c r="O3246" i="2"/>
  <c r="Y3246" i="2" s="1"/>
  <c r="O3230" i="2"/>
  <c r="Y3230" i="2" s="1"/>
  <c r="O3222" i="2"/>
  <c r="Y3222" i="2" s="1"/>
  <c r="O3214" i="2"/>
  <c r="Y3214" i="2" s="1"/>
  <c r="O3198" i="2"/>
  <c r="Y3198" i="2" s="1"/>
  <c r="O3190" i="2"/>
  <c r="Y3190" i="2" s="1"/>
  <c r="O3182" i="2"/>
  <c r="Y3182" i="2" s="1"/>
  <c r="O3166" i="2"/>
  <c r="Y3166" i="2" s="1"/>
  <c r="O3158" i="2"/>
  <c r="Y3158" i="2" s="1"/>
  <c r="O3150" i="2"/>
  <c r="Y3150" i="2" s="1"/>
  <c r="O3134" i="2"/>
  <c r="Y3134" i="2" s="1"/>
  <c r="O3126" i="2"/>
  <c r="Y3126" i="2" s="1"/>
  <c r="O3118" i="2"/>
  <c r="Y3118" i="2" s="1"/>
  <c r="O3102" i="2"/>
  <c r="Y3102" i="2" s="1"/>
  <c r="O3094" i="2"/>
  <c r="Y3094" i="2" s="1"/>
  <c r="O3086" i="2"/>
  <c r="Y3086" i="2" s="1"/>
  <c r="O3070" i="2"/>
  <c r="Y3070" i="2" s="1"/>
  <c r="O3062" i="2"/>
  <c r="Y3062" i="2" s="1"/>
  <c r="O3054" i="2"/>
  <c r="Y3054" i="2" s="1"/>
  <c r="O3038" i="2"/>
  <c r="Y3038" i="2" s="1"/>
  <c r="O3030" i="2"/>
  <c r="Y3030" i="2" s="1"/>
  <c r="O3022" i="2"/>
  <c r="Y3022" i="2" s="1"/>
  <c r="O3006" i="2"/>
  <c r="Y3006" i="2" s="1"/>
  <c r="O2998" i="2"/>
  <c r="Y2998" i="2" s="1"/>
  <c r="O2990" i="2"/>
  <c r="Y2990" i="2" s="1"/>
  <c r="O2974" i="2"/>
  <c r="Y2974" i="2" s="1"/>
  <c r="O2966" i="2"/>
  <c r="Y2966" i="2" s="1"/>
  <c r="O2958" i="2"/>
  <c r="Y2958" i="2" s="1"/>
  <c r="O2942" i="2"/>
  <c r="Y2942" i="2" s="1"/>
  <c r="O2934" i="2"/>
  <c r="Y2934" i="2" s="1"/>
  <c r="O2926" i="2"/>
  <c r="Y2926" i="2" s="1"/>
  <c r="O2910" i="2"/>
  <c r="Y2910" i="2" s="1"/>
  <c r="O2902" i="2"/>
  <c r="Y2902" i="2" s="1"/>
  <c r="O2894" i="2"/>
  <c r="Y2894" i="2" s="1"/>
  <c r="O2878" i="2"/>
  <c r="Y2878" i="2" s="1"/>
  <c r="O2870" i="2"/>
  <c r="Y2870" i="2" s="1"/>
  <c r="O2862" i="2"/>
  <c r="Y2862" i="2" s="1"/>
  <c r="O2846" i="2"/>
  <c r="Y2846" i="2" s="1"/>
  <c r="O2838" i="2"/>
  <c r="Y2838" i="2" s="1"/>
  <c r="O2830" i="2"/>
  <c r="Y2830" i="2" s="1"/>
  <c r="O2814" i="2"/>
  <c r="Y2814" i="2" s="1"/>
  <c r="O2806" i="2"/>
  <c r="Y2806" i="2" s="1"/>
  <c r="O2798" i="2"/>
  <c r="Y2798" i="2" s="1"/>
  <c r="O2782" i="2"/>
  <c r="Y2782" i="2" s="1"/>
  <c r="O2774" i="2"/>
  <c r="Y2774" i="2" s="1"/>
  <c r="O2766" i="2"/>
  <c r="Y2766" i="2" s="1"/>
  <c r="O2750" i="2"/>
  <c r="Y2750" i="2" s="1"/>
  <c r="O2742" i="2"/>
  <c r="Y2742" i="2" s="1"/>
  <c r="O2734" i="2"/>
  <c r="Y2734" i="2" s="1"/>
  <c r="O2718" i="2"/>
  <c r="Y2718" i="2" s="1"/>
  <c r="O2710" i="2"/>
  <c r="Y2710" i="2" s="1"/>
  <c r="O2702" i="2"/>
  <c r="Y2702" i="2" s="1"/>
  <c r="O2686" i="2"/>
  <c r="Y2686" i="2" s="1"/>
  <c r="O2678" i="2"/>
  <c r="Y2678" i="2" s="1"/>
  <c r="O2670" i="2"/>
  <c r="Y2670" i="2" s="1"/>
  <c r="O2654" i="2"/>
  <c r="Y2654" i="2" s="1"/>
  <c r="O2646" i="2"/>
  <c r="Y2646" i="2" s="1"/>
  <c r="O2638" i="2"/>
  <c r="Y2638" i="2" s="1"/>
  <c r="O2622" i="2"/>
  <c r="Y2622" i="2" s="1"/>
  <c r="O2598" i="2"/>
  <c r="Y2598" i="2" s="1"/>
  <c r="O2582" i="2"/>
  <c r="Y2582" i="2" s="1"/>
  <c r="O2566" i="2"/>
  <c r="Y2566" i="2" s="1"/>
  <c r="O2550" i="2"/>
  <c r="Y2550" i="2" s="1"/>
  <c r="O2534" i="2"/>
  <c r="Y2534" i="2" s="1"/>
  <c r="O2518" i="2"/>
  <c r="Y2518" i="2" s="1"/>
  <c r="O2502" i="2"/>
  <c r="Y2502" i="2" s="1"/>
  <c r="O2486" i="2"/>
  <c r="Y2486" i="2" s="1"/>
  <c r="O2470" i="2"/>
  <c r="Y2470" i="2" s="1"/>
  <c r="O2454" i="2"/>
  <c r="Y2454" i="2" s="1"/>
  <c r="O2438" i="2"/>
  <c r="Y2438" i="2" s="1"/>
  <c r="O2422" i="2"/>
  <c r="Y2422" i="2" s="1"/>
  <c r="O2406" i="2"/>
  <c r="Y2406" i="2" s="1"/>
  <c r="O2390" i="2"/>
  <c r="Y2390" i="2" s="1"/>
  <c r="O2374" i="2"/>
  <c r="Y2374" i="2" s="1"/>
  <c r="O2358" i="2"/>
  <c r="Y2358" i="2" s="1"/>
  <c r="O2342" i="2"/>
  <c r="Y2342" i="2" s="1"/>
  <c r="O2326" i="2"/>
  <c r="Y2326" i="2" s="1"/>
  <c r="O2310" i="2"/>
  <c r="Y2310" i="2" s="1"/>
  <c r="O2274" i="2"/>
  <c r="Y2274" i="2" s="1"/>
  <c r="O2258" i="2"/>
  <c r="Y2258" i="2" s="1"/>
  <c r="O2250" i="2"/>
  <c r="Y2250" i="2" s="1"/>
  <c r="O2242" i="2"/>
  <c r="Y2242" i="2" s="1"/>
  <c r="O5341" i="2"/>
  <c r="Y5341" i="2" s="1"/>
  <c r="O5333" i="2"/>
  <c r="Y5333" i="2" s="1"/>
  <c r="O5325" i="2"/>
  <c r="Y5325" i="2" s="1"/>
  <c r="O5317" i="2"/>
  <c r="Y5317" i="2" s="1"/>
  <c r="O5301" i="2"/>
  <c r="Y5301" i="2" s="1"/>
  <c r="O5293" i="2"/>
  <c r="Y5293" i="2" s="1"/>
  <c r="O5285" i="2"/>
  <c r="Y5285" i="2" s="1"/>
  <c r="O5277" i="2"/>
  <c r="Y5277" i="2" s="1"/>
  <c r="O5269" i="2"/>
  <c r="Y5269" i="2" s="1"/>
  <c r="O5261" i="2"/>
  <c r="Y5261" i="2" s="1"/>
  <c r="O5253" i="2"/>
  <c r="Y5253" i="2" s="1"/>
  <c r="O5237" i="2"/>
  <c r="Y5237" i="2" s="1"/>
  <c r="O5229" i="2"/>
  <c r="Y5229" i="2" s="1"/>
  <c r="O5221" i="2"/>
  <c r="Y5221" i="2" s="1"/>
  <c r="O5213" i="2"/>
  <c r="Y5213" i="2" s="1"/>
  <c r="O5205" i="2"/>
  <c r="Y5205" i="2" s="1"/>
  <c r="O5197" i="2"/>
  <c r="Y5197" i="2" s="1"/>
  <c r="O5189" i="2"/>
  <c r="Y5189" i="2" s="1"/>
  <c r="O5173" i="2"/>
  <c r="Y5173" i="2" s="1"/>
  <c r="O5165" i="2"/>
  <c r="Y5165" i="2" s="1"/>
  <c r="O5157" i="2"/>
  <c r="Y5157" i="2" s="1"/>
  <c r="O5149" i="2"/>
  <c r="Y5149" i="2" s="1"/>
  <c r="O5141" i="2"/>
  <c r="Y5141" i="2" s="1"/>
  <c r="O5133" i="2"/>
  <c r="Y5133" i="2" s="1"/>
  <c r="O5125" i="2"/>
  <c r="Y5125" i="2" s="1"/>
  <c r="Y3733" i="2"/>
  <c r="O2297" i="2"/>
  <c r="Y2297" i="2" s="1"/>
  <c r="O2289" i="2"/>
  <c r="Y2289" i="2" s="1"/>
  <c r="O2281" i="2"/>
  <c r="Y2281" i="2" s="1"/>
  <c r="O2273" i="2"/>
  <c r="Y2273" i="2" s="1"/>
  <c r="O2265" i="2"/>
  <c r="Y2265" i="2" s="1"/>
  <c r="O2257" i="2"/>
  <c r="Y2257" i="2" s="1"/>
  <c r="O2249" i="2"/>
  <c r="Y2249" i="2" s="1"/>
  <c r="O2241" i="2"/>
  <c r="Y2241" i="2" s="1"/>
  <c r="O2233" i="2"/>
  <c r="Y2233" i="2" s="1"/>
  <c r="O2225" i="2"/>
  <c r="Y2225" i="2" s="1"/>
  <c r="O2217" i="2"/>
  <c r="Y2217" i="2" s="1"/>
  <c r="O2209" i="2"/>
  <c r="Y2209" i="2" s="1"/>
  <c r="O2201" i="2"/>
  <c r="Y2201" i="2" s="1"/>
  <c r="O2193" i="2"/>
  <c r="Y2193" i="2" s="1"/>
  <c r="O2185" i="2"/>
  <c r="Y2185" i="2" s="1"/>
  <c r="O2177" i="2"/>
  <c r="Y2177" i="2" s="1"/>
  <c r="O2169" i="2"/>
  <c r="Y2169" i="2" s="1"/>
  <c r="O2161" i="2"/>
  <c r="Y2161" i="2" s="1"/>
  <c r="O2153" i="2"/>
  <c r="Y2153" i="2" s="1"/>
  <c r="O2145" i="2"/>
  <c r="Y2145" i="2" s="1"/>
  <c r="O2137" i="2"/>
  <c r="Y2137" i="2" s="1"/>
  <c r="O2129" i="2"/>
  <c r="Y2129" i="2" s="1"/>
  <c r="O2121" i="2"/>
  <c r="Y2121" i="2" s="1"/>
  <c r="O2113" i="2"/>
  <c r="Y2113" i="2" s="1"/>
  <c r="O2105" i="2"/>
  <c r="Y2105" i="2" s="1"/>
  <c r="O2097" i="2"/>
  <c r="Y2097" i="2" s="1"/>
  <c r="O2089" i="2"/>
  <c r="Y2089" i="2" s="1"/>
  <c r="O2081" i="2"/>
  <c r="Y2081" i="2" s="1"/>
  <c r="O2073" i="2"/>
  <c r="Y2073" i="2" s="1"/>
  <c r="O2065" i="2"/>
  <c r="Y2065" i="2" s="1"/>
  <c r="O2049" i="2"/>
  <c r="Y2049" i="2" s="1"/>
  <c r="O2041" i="2"/>
  <c r="Y2041" i="2" s="1"/>
  <c r="O2033" i="2"/>
  <c r="Y2033" i="2" s="1"/>
  <c r="O2025" i="2"/>
  <c r="Y2025" i="2" s="1"/>
  <c r="O2017" i="2"/>
  <c r="Y2017" i="2" s="1"/>
  <c r="O2009" i="2"/>
  <c r="Y2009" i="2" s="1"/>
  <c r="O2001" i="2"/>
  <c r="Y2001" i="2" s="1"/>
  <c r="O1993" i="2"/>
  <c r="Y1993" i="2" s="1"/>
  <c r="O1985" i="2"/>
  <c r="Y1985" i="2" s="1"/>
  <c r="O1977" i="2"/>
  <c r="Y1977" i="2" s="1"/>
  <c r="O1969" i="2"/>
  <c r="Y1969" i="2" s="1"/>
  <c r="O1961" i="2"/>
  <c r="Y1961" i="2" s="1"/>
  <c r="O1953" i="2"/>
  <c r="Y1953" i="2" s="1"/>
  <c r="O1945" i="2"/>
  <c r="Y1945" i="2" s="1"/>
  <c r="O1929" i="2"/>
  <c r="Y1929" i="2" s="1"/>
  <c r="O1921" i="2"/>
  <c r="Y1921" i="2" s="1"/>
  <c r="O1897" i="2"/>
  <c r="Y1897" i="2" s="1"/>
  <c r="O1889" i="2"/>
  <c r="Y1889" i="2" s="1"/>
  <c r="O1881" i="2"/>
  <c r="Y1881" i="2" s="1"/>
  <c r="O1873" i="2"/>
  <c r="Y1873" i="2" s="1"/>
  <c r="O1865" i="2"/>
  <c r="Y1865" i="2" s="1"/>
  <c r="O1857" i="2"/>
  <c r="Y1857" i="2" s="1"/>
  <c r="O1849" i="2"/>
  <c r="Y1849" i="2" s="1"/>
  <c r="O1841" i="2"/>
  <c r="Y1841" i="2" s="1"/>
  <c r="O1833" i="2"/>
  <c r="Y1833" i="2" s="1"/>
  <c r="O1825" i="2"/>
  <c r="Y1825" i="2" s="1"/>
  <c r="O1809" i="2"/>
  <c r="Y1809" i="2" s="1"/>
  <c r="O1801" i="2"/>
  <c r="Y1801" i="2" s="1"/>
  <c r="O1777" i="2"/>
  <c r="Y1777" i="2" s="1"/>
  <c r="O1769" i="2"/>
  <c r="Y1769" i="2" s="1"/>
  <c r="O1753" i="2"/>
  <c r="Y1753" i="2" s="1"/>
  <c r="O1745" i="2"/>
  <c r="Y1745" i="2" s="1"/>
  <c r="O1737" i="2"/>
  <c r="Y1737" i="2" s="1"/>
  <c r="O1729" i="2"/>
  <c r="Y1729" i="2" s="1"/>
  <c r="O1721" i="2"/>
  <c r="Y1721" i="2" s="1"/>
  <c r="O1713" i="2"/>
  <c r="Y1713" i="2" s="1"/>
  <c r="O1705" i="2"/>
  <c r="Y1705" i="2" s="1"/>
  <c r="O1697" i="2"/>
  <c r="Y1697" i="2" s="1"/>
  <c r="O1681" i="2"/>
  <c r="Y1681" i="2" s="1"/>
  <c r="O1673" i="2"/>
  <c r="Y1673" i="2" s="1"/>
  <c r="O1649" i="2"/>
  <c r="Y1649" i="2" s="1"/>
  <c r="O1641" i="2"/>
  <c r="Y1641" i="2" s="1"/>
  <c r="O1625" i="2"/>
  <c r="Y1625" i="2" s="1"/>
  <c r="O1617" i="2"/>
  <c r="Y1617" i="2" s="1"/>
  <c r="O1609" i="2"/>
  <c r="Y1609" i="2" s="1"/>
  <c r="O1601" i="2"/>
  <c r="Y1601" i="2" s="1"/>
  <c r="O1593" i="2"/>
  <c r="Y1593" i="2" s="1"/>
  <c r="O1585" i="2"/>
  <c r="Y1585" i="2" s="1"/>
  <c r="O1577" i="2"/>
  <c r="Y1577" i="2" s="1"/>
  <c r="O1569" i="2"/>
  <c r="Y1569" i="2" s="1"/>
  <c r="O1553" i="2"/>
  <c r="Y1553" i="2" s="1"/>
  <c r="O1545" i="2"/>
  <c r="Y1545" i="2" s="1"/>
  <c r="O1521" i="2"/>
  <c r="Y1521" i="2" s="1"/>
  <c r="O1513" i="2"/>
  <c r="Y1513" i="2" s="1"/>
  <c r="O1497" i="2"/>
  <c r="Y1497" i="2" s="1"/>
  <c r="O1489" i="2"/>
  <c r="Y1489" i="2" s="1"/>
  <c r="O1481" i="2"/>
  <c r="Y1481" i="2" s="1"/>
  <c r="O1473" i="2"/>
  <c r="Y1473" i="2" s="1"/>
  <c r="O1465" i="2"/>
  <c r="Y1465" i="2" s="1"/>
  <c r="O1457" i="2"/>
  <c r="Y1457" i="2" s="1"/>
  <c r="O1449" i="2"/>
  <c r="Y1449" i="2" s="1"/>
  <c r="O1441" i="2"/>
  <c r="Y1441" i="2" s="1"/>
  <c r="O1433" i="2"/>
  <c r="Y1433" i="2" s="1"/>
  <c r="O1425" i="2"/>
  <c r="Y1425" i="2" s="1"/>
  <c r="O1417" i="2"/>
  <c r="Y1417" i="2" s="1"/>
  <c r="O1409" i="2"/>
  <c r="Y1409" i="2" s="1"/>
  <c r="O1401" i="2"/>
  <c r="Y1401" i="2" s="1"/>
  <c r="O1393" i="2"/>
  <c r="Y1393" i="2" s="1"/>
  <c r="O1369" i="2"/>
  <c r="Y1369" i="2" s="1"/>
  <c r="O1361" i="2"/>
  <c r="Y1361" i="2" s="1"/>
  <c r="O1353" i="2"/>
  <c r="Y1353" i="2" s="1"/>
  <c r="O1345" i="2"/>
  <c r="Y1345" i="2" s="1"/>
  <c r="O1337" i="2"/>
  <c r="Y1337" i="2" s="1"/>
  <c r="O1321" i="2"/>
  <c r="Y1321" i="2" s="1"/>
  <c r="O1313" i="2"/>
  <c r="Y1313" i="2" s="1"/>
  <c r="O1305" i="2"/>
  <c r="Y1305" i="2" s="1"/>
  <c r="O1289" i="2"/>
  <c r="Y1289" i="2" s="1"/>
  <c r="O1281" i="2"/>
  <c r="Y1281" i="2" s="1"/>
  <c r="O1273" i="2"/>
  <c r="Y1273" i="2" s="1"/>
  <c r="O1265" i="2"/>
  <c r="Y1265" i="2" s="1"/>
  <c r="O1257" i="2"/>
  <c r="Y1257" i="2" s="1"/>
  <c r="O1249" i="2"/>
  <c r="Y1249" i="2" s="1"/>
  <c r="O1241" i="2"/>
  <c r="Y1241" i="2" s="1"/>
  <c r="O1233" i="2"/>
  <c r="Y1233" i="2" s="1"/>
  <c r="O1225" i="2"/>
  <c r="Y1225" i="2" s="1"/>
  <c r="O1217" i="2"/>
  <c r="Y1217" i="2" s="1"/>
  <c r="O1209" i="2"/>
  <c r="Y1209" i="2" s="1"/>
  <c r="O1193" i="2"/>
  <c r="Y1193" i="2" s="1"/>
  <c r="O1185" i="2"/>
  <c r="Y1185" i="2" s="1"/>
  <c r="O1169" i="2"/>
  <c r="Y1169" i="2" s="1"/>
  <c r="O1161" i="2"/>
  <c r="Y1161" i="2" s="1"/>
  <c r="O1153" i="2"/>
  <c r="Y1153" i="2" s="1"/>
  <c r="O1145" i="2"/>
  <c r="Y1145" i="2" s="1"/>
  <c r="O1137" i="2"/>
  <c r="Y1137" i="2" s="1"/>
  <c r="O1129" i="2"/>
  <c r="Y1129" i="2" s="1"/>
  <c r="O1121" i="2"/>
  <c r="Y1121" i="2" s="1"/>
  <c r="O1113" i="2"/>
  <c r="Y1113" i="2" s="1"/>
  <c r="O1097" i="2"/>
  <c r="Y1097" i="2" s="1"/>
  <c r="O1089" i="2"/>
  <c r="Y1089" i="2" s="1"/>
  <c r="O1065" i="2"/>
  <c r="Y1065" i="2" s="1"/>
  <c r="O1057" i="2"/>
  <c r="Y1057" i="2" s="1"/>
  <c r="O1041" i="2"/>
  <c r="Y1041" i="2" s="1"/>
  <c r="O1033" i="2"/>
  <c r="Y1033" i="2" s="1"/>
  <c r="O1025" i="2"/>
  <c r="Y1025" i="2" s="1"/>
  <c r="O1017" i="2"/>
  <c r="Y1017" i="2" s="1"/>
  <c r="O1009" i="2"/>
  <c r="Y1009" i="2" s="1"/>
  <c r="O1001" i="2"/>
  <c r="Y1001" i="2" s="1"/>
  <c r="O993" i="2"/>
  <c r="Y993" i="2" s="1"/>
  <c r="O985" i="2"/>
  <c r="Y985" i="2" s="1"/>
  <c r="O969" i="2"/>
  <c r="Y969" i="2" s="1"/>
  <c r="O961" i="2"/>
  <c r="Y961" i="2" s="1"/>
  <c r="O937" i="2"/>
  <c r="Y937" i="2" s="1"/>
  <c r="O929" i="2"/>
  <c r="Y929" i="2" s="1"/>
  <c r="O913" i="2"/>
  <c r="Y913" i="2" s="1"/>
  <c r="O905" i="2"/>
  <c r="Y905" i="2" s="1"/>
  <c r="O897" i="2"/>
  <c r="Y897" i="2" s="1"/>
  <c r="O889" i="2"/>
  <c r="Y889" i="2" s="1"/>
  <c r="O881" i="2"/>
  <c r="Y881" i="2" s="1"/>
  <c r="O873" i="2"/>
  <c r="Y873" i="2" s="1"/>
  <c r="O865" i="2"/>
  <c r="Y865" i="2" s="1"/>
  <c r="O857" i="2"/>
  <c r="Y857" i="2" s="1"/>
  <c r="O849" i="2"/>
  <c r="Y849" i="2" s="1"/>
  <c r="O841" i="2"/>
  <c r="Y841" i="2" s="1"/>
  <c r="O825" i="2"/>
  <c r="Y825" i="2" s="1"/>
  <c r="O817" i="2"/>
  <c r="Y817" i="2" s="1"/>
  <c r="O2130" i="2"/>
  <c r="Y2130" i="2" s="1"/>
  <c r="O2122" i="2"/>
  <c r="Y2122" i="2" s="1"/>
  <c r="O2114" i="2"/>
  <c r="Y2114" i="2" s="1"/>
  <c r="O2106" i="2"/>
  <c r="Y2106" i="2" s="1"/>
  <c r="O2098" i="2"/>
  <c r="Y2098" i="2" s="1"/>
  <c r="O2090" i="2"/>
  <c r="Y2090" i="2" s="1"/>
  <c r="O2082" i="2"/>
  <c r="Y2082" i="2" s="1"/>
  <c r="O2066" i="2"/>
  <c r="Y2066" i="2" s="1"/>
  <c r="O2058" i="2"/>
  <c r="Y2058" i="2" s="1"/>
  <c r="O2050" i="2"/>
  <c r="Y2050" i="2" s="1"/>
  <c r="O2042" i="2"/>
  <c r="Y2042" i="2" s="1"/>
  <c r="O2034" i="2"/>
  <c r="Y2034" i="2" s="1"/>
  <c r="O2026" i="2"/>
  <c r="Y2026" i="2" s="1"/>
  <c r="O2018" i="2"/>
  <c r="Y2018" i="2" s="1"/>
  <c r="O2002" i="2"/>
  <c r="Y2002" i="2" s="1"/>
  <c r="O1994" i="2"/>
  <c r="Y1994" i="2" s="1"/>
  <c r="O1986" i="2"/>
  <c r="Y1986" i="2" s="1"/>
  <c r="O1978" i="2"/>
  <c r="Y1978" i="2" s="1"/>
  <c r="O1970" i="2"/>
  <c r="Y1970" i="2" s="1"/>
  <c r="O1962" i="2"/>
  <c r="Y1962" i="2" s="1"/>
  <c r="O1954" i="2"/>
  <c r="Y1954" i="2" s="1"/>
  <c r="O1938" i="2"/>
  <c r="Y1938" i="2" s="1"/>
  <c r="O1930" i="2"/>
  <c r="Y1930" i="2" s="1"/>
  <c r="O1922" i="2"/>
  <c r="Y1922" i="2" s="1"/>
  <c r="O1914" i="2"/>
  <c r="Y1914" i="2" s="1"/>
  <c r="O1906" i="2"/>
  <c r="Y1906" i="2" s="1"/>
  <c r="O1898" i="2"/>
  <c r="Y1898" i="2" s="1"/>
  <c r="O1890" i="2"/>
  <c r="Y1890" i="2" s="1"/>
  <c r="O1874" i="2"/>
  <c r="Y1874" i="2" s="1"/>
  <c r="O1866" i="2"/>
  <c r="Y1866" i="2" s="1"/>
  <c r="O1858" i="2"/>
  <c r="Y1858" i="2" s="1"/>
  <c r="O1850" i="2"/>
  <c r="Y1850" i="2" s="1"/>
  <c r="O1842" i="2"/>
  <c r="Y1842" i="2" s="1"/>
  <c r="O1834" i="2"/>
  <c r="Y1834" i="2" s="1"/>
  <c r="O1826" i="2"/>
  <c r="Y1826" i="2" s="1"/>
  <c r="O1810" i="2"/>
  <c r="Y1810" i="2" s="1"/>
  <c r="O1802" i="2"/>
  <c r="Y1802" i="2" s="1"/>
  <c r="O1794" i="2"/>
  <c r="Y1794" i="2" s="1"/>
  <c r="O1786" i="2"/>
  <c r="Y1786" i="2" s="1"/>
  <c r="O1778" i="2"/>
  <c r="Y1778" i="2" s="1"/>
  <c r="O1770" i="2"/>
  <c r="Y1770" i="2" s="1"/>
  <c r="O1762" i="2"/>
  <c r="Y1762" i="2" s="1"/>
  <c r="O1754" i="2"/>
  <c r="Y1754" i="2" s="1"/>
  <c r="O1746" i="2"/>
  <c r="Y1746" i="2" s="1"/>
  <c r="O1738" i="2"/>
  <c r="Y1738" i="2" s="1"/>
  <c r="O1730" i="2"/>
  <c r="Y1730" i="2" s="1"/>
  <c r="O1722" i="2"/>
  <c r="Y1722" i="2" s="1"/>
  <c r="O1714" i="2"/>
  <c r="Y1714" i="2" s="1"/>
  <c r="O1706" i="2"/>
  <c r="Y1706" i="2" s="1"/>
  <c r="O1698" i="2"/>
  <c r="Y1698" i="2" s="1"/>
  <c r="O1690" i="2"/>
  <c r="Y1690" i="2" s="1"/>
  <c r="O1682" i="2"/>
  <c r="Y1682" i="2" s="1"/>
  <c r="O1674" i="2"/>
  <c r="Y1674" i="2" s="1"/>
  <c r="O1666" i="2"/>
  <c r="Y1666" i="2" s="1"/>
  <c r="O1658" i="2"/>
  <c r="Y1658" i="2" s="1"/>
  <c r="O1650" i="2"/>
  <c r="Y1650" i="2" s="1"/>
  <c r="O1642" i="2"/>
  <c r="Y1642" i="2" s="1"/>
  <c r="O1634" i="2"/>
  <c r="Y1634" i="2" s="1"/>
  <c r="O1626" i="2"/>
  <c r="Y1626" i="2" s="1"/>
  <c r="O1618" i="2"/>
  <c r="Y1618" i="2" s="1"/>
  <c r="O1610" i="2"/>
  <c r="Y1610" i="2" s="1"/>
  <c r="O1602" i="2"/>
  <c r="Y1602" i="2" s="1"/>
  <c r="O1594" i="2"/>
  <c r="Y1594" i="2" s="1"/>
  <c r="O1586" i="2"/>
  <c r="Y1586" i="2" s="1"/>
  <c r="O1578" i="2"/>
  <c r="Y1578" i="2" s="1"/>
  <c r="O1570" i="2"/>
  <c r="Y1570" i="2" s="1"/>
  <c r="O1562" i="2"/>
  <c r="Y1562" i="2" s="1"/>
  <c r="O1554" i="2"/>
  <c r="Y1554" i="2" s="1"/>
  <c r="O1546" i="2"/>
  <c r="Y1546" i="2" s="1"/>
  <c r="O1538" i="2"/>
  <c r="Y1538" i="2" s="1"/>
  <c r="O1530" i="2"/>
  <c r="Y1530" i="2" s="1"/>
  <c r="O1522" i="2"/>
  <c r="Y1522" i="2" s="1"/>
  <c r="O1514" i="2"/>
  <c r="Y1514" i="2" s="1"/>
  <c r="O1506" i="2"/>
  <c r="Y1506" i="2" s="1"/>
  <c r="O1498" i="2"/>
  <c r="Y1498" i="2" s="1"/>
  <c r="O1490" i="2"/>
  <c r="Y1490" i="2" s="1"/>
  <c r="O1482" i="2"/>
  <c r="Y1482" i="2" s="1"/>
  <c r="O1474" i="2"/>
  <c r="Y1474" i="2" s="1"/>
  <c r="O1466" i="2"/>
  <c r="Y1466" i="2" s="1"/>
  <c r="O1458" i="2"/>
  <c r="Y1458" i="2" s="1"/>
  <c r="O1450" i="2"/>
  <c r="Y1450" i="2" s="1"/>
  <c r="O1442" i="2"/>
  <c r="Y1442" i="2" s="1"/>
  <c r="O1434" i="2"/>
  <c r="Y1434" i="2" s="1"/>
  <c r="O1426" i="2"/>
  <c r="Y1426" i="2" s="1"/>
  <c r="O1418" i="2"/>
  <c r="Y1418" i="2" s="1"/>
  <c r="O1410" i="2"/>
  <c r="Y1410" i="2" s="1"/>
  <c r="O1402" i="2"/>
  <c r="Y1402" i="2" s="1"/>
  <c r="O1394" i="2"/>
  <c r="Y1394" i="2" s="1"/>
  <c r="O1386" i="2"/>
  <c r="Y1386" i="2" s="1"/>
  <c r="O1378" i="2"/>
  <c r="Y1378" i="2" s="1"/>
  <c r="O1370" i="2"/>
  <c r="Y1370" i="2" s="1"/>
  <c r="O1362" i="2"/>
  <c r="Y1362" i="2" s="1"/>
  <c r="O1354" i="2"/>
  <c r="Y1354" i="2" s="1"/>
  <c r="O1346" i="2"/>
  <c r="Y1346" i="2" s="1"/>
  <c r="O1338" i="2"/>
  <c r="Y1338" i="2" s="1"/>
  <c r="O1330" i="2"/>
  <c r="Y1330" i="2" s="1"/>
  <c r="O1322" i="2"/>
  <c r="Y1322" i="2" s="1"/>
  <c r="O1314" i="2"/>
  <c r="Y1314" i="2" s="1"/>
  <c r="O1306" i="2"/>
  <c r="Y1306" i="2" s="1"/>
  <c r="O1298" i="2"/>
  <c r="Y1298" i="2" s="1"/>
  <c r="O1290" i="2"/>
  <c r="Y1290" i="2" s="1"/>
  <c r="O1282" i="2"/>
  <c r="Y1282" i="2" s="1"/>
  <c r="O1274" i="2"/>
  <c r="Y1274" i="2" s="1"/>
  <c r="O1266" i="2"/>
  <c r="Y1266" i="2" s="1"/>
  <c r="O1258" i="2"/>
  <c r="Y1258" i="2" s="1"/>
  <c r="O1250" i="2"/>
  <c r="Y1250" i="2" s="1"/>
  <c r="O1242" i="2"/>
  <c r="Y1242" i="2" s="1"/>
  <c r="O1234" i="2"/>
  <c r="Y1234" i="2" s="1"/>
  <c r="O1226" i="2"/>
  <c r="Y1226" i="2" s="1"/>
  <c r="O1218" i="2"/>
  <c r="Y1218" i="2" s="1"/>
  <c r="O1210" i="2"/>
  <c r="Y1210" i="2" s="1"/>
  <c r="O1202" i="2"/>
  <c r="Y1202" i="2" s="1"/>
  <c r="O1194" i="2"/>
  <c r="Y1194" i="2" s="1"/>
  <c r="O1186" i="2"/>
  <c r="Y1186" i="2" s="1"/>
  <c r="O1178" i="2"/>
  <c r="Y1178" i="2" s="1"/>
  <c r="O1170" i="2"/>
  <c r="Y1170" i="2" s="1"/>
  <c r="O1162" i="2"/>
  <c r="Y1162" i="2" s="1"/>
  <c r="O1154" i="2"/>
  <c r="Y1154" i="2" s="1"/>
  <c r="O1146" i="2"/>
  <c r="Y1146" i="2" s="1"/>
  <c r="O1138" i="2"/>
  <c r="Y1138" i="2" s="1"/>
  <c r="O1130" i="2"/>
  <c r="Y1130" i="2" s="1"/>
  <c r="O1122" i="2"/>
  <c r="Y1122" i="2" s="1"/>
  <c r="O1114" i="2"/>
  <c r="Y1114" i="2" s="1"/>
  <c r="O1106" i="2"/>
  <c r="Y1106" i="2" s="1"/>
  <c r="O1098" i="2"/>
  <c r="Y1098" i="2" s="1"/>
  <c r="O1090" i="2"/>
  <c r="Y1090" i="2" s="1"/>
  <c r="O1082" i="2"/>
  <c r="Y1082" i="2" s="1"/>
  <c r="O1074" i="2"/>
  <c r="Y1074" i="2" s="1"/>
  <c r="O1066" i="2"/>
  <c r="Y1066" i="2" s="1"/>
  <c r="O1058" i="2"/>
  <c r="Y1058" i="2" s="1"/>
  <c r="O1050" i="2"/>
  <c r="Y1050" i="2" s="1"/>
  <c r="O1042" i="2"/>
  <c r="Y1042" i="2" s="1"/>
  <c r="O1034" i="2"/>
  <c r="Y1034" i="2" s="1"/>
  <c r="O1026" i="2"/>
  <c r="Y1026" i="2" s="1"/>
  <c r="O1018" i="2"/>
  <c r="Y1018" i="2" s="1"/>
  <c r="O1010" i="2"/>
  <c r="Y1010" i="2" s="1"/>
  <c r="O1002" i="2"/>
  <c r="Y1002" i="2" s="1"/>
  <c r="O994" i="2"/>
  <c r="Y994" i="2" s="1"/>
  <c r="O986" i="2"/>
  <c r="Y986" i="2" s="1"/>
  <c r="O978" i="2"/>
  <c r="Y978" i="2" s="1"/>
  <c r="O970" i="2"/>
  <c r="Y970" i="2" s="1"/>
  <c r="O962" i="2"/>
  <c r="Y962" i="2" s="1"/>
  <c r="O954" i="2"/>
  <c r="Y954" i="2" s="1"/>
  <c r="O946" i="2"/>
  <c r="Y946" i="2" s="1"/>
  <c r="O938" i="2"/>
  <c r="Y938" i="2" s="1"/>
  <c r="O930" i="2"/>
  <c r="Y930" i="2" s="1"/>
  <c r="O922" i="2"/>
  <c r="Y922" i="2" s="1"/>
  <c r="O914" i="2"/>
  <c r="Y914" i="2" s="1"/>
  <c r="O906" i="2"/>
  <c r="Y906" i="2" s="1"/>
  <c r="O898" i="2"/>
  <c r="Y898" i="2" s="1"/>
  <c r="O890" i="2"/>
  <c r="Y890" i="2" s="1"/>
  <c r="O882" i="2"/>
  <c r="Y882" i="2" s="1"/>
  <c r="O874" i="2"/>
  <c r="Y874" i="2" s="1"/>
  <c r="O866" i="2"/>
  <c r="Y866" i="2" s="1"/>
  <c r="O858" i="2"/>
  <c r="Y858" i="2" s="1"/>
  <c r="O850" i="2"/>
  <c r="Y850" i="2" s="1"/>
  <c r="O842" i="2"/>
  <c r="Y842" i="2" s="1"/>
  <c r="O834" i="2"/>
  <c r="Y834" i="2" s="1"/>
  <c r="O826" i="2"/>
  <c r="Y826" i="2" s="1"/>
  <c r="O818" i="2"/>
  <c r="Y818" i="2" s="1"/>
  <c r="R437" i="2"/>
  <c r="R438" i="2"/>
  <c r="R439" i="2"/>
  <c r="R459" i="2"/>
  <c r="R460" i="2"/>
  <c r="R461" i="2"/>
  <c r="R462" i="2"/>
  <c r="R463" i="2"/>
  <c r="R464" i="2"/>
  <c r="R465" i="2"/>
  <c r="R466" i="2"/>
  <c r="R467" i="2"/>
  <c r="R468" i="2"/>
  <c r="R469" i="2"/>
  <c r="R470" i="2"/>
  <c r="R475" i="2"/>
  <c r="R491" i="2"/>
  <c r="R540" i="2"/>
  <c r="R541" i="2"/>
  <c r="R542" i="2"/>
  <c r="R560" i="2"/>
  <c r="R561" i="2"/>
  <c r="R562" i="2"/>
  <c r="R563" i="2"/>
  <c r="R564" i="2"/>
  <c r="R565" i="2"/>
  <c r="R566" i="2"/>
  <c r="R567" i="2"/>
  <c r="R568" i="2"/>
  <c r="R569" i="2"/>
  <c r="R635" i="2"/>
  <c r="R636" i="2"/>
  <c r="R637" i="2"/>
  <c r="R656" i="2"/>
  <c r="R657" i="2"/>
  <c r="R658" i="2"/>
  <c r="R659" i="2"/>
  <c r="R660" i="2"/>
  <c r="R661" i="2"/>
  <c r="R662" i="2"/>
  <c r="R663" i="2"/>
  <c r="R664" i="2"/>
  <c r="R665" i="2"/>
  <c r="R666" i="2"/>
  <c r="R668" i="2"/>
  <c r="R670" i="2"/>
  <c r="R696" i="2"/>
  <c r="R697" i="2"/>
  <c r="R702" i="2"/>
  <c r="R703" i="2"/>
  <c r="R704" i="2"/>
  <c r="R718" i="2"/>
  <c r="R727" i="2"/>
  <c r="R736" i="2"/>
  <c r="R737" i="2"/>
  <c r="R738" i="2"/>
  <c r="R739" i="2"/>
  <c r="R753" i="2"/>
  <c r="R754" i="2"/>
  <c r="R756" i="2"/>
  <c r="R758" i="2"/>
  <c r="R762" i="2"/>
  <c r="R770" i="2"/>
  <c r="R773" i="2"/>
  <c r="R775" i="2"/>
  <c r="R780" i="2"/>
  <c r="R782" i="2"/>
  <c r="R787" i="2"/>
  <c r="R795" i="2"/>
  <c r="R798" i="2"/>
  <c r="R804" i="2"/>
  <c r="R805" i="2"/>
  <c r="R808" i="2"/>
  <c r="Y812" i="2"/>
  <c r="S812" i="2"/>
  <c r="U812" i="2"/>
  <c r="Y813" i="2"/>
  <c r="S813" i="2"/>
  <c r="U813" i="2"/>
  <c r="S814" i="2"/>
  <c r="U814" i="2"/>
  <c r="Y815" i="2"/>
  <c r="S815" i="2"/>
  <c r="U815" i="2"/>
  <c r="S816" i="2"/>
  <c r="U816" i="2"/>
  <c r="S817" i="2"/>
  <c r="U817" i="2"/>
  <c r="S818" i="2"/>
  <c r="U818" i="2"/>
  <c r="Y819" i="2"/>
  <c r="S819" i="2"/>
  <c r="U819" i="2"/>
  <c r="Y820" i="2"/>
  <c r="R820" i="2"/>
  <c r="S820" i="2"/>
  <c r="U820" i="2"/>
  <c r="Y821" i="2"/>
  <c r="R821" i="2"/>
  <c r="S821" i="2"/>
  <c r="U821" i="2"/>
  <c r="Y823" i="2"/>
  <c r="Y827" i="2"/>
  <c r="Y828" i="2"/>
  <c r="Y829" i="2"/>
  <c r="Y831" i="2"/>
  <c r="Y833" i="2"/>
  <c r="Y835" i="2"/>
  <c r="Y836" i="2"/>
  <c r="Y837" i="2"/>
  <c r="Y839" i="2"/>
  <c r="R840" i="2"/>
  <c r="S840" i="2"/>
  <c r="U840" i="2"/>
  <c r="S841" i="2"/>
  <c r="U841" i="2"/>
  <c r="S842" i="2"/>
  <c r="U842" i="2"/>
  <c r="Y843" i="2"/>
  <c r="R843" i="2"/>
  <c r="S843" i="2"/>
  <c r="U843" i="2"/>
  <c r="Y844" i="2"/>
  <c r="R844" i="2"/>
  <c r="S844" i="2"/>
  <c r="U844" i="2"/>
  <c r="Y845" i="2"/>
  <c r="S845" i="2"/>
  <c r="U845" i="2"/>
  <c r="R846" i="2"/>
  <c r="S846" i="2"/>
  <c r="U846" i="2"/>
  <c r="Y847" i="2"/>
  <c r="R847" i="2"/>
  <c r="S847" i="2"/>
  <c r="U847" i="2"/>
  <c r="S848" i="2"/>
  <c r="U848" i="2"/>
  <c r="R849" i="2"/>
  <c r="S849" i="2"/>
  <c r="U849" i="2"/>
  <c r="R850" i="2"/>
  <c r="S850" i="2"/>
  <c r="U850" i="2"/>
  <c r="Y851" i="2"/>
  <c r="R851" i="2"/>
  <c r="S851" i="2"/>
  <c r="U851" i="2"/>
  <c r="Y852" i="2"/>
  <c r="R852" i="2"/>
  <c r="S852" i="2"/>
  <c r="U852" i="2"/>
  <c r="Y853" i="2"/>
  <c r="R853" i="2"/>
  <c r="S853" i="2"/>
  <c r="U853" i="2"/>
  <c r="R854" i="2"/>
  <c r="S854" i="2"/>
  <c r="U854" i="2"/>
  <c r="Y855" i="2"/>
  <c r="S855" i="2"/>
  <c r="U855" i="2"/>
  <c r="S856" i="2"/>
  <c r="U856" i="2"/>
  <c r="S857" i="2"/>
  <c r="U857" i="2"/>
  <c r="S858" i="2"/>
  <c r="U858" i="2"/>
  <c r="Y859" i="2"/>
  <c r="S859" i="2"/>
  <c r="U859" i="2"/>
  <c r="Y860" i="2"/>
  <c r="S860" i="2"/>
  <c r="U860" i="2"/>
  <c r="Y861" i="2"/>
  <c r="R861" i="2"/>
  <c r="S861" i="2"/>
  <c r="U861" i="2"/>
  <c r="S862" i="2"/>
  <c r="U862" i="2"/>
  <c r="Y863" i="2"/>
  <c r="S863" i="2"/>
  <c r="U863" i="2"/>
  <c r="R864" i="2"/>
  <c r="S864" i="2"/>
  <c r="U864" i="2"/>
  <c r="R865" i="2"/>
  <c r="S865" i="2"/>
  <c r="U865" i="2"/>
  <c r="R866" i="2"/>
  <c r="S866" i="2"/>
  <c r="U866" i="2"/>
  <c r="Y867" i="2"/>
  <c r="R867" i="2"/>
  <c r="S867" i="2"/>
  <c r="U867" i="2"/>
  <c r="Y868" i="2"/>
  <c r="R868" i="2"/>
  <c r="S868" i="2"/>
  <c r="U868" i="2"/>
  <c r="Y869" i="2"/>
  <c r="Y871" i="2"/>
  <c r="Y875" i="2"/>
  <c r="Y876" i="2"/>
  <c r="Y877" i="2"/>
  <c r="Y879" i="2"/>
  <c r="S881" i="2"/>
  <c r="U881" i="2"/>
  <c r="S882" i="2"/>
  <c r="U882" i="2"/>
  <c r="Y883" i="2"/>
  <c r="R883" i="2"/>
  <c r="S883" i="2"/>
  <c r="U883" i="2"/>
  <c r="Y884" i="2"/>
  <c r="S884" i="2"/>
  <c r="U884" i="2"/>
  <c r="Y885" i="2"/>
  <c r="R885" i="2"/>
  <c r="S885" i="2"/>
  <c r="U885" i="2"/>
  <c r="S886" i="2"/>
  <c r="U886" i="2"/>
  <c r="Y887" i="2"/>
  <c r="S887" i="2"/>
  <c r="U887" i="2"/>
  <c r="S888" i="2"/>
  <c r="U888" i="2"/>
  <c r="S889" i="2"/>
  <c r="U889" i="2"/>
  <c r="R890" i="2"/>
  <c r="S890" i="2"/>
  <c r="U890" i="2"/>
  <c r="Y891" i="2"/>
  <c r="S891" i="2"/>
  <c r="U891" i="2"/>
  <c r="Y892" i="2"/>
  <c r="S892" i="2"/>
  <c r="U892" i="2"/>
  <c r="Y893" i="2"/>
  <c r="S893" i="2"/>
  <c r="U893" i="2"/>
  <c r="S894" i="2"/>
  <c r="U894" i="2"/>
  <c r="Y895" i="2"/>
  <c r="S895" i="2"/>
  <c r="U895" i="2"/>
  <c r="R896" i="2"/>
  <c r="S896" i="2"/>
  <c r="U896" i="2"/>
  <c r="R897" i="2"/>
  <c r="S897" i="2"/>
  <c r="U897" i="2"/>
  <c r="Y899" i="2"/>
  <c r="Y900" i="2"/>
  <c r="Y901" i="2"/>
  <c r="Y903" i="2"/>
  <c r="Y907" i="2"/>
  <c r="S907" i="2"/>
  <c r="U907" i="2"/>
  <c r="Y908" i="2"/>
  <c r="S908" i="2"/>
  <c r="U908" i="2"/>
  <c r="Y909" i="2"/>
  <c r="S909" i="2"/>
  <c r="U909" i="2"/>
  <c r="S910" i="2"/>
  <c r="U910" i="2"/>
  <c r="Y911" i="2"/>
  <c r="R911" i="2"/>
  <c r="S911" i="2"/>
  <c r="U911" i="2"/>
  <c r="S912" i="2"/>
  <c r="U912" i="2"/>
  <c r="S913" i="2"/>
  <c r="U913" i="2"/>
  <c r="S914" i="2"/>
  <c r="U914" i="2"/>
  <c r="Y915" i="2"/>
  <c r="S915" i="2"/>
  <c r="U915" i="2"/>
  <c r="Y916" i="2"/>
  <c r="R916" i="2"/>
  <c r="S916" i="2"/>
  <c r="U916" i="2"/>
  <c r="Y917" i="2"/>
  <c r="R917" i="2"/>
  <c r="S917" i="2"/>
  <c r="U917" i="2"/>
  <c r="S918" i="2"/>
  <c r="U918" i="2"/>
  <c r="Y919" i="2"/>
  <c r="S919" i="2"/>
  <c r="U919" i="2"/>
  <c r="S920" i="2"/>
  <c r="U920" i="2"/>
  <c r="Y921" i="2"/>
  <c r="S921" i="2"/>
  <c r="U921" i="2"/>
  <c r="S922" i="2"/>
  <c r="U922" i="2"/>
  <c r="Y923" i="2"/>
  <c r="S923" i="2"/>
  <c r="U923" i="2"/>
  <c r="Y924" i="2"/>
  <c r="S924" i="2"/>
  <c r="U924" i="2"/>
  <c r="Y925" i="2"/>
  <c r="S925" i="2"/>
  <c r="U925" i="2"/>
  <c r="S926" i="2"/>
  <c r="U926" i="2"/>
  <c r="Y927" i="2"/>
  <c r="S927" i="2"/>
  <c r="U927" i="2"/>
  <c r="S928" i="2"/>
  <c r="U928" i="2"/>
  <c r="S929" i="2"/>
  <c r="U929" i="2"/>
  <c r="S930" i="2"/>
  <c r="U930" i="2"/>
  <c r="Y931" i="2"/>
  <c r="S931" i="2"/>
  <c r="U931" i="2"/>
  <c r="Y932" i="2"/>
  <c r="S932" i="2"/>
  <c r="U932" i="2"/>
  <c r="Y933" i="2"/>
  <c r="R933" i="2"/>
  <c r="S933" i="2"/>
  <c r="U933" i="2"/>
  <c r="R934" i="2"/>
  <c r="S934" i="2"/>
  <c r="U934" i="2"/>
  <c r="Y935" i="2"/>
  <c r="R935" i="2"/>
  <c r="S935" i="2"/>
  <c r="U935" i="2"/>
  <c r="R936" i="2"/>
  <c r="S936" i="2"/>
  <c r="U936" i="2"/>
  <c r="R937" i="2"/>
  <c r="S937" i="2"/>
  <c r="U937" i="2"/>
  <c r="R938" i="2"/>
  <c r="S938" i="2"/>
  <c r="U938" i="2"/>
  <c r="Y939" i="2"/>
  <c r="R939" i="2"/>
  <c r="S939" i="2"/>
  <c r="U939" i="2"/>
  <c r="Y940" i="2"/>
  <c r="R940" i="2"/>
  <c r="S940" i="2"/>
  <c r="U940" i="2"/>
  <c r="Y941" i="2"/>
  <c r="Y943" i="2"/>
  <c r="Y945" i="2"/>
  <c r="Y947" i="2"/>
  <c r="Y948" i="2"/>
  <c r="Y949" i="2"/>
  <c r="Y951" i="2"/>
  <c r="Y953" i="2"/>
  <c r="Y955" i="2"/>
  <c r="Y956" i="2"/>
  <c r="Y957" i="2"/>
  <c r="Y959" i="2"/>
  <c r="R959" i="2"/>
  <c r="S959" i="2"/>
  <c r="U959" i="2"/>
  <c r="S960" i="2"/>
  <c r="U960" i="2"/>
  <c r="R961" i="2"/>
  <c r="S961" i="2"/>
  <c r="U961" i="2"/>
  <c r="S962" i="2"/>
  <c r="U962" i="2"/>
  <c r="Y963" i="2"/>
  <c r="S963" i="2"/>
  <c r="U963" i="2"/>
  <c r="Y964" i="2"/>
  <c r="S964" i="2"/>
  <c r="U964" i="2"/>
  <c r="Y965" i="2"/>
  <c r="R965" i="2"/>
  <c r="S965" i="2"/>
  <c r="U965" i="2"/>
  <c r="S966" i="2"/>
  <c r="U966" i="2"/>
  <c r="Y967" i="2"/>
  <c r="S967" i="2"/>
  <c r="U967" i="2"/>
  <c r="S968" i="2"/>
  <c r="U968" i="2"/>
  <c r="S969" i="2"/>
  <c r="U969" i="2"/>
  <c r="S970" i="2"/>
  <c r="U970" i="2"/>
  <c r="Y971" i="2"/>
  <c r="S971" i="2"/>
  <c r="U971" i="2"/>
  <c r="Y972" i="2"/>
  <c r="R972" i="2"/>
  <c r="S972" i="2"/>
  <c r="U972" i="2"/>
  <c r="Y973" i="2"/>
  <c r="S973" i="2"/>
  <c r="U973" i="2"/>
  <c r="S974" i="2"/>
  <c r="U974" i="2"/>
  <c r="Y975" i="2"/>
  <c r="S975" i="2"/>
  <c r="U975" i="2"/>
  <c r="S976" i="2"/>
  <c r="U976" i="2"/>
  <c r="Y977" i="2"/>
  <c r="S977" i="2"/>
  <c r="U977" i="2"/>
  <c r="R978" i="2"/>
  <c r="S978" i="2"/>
  <c r="U978" i="2"/>
  <c r="Y979" i="2"/>
  <c r="R979" i="2"/>
  <c r="S979" i="2"/>
  <c r="U979" i="2"/>
  <c r="Y980" i="2"/>
  <c r="R980" i="2"/>
  <c r="S980" i="2"/>
  <c r="U980" i="2"/>
  <c r="Y981" i="2"/>
  <c r="R981" i="2"/>
  <c r="S981" i="2"/>
  <c r="U981" i="2"/>
  <c r="R982" i="2"/>
  <c r="S982" i="2"/>
  <c r="U982" i="2"/>
  <c r="Y983" i="2"/>
  <c r="R983" i="2"/>
  <c r="S983" i="2"/>
  <c r="U983" i="2"/>
  <c r="Y987" i="2"/>
  <c r="Y988" i="2"/>
  <c r="Y989" i="2"/>
  <c r="Y991" i="2"/>
  <c r="Y995" i="2"/>
  <c r="Y996" i="2"/>
  <c r="Y997" i="2"/>
  <c r="S997" i="2"/>
  <c r="U997" i="2"/>
  <c r="S998" i="2"/>
  <c r="U998" i="2"/>
  <c r="Y999" i="2"/>
  <c r="S999" i="2"/>
  <c r="U999" i="2"/>
  <c r="S1000" i="2"/>
  <c r="U1000" i="2"/>
  <c r="S1001" i="2"/>
  <c r="U1001" i="2"/>
  <c r="S1002" i="2"/>
  <c r="U1002" i="2"/>
  <c r="Y1003" i="2"/>
  <c r="S1003" i="2"/>
  <c r="U1003" i="2"/>
  <c r="Y1004" i="2"/>
  <c r="S1004" i="2"/>
  <c r="U1004" i="2"/>
  <c r="Y1005" i="2"/>
  <c r="S1005" i="2"/>
  <c r="U1005" i="2"/>
  <c r="S1006" i="2"/>
  <c r="U1006" i="2"/>
  <c r="Y1007" i="2"/>
  <c r="S1007" i="2"/>
  <c r="U1007" i="2"/>
  <c r="S1008" i="2"/>
  <c r="U1008" i="2"/>
  <c r="S1009" i="2"/>
  <c r="U1009" i="2"/>
  <c r="S1010" i="2"/>
  <c r="U1010" i="2"/>
  <c r="Y1011" i="2"/>
  <c r="S1011" i="2"/>
  <c r="U1011" i="2"/>
  <c r="Y1012" i="2"/>
  <c r="S1012" i="2"/>
  <c r="U1012" i="2"/>
  <c r="Y1013" i="2"/>
  <c r="S1013" i="2"/>
  <c r="U1013" i="2"/>
  <c r="S1014" i="2"/>
  <c r="U1014" i="2"/>
  <c r="Y1015" i="2"/>
  <c r="S1015" i="2"/>
  <c r="U1015" i="2"/>
  <c r="S1016" i="2"/>
  <c r="U1016" i="2"/>
  <c r="S1017" i="2"/>
  <c r="U1017" i="2"/>
  <c r="S1018" i="2"/>
  <c r="U1018" i="2"/>
  <c r="Y1019" i="2"/>
  <c r="S1019" i="2"/>
  <c r="U1019" i="2"/>
  <c r="Y1020" i="2"/>
  <c r="S1020" i="2"/>
  <c r="U1020" i="2"/>
  <c r="Y1021" i="2"/>
  <c r="R1021" i="2"/>
  <c r="S1021" i="2"/>
  <c r="U1021" i="2"/>
  <c r="S1022" i="2"/>
  <c r="U1022" i="2"/>
  <c r="Y1023" i="2"/>
  <c r="S1023" i="2"/>
  <c r="U1023" i="2"/>
  <c r="S1024" i="2"/>
  <c r="U1024" i="2"/>
  <c r="S1025" i="2"/>
  <c r="U1025" i="2"/>
  <c r="S1026" i="2"/>
  <c r="U1026" i="2"/>
  <c r="Y1027" i="2"/>
  <c r="R1027" i="2"/>
  <c r="S1027" i="2"/>
  <c r="U1027" i="2"/>
  <c r="Y1028" i="2"/>
  <c r="R1028" i="2"/>
  <c r="S1028" i="2"/>
  <c r="U1028" i="2"/>
  <c r="Y1029" i="2"/>
  <c r="R1029" i="2"/>
  <c r="S1029" i="2"/>
  <c r="U1029" i="2"/>
  <c r="R1030" i="2"/>
  <c r="S1030" i="2"/>
  <c r="U1030" i="2"/>
  <c r="Y1031" i="2"/>
  <c r="R1031" i="2"/>
  <c r="S1031" i="2"/>
  <c r="U1031" i="2"/>
  <c r="S1032" i="2"/>
  <c r="U1032" i="2"/>
  <c r="R1033" i="2"/>
  <c r="S1033" i="2"/>
  <c r="U1033" i="2"/>
  <c r="R1034" i="2"/>
  <c r="S1034" i="2"/>
  <c r="U1034" i="2"/>
  <c r="Y1035" i="2"/>
  <c r="Y1036" i="2"/>
  <c r="Y1037" i="2"/>
  <c r="Y1039" i="2"/>
  <c r="Y1043" i="2"/>
  <c r="Y1044" i="2"/>
  <c r="Y1045" i="2"/>
  <c r="S1046" i="2"/>
  <c r="U1046" i="2"/>
  <c r="Y1047" i="2"/>
  <c r="S1047" i="2"/>
  <c r="U1047" i="2"/>
  <c r="S1048" i="2"/>
  <c r="U1048" i="2"/>
  <c r="Y1049" i="2"/>
  <c r="S1049" i="2"/>
  <c r="U1049" i="2"/>
  <c r="S1050" i="2"/>
  <c r="U1050" i="2"/>
  <c r="Y1051" i="2"/>
  <c r="S1051" i="2"/>
  <c r="U1051" i="2"/>
  <c r="Y1052" i="2"/>
  <c r="S1052" i="2"/>
  <c r="U1052" i="2"/>
  <c r="Y1053" i="2"/>
  <c r="S1053" i="2"/>
  <c r="U1053" i="2"/>
  <c r="S1054" i="2"/>
  <c r="U1054" i="2"/>
  <c r="Y1055" i="2"/>
  <c r="S1055" i="2"/>
  <c r="U1055" i="2"/>
  <c r="S1056" i="2"/>
  <c r="U1056" i="2"/>
  <c r="S1057" i="2"/>
  <c r="U1057" i="2"/>
  <c r="S1058" i="2"/>
  <c r="U1058" i="2"/>
  <c r="Y1059" i="2"/>
  <c r="S1059" i="2"/>
  <c r="U1059" i="2"/>
  <c r="Y1060" i="2"/>
  <c r="S1060" i="2"/>
  <c r="U1060" i="2"/>
  <c r="Y1061" i="2"/>
  <c r="R1061" i="2"/>
  <c r="S1061" i="2"/>
  <c r="U1061" i="2"/>
  <c r="S1062" i="2"/>
  <c r="U1062" i="2"/>
  <c r="Y1063" i="2"/>
  <c r="S1063" i="2"/>
  <c r="U1063" i="2"/>
  <c r="S1064" i="2"/>
  <c r="U1064" i="2"/>
  <c r="R1065" i="2"/>
  <c r="S1065" i="2"/>
  <c r="U1065" i="2"/>
  <c r="R1066" i="2"/>
  <c r="S1066" i="2"/>
  <c r="U1066" i="2"/>
  <c r="Y1067" i="2"/>
  <c r="R1067" i="2"/>
  <c r="S1067" i="2"/>
  <c r="U1067" i="2"/>
  <c r="Y1068" i="2"/>
  <c r="Y1069" i="2"/>
  <c r="S1070" i="2"/>
  <c r="U1070" i="2"/>
  <c r="Y1071" i="2"/>
  <c r="S1071" i="2"/>
  <c r="U1071" i="2"/>
  <c r="S1072" i="2"/>
  <c r="U1072" i="2"/>
  <c r="Y1073" i="2"/>
  <c r="S1073" i="2"/>
  <c r="U1073" i="2"/>
  <c r="S1074" i="2"/>
  <c r="U1074" i="2"/>
  <c r="Y1075" i="2"/>
  <c r="S1075" i="2"/>
  <c r="U1075" i="2"/>
  <c r="Y1076" i="2"/>
  <c r="S1076" i="2"/>
  <c r="U1076" i="2"/>
  <c r="Y1077" i="2"/>
  <c r="S1077" i="2"/>
  <c r="U1077" i="2"/>
  <c r="R1078" i="2"/>
  <c r="S1078" i="2"/>
  <c r="U1078" i="2"/>
  <c r="Y1079" i="2"/>
  <c r="S1079" i="2"/>
  <c r="U1079" i="2"/>
  <c r="S1080" i="2"/>
  <c r="U1080" i="2"/>
  <c r="Y1081" i="2"/>
  <c r="S1081" i="2"/>
  <c r="U1081" i="2"/>
  <c r="S1082" i="2"/>
  <c r="U1082" i="2"/>
  <c r="Y1083" i="2"/>
  <c r="S1083" i="2"/>
  <c r="U1083" i="2"/>
  <c r="Y1084" i="2"/>
  <c r="Y1085" i="2"/>
  <c r="Y1087" i="2"/>
  <c r="S1087" i="2"/>
  <c r="U1087" i="2"/>
  <c r="Y1088" i="2"/>
  <c r="R1088" i="2"/>
  <c r="S1088" i="2"/>
  <c r="U1088" i="2"/>
  <c r="R1089" i="2"/>
  <c r="S1089" i="2"/>
  <c r="U1089" i="2"/>
  <c r="R1090" i="2"/>
  <c r="S1090" i="2"/>
  <c r="U1090" i="2"/>
  <c r="Y1091" i="2"/>
  <c r="R1091" i="2"/>
  <c r="S1091" i="2"/>
  <c r="U1091" i="2"/>
  <c r="Y1092" i="2"/>
  <c r="Y1093" i="2"/>
  <c r="Y1095" i="2"/>
  <c r="Y1099" i="2"/>
  <c r="Y1100" i="2"/>
  <c r="Y1101" i="2"/>
  <c r="R1102" i="2"/>
  <c r="S1102" i="2"/>
  <c r="U1102" i="2"/>
  <c r="Y1103" i="2"/>
  <c r="S1103" i="2"/>
  <c r="U1103" i="2"/>
  <c r="R1104" i="2"/>
  <c r="S1104" i="2"/>
  <c r="U1104" i="2"/>
  <c r="Y1105" i="2"/>
  <c r="R1105" i="2"/>
  <c r="S1105" i="2"/>
  <c r="U1105" i="2"/>
  <c r="S1106" i="2"/>
  <c r="U1106" i="2"/>
  <c r="Y1107" i="2"/>
  <c r="S1107" i="2"/>
  <c r="U1107" i="2"/>
  <c r="Y1108" i="2"/>
  <c r="S1108" i="2"/>
  <c r="U1108" i="2"/>
  <c r="Y1109" i="2"/>
  <c r="S1109" i="2"/>
  <c r="U1109" i="2"/>
  <c r="S1110" i="2"/>
  <c r="U1110" i="2"/>
  <c r="Y1111" i="2"/>
  <c r="S1111" i="2"/>
  <c r="U1111" i="2"/>
  <c r="S1112" i="2"/>
  <c r="U1112" i="2"/>
  <c r="R1113" i="2"/>
  <c r="S1113" i="2"/>
  <c r="U1113" i="2"/>
  <c r="S1114" i="2"/>
  <c r="U1114" i="2"/>
  <c r="Y1115" i="2"/>
  <c r="S1115" i="2"/>
  <c r="U1115" i="2"/>
  <c r="Y1116" i="2"/>
  <c r="S1116" i="2"/>
  <c r="U1116" i="2"/>
  <c r="Y1117" i="2"/>
  <c r="S1117" i="2"/>
  <c r="U1117" i="2"/>
  <c r="S1118" i="2"/>
  <c r="U1118" i="2"/>
  <c r="Y1119" i="2"/>
  <c r="S1119" i="2"/>
  <c r="U1119" i="2"/>
  <c r="S1120" i="2"/>
  <c r="U1120" i="2"/>
  <c r="S1121" i="2"/>
  <c r="U1121" i="2"/>
  <c r="R1122" i="2"/>
  <c r="S1122" i="2"/>
  <c r="U1122" i="2"/>
  <c r="Y1123" i="2"/>
  <c r="S1123" i="2"/>
  <c r="U1123" i="2"/>
  <c r="Y1124" i="2"/>
  <c r="S1124" i="2"/>
  <c r="U1124" i="2"/>
  <c r="Y1125" i="2"/>
  <c r="R1125" i="2"/>
  <c r="S1125" i="2"/>
  <c r="U1125" i="2"/>
  <c r="R1126" i="2"/>
  <c r="S1126" i="2"/>
  <c r="U1126" i="2"/>
  <c r="Y1127" i="2"/>
  <c r="Y1131" i="2"/>
  <c r="Y1132" i="2"/>
  <c r="Y1133" i="2"/>
  <c r="Y1135" i="2"/>
  <c r="R1137" i="2"/>
  <c r="S1137" i="2"/>
  <c r="U1137" i="2"/>
  <c r="S1138" i="2"/>
  <c r="U1138" i="2"/>
  <c r="Y1139" i="2"/>
  <c r="S1139" i="2"/>
  <c r="U1139" i="2"/>
  <c r="Y1140" i="2"/>
  <c r="S1140" i="2"/>
  <c r="U1140" i="2"/>
  <c r="Y1141" i="2"/>
  <c r="S1141" i="2"/>
  <c r="U1141" i="2"/>
  <c r="R1142" i="2"/>
  <c r="S1142" i="2"/>
  <c r="U1142" i="2"/>
  <c r="Y1143" i="2"/>
  <c r="R1143" i="2"/>
  <c r="S1143" i="2"/>
  <c r="U1143" i="2"/>
  <c r="S1144" i="2"/>
  <c r="U1144" i="2"/>
  <c r="S1145" i="2"/>
  <c r="U1145" i="2"/>
  <c r="R1146" i="2"/>
  <c r="S1146" i="2"/>
  <c r="U1146" i="2"/>
  <c r="Y1147" i="2"/>
  <c r="Y1148" i="2"/>
  <c r="R1148" i="2"/>
  <c r="S1148" i="2"/>
  <c r="U1148" i="2"/>
  <c r="Y1149" i="2"/>
  <c r="S1149" i="2"/>
  <c r="U1149" i="2"/>
  <c r="S1150" i="2"/>
  <c r="U1150" i="2"/>
  <c r="Y1151" i="2"/>
  <c r="S1151" i="2"/>
  <c r="U1151" i="2"/>
  <c r="S1152" i="2"/>
  <c r="U1152" i="2"/>
  <c r="S1153" i="2"/>
  <c r="U1153" i="2"/>
  <c r="S1154" i="2"/>
  <c r="U1154" i="2"/>
  <c r="Y1155" i="2"/>
  <c r="R1155" i="2"/>
  <c r="S1155" i="2"/>
  <c r="U1155" i="2"/>
  <c r="Y1156" i="2"/>
  <c r="Y1157" i="2"/>
  <c r="Y1159" i="2"/>
  <c r="S1162" i="2"/>
  <c r="U1162" i="2"/>
  <c r="Y1163" i="2"/>
  <c r="S1163" i="2"/>
  <c r="U1163" i="2"/>
  <c r="Y1164" i="2"/>
  <c r="S1164" i="2"/>
  <c r="U1164" i="2"/>
  <c r="Y1165" i="2"/>
  <c r="S1165" i="2"/>
  <c r="U1165" i="2"/>
  <c r="S1166" i="2"/>
  <c r="U1166" i="2"/>
  <c r="Y1167" i="2"/>
  <c r="S1167" i="2"/>
  <c r="U1167" i="2"/>
  <c r="R1168" i="2"/>
  <c r="S1168" i="2"/>
  <c r="U1168" i="2"/>
  <c r="R1169" i="2"/>
  <c r="S1169" i="2"/>
  <c r="U1169" i="2"/>
  <c r="S1170" i="2"/>
  <c r="U1170" i="2"/>
  <c r="Y1171" i="2"/>
  <c r="S1171" i="2"/>
  <c r="U1171" i="2"/>
  <c r="Y1172" i="2"/>
  <c r="R1172" i="2"/>
  <c r="S1172" i="2"/>
  <c r="U1172" i="2"/>
  <c r="Y1173" i="2"/>
  <c r="R1173" i="2"/>
  <c r="S1173" i="2"/>
  <c r="U1173" i="2"/>
  <c r="R1174" i="2"/>
  <c r="S1174" i="2"/>
  <c r="U1174" i="2"/>
  <c r="Y1175" i="2"/>
  <c r="R1175" i="2"/>
  <c r="S1175" i="2"/>
  <c r="U1175" i="2"/>
  <c r="S1176" i="2"/>
  <c r="U1176" i="2"/>
  <c r="Y1177" i="2"/>
  <c r="S1177" i="2"/>
  <c r="U1177" i="2"/>
  <c r="S1178" i="2"/>
  <c r="U1178" i="2"/>
  <c r="Y1179" i="2"/>
  <c r="R1179" i="2"/>
  <c r="S1179" i="2"/>
  <c r="U1179" i="2"/>
  <c r="Y1180" i="2"/>
  <c r="S1180" i="2"/>
  <c r="U1180" i="2"/>
  <c r="Y1181" i="2"/>
  <c r="S1181" i="2"/>
  <c r="U1181" i="2"/>
  <c r="S1182" i="2"/>
  <c r="U1182" i="2"/>
  <c r="Y1183" i="2"/>
  <c r="S1183" i="2"/>
  <c r="U1183" i="2"/>
  <c r="S1184" i="2"/>
  <c r="U1184" i="2"/>
  <c r="S1185" i="2"/>
  <c r="U1185" i="2"/>
  <c r="S1186" i="2"/>
  <c r="U1186" i="2"/>
  <c r="Y1187" i="2"/>
  <c r="S1187" i="2"/>
  <c r="U1187" i="2"/>
  <c r="Y1188" i="2"/>
  <c r="S1188" i="2"/>
  <c r="U1188" i="2"/>
  <c r="Y1189" i="2"/>
  <c r="S1189" i="2"/>
  <c r="U1189" i="2"/>
  <c r="S1190" i="2"/>
  <c r="U1190" i="2"/>
  <c r="Y1191" i="2"/>
  <c r="R1191" i="2"/>
  <c r="S1191" i="2"/>
  <c r="U1191" i="2"/>
  <c r="S1192" i="2"/>
  <c r="U1192" i="2"/>
  <c r="S1193" i="2"/>
  <c r="U1193" i="2"/>
  <c r="S1194" i="2"/>
  <c r="U1194" i="2"/>
  <c r="Y1195" i="2"/>
  <c r="S1195" i="2"/>
  <c r="U1195" i="2"/>
  <c r="Y1196" i="2"/>
  <c r="S1196" i="2"/>
  <c r="U1196" i="2"/>
  <c r="Y1197" i="2"/>
  <c r="R1197" i="2"/>
  <c r="S1197" i="2"/>
  <c r="U1197" i="2"/>
  <c r="R1198" i="2"/>
  <c r="S1198" i="2"/>
  <c r="U1198" i="2"/>
  <c r="Y1199" i="2"/>
  <c r="S1199" i="2"/>
  <c r="U1199" i="2"/>
  <c r="S1200" i="2"/>
  <c r="U1200" i="2"/>
  <c r="Y1201" i="2"/>
  <c r="S1201" i="2"/>
  <c r="U1201" i="2"/>
  <c r="S1202" i="2"/>
  <c r="U1202" i="2"/>
  <c r="Y1203" i="2"/>
  <c r="S1203" i="2"/>
  <c r="U1203" i="2"/>
  <c r="Y1204" i="2"/>
  <c r="S1204" i="2"/>
  <c r="U1204" i="2"/>
  <c r="Y1205" i="2"/>
  <c r="S1205" i="2"/>
  <c r="U1205" i="2"/>
  <c r="S1206" i="2"/>
  <c r="U1206" i="2"/>
  <c r="Y1207" i="2"/>
  <c r="S1207" i="2"/>
  <c r="U1207" i="2"/>
  <c r="R1208" i="2"/>
  <c r="S1208" i="2"/>
  <c r="U1208" i="2"/>
  <c r="Y1211" i="2"/>
  <c r="Y1212" i="2"/>
  <c r="Y1213" i="2"/>
  <c r="Y1215" i="2"/>
  <c r="Y1219" i="2"/>
  <c r="Y1220" i="2"/>
  <c r="Y1221" i="2"/>
  <c r="Y1223" i="2"/>
  <c r="Y1227" i="2"/>
  <c r="S1227" i="2"/>
  <c r="U1227" i="2"/>
  <c r="Y1228" i="2"/>
  <c r="S1228" i="2"/>
  <c r="U1228" i="2"/>
  <c r="Y1229" i="2"/>
  <c r="S1229" i="2"/>
  <c r="U1229" i="2"/>
  <c r="S1230" i="2"/>
  <c r="U1230" i="2"/>
  <c r="Y1231" i="2"/>
  <c r="S1231" i="2"/>
  <c r="U1231" i="2"/>
  <c r="S1232" i="2"/>
  <c r="U1232" i="2"/>
  <c r="S1233" i="2"/>
  <c r="U1233" i="2"/>
  <c r="S1234" i="2"/>
  <c r="U1234" i="2"/>
  <c r="Y1235" i="2"/>
  <c r="S1235" i="2"/>
  <c r="U1235" i="2"/>
  <c r="Y1236" i="2"/>
  <c r="S1236" i="2"/>
  <c r="U1236" i="2"/>
  <c r="Y1237" i="2"/>
  <c r="S1237" i="2"/>
  <c r="U1237" i="2"/>
  <c r="S1238" i="2"/>
  <c r="U1238" i="2"/>
  <c r="Y1239" i="2"/>
  <c r="S1239" i="2"/>
  <c r="U1239" i="2"/>
  <c r="S1240" i="2"/>
  <c r="U1240" i="2"/>
  <c r="S1241" i="2"/>
  <c r="U1241" i="2"/>
  <c r="S1242" i="2"/>
  <c r="U1242" i="2"/>
  <c r="Y1243" i="2"/>
  <c r="S1243" i="2"/>
  <c r="U1243" i="2"/>
  <c r="Y1244" i="2"/>
  <c r="S1244" i="2"/>
  <c r="U1244" i="2"/>
  <c r="Y1245" i="2"/>
  <c r="S1245" i="2"/>
  <c r="U1245" i="2"/>
  <c r="S1246" i="2"/>
  <c r="U1246" i="2"/>
  <c r="Y1247" i="2"/>
  <c r="S1247" i="2"/>
  <c r="U1247" i="2"/>
  <c r="R1248" i="2"/>
  <c r="S1248" i="2"/>
  <c r="U1248" i="2"/>
  <c r="S1249" i="2"/>
  <c r="R1249" i="2"/>
  <c r="U1249" i="2"/>
  <c r="S1250" i="2"/>
  <c r="U1250" i="2"/>
  <c r="Y1251" i="2"/>
  <c r="S1251" i="2"/>
  <c r="U1251" i="2"/>
  <c r="Y1252" i="2"/>
  <c r="S1252" i="2"/>
  <c r="U1252" i="2"/>
  <c r="Y1253" i="2"/>
  <c r="S1253" i="2"/>
  <c r="U1253" i="2"/>
  <c r="S1254" i="2"/>
  <c r="U1254" i="2"/>
  <c r="Y1255" i="2"/>
  <c r="R1255" i="2"/>
  <c r="S1255" i="2"/>
  <c r="U1255" i="2"/>
  <c r="Y1259" i="2"/>
  <c r="Y1260" i="2"/>
  <c r="Y1261" i="2"/>
  <c r="Y1263" i="2"/>
  <c r="Y1267" i="2"/>
  <c r="Y1268" i="2"/>
  <c r="Y1269" i="2"/>
  <c r="Y1271" i="2"/>
  <c r="Y1275" i="2"/>
  <c r="Y1276" i="2"/>
  <c r="Y1277" i="2"/>
  <c r="Y1279" i="2"/>
  <c r="S1280" i="2"/>
  <c r="R1280" i="2"/>
  <c r="U1280" i="2"/>
  <c r="Y1283" i="2"/>
  <c r="Y1284" i="2"/>
  <c r="Y1285" i="2"/>
  <c r="Y1287" i="2"/>
  <c r="Y1291" i="2"/>
  <c r="Y1292" i="2"/>
  <c r="Y1293" i="2"/>
  <c r="S1294" i="2"/>
  <c r="U1294" i="2"/>
  <c r="Y1295" i="2"/>
  <c r="S1295" i="2"/>
  <c r="U1295" i="2"/>
  <c r="S1296" i="2"/>
  <c r="U1296" i="2"/>
  <c r="Y1297" i="2"/>
  <c r="S1297" i="2"/>
  <c r="U1297" i="2"/>
  <c r="S1298" i="2"/>
  <c r="U1298" i="2"/>
  <c r="Y1299" i="2"/>
  <c r="S1299" i="2"/>
  <c r="U1299" i="2"/>
  <c r="Y1300" i="2"/>
  <c r="S1300" i="2"/>
  <c r="U1300" i="2"/>
  <c r="Y1301" i="2"/>
  <c r="S1301" i="2"/>
  <c r="U1301" i="2"/>
  <c r="S1302" i="2"/>
  <c r="U1302" i="2"/>
  <c r="Y1303" i="2"/>
  <c r="S1303" i="2"/>
  <c r="U1303" i="2"/>
  <c r="S1304" i="2"/>
  <c r="U1304" i="2"/>
  <c r="S1305" i="2"/>
  <c r="U1305" i="2"/>
  <c r="S1306" i="2"/>
  <c r="U1306" i="2"/>
  <c r="Y1307" i="2"/>
  <c r="S1307" i="2"/>
  <c r="U1307" i="2"/>
  <c r="Y1308" i="2"/>
  <c r="S1308" i="2"/>
  <c r="U1308" i="2"/>
  <c r="Y1309" i="2"/>
  <c r="S1309" i="2"/>
  <c r="U1309" i="2"/>
  <c r="S1310" i="2"/>
  <c r="U1310" i="2"/>
  <c r="Y1311" i="2"/>
  <c r="S1311" i="2"/>
  <c r="U1311" i="2"/>
  <c r="S1312" i="2"/>
  <c r="U1312" i="2"/>
  <c r="S1313" i="2"/>
  <c r="U1313" i="2"/>
  <c r="S1314" i="2"/>
  <c r="U1314" i="2"/>
  <c r="Y1315" i="2"/>
  <c r="S1315" i="2"/>
  <c r="U1315" i="2"/>
  <c r="Y1316" i="2"/>
  <c r="S1316" i="2"/>
  <c r="U1316" i="2"/>
  <c r="Y1317" i="2"/>
  <c r="S1317" i="2"/>
  <c r="U1317" i="2"/>
  <c r="S1318" i="2"/>
  <c r="U1318" i="2"/>
  <c r="Y1319" i="2"/>
  <c r="S1319" i="2"/>
  <c r="U1319" i="2"/>
  <c r="S1320" i="2"/>
  <c r="U1320" i="2"/>
  <c r="Y1323" i="2"/>
  <c r="Y1324" i="2"/>
  <c r="Y1325" i="2"/>
  <c r="Y1327" i="2"/>
  <c r="Y1329" i="2"/>
  <c r="Y1331" i="2"/>
  <c r="Y1332" i="2"/>
  <c r="Y1333" i="2"/>
  <c r="Y1335" i="2"/>
  <c r="Y1339" i="2"/>
  <c r="Y1340" i="2"/>
  <c r="Y1341" i="2"/>
  <c r="Y1343" i="2"/>
  <c r="S1346" i="2"/>
  <c r="U1346" i="2"/>
  <c r="Y1347" i="2"/>
  <c r="S1347" i="2"/>
  <c r="U1347" i="2"/>
  <c r="Y1348" i="2"/>
  <c r="S1348" i="2"/>
  <c r="U1348" i="2"/>
  <c r="Y1349" i="2"/>
  <c r="S1349" i="2"/>
  <c r="U1349" i="2"/>
  <c r="S1350" i="2"/>
  <c r="U1350" i="2"/>
  <c r="Y1351" i="2"/>
  <c r="S1351" i="2"/>
  <c r="U1351" i="2"/>
  <c r="S1352" i="2"/>
  <c r="U1352" i="2"/>
  <c r="S1353" i="2"/>
  <c r="U1353" i="2"/>
  <c r="S1354" i="2"/>
  <c r="U1354" i="2"/>
  <c r="Y1355" i="2"/>
  <c r="S1355" i="2"/>
  <c r="U1355" i="2"/>
  <c r="Y1356" i="2"/>
  <c r="S1356" i="2"/>
  <c r="U1356" i="2"/>
  <c r="Y1357" i="2"/>
  <c r="S1357" i="2"/>
  <c r="U1357" i="2"/>
  <c r="S1358" i="2"/>
  <c r="U1358" i="2"/>
  <c r="Y1359" i="2"/>
  <c r="S1359" i="2"/>
  <c r="U1359" i="2"/>
  <c r="S1360" i="2"/>
  <c r="U1360" i="2"/>
  <c r="S1361" i="2"/>
  <c r="U1361" i="2"/>
  <c r="S1362" i="2"/>
  <c r="U1362" i="2"/>
  <c r="Y1363" i="2"/>
  <c r="S1363" i="2"/>
  <c r="U1363" i="2"/>
  <c r="Y1364" i="2"/>
  <c r="S1364" i="2"/>
  <c r="U1364" i="2"/>
  <c r="Y1365" i="2"/>
  <c r="S1365" i="2"/>
  <c r="U1365" i="2"/>
  <c r="S1366" i="2"/>
  <c r="U1366" i="2"/>
  <c r="Y1367" i="2"/>
  <c r="S1367" i="2"/>
  <c r="U1367" i="2"/>
  <c r="S1368" i="2"/>
  <c r="U1368" i="2"/>
  <c r="S1369" i="2"/>
  <c r="U1369" i="2"/>
  <c r="S1370" i="2"/>
  <c r="U1370" i="2"/>
  <c r="Y1371" i="2"/>
  <c r="Y1372" i="2"/>
  <c r="Y1373" i="2"/>
  <c r="Y1375" i="2"/>
  <c r="Y1377" i="2"/>
  <c r="Y1379" i="2"/>
  <c r="Y1380" i="2"/>
  <c r="Y1381" i="2"/>
  <c r="Y1383" i="2"/>
  <c r="Y1385" i="2"/>
  <c r="Y1387" i="2"/>
  <c r="Y1388" i="2"/>
  <c r="Y1389" i="2"/>
  <c r="S1390" i="2"/>
  <c r="U1390" i="2"/>
  <c r="Y1391" i="2"/>
  <c r="S1391" i="2"/>
  <c r="U1391" i="2"/>
  <c r="S1392" i="2"/>
  <c r="U1392" i="2"/>
  <c r="S1393" i="2"/>
  <c r="U1393" i="2"/>
  <c r="S1394" i="2"/>
  <c r="U1394" i="2"/>
  <c r="Y1395" i="2"/>
  <c r="S1395" i="2"/>
  <c r="U1395" i="2"/>
  <c r="Y1396" i="2"/>
  <c r="S1396" i="2"/>
  <c r="U1396" i="2"/>
  <c r="Y1397" i="2"/>
  <c r="S1397" i="2"/>
  <c r="U1397" i="2"/>
  <c r="S1398" i="2"/>
  <c r="U1398" i="2"/>
  <c r="Y1399" i="2"/>
  <c r="S1399" i="2"/>
  <c r="U1399" i="2"/>
  <c r="S1400" i="2"/>
  <c r="U1400" i="2"/>
  <c r="S1401" i="2"/>
  <c r="U1401" i="2"/>
  <c r="S1402" i="2"/>
  <c r="U1402" i="2"/>
  <c r="Y1403" i="2"/>
  <c r="S1403" i="2"/>
  <c r="U1403" i="2"/>
  <c r="Y1404" i="2"/>
  <c r="S1404" i="2"/>
  <c r="U1404" i="2"/>
  <c r="Y1405" i="2"/>
  <c r="Y1407" i="2"/>
  <c r="S1409" i="2"/>
  <c r="U1409" i="2"/>
  <c r="S1410" i="2"/>
  <c r="U1410" i="2"/>
  <c r="Y1411" i="2"/>
  <c r="S1411" i="2"/>
  <c r="U1411" i="2"/>
  <c r="Y1412" i="2"/>
  <c r="S1412" i="2"/>
  <c r="U1412" i="2"/>
  <c r="Y1413" i="2"/>
  <c r="S1413" i="2"/>
  <c r="U1413" i="2"/>
  <c r="R1414" i="2"/>
  <c r="S1414" i="2"/>
  <c r="U1414" i="2"/>
  <c r="Y1415" i="2"/>
  <c r="R1415" i="2"/>
  <c r="S1415" i="2"/>
  <c r="U1415" i="2"/>
  <c r="S1416" i="2"/>
  <c r="U1416" i="2"/>
  <c r="S1417" i="2"/>
  <c r="U1417" i="2"/>
  <c r="S1418" i="2"/>
  <c r="U1418" i="2"/>
  <c r="Y1419" i="2"/>
  <c r="S1419" i="2"/>
  <c r="U1419" i="2"/>
  <c r="Y1420" i="2"/>
  <c r="S1420" i="2"/>
  <c r="U1420" i="2"/>
  <c r="Y1421" i="2"/>
  <c r="S1421" i="2"/>
  <c r="U1421" i="2"/>
  <c r="Y1423" i="2"/>
  <c r="Y1427" i="2"/>
  <c r="Y1428" i="2"/>
  <c r="Y1429" i="2"/>
  <c r="Y1431" i="2"/>
  <c r="S1433" i="2"/>
  <c r="U1433" i="2"/>
  <c r="S1434" i="2"/>
  <c r="U1434" i="2"/>
  <c r="Y1435" i="2"/>
  <c r="Y1436" i="2"/>
  <c r="Y1437" i="2"/>
  <c r="Y1439" i="2"/>
  <c r="S1441" i="2"/>
  <c r="R1441" i="2"/>
  <c r="U1441" i="2"/>
  <c r="S1442" i="2"/>
  <c r="U1442" i="2"/>
  <c r="Y1443" i="2"/>
  <c r="S1443" i="2"/>
  <c r="U1443" i="2"/>
  <c r="Y1444" i="2"/>
  <c r="S1444" i="2"/>
  <c r="U1444" i="2"/>
  <c r="Y1445" i="2"/>
  <c r="S1445" i="2"/>
  <c r="U1445" i="2"/>
  <c r="S1446" i="2"/>
  <c r="R1446" i="2"/>
  <c r="U1446" i="2"/>
  <c r="Y1447" i="2"/>
  <c r="S1447" i="2"/>
  <c r="U1447" i="2"/>
  <c r="S1448" i="2"/>
  <c r="U1448" i="2"/>
  <c r="S1449" i="2"/>
  <c r="U1449" i="2"/>
  <c r="S1450" i="2"/>
  <c r="R1450" i="2"/>
  <c r="U1450" i="2"/>
  <c r="Y1451" i="2"/>
  <c r="S1451" i="2"/>
  <c r="U1451" i="2"/>
  <c r="Y1452" i="2"/>
  <c r="S1452" i="2"/>
  <c r="U1452" i="2"/>
  <c r="Y1453" i="2"/>
  <c r="Y1455" i="2"/>
  <c r="S1457" i="2"/>
  <c r="U1457" i="2"/>
  <c r="S1458" i="2"/>
  <c r="U1458" i="2"/>
  <c r="Y1459" i="2"/>
  <c r="S1459" i="2"/>
  <c r="U1459" i="2"/>
  <c r="Y1460" i="2"/>
  <c r="S1460" i="2"/>
  <c r="U1460" i="2"/>
  <c r="Y1461" i="2"/>
  <c r="S1461" i="2"/>
  <c r="U1461" i="2"/>
  <c r="S1462" i="2"/>
  <c r="U1462" i="2"/>
  <c r="Y1463" i="2"/>
  <c r="S1463" i="2"/>
  <c r="U1463" i="2"/>
  <c r="S1464" i="2"/>
  <c r="U1464" i="2"/>
  <c r="S1465" i="2"/>
  <c r="U1465" i="2"/>
  <c r="S1466" i="2"/>
  <c r="U1466" i="2"/>
  <c r="Y1467" i="2"/>
  <c r="S1467" i="2"/>
  <c r="U1467" i="2"/>
  <c r="Y1468" i="2"/>
  <c r="S1468" i="2"/>
  <c r="R1468" i="2"/>
  <c r="U1468" i="2"/>
  <c r="Y1469" i="2"/>
  <c r="S1469" i="2"/>
  <c r="U1469" i="2"/>
  <c r="S1470" i="2"/>
  <c r="U1470" i="2"/>
  <c r="Y1471" i="2"/>
  <c r="S1474" i="2"/>
  <c r="U1474" i="2"/>
  <c r="Y1475" i="2"/>
  <c r="S1475" i="2"/>
  <c r="U1475" i="2"/>
  <c r="Y1476" i="2"/>
  <c r="S1476" i="2"/>
  <c r="U1476" i="2"/>
  <c r="Y1477" i="2"/>
  <c r="S1477" i="2"/>
  <c r="U1477" i="2"/>
  <c r="S1478" i="2"/>
  <c r="U1478" i="2"/>
  <c r="Y1479" i="2"/>
  <c r="R1480" i="2"/>
  <c r="Y1483" i="2"/>
  <c r="Y1484" i="2"/>
  <c r="Y1485" i="2"/>
  <c r="Y1487" i="2"/>
  <c r="S1489" i="2"/>
  <c r="U1489" i="2"/>
  <c r="S1490" i="2"/>
  <c r="U1490" i="2"/>
  <c r="Y1491" i="2"/>
  <c r="S1491" i="2"/>
  <c r="U1491" i="2"/>
  <c r="Y1492" i="2"/>
  <c r="S1492" i="2"/>
  <c r="U1492" i="2"/>
  <c r="Y1493" i="2"/>
  <c r="S1493" i="2"/>
  <c r="U1493" i="2"/>
  <c r="S1494" i="2"/>
  <c r="U1494" i="2"/>
  <c r="Y1495" i="2"/>
  <c r="S1495" i="2"/>
  <c r="U1495" i="2"/>
  <c r="S1496" i="2"/>
  <c r="U1496" i="2"/>
  <c r="S1497" i="2"/>
  <c r="U1497" i="2"/>
  <c r="S1498" i="2"/>
  <c r="U1498" i="2"/>
  <c r="Y1499" i="2"/>
  <c r="S1499" i="2"/>
  <c r="U1499" i="2"/>
  <c r="Y1500" i="2"/>
  <c r="S1500" i="2"/>
  <c r="U1500" i="2"/>
  <c r="Y1501" i="2"/>
  <c r="S1501" i="2"/>
  <c r="U1501" i="2"/>
  <c r="S1502" i="2"/>
  <c r="U1502" i="2"/>
  <c r="Y1503" i="2"/>
  <c r="S1503" i="2"/>
  <c r="U1503" i="2"/>
  <c r="S1504" i="2"/>
  <c r="U1504" i="2"/>
  <c r="Y1505" i="2"/>
  <c r="S1505" i="2"/>
  <c r="U1505" i="2"/>
  <c r="S1506" i="2"/>
  <c r="R1506" i="2"/>
  <c r="U1506" i="2"/>
  <c r="Y1507" i="2"/>
  <c r="S1507" i="2"/>
  <c r="U1507" i="2"/>
  <c r="Y1508" i="2"/>
  <c r="S1508" i="2"/>
  <c r="U1508" i="2"/>
  <c r="Y1509" i="2"/>
  <c r="S1509" i="2"/>
  <c r="U1509" i="2"/>
  <c r="S1510" i="2"/>
  <c r="U1510" i="2"/>
  <c r="Y1511" i="2"/>
  <c r="S1511" i="2"/>
  <c r="U1511" i="2"/>
  <c r="S1512" i="2"/>
  <c r="U1512" i="2"/>
  <c r="R1513" i="2"/>
  <c r="S1513" i="2"/>
  <c r="U1513" i="2"/>
  <c r="Y1515" i="2"/>
  <c r="R1515" i="2"/>
  <c r="Y1516" i="2"/>
  <c r="Y1517" i="2"/>
  <c r="Y1519" i="2"/>
  <c r="R1521" i="2"/>
  <c r="R1522" i="2"/>
  <c r="Y1523" i="2"/>
  <c r="Y1524" i="2"/>
  <c r="S1524" i="2"/>
  <c r="U1524" i="2"/>
  <c r="Y1525" i="2"/>
  <c r="S1525" i="2"/>
  <c r="U1525" i="2"/>
  <c r="S1526" i="2"/>
  <c r="U1526" i="2"/>
  <c r="Y1527" i="2"/>
  <c r="S1527" i="2"/>
  <c r="U1527" i="2"/>
  <c r="S1528" i="2"/>
  <c r="U1528" i="2"/>
  <c r="Y1529" i="2"/>
  <c r="S1529" i="2"/>
  <c r="U1529" i="2"/>
  <c r="S1530" i="2"/>
  <c r="U1530" i="2"/>
  <c r="Y1531" i="2"/>
  <c r="S1531" i="2"/>
  <c r="U1531" i="2"/>
  <c r="Y1532" i="2"/>
  <c r="S1532" i="2"/>
  <c r="U1532" i="2"/>
  <c r="Y1533" i="2"/>
  <c r="S1533" i="2"/>
  <c r="U1533" i="2"/>
  <c r="Y1535" i="2"/>
  <c r="R1535" i="2"/>
  <c r="S1535" i="2"/>
  <c r="U1535" i="2"/>
  <c r="S1536" i="2"/>
  <c r="R1536" i="2"/>
  <c r="U1536" i="2"/>
  <c r="Y1537" i="2"/>
  <c r="S1537" i="2"/>
  <c r="U1537" i="2"/>
  <c r="S1538" i="2"/>
  <c r="U1538" i="2"/>
  <c r="Y1539" i="2"/>
  <c r="S1539" i="2"/>
  <c r="U1539" i="2"/>
  <c r="Y1540" i="2"/>
  <c r="S1540" i="2"/>
  <c r="U1540" i="2"/>
  <c r="Y1541" i="2"/>
  <c r="S1541" i="2"/>
  <c r="U1541" i="2"/>
  <c r="S1542" i="2"/>
  <c r="U1542" i="2"/>
  <c r="Y1543" i="2"/>
  <c r="U1544" i="2"/>
  <c r="S1544" i="2" s="1"/>
  <c r="U1546" i="2"/>
  <c r="S1546" i="2" s="1"/>
  <c r="Y1547" i="2"/>
  <c r="U1547" i="2"/>
  <c r="S1547" i="2" s="1"/>
  <c r="Y1548" i="2"/>
  <c r="Y1549" i="2"/>
  <c r="S1549" i="2"/>
  <c r="U1549" i="2"/>
  <c r="S1550" i="2"/>
  <c r="U1550" i="2"/>
  <c r="Y1551" i="2"/>
  <c r="S1551" i="2"/>
  <c r="U1551" i="2"/>
  <c r="S1552" i="2"/>
  <c r="U1552" i="2"/>
  <c r="S1553" i="2"/>
  <c r="U1553" i="2"/>
  <c r="S1554" i="2"/>
  <c r="U1554" i="2"/>
  <c r="Y1555" i="2"/>
  <c r="S1555" i="2"/>
  <c r="U1555" i="2"/>
  <c r="Y1556" i="2"/>
  <c r="S1556" i="2"/>
  <c r="U1556" i="2"/>
  <c r="Y1557" i="2"/>
  <c r="S1557" i="2"/>
  <c r="U1557" i="2"/>
  <c r="S1558" i="2"/>
  <c r="U1558" i="2"/>
  <c r="Y1559" i="2"/>
  <c r="S1559" i="2"/>
  <c r="U1559" i="2"/>
  <c r="S1560" i="2"/>
  <c r="U1560" i="2"/>
  <c r="Y1561" i="2"/>
  <c r="R1561" i="2"/>
  <c r="S1561" i="2"/>
  <c r="U1561" i="2"/>
  <c r="R1562" i="2"/>
  <c r="S1562" i="2"/>
  <c r="U1562" i="2"/>
  <c r="Y1563" i="2"/>
  <c r="S1563" i="2"/>
  <c r="R1563" i="2"/>
  <c r="U1563" i="2"/>
  <c r="Y1564" i="2"/>
  <c r="S1564" i="2"/>
  <c r="R1564" i="2"/>
  <c r="U1564" i="2"/>
  <c r="Y1565" i="2"/>
  <c r="S1565" i="2"/>
  <c r="R1565" i="2"/>
  <c r="U1565" i="2"/>
  <c r="R1566" i="2"/>
  <c r="S1566" i="2"/>
  <c r="U1566" i="2"/>
  <c r="Y1567" i="2"/>
  <c r="S1567" i="2"/>
  <c r="R1567" i="2"/>
  <c r="U1567" i="2"/>
  <c r="S1568" i="2"/>
  <c r="R1568" i="2"/>
  <c r="U1568" i="2"/>
  <c r="S1569" i="2"/>
  <c r="R1569" i="2"/>
  <c r="U1569" i="2"/>
  <c r="S1570" i="2"/>
  <c r="R1570" i="2"/>
  <c r="U1570" i="2"/>
  <c r="Y1571" i="2"/>
  <c r="S1571" i="2"/>
  <c r="R1571" i="2"/>
  <c r="U1571" i="2"/>
  <c r="Y1572" i="2"/>
  <c r="Y1573" i="2"/>
  <c r="Y1575" i="2"/>
  <c r="Y1579" i="2"/>
  <c r="Y1580" i="2"/>
  <c r="Y1581" i="2"/>
  <c r="Y1583" i="2"/>
  <c r="Y1587" i="2"/>
  <c r="Y1588" i="2"/>
  <c r="Y1589" i="2"/>
  <c r="Y1591" i="2"/>
  <c r="Y1595" i="2"/>
  <c r="Y1596" i="2"/>
  <c r="Y1597" i="2"/>
  <c r="S1597" i="2"/>
  <c r="U1597" i="2"/>
  <c r="S1598" i="2"/>
  <c r="U1598" i="2"/>
  <c r="Y1599" i="2"/>
  <c r="S1599" i="2"/>
  <c r="U1599" i="2"/>
  <c r="S1600" i="2"/>
  <c r="U1600" i="2"/>
  <c r="S1601" i="2"/>
  <c r="U1601" i="2"/>
  <c r="S1602" i="2"/>
  <c r="U1602" i="2"/>
  <c r="Y1603" i="2"/>
  <c r="S1603" i="2"/>
  <c r="U1603" i="2"/>
  <c r="Y1604" i="2"/>
  <c r="S1604" i="2"/>
  <c r="U1604" i="2"/>
  <c r="Y1605" i="2"/>
  <c r="S1605" i="2"/>
  <c r="U1605" i="2"/>
  <c r="S1606" i="2"/>
  <c r="U1606" i="2"/>
  <c r="Y1607" i="2"/>
  <c r="S1607" i="2"/>
  <c r="U1607" i="2"/>
  <c r="S1608" i="2"/>
  <c r="U1608" i="2"/>
  <c r="S1609" i="2"/>
  <c r="U1609" i="2"/>
  <c r="S1610" i="2"/>
  <c r="U1610" i="2"/>
  <c r="Y1611" i="2"/>
  <c r="S1611" i="2"/>
  <c r="U1611" i="2"/>
  <c r="Y1612" i="2"/>
  <c r="S1612" i="2"/>
  <c r="U1612" i="2"/>
  <c r="Y1613" i="2"/>
  <c r="S1613" i="2"/>
  <c r="U1613" i="2"/>
  <c r="S1614" i="2"/>
  <c r="U1614" i="2"/>
  <c r="Y1615" i="2"/>
  <c r="S1615" i="2"/>
  <c r="U1615" i="2"/>
  <c r="S1616" i="2"/>
  <c r="U1616" i="2"/>
  <c r="S1617" i="2"/>
  <c r="U1617" i="2"/>
  <c r="S1618" i="2"/>
  <c r="U1618" i="2"/>
  <c r="Y1619" i="2"/>
  <c r="S1619" i="2"/>
  <c r="U1619" i="2"/>
  <c r="Y1620" i="2"/>
  <c r="S1620" i="2"/>
  <c r="U1620" i="2"/>
  <c r="Y1621" i="2"/>
  <c r="S1621" i="2"/>
  <c r="U1621" i="2"/>
  <c r="S1622" i="2"/>
  <c r="U1622" i="2"/>
  <c r="Y1623" i="2"/>
  <c r="S1623" i="2"/>
  <c r="U1623" i="2"/>
  <c r="S1624" i="2"/>
  <c r="U1624" i="2"/>
  <c r="S1625" i="2"/>
  <c r="U1625" i="2"/>
  <c r="S1626" i="2"/>
  <c r="U1626" i="2"/>
  <c r="Y1627" i="2"/>
  <c r="S1627" i="2"/>
  <c r="U1627" i="2"/>
  <c r="Y1628" i="2"/>
  <c r="S1628" i="2"/>
  <c r="R1628" i="2"/>
  <c r="U1628" i="2"/>
  <c r="Y1629" i="2"/>
  <c r="S1629" i="2"/>
  <c r="U1629" i="2"/>
  <c r="S1630" i="2"/>
  <c r="R1630" i="2"/>
  <c r="U1630" i="2"/>
  <c r="Y1631" i="2"/>
  <c r="S1631" i="2"/>
  <c r="R1631" i="2"/>
  <c r="U1631" i="2"/>
  <c r="S1632" i="2"/>
  <c r="U1632" i="2"/>
  <c r="Y1633" i="2"/>
  <c r="S1633" i="2"/>
  <c r="U1633" i="2"/>
  <c r="S1634" i="2"/>
  <c r="U1634" i="2"/>
  <c r="Y1635" i="2"/>
  <c r="S1635" i="2"/>
  <c r="U1635" i="2"/>
  <c r="Y1636" i="2"/>
  <c r="S1636" i="2"/>
  <c r="U1636" i="2"/>
  <c r="Y1637" i="2"/>
  <c r="S1637" i="2"/>
  <c r="U1637" i="2"/>
  <c r="S1638" i="2"/>
  <c r="U1638" i="2"/>
  <c r="Y1639" i="2"/>
  <c r="S1639" i="2"/>
  <c r="U1639" i="2"/>
  <c r="S1640" i="2"/>
  <c r="U1640" i="2"/>
  <c r="S1641" i="2"/>
  <c r="U1641" i="2"/>
  <c r="S1642" i="2"/>
  <c r="U1642" i="2"/>
  <c r="Y1643" i="2"/>
  <c r="S1643" i="2"/>
  <c r="U1643" i="2"/>
  <c r="Y1644" i="2"/>
  <c r="S1644" i="2"/>
  <c r="U1644" i="2"/>
  <c r="Y1645" i="2"/>
  <c r="S1645" i="2"/>
  <c r="U1645" i="2"/>
  <c r="Y1647" i="2"/>
  <c r="U1647" i="2"/>
  <c r="S1647" i="2" s="1"/>
  <c r="R1648" i="2"/>
  <c r="R1649" i="2"/>
  <c r="R1650" i="2"/>
  <c r="Y1651" i="2"/>
  <c r="R1651" i="2"/>
  <c r="Y1652" i="2"/>
  <c r="R1652" i="2"/>
  <c r="Y1653" i="2"/>
  <c r="U1653" i="2"/>
  <c r="S1653" i="2" s="1"/>
  <c r="U1654" i="2"/>
  <c r="S1654" i="2" s="1"/>
  <c r="Y1655" i="2"/>
  <c r="U1655" i="2"/>
  <c r="S1655" i="2" s="1"/>
  <c r="R1656" i="2"/>
  <c r="Y1657" i="2"/>
  <c r="R1657" i="2"/>
  <c r="Y1659" i="2"/>
  <c r="Y1660" i="2"/>
  <c r="Y1661" i="2"/>
  <c r="Y1663" i="2"/>
  <c r="Y1665" i="2"/>
  <c r="Y1667" i="2"/>
  <c r="Y1668" i="2"/>
  <c r="Y1669" i="2"/>
  <c r="Y1671" i="2"/>
  <c r="Y1675" i="2"/>
  <c r="Y1676" i="2"/>
  <c r="Y1677" i="2"/>
  <c r="S1677" i="2"/>
  <c r="U1677" i="2"/>
  <c r="S1678" i="2"/>
  <c r="U1678" i="2"/>
  <c r="Y1679" i="2"/>
  <c r="S1679" i="2"/>
  <c r="U1679" i="2"/>
  <c r="S1680" i="2"/>
  <c r="U1680" i="2"/>
  <c r="S1681" i="2"/>
  <c r="U1681" i="2"/>
  <c r="S1682" i="2"/>
  <c r="U1682" i="2"/>
  <c r="Y1683" i="2"/>
  <c r="S1683" i="2"/>
  <c r="U1683" i="2"/>
  <c r="Y1684" i="2"/>
  <c r="S1684" i="2"/>
  <c r="U1684" i="2"/>
  <c r="Y1685" i="2"/>
  <c r="S1685" i="2"/>
  <c r="U1685" i="2"/>
  <c r="S1686" i="2"/>
  <c r="U1686" i="2"/>
  <c r="Y1687" i="2"/>
  <c r="S1687" i="2"/>
  <c r="U1687" i="2"/>
  <c r="S1688" i="2"/>
  <c r="U1688" i="2"/>
  <c r="Y1689" i="2"/>
  <c r="S1689" i="2"/>
  <c r="U1689" i="2"/>
  <c r="S1690" i="2"/>
  <c r="U1690" i="2"/>
  <c r="Y1691" i="2"/>
  <c r="S1691" i="2"/>
  <c r="U1691" i="2"/>
  <c r="Y1692" i="2"/>
  <c r="S1692" i="2"/>
  <c r="U1692" i="2"/>
  <c r="Y1693" i="2"/>
  <c r="S1693" i="2"/>
  <c r="U1693" i="2"/>
  <c r="S1694" i="2"/>
  <c r="U1694" i="2"/>
  <c r="Y1695" i="2"/>
  <c r="S1695" i="2"/>
  <c r="U1695" i="2"/>
  <c r="S1696" i="2"/>
  <c r="U1696" i="2"/>
  <c r="S1697" i="2"/>
  <c r="U1697" i="2"/>
  <c r="S1698" i="2"/>
  <c r="U1698" i="2"/>
  <c r="Y1699" i="2"/>
  <c r="S1699" i="2"/>
  <c r="U1699" i="2"/>
  <c r="Y1700" i="2"/>
  <c r="S1700" i="2"/>
  <c r="U1700" i="2"/>
  <c r="Y1701" i="2"/>
  <c r="S1701" i="2"/>
  <c r="U1701" i="2"/>
  <c r="S1702" i="2"/>
  <c r="U1702" i="2"/>
  <c r="Y1703" i="2"/>
  <c r="S1703" i="2"/>
  <c r="U1703" i="2"/>
  <c r="S1704" i="2"/>
  <c r="U1704" i="2"/>
  <c r="S1705" i="2"/>
  <c r="U1705" i="2"/>
  <c r="S1706" i="2"/>
  <c r="R1706" i="2"/>
  <c r="U1706" i="2"/>
  <c r="Y1707" i="2"/>
  <c r="S1707" i="2"/>
  <c r="U1707" i="2"/>
  <c r="Y1708" i="2"/>
  <c r="Y1709" i="2"/>
  <c r="U1709" i="2"/>
  <c r="S1709" i="2" s="1"/>
  <c r="U1710" i="2"/>
  <c r="S1710" i="2" s="1"/>
  <c r="Y1711" i="2"/>
  <c r="U1711" i="2"/>
  <c r="S1711" i="2" s="1"/>
  <c r="U1712" i="2"/>
  <c r="S1712" i="2" s="1"/>
  <c r="Y1715" i="2"/>
  <c r="Y1716" i="2"/>
  <c r="U1716" i="2"/>
  <c r="S1716" i="2" s="1"/>
  <c r="Y1717" i="2"/>
  <c r="U1717" i="2"/>
  <c r="S1717" i="2" s="1"/>
  <c r="U1718" i="2"/>
  <c r="S1718" i="2" s="1"/>
  <c r="Y1719" i="2"/>
  <c r="U1719" i="2"/>
  <c r="S1719" i="2" s="1"/>
  <c r="U1721" i="2"/>
  <c r="S1721" i="2" s="1"/>
  <c r="U1722" i="2"/>
  <c r="S1722" i="2" s="1"/>
  <c r="Y1723" i="2"/>
  <c r="U1723" i="2"/>
  <c r="S1723" i="2" s="1"/>
  <c r="Y1724" i="2"/>
  <c r="R1724" i="2"/>
  <c r="Y1725" i="2"/>
  <c r="R1725" i="2"/>
  <c r="R1726" i="2"/>
  <c r="Y1727" i="2"/>
  <c r="U1727" i="2"/>
  <c r="S1727" i="2" s="1"/>
  <c r="U1728" i="2"/>
  <c r="S1728" i="2" s="1"/>
  <c r="U1729" i="2"/>
  <c r="S1729" i="2" s="1"/>
  <c r="S1730" i="2"/>
  <c r="R1730" i="2"/>
  <c r="U1730" i="2"/>
  <c r="Y1731" i="2"/>
  <c r="S1731" i="2"/>
  <c r="R1731" i="2"/>
  <c r="U1731" i="2"/>
  <c r="Y1732" i="2"/>
  <c r="S1732" i="2"/>
  <c r="R1732" i="2"/>
  <c r="U1732" i="2"/>
  <c r="Y1733" i="2"/>
  <c r="Y1735" i="2"/>
  <c r="Y1739" i="2"/>
  <c r="Y1740" i="2"/>
  <c r="Y1741" i="2"/>
  <c r="Y1743" i="2"/>
  <c r="Y1747" i="2"/>
  <c r="Y1748" i="2"/>
  <c r="Y1749" i="2"/>
  <c r="Y1751" i="2"/>
  <c r="S1752" i="2"/>
  <c r="U1752" i="2"/>
  <c r="S1753" i="2"/>
  <c r="U1753" i="2"/>
  <c r="S1754" i="2"/>
  <c r="U1754" i="2"/>
  <c r="Y1755" i="2"/>
  <c r="S1755" i="2"/>
  <c r="U1755" i="2"/>
  <c r="Y1756" i="2"/>
  <c r="S1756" i="2"/>
  <c r="U1756" i="2"/>
  <c r="Y1757" i="2"/>
  <c r="S1757" i="2"/>
  <c r="U1757" i="2"/>
  <c r="S1758" i="2"/>
  <c r="U1758" i="2"/>
  <c r="Y1759" i="2"/>
  <c r="S1759" i="2"/>
  <c r="U1759" i="2"/>
  <c r="S1760" i="2"/>
  <c r="U1760" i="2"/>
  <c r="Y1761" i="2"/>
  <c r="S1761" i="2"/>
  <c r="U1761" i="2"/>
  <c r="U1762" i="2"/>
  <c r="S1762" i="2" s="1"/>
  <c r="Y1763" i="2"/>
  <c r="U1763" i="2"/>
  <c r="S1763" i="2" s="1"/>
  <c r="Y1764" i="2"/>
  <c r="U1764" i="2"/>
  <c r="S1764" i="2" s="1"/>
  <c r="Y1765" i="2"/>
  <c r="U1765" i="2"/>
  <c r="S1765" i="2" s="1"/>
  <c r="U1766" i="2"/>
  <c r="S1766" i="2" s="1"/>
  <c r="Y1767" i="2"/>
  <c r="U1767" i="2"/>
  <c r="S1767" i="2" s="1"/>
  <c r="U1768" i="2"/>
  <c r="S1768" i="2" s="1"/>
  <c r="U1769" i="2"/>
  <c r="S1769" i="2" s="1"/>
  <c r="U1770" i="2"/>
  <c r="S1770" i="2" s="1"/>
  <c r="Y1771" i="2"/>
  <c r="Y1772" i="2"/>
  <c r="U1772" i="2"/>
  <c r="S1772" i="2" s="1"/>
  <c r="Y1773" i="2"/>
  <c r="U1773" i="2"/>
  <c r="S1773" i="2" s="1"/>
  <c r="U1774" i="2"/>
  <c r="S1774" i="2" s="1"/>
  <c r="Y1775" i="2"/>
  <c r="U1775" i="2"/>
  <c r="S1775" i="2" s="1"/>
  <c r="S1777" i="2"/>
  <c r="U1777" i="2"/>
  <c r="S1778" i="2"/>
  <c r="U1778" i="2"/>
  <c r="Y1779" i="2"/>
  <c r="S1779" i="2"/>
  <c r="U1779" i="2"/>
  <c r="Y1780" i="2"/>
  <c r="S1780" i="2"/>
  <c r="U1780" i="2"/>
  <c r="Y1781" i="2"/>
  <c r="S1781" i="2"/>
  <c r="U1781" i="2"/>
  <c r="S1782" i="2"/>
  <c r="U1782" i="2"/>
  <c r="Y1783" i="2"/>
  <c r="S1783" i="2"/>
  <c r="U1783" i="2"/>
  <c r="S1784" i="2"/>
  <c r="R1784" i="2"/>
  <c r="U1784" i="2"/>
  <c r="Y1785" i="2"/>
  <c r="S1785" i="2"/>
  <c r="U1785" i="2"/>
  <c r="S1786" i="2"/>
  <c r="U1786" i="2"/>
  <c r="Y1787" i="2"/>
  <c r="S1787" i="2"/>
  <c r="U1787" i="2"/>
  <c r="Y1788" i="2"/>
  <c r="S1788" i="2"/>
  <c r="U1788" i="2"/>
  <c r="Y1789" i="2"/>
  <c r="S1789" i="2"/>
  <c r="U1789" i="2"/>
  <c r="S1790" i="2"/>
  <c r="U1790" i="2"/>
  <c r="Y1791" i="2"/>
  <c r="S1791" i="2"/>
  <c r="U1791" i="2"/>
  <c r="U1792" i="2"/>
  <c r="S1792" i="2" s="1"/>
  <c r="Y1793" i="2"/>
  <c r="U1794" i="2"/>
  <c r="S1794" i="2" s="1"/>
  <c r="Y1795" i="2"/>
  <c r="Y1796" i="2"/>
  <c r="S1796" i="2"/>
  <c r="U1796" i="2"/>
  <c r="Y1797" i="2"/>
  <c r="S1797" i="2"/>
  <c r="U1797" i="2"/>
  <c r="S1798" i="2"/>
  <c r="R1798" i="2"/>
  <c r="U1798" i="2"/>
  <c r="Y1799" i="2"/>
  <c r="S1799" i="2"/>
  <c r="R1799" i="2"/>
  <c r="U1799" i="2"/>
  <c r="S1800" i="2"/>
  <c r="R1800" i="2"/>
  <c r="U1800" i="2"/>
  <c r="R1801" i="2"/>
  <c r="S1801" i="2"/>
  <c r="U1801" i="2"/>
  <c r="R1802" i="2"/>
  <c r="S1802" i="2"/>
  <c r="U1802" i="2"/>
  <c r="Y1803" i="2"/>
  <c r="S1803" i="2"/>
  <c r="R1803" i="2"/>
  <c r="U1803" i="2"/>
  <c r="Y1804" i="2"/>
  <c r="S1804" i="2"/>
  <c r="R1804" i="2"/>
  <c r="U1804" i="2"/>
  <c r="Y1805" i="2"/>
  <c r="S1805" i="2"/>
  <c r="R1805" i="2"/>
  <c r="U1805" i="2"/>
  <c r="S1806" i="2"/>
  <c r="R1806" i="2"/>
  <c r="U1806" i="2"/>
  <c r="Y1807" i="2"/>
  <c r="S1807" i="2"/>
  <c r="R1807" i="2"/>
  <c r="U1807" i="2"/>
  <c r="S1808" i="2"/>
  <c r="R1808" i="2"/>
  <c r="U1808" i="2"/>
  <c r="Y1811" i="2"/>
  <c r="Y1812" i="2"/>
  <c r="Y1813" i="2"/>
  <c r="Y1815" i="2"/>
  <c r="Y1817" i="2"/>
  <c r="Y1819" i="2"/>
  <c r="Y1820" i="2"/>
  <c r="Y1821" i="2"/>
  <c r="Y1823" i="2"/>
  <c r="Y1827" i="2"/>
  <c r="Y1828" i="2"/>
  <c r="S1828" i="2"/>
  <c r="U1828" i="2"/>
  <c r="Y1829" i="2"/>
  <c r="S1829" i="2"/>
  <c r="U1829" i="2"/>
  <c r="S1830" i="2"/>
  <c r="U1830" i="2"/>
  <c r="Y1831" i="2"/>
  <c r="S1831" i="2"/>
  <c r="U1831" i="2"/>
  <c r="S1832" i="2"/>
  <c r="U1832" i="2"/>
  <c r="S1833" i="2"/>
  <c r="U1833" i="2"/>
  <c r="S1834" i="2"/>
  <c r="U1834" i="2"/>
  <c r="Y1835" i="2"/>
  <c r="S1835" i="2"/>
  <c r="U1835" i="2"/>
  <c r="Y1836" i="2"/>
  <c r="S1836" i="2"/>
  <c r="U1836" i="2"/>
  <c r="Y1837" i="2"/>
  <c r="S1837" i="2"/>
  <c r="U1837" i="2"/>
  <c r="S1838" i="2"/>
  <c r="U1838" i="2"/>
  <c r="Y1839" i="2"/>
  <c r="S1839" i="2"/>
  <c r="U1839" i="2"/>
  <c r="U1842" i="2"/>
  <c r="S1842" i="2" s="1"/>
  <c r="Y1843" i="2"/>
  <c r="U1843" i="2"/>
  <c r="S1843" i="2" s="1"/>
  <c r="Y1844" i="2"/>
  <c r="S1844" i="2"/>
  <c r="U1844" i="2"/>
  <c r="Y1845" i="2"/>
  <c r="S1845" i="2"/>
  <c r="U1845" i="2"/>
  <c r="S1846" i="2"/>
  <c r="U1846" i="2"/>
  <c r="Y1847" i="2"/>
  <c r="S1847" i="2"/>
  <c r="U1847" i="2"/>
  <c r="S1848" i="2"/>
  <c r="U1848" i="2"/>
  <c r="S1849" i="2"/>
  <c r="U1849" i="2"/>
  <c r="S1850" i="2"/>
  <c r="U1850" i="2"/>
  <c r="Y1851" i="2"/>
  <c r="S1851" i="2"/>
  <c r="U1851" i="2"/>
  <c r="Y1852" i="2"/>
  <c r="S1852" i="2"/>
  <c r="U1852" i="2"/>
  <c r="Y1853" i="2"/>
  <c r="S1853" i="2"/>
  <c r="U1853" i="2"/>
  <c r="S1854" i="2"/>
  <c r="R1854" i="2"/>
  <c r="U1854" i="2"/>
  <c r="Y1855" i="2"/>
  <c r="S1855" i="2"/>
  <c r="U1855" i="2"/>
  <c r="S1856" i="2"/>
  <c r="U1856" i="2"/>
  <c r="S1857" i="2"/>
  <c r="U1857" i="2"/>
  <c r="S1858" i="2"/>
  <c r="U1858" i="2"/>
  <c r="Y1859" i="2"/>
  <c r="S1859" i="2"/>
  <c r="U1859" i="2"/>
  <c r="Y1860" i="2"/>
  <c r="S1860" i="2"/>
  <c r="U1860" i="2"/>
  <c r="Y1861" i="2"/>
  <c r="S1861" i="2"/>
  <c r="U1861" i="2"/>
  <c r="S1862" i="2"/>
  <c r="U1862" i="2"/>
  <c r="Y1863" i="2"/>
  <c r="S1863" i="2"/>
  <c r="U1863" i="2"/>
  <c r="S1864" i="2"/>
  <c r="U1864" i="2"/>
  <c r="S1865" i="2"/>
  <c r="U1865" i="2"/>
  <c r="S1866" i="2"/>
  <c r="U1866" i="2"/>
  <c r="Y1867" i="2"/>
  <c r="S1867" i="2"/>
  <c r="U1867" i="2"/>
  <c r="Y1868" i="2"/>
  <c r="R1868" i="2"/>
  <c r="S1868" i="2"/>
  <c r="U1868" i="2"/>
  <c r="Y1869" i="2"/>
  <c r="R1869" i="2"/>
  <c r="S1869" i="2"/>
  <c r="U1869" i="2"/>
  <c r="R1870" i="2"/>
  <c r="Y1871" i="2"/>
  <c r="R1871" i="2"/>
  <c r="R1872" i="2"/>
  <c r="R1873" i="2"/>
  <c r="R1874" i="2"/>
  <c r="S1874" i="2"/>
  <c r="U1874" i="2"/>
  <c r="Y1875" i="2"/>
  <c r="S1875" i="2"/>
  <c r="R1875" i="2"/>
  <c r="U1875" i="2"/>
  <c r="Y1876" i="2"/>
  <c r="S1876" i="2"/>
  <c r="R1876" i="2"/>
  <c r="U1876" i="2"/>
  <c r="Y1877" i="2"/>
  <c r="S1877" i="2"/>
  <c r="R1877" i="2"/>
  <c r="U1877" i="2"/>
  <c r="S1878" i="2"/>
  <c r="R1878" i="2"/>
  <c r="U1878" i="2"/>
  <c r="Y1879" i="2"/>
  <c r="S1879" i="2"/>
  <c r="R1879" i="2"/>
  <c r="U1879" i="2"/>
  <c r="Y1883" i="2"/>
  <c r="Y1884" i="2"/>
  <c r="Y1885" i="2"/>
  <c r="Y1887" i="2"/>
  <c r="Y1891" i="2"/>
  <c r="Y1892" i="2"/>
  <c r="Y1893" i="2"/>
  <c r="Y1895" i="2"/>
  <c r="Y1899" i="2"/>
  <c r="S1899" i="2"/>
  <c r="U1899" i="2"/>
  <c r="Y1900" i="2"/>
  <c r="S1900" i="2"/>
  <c r="U1900" i="2"/>
  <c r="Y1901" i="2"/>
  <c r="S1901" i="2"/>
  <c r="U1901" i="2"/>
  <c r="S1902" i="2"/>
  <c r="U1902" i="2"/>
  <c r="Y1903" i="2"/>
  <c r="U1904" i="2"/>
  <c r="S1904" i="2" s="1"/>
  <c r="Y1905" i="2"/>
  <c r="U1905" i="2"/>
  <c r="S1905" i="2" s="1"/>
  <c r="Y1907" i="2"/>
  <c r="U1907" i="2"/>
  <c r="S1907" i="2" s="1"/>
  <c r="Y1908" i="2"/>
  <c r="S1908" i="2"/>
  <c r="U1908" i="2"/>
  <c r="Y1909" i="2"/>
  <c r="S1909" i="2"/>
  <c r="U1909" i="2"/>
  <c r="S1910" i="2"/>
  <c r="U1910" i="2"/>
  <c r="Y1911" i="2"/>
  <c r="S1911" i="2"/>
  <c r="U1911" i="2"/>
  <c r="S1912" i="2"/>
  <c r="U1912" i="2"/>
  <c r="Y1913" i="2"/>
  <c r="S1913" i="2"/>
  <c r="U1913" i="2"/>
  <c r="S1914" i="2"/>
  <c r="U1914" i="2"/>
  <c r="Y1915" i="2"/>
  <c r="S1915" i="2"/>
  <c r="U1915" i="2"/>
  <c r="Y1916" i="2"/>
  <c r="S1916" i="2"/>
  <c r="U1916" i="2"/>
  <c r="Y1917" i="2"/>
  <c r="S1917" i="2"/>
  <c r="U1917" i="2"/>
  <c r="S1918" i="2"/>
  <c r="U1918" i="2"/>
  <c r="Y1919" i="2"/>
  <c r="S1919" i="2"/>
  <c r="U1919" i="2"/>
  <c r="S1920" i="2"/>
  <c r="U1920" i="2"/>
  <c r="S1921" i="2"/>
  <c r="U1921" i="2"/>
  <c r="S1922" i="2"/>
  <c r="U1922" i="2"/>
  <c r="Y1923" i="2"/>
  <c r="S1923" i="2"/>
  <c r="U1923" i="2"/>
  <c r="Y1924" i="2"/>
  <c r="S1924" i="2"/>
  <c r="U1924" i="2"/>
  <c r="Y1925" i="2"/>
  <c r="S1925" i="2"/>
  <c r="U1925" i="2"/>
  <c r="R1926" i="2"/>
  <c r="S1926" i="2"/>
  <c r="U1926" i="2"/>
  <c r="Y1927" i="2"/>
  <c r="S1927" i="2"/>
  <c r="U1927" i="2"/>
  <c r="S1928" i="2"/>
  <c r="U1928" i="2"/>
  <c r="S1929" i="2"/>
  <c r="U1929" i="2"/>
  <c r="S1930" i="2"/>
  <c r="U1930" i="2"/>
  <c r="Y1931" i="2"/>
  <c r="S1931" i="2"/>
  <c r="U1931" i="2"/>
  <c r="Y1932" i="2"/>
  <c r="S1932" i="2"/>
  <c r="U1932" i="2"/>
  <c r="Y1933" i="2"/>
  <c r="S1933" i="2"/>
  <c r="U1933" i="2"/>
  <c r="S1934" i="2"/>
  <c r="U1934" i="2"/>
  <c r="Y1935" i="2"/>
  <c r="S1935" i="2"/>
  <c r="U1935" i="2"/>
  <c r="S1936" i="2"/>
  <c r="U1936" i="2"/>
  <c r="Y1937" i="2"/>
  <c r="S1937" i="2"/>
  <c r="U1937" i="2"/>
  <c r="S1938" i="2"/>
  <c r="U1938" i="2"/>
  <c r="Y1939" i="2"/>
  <c r="S1939" i="2"/>
  <c r="U1939" i="2"/>
  <c r="Y1940" i="2"/>
  <c r="S1940" i="2"/>
  <c r="U1940" i="2"/>
  <c r="Y1941" i="2"/>
  <c r="R1941" i="2"/>
  <c r="S1941" i="2"/>
  <c r="U1941" i="2"/>
  <c r="R1942" i="2"/>
  <c r="S1942" i="2"/>
  <c r="U1942" i="2"/>
  <c r="Y1943" i="2"/>
  <c r="R1943" i="2"/>
  <c r="S1943" i="2"/>
  <c r="U1943" i="2"/>
  <c r="R1944" i="2"/>
  <c r="S1944" i="2"/>
  <c r="U1944" i="2"/>
  <c r="R1945" i="2"/>
  <c r="S1945" i="2"/>
  <c r="U1945" i="2"/>
  <c r="R1946" i="2"/>
  <c r="S1946" i="2"/>
  <c r="U1946" i="2"/>
  <c r="Y1947" i="2"/>
  <c r="R1947" i="2"/>
  <c r="S1947" i="2"/>
  <c r="U1947" i="2"/>
  <c r="Y1948" i="2"/>
  <c r="R1948" i="2"/>
  <c r="S1948" i="2"/>
  <c r="U1948" i="2"/>
  <c r="Y1949" i="2"/>
  <c r="R1949" i="2"/>
  <c r="S1949" i="2"/>
  <c r="U1949" i="2"/>
  <c r="R1950" i="2"/>
  <c r="S1950" i="2"/>
  <c r="U1950" i="2"/>
  <c r="Y1951" i="2"/>
  <c r="R1951" i="2"/>
  <c r="S1951" i="2"/>
  <c r="U1951" i="2"/>
  <c r="Y1952" i="2"/>
  <c r="R1952" i="2"/>
  <c r="S1952" i="2"/>
  <c r="U1952" i="2"/>
  <c r="Y1955" i="2"/>
  <c r="Y1956" i="2"/>
  <c r="Y1957" i="2"/>
  <c r="Y1959" i="2"/>
  <c r="Y1963" i="2"/>
  <c r="Y1964" i="2"/>
  <c r="Y1965" i="2"/>
  <c r="Y1967" i="2"/>
  <c r="Y1971" i="2"/>
  <c r="Y1972" i="2"/>
  <c r="Y1973" i="2"/>
  <c r="S1973" i="2"/>
  <c r="U1973" i="2"/>
  <c r="S1974" i="2"/>
  <c r="U1974" i="2"/>
  <c r="Y1975" i="2"/>
  <c r="S1975" i="2"/>
  <c r="U1975" i="2"/>
  <c r="S1976" i="2"/>
  <c r="U1976" i="2"/>
  <c r="S1977" i="2"/>
  <c r="U1977" i="2"/>
  <c r="S1978" i="2"/>
  <c r="U1978" i="2"/>
  <c r="Y1979" i="2"/>
  <c r="S1979" i="2"/>
  <c r="U1979" i="2"/>
  <c r="Y1980" i="2"/>
  <c r="S1980" i="2"/>
  <c r="U1980" i="2"/>
  <c r="Y1981" i="2"/>
  <c r="S1981" i="2"/>
  <c r="U1981" i="2"/>
  <c r="S1982" i="2"/>
  <c r="U1982" i="2"/>
  <c r="Y1983" i="2"/>
  <c r="S1983" i="2"/>
  <c r="U1983" i="2"/>
  <c r="S1984" i="2"/>
  <c r="U1984" i="2"/>
  <c r="S1985" i="2"/>
  <c r="U1985" i="2"/>
  <c r="S1986" i="2"/>
  <c r="U1986" i="2"/>
  <c r="Y1987" i="2"/>
  <c r="S1987" i="2"/>
  <c r="U1987" i="2"/>
  <c r="Y1988" i="2"/>
  <c r="S1988" i="2"/>
  <c r="U1988" i="2"/>
  <c r="Y1989" i="2"/>
  <c r="S1989" i="2"/>
  <c r="U1989" i="2"/>
  <c r="S1990" i="2"/>
  <c r="U1990" i="2"/>
  <c r="Y1991" i="2"/>
  <c r="S1991" i="2"/>
  <c r="U1991" i="2"/>
  <c r="S1992" i="2"/>
  <c r="U1992" i="2"/>
  <c r="S1993" i="2"/>
  <c r="U1993" i="2"/>
  <c r="S1994" i="2"/>
  <c r="U1994" i="2"/>
  <c r="Y1995" i="2"/>
  <c r="S1995" i="2"/>
  <c r="U1995" i="2"/>
  <c r="Y1996" i="2"/>
  <c r="S1996" i="2"/>
  <c r="U1996" i="2"/>
  <c r="Y1997" i="2"/>
  <c r="S1997" i="2"/>
  <c r="U1997" i="2"/>
  <c r="S1998" i="2"/>
  <c r="U1998" i="2"/>
  <c r="Y1999" i="2"/>
  <c r="S1999" i="2"/>
  <c r="U1999" i="2"/>
  <c r="S2000" i="2"/>
  <c r="U2000" i="2"/>
  <c r="S2001" i="2"/>
  <c r="U2001" i="2"/>
  <c r="S2002" i="2"/>
  <c r="U2002" i="2"/>
  <c r="Y2003" i="2"/>
  <c r="S2003" i="2"/>
  <c r="U2003" i="2"/>
  <c r="Y2004" i="2"/>
  <c r="R2004" i="2"/>
  <c r="S2004" i="2"/>
  <c r="U2004" i="2"/>
  <c r="Y2005" i="2"/>
  <c r="S2005" i="2"/>
  <c r="U2005" i="2"/>
  <c r="S2006" i="2"/>
  <c r="U2006" i="2"/>
  <c r="Y2007" i="2"/>
  <c r="S2007" i="2"/>
  <c r="U2007" i="2"/>
  <c r="S2008" i="2"/>
  <c r="U2008" i="2"/>
  <c r="Y2011" i="2"/>
  <c r="Y2012" i="2"/>
  <c r="Y2013" i="2"/>
  <c r="Y2015" i="2"/>
  <c r="S2015" i="2"/>
  <c r="U2015" i="2"/>
  <c r="S2016" i="2"/>
  <c r="U2016" i="2"/>
  <c r="S2017" i="2"/>
  <c r="U2017" i="2"/>
  <c r="S2018" i="2"/>
  <c r="U2018" i="2"/>
  <c r="Y2019" i="2"/>
  <c r="S2019" i="2"/>
  <c r="U2019" i="2"/>
  <c r="Y2020" i="2"/>
  <c r="S2020" i="2"/>
  <c r="U2020" i="2"/>
  <c r="Y2021" i="2"/>
  <c r="S2021" i="2"/>
  <c r="U2021" i="2"/>
  <c r="S2022" i="2"/>
  <c r="U2022" i="2"/>
  <c r="Y2023" i="2"/>
  <c r="S2023" i="2"/>
  <c r="U2023" i="2"/>
  <c r="S2024" i="2"/>
  <c r="U2024" i="2"/>
  <c r="S2025" i="2"/>
  <c r="U2025" i="2"/>
  <c r="S2026" i="2"/>
  <c r="U2026" i="2"/>
  <c r="Y2027" i="2"/>
  <c r="S2027" i="2"/>
  <c r="U2027" i="2"/>
  <c r="Y2028" i="2"/>
  <c r="S2028" i="2"/>
  <c r="U2028" i="2"/>
  <c r="Y2029" i="2"/>
  <c r="S2029" i="2"/>
  <c r="U2029" i="2"/>
  <c r="S2030" i="2"/>
  <c r="U2030" i="2"/>
  <c r="Y2031" i="2"/>
  <c r="S2031" i="2"/>
  <c r="U2031" i="2"/>
  <c r="S2032" i="2"/>
  <c r="U2032" i="2"/>
  <c r="S2033" i="2"/>
  <c r="U2033" i="2"/>
  <c r="S2034" i="2"/>
  <c r="U2034" i="2"/>
  <c r="Y2035" i="2"/>
  <c r="S2035" i="2"/>
  <c r="U2035" i="2"/>
  <c r="Y2036" i="2"/>
  <c r="S2036" i="2"/>
  <c r="U2036" i="2"/>
  <c r="Y2037" i="2"/>
  <c r="S2037" i="2"/>
  <c r="U2037" i="2"/>
  <c r="S2038" i="2"/>
  <c r="U2038" i="2"/>
  <c r="Y2039" i="2"/>
  <c r="S2039" i="2"/>
  <c r="U2039" i="2"/>
  <c r="S2040" i="2"/>
  <c r="U2040" i="2"/>
  <c r="S2041" i="2"/>
  <c r="U2041" i="2"/>
  <c r="S2042" i="2"/>
  <c r="U2042" i="2"/>
  <c r="Y2043" i="2"/>
  <c r="S2043" i="2"/>
  <c r="U2043" i="2"/>
  <c r="Y2044" i="2"/>
  <c r="Y2045" i="2"/>
  <c r="S2045" i="2"/>
  <c r="U2045" i="2"/>
  <c r="S2046" i="2"/>
  <c r="U2046" i="2"/>
  <c r="Y2047" i="2"/>
  <c r="R2047" i="2"/>
  <c r="S2047" i="2"/>
  <c r="U2047" i="2"/>
  <c r="R2048" i="2"/>
  <c r="S2048" i="2"/>
  <c r="U2048" i="2"/>
  <c r="S2049" i="2"/>
  <c r="U2049" i="2"/>
  <c r="S2050" i="2"/>
  <c r="U2050" i="2"/>
  <c r="Y2051" i="2"/>
  <c r="S2051" i="2"/>
  <c r="U2051" i="2"/>
  <c r="Y2052" i="2"/>
  <c r="S2052" i="2"/>
  <c r="U2052" i="2"/>
  <c r="Y2053" i="2"/>
  <c r="S2053" i="2"/>
  <c r="U2053" i="2"/>
  <c r="S2054" i="2"/>
  <c r="U2054" i="2"/>
  <c r="Y2055" i="2"/>
  <c r="S2055" i="2"/>
  <c r="U2055" i="2"/>
  <c r="S2056" i="2"/>
  <c r="U2056" i="2"/>
  <c r="Y2057" i="2"/>
  <c r="R2057" i="2"/>
  <c r="S2057" i="2"/>
  <c r="U2057" i="2"/>
  <c r="R2058" i="2"/>
  <c r="S2058" i="2"/>
  <c r="U2058" i="2"/>
  <c r="Y2059" i="2"/>
  <c r="R2059" i="2"/>
  <c r="S2059" i="2"/>
  <c r="U2059" i="2"/>
  <c r="Y2060" i="2"/>
  <c r="R2060" i="2"/>
  <c r="S2060" i="2"/>
  <c r="U2060" i="2"/>
  <c r="Y2061" i="2"/>
  <c r="R2061" i="2"/>
  <c r="S2061" i="2"/>
  <c r="U2061" i="2"/>
  <c r="R2062" i="2"/>
  <c r="S2062" i="2"/>
  <c r="U2062" i="2"/>
  <c r="Y2063" i="2"/>
  <c r="Y2067" i="2"/>
  <c r="Y2068" i="2"/>
  <c r="Y2069" i="2"/>
  <c r="S2069" i="2"/>
  <c r="U2069" i="2"/>
  <c r="Y2071" i="2"/>
  <c r="S2071" i="2"/>
  <c r="U2071" i="2"/>
  <c r="S2072" i="2"/>
  <c r="U2072" i="2"/>
  <c r="S2073" i="2"/>
  <c r="U2073" i="2"/>
  <c r="Y2075" i="2"/>
  <c r="S2075" i="2"/>
  <c r="U2075" i="2"/>
  <c r="Y2076" i="2"/>
  <c r="S2076" i="2"/>
  <c r="U2076" i="2"/>
  <c r="Y2077" i="2"/>
  <c r="Y2079" i="2"/>
  <c r="S2081" i="2"/>
  <c r="U2081" i="2"/>
  <c r="S2082" i="2"/>
  <c r="U2082" i="2"/>
  <c r="Y2083" i="2"/>
  <c r="S2083" i="2"/>
  <c r="U2083" i="2"/>
  <c r="Y2084" i="2"/>
  <c r="S2084" i="2"/>
  <c r="U2084" i="2"/>
  <c r="Y2085" i="2"/>
  <c r="S2085" i="2"/>
  <c r="U2085" i="2"/>
  <c r="S2086" i="2"/>
  <c r="U2086" i="2"/>
  <c r="Y2087" i="2"/>
  <c r="S2087" i="2"/>
  <c r="U2087" i="2"/>
  <c r="S2088" i="2"/>
  <c r="U2088" i="2"/>
  <c r="S2089" i="2"/>
  <c r="U2089" i="2"/>
  <c r="S2090" i="2"/>
  <c r="U2090" i="2"/>
  <c r="Y2091" i="2"/>
  <c r="S2091" i="2"/>
  <c r="U2091" i="2"/>
  <c r="Y2092" i="2"/>
  <c r="S2092" i="2"/>
  <c r="U2092" i="2"/>
  <c r="Y2093" i="2"/>
  <c r="S2093" i="2"/>
  <c r="U2093" i="2"/>
  <c r="S2094" i="2"/>
  <c r="U2094" i="2"/>
  <c r="Y2095" i="2"/>
  <c r="S2095" i="2"/>
  <c r="U2095" i="2"/>
  <c r="Y2096" i="2"/>
  <c r="R2096" i="2"/>
  <c r="S2096" i="2"/>
  <c r="U2096" i="2"/>
  <c r="S2097" i="2"/>
  <c r="U2097" i="2"/>
  <c r="S2098" i="2"/>
  <c r="U2098" i="2"/>
  <c r="Y2099" i="2"/>
  <c r="S2099" i="2"/>
  <c r="U2099" i="2"/>
  <c r="Y2100" i="2"/>
  <c r="S2100" i="2"/>
  <c r="U2100" i="2"/>
  <c r="Y2101" i="2"/>
  <c r="S2101" i="2"/>
  <c r="U2101" i="2"/>
  <c r="S2102" i="2"/>
  <c r="U2102" i="2"/>
  <c r="Y2103" i="2"/>
  <c r="S2103" i="2"/>
  <c r="U2103" i="2"/>
  <c r="S2104" i="2"/>
  <c r="U2104" i="2"/>
  <c r="S2105" i="2"/>
  <c r="U2105" i="2"/>
  <c r="S2106" i="2"/>
  <c r="U2106" i="2"/>
  <c r="Y2107" i="2"/>
  <c r="S2107" i="2"/>
  <c r="U2107" i="2"/>
  <c r="Y2108" i="2"/>
  <c r="S2108" i="2"/>
  <c r="U2108" i="2"/>
  <c r="Y2109" i="2"/>
  <c r="R2109" i="2"/>
  <c r="S2109" i="2"/>
  <c r="U2109" i="2"/>
  <c r="S2110" i="2"/>
  <c r="U2110" i="2"/>
  <c r="Y2111" i="2"/>
  <c r="S2111" i="2"/>
  <c r="U2111" i="2"/>
  <c r="S2112" i="2"/>
  <c r="U2112" i="2"/>
  <c r="S2113" i="2"/>
  <c r="U2113" i="2"/>
  <c r="S2114" i="2"/>
  <c r="U2114" i="2"/>
  <c r="Y2115" i="2"/>
  <c r="Y2116" i="2"/>
  <c r="S2116" i="2"/>
  <c r="U2116" i="2"/>
  <c r="Y2117" i="2"/>
  <c r="S2117" i="2"/>
  <c r="U2117" i="2"/>
  <c r="R2118" i="2"/>
  <c r="S2118" i="2"/>
  <c r="U2118" i="2"/>
  <c r="Y2119" i="2"/>
  <c r="S2119" i="2"/>
  <c r="U2119" i="2"/>
  <c r="S2120" i="2"/>
  <c r="U2120" i="2"/>
  <c r="S2121" i="2"/>
  <c r="U2121" i="2"/>
  <c r="S2122" i="2"/>
  <c r="U2122" i="2"/>
  <c r="Y2123" i="2"/>
  <c r="S2123" i="2"/>
  <c r="U2123" i="2"/>
  <c r="Y2124" i="2"/>
  <c r="S2124" i="2"/>
  <c r="U2124" i="2"/>
  <c r="Y2125" i="2"/>
  <c r="R2125" i="2"/>
  <c r="S2125" i="2"/>
  <c r="U2125" i="2"/>
  <c r="R2126" i="2"/>
  <c r="S2126" i="2"/>
  <c r="U2126" i="2"/>
  <c r="Y2127" i="2"/>
  <c r="R2127" i="2"/>
  <c r="S2127" i="2"/>
  <c r="U2127" i="2"/>
  <c r="S2128" i="2"/>
  <c r="U2128" i="2"/>
  <c r="S2129" i="2"/>
  <c r="U2129" i="2"/>
  <c r="S2130" i="2"/>
  <c r="U2130" i="2"/>
  <c r="Y2131" i="2"/>
  <c r="S2131" i="2"/>
  <c r="U2131" i="2"/>
  <c r="Y2132" i="2"/>
  <c r="S2132" i="2"/>
  <c r="U2132" i="2"/>
  <c r="Y2133" i="2"/>
  <c r="S2133" i="2"/>
  <c r="U2133" i="2"/>
  <c r="S2134" i="2"/>
  <c r="U2134" i="2"/>
  <c r="Y2135" i="2"/>
  <c r="R2135" i="2"/>
  <c r="S2135" i="2"/>
  <c r="U2135" i="2"/>
  <c r="S2136" i="2"/>
  <c r="U2136" i="2"/>
  <c r="S2137" i="2"/>
  <c r="U2137" i="2"/>
  <c r="S2138" i="2"/>
  <c r="U2138" i="2"/>
  <c r="Y2139" i="2"/>
  <c r="S2139" i="2"/>
  <c r="U2139" i="2"/>
  <c r="Y2140" i="2"/>
  <c r="S2140" i="2"/>
  <c r="U2140" i="2"/>
  <c r="Y2141" i="2"/>
  <c r="S2141" i="2"/>
  <c r="U2141" i="2"/>
  <c r="S2142" i="2"/>
  <c r="U2142" i="2"/>
  <c r="Y2143" i="2"/>
  <c r="S2143" i="2"/>
  <c r="U2143" i="2"/>
  <c r="S2144" i="2"/>
  <c r="U2144" i="2"/>
  <c r="R2145" i="2"/>
  <c r="S2145" i="2"/>
  <c r="U2145" i="2"/>
  <c r="S2146" i="2"/>
  <c r="U2146" i="2"/>
  <c r="Y2147" i="2"/>
  <c r="S2147" i="2"/>
  <c r="U2147" i="2"/>
  <c r="Y2148" i="2"/>
  <c r="S2148" i="2"/>
  <c r="U2148" i="2"/>
  <c r="Y2149" i="2"/>
  <c r="S2149" i="2"/>
  <c r="U2149" i="2"/>
  <c r="S2150" i="2"/>
  <c r="U2150" i="2"/>
  <c r="Y2151" i="2"/>
  <c r="S2152" i="2"/>
  <c r="U2152" i="2"/>
  <c r="S2153" i="2"/>
  <c r="U2153" i="2"/>
  <c r="R2154" i="2"/>
  <c r="S2154" i="2"/>
  <c r="U2154" i="2"/>
  <c r="Y2155" i="2"/>
  <c r="R2155" i="2"/>
  <c r="S2155" i="2"/>
  <c r="U2155" i="2"/>
  <c r="Y2156" i="2"/>
  <c r="R2156" i="2"/>
  <c r="S2156" i="2"/>
  <c r="U2156" i="2"/>
  <c r="Y2157" i="2"/>
  <c r="R2157" i="2"/>
  <c r="S2157" i="2"/>
  <c r="U2157" i="2"/>
  <c r="R2158" i="2"/>
  <c r="S2158" i="2"/>
  <c r="U2158" i="2"/>
  <c r="Y2159" i="2"/>
  <c r="R2159" i="2"/>
  <c r="S2159" i="2"/>
  <c r="U2159" i="2"/>
  <c r="S2160" i="2"/>
  <c r="U2160" i="2"/>
  <c r="R2162" i="2"/>
  <c r="S2162" i="2"/>
  <c r="U2162" i="2"/>
  <c r="Y2163" i="2"/>
  <c r="Y2164" i="2"/>
  <c r="R2164" i="2"/>
  <c r="S2164" i="2"/>
  <c r="U2164" i="2"/>
  <c r="Y2165" i="2"/>
  <c r="R2165" i="2"/>
  <c r="S2165" i="2"/>
  <c r="U2165" i="2"/>
  <c r="S2166" i="2"/>
  <c r="U2166" i="2"/>
  <c r="Y2167" i="2"/>
  <c r="S2167" i="2"/>
  <c r="U2167" i="2"/>
  <c r="R2168" i="2"/>
  <c r="S2168" i="2"/>
  <c r="U2168" i="2"/>
  <c r="R2169" i="2"/>
  <c r="S2169" i="2"/>
  <c r="U2169" i="2"/>
  <c r="R2170" i="2"/>
  <c r="S2170" i="2"/>
  <c r="U2170" i="2"/>
  <c r="Y2171" i="2"/>
  <c r="R2171" i="2"/>
  <c r="S2171" i="2"/>
  <c r="U2171" i="2"/>
  <c r="Y2172" i="2"/>
  <c r="R2172" i="2"/>
  <c r="S2172" i="2"/>
  <c r="U2172" i="2"/>
  <c r="Y2173" i="2"/>
  <c r="R2173" i="2"/>
  <c r="S2173" i="2"/>
  <c r="U2173" i="2"/>
  <c r="R2174" i="2"/>
  <c r="S2174" i="2"/>
  <c r="U2174" i="2"/>
  <c r="Y2175" i="2"/>
  <c r="S2175" i="2"/>
  <c r="U2175" i="2"/>
  <c r="S2176" i="2"/>
  <c r="U2176" i="2"/>
  <c r="R2177" i="2"/>
  <c r="S2177" i="2"/>
  <c r="U2177" i="2"/>
  <c r="R2178" i="2"/>
  <c r="S2178" i="2"/>
  <c r="U2178" i="2"/>
  <c r="Y2179" i="2"/>
  <c r="R2179" i="2"/>
  <c r="S2179" i="2"/>
  <c r="U2179" i="2"/>
  <c r="Y2180" i="2"/>
  <c r="S2180" i="2"/>
  <c r="U2180" i="2"/>
  <c r="Y2181" i="2"/>
  <c r="S2181" i="2"/>
  <c r="U2181" i="2"/>
  <c r="S2182" i="2"/>
  <c r="U2182" i="2"/>
  <c r="Y2183" i="2"/>
  <c r="S2183" i="2"/>
  <c r="U2183" i="2"/>
  <c r="S2184" i="2"/>
  <c r="U2184" i="2"/>
  <c r="S2185" i="2"/>
  <c r="U2185" i="2"/>
  <c r="S2186" i="2"/>
  <c r="U2186" i="2"/>
  <c r="Y2187" i="2"/>
  <c r="S2187" i="2"/>
  <c r="U2187" i="2"/>
  <c r="Y2188" i="2"/>
  <c r="S2188" i="2"/>
  <c r="U2188" i="2"/>
  <c r="Y2189" i="2"/>
  <c r="S2189" i="2"/>
  <c r="U2189" i="2"/>
  <c r="S2190" i="2"/>
  <c r="U2190" i="2"/>
  <c r="Y2191" i="2"/>
  <c r="S2191" i="2"/>
  <c r="U2191" i="2"/>
  <c r="S2192" i="2"/>
  <c r="U2192" i="2"/>
  <c r="S2193" i="2"/>
  <c r="U2193" i="2"/>
  <c r="S2194" i="2"/>
  <c r="U2194" i="2"/>
  <c r="Y2195" i="2"/>
  <c r="S2195" i="2"/>
  <c r="U2195" i="2"/>
  <c r="Y2196" i="2"/>
  <c r="S2196" i="2"/>
  <c r="U2196" i="2"/>
  <c r="Y2197" i="2"/>
  <c r="S2197" i="2"/>
  <c r="U2197" i="2"/>
  <c r="S2198" i="2"/>
  <c r="U2198" i="2"/>
  <c r="Y2199" i="2"/>
  <c r="S2200" i="2"/>
  <c r="U2200" i="2"/>
  <c r="S2201" i="2"/>
  <c r="U2201" i="2"/>
  <c r="Y2202" i="2"/>
  <c r="S2202" i="2"/>
  <c r="U2202" i="2"/>
  <c r="Y2203" i="2"/>
  <c r="S2203" i="2"/>
  <c r="U2203" i="2"/>
  <c r="Y2204" i="2"/>
  <c r="S2204" i="2"/>
  <c r="U2204" i="2"/>
  <c r="Y2205" i="2"/>
  <c r="S2205" i="2"/>
  <c r="U2205" i="2"/>
  <c r="S2206" i="2"/>
  <c r="U2206" i="2"/>
  <c r="Y2207" i="2"/>
  <c r="S2207" i="2"/>
  <c r="U2207" i="2"/>
  <c r="S2208" i="2"/>
  <c r="U2208" i="2"/>
  <c r="S2209" i="2"/>
  <c r="U2209" i="2"/>
  <c r="S2210" i="2"/>
  <c r="U2210" i="2"/>
  <c r="Y2211" i="2"/>
  <c r="S2211" i="2"/>
  <c r="U2211" i="2"/>
  <c r="Y2212" i="2"/>
  <c r="S2212" i="2"/>
  <c r="U2212" i="2"/>
  <c r="Y2213" i="2"/>
  <c r="S2213" i="2"/>
  <c r="U2213" i="2"/>
  <c r="S2214" i="2"/>
  <c r="U2214" i="2"/>
  <c r="Y2215" i="2"/>
  <c r="S2215" i="2"/>
  <c r="U2215" i="2"/>
  <c r="S2216" i="2"/>
  <c r="U2216" i="2"/>
  <c r="S2217" i="2"/>
  <c r="U2217" i="2"/>
  <c r="S2218" i="2"/>
  <c r="U2218" i="2"/>
  <c r="Y2219" i="2"/>
  <c r="S2219" i="2"/>
  <c r="U2219" i="2"/>
  <c r="Y2220" i="2"/>
  <c r="S2220" i="2"/>
  <c r="U2220" i="2"/>
  <c r="Y2221" i="2"/>
  <c r="S2221" i="2"/>
  <c r="U2221" i="2"/>
  <c r="S2222" i="2"/>
  <c r="U2222" i="2"/>
  <c r="Y2223" i="2"/>
  <c r="S2223" i="2"/>
  <c r="U2223" i="2"/>
  <c r="S2224" i="2"/>
  <c r="U2224" i="2"/>
  <c r="S2225" i="2"/>
  <c r="U2225" i="2"/>
  <c r="S2226" i="2"/>
  <c r="U2226" i="2"/>
  <c r="Y2227" i="2"/>
  <c r="S2227" i="2"/>
  <c r="U2227" i="2"/>
  <c r="Y2228" i="2"/>
  <c r="S2228" i="2"/>
  <c r="U2228" i="2"/>
  <c r="Y2229" i="2"/>
  <c r="S2229" i="2"/>
  <c r="U2229" i="2"/>
  <c r="S2230" i="2"/>
  <c r="U2230" i="2"/>
  <c r="Y2231" i="2"/>
  <c r="S2231" i="2"/>
  <c r="U2231" i="2"/>
  <c r="S2232" i="2"/>
  <c r="U2232" i="2"/>
  <c r="S2233" i="2"/>
  <c r="U2233" i="2"/>
  <c r="S2234" i="2"/>
  <c r="U2234" i="2"/>
  <c r="Y2235" i="2"/>
  <c r="S2235" i="2"/>
  <c r="U2235" i="2"/>
  <c r="Y2236" i="2"/>
  <c r="S2236" i="2"/>
  <c r="U2236" i="2"/>
  <c r="Y2237" i="2"/>
  <c r="S2237" i="2"/>
  <c r="U2237" i="2"/>
  <c r="S2238" i="2"/>
  <c r="U2238" i="2"/>
  <c r="Y2239" i="2"/>
  <c r="S2239" i="2"/>
  <c r="U2239" i="2"/>
  <c r="S2240" i="2"/>
  <c r="U2240" i="2"/>
  <c r="S2241" i="2"/>
  <c r="U2241" i="2"/>
  <c r="S2242" i="2"/>
  <c r="U2242" i="2"/>
  <c r="Y2243" i="2"/>
  <c r="S2243" i="2"/>
  <c r="U2243" i="2"/>
  <c r="Y2244" i="2"/>
  <c r="Y2245" i="2"/>
  <c r="S2245" i="2"/>
  <c r="U2245" i="2"/>
  <c r="S2246" i="2"/>
  <c r="U2246" i="2"/>
  <c r="Y2247" i="2"/>
  <c r="S2247" i="2"/>
  <c r="U2247" i="2"/>
  <c r="R2248" i="2"/>
  <c r="S2248" i="2"/>
  <c r="U2248" i="2"/>
  <c r="R2249" i="2"/>
  <c r="S2249" i="2"/>
  <c r="U2249" i="2"/>
  <c r="R2250" i="2"/>
  <c r="S2250" i="2"/>
  <c r="U2250" i="2"/>
  <c r="Y2251" i="2"/>
  <c r="R2251" i="2"/>
  <c r="S2251" i="2"/>
  <c r="U2251" i="2"/>
  <c r="Y2252" i="2"/>
  <c r="R2252" i="2"/>
  <c r="S2252" i="2"/>
  <c r="U2252" i="2"/>
  <c r="Y2253" i="2"/>
  <c r="R2253" i="2"/>
  <c r="S2253" i="2"/>
  <c r="U2253" i="2"/>
  <c r="Y2254" i="2"/>
  <c r="S2254" i="2"/>
  <c r="U2254" i="2"/>
  <c r="Y2255" i="2"/>
  <c r="R2256" i="2"/>
  <c r="S2256" i="2"/>
  <c r="U2256" i="2"/>
  <c r="R2258" i="2"/>
  <c r="S2258" i="2"/>
  <c r="U2258" i="2"/>
  <c r="Y2259" i="2"/>
  <c r="R2259" i="2"/>
  <c r="S2259" i="2"/>
  <c r="U2259" i="2"/>
  <c r="Y2260" i="2"/>
  <c r="R2260" i="2"/>
  <c r="S2260" i="2"/>
  <c r="U2260" i="2"/>
  <c r="Y2261" i="2"/>
  <c r="S2261" i="2"/>
  <c r="U2261" i="2"/>
  <c r="S2262" i="2"/>
  <c r="U2262" i="2"/>
  <c r="Y2263" i="2"/>
  <c r="S2263" i="2"/>
  <c r="U2263" i="2"/>
  <c r="S2264" i="2"/>
  <c r="U2264" i="2"/>
  <c r="R2265" i="2"/>
  <c r="S2265" i="2"/>
  <c r="U2265" i="2"/>
  <c r="R2266" i="2"/>
  <c r="S2266" i="2"/>
  <c r="U2266" i="2"/>
  <c r="Y2267" i="2"/>
  <c r="R2267" i="2"/>
  <c r="S2267" i="2"/>
  <c r="U2267" i="2"/>
  <c r="Y2268" i="2"/>
  <c r="R2268" i="2"/>
  <c r="S2268" i="2"/>
  <c r="U2268" i="2"/>
  <c r="Y2269" i="2"/>
  <c r="S2269" i="2"/>
  <c r="U2269" i="2"/>
  <c r="S2270" i="2"/>
  <c r="U2270" i="2"/>
  <c r="Y2271" i="2"/>
  <c r="R2271" i="2"/>
  <c r="S2271" i="2"/>
  <c r="U2271" i="2"/>
  <c r="R2272" i="2"/>
  <c r="S2272" i="2"/>
  <c r="U2272" i="2"/>
  <c r="R2273" i="2"/>
  <c r="S2273" i="2"/>
  <c r="U2273" i="2"/>
  <c r="S2274" i="2"/>
  <c r="U2274" i="2"/>
  <c r="Y2275" i="2"/>
  <c r="S2275" i="2"/>
  <c r="U2275" i="2"/>
  <c r="Y2276" i="2"/>
  <c r="S2276" i="2"/>
  <c r="U2276" i="2"/>
  <c r="Y2277" i="2"/>
  <c r="S2277" i="2"/>
  <c r="U2277" i="2"/>
  <c r="S2278" i="2"/>
  <c r="U2278" i="2"/>
  <c r="Y2279" i="2"/>
  <c r="S2279" i="2"/>
  <c r="U2279" i="2"/>
  <c r="S2280" i="2"/>
  <c r="U2280" i="2"/>
  <c r="S2281" i="2"/>
  <c r="U2281" i="2"/>
  <c r="S2282" i="2"/>
  <c r="U2282" i="2"/>
  <c r="Y2283" i="2"/>
  <c r="S2283" i="2"/>
  <c r="U2283" i="2"/>
  <c r="Y2284" i="2"/>
  <c r="S2284" i="2"/>
  <c r="U2284" i="2"/>
  <c r="Y2285" i="2"/>
  <c r="S2285" i="2"/>
  <c r="U2285" i="2"/>
  <c r="S2286" i="2"/>
  <c r="U2286" i="2"/>
  <c r="Y2287" i="2"/>
  <c r="R2287" i="2"/>
  <c r="S2287" i="2"/>
  <c r="U2287" i="2"/>
  <c r="R2288" i="2"/>
  <c r="S2288" i="2"/>
  <c r="U2288" i="2"/>
  <c r="Y2291" i="2"/>
  <c r="Y2292" i="2"/>
  <c r="S2292" i="2"/>
  <c r="U2292" i="2"/>
  <c r="Y2293" i="2"/>
  <c r="S2293" i="2"/>
  <c r="U2293" i="2"/>
  <c r="S2294" i="2"/>
  <c r="U2294" i="2"/>
  <c r="Y2295" i="2"/>
  <c r="S2295" i="2"/>
  <c r="U2295" i="2"/>
  <c r="S2296" i="2"/>
  <c r="U2296" i="2"/>
  <c r="S2297" i="2"/>
  <c r="U2297" i="2"/>
  <c r="S2298" i="2"/>
  <c r="U2298" i="2"/>
  <c r="Y2299" i="2"/>
  <c r="S2299" i="2"/>
  <c r="U2299" i="2"/>
  <c r="Y2300" i="2"/>
  <c r="S2300" i="2"/>
  <c r="U2300" i="2"/>
  <c r="S2301" i="2"/>
  <c r="U2301" i="2"/>
  <c r="S2302" i="2"/>
  <c r="U2302" i="2"/>
  <c r="Y2303" i="2"/>
  <c r="S2303" i="2"/>
  <c r="U2303" i="2"/>
  <c r="Y2304" i="2"/>
  <c r="S2304" i="2"/>
  <c r="U2304" i="2"/>
  <c r="Y2305" i="2"/>
  <c r="S2305" i="2"/>
  <c r="U2305" i="2"/>
  <c r="Y2307" i="2"/>
  <c r="S2307" i="2"/>
  <c r="U2307" i="2"/>
  <c r="R2308" i="2"/>
  <c r="S2308" i="2"/>
  <c r="U2308" i="2"/>
  <c r="R2309" i="2"/>
  <c r="S2309" i="2"/>
  <c r="U2309" i="2"/>
  <c r="R2310" i="2"/>
  <c r="S2310" i="2"/>
  <c r="U2310" i="2"/>
  <c r="Y2311" i="2"/>
  <c r="R2311" i="2"/>
  <c r="S2311" i="2"/>
  <c r="U2311" i="2"/>
  <c r="Y2312" i="2"/>
  <c r="R2312" i="2"/>
  <c r="S2312" i="2"/>
  <c r="U2312" i="2"/>
  <c r="Y2313" i="2"/>
  <c r="R2313" i="2"/>
  <c r="S2313" i="2"/>
  <c r="U2313" i="2"/>
  <c r="R2314" i="2"/>
  <c r="S2314" i="2"/>
  <c r="U2314" i="2"/>
  <c r="Y2315" i="2"/>
  <c r="Y2319" i="2"/>
  <c r="Y2320" i="2"/>
  <c r="Y2321" i="2"/>
  <c r="Y2323" i="2"/>
  <c r="S2324" i="2"/>
  <c r="U2324" i="2"/>
  <c r="S2325" i="2"/>
  <c r="U2325" i="2"/>
  <c r="S2326" i="2"/>
  <c r="U2326" i="2"/>
  <c r="Y2327" i="2"/>
  <c r="Y2328" i="2"/>
  <c r="S2328" i="2"/>
  <c r="U2328" i="2"/>
  <c r="Y2329" i="2"/>
  <c r="S2329" i="2"/>
  <c r="U2329" i="2"/>
  <c r="S2330" i="2"/>
  <c r="U2330" i="2"/>
  <c r="Y2331" i="2"/>
  <c r="S2331" i="2"/>
  <c r="U2331" i="2"/>
  <c r="S2332" i="2"/>
  <c r="U2332" i="2"/>
  <c r="S2333" i="2"/>
  <c r="U2333" i="2"/>
  <c r="S2334" i="2"/>
  <c r="U2334" i="2"/>
  <c r="Y2335" i="2"/>
  <c r="S2335" i="2"/>
  <c r="U2335" i="2"/>
  <c r="Y2336" i="2"/>
  <c r="S2336" i="2"/>
  <c r="U2336" i="2"/>
  <c r="Y2337" i="2"/>
  <c r="S2337" i="2"/>
  <c r="U2337" i="2"/>
  <c r="S2338" i="2"/>
  <c r="U2338" i="2"/>
  <c r="Y2339" i="2"/>
  <c r="S2339" i="2"/>
  <c r="U2339" i="2"/>
  <c r="S2340" i="2"/>
  <c r="U2340" i="2"/>
  <c r="S2341" i="2"/>
  <c r="U2341" i="2"/>
  <c r="S2342" i="2"/>
  <c r="U2342" i="2"/>
  <c r="Y2343" i="2"/>
  <c r="R2343" i="2"/>
  <c r="S2343" i="2"/>
  <c r="U2343" i="2"/>
  <c r="Y2344" i="2"/>
  <c r="S2344" i="2"/>
  <c r="U2344" i="2"/>
  <c r="Y2345" i="2"/>
  <c r="S2345" i="2"/>
  <c r="U2345" i="2"/>
  <c r="S2346" i="2"/>
  <c r="U2346" i="2"/>
  <c r="Y2347" i="2"/>
  <c r="S2347" i="2"/>
  <c r="U2347" i="2"/>
  <c r="S2348" i="2"/>
  <c r="U2348" i="2"/>
  <c r="R2349" i="2"/>
  <c r="S2349" i="2"/>
  <c r="U2349" i="2"/>
  <c r="R2350" i="2"/>
  <c r="S2350" i="2"/>
  <c r="U2350" i="2"/>
  <c r="Y2351" i="2"/>
  <c r="S2351" i="2"/>
  <c r="U2351" i="2"/>
  <c r="Y2352" i="2"/>
  <c r="R2352" i="2"/>
  <c r="S2352" i="2"/>
  <c r="U2352" i="2"/>
  <c r="Y2353" i="2"/>
  <c r="R2353" i="2"/>
  <c r="S2353" i="2"/>
  <c r="U2353" i="2"/>
  <c r="R2354" i="2"/>
  <c r="S2354" i="2"/>
  <c r="U2354" i="2"/>
  <c r="Y2355" i="2"/>
  <c r="R2355" i="2"/>
  <c r="S2355" i="2"/>
  <c r="U2355" i="2"/>
  <c r="R2356" i="2"/>
  <c r="S2356" i="2"/>
  <c r="U2356" i="2"/>
  <c r="R2357" i="2"/>
  <c r="S2357" i="2"/>
  <c r="U2357" i="2"/>
  <c r="Y2359" i="2"/>
  <c r="Y2360" i="2"/>
  <c r="Y2361" i="2"/>
  <c r="Y2363" i="2"/>
  <c r="Y2364" i="2"/>
  <c r="Y2367" i="2"/>
  <c r="Y2368" i="2"/>
  <c r="Y2369" i="2"/>
  <c r="Y2371" i="2"/>
  <c r="Y2375" i="2"/>
  <c r="S2375" i="2"/>
  <c r="U2375" i="2"/>
  <c r="Y2376" i="2"/>
  <c r="S2376" i="2"/>
  <c r="U2376" i="2"/>
  <c r="Y2377" i="2"/>
  <c r="S2377" i="2"/>
  <c r="U2377" i="2"/>
  <c r="Y2378" i="2"/>
  <c r="S2378" i="2"/>
  <c r="U2378" i="2"/>
  <c r="Y2379" i="2"/>
  <c r="S2379" i="2"/>
  <c r="U2379" i="2"/>
  <c r="S2380" i="2"/>
  <c r="U2380" i="2"/>
  <c r="S2381" i="2"/>
  <c r="U2381" i="2"/>
  <c r="S2382" i="2"/>
  <c r="U2382" i="2"/>
  <c r="Y2383" i="2"/>
  <c r="S2383" i="2"/>
  <c r="U2383" i="2"/>
  <c r="Y2384" i="2"/>
  <c r="S2384" i="2"/>
  <c r="U2384" i="2"/>
  <c r="Y2385" i="2"/>
  <c r="S2385" i="2"/>
  <c r="U2385" i="2"/>
  <c r="S2386" i="2"/>
  <c r="U2386" i="2"/>
  <c r="Y2387" i="2"/>
  <c r="S2387" i="2"/>
  <c r="U2387" i="2"/>
  <c r="S2388" i="2"/>
  <c r="U2388" i="2"/>
  <c r="S2389" i="2"/>
  <c r="U2389" i="2"/>
  <c r="S2390" i="2"/>
  <c r="U2390" i="2"/>
  <c r="Y2391" i="2"/>
  <c r="S2391" i="2"/>
  <c r="U2391" i="2"/>
  <c r="Y2392" i="2"/>
  <c r="S2392" i="2"/>
  <c r="U2392" i="2"/>
  <c r="Y2393" i="2"/>
  <c r="S2393" i="2"/>
  <c r="U2393" i="2"/>
  <c r="S2394" i="2"/>
  <c r="U2394" i="2"/>
  <c r="Y2395" i="2"/>
  <c r="S2395" i="2"/>
  <c r="U2395" i="2"/>
  <c r="S2396" i="2"/>
  <c r="U2396" i="2"/>
  <c r="S2397" i="2"/>
  <c r="U2397" i="2"/>
  <c r="S2398" i="2"/>
  <c r="U2398" i="2"/>
  <c r="Y2399" i="2"/>
  <c r="S2399" i="2"/>
  <c r="U2399" i="2"/>
  <c r="Y2400" i="2"/>
  <c r="S2400" i="2"/>
  <c r="U2400" i="2"/>
  <c r="Y2401" i="2"/>
  <c r="S2401" i="2"/>
  <c r="U2401" i="2"/>
  <c r="S2402" i="2"/>
  <c r="U2402" i="2"/>
  <c r="Y2403" i="2"/>
  <c r="S2403" i="2"/>
  <c r="U2403" i="2"/>
  <c r="S2404" i="2"/>
  <c r="U2404" i="2"/>
  <c r="S2405" i="2"/>
  <c r="U2405" i="2"/>
  <c r="S2406" i="2"/>
  <c r="U2406" i="2"/>
  <c r="Y2407" i="2"/>
  <c r="S2407" i="2"/>
  <c r="U2407" i="2"/>
  <c r="Y2408" i="2"/>
  <c r="S2408" i="2"/>
  <c r="U2408" i="2"/>
  <c r="Y2409" i="2"/>
  <c r="S2409" i="2"/>
  <c r="U2409" i="2"/>
  <c r="R2410" i="2"/>
  <c r="S2410" i="2"/>
  <c r="U2410" i="2"/>
  <c r="Y2411" i="2"/>
  <c r="S2411" i="2"/>
  <c r="U2411" i="2"/>
  <c r="S2412" i="2"/>
  <c r="U2412" i="2"/>
  <c r="S2413" i="2"/>
  <c r="U2413" i="2"/>
  <c r="S2414" i="2"/>
  <c r="U2414" i="2"/>
  <c r="Y2415" i="2"/>
  <c r="S2415" i="2"/>
  <c r="U2415" i="2"/>
  <c r="Y2416" i="2"/>
  <c r="R2416" i="2"/>
  <c r="S2416" i="2"/>
  <c r="U2416" i="2"/>
  <c r="Y2417" i="2"/>
  <c r="S2417" i="2"/>
  <c r="U2417" i="2"/>
  <c r="R2418" i="2"/>
  <c r="S2418" i="2"/>
  <c r="U2418" i="2"/>
  <c r="Y2419" i="2"/>
  <c r="R2419" i="2"/>
  <c r="S2419" i="2"/>
  <c r="U2419" i="2"/>
  <c r="R2420" i="2"/>
  <c r="S2420" i="2"/>
  <c r="U2420" i="2"/>
  <c r="R2421" i="2"/>
  <c r="S2421" i="2"/>
  <c r="U2421" i="2"/>
  <c r="R2422" i="2"/>
  <c r="S2422" i="2"/>
  <c r="U2422" i="2"/>
  <c r="Y2423" i="2"/>
  <c r="R2423" i="2"/>
  <c r="S2423" i="2"/>
  <c r="U2423" i="2"/>
  <c r="Y2424" i="2"/>
  <c r="R2424" i="2"/>
  <c r="S2424" i="2"/>
  <c r="U2424" i="2"/>
  <c r="Y2425" i="2"/>
  <c r="Y2427" i="2"/>
  <c r="Y2431" i="2"/>
  <c r="Y2432" i="2"/>
  <c r="Y2433" i="2"/>
  <c r="Y2435" i="2"/>
  <c r="Y2439" i="2"/>
  <c r="Y2440" i="2"/>
  <c r="Y2441" i="2"/>
  <c r="Y2443" i="2"/>
  <c r="S2443" i="2"/>
  <c r="U2443" i="2"/>
  <c r="S2444" i="2"/>
  <c r="U2444" i="2"/>
  <c r="S2445" i="2"/>
  <c r="U2445" i="2"/>
  <c r="S2446" i="2"/>
  <c r="U2446" i="2"/>
  <c r="Y2447" i="2"/>
  <c r="S2447" i="2"/>
  <c r="U2447" i="2"/>
  <c r="Y2448" i="2"/>
  <c r="S2448" i="2"/>
  <c r="U2448" i="2"/>
  <c r="Y2449" i="2"/>
  <c r="S2449" i="2"/>
  <c r="U2449" i="2"/>
  <c r="S2450" i="2"/>
  <c r="U2450" i="2"/>
  <c r="Y2451" i="2"/>
  <c r="S2451" i="2"/>
  <c r="U2451" i="2"/>
  <c r="S2452" i="2"/>
  <c r="U2452" i="2"/>
  <c r="S2453" i="2"/>
  <c r="U2453" i="2"/>
  <c r="S2454" i="2"/>
  <c r="U2454" i="2"/>
  <c r="Y2455" i="2"/>
  <c r="S2455" i="2"/>
  <c r="U2455" i="2"/>
  <c r="Y2456" i="2"/>
  <c r="S2456" i="2"/>
  <c r="U2456" i="2"/>
  <c r="Y2457" i="2"/>
  <c r="S2457" i="2"/>
  <c r="U2457" i="2"/>
  <c r="S2458" i="2"/>
  <c r="U2458" i="2"/>
  <c r="Y2459" i="2"/>
  <c r="S2459" i="2"/>
  <c r="U2459" i="2"/>
  <c r="S2460" i="2"/>
  <c r="U2460" i="2"/>
  <c r="S2461" i="2"/>
  <c r="U2461" i="2"/>
  <c r="Y2462" i="2"/>
  <c r="S2462" i="2"/>
  <c r="U2462" i="2"/>
  <c r="Y2463" i="2"/>
  <c r="S2463" i="2"/>
  <c r="U2463" i="2"/>
  <c r="Y2464" i="2"/>
  <c r="S2464" i="2"/>
  <c r="U2464" i="2"/>
  <c r="Y2465" i="2"/>
  <c r="S2465" i="2"/>
  <c r="U2465" i="2"/>
  <c r="S2466" i="2"/>
  <c r="U2466" i="2"/>
  <c r="Y2467" i="2"/>
  <c r="S2467" i="2"/>
  <c r="U2467" i="2"/>
  <c r="S2468" i="2"/>
  <c r="U2468" i="2"/>
  <c r="S2469" i="2"/>
  <c r="U2469" i="2"/>
  <c r="S2470" i="2"/>
  <c r="U2470" i="2"/>
  <c r="Y2471" i="2"/>
  <c r="S2471" i="2"/>
  <c r="U2471" i="2"/>
  <c r="Y2472" i="2"/>
  <c r="S2472" i="2"/>
  <c r="U2472" i="2"/>
  <c r="Y2473" i="2"/>
  <c r="S2473" i="2"/>
  <c r="U2473" i="2"/>
  <c r="S2474" i="2"/>
  <c r="U2474" i="2"/>
  <c r="Y2475" i="2"/>
  <c r="R2475" i="2"/>
  <c r="S2475" i="2"/>
  <c r="U2475" i="2"/>
  <c r="S2476" i="2"/>
  <c r="U2476" i="2"/>
  <c r="S2477" i="2"/>
  <c r="U2477" i="2"/>
  <c r="S2478" i="2"/>
  <c r="U2478" i="2"/>
  <c r="Y2479" i="2"/>
  <c r="S2479" i="2"/>
  <c r="U2479" i="2"/>
  <c r="Y2480" i="2"/>
  <c r="S2480" i="2"/>
  <c r="U2480" i="2"/>
  <c r="Y2481" i="2"/>
  <c r="S2481" i="2"/>
  <c r="U2481" i="2"/>
  <c r="R2482" i="2"/>
  <c r="S2482" i="2"/>
  <c r="U2482" i="2"/>
  <c r="Y2483" i="2"/>
  <c r="R2483" i="2"/>
  <c r="S2483" i="2"/>
  <c r="U2483" i="2"/>
  <c r="S2484" i="2"/>
  <c r="U2484" i="2"/>
  <c r="R2485" i="2"/>
  <c r="S2485" i="2"/>
  <c r="U2485" i="2"/>
  <c r="R2486" i="2"/>
  <c r="S2486" i="2"/>
  <c r="U2486" i="2"/>
  <c r="Y2487" i="2"/>
  <c r="R2487" i="2"/>
  <c r="S2487" i="2"/>
  <c r="U2487" i="2"/>
  <c r="Y2488" i="2"/>
  <c r="R2488" i="2"/>
  <c r="S2488" i="2"/>
  <c r="U2488" i="2"/>
  <c r="Y2489" i="2"/>
  <c r="R2489" i="2"/>
  <c r="S2489" i="2"/>
  <c r="U2489" i="2"/>
  <c r="Y2491" i="2"/>
  <c r="Y2495" i="2"/>
  <c r="Y2496" i="2"/>
  <c r="Y2497" i="2"/>
  <c r="Y2499" i="2"/>
  <c r="Y2503" i="2"/>
  <c r="Y2504" i="2"/>
  <c r="Y2505" i="2"/>
  <c r="Y2507" i="2"/>
  <c r="S2508" i="2"/>
  <c r="U2508" i="2"/>
  <c r="S2509" i="2"/>
  <c r="U2509" i="2"/>
  <c r="S2510" i="2"/>
  <c r="U2510" i="2"/>
  <c r="Y2511" i="2"/>
  <c r="S2511" i="2"/>
  <c r="U2511" i="2"/>
  <c r="Y2512" i="2"/>
  <c r="S2512" i="2"/>
  <c r="U2512" i="2"/>
  <c r="Y2513" i="2"/>
  <c r="S2513" i="2"/>
  <c r="U2513" i="2"/>
  <c r="S2514" i="2"/>
  <c r="U2514" i="2"/>
  <c r="Y2515" i="2"/>
  <c r="S2515" i="2"/>
  <c r="U2515" i="2"/>
  <c r="S2516" i="2"/>
  <c r="U2516" i="2"/>
  <c r="S2517" i="2"/>
  <c r="U2517" i="2"/>
  <c r="S2518" i="2"/>
  <c r="U2518" i="2"/>
  <c r="Y2519" i="2"/>
  <c r="S2519" i="2"/>
  <c r="U2519" i="2"/>
  <c r="Y2520" i="2"/>
  <c r="S2520" i="2"/>
  <c r="U2520" i="2"/>
  <c r="Y2521" i="2"/>
  <c r="S2521" i="2"/>
  <c r="U2521" i="2"/>
  <c r="S2522" i="2"/>
  <c r="U2522" i="2"/>
  <c r="Y2523" i="2"/>
  <c r="S2523" i="2"/>
  <c r="U2523" i="2"/>
  <c r="S2524" i="2"/>
  <c r="U2524" i="2"/>
  <c r="S2525" i="2"/>
  <c r="U2525" i="2"/>
  <c r="S2526" i="2"/>
  <c r="U2526" i="2"/>
  <c r="Y2527" i="2"/>
  <c r="S2527" i="2"/>
  <c r="U2527" i="2"/>
  <c r="Y2528" i="2"/>
  <c r="S2528" i="2"/>
  <c r="U2528" i="2"/>
  <c r="Y2529" i="2"/>
  <c r="S2529" i="2"/>
  <c r="U2529" i="2"/>
  <c r="S2530" i="2"/>
  <c r="U2530" i="2"/>
  <c r="Y2531" i="2"/>
  <c r="S2531" i="2"/>
  <c r="U2531" i="2"/>
  <c r="S2532" i="2"/>
  <c r="U2532" i="2"/>
  <c r="S2533" i="2"/>
  <c r="U2533" i="2"/>
  <c r="S2534" i="2"/>
  <c r="U2534" i="2"/>
  <c r="Y2535" i="2"/>
  <c r="S2535" i="2"/>
  <c r="U2535" i="2"/>
  <c r="Y2536" i="2"/>
  <c r="S2536" i="2"/>
  <c r="U2536" i="2"/>
  <c r="Y2537" i="2"/>
  <c r="S2537" i="2"/>
  <c r="U2537" i="2"/>
  <c r="S2538" i="2"/>
  <c r="U2538" i="2"/>
  <c r="Y2539" i="2"/>
  <c r="S2539" i="2"/>
  <c r="U2539" i="2"/>
  <c r="S2540" i="2"/>
  <c r="U2540" i="2"/>
  <c r="S2541" i="2"/>
  <c r="U2541" i="2"/>
  <c r="S2542" i="2"/>
  <c r="U2542" i="2"/>
  <c r="Y2543" i="2"/>
  <c r="Y2544" i="2"/>
  <c r="Y2545" i="2"/>
  <c r="S2545" i="2"/>
  <c r="U2545" i="2"/>
  <c r="R2546" i="2"/>
  <c r="S2546" i="2"/>
  <c r="U2546" i="2"/>
  <c r="Y2547" i="2"/>
  <c r="R2547" i="2"/>
  <c r="S2547" i="2"/>
  <c r="U2547" i="2"/>
  <c r="R2548" i="2"/>
  <c r="S2548" i="2"/>
  <c r="U2548" i="2"/>
  <c r="Y2551" i="2"/>
  <c r="Y2552" i="2"/>
  <c r="Y2553" i="2"/>
  <c r="Y2555" i="2"/>
  <c r="S2555" i="2"/>
  <c r="U2555" i="2"/>
  <c r="S2556" i="2"/>
  <c r="U2556" i="2"/>
  <c r="S2557" i="2"/>
  <c r="U2557" i="2"/>
  <c r="S2558" i="2"/>
  <c r="U2558" i="2"/>
  <c r="Y2559" i="2"/>
  <c r="S2559" i="2"/>
  <c r="U2559" i="2"/>
  <c r="Y2560" i="2"/>
  <c r="Y2561" i="2"/>
  <c r="S2561" i="2"/>
  <c r="U2561" i="2"/>
  <c r="S2562" i="2"/>
  <c r="U2562" i="2"/>
  <c r="Y2563" i="2"/>
  <c r="S2563" i="2"/>
  <c r="U2563" i="2"/>
  <c r="S2564" i="2"/>
  <c r="U2564" i="2"/>
  <c r="S2565" i="2"/>
  <c r="U2565" i="2"/>
  <c r="S2566" i="2"/>
  <c r="U2566" i="2"/>
  <c r="Y2567" i="2"/>
  <c r="Y2568" i="2"/>
  <c r="S2568" i="2"/>
  <c r="U2568" i="2"/>
  <c r="Y2569" i="2"/>
  <c r="S2569" i="2"/>
  <c r="U2569" i="2"/>
  <c r="S2570" i="2"/>
  <c r="U2570" i="2"/>
  <c r="Y2571" i="2"/>
  <c r="S2571" i="2"/>
  <c r="U2571" i="2"/>
  <c r="S2572" i="2"/>
  <c r="U2572" i="2"/>
  <c r="S2573" i="2"/>
  <c r="U2573" i="2"/>
  <c r="S2574" i="2"/>
  <c r="U2574" i="2"/>
  <c r="Y2575" i="2"/>
  <c r="S2575" i="2"/>
  <c r="U2575" i="2"/>
  <c r="Y2576" i="2"/>
  <c r="S2576" i="2"/>
  <c r="U2576" i="2"/>
  <c r="Y2577" i="2"/>
  <c r="S2577" i="2"/>
  <c r="U2577" i="2"/>
  <c r="S2578" i="2"/>
  <c r="U2578" i="2"/>
  <c r="Y2579" i="2"/>
  <c r="S2579" i="2"/>
  <c r="U2579" i="2"/>
  <c r="R2581" i="2"/>
  <c r="S2581" i="2"/>
  <c r="U2581" i="2"/>
  <c r="R2582" i="2"/>
  <c r="S2582" i="2"/>
  <c r="U2582" i="2"/>
  <c r="Y2583" i="2"/>
  <c r="Y2584" i="2"/>
  <c r="R2584" i="2"/>
  <c r="S2584" i="2"/>
  <c r="U2584" i="2"/>
  <c r="Y2585" i="2"/>
  <c r="R2585" i="2"/>
  <c r="S2585" i="2"/>
  <c r="U2585" i="2"/>
  <c r="Y2587" i="2"/>
  <c r="Y2591" i="2"/>
  <c r="Y2592" i="2"/>
  <c r="Y2593" i="2"/>
  <c r="Y2595" i="2"/>
  <c r="S2597" i="2"/>
  <c r="U2597" i="2"/>
  <c r="S2598" i="2"/>
  <c r="U2598" i="2"/>
  <c r="Y2599" i="2"/>
  <c r="Y2600" i="2"/>
  <c r="S2600" i="2"/>
  <c r="U2600" i="2"/>
  <c r="Y2601" i="2"/>
  <c r="S2601" i="2"/>
  <c r="U2601" i="2"/>
  <c r="S2602" i="2"/>
  <c r="U2602" i="2"/>
  <c r="Y2603" i="2"/>
  <c r="S2603" i="2"/>
  <c r="U2603" i="2"/>
  <c r="Y2604" i="2"/>
  <c r="S2604" i="2"/>
  <c r="U2604" i="2"/>
  <c r="S2605" i="2"/>
  <c r="U2605" i="2"/>
  <c r="S2606" i="2"/>
  <c r="U2606" i="2"/>
  <c r="Y2607" i="2"/>
  <c r="S2607" i="2"/>
  <c r="U2607" i="2"/>
  <c r="Y2608" i="2"/>
  <c r="S2608" i="2"/>
  <c r="U2608" i="2"/>
  <c r="Y2609" i="2"/>
  <c r="R2609" i="2"/>
  <c r="S2609" i="2"/>
  <c r="U2609" i="2"/>
  <c r="S2610" i="2"/>
  <c r="U2610" i="2"/>
  <c r="Y2611" i="2"/>
  <c r="R2611" i="2"/>
  <c r="S2611" i="2"/>
  <c r="U2611" i="2"/>
  <c r="R2612" i="2"/>
  <c r="S2612" i="2"/>
  <c r="U2612" i="2"/>
  <c r="R2613" i="2"/>
  <c r="S2613" i="2"/>
  <c r="U2613" i="2"/>
  <c r="R2614" i="2"/>
  <c r="S2614" i="2"/>
  <c r="U2614" i="2"/>
  <c r="Y2615" i="2"/>
  <c r="R2615" i="2"/>
  <c r="S2615" i="2"/>
  <c r="U2615" i="2"/>
  <c r="Y2616" i="2"/>
  <c r="R2616" i="2"/>
  <c r="S2616" i="2"/>
  <c r="U2616" i="2"/>
  <c r="Y2617" i="2"/>
  <c r="Y2619" i="2"/>
  <c r="Y2620" i="2"/>
  <c r="Y2623" i="2"/>
  <c r="Y2624" i="2"/>
  <c r="Y2625" i="2"/>
  <c r="Y2627" i="2"/>
  <c r="Y2631" i="2"/>
  <c r="R2631" i="2"/>
  <c r="S2631" i="2"/>
  <c r="U2631" i="2"/>
  <c r="Y2632" i="2"/>
  <c r="S2632" i="2"/>
  <c r="U2632" i="2"/>
  <c r="Y2633" i="2"/>
  <c r="S2633" i="2"/>
  <c r="U2633" i="2"/>
  <c r="S2634" i="2"/>
  <c r="U2634" i="2"/>
  <c r="Y2635" i="2"/>
  <c r="S2635" i="2"/>
  <c r="U2635" i="2"/>
  <c r="S2636" i="2"/>
  <c r="U2636" i="2"/>
  <c r="S2637" i="2"/>
  <c r="U2637" i="2"/>
  <c r="S2638" i="2"/>
  <c r="U2638" i="2"/>
  <c r="Y2639" i="2"/>
  <c r="S2639" i="2"/>
  <c r="U2639" i="2"/>
  <c r="Y2640" i="2"/>
  <c r="S2640" i="2"/>
  <c r="U2640" i="2"/>
  <c r="Y2641" i="2"/>
  <c r="S2641" i="2"/>
  <c r="U2641" i="2"/>
  <c r="S2642" i="2"/>
  <c r="U2642" i="2"/>
  <c r="Y2643" i="2"/>
  <c r="S2643" i="2"/>
  <c r="U2643" i="2"/>
  <c r="S2644" i="2"/>
  <c r="U2644" i="2"/>
  <c r="S2645" i="2"/>
  <c r="U2645" i="2"/>
  <c r="S2646" i="2"/>
  <c r="U2646" i="2"/>
  <c r="Y2647" i="2"/>
  <c r="S2647" i="2"/>
  <c r="U2647" i="2"/>
  <c r="Y2648" i="2"/>
  <c r="S2648" i="2"/>
  <c r="U2648" i="2"/>
  <c r="Y2649" i="2"/>
  <c r="S2649" i="2"/>
  <c r="U2649" i="2"/>
  <c r="S2650" i="2"/>
  <c r="U2650" i="2"/>
  <c r="Y2651" i="2"/>
  <c r="S2651" i="2"/>
  <c r="U2651" i="2"/>
  <c r="S2652" i="2"/>
  <c r="U2652" i="2"/>
  <c r="S2653" i="2"/>
  <c r="U2653" i="2"/>
  <c r="S2654" i="2"/>
  <c r="U2654" i="2"/>
  <c r="Y2655" i="2"/>
  <c r="S2655" i="2"/>
  <c r="U2655" i="2"/>
  <c r="Y2656" i="2"/>
  <c r="S2656" i="2"/>
  <c r="U2656" i="2"/>
  <c r="Y2657" i="2"/>
  <c r="S2657" i="2"/>
  <c r="U2657" i="2"/>
  <c r="R2658" i="2"/>
  <c r="S2658" i="2"/>
  <c r="U2658" i="2"/>
  <c r="Y2659" i="2"/>
  <c r="R2659" i="2"/>
  <c r="S2659" i="2"/>
  <c r="U2659" i="2"/>
  <c r="R2660" i="2"/>
  <c r="S2660" i="2"/>
  <c r="U2660" i="2"/>
  <c r="R2661" i="2"/>
  <c r="S2661" i="2"/>
  <c r="U2661" i="2"/>
  <c r="R2662" i="2"/>
  <c r="S2662" i="2"/>
  <c r="U2662" i="2"/>
  <c r="Y2663" i="2"/>
  <c r="R2663" i="2"/>
  <c r="S2663" i="2"/>
  <c r="U2663" i="2"/>
  <c r="Y2664" i="2"/>
  <c r="R2664" i="2"/>
  <c r="S2664" i="2"/>
  <c r="U2664" i="2"/>
  <c r="Y2665" i="2"/>
  <c r="R2665" i="2"/>
  <c r="S2665" i="2"/>
  <c r="U2665" i="2"/>
  <c r="R2666" i="2"/>
  <c r="S2666" i="2"/>
  <c r="U2666" i="2"/>
  <c r="Y2667" i="2"/>
  <c r="R2667" i="2"/>
  <c r="S2667" i="2"/>
  <c r="U2667" i="2"/>
  <c r="Y2671" i="2"/>
  <c r="Y2672" i="2"/>
  <c r="R2672" i="2"/>
  <c r="S2672" i="2"/>
  <c r="U2672" i="2"/>
  <c r="Y2673" i="2"/>
  <c r="Y2675" i="2"/>
  <c r="R2677" i="2"/>
  <c r="S2677" i="2"/>
  <c r="U2677" i="2"/>
  <c r="S2678" i="2"/>
  <c r="U2678" i="2"/>
  <c r="Y2679" i="2"/>
  <c r="S2679" i="2"/>
  <c r="U2679" i="2"/>
  <c r="Y2680" i="2"/>
  <c r="S2680" i="2"/>
  <c r="U2680" i="2"/>
  <c r="Y2681" i="2"/>
  <c r="S2681" i="2"/>
  <c r="U2681" i="2"/>
  <c r="S2682" i="2"/>
  <c r="U2682" i="2"/>
  <c r="Y2683" i="2"/>
  <c r="S2683" i="2"/>
  <c r="U2683" i="2"/>
  <c r="S2684" i="2"/>
  <c r="U2684" i="2"/>
  <c r="S2685" i="2"/>
  <c r="U2685" i="2"/>
  <c r="S2686" i="2"/>
  <c r="U2686" i="2"/>
  <c r="Y2687" i="2"/>
  <c r="S2687" i="2"/>
  <c r="U2687" i="2"/>
  <c r="Y2688" i="2"/>
  <c r="S2688" i="2"/>
  <c r="U2688" i="2"/>
  <c r="Y2689" i="2"/>
  <c r="S2689" i="2"/>
  <c r="U2689" i="2"/>
  <c r="S2690" i="2"/>
  <c r="U2690" i="2"/>
  <c r="Y2691" i="2"/>
  <c r="S2691" i="2"/>
  <c r="U2691" i="2"/>
  <c r="S2692" i="2"/>
  <c r="U2692" i="2"/>
  <c r="S2693" i="2"/>
  <c r="U2693" i="2"/>
  <c r="Y2694" i="2"/>
  <c r="S2694" i="2"/>
  <c r="U2694" i="2"/>
  <c r="Y2695" i="2"/>
  <c r="S2695" i="2"/>
  <c r="U2695" i="2"/>
  <c r="Y2696" i="2"/>
  <c r="S2696" i="2"/>
  <c r="U2696" i="2"/>
  <c r="Y2697" i="2"/>
  <c r="S2697" i="2"/>
  <c r="U2697" i="2"/>
  <c r="S2698" i="2"/>
  <c r="U2698" i="2"/>
  <c r="Y2699" i="2"/>
  <c r="S2699" i="2"/>
  <c r="U2699" i="2"/>
  <c r="S2700" i="2"/>
  <c r="U2700" i="2"/>
  <c r="S2701" i="2"/>
  <c r="U2701" i="2"/>
  <c r="S2702" i="2"/>
  <c r="U2702" i="2"/>
  <c r="Y2703" i="2"/>
  <c r="S2703" i="2"/>
  <c r="U2703" i="2"/>
  <c r="Y2704" i="2"/>
  <c r="S2704" i="2"/>
  <c r="U2704" i="2"/>
  <c r="Y2705" i="2"/>
  <c r="S2705" i="2"/>
  <c r="U2705" i="2"/>
  <c r="S2706" i="2"/>
  <c r="U2706" i="2"/>
  <c r="Y2707" i="2"/>
  <c r="S2707" i="2"/>
  <c r="U2707" i="2"/>
  <c r="S2708" i="2"/>
  <c r="U2708" i="2"/>
  <c r="S2709" i="2"/>
  <c r="U2709" i="2"/>
  <c r="S2710" i="2"/>
  <c r="U2710" i="2"/>
  <c r="Y2711" i="2"/>
  <c r="S2711" i="2"/>
  <c r="U2711" i="2"/>
  <c r="Y2712" i="2"/>
  <c r="S2712" i="2"/>
  <c r="U2712" i="2"/>
  <c r="Y2713" i="2"/>
  <c r="R2713" i="2"/>
  <c r="S2713" i="2"/>
  <c r="U2713" i="2"/>
  <c r="S2714" i="2"/>
  <c r="U2714" i="2"/>
  <c r="Y2715" i="2"/>
  <c r="R2715" i="2"/>
  <c r="S2715" i="2"/>
  <c r="U2715" i="2"/>
  <c r="R2716" i="2"/>
  <c r="S2716" i="2"/>
  <c r="U2716" i="2"/>
  <c r="S2717" i="2"/>
  <c r="U2717" i="2"/>
  <c r="S2718" i="2"/>
  <c r="U2718" i="2"/>
  <c r="Y2719" i="2"/>
  <c r="S2719" i="2"/>
  <c r="U2719" i="2"/>
  <c r="Y2720" i="2"/>
  <c r="S2720" i="2"/>
  <c r="U2720" i="2"/>
  <c r="Y2721" i="2"/>
  <c r="S2721" i="2"/>
  <c r="U2721" i="2"/>
  <c r="R2722" i="2"/>
  <c r="S2722" i="2"/>
  <c r="U2722" i="2"/>
  <c r="Y2723" i="2"/>
  <c r="S2723" i="2"/>
  <c r="U2723" i="2"/>
  <c r="S2724" i="2"/>
  <c r="U2724" i="2"/>
  <c r="S2725" i="2"/>
  <c r="U2725" i="2"/>
  <c r="S2726" i="2"/>
  <c r="U2726" i="2"/>
  <c r="Y2727" i="2"/>
  <c r="S2727" i="2"/>
  <c r="U2727" i="2"/>
  <c r="Y2728" i="2"/>
  <c r="S2728" i="2"/>
  <c r="U2728" i="2"/>
  <c r="Y2729" i="2"/>
  <c r="S2729" i="2"/>
  <c r="U2729" i="2"/>
  <c r="S2730" i="2"/>
  <c r="U2730" i="2"/>
  <c r="Y2731" i="2"/>
  <c r="S2731" i="2"/>
  <c r="U2731" i="2"/>
  <c r="S2732" i="2"/>
  <c r="U2732" i="2"/>
  <c r="R2733" i="2"/>
  <c r="S2733" i="2"/>
  <c r="U2733" i="2"/>
  <c r="S2734" i="2"/>
  <c r="U2734" i="2"/>
  <c r="Y2735" i="2"/>
  <c r="S2735" i="2"/>
  <c r="U2735" i="2"/>
  <c r="Y2736" i="2"/>
  <c r="S2736" i="2"/>
  <c r="U2736" i="2"/>
  <c r="Y2737" i="2"/>
  <c r="S2737" i="2"/>
  <c r="U2737" i="2"/>
  <c r="R2738" i="2"/>
  <c r="S2738" i="2"/>
  <c r="U2738" i="2"/>
  <c r="Y2739" i="2"/>
  <c r="R2739" i="2"/>
  <c r="S2739" i="2"/>
  <c r="U2739" i="2"/>
  <c r="R2740" i="2"/>
  <c r="S2740" i="2"/>
  <c r="U2740" i="2"/>
  <c r="R2741" i="2"/>
  <c r="S2741" i="2"/>
  <c r="U2741" i="2"/>
  <c r="Y2743" i="2"/>
  <c r="Y2744" i="2"/>
  <c r="Y2745" i="2"/>
  <c r="R2745" i="2"/>
  <c r="S2745" i="2"/>
  <c r="U2745" i="2"/>
  <c r="Y2747" i="2"/>
  <c r="Y2751" i="2"/>
  <c r="S2751" i="2"/>
  <c r="U2751" i="2"/>
  <c r="Y2752" i="2"/>
  <c r="S2752" i="2"/>
  <c r="U2752" i="2"/>
  <c r="Y2753" i="2"/>
  <c r="S2753" i="2"/>
  <c r="U2753" i="2"/>
  <c r="S2754" i="2"/>
  <c r="U2754" i="2"/>
  <c r="Y2755" i="2"/>
  <c r="S2755" i="2"/>
  <c r="U2755" i="2"/>
  <c r="S2756" i="2"/>
  <c r="U2756" i="2"/>
  <c r="S2757" i="2"/>
  <c r="U2757" i="2"/>
  <c r="S2758" i="2"/>
  <c r="U2758" i="2"/>
  <c r="Y2759" i="2"/>
  <c r="S2759" i="2"/>
  <c r="U2759" i="2"/>
  <c r="Y2760" i="2"/>
  <c r="S2760" i="2"/>
  <c r="U2760" i="2"/>
  <c r="Y2761" i="2"/>
  <c r="S2761" i="2"/>
  <c r="U2761" i="2"/>
  <c r="S2762" i="2"/>
  <c r="U2762" i="2"/>
  <c r="Y2763" i="2"/>
  <c r="S2763" i="2"/>
  <c r="U2763" i="2"/>
  <c r="S2764" i="2"/>
  <c r="U2764" i="2"/>
  <c r="S2765" i="2"/>
  <c r="U2765" i="2"/>
  <c r="S2766" i="2"/>
  <c r="U2766" i="2"/>
  <c r="Y2767" i="2"/>
  <c r="S2767" i="2"/>
  <c r="U2767" i="2"/>
  <c r="Y2768" i="2"/>
  <c r="R2768" i="2"/>
  <c r="S2768" i="2"/>
  <c r="U2768" i="2"/>
  <c r="Y2769" i="2"/>
  <c r="S2769" i="2"/>
  <c r="U2769" i="2"/>
  <c r="S2770" i="2"/>
  <c r="U2770" i="2"/>
  <c r="Y2771" i="2"/>
  <c r="S2771" i="2"/>
  <c r="U2771" i="2"/>
  <c r="R2772" i="2"/>
  <c r="S2772" i="2"/>
  <c r="U2772" i="2"/>
  <c r="R2773" i="2"/>
  <c r="S2773" i="2"/>
  <c r="U2773" i="2"/>
  <c r="R2774" i="2"/>
  <c r="S2774" i="2"/>
  <c r="U2774" i="2"/>
  <c r="Y2775" i="2"/>
  <c r="R2775" i="2"/>
  <c r="S2775" i="2"/>
  <c r="U2775" i="2"/>
  <c r="Y2776" i="2"/>
  <c r="R2776" i="2"/>
  <c r="S2776" i="2"/>
  <c r="U2776" i="2"/>
  <c r="Y2777" i="2"/>
  <c r="R2777" i="2"/>
  <c r="S2777" i="2"/>
  <c r="U2777" i="2"/>
  <c r="R2778" i="2"/>
  <c r="S2778" i="2"/>
  <c r="U2778" i="2"/>
  <c r="Y2779" i="2"/>
  <c r="R2779" i="2"/>
  <c r="S2779" i="2"/>
  <c r="U2779" i="2"/>
  <c r="Y2783" i="2"/>
  <c r="Y2784" i="2"/>
  <c r="Y2785" i="2"/>
  <c r="R2785" i="2"/>
  <c r="S2785" i="2"/>
  <c r="U2785" i="2"/>
  <c r="Y2787" i="2"/>
  <c r="Y2791" i="2"/>
  <c r="Y2792" i="2"/>
  <c r="Y2793" i="2"/>
  <c r="S2794" i="2"/>
  <c r="U2794" i="2"/>
  <c r="Y2795" i="2"/>
  <c r="S2795" i="2"/>
  <c r="U2795" i="2"/>
  <c r="S2796" i="2"/>
  <c r="U2796" i="2"/>
  <c r="S2797" i="2"/>
  <c r="U2797" i="2"/>
  <c r="S2798" i="2"/>
  <c r="U2798" i="2"/>
  <c r="Y2799" i="2"/>
  <c r="S2799" i="2"/>
  <c r="U2799" i="2"/>
  <c r="Y2800" i="2"/>
  <c r="S2800" i="2"/>
  <c r="U2800" i="2"/>
  <c r="Y2801" i="2"/>
  <c r="S2801" i="2"/>
  <c r="U2801" i="2"/>
  <c r="S2802" i="2"/>
  <c r="U2802" i="2"/>
  <c r="Y2803" i="2"/>
  <c r="S2803" i="2"/>
  <c r="U2803" i="2"/>
  <c r="S2804" i="2"/>
  <c r="U2804" i="2"/>
  <c r="S2805" i="2"/>
  <c r="U2805" i="2"/>
  <c r="S2806" i="2"/>
  <c r="U2806" i="2"/>
  <c r="Y2807" i="2"/>
  <c r="S2807" i="2"/>
  <c r="U2807" i="2"/>
  <c r="Y2808" i="2"/>
  <c r="S2808" i="2"/>
  <c r="U2808" i="2"/>
  <c r="Y2809" i="2"/>
  <c r="S2809" i="2"/>
  <c r="U2809" i="2"/>
  <c r="S2810" i="2"/>
  <c r="U2810" i="2"/>
  <c r="Y2811" i="2"/>
  <c r="S2811" i="2"/>
  <c r="U2811" i="2"/>
  <c r="S2812" i="2"/>
  <c r="U2812" i="2"/>
  <c r="S2813" i="2"/>
  <c r="U2813" i="2"/>
  <c r="S2814" i="2"/>
  <c r="U2814" i="2"/>
  <c r="Y2815" i="2"/>
  <c r="S2815" i="2"/>
  <c r="U2815" i="2"/>
  <c r="Y2816" i="2"/>
  <c r="S2816" i="2"/>
  <c r="U2816" i="2"/>
  <c r="Y2817" i="2"/>
  <c r="S2817" i="2"/>
  <c r="U2817" i="2"/>
  <c r="S2818" i="2"/>
  <c r="U2818" i="2"/>
  <c r="Y2819" i="2"/>
  <c r="S2819" i="2"/>
  <c r="U2819" i="2"/>
  <c r="S2820" i="2"/>
  <c r="U2820" i="2"/>
  <c r="S2821" i="2"/>
  <c r="U2821" i="2"/>
  <c r="S2822" i="2"/>
  <c r="U2822" i="2"/>
  <c r="Y2823" i="2"/>
  <c r="S2823" i="2"/>
  <c r="U2823" i="2"/>
  <c r="Y2824" i="2"/>
  <c r="R2824" i="2"/>
  <c r="S2824" i="2"/>
  <c r="U2824" i="2"/>
  <c r="Y2825" i="2"/>
  <c r="R2825" i="2"/>
  <c r="S2825" i="2"/>
  <c r="U2825" i="2"/>
  <c r="R2826" i="2"/>
  <c r="S2826" i="2"/>
  <c r="U2826" i="2"/>
  <c r="Y2827" i="2"/>
  <c r="Y2831" i="2"/>
  <c r="R2831" i="2"/>
  <c r="S2831" i="2"/>
  <c r="U2831" i="2"/>
  <c r="Y2832" i="2"/>
  <c r="Y2833" i="2"/>
  <c r="Y2834" i="2"/>
  <c r="Y2835" i="2"/>
  <c r="R2836" i="2"/>
  <c r="S2836" i="2"/>
  <c r="U2836" i="2"/>
  <c r="S2837" i="2"/>
  <c r="U2837" i="2"/>
  <c r="S2838" i="2"/>
  <c r="U2838" i="2"/>
  <c r="Y2839" i="2"/>
  <c r="S2839" i="2"/>
  <c r="U2839" i="2"/>
  <c r="Y2840" i="2"/>
  <c r="Y2841" i="2"/>
  <c r="Y2843" i="2"/>
  <c r="S2844" i="2"/>
  <c r="U2844" i="2"/>
  <c r="S2845" i="2"/>
  <c r="U2845" i="2"/>
  <c r="S2846" i="2"/>
  <c r="U2846" i="2"/>
  <c r="Y2847" i="2"/>
  <c r="S2847" i="2"/>
  <c r="U2847" i="2"/>
  <c r="Y2848" i="2"/>
  <c r="S2848" i="2"/>
  <c r="U2848" i="2"/>
  <c r="Y2849" i="2"/>
  <c r="S2849" i="2"/>
  <c r="U2849" i="2"/>
  <c r="S2850" i="2"/>
  <c r="U2850" i="2"/>
  <c r="Y2851" i="2"/>
  <c r="S2851" i="2"/>
  <c r="U2851" i="2"/>
  <c r="S2852" i="2"/>
  <c r="U2852" i="2"/>
  <c r="S2853" i="2"/>
  <c r="U2853" i="2"/>
  <c r="S2854" i="2"/>
  <c r="U2854" i="2"/>
  <c r="Y2855" i="2"/>
  <c r="S2855" i="2"/>
  <c r="U2855" i="2"/>
  <c r="Y2856" i="2"/>
  <c r="S2856" i="2"/>
  <c r="U2856" i="2"/>
  <c r="Y2857" i="2"/>
  <c r="S2857" i="2"/>
  <c r="U2857" i="2"/>
  <c r="S2858" i="2"/>
  <c r="U2858" i="2"/>
  <c r="Y2859" i="2"/>
  <c r="S2859" i="2"/>
  <c r="U2859" i="2"/>
  <c r="S2860" i="2"/>
  <c r="U2860" i="2"/>
  <c r="S2861" i="2"/>
  <c r="U2861" i="2"/>
  <c r="S2862" i="2"/>
  <c r="U2862" i="2"/>
  <c r="Y2863" i="2"/>
  <c r="S2863" i="2"/>
  <c r="U2863" i="2"/>
  <c r="Y2864" i="2"/>
  <c r="S2864" i="2"/>
  <c r="U2864" i="2"/>
  <c r="Y2865" i="2"/>
  <c r="S2865" i="2"/>
  <c r="U2865" i="2"/>
  <c r="S2866" i="2"/>
  <c r="U2866" i="2"/>
  <c r="Y2867" i="2"/>
  <c r="S2867" i="2"/>
  <c r="U2867" i="2"/>
  <c r="S2868" i="2"/>
  <c r="U2868" i="2"/>
  <c r="S2869" i="2"/>
  <c r="U2869" i="2"/>
  <c r="S2870" i="2"/>
  <c r="U2870" i="2"/>
  <c r="Y2871" i="2"/>
  <c r="S2871" i="2"/>
  <c r="U2871" i="2"/>
  <c r="Y2872" i="2"/>
  <c r="S2872" i="2"/>
  <c r="U2872" i="2"/>
  <c r="Y2873" i="2"/>
  <c r="S2873" i="2"/>
  <c r="U2873" i="2"/>
  <c r="S2874" i="2"/>
  <c r="U2874" i="2"/>
  <c r="Y2875" i="2"/>
  <c r="S2875" i="2"/>
  <c r="U2875" i="2"/>
  <c r="S2876" i="2"/>
  <c r="U2876" i="2"/>
  <c r="Y2877" i="2"/>
  <c r="S2877" i="2"/>
  <c r="U2877" i="2"/>
  <c r="S2878" i="2"/>
  <c r="U2878" i="2"/>
  <c r="Y2879" i="2"/>
  <c r="S2879" i="2"/>
  <c r="U2879" i="2"/>
  <c r="Y2880" i="2"/>
  <c r="S2880" i="2"/>
  <c r="U2880" i="2"/>
  <c r="Y2881" i="2"/>
  <c r="S2881" i="2"/>
  <c r="U2881" i="2"/>
  <c r="S2882" i="2"/>
  <c r="U2882" i="2"/>
  <c r="Y2883" i="2"/>
  <c r="S2883" i="2"/>
  <c r="U2883" i="2"/>
  <c r="S2884" i="2"/>
  <c r="U2884" i="2"/>
  <c r="R2885" i="2"/>
  <c r="S2885" i="2"/>
  <c r="U2885" i="2"/>
  <c r="S2886" i="2"/>
  <c r="U2886" i="2"/>
  <c r="Y2887" i="2"/>
  <c r="S2887" i="2"/>
  <c r="U2887" i="2"/>
  <c r="Y2888" i="2"/>
  <c r="S2888" i="2"/>
  <c r="U2888" i="2"/>
  <c r="Y2889" i="2"/>
  <c r="R2889" i="2"/>
  <c r="S2889" i="2"/>
  <c r="U2889" i="2"/>
  <c r="R2890" i="2"/>
  <c r="S2890" i="2"/>
  <c r="U2890" i="2"/>
  <c r="Y2891" i="2"/>
  <c r="R2894" i="2"/>
  <c r="S2894" i="2"/>
  <c r="U2894" i="2"/>
  <c r="Y2895" i="2"/>
  <c r="Y2896" i="2"/>
  <c r="Y2897" i="2"/>
  <c r="Y2899" i="2"/>
  <c r="S2900" i="2"/>
  <c r="U2900" i="2"/>
  <c r="S2901" i="2"/>
  <c r="U2901" i="2"/>
  <c r="S2902" i="2"/>
  <c r="U2902" i="2"/>
  <c r="Y2903" i="2"/>
  <c r="S2903" i="2"/>
  <c r="U2903" i="2"/>
  <c r="Y2904" i="2"/>
  <c r="S2904" i="2"/>
  <c r="U2904" i="2"/>
  <c r="Y2905" i="2"/>
  <c r="S2905" i="2"/>
  <c r="U2905" i="2"/>
  <c r="S2906" i="2"/>
  <c r="U2906" i="2"/>
  <c r="Y2907" i="2"/>
  <c r="S2907" i="2"/>
  <c r="U2907" i="2"/>
  <c r="S2908" i="2"/>
  <c r="U2908" i="2"/>
  <c r="S2909" i="2"/>
  <c r="U2909" i="2"/>
  <c r="S2910" i="2"/>
  <c r="U2910" i="2"/>
  <c r="Y2911" i="2"/>
  <c r="S2911" i="2"/>
  <c r="U2911" i="2"/>
  <c r="Y2912" i="2"/>
  <c r="R2912" i="2"/>
  <c r="S2912" i="2"/>
  <c r="U2912" i="2"/>
  <c r="Y2913" i="2"/>
  <c r="S2913" i="2"/>
  <c r="U2913" i="2"/>
  <c r="S2914" i="2"/>
  <c r="U2914" i="2"/>
  <c r="Y2915" i="2"/>
  <c r="S2915" i="2"/>
  <c r="U2915" i="2"/>
  <c r="R2916" i="2"/>
  <c r="S2916" i="2"/>
  <c r="U2916" i="2"/>
  <c r="R2917" i="2"/>
  <c r="S2917" i="2"/>
  <c r="U2917" i="2"/>
  <c r="R2918" i="2"/>
  <c r="S2918" i="2"/>
  <c r="U2918" i="2"/>
  <c r="Y2919" i="2"/>
  <c r="R2919" i="2"/>
  <c r="S2919" i="2"/>
  <c r="U2919" i="2"/>
  <c r="Y2920" i="2"/>
  <c r="R2920" i="2"/>
  <c r="S2920" i="2"/>
  <c r="U2920" i="2"/>
  <c r="Y2921" i="2"/>
  <c r="R2921" i="2"/>
  <c r="S2921" i="2"/>
  <c r="U2921" i="2"/>
  <c r="R2922" i="2"/>
  <c r="S2922" i="2"/>
  <c r="U2922" i="2"/>
  <c r="Y2923" i="2"/>
  <c r="Y2927" i="2"/>
  <c r="Y2928" i="2"/>
  <c r="R2928" i="2"/>
  <c r="S2928" i="2"/>
  <c r="U2928" i="2"/>
  <c r="Y2929" i="2"/>
  <c r="Y2931" i="2"/>
  <c r="Y2935" i="2"/>
  <c r="Y2936" i="2"/>
  <c r="Y2937" i="2"/>
  <c r="S2937" i="2"/>
  <c r="U2937" i="2"/>
  <c r="S2938" i="2"/>
  <c r="U2938" i="2"/>
  <c r="Y2939" i="2"/>
  <c r="S2939" i="2"/>
  <c r="U2939" i="2"/>
  <c r="S2940" i="2"/>
  <c r="U2940" i="2"/>
  <c r="S2941" i="2"/>
  <c r="U2941" i="2"/>
  <c r="S2942" i="2"/>
  <c r="U2942" i="2"/>
  <c r="Y2943" i="2"/>
  <c r="S2943" i="2"/>
  <c r="U2943" i="2"/>
  <c r="Y2944" i="2"/>
  <c r="S2944" i="2"/>
  <c r="U2944" i="2"/>
  <c r="Y2945" i="2"/>
  <c r="S2945" i="2"/>
  <c r="U2945" i="2"/>
  <c r="S2946" i="2"/>
  <c r="U2946" i="2"/>
  <c r="Y2947" i="2"/>
  <c r="S2947" i="2"/>
  <c r="U2947" i="2"/>
  <c r="S2948" i="2"/>
  <c r="U2948" i="2"/>
  <c r="S2949" i="2"/>
  <c r="U2949" i="2"/>
  <c r="S2950" i="2"/>
  <c r="U2950" i="2"/>
  <c r="Y2951" i="2"/>
  <c r="S2951" i="2"/>
  <c r="U2951" i="2"/>
  <c r="Y2952" i="2"/>
  <c r="R2952" i="2"/>
  <c r="S2952" i="2"/>
  <c r="U2952" i="2"/>
  <c r="Y2953" i="2"/>
  <c r="S2953" i="2"/>
  <c r="U2953" i="2"/>
  <c r="S2954" i="2"/>
  <c r="U2954" i="2"/>
  <c r="Y2955" i="2"/>
  <c r="S2955" i="2"/>
  <c r="U2955" i="2"/>
  <c r="S2956" i="2"/>
  <c r="U2956" i="2"/>
  <c r="R2957" i="2"/>
  <c r="S2957" i="2"/>
  <c r="U2957" i="2"/>
  <c r="R2958" i="2"/>
  <c r="S2958" i="2"/>
  <c r="U2958" i="2"/>
  <c r="Y2959" i="2"/>
  <c r="R2959" i="2"/>
  <c r="S2959" i="2"/>
  <c r="U2959" i="2"/>
  <c r="Y2960" i="2"/>
  <c r="Y2961" i="2"/>
  <c r="Y2963" i="2"/>
  <c r="R2963" i="2"/>
  <c r="S2963" i="2"/>
  <c r="U2963" i="2"/>
  <c r="Y2964" i="2"/>
  <c r="Y2965" i="2"/>
  <c r="Y2967" i="2"/>
  <c r="Y2968" i="2"/>
  <c r="Y2969" i="2"/>
  <c r="S2969" i="2"/>
  <c r="U2969" i="2"/>
  <c r="S2970" i="2"/>
  <c r="U2970" i="2"/>
  <c r="Y2971" i="2"/>
  <c r="S2971" i="2"/>
  <c r="U2971" i="2"/>
  <c r="S2972" i="2"/>
  <c r="U2972" i="2"/>
  <c r="S2973" i="2"/>
  <c r="U2973" i="2"/>
  <c r="S2974" i="2"/>
  <c r="U2974" i="2"/>
  <c r="Y2975" i="2"/>
  <c r="S2975" i="2"/>
  <c r="U2975" i="2"/>
  <c r="Y2976" i="2"/>
  <c r="S2976" i="2"/>
  <c r="U2976" i="2"/>
  <c r="Y2977" i="2"/>
  <c r="S2977" i="2"/>
  <c r="U2977" i="2"/>
  <c r="S2978" i="2"/>
  <c r="U2978" i="2"/>
  <c r="Y2979" i="2"/>
  <c r="S2979" i="2"/>
  <c r="U2979" i="2"/>
  <c r="S2980" i="2"/>
  <c r="U2980" i="2"/>
  <c r="S2981" i="2"/>
  <c r="U2981" i="2"/>
  <c r="S2982" i="2"/>
  <c r="U2982" i="2"/>
  <c r="Y2983" i="2"/>
  <c r="S2983" i="2"/>
  <c r="U2983" i="2"/>
  <c r="Y2984" i="2"/>
  <c r="S2984" i="2"/>
  <c r="U2984" i="2"/>
  <c r="Y2985" i="2"/>
  <c r="R2985" i="2"/>
  <c r="S2985" i="2"/>
  <c r="U2985" i="2"/>
  <c r="S2986" i="2"/>
  <c r="U2986" i="2"/>
  <c r="Y2987" i="2"/>
  <c r="S2987" i="2"/>
  <c r="U2987" i="2"/>
  <c r="S2988" i="2"/>
  <c r="U2988" i="2"/>
  <c r="R2989" i="2"/>
  <c r="S2989" i="2"/>
  <c r="U2989" i="2"/>
  <c r="R2990" i="2"/>
  <c r="S2990" i="2"/>
  <c r="U2990" i="2"/>
  <c r="Y2991" i="2"/>
  <c r="R2991" i="2"/>
  <c r="S2991" i="2"/>
  <c r="U2991" i="2"/>
  <c r="Y2992" i="2"/>
  <c r="R2992" i="2"/>
  <c r="S2992" i="2"/>
  <c r="U2992" i="2"/>
  <c r="Y2993" i="2"/>
  <c r="R2993" i="2"/>
  <c r="S2993" i="2"/>
  <c r="U2993" i="2"/>
  <c r="R2994" i="2"/>
  <c r="S2994" i="2"/>
  <c r="U2994" i="2"/>
  <c r="Y2995" i="2"/>
  <c r="R2995" i="2"/>
  <c r="S2995" i="2"/>
  <c r="U2995" i="2"/>
  <c r="R2996" i="2"/>
  <c r="S2996" i="2"/>
  <c r="U2996" i="2"/>
  <c r="Y2999" i="2"/>
  <c r="Y3000" i="2"/>
  <c r="Y3001" i="2"/>
  <c r="R3002" i="2"/>
  <c r="S3002" i="2"/>
  <c r="U3002" i="2"/>
  <c r="Y3003" i="2"/>
  <c r="S3006" i="2"/>
  <c r="U3006" i="2"/>
  <c r="Y3007" i="2"/>
  <c r="Y3008" i="2"/>
  <c r="Y3009" i="2"/>
  <c r="Y3011" i="2"/>
  <c r="S3011" i="2"/>
  <c r="U3011" i="2"/>
  <c r="S3012" i="2"/>
  <c r="U3012" i="2"/>
  <c r="S3013" i="2"/>
  <c r="U3013" i="2"/>
  <c r="S3014" i="2"/>
  <c r="U3014" i="2"/>
  <c r="Y3015" i="2"/>
  <c r="S3015" i="2"/>
  <c r="U3015" i="2"/>
  <c r="Y3016" i="2"/>
  <c r="S3016" i="2"/>
  <c r="U3016" i="2"/>
  <c r="Y3017" i="2"/>
  <c r="S3017" i="2"/>
  <c r="U3017" i="2"/>
  <c r="S3018" i="2"/>
  <c r="U3018" i="2"/>
  <c r="Y3019" i="2"/>
  <c r="S3019" i="2"/>
  <c r="U3019" i="2"/>
  <c r="S3020" i="2"/>
  <c r="U3020" i="2"/>
  <c r="S3021" i="2"/>
  <c r="U3021" i="2"/>
  <c r="S3022" i="2"/>
  <c r="U3022" i="2"/>
  <c r="Y3023" i="2"/>
  <c r="S3023" i="2"/>
  <c r="U3023" i="2"/>
  <c r="Y3024" i="2"/>
  <c r="S3024" i="2"/>
  <c r="U3024" i="2"/>
  <c r="Y3025" i="2"/>
  <c r="S3025" i="2"/>
  <c r="U3025" i="2"/>
  <c r="S3026" i="2"/>
  <c r="U3026" i="2"/>
  <c r="Y3027" i="2"/>
  <c r="S3027" i="2"/>
  <c r="U3027" i="2"/>
  <c r="S3028" i="2"/>
  <c r="U3028" i="2"/>
  <c r="R3029" i="2"/>
  <c r="S3029" i="2"/>
  <c r="U3029" i="2"/>
  <c r="S3030" i="2"/>
  <c r="U3030" i="2"/>
  <c r="Y3031" i="2"/>
  <c r="S3031" i="2"/>
  <c r="U3031" i="2"/>
  <c r="Y3032" i="2"/>
  <c r="S3032" i="2"/>
  <c r="U3032" i="2"/>
  <c r="Y3033" i="2"/>
  <c r="S3033" i="2"/>
  <c r="U3033" i="2"/>
  <c r="S3034" i="2"/>
  <c r="U3034" i="2"/>
  <c r="Y3035" i="2"/>
  <c r="S3035" i="2"/>
  <c r="U3035" i="2"/>
  <c r="S3036" i="2"/>
  <c r="U3036" i="2"/>
  <c r="Y3039" i="2"/>
  <c r="Y3040" i="2"/>
  <c r="S3040" i="2"/>
  <c r="U3040" i="2"/>
  <c r="Y3041" i="2"/>
  <c r="S3041" i="2"/>
  <c r="U3041" i="2"/>
  <c r="S3042" i="2"/>
  <c r="U3042" i="2"/>
  <c r="Y3043" i="2"/>
  <c r="S3043" i="2"/>
  <c r="U3043" i="2"/>
  <c r="S3044" i="2"/>
  <c r="U3044" i="2"/>
  <c r="S3045" i="2"/>
  <c r="U3045" i="2"/>
  <c r="S3046" i="2"/>
  <c r="U3046" i="2"/>
  <c r="Y3047" i="2"/>
  <c r="S3047" i="2"/>
  <c r="U3047" i="2"/>
  <c r="Y3048" i="2"/>
  <c r="S3048" i="2"/>
  <c r="U3048" i="2"/>
  <c r="Y3049" i="2"/>
  <c r="S3049" i="2"/>
  <c r="U3049" i="2"/>
  <c r="S3050" i="2"/>
  <c r="U3050" i="2"/>
  <c r="Y3051" i="2"/>
  <c r="Y3055" i="2"/>
  <c r="Y3056" i="2"/>
  <c r="Y3057" i="2"/>
  <c r="S3057" i="2"/>
  <c r="U3057" i="2"/>
  <c r="S3058" i="2"/>
  <c r="U3058" i="2"/>
  <c r="Y3059" i="2"/>
  <c r="S3059" i="2"/>
  <c r="U3059" i="2"/>
  <c r="S3060" i="2"/>
  <c r="U3060" i="2"/>
  <c r="S3061" i="2"/>
  <c r="U3061" i="2"/>
  <c r="S3062" i="2"/>
  <c r="U3062" i="2"/>
  <c r="Y3063" i="2"/>
  <c r="S3063" i="2"/>
  <c r="U3063" i="2"/>
  <c r="Y3064" i="2"/>
  <c r="S3064" i="2"/>
  <c r="U3064" i="2"/>
  <c r="Y3065" i="2"/>
  <c r="S3065" i="2"/>
  <c r="U3065" i="2"/>
  <c r="S3066" i="2"/>
  <c r="U3066" i="2"/>
  <c r="Y3067" i="2"/>
  <c r="S3069" i="2"/>
  <c r="U3069" i="2"/>
  <c r="S3070" i="2"/>
  <c r="U3070" i="2"/>
  <c r="Y3071" i="2"/>
  <c r="S3071" i="2"/>
  <c r="U3071" i="2"/>
  <c r="Y3072" i="2"/>
  <c r="S3072" i="2"/>
  <c r="U3072" i="2"/>
  <c r="Y3073" i="2"/>
  <c r="S3073" i="2"/>
  <c r="U3073" i="2"/>
  <c r="S3074" i="2"/>
  <c r="U3074" i="2"/>
  <c r="Y3075" i="2"/>
  <c r="S3075" i="2"/>
  <c r="U3075" i="2"/>
  <c r="S3076" i="2"/>
  <c r="U3076" i="2"/>
  <c r="S3077" i="2"/>
  <c r="U3077" i="2"/>
  <c r="S3078" i="2"/>
  <c r="U3078" i="2"/>
  <c r="Y3079" i="2"/>
  <c r="S3079" i="2"/>
  <c r="U3079" i="2"/>
  <c r="Y3080" i="2"/>
  <c r="S3080" i="2"/>
  <c r="U3080" i="2"/>
  <c r="Y3081" i="2"/>
  <c r="S3081" i="2"/>
  <c r="U3081" i="2"/>
  <c r="S3082" i="2"/>
  <c r="U3082" i="2"/>
  <c r="Y3083" i="2"/>
  <c r="S3083" i="2"/>
  <c r="U3083" i="2"/>
  <c r="S3086" i="2"/>
  <c r="U3086" i="2"/>
  <c r="Y3087" i="2"/>
  <c r="S3087" i="2"/>
  <c r="U3087" i="2"/>
  <c r="Y3088" i="2"/>
  <c r="S3088" i="2"/>
  <c r="U3088" i="2"/>
  <c r="Y3089" i="2"/>
  <c r="S3089" i="2"/>
  <c r="U3089" i="2"/>
  <c r="S3090" i="2"/>
  <c r="U3090" i="2"/>
  <c r="Y3091" i="2"/>
  <c r="S3091" i="2"/>
  <c r="U3091" i="2"/>
  <c r="S3092" i="2"/>
  <c r="U3092" i="2"/>
  <c r="S3093" i="2"/>
  <c r="U3093" i="2"/>
  <c r="S3094" i="2"/>
  <c r="U3094" i="2"/>
  <c r="Y3095" i="2"/>
  <c r="S3095" i="2"/>
  <c r="U3095" i="2"/>
  <c r="Y3096" i="2"/>
  <c r="S3096" i="2"/>
  <c r="U3096" i="2"/>
  <c r="Y3097" i="2"/>
  <c r="S3097" i="2"/>
  <c r="U3097" i="2"/>
  <c r="S3098" i="2"/>
  <c r="U3098" i="2"/>
  <c r="Y3099" i="2"/>
  <c r="S3099" i="2"/>
  <c r="U3099" i="2"/>
  <c r="S3100" i="2"/>
  <c r="U3100" i="2"/>
  <c r="S3101" i="2"/>
  <c r="U3101" i="2"/>
  <c r="Y3103" i="2"/>
  <c r="Y3104" i="2"/>
  <c r="S3104" i="2"/>
  <c r="U3104" i="2"/>
  <c r="Y3105" i="2"/>
  <c r="S3105" i="2"/>
  <c r="U3105" i="2"/>
  <c r="S3106" i="2"/>
  <c r="U3106" i="2"/>
  <c r="Y3107" i="2"/>
  <c r="S3107" i="2"/>
  <c r="U3107" i="2"/>
  <c r="S3108" i="2"/>
  <c r="U3108" i="2"/>
  <c r="S3109" i="2"/>
  <c r="U3109" i="2"/>
  <c r="S3110" i="2"/>
  <c r="U3110" i="2"/>
  <c r="Y3111" i="2"/>
  <c r="S3111" i="2"/>
  <c r="U3111" i="2"/>
  <c r="Y3112" i="2"/>
  <c r="S3112" i="2"/>
  <c r="U3112" i="2"/>
  <c r="Y3113" i="2"/>
  <c r="S3113" i="2"/>
  <c r="U3113" i="2"/>
  <c r="S3114" i="2"/>
  <c r="U3114" i="2"/>
  <c r="Y3115" i="2"/>
  <c r="S3115" i="2"/>
  <c r="U3115" i="2"/>
  <c r="S3116" i="2"/>
  <c r="U3116" i="2"/>
  <c r="S3117" i="2"/>
  <c r="U3117" i="2"/>
  <c r="S3118" i="2"/>
  <c r="U3118" i="2"/>
  <c r="Y3119" i="2"/>
  <c r="S3119" i="2"/>
  <c r="U3119" i="2"/>
  <c r="Y3120" i="2"/>
  <c r="S3120" i="2"/>
  <c r="U3120" i="2"/>
  <c r="Y3121" i="2"/>
  <c r="S3121" i="2"/>
  <c r="U3121" i="2"/>
  <c r="S3122" i="2"/>
  <c r="U3122" i="2"/>
  <c r="Y3123" i="2"/>
  <c r="S3123" i="2"/>
  <c r="U3123" i="2"/>
  <c r="S3124" i="2"/>
  <c r="U3124" i="2"/>
  <c r="R3125" i="2"/>
  <c r="S3125" i="2"/>
  <c r="U3125" i="2"/>
  <c r="S3126" i="2"/>
  <c r="U3126" i="2"/>
  <c r="Y3127" i="2"/>
  <c r="R3127" i="2"/>
  <c r="S3127" i="2"/>
  <c r="U3127" i="2"/>
  <c r="Y3128" i="2"/>
  <c r="R3128" i="2"/>
  <c r="S3128" i="2"/>
  <c r="U3128" i="2"/>
  <c r="Y3129" i="2"/>
  <c r="R3129" i="2"/>
  <c r="S3129" i="2"/>
  <c r="U3129" i="2"/>
  <c r="R3130" i="2"/>
  <c r="S3130" i="2"/>
  <c r="U3130" i="2"/>
  <c r="Y3131" i="2"/>
  <c r="R3131" i="2"/>
  <c r="S3131" i="2"/>
  <c r="U3131" i="2"/>
  <c r="R3132" i="2"/>
  <c r="S3132" i="2"/>
  <c r="U3132" i="2"/>
  <c r="R3133" i="2"/>
  <c r="S3133" i="2"/>
  <c r="U3133" i="2"/>
  <c r="R3134" i="2"/>
  <c r="S3134" i="2"/>
  <c r="U3134" i="2"/>
  <c r="Y3135" i="2"/>
  <c r="R3135" i="2"/>
  <c r="S3135" i="2"/>
  <c r="U3135" i="2"/>
  <c r="Y3136" i="2"/>
  <c r="R3136" i="2"/>
  <c r="S3136" i="2"/>
  <c r="U3136" i="2"/>
  <c r="Y3137" i="2"/>
  <c r="R3137" i="2"/>
  <c r="S3137" i="2"/>
  <c r="U3137" i="2"/>
  <c r="R3138" i="2"/>
  <c r="S3138" i="2"/>
  <c r="U3138" i="2"/>
  <c r="Y3139" i="2"/>
  <c r="S3139" i="2"/>
  <c r="U3139" i="2"/>
  <c r="S3140" i="2"/>
  <c r="U3140" i="2"/>
  <c r="S3141" i="2"/>
  <c r="U3141" i="2"/>
  <c r="S3142" i="2"/>
  <c r="U3142" i="2"/>
  <c r="Y3143" i="2"/>
  <c r="S3143" i="2"/>
  <c r="U3143" i="2"/>
  <c r="Y3144" i="2"/>
  <c r="S3144" i="2"/>
  <c r="U3144" i="2"/>
  <c r="Y3145" i="2"/>
  <c r="S3145" i="2"/>
  <c r="U3145" i="2"/>
  <c r="S3146" i="2"/>
  <c r="U3146" i="2"/>
  <c r="Y3147" i="2"/>
  <c r="S3147" i="2"/>
  <c r="U3147" i="2"/>
  <c r="S3148" i="2"/>
  <c r="U3148" i="2"/>
  <c r="S3149" i="2"/>
  <c r="U3149" i="2"/>
  <c r="R3150" i="2"/>
  <c r="S3150" i="2"/>
  <c r="U3150" i="2"/>
  <c r="Y3151" i="2"/>
  <c r="R3151" i="2"/>
  <c r="S3151" i="2"/>
  <c r="U3151" i="2"/>
  <c r="Y3152" i="2"/>
  <c r="R3152" i="2"/>
  <c r="S3152" i="2"/>
  <c r="U3152" i="2"/>
  <c r="Y3153" i="2"/>
  <c r="R3153" i="2"/>
  <c r="S3153" i="2"/>
  <c r="U3153" i="2"/>
  <c r="S3154" i="2"/>
  <c r="U3154" i="2"/>
  <c r="Y3155" i="2"/>
  <c r="S3155" i="2"/>
  <c r="U3155" i="2"/>
  <c r="S3156" i="2"/>
  <c r="U3156" i="2"/>
  <c r="S3157" i="2"/>
  <c r="U3157" i="2"/>
  <c r="S3158" i="2"/>
  <c r="U3158" i="2"/>
  <c r="Y3159" i="2"/>
  <c r="S3159" i="2"/>
  <c r="U3159" i="2"/>
  <c r="Y3160" i="2"/>
  <c r="S3160" i="2"/>
  <c r="U3160" i="2"/>
  <c r="Y3161" i="2"/>
  <c r="R3161" i="2"/>
  <c r="S3161" i="2"/>
  <c r="U3161" i="2"/>
  <c r="R3162" i="2"/>
  <c r="S3162" i="2"/>
  <c r="U3162" i="2"/>
  <c r="Y3163" i="2"/>
  <c r="R3163" i="2"/>
  <c r="S3163" i="2"/>
  <c r="U3163" i="2"/>
  <c r="S3164" i="2"/>
  <c r="U3164" i="2"/>
  <c r="S3165" i="2"/>
  <c r="U3165" i="2"/>
  <c r="S3166" i="2"/>
  <c r="U3166" i="2"/>
  <c r="Y3167" i="2"/>
  <c r="S3167" i="2"/>
  <c r="U3167" i="2"/>
  <c r="Y3168" i="2"/>
  <c r="S3168" i="2"/>
  <c r="U3168" i="2"/>
  <c r="Y3169" i="2"/>
  <c r="R3169" i="2"/>
  <c r="S3169" i="2"/>
  <c r="U3169" i="2"/>
  <c r="S3170" i="2"/>
  <c r="U3170" i="2"/>
  <c r="Y3171" i="2"/>
  <c r="S3171" i="2"/>
  <c r="U3171" i="2"/>
  <c r="S3172" i="2"/>
  <c r="U3172" i="2"/>
  <c r="S3173" i="2"/>
  <c r="U3173" i="2"/>
  <c r="Y3174" i="2"/>
  <c r="S3174" i="2"/>
  <c r="U3174" i="2"/>
  <c r="Y3175" i="2"/>
  <c r="S3175" i="2"/>
  <c r="U3175" i="2"/>
  <c r="Y3176" i="2"/>
  <c r="S3176" i="2"/>
  <c r="U3176" i="2"/>
  <c r="Y3177" i="2"/>
  <c r="S3177" i="2"/>
  <c r="U3177" i="2"/>
  <c r="S3178" i="2"/>
  <c r="U3178" i="2"/>
  <c r="Y3179" i="2"/>
  <c r="S3179" i="2"/>
  <c r="U3179" i="2"/>
  <c r="R3180" i="2"/>
  <c r="S3180" i="2"/>
  <c r="U3180" i="2"/>
  <c r="R3181" i="2"/>
  <c r="S3181" i="2"/>
  <c r="U3181" i="2"/>
  <c r="S3182" i="2"/>
  <c r="U3182" i="2"/>
  <c r="Y3183" i="2"/>
  <c r="R3183" i="2"/>
  <c r="S3183" i="2"/>
  <c r="U3183" i="2"/>
  <c r="Y3184" i="2"/>
  <c r="S3184" i="2"/>
  <c r="U3184" i="2"/>
  <c r="Y3185" i="2"/>
  <c r="R3185" i="2"/>
  <c r="S3185" i="2"/>
  <c r="U3185" i="2"/>
  <c r="R3186" i="2"/>
  <c r="S3186" i="2"/>
  <c r="U3186" i="2"/>
  <c r="Y3187" i="2"/>
  <c r="S3187" i="2"/>
  <c r="U3187" i="2"/>
  <c r="S3188" i="2"/>
  <c r="U3188" i="2"/>
  <c r="R3189" i="2"/>
  <c r="S3189" i="2"/>
  <c r="U3189" i="2"/>
  <c r="R3190" i="2"/>
  <c r="S3190" i="2"/>
  <c r="U3190" i="2"/>
  <c r="Y3191" i="2"/>
  <c r="R3191" i="2"/>
  <c r="S3191" i="2"/>
  <c r="U3191" i="2"/>
  <c r="Y3192" i="2"/>
  <c r="R3192" i="2"/>
  <c r="S3192" i="2"/>
  <c r="U3192" i="2"/>
  <c r="Y3193" i="2"/>
  <c r="R3193" i="2"/>
  <c r="S3193" i="2"/>
  <c r="U3193" i="2"/>
  <c r="R3194" i="2"/>
  <c r="S3194" i="2"/>
  <c r="U3194" i="2"/>
  <c r="Y3195" i="2"/>
  <c r="R3195" i="2"/>
  <c r="S3195" i="2"/>
  <c r="U3195" i="2"/>
  <c r="S3196" i="2"/>
  <c r="U3196" i="2"/>
  <c r="S3197" i="2"/>
  <c r="U3197" i="2"/>
  <c r="S3198" i="2"/>
  <c r="U3198" i="2"/>
  <c r="Y3199" i="2"/>
  <c r="S3199" i="2"/>
  <c r="U3199" i="2"/>
  <c r="Y3200" i="2"/>
  <c r="S3200" i="2"/>
  <c r="U3200" i="2"/>
  <c r="Y3201" i="2"/>
  <c r="S3201" i="2"/>
  <c r="U3201" i="2"/>
  <c r="S3202" i="2"/>
  <c r="U3202" i="2"/>
  <c r="Y3203" i="2"/>
  <c r="S3203" i="2"/>
  <c r="U3203" i="2"/>
  <c r="S3204" i="2"/>
  <c r="U3204" i="2"/>
  <c r="S3205" i="2"/>
  <c r="U3205" i="2"/>
  <c r="S3206" i="2"/>
  <c r="U3206" i="2"/>
  <c r="Y3207" i="2"/>
  <c r="S3207" i="2"/>
  <c r="U3207" i="2"/>
  <c r="Y3208" i="2"/>
  <c r="S3208" i="2"/>
  <c r="U3208" i="2"/>
  <c r="Y3209" i="2"/>
  <c r="S3209" i="2"/>
  <c r="U3209" i="2"/>
  <c r="S3210" i="2"/>
  <c r="U3210" i="2"/>
  <c r="Y3211" i="2"/>
  <c r="S3211" i="2"/>
  <c r="U3211" i="2"/>
  <c r="S3212" i="2"/>
  <c r="U3212" i="2"/>
  <c r="S3213" i="2"/>
  <c r="U3213" i="2"/>
  <c r="S3214" i="2"/>
  <c r="U3214" i="2"/>
  <c r="Y3215" i="2"/>
  <c r="S3215" i="2"/>
  <c r="U3215" i="2"/>
  <c r="Y3216" i="2"/>
  <c r="S3216" i="2"/>
  <c r="U3216" i="2"/>
  <c r="Y3217" i="2"/>
  <c r="S3217" i="2"/>
  <c r="U3217" i="2"/>
  <c r="S3218" i="2"/>
  <c r="U3218" i="2"/>
  <c r="Y3219" i="2"/>
  <c r="S3219" i="2"/>
  <c r="U3219" i="2"/>
  <c r="S3220" i="2"/>
  <c r="U3220" i="2"/>
  <c r="S3221" i="2"/>
  <c r="U3221" i="2"/>
  <c r="S3222" i="2"/>
  <c r="U3222" i="2"/>
  <c r="Y3223" i="2"/>
  <c r="S3223" i="2"/>
  <c r="U3223" i="2"/>
  <c r="Y3224" i="2"/>
  <c r="S3224" i="2"/>
  <c r="U3224" i="2"/>
  <c r="Y3225" i="2"/>
  <c r="S3225" i="2"/>
  <c r="U3225" i="2"/>
  <c r="S3226" i="2"/>
  <c r="U3226" i="2"/>
  <c r="Y3227" i="2"/>
  <c r="S3227" i="2"/>
  <c r="U3227" i="2"/>
  <c r="S3228" i="2"/>
  <c r="U3228" i="2"/>
  <c r="S3229" i="2"/>
  <c r="U3229" i="2"/>
  <c r="S3230" i="2"/>
  <c r="U3230" i="2"/>
  <c r="Y3231" i="2"/>
  <c r="S3231" i="2"/>
  <c r="U3231" i="2"/>
  <c r="Y3232" i="2"/>
  <c r="S3232" i="2"/>
  <c r="U3232" i="2"/>
  <c r="Y3233" i="2"/>
  <c r="S3233" i="2"/>
  <c r="U3233" i="2"/>
  <c r="S3234" i="2"/>
  <c r="U3234" i="2"/>
  <c r="Y3235" i="2"/>
  <c r="S3235" i="2"/>
  <c r="U3235" i="2"/>
  <c r="S3236" i="2"/>
  <c r="U3236" i="2"/>
  <c r="S3237" i="2"/>
  <c r="U3237" i="2"/>
  <c r="S3238" i="2"/>
  <c r="U3238" i="2"/>
  <c r="Y3239" i="2"/>
  <c r="S3239" i="2"/>
  <c r="U3239" i="2"/>
  <c r="Y3240" i="2"/>
  <c r="S3240" i="2"/>
  <c r="U3240" i="2"/>
  <c r="Y3241" i="2"/>
  <c r="S3241" i="2"/>
  <c r="U3241" i="2"/>
  <c r="S3242" i="2"/>
  <c r="U3242" i="2"/>
  <c r="Y3243" i="2"/>
  <c r="S3243" i="2"/>
  <c r="U3243" i="2"/>
  <c r="S3244" i="2"/>
  <c r="U3244" i="2"/>
  <c r="S3245" i="2"/>
  <c r="U3245" i="2"/>
  <c r="S3246" i="2"/>
  <c r="U3246" i="2"/>
  <c r="Y3247" i="2"/>
  <c r="S3247" i="2"/>
  <c r="U3247" i="2"/>
  <c r="Y3248" i="2"/>
  <c r="S3248" i="2"/>
  <c r="U3248" i="2"/>
  <c r="Y3249" i="2"/>
  <c r="S3249" i="2"/>
  <c r="U3249" i="2"/>
  <c r="S3250" i="2"/>
  <c r="U3250" i="2"/>
  <c r="Y3251" i="2"/>
  <c r="S3251" i="2"/>
  <c r="U3251" i="2"/>
  <c r="S3252" i="2"/>
  <c r="U3252" i="2"/>
  <c r="S3253" i="2"/>
  <c r="U3253" i="2"/>
  <c r="S3254" i="2"/>
  <c r="U3254" i="2"/>
  <c r="Y3255" i="2"/>
  <c r="S3255" i="2"/>
  <c r="U3255" i="2"/>
  <c r="Y3256" i="2"/>
  <c r="S3256" i="2"/>
  <c r="U3256" i="2"/>
  <c r="Y3257" i="2"/>
  <c r="S3257" i="2"/>
  <c r="U3257" i="2"/>
  <c r="S3258" i="2"/>
  <c r="U3258" i="2"/>
  <c r="Y3259" i="2"/>
  <c r="R3259" i="2"/>
  <c r="S3259" i="2"/>
  <c r="U3259" i="2"/>
  <c r="S3260" i="2"/>
  <c r="U3260" i="2"/>
  <c r="S3261" i="2"/>
  <c r="U3261" i="2"/>
  <c r="S3262" i="2"/>
  <c r="U3262" i="2"/>
  <c r="Y3263" i="2"/>
  <c r="S3263" i="2"/>
  <c r="U3263" i="2"/>
  <c r="Y3264" i="2"/>
  <c r="S3264" i="2"/>
  <c r="U3264" i="2"/>
  <c r="Y3265" i="2"/>
  <c r="S3265" i="2"/>
  <c r="U3265" i="2"/>
  <c r="R3266" i="2"/>
  <c r="S3266" i="2"/>
  <c r="U3266" i="2"/>
  <c r="Y3267" i="2"/>
  <c r="R3267" i="2"/>
  <c r="S3267" i="2"/>
  <c r="U3267" i="2"/>
  <c r="R3268" i="2"/>
  <c r="S3268" i="2"/>
  <c r="U3268" i="2"/>
  <c r="R3269" i="2"/>
  <c r="S3269" i="2"/>
  <c r="U3269" i="2"/>
  <c r="R3270" i="2"/>
  <c r="S3270" i="2"/>
  <c r="U3270" i="2"/>
  <c r="Y3271" i="2"/>
  <c r="R3271" i="2"/>
  <c r="S3271" i="2"/>
  <c r="U3271" i="2"/>
  <c r="Y3272" i="2"/>
  <c r="R3272" i="2"/>
  <c r="S3272" i="2"/>
  <c r="U3272" i="2"/>
  <c r="Y3273" i="2"/>
  <c r="R3273" i="2"/>
  <c r="S3273" i="2"/>
  <c r="U3273" i="2"/>
  <c r="R3274" i="2"/>
  <c r="S3274" i="2"/>
  <c r="U3274" i="2"/>
  <c r="Y3275" i="2"/>
  <c r="S3275" i="2"/>
  <c r="U3275" i="2"/>
  <c r="S3276" i="2"/>
  <c r="U3276" i="2"/>
  <c r="S3277" i="2"/>
  <c r="U3277" i="2"/>
  <c r="S3278" i="2"/>
  <c r="U3278" i="2"/>
  <c r="Y3279" i="2"/>
  <c r="S3279" i="2"/>
  <c r="U3279" i="2"/>
  <c r="Y3280" i="2"/>
  <c r="S3280" i="2"/>
  <c r="U3280" i="2"/>
  <c r="Y3281" i="2"/>
  <c r="S3281" i="2"/>
  <c r="U3281" i="2"/>
  <c r="S3282" i="2"/>
  <c r="U3282" i="2"/>
  <c r="Y3283" i="2"/>
  <c r="S3283" i="2"/>
  <c r="U3283" i="2"/>
  <c r="S3284" i="2"/>
  <c r="U3284" i="2"/>
  <c r="S3285" i="2"/>
  <c r="U3285" i="2"/>
  <c r="S3286" i="2"/>
  <c r="U3286" i="2"/>
  <c r="Y3287" i="2"/>
  <c r="S3287" i="2"/>
  <c r="U3287" i="2"/>
  <c r="Y3288" i="2"/>
  <c r="S3288" i="2"/>
  <c r="U3288" i="2"/>
  <c r="Y3289" i="2"/>
  <c r="S3289" i="2"/>
  <c r="U3289" i="2"/>
  <c r="S3290" i="2"/>
  <c r="U3290" i="2"/>
  <c r="Y3291" i="2"/>
  <c r="S3291" i="2"/>
  <c r="U3291" i="2"/>
  <c r="S3292" i="2"/>
  <c r="U3292" i="2"/>
  <c r="S3293" i="2"/>
  <c r="U3293" i="2"/>
  <c r="S3294" i="2"/>
  <c r="U3294" i="2"/>
  <c r="Y3295" i="2"/>
  <c r="S3295" i="2"/>
  <c r="U3295" i="2"/>
  <c r="Y3296" i="2"/>
  <c r="S3296" i="2"/>
  <c r="U3296" i="2"/>
  <c r="Y3297" i="2"/>
  <c r="S3297" i="2"/>
  <c r="U3297" i="2"/>
  <c r="S3298" i="2"/>
  <c r="U3298" i="2"/>
  <c r="Y3299" i="2"/>
  <c r="S3299" i="2"/>
  <c r="U3299" i="2"/>
  <c r="S3300" i="2"/>
  <c r="U3300" i="2"/>
  <c r="S3301" i="2"/>
  <c r="U3301" i="2"/>
  <c r="S3302" i="2"/>
  <c r="U3302" i="2"/>
  <c r="Y3303" i="2"/>
  <c r="S3303" i="2"/>
  <c r="U3303" i="2"/>
  <c r="Y3304" i="2"/>
  <c r="S3304" i="2"/>
  <c r="U3304" i="2"/>
  <c r="Y3305" i="2"/>
  <c r="S3305" i="2"/>
  <c r="U3305" i="2"/>
  <c r="S3306" i="2"/>
  <c r="U3306" i="2"/>
  <c r="Y3307" i="2"/>
  <c r="S3307" i="2"/>
  <c r="U3307" i="2"/>
  <c r="S3308" i="2"/>
  <c r="U3308" i="2"/>
  <c r="Y3309" i="2"/>
  <c r="S3309" i="2"/>
  <c r="U3309" i="2"/>
  <c r="S3310" i="2"/>
  <c r="U3310" i="2"/>
  <c r="Y3311" i="2"/>
  <c r="S3311" i="2"/>
  <c r="U3311" i="2"/>
  <c r="Y3312" i="2"/>
  <c r="S3312" i="2"/>
  <c r="U3312" i="2"/>
  <c r="Y3313" i="2"/>
  <c r="S3313" i="2"/>
  <c r="U3313" i="2"/>
  <c r="S3314" i="2"/>
  <c r="U3314" i="2"/>
  <c r="S3315" i="2"/>
  <c r="U3315" i="2"/>
  <c r="S3316" i="2"/>
  <c r="U3316" i="2"/>
  <c r="S3317" i="2"/>
  <c r="U3317" i="2"/>
  <c r="S3318" i="2"/>
  <c r="U3318" i="2"/>
  <c r="Y3319" i="2"/>
  <c r="S3319" i="2"/>
  <c r="U3319" i="2"/>
  <c r="Y3320" i="2"/>
  <c r="S3320" i="2"/>
  <c r="U3320" i="2"/>
  <c r="Y3321" i="2"/>
  <c r="S3321" i="2"/>
  <c r="U3321" i="2"/>
  <c r="S3322" i="2"/>
  <c r="U3322" i="2"/>
  <c r="S3323" i="2"/>
  <c r="U3323" i="2"/>
  <c r="S3324" i="2"/>
  <c r="U3324" i="2"/>
  <c r="R3325" i="2"/>
  <c r="S3325" i="2"/>
  <c r="U3325" i="2"/>
  <c r="S3326" i="2"/>
  <c r="U3326" i="2"/>
  <c r="Y3327" i="2"/>
  <c r="S3327" i="2"/>
  <c r="U3327" i="2"/>
  <c r="Y3328" i="2"/>
  <c r="S3328" i="2"/>
  <c r="U3328" i="2"/>
  <c r="Y3329" i="2"/>
  <c r="S3329" i="2"/>
  <c r="U3329" i="2"/>
  <c r="R3330" i="2"/>
  <c r="S3330" i="2"/>
  <c r="U3330" i="2"/>
  <c r="R3331" i="2"/>
  <c r="S3331" i="2"/>
  <c r="U3331" i="2"/>
  <c r="R3332" i="2"/>
  <c r="S3332" i="2"/>
  <c r="U3332" i="2"/>
  <c r="R3333" i="2"/>
  <c r="S3333" i="2"/>
  <c r="U3333" i="2"/>
  <c r="R3334" i="2"/>
  <c r="S3334" i="2"/>
  <c r="U3334" i="2"/>
  <c r="Y3335" i="2"/>
  <c r="R3335" i="2"/>
  <c r="S3335" i="2"/>
  <c r="U3335" i="2"/>
  <c r="Y3336" i="2"/>
  <c r="R3336" i="2"/>
  <c r="S3336" i="2"/>
  <c r="U3336" i="2"/>
  <c r="Y3337" i="2"/>
  <c r="R3337" i="2"/>
  <c r="S3337" i="2"/>
  <c r="U3337" i="2"/>
  <c r="R3338" i="2"/>
  <c r="S3338" i="2"/>
  <c r="U3338" i="2"/>
  <c r="R3339" i="2"/>
  <c r="S3339" i="2"/>
  <c r="U3339" i="2"/>
  <c r="R3340" i="2"/>
  <c r="S3340" i="2"/>
  <c r="U3340" i="2"/>
  <c r="R3341" i="2"/>
  <c r="S3341" i="2"/>
  <c r="U3341" i="2"/>
  <c r="S3342" i="2"/>
  <c r="U3342" i="2"/>
  <c r="Y3343" i="2"/>
  <c r="S3343" i="2"/>
  <c r="U3343" i="2"/>
  <c r="Y3344" i="2"/>
  <c r="S3344" i="2"/>
  <c r="U3344" i="2"/>
  <c r="Y3345" i="2"/>
  <c r="S3345" i="2"/>
  <c r="U3345" i="2"/>
  <c r="Y3346" i="2"/>
  <c r="S3346" i="2"/>
  <c r="U3346" i="2"/>
  <c r="S3347" i="2"/>
  <c r="U3347" i="2"/>
  <c r="S3348" i="2"/>
  <c r="U3348" i="2"/>
  <c r="S3349" i="2"/>
  <c r="U3349" i="2"/>
  <c r="S3350" i="2"/>
  <c r="U3350" i="2"/>
  <c r="Y3351" i="2"/>
  <c r="S3351" i="2"/>
  <c r="U3351" i="2"/>
  <c r="Y3352" i="2"/>
  <c r="S3352" i="2"/>
  <c r="U3352" i="2"/>
  <c r="Y3353" i="2"/>
  <c r="S3353" i="2"/>
  <c r="U3353" i="2"/>
  <c r="S3354" i="2"/>
  <c r="U3354" i="2"/>
  <c r="S3355" i="2"/>
  <c r="U3355" i="2"/>
  <c r="S3356" i="2"/>
  <c r="U3356" i="2"/>
  <c r="S3357" i="2"/>
  <c r="U3357" i="2"/>
  <c r="S3358" i="2"/>
  <c r="U3358" i="2"/>
  <c r="Y3359" i="2"/>
  <c r="S3359" i="2"/>
  <c r="U3359" i="2"/>
  <c r="Y3360" i="2"/>
  <c r="S3360" i="2"/>
  <c r="U3360" i="2"/>
  <c r="Y3361" i="2"/>
  <c r="S3361" i="2"/>
  <c r="U3361" i="2"/>
  <c r="S3362" i="2"/>
  <c r="U3362" i="2"/>
  <c r="S3363" i="2"/>
  <c r="U3363" i="2"/>
  <c r="S3364" i="2"/>
  <c r="U3364" i="2"/>
  <c r="S3365" i="2"/>
  <c r="U3365" i="2"/>
  <c r="S3366" i="2"/>
  <c r="U3366" i="2"/>
  <c r="Y3367" i="2"/>
  <c r="S3367" i="2"/>
  <c r="U3367" i="2"/>
  <c r="Y3368" i="2"/>
  <c r="S3368" i="2"/>
  <c r="U3368" i="2"/>
  <c r="Y3369" i="2"/>
  <c r="S3369" i="2"/>
  <c r="U3369" i="2"/>
  <c r="S3370" i="2"/>
  <c r="U3370" i="2"/>
  <c r="S3371" i="2"/>
  <c r="U3371" i="2"/>
  <c r="S3372" i="2"/>
  <c r="U3372" i="2"/>
  <c r="S3373" i="2"/>
  <c r="U3373" i="2"/>
  <c r="S3374" i="2"/>
  <c r="U3374" i="2"/>
  <c r="Y3375" i="2"/>
  <c r="S3375" i="2"/>
  <c r="U3375" i="2"/>
  <c r="Y3376" i="2"/>
  <c r="S3376" i="2"/>
  <c r="U3376" i="2"/>
  <c r="Y3377" i="2"/>
  <c r="S3377" i="2"/>
  <c r="U3377" i="2"/>
  <c r="S3378" i="2"/>
  <c r="U3378" i="2"/>
  <c r="S3379" i="2"/>
  <c r="U3379" i="2"/>
  <c r="S3380" i="2"/>
  <c r="U3380" i="2"/>
  <c r="S3381" i="2"/>
  <c r="U3381" i="2"/>
  <c r="S3382" i="2"/>
  <c r="U3382" i="2"/>
  <c r="Y3383" i="2"/>
  <c r="S3383" i="2"/>
  <c r="U3383" i="2"/>
  <c r="Y3384" i="2"/>
  <c r="S3384" i="2"/>
  <c r="U3384" i="2"/>
  <c r="Y3385" i="2"/>
  <c r="S3385" i="2"/>
  <c r="U3385" i="2"/>
  <c r="S3386" i="2"/>
  <c r="U3386" i="2"/>
  <c r="S3387" i="2"/>
  <c r="U3387" i="2"/>
  <c r="S3388" i="2"/>
  <c r="U3388" i="2"/>
  <c r="S3389" i="2"/>
  <c r="U3389" i="2"/>
  <c r="S3390" i="2"/>
  <c r="U3390" i="2"/>
  <c r="Y3391" i="2"/>
  <c r="S3391" i="2"/>
  <c r="U3391" i="2"/>
  <c r="Y3392" i="2"/>
  <c r="S3392" i="2"/>
  <c r="U3392" i="2"/>
  <c r="Y3393" i="2"/>
  <c r="S3393" i="2"/>
  <c r="U3393" i="2"/>
  <c r="S3394" i="2"/>
  <c r="U3394" i="2"/>
  <c r="S3395" i="2"/>
  <c r="U3395" i="2"/>
  <c r="R3396" i="2"/>
  <c r="S3396" i="2"/>
  <c r="U3396" i="2"/>
  <c r="S3397" i="2"/>
  <c r="U3397" i="2"/>
  <c r="S3398" i="2"/>
  <c r="U3398" i="2"/>
  <c r="Y3399" i="2"/>
  <c r="S3399" i="2"/>
  <c r="U3399" i="2"/>
  <c r="Y3400" i="2"/>
  <c r="S3400" i="2"/>
  <c r="U3400" i="2"/>
  <c r="Y3401" i="2"/>
  <c r="R3401" i="2"/>
  <c r="S3401" i="2"/>
  <c r="U3401" i="2"/>
  <c r="R3402" i="2"/>
  <c r="S3402" i="2"/>
  <c r="U3402" i="2"/>
  <c r="Y3403" i="2"/>
  <c r="R3403" i="2"/>
  <c r="S3403" i="2"/>
  <c r="U3403" i="2"/>
  <c r="Y3404" i="2"/>
  <c r="R3404" i="2"/>
  <c r="S3404" i="2"/>
  <c r="U3404" i="2"/>
  <c r="R3405" i="2"/>
  <c r="S3405" i="2"/>
  <c r="U3405" i="2"/>
  <c r="S3406" i="2"/>
  <c r="U3406" i="2"/>
  <c r="Y3407" i="2"/>
  <c r="S3407" i="2"/>
  <c r="U3407" i="2"/>
  <c r="Y3408" i="2"/>
  <c r="S3408" i="2"/>
  <c r="U3408" i="2"/>
  <c r="Y3409" i="2"/>
  <c r="S3409" i="2"/>
  <c r="U3409" i="2"/>
  <c r="S3410" i="2"/>
  <c r="U3410" i="2"/>
  <c r="S3411" i="2"/>
  <c r="U3411" i="2"/>
  <c r="S3412" i="2"/>
  <c r="U3412" i="2"/>
  <c r="S3413" i="2"/>
  <c r="U3413" i="2"/>
  <c r="S3414" i="2"/>
  <c r="U3414" i="2"/>
  <c r="Y3415" i="2"/>
  <c r="S3415" i="2"/>
  <c r="U3415" i="2"/>
  <c r="Y3416" i="2"/>
  <c r="S3416" i="2"/>
  <c r="U3416" i="2"/>
  <c r="Y3417" i="2"/>
  <c r="S3417" i="2"/>
  <c r="U3417" i="2"/>
  <c r="S3418" i="2"/>
  <c r="U3418" i="2"/>
  <c r="S3419" i="2"/>
  <c r="U3419" i="2"/>
  <c r="S3420" i="2"/>
  <c r="U3420" i="2"/>
  <c r="S3421" i="2"/>
  <c r="U3421" i="2"/>
  <c r="S3422" i="2"/>
  <c r="U3422" i="2"/>
  <c r="Y3423" i="2"/>
  <c r="S3423" i="2"/>
  <c r="U3423" i="2"/>
  <c r="Y3424" i="2"/>
  <c r="S3424" i="2"/>
  <c r="U3424" i="2"/>
  <c r="Y3425" i="2"/>
  <c r="S3425" i="2"/>
  <c r="U3425" i="2"/>
  <c r="S3426" i="2"/>
  <c r="U3426" i="2"/>
  <c r="Y3427" i="2"/>
  <c r="S3427" i="2"/>
  <c r="U3427" i="2"/>
  <c r="Y3428" i="2"/>
  <c r="R3428" i="2"/>
  <c r="S3428" i="2"/>
  <c r="U3428" i="2"/>
  <c r="R3429" i="2"/>
  <c r="S3429" i="2"/>
  <c r="U3429" i="2"/>
  <c r="Y3430" i="2"/>
  <c r="R3430" i="2"/>
  <c r="S3430" i="2"/>
  <c r="U3430" i="2"/>
  <c r="Y3431" i="2"/>
  <c r="R3431" i="2"/>
  <c r="S3431" i="2"/>
  <c r="U3431" i="2"/>
  <c r="Y3432" i="2"/>
  <c r="R3432" i="2"/>
  <c r="S3432" i="2"/>
  <c r="U3432" i="2"/>
  <c r="Y3433" i="2"/>
  <c r="R3433" i="2"/>
  <c r="S3433" i="2"/>
  <c r="U3433" i="2"/>
  <c r="R3434" i="2"/>
  <c r="S3434" i="2"/>
  <c r="U3434" i="2"/>
  <c r="Y3435" i="2"/>
  <c r="R3435" i="2"/>
  <c r="S3435" i="2"/>
  <c r="U3435" i="2"/>
  <c r="R3436" i="2"/>
  <c r="S3436" i="2"/>
  <c r="U3436" i="2"/>
  <c r="Y3437" i="2"/>
  <c r="Y3438" i="2"/>
  <c r="Y3439" i="2"/>
  <c r="Y3440" i="2"/>
  <c r="Y3441" i="2"/>
  <c r="Y3442" i="2"/>
  <c r="Y3443" i="2"/>
  <c r="Y3444" i="2"/>
  <c r="S3444" i="2"/>
  <c r="U3444" i="2"/>
  <c r="Y3447" i="2"/>
  <c r="Y3448" i="2"/>
  <c r="Y3449" i="2"/>
  <c r="Y3452" i="2"/>
  <c r="Y3453" i="2"/>
  <c r="Y3455" i="2"/>
  <c r="S3455" i="2"/>
  <c r="U3455" i="2"/>
  <c r="Y3456" i="2"/>
  <c r="S3456" i="2"/>
  <c r="U3456" i="2"/>
  <c r="Y3457" i="2"/>
  <c r="S3457" i="2"/>
  <c r="U3457" i="2"/>
  <c r="Y3458" i="2"/>
  <c r="S3458" i="2"/>
  <c r="U3458" i="2"/>
  <c r="S3459" i="2"/>
  <c r="U3459" i="2"/>
  <c r="Y3460" i="2"/>
  <c r="S3460" i="2"/>
  <c r="U3460" i="2"/>
  <c r="Y3461" i="2"/>
  <c r="S3461" i="2"/>
  <c r="U3461" i="2"/>
  <c r="S3462" i="2"/>
  <c r="U3462" i="2"/>
  <c r="Y3463" i="2"/>
  <c r="S3463" i="2"/>
  <c r="U3463" i="2"/>
  <c r="Y3464" i="2"/>
  <c r="S3464" i="2"/>
  <c r="U3464" i="2"/>
  <c r="Y3465" i="2"/>
  <c r="S3465" i="2"/>
  <c r="U3465" i="2"/>
  <c r="Y3466" i="2"/>
  <c r="S3466" i="2"/>
  <c r="U3466" i="2"/>
  <c r="Y3467" i="2"/>
  <c r="S3467" i="2"/>
  <c r="U3467" i="2"/>
  <c r="Y3468" i="2"/>
  <c r="S3468" i="2"/>
  <c r="U3468" i="2"/>
  <c r="Y3469" i="2"/>
  <c r="S3469" i="2"/>
  <c r="U3469" i="2"/>
  <c r="Y3470" i="2"/>
  <c r="S3470" i="2"/>
  <c r="U3470" i="2"/>
  <c r="Y3471" i="2"/>
  <c r="S3471" i="2"/>
  <c r="U3471" i="2"/>
  <c r="Y3472" i="2"/>
  <c r="S3472" i="2"/>
  <c r="U3472" i="2"/>
  <c r="Y3473" i="2"/>
  <c r="S3473" i="2"/>
  <c r="U3473" i="2"/>
  <c r="Y3474" i="2"/>
  <c r="S3474" i="2"/>
  <c r="U3474" i="2"/>
  <c r="S3475" i="2"/>
  <c r="U3475" i="2"/>
  <c r="S3476" i="2"/>
  <c r="U3476" i="2"/>
  <c r="Y3477" i="2"/>
  <c r="S3477" i="2"/>
  <c r="U3477" i="2"/>
  <c r="S3478" i="2"/>
  <c r="U3478" i="2"/>
  <c r="Y3479" i="2"/>
  <c r="S3479" i="2"/>
  <c r="U3479" i="2"/>
  <c r="Y3480" i="2"/>
  <c r="S3480" i="2"/>
  <c r="U3480" i="2"/>
  <c r="Y3481" i="2"/>
  <c r="S3481" i="2"/>
  <c r="U3481" i="2"/>
  <c r="Y3482" i="2"/>
  <c r="S3482" i="2"/>
  <c r="U3482" i="2"/>
  <c r="Y3483" i="2"/>
  <c r="S3483" i="2"/>
  <c r="U3483" i="2"/>
  <c r="S3484" i="2"/>
  <c r="U3484" i="2"/>
  <c r="S3485" i="2"/>
  <c r="U3485" i="2"/>
  <c r="Y3486" i="2"/>
  <c r="S3486" i="2"/>
  <c r="U3486" i="2"/>
  <c r="Y3487" i="2"/>
  <c r="S3487" i="2"/>
  <c r="U3487" i="2"/>
  <c r="Y3488" i="2"/>
  <c r="S3488" i="2"/>
  <c r="U3488" i="2"/>
  <c r="Y3489" i="2"/>
  <c r="S3489" i="2"/>
  <c r="U3489" i="2"/>
  <c r="S3490" i="2"/>
  <c r="U3490" i="2"/>
  <c r="Y3491" i="2"/>
  <c r="S3491" i="2"/>
  <c r="U3491" i="2"/>
  <c r="Y3492" i="2"/>
  <c r="S3492" i="2"/>
  <c r="U3492" i="2"/>
  <c r="S3493" i="2"/>
  <c r="U3493" i="2"/>
  <c r="Y3494" i="2"/>
  <c r="R3494" i="2"/>
  <c r="S3494" i="2"/>
  <c r="U3494" i="2"/>
  <c r="Y3495" i="2"/>
  <c r="S3495" i="2"/>
  <c r="U3495" i="2"/>
  <c r="Y3496" i="2"/>
  <c r="S3496" i="2"/>
  <c r="U3496" i="2"/>
  <c r="Y3497" i="2"/>
  <c r="S3497" i="2"/>
  <c r="U3497" i="2"/>
  <c r="S3498" i="2"/>
  <c r="U3498" i="2"/>
  <c r="Y3499" i="2"/>
  <c r="S3499" i="2"/>
  <c r="U3499" i="2"/>
  <c r="S3500" i="2"/>
  <c r="U3500" i="2"/>
  <c r="Y3501" i="2"/>
  <c r="S3501" i="2"/>
  <c r="U3501" i="2"/>
  <c r="Y3502" i="2"/>
  <c r="S3502" i="2"/>
  <c r="U3502" i="2"/>
  <c r="Y3503" i="2"/>
  <c r="S3503" i="2"/>
  <c r="U3503" i="2"/>
  <c r="Y3504" i="2"/>
  <c r="S3504" i="2"/>
  <c r="U3504" i="2"/>
  <c r="Y3505" i="2"/>
  <c r="S3505" i="2"/>
  <c r="U3505" i="2"/>
  <c r="Y3506" i="2"/>
  <c r="S3506" i="2"/>
  <c r="U3506" i="2"/>
  <c r="Y3507" i="2"/>
  <c r="S3507" i="2"/>
  <c r="U3507" i="2"/>
  <c r="Y3508" i="2"/>
  <c r="S3508" i="2"/>
  <c r="U3508" i="2"/>
  <c r="S3509" i="2"/>
  <c r="U3509" i="2"/>
  <c r="Y3510" i="2"/>
  <c r="S3510" i="2"/>
  <c r="U3510" i="2"/>
  <c r="Y3511" i="2"/>
  <c r="S3511" i="2"/>
  <c r="U3511" i="2"/>
  <c r="Y3512" i="2"/>
  <c r="S3512" i="2"/>
  <c r="U3512" i="2"/>
  <c r="Y3513" i="2"/>
  <c r="S3513" i="2"/>
  <c r="U3513" i="2"/>
  <c r="R3514" i="2"/>
  <c r="S3514" i="2"/>
  <c r="U3514" i="2"/>
  <c r="Y3515" i="2"/>
  <c r="R3515" i="2"/>
  <c r="S3515" i="2"/>
  <c r="U3515" i="2"/>
  <c r="Y3516" i="2"/>
  <c r="S3516" i="2"/>
  <c r="U3516" i="2"/>
  <c r="Y3517" i="2"/>
  <c r="Y3518" i="2"/>
  <c r="S3518" i="2"/>
  <c r="U3518" i="2"/>
  <c r="Y3519" i="2"/>
  <c r="S3519" i="2"/>
  <c r="U3519" i="2"/>
  <c r="Y3520" i="2"/>
  <c r="Y3521" i="2"/>
  <c r="S3521" i="2"/>
  <c r="U3521" i="2"/>
  <c r="Y3522" i="2"/>
  <c r="Y3524" i="2"/>
  <c r="Y3525" i="2"/>
  <c r="Y3526" i="2"/>
  <c r="Y3527" i="2"/>
  <c r="S3527" i="2"/>
  <c r="U3527" i="2"/>
  <c r="Y3528" i="2"/>
  <c r="S3528" i="2"/>
  <c r="U3528" i="2"/>
  <c r="Y3529" i="2"/>
  <c r="S3529" i="2"/>
  <c r="U3529" i="2"/>
  <c r="Y3530" i="2"/>
  <c r="S3530" i="2"/>
  <c r="U3530" i="2"/>
  <c r="S3531" i="2"/>
  <c r="U3531" i="2"/>
  <c r="Y3532" i="2"/>
  <c r="S3532" i="2"/>
  <c r="U3532" i="2"/>
  <c r="Y3533" i="2"/>
  <c r="S3533" i="2"/>
  <c r="U3533" i="2"/>
  <c r="S3534" i="2"/>
  <c r="U3534" i="2"/>
  <c r="Y3535" i="2"/>
  <c r="S3535" i="2"/>
  <c r="U3535" i="2"/>
  <c r="Y3536" i="2"/>
  <c r="S3536" i="2"/>
  <c r="U3536" i="2"/>
  <c r="Y3537" i="2"/>
  <c r="S3537" i="2"/>
  <c r="U3537" i="2"/>
  <c r="Y3538" i="2"/>
  <c r="S3538" i="2"/>
  <c r="U3538" i="2"/>
  <c r="Y3539" i="2"/>
  <c r="S3539" i="2"/>
  <c r="U3539" i="2"/>
  <c r="S3540" i="2"/>
  <c r="U3540" i="2"/>
  <c r="Y3541" i="2"/>
  <c r="S3541" i="2"/>
  <c r="U3541" i="2"/>
  <c r="S3542" i="2"/>
  <c r="U3542" i="2"/>
  <c r="Y3543" i="2"/>
  <c r="S3543" i="2"/>
  <c r="U3543" i="2"/>
  <c r="Y3544" i="2"/>
  <c r="S3544" i="2"/>
  <c r="U3544" i="2"/>
  <c r="Y3545" i="2"/>
  <c r="S3545" i="2"/>
  <c r="U3545" i="2"/>
  <c r="Y3546" i="2"/>
  <c r="S3546" i="2"/>
  <c r="U3546" i="2"/>
  <c r="S3547" i="2"/>
  <c r="U3547" i="2"/>
  <c r="S3548" i="2"/>
  <c r="U3548" i="2"/>
  <c r="S3549" i="2"/>
  <c r="U3549" i="2"/>
  <c r="Y3550" i="2"/>
  <c r="S3550" i="2"/>
  <c r="U3550" i="2"/>
  <c r="Y3551" i="2"/>
  <c r="S3551" i="2"/>
  <c r="U3551" i="2"/>
  <c r="Y3552" i="2"/>
  <c r="S3552" i="2"/>
  <c r="U3552" i="2"/>
  <c r="Y3553" i="2"/>
  <c r="S3553" i="2"/>
  <c r="U3553" i="2"/>
  <c r="S3554" i="2"/>
  <c r="U3554" i="2"/>
  <c r="Y3555" i="2"/>
  <c r="S3555" i="2"/>
  <c r="U3555" i="2"/>
  <c r="Y3556" i="2"/>
  <c r="S3556" i="2"/>
  <c r="U3556" i="2"/>
  <c r="S3557" i="2"/>
  <c r="U3557" i="2"/>
  <c r="Y3558" i="2"/>
  <c r="S3558" i="2"/>
  <c r="U3558" i="2"/>
  <c r="Y3559" i="2"/>
  <c r="S3559" i="2"/>
  <c r="U3559" i="2"/>
  <c r="Y3560" i="2"/>
  <c r="S3560" i="2"/>
  <c r="U3560" i="2"/>
  <c r="Y3561" i="2"/>
  <c r="S3561" i="2"/>
  <c r="U3561" i="2"/>
  <c r="Y3562" i="2"/>
  <c r="S3562" i="2"/>
  <c r="U3562" i="2"/>
  <c r="Y3563" i="2"/>
  <c r="S3563" i="2"/>
  <c r="U3563" i="2"/>
  <c r="S3564" i="2"/>
  <c r="U3564" i="2"/>
  <c r="Y3565" i="2"/>
  <c r="S3565" i="2"/>
  <c r="U3565" i="2"/>
  <c r="S3566" i="2"/>
  <c r="U3566" i="2"/>
  <c r="Y3567" i="2"/>
  <c r="S3567" i="2"/>
  <c r="U3567" i="2"/>
  <c r="Y3568" i="2"/>
  <c r="S3568" i="2"/>
  <c r="U3568" i="2"/>
  <c r="Y3569" i="2"/>
  <c r="R3569" i="2"/>
  <c r="S3569" i="2"/>
  <c r="U3569" i="2"/>
  <c r="Y3570" i="2"/>
  <c r="R3570" i="2"/>
  <c r="S3570" i="2"/>
  <c r="U3570" i="2"/>
  <c r="Y3571" i="2"/>
  <c r="R3571" i="2"/>
  <c r="S3571" i="2"/>
  <c r="U3571" i="2"/>
  <c r="Y3572" i="2"/>
  <c r="R3572" i="2"/>
  <c r="S3572" i="2"/>
  <c r="U3572" i="2"/>
  <c r="R3573" i="2"/>
  <c r="S3573" i="2"/>
  <c r="U3573" i="2"/>
  <c r="Y3574" i="2"/>
  <c r="R3574" i="2"/>
  <c r="S3574" i="2"/>
  <c r="U3574" i="2"/>
  <c r="Y3575" i="2"/>
  <c r="R3575" i="2"/>
  <c r="S3575" i="2"/>
  <c r="U3575" i="2"/>
  <c r="Y3576" i="2"/>
  <c r="R3576" i="2"/>
  <c r="S3576" i="2"/>
  <c r="U3576" i="2"/>
  <c r="Y3577" i="2"/>
  <c r="R3577" i="2"/>
  <c r="S3577" i="2"/>
  <c r="U3577" i="2"/>
  <c r="Y3578" i="2"/>
  <c r="R3578" i="2"/>
  <c r="S3578" i="2"/>
  <c r="U3578" i="2"/>
  <c r="Y3579" i="2"/>
  <c r="R3579" i="2"/>
  <c r="S3579" i="2"/>
  <c r="U3579" i="2"/>
  <c r="Y3580" i="2"/>
  <c r="Y3581" i="2"/>
  <c r="Y3582" i="2"/>
  <c r="Y3583" i="2"/>
  <c r="Y3584" i="2"/>
  <c r="Y3585" i="2"/>
  <c r="Y3586" i="2"/>
  <c r="Y3587" i="2"/>
  <c r="Y3588" i="2"/>
  <c r="Y3589" i="2"/>
  <c r="Y3590" i="2"/>
  <c r="S3590" i="2"/>
  <c r="U3590" i="2"/>
  <c r="Y3591" i="2"/>
  <c r="S3591" i="2"/>
  <c r="U3591" i="2"/>
  <c r="Y3592" i="2"/>
  <c r="Y3593" i="2"/>
  <c r="Y3594" i="2"/>
  <c r="Y3596" i="2"/>
  <c r="Y3597" i="2"/>
  <c r="S3597" i="2"/>
  <c r="U3597" i="2"/>
  <c r="Y3598" i="2"/>
  <c r="S3598" i="2"/>
  <c r="U3598" i="2"/>
  <c r="Y3599" i="2"/>
  <c r="Y3600" i="2"/>
  <c r="Y3601" i="2"/>
  <c r="Y3602" i="2"/>
  <c r="Y3604" i="2"/>
  <c r="Y3605" i="2"/>
  <c r="Y3606" i="2"/>
  <c r="S3606" i="2"/>
  <c r="U3606" i="2"/>
  <c r="Y3607" i="2"/>
  <c r="S3607" i="2"/>
  <c r="U3607" i="2"/>
  <c r="Y3608" i="2"/>
  <c r="S3608" i="2"/>
  <c r="U3608" i="2"/>
  <c r="Y3609" i="2"/>
  <c r="S3609" i="2"/>
  <c r="U3609" i="2"/>
  <c r="Y3610" i="2"/>
  <c r="S3610" i="2"/>
  <c r="U3610" i="2"/>
  <c r="Y3611" i="2"/>
  <c r="S3611" i="2"/>
  <c r="U3611" i="2"/>
  <c r="S3612" i="2"/>
  <c r="U3612" i="2"/>
  <c r="S3613" i="2"/>
  <c r="U3613" i="2"/>
  <c r="S3614" i="2"/>
  <c r="U3614" i="2"/>
  <c r="Y3615" i="2"/>
  <c r="S3615" i="2"/>
  <c r="U3615" i="2"/>
  <c r="Y3616" i="2"/>
  <c r="S3616" i="2"/>
  <c r="U3616" i="2"/>
  <c r="Y3617" i="2"/>
  <c r="S3617" i="2"/>
  <c r="U3617" i="2"/>
  <c r="S3618" i="2"/>
  <c r="U3618" i="2"/>
  <c r="S3619" i="2"/>
  <c r="U3619" i="2"/>
  <c r="S3620" i="2"/>
  <c r="U3620" i="2"/>
  <c r="Y3621" i="2"/>
  <c r="S3621" i="2"/>
  <c r="U3621" i="2"/>
  <c r="S3622" i="2"/>
  <c r="U3622" i="2"/>
  <c r="Y3623" i="2"/>
  <c r="S3623" i="2"/>
  <c r="U3623" i="2"/>
  <c r="Y3624" i="2"/>
  <c r="S3624" i="2"/>
  <c r="U3624" i="2"/>
  <c r="Y3625" i="2"/>
  <c r="S3625" i="2"/>
  <c r="U3625" i="2"/>
  <c r="Y3626" i="2"/>
  <c r="S3626" i="2"/>
  <c r="U3626" i="2"/>
  <c r="Y3627" i="2"/>
  <c r="R3627" i="2"/>
  <c r="S3627" i="2"/>
  <c r="U3627" i="2"/>
  <c r="Y3628" i="2"/>
  <c r="R3628" i="2"/>
  <c r="S3628" i="2"/>
  <c r="U3628" i="2"/>
  <c r="Y3629" i="2"/>
  <c r="S3629" i="2"/>
  <c r="U3629" i="2"/>
  <c r="S3630" i="2"/>
  <c r="U3630" i="2"/>
  <c r="Y3631" i="2"/>
  <c r="S3631" i="2"/>
  <c r="U3631" i="2"/>
  <c r="Y3632" i="2"/>
  <c r="S3632" i="2"/>
  <c r="U3632" i="2"/>
  <c r="Y3633" i="2"/>
  <c r="S3633" i="2"/>
  <c r="U3633" i="2"/>
  <c r="Y3634" i="2"/>
  <c r="S3634" i="2"/>
  <c r="U3634" i="2"/>
  <c r="Y3635" i="2"/>
  <c r="S3635" i="2"/>
  <c r="U3635" i="2"/>
  <c r="Y3636" i="2"/>
  <c r="R3636" i="2"/>
  <c r="S3636" i="2"/>
  <c r="U3636" i="2"/>
  <c r="S3637" i="2"/>
  <c r="U3637" i="2"/>
  <c r="S3638" i="2"/>
  <c r="U3638" i="2"/>
  <c r="Y3639" i="2"/>
  <c r="S3639" i="2"/>
  <c r="U3639" i="2"/>
  <c r="Y3640" i="2"/>
  <c r="R3640" i="2"/>
  <c r="S3640" i="2"/>
  <c r="U3640" i="2"/>
  <c r="Y3641" i="2"/>
  <c r="S3641" i="2"/>
  <c r="U3641" i="2"/>
  <c r="Y3642" i="2"/>
  <c r="R3642" i="2"/>
  <c r="S3642" i="2"/>
  <c r="U3642" i="2"/>
  <c r="Y3643" i="2"/>
  <c r="Y3645" i="2"/>
  <c r="Y3646" i="2"/>
  <c r="Y3647" i="2"/>
  <c r="Y3648" i="2"/>
  <c r="Y3649" i="2"/>
  <c r="Y3650" i="2"/>
  <c r="Y3651" i="2"/>
  <c r="Y3652" i="2"/>
  <c r="Y3653" i="2"/>
  <c r="Y3655" i="2"/>
  <c r="Y3656" i="2"/>
  <c r="Y3657" i="2"/>
  <c r="Y3658" i="2"/>
  <c r="Y3659" i="2"/>
  <c r="S3659" i="2"/>
  <c r="U3659" i="2"/>
  <c r="Y3660" i="2"/>
  <c r="S3660" i="2"/>
  <c r="U3660" i="2"/>
  <c r="Y3661" i="2"/>
  <c r="S3661" i="2"/>
  <c r="U3661" i="2"/>
  <c r="Y3662" i="2"/>
  <c r="S3662" i="2"/>
  <c r="U3662" i="2"/>
  <c r="Y3663" i="2"/>
  <c r="S3663" i="2"/>
  <c r="U3663" i="2"/>
  <c r="Y3664" i="2"/>
  <c r="R3664" i="2"/>
  <c r="S3664" i="2"/>
  <c r="U3664" i="2"/>
  <c r="Y3665" i="2"/>
  <c r="S3665" i="2"/>
  <c r="U3665" i="2"/>
  <c r="Y3666" i="2"/>
  <c r="S3666" i="2"/>
  <c r="U3666" i="2"/>
  <c r="Y3667" i="2"/>
  <c r="S3667" i="2"/>
  <c r="U3667" i="2"/>
  <c r="Y3668" i="2"/>
  <c r="S3668" i="2"/>
  <c r="U3668" i="2"/>
  <c r="Y3669" i="2"/>
  <c r="S3669" i="2"/>
  <c r="U3669" i="2"/>
  <c r="Y3670" i="2"/>
  <c r="S3670" i="2"/>
  <c r="U3670" i="2"/>
  <c r="Y3671" i="2"/>
  <c r="S3671" i="2"/>
  <c r="U3671" i="2"/>
  <c r="Y3672" i="2"/>
  <c r="S3672" i="2"/>
  <c r="U3672" i="2"/>
  <c r="Y3673" i="2"/>
  <c r="S3673" i="2"/>
  <c r="U3673" i="2"/>
  <c r="Y3674" i="2"/>
  <c r="S3674" i="2"/>
  <c r="U3674" i="2"/>
  <c r="S3675" i="2"/>
  <c r="U3675" i="2"/>
  <c r="Y3676" i="2"/>
  <c r="S3676" i="2"/>
  <c r="U3676" i="2"/>
  <c r="S3677" i="2"/>
  <c r="U3677" i="2"/>
  <c r="Y3678" i="2"/>
  <c r="S3678" i="2"/>
  <c r="U3678" i="2"/>
  <c r="Y3679" i="2"/>
  <c r="S3679" i="2"/>
  <c r="U3679" i="2"/>
  <c r="Y3680" i="2"/>
  <c r="S3680" i="2"/>
  <c r="U3680" i="2"/>
  <c r="Y3681" i="2"/>
  <c r="S3681" i="2"/>
  <c r="U3681" i="2"/>
  <c r="S3682" i="2"/>
  <c r="U3682" i="2"/>
  <c r="R3683" i="2"/>
  <c r="S3683" i="2"/>
  <c r="U3683" i="2"/>
  <c r="S3684" i="2"/>
  <c r="U3684" i="2"/>
  <c r="Y3685" i="2"/>
  <c r="S3685" i="2"/>
  <c r="U3685" i="2"/>
  <c r="Y3686" i="2"/>
  <c r="R3686" i="2"/>
  <c r="S3686" i="2"/>
  <c r="U3686" i="2"/>
  <c r="Y3687" i="2"/>
  <c r="S3687" i="2"/>
  <c r="U3687" i="2"/>
  <c r="Y3688" i="2"/>
  <c r="S3688" i="2"/>
  <c r="U3688" i="2"/>
  <c r="Y3689" i="2"/>
  <c r="S3689" i="2"/>
  <c r="U3689" i="2"/>
  <c r="Y3690" i="2"/>
  <c r="S3690" i="2"/>
  <c r="U3690" i="2"/>
  <c r="Y3691" i="2"/>
  <c r="S3691" i="2"/>
  <c r="U3691" i="2"/>
  <c r="S3692" i="2"/>
  <c r="U3692" i="2"/>
  <c r="Y3693" i="2"/>
  <c r="R3693" i="2"/>
  <c r="S3693" i="2"/>
  <c r="U3693" i="2"/>
  <c r="R3694" i="2"/>
  <c r="S3694" i="2"/>
  <c r="U3694" i="2"/>
  <c r="Y3695" i="2"/>
  <c r="R3695" i="2"/>
  <c r="S3695" i="2"/>
  <c r="U3695" i="2"/>
  <c r="Y3696" i="2"/>
  <c r="R3696" i="2"/>
  <c r="S3696" i="2"/>
  <c r="U3696" i="2"/>
  <c r="Y3697" i="2"/>
  <c r="S3697" i="2"/>
  <c r="U3697" i="2"/>
  <c r="Y3698" i="2"/>
  <c r="R3698" i="2"/>
  <c r="S3698" i="2"/>
  <c r="U3698" i="2"/>
  <c r="Y3700" i="2"/>
  <c r="Y3701" i="2"/>
  <c r="Y3702" i="2"/>
  <c r="Y3703" i="2"/>
  <c r="Y3704" i="2"/>
  <c r="Y3705" i="2"/>
  <c r="Y3707" i="2"/>
  <c r="Y3709" i="2"/>
  <c r="Y3710" i="2"/>
  <c r="Y3711" i="2"/>
  <c r="Y3712" i="2"/>
  <c r="Y3713" i="2"/>
  <c r="Y3714" i="2"/>
  <c r="Y3715" i="2"/>
  <c r="S3715" i="2"/>
  <c r="U3715" i="2"/>
  <c r="Y3716" i="2"/>
  <c r="S3716" i="2"/>
  <c r="U3716" i="2"/>
  <c r="Y3717" i="2"/>
  <c r="S3717" i="2"/>
  <c r="U3717" i="2"/>
  <c r="S3718" i="2"/>
  <c r="U3718" i="2"/>
  <c r="Y3719" i="2"/>
  <c r="S3719" i="2"/>
  <c r="U3719" i="2"/>
  <c r="Y3720" i="2"/>
  <c r="S3720" i="2"/>
  <c r="U3720" i="2"/>
  <c r="Y3721" i="2"/>
  <c r="S3721" i="2"/>
  <c r="U3721" i="2"/>
  <c r="Y3722" i="2"/>
  <c r="S3722" i="2"/>
  <c r="U3722" i="2"/>
  <c r="Y3723" i="2"/>
  <c r="S3723" i="2"/>
  <c r="U3723" i="2"/>
  <c r="Y3724" i="2"/>
  <c r="S3724" i="2"/>
  <c r="U3724" i="2"/>
  <c r="Y3725" i="2"/>
  <c r="S3725" i="2"/>
  <c r="U3725" i="2"/>
  <c r="S3726" i="2"/>
  <c r="U3726" i="2"/>
  <c r="Y3727" i="2"/>
  <c r="S3727" i="2"/>
  <c r="U3727" i="2"/>
  <c r="Y3728" i="2"/>
  <c r="S3728" i="2"/>
  <c r="U3728" i="2"/>
  <c r="Y3729" i="2"/>
  <c r="S3729" i="2"/>
  <c r="U3729" i="2"/>
  <c r="Y3730" i="2"/>
  <c r="S3730" i="2"/>
  <c r="U3730" i="2"/>
  <c r="Y3731" i="2"/>
  <c r="S3731" i="2"/>
  <c r="U3731" i="2"/>
  <c r="Y3732" i="2"/>
  <c r="S3732" i="2"/>
  <c r="U3732" i="2"/>
  <c r="S3733" i="2"/>
  <c r="U3733" i="2"/>
  <c r="Y3734" i="2"/>
  <c r="S3734" i="2"/>
  <c r="U3734" i="2"/>
  <c r="Y3735" i="2"/>
  <c r="S3735" i="2"/>
  <c r="U3735" i="2"/>
  <c r="Y3736" i="2"/>
  <c r="S3736" i="2"/>
  <c r="U3736" i="2"/>
  <c r="Y3737" i="2"/>
  <c r="S3737" i="2"/>
  <c r="U3737" i="2"/>
  <c r="Y3738" i="2"/>
  <c r="S3738" i="2"/>
  <c r="U3738" i="2"/>
  <c r="Y3739" i="2"/>
  <c r="S3739" i="2"/>
  <c r="U3739" i="2"/>
  <c r="Y3740" i="2"/>
  <c r="S3740" i="2"/>
  <c r="U3740" i="2"/>
  <c r="Y3741" i="2"/>
  <c r="R3741" i="2"/>
  <c r="S3741" i="2"/>
  <c r="U3741" i="2"/>
  <c r="Y3742" i="2"/>
  <c r="S3742" i="2"/>
  <c r="U3742" i="2"/>
  <c r="Y3743" i="2"/>
  <c r="S3743" i="2"/>
  <c r="U3743" i="2"/>
  <c r="Y3744" i="2"/>
  <c r="S3744" i="2"/>
  <c r="U3744" i="2"/>
  <c r="Y3745" i="2"/>
  <c r="R3745" i="2"/>
  <c r="S3745" i="2"/>
  <c r="U3745" i="2"/>
  <c r="S3746" i="2"/>
  <c r="U3746" i="2"/>
  <c r="Y3747" i="2"/>
  <c r="S3747" i="2"/>
  <c r="U3747" i="2"/>
  <c r="R3748" i="2"/>
  <c r="S3748" i="2"/>
  <c r="U3748" i="2"/>
  <c r="R3749" i="2"/>
  <c r="S3749" i="2"/>
  <c r="U3749" i="2"/>
  <c r="Y3750" i="2"/>
  <c r="R3750" i="2"/>
  <c r="S3750" i="2"/>
  <c r="U3750" i="2"/>
  <c r="Y3751" i="2"/>
  <c r="R3751" i="2"/>
  <c r="S3751" i="2"/>
  <c r="U3751" i="2"/>
  <c r="Y3752" i="2"/>
  <c r="Y3753" i="2"/>
  <c r="Y3755" i="2"/>
  <c r="Y3759" i="2"/>
  <c r="S3759" i="2"/>
  <c r="U3759" i="2"/>
  <c r="Y3760" i="2"/>
  <c r="S3760" i="2"/>
  <c r="U3760" i="2"/>
  <c r="Y3761" i="2"/>
  <c r="S3761" i="2"/>
  <c r="U3761" i="2"/>
  <c r="Y3762" i="2"/>
  <c r="S3762" i="2"/>
  <c r="U3762" i="2"/>
  <c r="S3763" i="2"/>
  <c r="U3763" i="2"/>
  <c r="Y3764" i="2"/>
  <c r="S3764" i="2"/>
  <c r="U3764" i="2"/>
  <c r="Y3765" i="2"/>
  <c r="S3765" i="2"/>
  <c r="U3765" i="2"/>
  <c r="Y3766" i="2"/>
  <c r="S3766" i="2"/>
  <c r="U3766" i="2"/>
  <c r="Y3767" i="2"/>
  <c r="S3767" i="2"/>
  <c r="U3767" i="2"/>
  <c r="Y3768" i="2"/>
  <c r="S3768" i="2"/>
  <c r="U3768" i="2"/>
  <c r="Y3769" i="2"/>
  <c r="S3769" i="2"/>
  <c r="U3769" i="2"/>
  <c r="S3770" i="2"/>
  <c r="U3770" i="2"/>
  <c r="Y3771" i="2"/>
  <c r="S3771" i="2"/>
  <c r="U3771" i="2"/>
  <c r="S3773" i="2"/>
  <c r="U3773" i="2"/>
  <c r="S3774" i="2"/>
  <c r="U3774" i="2"/>
  <c r="Y3775" i="2"/>
  <c r="S3775" i="2"/>
  <c r="U3775" i="2"/>
  <c r="Y3776" i="2"/>
  <c r="S3776" i="2"/>
  <c r="U3776" i="2"/>
  <c r="Y3777" i="2"/>
  <c r="S3777" i="2"/>
  <c r="U3777" i="2"/>
  <c r="Y3778" i="2"/>
  <c r="S3778" i="2"/>
  <c r="U3778" i="2"/>
  <c r="Y3779" i="2"/>
  <c r="S3779" i="2"/>
  <c r="U3779" i="2"/>
  <c r="Y3780" i="2"/>
  <c r="S3780" i="2"/>
  <c r="U3780" i="2"/>
  <c r="Y3781" i="2"/>
  <c r="S3781" i="2"/>
  <c r="U3781" i="2"/>
  <c r="Y3782" i="2"/>
  <c r="S3782" i="2"/>
  <c r="U3782" i="2"/>
  <c r="Y3783" i="2"/>
  <c r="S3783" i="2"/>
  <c r="U3783" i="2"/>
  <c r="Y3784" i="2"/>
  <c r="R3784" i="2"/>
  <c r="S3784" i="2"/>
  <c r="U3784" i="2"/>
  <c r="Y3785" i="2"/>
  <c r="S3785" i="2"/>
  <c r="U3785" i="2"/>
  <c r="Y3786" i="2"/>
  <c r="S3786" i="2"/>
  <c r="U3786" i="2"/>
  <c r="S3787" i="2"/>
  <c r="U3787" i="2"/>
  <c r="Y3788" i="2"/>
  <c r="S3788" i="2"/>
  <c r="U3788" i="2"/>
  <c r="Y3789" i="2"/>
  <c r="S3789" i="2"/>
  <c r="U3789" i="2"/>
  <c r="Y3790" i="2"/>
  <c r="S3790" i="2"/>
  <c r="U3790" i="2"/>
  <c r="Y3791" i="2"/>
  <c r="S3791" i="2"/>
  <c r="U3791" i="2"/>
  <c r="Y3792" i="2"/>
  <c r="R3792" i="2"/>
  <c r="S3792" i="2"/>
  <c r="U3792" i="2"/>
  <c r="Y3793" i="2"/>
  <c r="R3793" i="2"/>
  <c r="S3793" i="2"/>
  <c r="U3793" i="2"/>
  <c r="Y3794" i="2"/>
  <c r="S3794" i="2"/>
  <c r="U3794" i="2"/>
  <c r="Y3795" i="2"/>
  <c r="R3795" i="2"/>
  <c r="S3795" i="2"/>
  <c r="U3795" i="2"/>
  <c r="Y3796" i="2"/>
  <c r="R3796" i="2"/>
  <c r="S3796" i="2"/>
  <c r="U3796" i="2"/>
  <c r="Y3797" i="2"/>
  <c r="R3797" i="2"/>
  <c r="S3797" i="2"/>
  <c r="U3797" i="2"/>
  <c r="Y3798" i="2"/>
  <c r="Y3799" i="2"/>
  <c r="Y3800" i="2"/>
  <c r="Y3801" i="2"/>
  <c r="Y3802" i="2"/>
  <c r="Y3804" i="2"/>
  <c r="Y3805" i="2"/>
  <c r="Y3807" i="2"/>
  <c r="Y3808" i="2"/>
  <c r="Y3809" i="2"/>
  <c r="Y3811" i="2"/>
  <c r="S3812" i="2"/>
  <c r="U3812" i="2"/>
  <c r="S3813" i="2"/>
  <c r="U3813" i="2"/>
  <c r="Y3814" i="2"/>
  <c r="S3814" i="2"/>
  <c r="U3814" i="2"/>
  <c r="Y3815" i="2"/>
  <c r="S3815" i="2"/>
  <c r="U3815" i="2"/>
  <c r="Y3816" i="2"/>
  <c r="S3816" i="2"/>
  <c r="U3816" i="2"/>
  <c r="Y3817" i="2"/>
  <c r="S3817" i="2"/>
  <c r="U3817" i="2"/>
  <c r="S3818" i="2"/>
  <c r="U3818" i="2"/>
  <c r="Y3819" i="2"/>
  <c r="S3819" i="2"/>
  <c r="U3819" i="2"/>
  <c r="Y3820" i="2"/>
  <c r="S3820" i="2"/>
  <c r="U3820" i="2"/>
  <c r="S3821" i="2"/>
  <c r="U3821" i="2"/>
  <c r="S3822" i="2"/>
  <c r="U3822" i="2"/>
  <c r="Y3823" i="2"/>
  <c r="S3823" i="2"/>
  <c r="U3823" i="2"/>
  <c r="Y3824" i="2"/>
  <c r="S3824" i="2"/>
  <c r="U3824" i="2"/>
  <c r="Y3825" i="2"/>
  <c r="S3825" i="2"/>
  <c r="U3825" i="2"/>
  <c r="Y3826" i="2"/>
  <c r="S3826" i="2"/>
  <c r="U3826" i="2"/>
  <c r="Y3827" i="2"/>
  <c r="S3827" i="2"/>
  <c r="U3827" i="2"/>
  <c r="Y3828" i="2"/>
  <c r="S3828" i="2"/>
  <c r="U3828" i="2"/>
  <c r="Y3829" i="2"/>
  <c r="S3829" i="2"/>
  <c r="U3829" i="2"/>
  <c r="S3830" i="2"/>
  <c r="U3830" i="2"/>
  <c r="Y3831" i="2"/>
  <c r="S3831" i="2"/>
  <c r="U3831" i="2"/>
  <c r="Y3832" i="2"/>
  <c r="S3832" i="2"/>
  <c r="U3832" i="2"/>
  <c r="Y3833" i="2"/>
  <c r="S3833" i="2"/>
  <c r="U3833" i="2"/>
  <c r="R3834" i="2"/>
  <c r="S3834" i="2"/>
  <c r="U3834" i="2"/>
  <c r="Y3835" i="2"/>
  <c r="S3835" i="2"/>
  <c r="U3835" i="2"/>
  <c r="S3836" i="2"/>
  <c r="U3836" i="2"/>
  <c r="S3837" i="2"/>
  <c r="U3837" i="2"/>
  <c r="Y3838" i="2"/>
  <c r="S3838" i="2"/>
  <c r="U3838" i="2"/>
  <c r="Y3839" i="2"/>
  <c r="R3839" i="2"/>
  <c r="S3839" i="2"/>
  <c r="U3839" i="2"/>
  <c r="Y3840" i="2"/>
  <c r="R3840" i="2"/>
  <c r="S3840" i="2"/>
  <c r="U3840" i="2"/>
  <c r="Y3841" i="2"/>
  <c r="Y3842" i="2"/>
  <c r="Y3844" i="2"/>
  <c r="Y3845" i="2"/>
  <c r="S3845" i="2"/>
  <c r="U3845" i="2"/>
  <c r="Y3846" i="2"/>
  <c r="S3846" i="2"/>
  <c r="U3846" i="2"/>
  <c r="Y3847" i="2"/>
  <c r="S3847" i="2"/>
  <c r="U3847" i="2"/>
  <c r="Y3848" i="2"/>
  <c r="S3848" i="2"/>
  <c r="U3848" i="2"/>
  <c r="Y3849" i="2"/>
  <c r="S3849" i="2"/>
  <c r="U3849" i="2"/>
  <c r="Y3850" i="2"/>
  <c r="S3850" i="2"/>
  <c r="U3850" i="2"/>
  <c r="S3851" i="2"/>
  <c r="U3851" i="2"/>
  <c r="Y3852" i="2"/>
  <c r="S3852" i="2"/>
  <c r="U3852" i="2"/>
  <c r="Y3853" i="2"/>
  <c r="S3853" i="2"/>
  <c r="U3853" i="2"/>
  <c r="Y3854" i="2"/>
  <c r="S3854" i="2"/>
  <c r="U3854" i="2"/>
  <c r="Y3855" i="2"/>
  <c r="S3855" i="2"/>
  <c r="U3855" i="2"/>
  <c r="Y3856" i="2"/>
  <c r="S3856" i="2"/>
  <c r="U3856" i="2"/>
  <c r="Y3857" i="2"/>
  <c r="S3857" i="2"/>
  <c r="U3857" i="2"/>
  <c r="Y3858" i="2"/>
  <c r="S3858" i="2"/>
  <c r="U3858" i="2"/>
  <c r="Y3859" i="2"/>
  <c r="S3859" i="2"/>
  <c r="U3859" i="2"/>
  <c r="Y3860" i="2"/>
  <c r="S3860" i="2"/>
  <c r="U3860" i="2"/>
  <c r="Y3861" i="2"/>
  <c r="S3861" i="2"/>
  <c r="U3861" i="2"/>
  <c r="R3862" i="2"/>
  <c r="S3862" i="2"/>
  <c r="U3862" i="2"/>
  <c r="Y3863" i="2"/>
  <c r="S3863" i="2"/>
  <c r="U3863" i="2"/>
  <c r="Y3864" i="2"/>
  <c r="S3864" i="2"/>
  <c r="U3864" i="2"/>
  <c r="Y3865" i="2"/>
  <c r="S3865" i="2"/>
  <c r="U3865" i="2"/>
  <c r="Y3866" i="2"/>
  <c r="S3866" i="2"/>
  <c r="U3866" i="2"/>
  <c r="S3867" i="2"/>
  <c r="U3867" i="2"/>
  <c r="Y3868" i="2"/>
  <c r="S3868" i="2"/>
  <c r="U3868" i="2"/>
  <c r="Y3869" i="2"/>
  <c r="R3869" i="2"/>
  <c r="S3869" i="2"/>
  <c r="U3869" i="2"/>
  <c r="Y3870" i="2"/>
  <c r="R3870" i="2"/>
  <c r="S3870" i="2"/>
  <c r="U3870" i="2"/>
  <c r="Y3871" i="2"/>
  <c r="R3871" i="2"/>
  <c r="S3871" i="2"/>
  <c r="U3871" i="2"/>
  <c r="Y3872" i="2"/>
  <c r="R3872" i="2"/>
  <c r="S3872" i="2"/>
  <c r="U3872" i="2"/>
  <c r="Y3873" i="2"/>
  <c r="R3873" i="2"/>
  <c r="S3873" i="2"/>
  <c r="U3873" i="2"/>
  <c r="Y3875" i="2"/>
  <c r="Y3878" i="2"/>
  <c r="Y3879" i="2"/>
  <c r="Y3880" i="2"/>
  <c r="Y3881" i="2"/>
  <c r="Y3883" i="2"/>
  <c r="Y3884" i="2"/>
  <c r="S3884" i="2"/>
  <c r="U3884" i="2"/>
  <c r="S3885" i="2"/>
  <c r="U3885" i="2"/>
  <c r="Y3886" i="2"/>
  <c r="S3886" i="2"/>
  <c r="U3886" i="2"/>
  <c r="Y3887" i="2"/>
  <c r="S3887" i="2"/>
  <c r="U3887" i="2"/>
  <c r="Y3888" i="2"/>
  <c r="S3888" i="2"/>
  <c r="U3888" i="2"/>
  <c r="Y3889" i="2"/>
  <c r="S3889" i="2"/>
  <c r="U3889" i="2"/>
  <c r="Y3890" i="2"/>
  <c r="S3890" i="2"/>
  <c r="U3890" i="2"/>
  <c r="Y3891" i="2"/>
  <c r="S3891" i="2"/>
  <c r="U3891" i="2"/>
  <c r="Y3892" i="2"/>
  <c r="S3892" i="2"/>
  <c r="U3892" i="2"/>
  <c r="Y3893" i="2"/>
  <c r="S3893" i="2"/>
  <c r="U3893" i="2"/>
  <c r="Y3894" i="2"/>
  <c r="S3894" i="2"/>
  <c r="U3894" i="2"/>
  <c r="Y3895" i="2"/>
  <c r="S3895" i="2"/>
  <c r="U3895" i="2"/>
  <c r="Y3896" i="2"/>
  <c r="S3896" i="2"/>
  <c r="U3896" i="2"/>
  <c r="Y3897" i="2"/>
  <c r="S3897" i="2"/>
  <c r="U3897" i="2"/>
  <c r="Y3898" i="2"/>
  <c r="S3898" i="2"/>
  <c r="U3898" i="2"/>
  <c r="Y3899" i="2"/>
  <c r="S3899" i="2"/>
  <c r="U3899" i="2"/>
  <c r="S3900" i="2"/>
  <c r="U3900" i="2"/>
  <c r="S3901" i="2"/>
  <c r="U3901" i="2"/>
  <c r="Y3902" i="2"/>
  <c r="S3902" i="2"/>
  <c r="U3902" i="2"/>
  <c r="Y3903" i="2"/>
  <c r="R3903" i="2"/>
  <c r="S3903" i="2"/>
  <c r="U3903" i="2"/>
  <c r="Y3904" i="2"/>
  <c r="R3904" i="2"/>
  <c r="S3904" i="2"/>
  <c r="U3904" i="2"/>
  <c r="Y3905" i="2"/>
  <c r="S3905" i="2"/>
  <c r="U3905" i="2"/>
  <c r="Y3906" i="2"/>
  <c r="S3906" i="2"/>
  <c r="U3906" i="2"/>
  <c r="Y3907" i="2"/>
  <c r="S3907" i="2"/>
  <c r="U3907" i="2"/>
  <c r="Y3908" i="2"/>
  <c r="S3908" i="2"/>
  <c r="U3908" i="2"/>
  <c r="Y3909" i="2"/>
  <c r="S3909" i="2"/>
  <c r="U3909" i="2"/>
  <c r="Y3910" i="2"/>
  <c r="S3910" i="2"/>
  <c r="U3910" i="2"/>
  <c r="Y3911" i="2"/>
  <c r="S3911" i="2"/>
  <c r="U3911" i="2"/>
  <c r="Y3912" i="2"/>
  <c r="S3912" i="2"/>
  <c r="U3912" i="2"/>
  <c r="Y3913" i="2"/>
  <c r="S3913" i="2"/>
  <c r="U3913" i="2"/>
  <c r="Y3914" i="2"/>
  <c r="S3914" i="2"/>
  <c r="U3914" i="2"/>
  <c r="S3915" i="2"/>
  <c r="U3915" i="2"/>
  <c r="Y3916" i="2"/>
  <c r="S3916" i="2"/>
  <c r="U3916" i="2"/>
  <c r="Y3917" i="2"/>
  <c r="S3917" i="2"/>
  <c r="U3917" i="2"/>
  <c r="Y3918" i="2"/>
  <c r="S3918" i="2"/>
  <c r="U3918" i="2"/>
  <c r="Y3919" i="2"/>
  <c r="S3919" i="2"/>
  <c r="U3919" i="2"/>
  <c r="Y3920" i="2"/>
  <c r="S3920" i="2"/>
  <c r="U3920" i="2"/>
  <c r="Y3921" i="2"/>
  <c r="S3921" i="2"/>
  <c r="U3921" i="2"/>
  <c r="Y3922" i="2"/>
  <c r="S3922" i="2"/>
  <c r="U3922" i="2"/>
  <c r="Y3923" i="2"/>
  <c r="S3923" i="2"/>
  <c r="U3923" i="2"/>
  <c r="Y3924" i="2"/>
  <c r="S3924" i="2"/>
  <c r="U3924" i="2"/>
  <c r="Y3925" i="2"/>
  <c r="S3925" i="2"/>
  <c r="U3925" i="2"/>
  <c r="S3926" i="2"/>
  <c r="U3926" i="2"/>
  <c r="Y3927" i="2"/>
  <c r="S3927" i="2"/>
  <c r="U3927" i="2"/>
  <c r="Y3928" i="2"/>
  <c r="S3928" i="2"/>
  <c r="U3928" i="2"/>
  <c r="Y3929" i="2"/>
  <c r="S3929" i="2"/>
  <c r="U3929" i="2"/>
  <c r="Y3930" i="2"/>
  <c r="S3930" i="2"/>
  <c r="U3930" i="2"/>
  <c r="S3931" i="2"/>
  <c r="U3931" i="2"/>
  <c r="Y3932" i="2"/>
  <c r="S3932" i="2"/>
  <c r="U3932" i="2"/>
  <c r="Y3933" i="2"/>
  <c r="S3933" i="2"/>
  <c r="U3933" i="2"/>
  <c r="Y3934" i="2"/>
  <c r="S3934" i="2"/>
  <c r="U3934" i="2"/>
  <c r="Y3935" i="2"/>
  <c r="S3935" i="2"/>
  <c r="U3935" i="2"/>
  <c r="Y3936" i="2"/>
  <c r="S3936" i="2"/>
  <c r="U3936" i="2"/>
  <c r="Y3937" i="2"/>
  <c r="S3937" i="2"/>
  <c r="U3937" i="2"/>
  <c r="Y3938" i="2"/>
  <c r="S3938" i="2"/>
  <c r="U3938" i="2"/>
  <c r="Y3939" i="2"/>
  <c r="S3939" i="2"/>
  <c r="U3939" i="2"/>
  <c r="S3940" i="2"/>
  <c r="U3940" i="2"/>
  <c r="S3941" i="2"/>
  <c r="U3941" i="2"/>
  <c r="Y3942" i="2"/>
  <c r="S3942" i="2"/>
  <c r="U3942" i="2"/>
  <c r="Y3943" i="2"/>
  <c r="S3943" i="2"/>
  <c r="U3943" i="2"/>
  <c r="Y3944" i="2"/>
  <c r="S3944" i="2"/>
  <c r="U3944" i="2"/>
  <c r="Y3945" i="2"/>
  <c r="S3945" i="2"/>
  <c r="U3945" i="2"/>
  <c r="S3946" i="2"/>
  <c r="U3946" i="2"/>
  <c r="S3947" i="2"/>
  <c r="U3947" i="2"/>
  <c r="S3948" i="2"/>
  <c r="U3948" i="2"/>
  <c r="S3949" i="2"/>
  <c r="U3949" i="2"/>
  <c r="Y3950" i="2"/>
  <c r="S3950" i="2"/>
  <c r="U3950" i="2"/>
  <c r="Y3951" i="2"/>
  <c r="S3951" i="2"/>
  <c r="U3951" i="2"/>
  <c r="Y3952" i="2"/>
  <c r="S3952" i="2"/>
  <c r="U3952" i="2"/>
  <c r="Y3953" i="2"/>
  <c r="S3953" i="2"/>
  <c r="U3953" i="2"/>
  <c r="Y3954" i="2"/>
  <c r="S3954" i="2"/>
  <c r="U3954" i="2"/>
  <c r="Y3955" i="2"/>
  <c r="S3955" i="2"/>
  <c r="U3955" i="2"/>
  <c r="Y3956" i="2"/>
  <c r="S3956" i="2"/>
  <c r="U3956" i="2"/>
  <c r="Y3957" i="2"/>
  <c r="S3957" i="2"/>
  <c r="U3957" i="2"/>
  <c r="S3958" i="2"/>
  <c r="U3958" i="2"/>
  <c r="Y3959" i="2"/>
  <c r="S3959" i="2"/>
  <c r="U3959" i="2"/>
  <c r="Y3960" i="2"/>
  <c r="S3960" i="2"/>
  <c r="U3960" i="2"/>
  <c r="Y3961" i="2"/>
  <c r="S3961" i="2"/>
  <c r="U3961" i="2"/>
  <c r="Y3962" i="2"/>
  <c r="S3962" i="2"/>
  <c r="U3962" i="2"/>
  <c r="Y3963" i="2"/>
  <c r="S3963" i="2"/>
  <c r="U3963" i="2"/>
  <c r="S3964" i="2"/>
  <c r="U3964" i="2"/>
  <c r="Y3965" i="2"/>
  <c r="S3965" i="2"/>
  <c r="U3965" i="2"/>
  <c r="S3966" i="2"/>
  <c r="U3966" i="2"/>
  <c r="Y3967" i="2"/>
  <c r="S3967" i="2"/>
  <c r="U3967" i="2"/>
  <c r="Y3968" i="2"/>
  <c r="S3968" i="2"/>
  <c r="U3968" i="2"/>
  <c r="Y3969" i="2"/>
  <c r="Y3971" i="2"/>
  <c r="R3971" i="2"/>
  <c r="S3971" i="2"/>
  <c r="U3971" i="2"/>
  <c r="Y3972" i="2"/>
  <c r="S3972" i="2"/>
  <c r="U3972" i="2"/>
  <c r="Y3973" i="2"/>
  <c r="S3973" i="2"/>
  <c r="U3973" i="2"/>
  <c r="S3974" i="2"/>
  <c r="U3974" i="2"/>
  <c r="Y3975" i="2"/>
  <c r="S3975" i="2"/>
  <c r="U3975" i="2"/>
  <c r="Y3976" i="2"/>
  <c r="S3976" i="2"/>
  <c r="U3976" i="2"/>
  <c r="Y3977" i="2"/>
  <c r="S3977" i="2"/>
  <c r="U3977" i="2"/>
  <c r="Y3978" i="2"/>
  <c r="S3978" i="2"/>
  <c r="U3978" i="2"/>
  <c r="Y3979" i="2"/>
  <c r="S3979" i="2"/>
  <c r="U3979" i="2"/>
  <c r="Y3980" i="2"/>
  <c r="S3980" i="2"/>
  <c r="U3980" i="2"/>
  <c r="Y3981" i="2"/>
  <c r="S3981" i="2"/>
  <c r="U3981" i="2"/>
  <c r="Y3982" i="2"/>
  <c r="S3982" i="2"/>
  <c r="U3982" i="2"/>
  <c r="Y3983" i="2"/>
  <c r="R3983" i="2"/>
  <c r="S3983" i="2"/>
  <c r="U3983" i="2"/>
  <c r="Y3984" i="2"/>
  <c r="R3984" i="2"/>
  <c r="S3984" i="2"/>
  <c r="U3984" i="2"/>
  <c r="Y3985" i="2"/>
  <c r="R3985" i="2"/>
  <c r="S3985" i="2"/>
  <c r="U3985" i="2"/>
  <c r="Y3986" i="2"/>
  <c r="R3986" i="2"/>
  <c r="S3986" i="2"/>
  <c r="U3986" i="2"/>
  <c r="R3987" i="2"/>
  <c r="S3987" i="2"/>
  <c r="U3987" i="2"/>
  <c r="Y3988" i="2"/>
  <c r="R3988" i="2"/>
  <c r="S3988" i="2"/>
  <c r="U3988" i="2"/>
  <c r="Y3989" i="2"/>
  <c r="S3989" i="2"/>
  <c r="U3989" i="2"/>
  <c r="Y3990" i="2"/>
  <c r="S3990" i="2"/>
  <c r="U3990" i="2"/>
  <c r="Y3991" i="2"/>
  <c r="S3991" i="2"/>
  <c r="U3991" i="2"/>
  <c r="Y3992" i="2"/>
  <c r="S3992" i="2"/>
  <c r="U3992" i="2"/>
  <c r="Y3993" i="2"/>
  <c r="S3993" i="2"/>
  <c r="U3993" i="2"/>
  <c r="Y3994" i="2"/>
  <c r="S3994" i="2"/>
  <c r="U3994" i="2"/>
  <c r="S3995" i="2"/>
  <c r="U3995" i="2"/>
  <c r="Y3996" i="2"/>
  <c r="S3996" i="2"/>
  <c r="U3996" i="2"/>
  <c r="Y3997" i="2"/>
  <c r="S3997" i="2"/>
  <c r="U3997" i="2"/>
  <c r="Y3998" i="2"/>
  <c r="S3998" i="2"/>
  <c r="U3998" i="2"/>
  <c r="Y3999" i="2"/>
  <c r="S3999" i="2"/>
  <c r="U3999" i="2"/>
  <c r="Y4000" i="2"/>
  <c r="S4000" i="2"/>
  <c r="U4000" i="2"/>
  <c r="Y4001" i="2"/>
  <c r="S4001" i="2"/>
  <c r="U4001" i="2"/>
  <c r="Y4002" i="2"/>
  <c r="S4002" i="2"/>
  <c r="U4002" i="2"/>
  <c r="Y4003" i="2"/>
  <c r="S4003" i="2"/>
  <c r="U4003" i="2"/>
  <c r="Y4004" i="2"/>
  <c r="S4004" i="2"/>
  <c r="U4004" i="2"/>
  <c r="S4005" i="2"/>
  <c r="U4005" i="2"/>
  <c r="S4006" i="2"/>
  <c r="U4006" i="2"/>
  <c r="Y4007" i="2"/>
  <c r="S4007" i="2"/>
  <c r="U4007" i="2"/>
  <c r="Y4008" i="2"/>
  <c r="S4008" i="2"/>
  <c r="U4008" i="2"/>
  <c r="Y4009" i="2"/>
  <c r="S4009" i="2"/>
  <c r="U4009" i="2"/>
  <c r="S4010" i="2"/>
  <c r="U4010" i="2"/>
  <c r="Y4011" i="2"/>
  <c r="S4011" i="2"/>
  <c r="U4011" i="2"/>
  <c r="S4012" i="2"/>
  <c r="U4012" i="2"/>
  <c r="S4013" i="2"/>
  <c r="U4013" i="2"/>
  <c r="Y4014" i="2"/>
  <c r="S4014" i="2"/>
  <c r="U4014" i="2"/>
  <c r="Y4015" i="2"/>
  <c r="S4015" i="2"/>
  <c r="U4015" i="2"/>
  <c r="Y4016" i="2"/>
  <c r="S4016" i="2"/>
  <c r="U4016" i="2"/>
  <c r="Y4017" i="2"/>
  <c r="S4017" i="2"/>
  <c r="U4017" i="2"/>
  <c r="S4018" i="2"/>
  <c r="U4018" i="2"/>
  <c r="Y4019" i="2"/>
  <c r="Y4021" i="2"/>
  <c r="Y4022" i="2"/>
  <c r="S4022" i="2"/>
  <c r="U4022" i="2"/>
  <c r="Y4023" i="2"/>
  <c r="S4023" i="2"/>
  <c r="U4023" i="2"/>
  <c r="Y4024" i="2"/>
  <c r="S4024" i="2"/>
  <c r="U4024" i="2"/>
  <c r="Y4025" i="2"/>
  <c r="S4025" i="2"/>
  <c r="U4025" i="2"/>
  <c r="Y4026" i="2"/>
  <c r="S4026" i="2"/>
  <c r="U4026" i="2"/>
  <c r="Y4027" i="2"/>
  <c r="R4027" i="2"/>
  <c r="S4027" i="2"/>
  <c r="U4027" i="2"/>
  <c r="Y4028" i="2"/>
  <c r="R4028" i="2"/>
  <c r="S4028" i="2"/>
  <c r="U4028" i="2"/>
  <c r="R4029" i="2"/>
  <c r="S4029" i="2"/>
  <c r="U4029" i="2"/>
  <c r="Y4030" i="2"/>
  <c r="R4030" i="2"/>
  <c r="S4030" i="2"/>
  <c r="U4030" i="2"/>
  <c r="Y4031" i="2"/>
  <c r="R4031" i="2"/>
  <c r="S4031" i="2"/>
  <c r="U4031" i="2"/>
  <c r="Y4032" i="2"/>
  <c r="R4032" i="2"/>
  <c r="S4032" i="2"/>
  <c r="U4032" i="2"/>
  <c r="Y4033" i="2"/>
  <c r="R4033" i="2"/>
  <c r="S4033" i="2"/>
  <c r="U4033" i="2"/>
  <c r="R4034" i="2"/>
  <c r="S4034" i="2"/>
  <c r="U4034" i="2"/>
  <c r="Y4035" i="2"/>
  <c r="R4035" i="2"/>
  <c r="S4035" i="2"/>
  <c r="U4035" i="2"/>
  <c r="S4036" i="2"/>
  <c r="U4036" i="2"/>
  <c r="Y4037" i="2"/>
  <c r="S4037" i="2"/>
  <c r="U4037" i="2"/>
  <c r="S4038" i="2"/>
  <c r="U4038" i="2"/>
  <c r="Y4039" i="2"/>
  <c r="S4039" i="2"/>
  <c r="U4039" i="2"/>
  <c r="Y4040" i="2"/>
  <c r="S4040" i="2"/>
  <c r="U4040" i="2"/>
  <c r="Y4041" i="2"/>
  <c r="S4041" i="2"/>
  <c r="U4041" i="2"/>
  <c r="Y4042" i="2"/>
  <c r="S4042" i="2"/>
  <c r="U4042" i="2"/>
  <c r="Y4043" i="2"/>
  <c r="S4043" i="2"/>
  <c r="U4043" i="2"/>
  <c r="Y4044" i="2"/>
  <c r="S4044" i="2"/>
  <c r="U4044" i="2"/>
  <c r="Y4045" i="2"/>
  <c r="S4045" i="2"/>
  <c r="U4045" i="2"/>
  <c r="Y4046" i="2"/>
  <c r="S4046" i="2"/>
  <c r="U4046" i="2"/>
  <c r="Y4047" i="2"/>
  <c r="S4047" i="2"/>
  <c r="U4047" i="2"/>
  <c r="Y4048" i="2"/>
  <c r="S4048" i="2"/>
  <c r="U4048" i="2"/>
  <c r="Y4049" i="2"/>
  <c r="S4049" i="2"/>
  <c r="U4049" i="2"/>
  <c r="Y4050" i="2"/>
  <c r="S4050" i="2"/>
  <c r="U4050" i="2"/>
  <c r="Y4051" i="2"/>
  <c r="S4051" i="2"/>
  <c r="U4051" i="2"/>
  <c r="Y4052" i="2"/>
  <c r="S4052" i="2"/>
  <c r="U4052" i="2"/>
  <c r="Y4053" i="2"/>
  <c r="S4053" i="2"/>
  <c r="U4053" i="2"/>
  <c r="S4054" i="2"/>
  <c r="U4054" i="2"/>
  <c r="Y4055" i="2"/>
  <c r="S4055" i="2"/>
  <c r="U4055" i="2"/>
  <c r="Y4056" i="2"/>
  <c r="S4056" i="2"/>
  <c r="U4056" i="2"/>
  <c r="Y4057" i="2"/>
  <c r="S4057" i="2"/>
  <c r="U4057" i="2"/>
  <c r="Y4058" i="2"/>
  <c r="S4058" i="2"/>
  <c r="U4058" i="2"/>
  <c r="Y4059" i="2"/>
  <c r="S4059" i="2"/>
  <c r="U4059" i="2"/>
  <c r="Y4060" i="2"/>
  <c r="S4060" i="2"/>
  <c r="U4060" i="2"/>
  <c r="Y4061" i="2"/>
  <c r="S4061" i="2"/>
  <c r="U4061" i="2"/>
  <c r="Y4062" i="2"/>
  <c r="S4062" i="2"/>
  <c r="U4062" i="2"/>
  <c r="Y4063" i="2"/>
  <c r="S4063" i="2"/>
  <c r="U4063" i="2"/>
  <c r="Y4064" i="2"/>
  <c r="S4064" i="2"/>
  <c r="U4064" i="2"/>
  <c r="Y4065" i="2"/>
  <c r="S4065" i="2"/>
  <c r="U4065" i="2"/>
  <c r="Y4066" i="2"/>
  <c r="S4066" i="2"/>
  <c r="U4066" i="2"/>
  <c r="Y4068" i="2"/>
  <c r="S4069" i="2"/>
  <c r="U4069" i="2"/>
  <c r="R4070" i="2"/>
  <c r="S4070" i="2"/>
  <c r="U4070" i="2"/>
  <c r="Y4071" i="2"/>
  <c r="R4071" i="2"/>
  <c r="S4071" i="2"/>
  <c r="U4071" i="2"/>
  <c r="Y4072" i="2"/>
  <c r="R4072" i="2"/>
  <c r="S4072" i="2"/>
  <c r="U4072" i="2"/>
  <c r="Y4073" i="2"/>
  <c r="R4073" i="2"/>
  <c r="S4073" i="2"/>
  <c r="U4073" i="2"/>
  <c r="R4074" i="2"/>
  <c r="S4074" i="2"/>
  <c r="U4074" i="2"/>
  <c r="S4075" i="2"/>
  <c r="U4075" i="2"/>
  <c r="S4076" i="2"/>
  <c r="U4076" i="2"/>
  <c r="S4077" i="2"/>
  <c r="U4077" i="2"/>
  <c r="Y4078" i="2"/>
  <c r="S4078" i="2"/>
  <c r="U4078" i="2"/>
  <c r="Y4079" i="2"/>
  <c r="S4079" i="2"/>
  <c r="U4079" i="2"/>
  <c r="Y4080" i="2"/>
  <c r="S4080" i="2"/>
  <c r="U4080" i="2"/>
  <c r="Y4081" i="2"/>
  <c r="S4081" i="2"/>
  <c r="U4081" i="2"/>
  <c r="S4082" i="2"/>
  <c r="U4082" i="2"/>
  <c r="Y4083" i="2"/>
  <c r="S4083" i="2"/>
  <c r="U4083" i="2"/>
  <c r="S4084" i="2"/>
  <c r="U4084" i="2"/>
  <c r="Y4085" i="2"/>
  <c r="S4085" i="2"/>
  <c r="U4085" i="2"/>
  <c r="Y4086" i="2"/>
  <c r="S4086" i="2"/>
  <c r="U4086" i="2"/>
  <c r="Y4087" i="2"/>
  <c r="S4087" i="2"/>
  <c r="U4087" i="2"/>
  <c r="Y4088" i="2"/>
  <c r="S4088" i="2"/>
  <c r="U4088" i="2"/>
  <c r="Y4089" i="2"/>
  <c r="S4089" i="2"/>
  <c r="U4089" i="2"/>
  <c r="Y4090" i="2"/>
  <c r="S4090" i="2"/>
  <c r="U4090" i="2"/>
  <c r="Y4091" i="2"/>
  <c r="S4091" i="2"/>
  <c r="U4091" i="2"/>
  <c r="Y4092" i="2"/>
  <c r="S4092" i="2"/>
  <c r="U4092" i="2"/>
  <c r="S4093" i="2"/>
  <c r="U4093" i="2"/>
  <c r="Y4094" i="2"/>
  <c r="S4094" i="2"/>
  <c r="U4094" i="2"/>
  <c r="Y4095" i="2"/>
  <c r="S4095" i="2"/>
  <c r="U4095" i="2"/>
  <c r="Y4096" i="2"/>
  <c r="S4096" i="2"/>
  <c r="U4096" i="2"/>
  <c r="Y4097" i="2"/>
  <c r="S4097" i="2"/>
  <c r="U4097" i="2"/>
  <c r="S4098" i="2"/>
  <c r="U4098" i="2"/>
  <c r="S4099" i="2"/>
  <c r="U4099" i="2"/>
  <c r="S4100" i="2"/>
  <c r="U4100" i="2"/>
  <c r="Y4101" i="2"/>
  <c r="S4101" i="2"/>
  <c r="U4101" i="2"/>
  <c r="Y4102" i="2"/>
  <c r="S4102" i="2"/>
  <c r="U4102" i="2"/>
  <c r="Y4103" i="2"/>
  <c r="S4103" i="2"/>
  <c r="U4103" i="2"/>
  <c r="Y4104" i="2"/>
  <c r="S4104" i="2"/>
  <c r="U4104" i="2"/>
  <c r="Y4105" i="2"/>
  <c r="S4105" i="2"/>
  <c r="U4105" i="2"/>
  <c r="Y4106" i="2"/>
  <c r="Y4107" i="2"/>
  <c r="Y4108" i="2"/>
  <c r="S4108" i="2"/>
  <c r="U4108" i="2"/>
  <c r="Y4109" i="2"/>
  <c r="S4109" i="2"/>
  <c r="U4109" i="2"/>
  <c r="S4110" i="2"/>
  <c r="U4110" i="2"/>
  <c r="Y4111" i="2"/>
  <c r="R4111" i="2"/>
  <c r="S4111" i="2"/>
  <c r="U4111" i="2"/>
  <c r="Y4112" i="2"/>
  <c r="R4112" i="2"/>
  <c r="S4112" i="2"/>
  <c r="U4112" i="2"/>
  <c r="Y4113" i="2"/>
  <c r="R4113" i="2"/>
  <c r="S4113" i="2"/>
  <c r="U4113" i="2"/>
  <c r="Y4114" i="2"/>
  <c r="R4114" i="2"/>
  <c r="S4114" i="2"/>
  <c r="U4114" i="2"/>
  <c r="S4115" i="2"/>
  <c r="U4115" i="2"/>
  <c r="S4116" i="2"/>
  <c r="U4116" i="2"/>
  <c r="S4117" i="2"/>
  <c r="U4117" i="2"/>
  <c r="S4118" i="2"/>
  <c r="U4118" i="2"/>
  <c r="Y4119" i="2"/>
  <c r="S4119" i="2"/>
  <c r="U4119" i="2"/>
  <c r="Y4120" i="2"/>
  <c r="S4120" i="2"/>
  <c r="U4120" i="2"/>
  <c r="Y4121" i="2"/>
  <c r="S4121" i="2"/>
  <c r="U4121" i="2"/>
  <c r="S4122" i="2"/>
  <c r="U4122" i="2"/>
  <c r="Y4123" i="2"/>
  <c r="S4123" i="2"/>
  <c r="U4123" i="2"/>
  <c r="S4124" i="2"/>
  <c r="U4124" i="2"/>
  <c r="S4125" i="2"/>
  <c r="U4125" i="2"/>
  <c r="S4126" i="2"/>
  <c r="U4126" i="2"/>
  <c r="Y4127" i="2"/>
  <c r="S4127" i="2"/>
  <c r="U4127" i="2"/>
  <c r="Y4128" i="2"/>
  <c r="S4128" i="2"/>
  <c r="U4128" i="2"/>
  <c r="Y4129" i="2"/>
  <c r="S4129" i="2"/>
  <c r="U4129" i="2"/>
  <c r="S4130" i="2"/>
  <c r="U4130" i="2"/>
  <c r="Y4131" i="2"/>
  <c r="S4131" i="2"/>
  <c r="U4131" i="2"/>
  <c r="S4132" i="2"/>
  <c r="U4132" i="2"/>
  <c r="S4133" i="2"/>
  <c r="U4133" i="2"/>
  <c r="S4134" i="2"/>
  <c r="U4134" i="2"/>
  <c r="Y4135" i="2"/>
  <c r="Y4136" i="2"/>
  <c r="Y4137" i="2"/>
  <c r="S4137" i="2"/>
  <c r="U4137" i="2"/>
  <c r="S4138" i="2"/>
  <c r="U4138" i="2"/>
  <c r="Y4139" i="2"/>
  <c r="S4139" i="2"/>
  <c r="U4139" i="2"/>
  <c r="S4140" i="2"/>
  <c r="U4140" i="2"/>
  <c r="S4141" i="2"/>
  <c r="U4141" i="2"/>
  <c r="S4142" i="2"/>
  <c r="U4142" i="2"/>
  <c r="Y4143" i="2"/>
  <c r="S4143" i="2"/>
  <c r="U4143" i="2"/>
  <c r="Y4144" i="2"/>
  <c r="S4144" i="2"/>
  <c r="U4144" i="2"/>
  <c r="Y4145" i="2"/>
  <c r="S4145" i="2"/>
  <c r="U4145" i="2"/>
  <c r="S4146" i="2"/>
  <c r="U4146" i="2"/>
  <c r="Y4147" i="2"/>
  <c r="S4147" i="2"/>
  <c r="U4147" i="2"/>
  <c r="S4148" i="2"/>
  <c r="U4148" i="2"/>
  <c r="S4149" i="2"/>
  <c r="U4149" i="2"/>
  <c r="S4150" i="2"/>
  <c r="U4150" i="2"/>
  <c r="Y4151" i="2"/>
  <c r="S4151" i="2"/>
  <c r="U4151" i="2"/>
  <c r="Y4152" i="2"/>
  <c r="S4152" i="2"/>
  <c r="U4152" i="2"/>
  <c r="Y4153" i="2"/>
  <c r="S4153" i="2"/>
  <c r="U4153" i="2"/>
  <c r="S4154" i="2"/>
  <c r="U4154" i="2"/>
  <c r="Y4155" i="2"/>
  <c r="S4155" i="2"/>
  <c r="U4155" i="2"/>
  <c r="S4156" i="2"/>
  <c r="U4156" i="2"/>
  <c r="S4157" i="2"/>
  <c r="U4157" i="2"/>
  <c r="Y4159" i="2"/>
  <c r="Y4160" i="2"/>
  <c r="Y4161" i="2"/>
  <c r="S4161" i="2"/>
  <c r="U4161" i="2"/>
  <c r="S4162" i="2"/>
  <c r="U4162" i="2"/>
  <c r="Y4163" i="2"/>
  <c r="S4163" i="2"/>
  <c r="U4163" i="2"/>
  <c r="S4164" i="2"/>
  <c r="U4164" i="2"/>
  <c r="S4165" i="2"/>
  <c r="U4165" i="2"/>
  <c r="S4166" i="2"/>
  <c r="U4166" i="2"/>
  <c r="Y4167" i="2"/>
  <c r="S4167" i="2"/>
  <c r="U4167" i="2"/>
  <c r="Y4168" i="2"/>
  <c r="S4168" i="2"/>
  <c r="U4168" i="2"/>
  <c r="Y4169" i="2"/>
  <c r="S4169" i="2"/>
  <c r="U4169" i="2"/>
  <c r="S4170" i="2"/>
  <c r="U4170" i="2"/>
  <c r="Y4171" i="2"/>
  <c r="S4171" i="2"/>
  <c r="U4171" i="2"/>
  <c r="S4172" i="2"/>
  <c r="U4172" i="2"/>
  <c r="S4173" i="2"/>
  <c r="U4173" i="2"/>
  <c r="Y4174" i="2"/>
  <c r="S4174" i="2"/>
  <c r="U4174" i="2"/>
  <c r="Y4175" i="2"/>
  <c r="S4175" i="2"/>
  <c r="U4175" i="2"/>
  <c r="Y4176" i="2"/>
  <c r="S4176" i="2"/>
  <c r="U4176" i="2"/>
  <c r="Y4177" i="2"/>
  <c r="S4177" i="2"/>
  <c r="U4177" i="2"/>
  <c r="S4178" i="2"/>
  <c r="U4178" i="2"/>
  <c r="Y4179" i="2"/>
  <c r="S4179" i="2"/>
  <c r="U4179" i="2"/>
  <c r="S4180" i="2"/>
  <c r="U4180" i="2"/>
  <c r="S4181" i="2"/>
  <c r="U4181" i="2"/>
  <c r="S4182" i="2"/>
  <c r="U4182" i="2"/>
  <c r="Y4183" i="2"/>
  <c r="S4183" i="2"/>
  <c r="U4183" i="2"/>
  <c r="Y4184" i="2"/>
  <c r="Y4185" i="2"/>
  <c r="Y4187" i="2"/>
  <c r="Y4191" i="2"/>
  <c r="Y4192" i="2"/>
  <c r="Y4193" i="2"/>
  <c r="S4193" i="2"/>
  <c r="U4193" i="2"/>
  <c r="S4194" i="2"/>
  <c r="U4194" i="2"/>
  <c r="Y4195" i="2"/>
  <c r="S4195" i="2"/>
  <c r="U4195" i="2"/>
  <c r="S4196" i="2"/>
  <c r="U4196" i="2"/>
  <c r="S4197" i="2"/>
  <c r="U4197" i="2"/>
  <c r="S4198" i="2"/>
  <c r="U4198" i="2"/>
  <c r="Y4199" i="2"/>
  <c r="S4199" i="2"/>
  <c r="U4199" i="2"/>
  <c r="Y4200" i="2"/>
  <c r="S4200" i="2"/>
  <c r="U4200" i="2"/>
  <c r="Y4201" i="2"/>
  <c r="S4201" i="2"/>
  <c r="U4201" i="2"/>
  <c r="S4202" i="2"/>
  <c r="U4202" i="2"/>
  <c r="Y4203" i="2"/>
  <c r="S4203" i="2"/>
  <c r="U4203" i="2"/>
  <c r="Y4204" i="2"/>
  <c r="S4204" i="2"/>
  <c r="U4204" i="2"/>
  <c r="S4205" i="2"/>
  <c r="U4205" i="2"/>
  <c r="S4206" i="2"/>
  <c r="U4206" i="2"/>
  <c r="Y4207" i="2"/>
  <c r="S4207" i="2"/>
  <c r="U4207" i="2"/>
  <c r="Y4208" i="2"/>
  <c r="S4208" i="2"/>
  <c r="U4208" i="2"/>
  <c r="Y4209" i="2"/>
  <c r="S4209" i="2"/>
  <c r="U4209" i="2"/>
  <c r="S4210" i="2"/>
  <c r="U4210" i="2"/>
  <c r="Y4211" i="2"/>
  <c r="S4211" i="2"/>
  <c r="U4211" i="2"/>
  <c r="S4212" i="2"/>
  <c r="U4212" i="2"/>
  <c r="S4213" i="2"/>
  <c r="U4213" i="2"/>
  <c r="S4214" i="2"/>
  <c r="U4214" i="2"/>
  <c r="Y4215" i="2"/>
  <c r="S4215" i="2"/>
  <c r="U4215" i="2"/>
  <c r="Y4216" i="2"/>
  <c r="S4216" i="2"/>
  <c r="U4216" i="2"/>
  <c r="Y4217" i="2"/>
  <c r="S4217" i="2"/>
  <c r="U4217" i="2"/>
  <c r="S4218" i="2"/>
  <c r="U4218" i="2"/>
  <c r="Y4219" i="2"/>
  <c r="S4219" i="2"/>
  <c r="U4219" i="2"/>
  <c r="S4220" i="2"/>
  <c r="U4220" i="2"/>
  <c r="S4221" i="2"/>
  <c r="U4221" i="2"/>
  <c r="S4222" i="2"/>
  <c r="U4222" i="2"/>
  <c r="Y4223" i="2"/>
  <c r="S4223" i="2"/>
  <c r="U4223" i="2"/>
  <c r="Y4224" i="2"/>
  <c r="S4224" i="2"/>
  <c r="U4224" i="2"/>
  <c r="Y4225" i="2"/>
  <c r="S4225" i="2"/>
  <c r="U4225" i="2"/>
  <c r="S4226" i="2"/>
  <c r="U4226" i="2"/>
  <c r="Y4227" i="2"/>
  <c r="S4227" i="2"/>
  <c r="U4227" i="2"/>
  <c r="S4228" i="2"/>
  <c r="U4228" i="2"/>
  <c r="S4229" i="2"/>
  <c r="U4229" i="2"/>
  <c r="S4230" i="2"/>
  <c r="U4230" i="2"/>
  <c r="Y4231" i="2"/>
  <c r="S4231" i="2"/>
  <c r="U4231" i="2"/>
  <c r="Y4232" i="2"/>
  <c r="S4232" i="2"/>
  <c r="U4232" i="2"/>
  <c r="Y4233" i="2"/>
  <c r="Y4235" i="2"/>
  <c r="S4235" i="2"/>
  <c r="U4235" i="2"/>
  <c r="S4236" i="2"/>
  <c r="U4236" i="2"/>
  <c r="S4237" i="2"/>
  <c r="U4237" i="2"/>
  <c r="S4238" i="2"/>
  <c r="U4238" i="2"/>
  <c r="Y4239" i="2"/>
  <c r="S4239" i="2"/>
  <c r="U4239" i="2"/>
  <c r="Y4240" i="2"/>
  <c r="S4240" i="2"/>
  <c r="U4240" i="2"/>
  <c r="Y4241" i="2"/>
  <c r="S4241" i="2"/>
  <c r="U4241" i="2"/>
  <c r="S4242" i="2"/>
  <c r="U4242" i="2"/>
  <c r="Y4243" i="2"/>
  <c r="S4243" i="2"/>
  <c r="U4243" i="2"/>
  <c r="S4244" i="2"/>
  <c r="U4244" i="2"/>
  <c r="S4245" i="2"/>
  <c r="U4245" i="2"/>
  <c r="S4246" i="2"/>
  <c r="U4246" i="2"/>
  <c r="Y4247" i="2"/>
  <c r="S4247" i="2"/>
  <c r="U4247" i="2"/>
  <c r="Y4248" i="2"/>
  <c r="S4248" i="2"/>
  <c r="U4248" i="2"/>
  <c r="Y4249" i="2"/>
  <c r="S4249" i="2"/>
  <c r="U4249" i="2"/>
  <c r="S4250" i="2"/>
  <c r="U4250" i="2"/>
  <c r="Y4251" i="2"/>
  <c r="S4251" i="2"/>
  <c r="U4251" i="2"/>
  <c r="S4252" i="2"/>
  <c r="U4252" i="2"/>
  <c r="S4253" i="2"/>
  <c r="U4253" i="2"/>
  <c r="S4254" i="2"/>
  <c r="U4254" i="2"/>
  <c r="Y4255" i="2"/>
  <c r="S4255" i="2"/>
  <c r="U4255" i="2"/>
  <c r="Y4256" i="2"/>
  <c r="S4256" i="2"/>
  <c r="U4256" i="2"/>
  <c r="Y4257" i="2"/>
  <c r="S4257" i="2"/>
  <c r="U4257" i="2"/>
  <c r="S4258" i="2"/>
  <c r="U4258" i="2"/>
  <c r="Y4259" i="2"/>
  <c r="S4259" i="2"/>
  <c r="U4259" i="2"/>
  <c r="S4260" i="2"/>
  <c r="U4260" i="2"/>
  <c r="S4261" i="2"/>
  <c r="U4261" i="2"/>
  <c r="S4262" i="2"/>
  <c r="U4262" i="2"/>
  <c r="Y4263" i="2"/>
  <c r="S4263" i="2"/>
  <c r="U4263" i="2"/>
  <c r="Y4264" i="2"/>
  <c r="S4264" i="2"/>
  <c r="U4264" i="2"/>
  <c r="Y4265" i="2"/>
  <c r="S4265" i="2"/>
  <c r="U4265" i="2"/>
  <c r="S4266" i="2"/>
  <c r="U4266" i="2"/>
  <c r="Y4267" i="2"/>
  <c r="S4267" i="2"/>
  <c r="U4267" i="2"/>
  <c r="S4268" i="2"/>
  <c r="U4268" i="2"/>
  <c r="S4269" i="2"/>
  <c r="U4269" i="2"/>
  <c r="S4270" i="2"/>
  <c r="U4270" i="2"/>
  <c r="Y4271" i="2"/>
  <c r="S4271" i="2"/>
  <c r="U4271" i="2"/>
  <c r="Y4272" i="2"/>
  <c r="S4272" i="2"/>
  <c r="U4272" i="2"/>
  <c r="Y4273" i="2"/>
  <c r="S4273" i="2"/>
  <c r="U4273" i="2"/>
  <c r="S4274" i="2"/>
  <c r="U4274" i="2"/>
  <c r="Y4275" i="2"/>
  <c r="S4275" i="2"/>
  <c r="U4275" i="2"/>
  <c r="S4276" i="2"/>
  <c r="U4276" i="2"/>
  <c r="Y4279" i="2"/>
  <c r="S4279" i="2"/>
  <c r="U4279" i="2"/>
  <c r="Y4280" i="2"/>
  <c r="S4280" i="2"/>
  <c r="U4280" i="2"/>
  <c r="Y4281" i="2"/>
  <c r="S4281" i="2"/>
  <c r="U4281" i="2"/>
  <c r="Y4283" i="2"/>
  <c r="S4283" i="2"/>
  <c r="U4283" i="2"/>
  <c r="S4284" i="2"/>
  <c r="U4284" i="2"/>
  <c r="S4285" i="2"/>
  <c r="U4285" i="2"/>
  <c r="S4286" i="2"/>
  <c r="U4286" i="2"/>
  <c r="Y4287" i="2"/>
  <c r="S4287" i="2"/>
  <c r="U4287" i="2"/>
  <c r="Y4288" i="2"/>
  <c r="S4288" i="2"/>
  <c r="U4288" i="2"/>
  <c r="Y4289" i="2"/>
  <c r="S4289" i="2"/>
  <c r="U4289" i="2"/>
  <c r="S4290" i="2"/>
  <c r="U4290" i="2"/>
  <c r="Y4291" i="2"/>
  <c r="S4291" i="2"/>
  <c r="U4291" i="2"/>
  <c r="S4294" i="2"/>
  <c r="U4294" i="2"/>
  <c r="Y4295" i="2"/>
  <c r="S4295" i="2"/>
  <c r="U4295" i="2"/>
  <c r="Y4296" i="2"/>
  <c r="S4296" i="2"/>
  <c r="U4296" i="2"/>
  <c r="Y4297" i="2"/>
  <c r="S4297" i="2"/>
  <c r="U4297" i="2"/>
  <c r="Y4298" i="2"/>
  <c r="S4298" i="2"/>
  <c r="U4298" i="2"/>
  <c r="Y4299" i="2"/>
  <c r="S4299" i="2"/>
  <c r="U4299" i="2"/>
  <c r="S4300" i="2"/>
  <c r="U4300" i="2"/>
  <c r="S4301" i="2"/>
  <c r="U4301" i="2"/>
  <c r="S4302" i="2"/>
  <c r="U4302" i="2"/>
  <c r="Y4303" i="2"/>
  <c r="S4303" i="2"/>
  <c r="U4303" i="2"/>
  <c r="Y4304" i="2"/>
  <c r="S4304" i="2"/>
  <c r="U4304" i="2"/>
  <c r="Y4305" i="2"/>
  <c r="Y4307" i="2"/>
  <c r="S4307" i="2"/>
  <c r="U4307" i="2"/>
  <c r="S4308" i="2"/>
  <c r="U4308" i="2"/>
  <c r="S4309" i="2"/>
  <c r="U4309" i="2"/>
  <c r="S4310" i="2"/>
  <c r="U4310" i="2"/>
  <c r="Y4311" i="2"/>
  <c r="Y4312" i="2"/>
  <c r="Y4313" i="2"/>
  <c r="Y4315" i="2"/>
  <c r="S4315" i="2"/>
  <c r="U4315" i="2"/>
  <c r="S4316" i="2"/>
  <c r="U4316" i="2"/>
  <c r="S4317" i="2"/>
  <c r="U4317" i="2"/>
  <c r="S4318" i="2"/>
  <c r="U4318" i="2"/>
  <c r="Y4319" i="2"/>
  <c r="S4319" i="2"/>
  <c r="U4319" i="2"/>
  <c r="Y4320" i="2"/>
  <c r="S4320" i="2"/>
  <c r="U4320" i="2"/>
  <c r="Y4321" i="2"/>
  <c r="S4321" i="2"/>
  <c r="U4321" i="2"/>
  <c r="S4322" i="2"/>
  <c r="U4322" i="2"/>
  <c r="Y4323" i="2"/>
  <c r="S4323" i="2"/>
  <c r="U4323" i="2"/>
  <c r="S4324" i="2"/>
  <c r="U4324" i="2"/>
  <c r="S4325" i="2"/>
  <c r="U4325" i="2"/>
  <c r="S4326" i="2"/>
  <c r="U4326" i="2"/>
  <c r="Y4327" i="2"/>
  <c r="S4327" i="2"/>
  <c r="U4327" i="2"/>
  <c r="Y4328" i="2"/>
  <c r="S4328" i="2"/>
  <c r="U4328" i="2"/>
  <c r="Y4329" i="2"/>
  <c r="S4329" i="2"/>
  <c r="U4329" i="2"/>
  <c r="S4330" i="2"/>
  <c r="U4330" i="2"/>
  <c r="Y4331" i="2"/>
  <c r="S4331" i="2"/>
  <c r="U4331" i="2"/>
  <c r="S4332" i="2"/>
  <c r="U4332" i="2"/>
  <c r="S4333" i="2"/>
  <c r="U4333" i="2"/>
  <c r="S4334" i="2"/>
  <c r="U4334" i="2"/>
  <c r="Y4335" i="2"/>
  <c r="S4335" i="2"/>
  <c r="U4335" i="2"/>
  <c r="Y4336" i="2"/>
  <c r="S4336" i="2"/>
  <c r="U4336" i="2"/>
  <c r="Y4337" i="2"/>
  <c r="S4337" i="2"/>
  <c r="U4337" i="2"/>
  <c r="S4338" i="2"/>
  <c r="U4338" i="2"/>
  <c r="Y4339" i="2"/>
  <c r="S4339" i="2"/>
  <c r="U4339" i="2"/>
  <c r="S4340" i="2"/>
  <c r="U4340" i="2"/>
  <c r="S4341" i="2"/>
  <c r="U4341" i="2"/>
  <c r="S4342" i="2"/>
  <c r="U4342" i="2"/>
  <c r="Y4343" i="2"/>
  <c r="S4343" i="2"/>
  <c r="U4343" i="2"/>
  <c r="Y4344" i="2"/>
  <c r="S4344" i="2"/>
  <c r="U4344" i="2"/>
  <c r="Y4345" i="2"/>
  <c r="S4345" i="2"/>
  <c r="U4345" i="2"/>
  <c r="S4346" i="2"/>
  <c r="U4346" i="2"/>
  <c r="Y4347" i="2"/>
  <c r="S4347" i="2"/>
  <c r="U4347" i="2"/>
  <c r="S4348" i="2"/>
  <c r="U4348" i="2"/>
  <c r="S4349" i="2"/>
  <c r="U4349" i="2"/>
  <c r="S4350" i="2"/>
  <c r="U4350" i="2"/>
  <c r="Y4351" i="2"/>
  <c r="S4351" i="2"/>
  <c r="U4351" i="2"/>
  <c r="Y4352" i="2"/>
  <c r="S4352" i="2"/>
  <c r="U4352" i="2"/>
  <c r="Y4353" i="2"/>
  <c r="S4353" i="2"/>
  <c r="U4353" i="2"/>
  <c r="S4354" i="2"/>
  <c r="U4354" i="2"/>
  <c r="Y4355" i="2"/>
  <c r="S4355" i="2"/>
  <c r="U4355" i="2"/>
  <c r="S4356" i="2"/>
  <c r="U4356" i="2"/>
  <c r="S4357" i="2"/>
  <c r="U4357" i="2"/>
  <c r="R4358" i="2"/>
  <c r="S4358" i="2"/>
  <c r="U4358" i="2"/>
  <c r="Y4359" i="2"/>
  <c r="R4359" i="2"/>
  <c r="S4359" i="2"/>
  <c r="U4359" i="2"/>
  <c r="Y4360" i="2"/>
  <c r="R4360" i="2"/>
  <c r="S4360" i="2"/>
  <c r="U4360" i="2"/>
  <c r="Y4361" i="2"/>
  <c r="Y4363" i="2"/>
  <c r="S4364" i="2"/>
  <c r="U4364" i="2"/>
  <c r="S4365" i="2"/>
  <c r="U4365" i="2"/>
  <c r="S4366" i="2"/>
  <c r="U4366" i="2"/>
  <c r="Y4367" i="2"/>
  <c r="S4367" i="2"/>
  <c r="U4367" i="2"/>
  <c r="Y4368" i="2"/>
  <c r="S4368" i="2"/>
  <c r="U4368" i="2"/>
  <c r="Y4369" i="2"/>
  <c r="S4369" i="2"/>
  <c r="U4369" i="2"/>
  <c r="Y4370" i="2"/>
  <c r="S4370" i="2"/>
  <c r="U4370" i="2"/>
  <c r="Y4371" i="2"/>
  <c r="S4371" i="2"/>
  <c r="U4371" i="2"/>
  <c r="S4372" i="2"/>
  <c r="U4372" i="2"/>
  <c r="S4373" i="2"/>
  <c r="U4373" i="2"/>
  <c r="S4374" i="2"/>
  <c r="U4374" i="2"/>
  <c r="Y4375" i="2"/>
  <c r="S4375" i="2"/>
  <c r="U4375" i="2"/>
  <c r="Y4376" i="2"/>
  <c r="S4376" i="2"/>
  <c r="U4376" i="2"/>
  <c r="Y4377" i="2"/>
  <c r="S4377" i="2"/>
  <c r="U4377" i="2"/>
  <c r="S4378" i="2"/>
  <c r="U4378" i="2"/>
  <c r="Y4379" i="2"/>
  <c r="S4379" i="2"/>
  <c r="U4379" i="2"/>
  <c r="S4380" i="2"/>
  <c r="U4380" i="2"/>
  <c r="S4381" i="2"/>
  <c r="U4381" i="2"/>
  <c r="S4382" i="2"/>
  <c r="U4382" i="2"/>
  <c r="Y4383" i="2"/>
  <c r="S4383" i="2"/>
  <c r="U4383" i="2"/>
  <c r="Y4384" i="2"/>
  <c r="S4384" i="2"/>
  <c r="U4384" i="2"/>
  <c r="Y4385" i="2"/>
  <c r="S4385" i="2"/>
  <c r="U4385" i="2"/>
  <c r="S4386" i="2"/>
  <c r="U4386" i="2"/>
  <c r="Y4387" i="2"/>
  <c r="S4387" i="2"/>
  <c r="U4387" i="2"/>
  <c r="S4388" i="2"/>
  <c r="U4388" i="2"/>
  <c r="S4389" i="2"/>
  <c r="U4389" i="2"/>
  <c r="S4390" i="2"/>
  <c r="U4390" i="2"/>
  <c r="Y4391" i="2"/>
  <c r="S4391" i="2"/>
  <c r="U4391" i="2"/>
  <c r="Y4392" i="2"/>
  <c r="S4392" i="2"/>
  <c r="U4392" i="2"/>
  <c r="Y4393" i="2"/>
  <c r="S4393" i="2"/>
  <c r="U4393" i="2"/>
  <c r="S4394" i="2"/>
  <c r="U4394" i="2"/>
  <c r="Y4395" i="2"/>
  <c r="S4395" i="2"/>
  <c r="U4395" i="2"/>
  <c r="S4396" i="2"/>
  <c r="U4396" i="2"/>
  <c r="S4397" i="2"/>
  <c r="U4397" i="2"/>
  <c r="Y4399" i="2"/>
  <c r="Y4400" i="2"/>
  <c r="S4400" i="2"/>
  <c r="U4400" i="2"/>
  <c r="Y4401" i="2"/>
  <c r="S4401" i="2"/>
  <c r="U4401" i="2"/>
  <c r="S4402" i="2"/>
  <c r="U4402" i="2"/>
  <c r="Y4403" i="2"/>
  <c r="S4403" i="2"/>
  <c r="U4403" i="2"/>
  <c r="S4404" i="2"/>
  <c r="U4404" i="2"/>
  <c r="S4405" i="2"/>
  <c r="U4405" i="2"/>
  <c r="S4406" i="2"/>
  <c r="U4406" i="2"/>
  <c r="Y4407" i="2"/>
  <c r="Y4408" i="2"/>
  <c r="Y4409" i="2"/>
  <c r="S4409" i="2"/>
  <c r="U4409" i="2"/>
  <c r="S4410" i="2"/>
  <c r="U4410" i="2"/>
  <c r="Y4411" i="2"/>
  <c r="S4411" i="2"/>
  <c r="U4411" i="2"/>
  <c r="S4412" i="2"/>
  <c r="U4412" i="2"/>
  <c r="S4413" i="2"/>
  <c r="U4413" i="2"/>
  <c r="S4414" i="2"/>
  <c r="U4414" i="2"/>
  <c r="Y4415" i="2"/>
  <c r="S4415" i="2"/>
  <c r="U4415" i="2"/>
  <c r="Y4416" i="2"/>
  <c r="S4416" i="2"/>
  <c r="U4416" i="2"/>
  <c r="Y4417" i="2"/>
  <c r="Y4419" i="2"/>
  <c r="S4419" i="2"/>
  <c r="U4419" i="2"/>
  <c r="S4420" i="2"/>
  <c r="U4420" i="2"/>
  <c r="S4421" i="2"/>
  <c r="U4421" i="2"/>
  <c r="S4422" i="2"/>
  <c r="U4422" i="2"/>
  <c r="Y4423" i="2"/>
  <c r="S4423" i="2"/>
  <c r="U4423" i="2"/>
  <c r="Y4424" i="2"/>
  <c r="Y4425" i="2"/>
  <c r="Y4427" i="2"/>
  <c r="Y4431" i="2"/>
  <c r="S4431" i="2"/>
  <c r="U4431" i="2"/>
  <c r="Y4432" i="2"/>
  <c r="S4432" i="2"/>
  <c r="U4432" i="2"/>
  <c r="Y4433" i="2"/>
  <c r="S4433" i="2"/>
  <c r="U4433" i="2"/>
  <c r="Y4434" i="2"/>
  <c r="S4434" i="2"/>
  <c r="U4434" i="2"/>
  <c r="Y4435" i="2"/>
  <c r="S4435" i="2"/>
  <c r="U4435" i="2"/>
  <c r="S4436" i="2"/>
  <c r="U4436" i="2"/>
  <c r="S4437" i="2"/>
  <c r="U4437" i="2"/>
  <c r="S4438" i="2"/>
  <c r="U4438" i="2"/>
  <c r="Y4439" i="2"/>
  <c r="S4439" i="2"/>
  <c r="U4439" i="2"/>
  <c r="Y4440" i="2"/>
  <c r="S4440" i="2"/>
  <c r="U4440" i="2"/>
  <c r="Y4441" i="2"/>
  <c r="S4441" i="2"/>
  <c r="U4441" i="2"/>
  <c r="S4442" i="2"/>
  <c r="U4442" i="2"/>
  <c r="Y4443" i="2"/>
  <c r="S4443" i="2"/>
  <c r="U4443" i="2"/>
  <c r="S4444" i="2"/>
  <c r="U4444" i="2"/>
  <c r="S4445" i="2"/>
  <c r="U4445" i="2"/>
  <c r="S4446" i="2"/>
  <c r="U4446" i="2"/>
  <c r="Y4447" i="2"/>
  <c r="S4447" i="2"/>
  <c r="U4447" i="2"/>
  <c r="Y4448" i="2"/>
  <c r="S4448" i="2"/>
  <c r="U4448" i="2"/>
  <c r="Y4449" i="2"/>
  <c r="S4449" i="2"/>
  <c r="U4449" i="2"/>
  <c r="S4450" i="2"/>
  <c r="U4450" i="2"/>
  <c r="Y4451" i="2"/>
  <c r="S4451" i="2"/>
  <c r="U4451" i="2"/>
  <c r="S4452" i="2"/>
  <c r="U4452" i="2"/>
  <c r="S4453" i="2"/>
  <c r="U4453" i="2"/>
  <c r="S4454" i="2"/>
  <c r="U4454" i="2"/>
  <c r="Y4455" i="2"/>
  <c r="S4455" i="2"/>
  <c r="U4455" i="2"/>
  <c r="Y4456" i="2"/>
  <c r="S4456" i="2"/>
  <c r="U4456" i="2"/>
  <c r="Y4457" i="2"/>
  <c r="S4457" i="2"/>
  <c r="U4457" i="2"/>
  <c r="S4458" i="2"/>
  <c r="U4458" i="2"/>
  <c r="Y4459" i="2"/>
  <c r="S4459" i="2"/>
  <c r="U4459" i="2"/>
  <c r="S4460" i="2"/>
  <c r="U4460" i="2"/>
  <c r="S4461" i="2"/>
  <c r="U4461" i="2"/>
  <c r="Y4462" i="2"/>
  <c r="S4462" i="2"/>
  <c r="U4462" i="2"/>
  <c r="Y4463" i="2"/>
  <c r="S4463" i="2"/>
  <c r="U4463" i="2"/>
  <c r="Y4464" i="2"/>
  <c r="S4464" i="2"/>
  <c r="U4464" i="2"/>
  <c r="Y4465" i="2"/>
  <c r="S4465" i="2"/>
  <c r="U4465" i="2"/>
  <c r="S4466" i="2"/>
  <c r="U4466" i="2"/>
  <c r="Y4467" i="2"/>
  <c r="S4467" i="2"/>
  <c r="U4467" i="2"/>
  <c r="S4468" i="2"/>
  <c r="U4468" i="2"/>
  <c r="S4469" i="2"/>
  <c r="U4469" i="2"/>
  <c r="S4470" i="2"/>
  <c r="U4470" i="2"/>
  <c r="Y4471" i="2"/>
  <c r="S4471" i="2"/>
  <c r="U4471" i="2"/>
  <c r="Y4472" i="2"/>
  <c r="S4472" i="2"/>
  <c r="U4472" i="2"/>
  <c r="Y4473" i="2"/>
  <c r="S4473" i="2"/>
  <c r="U4473" i="2"/>
  <c r="S4474" i="2"/>
  <c r="U4474" i="2"/>
  <c r="Y4475" i="2"/>
  <c r="S4475" i="2"/>
  <c r="U4475" i="2"/>
  <c r="S4476" i="2"/>
  <c r="U4476" i="2"/>
  <c r="S4477" i="2"/>
  <c r="U4477" i="2"/>
  <c r="S4478" i="2"/>
  <c r="U4478" i="2"/>
  <c r="Y4479" i="2"/>
  <c r="S4479" i="2"/>
  <c r="U4479" i="2"/>
  <c r="Y4480" i="2"/>
  <c r="S4480" i="2"/>
  <c r="U4480" i="2"/>
  <c r="Y4481" i="2"/>
  <c r="S4481" i="2"/>
  <c r="U4481" i="2"/>
  <c r="S4482" i="2"/>
  <c r="U4482" i="2"/>
  <c r="Y4483" i="2"/>
  <c r="S4483" i="2"/>
  <c r="U4483" i="2"/>
  <c r="S4484" i="2"/>
  <c r="U4484" i="2"/>
  <c r="S4485" i="2"/>
  <c r="U4485" i="2"/>
  <c r="S4486" i="2"/>
  <c r="U4486" i="2"/>
  <c r="Y4487" i="2"/>
  <c r="S4487" i="2"/>
  <c r="U4487" i="2"/>
  <c r="Y4488" i="2"/>
  <c r="S4488" i="2"/>
  <c r="U4488" i="2"/>
  <c r="Y4489" i="2"/>
  <c r="S4489" i="2"/>
  <c r="U4489" i="2"/>
  <c r="S4490" i="2"/>
  <c r="U4490" i="2"/>
  <c r="Y4491" i="2"/>
  <c r="S4491" i="2"/>
  <c r="U4491" i="2"/>
  <c r="S4492" i="2"/>
  <c r="U4492" i="2"/>
  <c r="S4493" i="2"/>
  <c r="U4493" i="2"/>
  <c r="S4494" i="2"/>
  <c r="U4494" i="2"/>
  <c r="Y4495" i="2"/>
  <c r="S4495" i="2"/>
  <c r="U4495" i="2"/>
  <c r="Y4496" i="2"/>
  <c r="S4496" i="2"/>
  <c r="U4496" i="2"/>
  <c r="Y4497" i="2"/>
  <c r="S4497" i="2"/>
  <c r="U4497" i="2"/>
  <c r="Y4498" i="2"/>
  <c r="S4498" i="2"/>
  <c r="U4498" i="2"/>
  <c r="Y4499" i="2"/>
  <c r="S4499" i="2"/>
  <c r="U4499" i="2"/>
  <c r="S4500" i="2"/>
  <c r="U4500" i="2"/>
  <c r="S4501" i="2"/>
  <c r="U4501" i="2"/>
  <c r="Y4502" i="2"/>
  <c r="S4502" i="2"/>
  <c r="U4502" i="2"/>
  <c r="Y4503" i="2"/>
  <c r="S4503" i="2"/>
  <c r="U4503" i="2"/>
  <c r="Y4504" i="2"/>
  <c r="S4504" i="2"/>
  <c r="U4504" i="2"/>
  <c r="Y4505" i="2"/>
  <c r="S4505" i="2"/>
  <c r="U4505" i="2"/>
  <c r="S4506" i="2"/>
  <c r="U4506" i="2"/>
  <c r="Y4507" i="2"/>
  <c r="S4507" i="2"/>
  <c r="U4507" i="2"/>
  <c r="S4508" i="2"/>
  <c r="U4508" i="2"/>
  <c r="S4509" i="2"/>
  <c r="U4509" i="2"/>
  <c r="S4510" i="2"/>
  <c r="U4510" i="2"/>
  <c r="Y4511" i="2"/>
  <c r="S4511" i="2"/>
  <c r="U4511" i="2"/>
  <c r="Y4512" i="2"/>
  <c r="S4512" i="2"/>
  <c r="U4512" i="2"/>
  <c r="Y4513" i="2"/>
  <c r="S4513" i="2"/>
  <c r="U4513" i="2"/>
  <c r="S4514" i="2"/>
  <c r="U4514" i="2"/>
  <c r="Y4515" i="2"/>
  <c r="S4515" i="2"/>
  <c r="U4515" i="2"/>
  <c r="S4516" i="2"/>
  <c r="U4516" i="2"/>
  <c r="Y4519" i="2"/>
  <c r="S4519" i="2"/>
  <c r="U4519" i="2"/>
  <c r="Y4520" i="2"/>
  <c r="S4520" i="2"/>
  <c r="U4520" i="2"/>
  <c r="Y4521" i="2"/>
  <c r="S4521" i="2"/>
  <c r="U4521" i="2"/>
  <c r="S4522" i="2"/>
  <c r="U4522" i="2"/>
  <c r="Y4523" i="2"/>
  <c r="S4523" i="2"/>
  <c r="U4523" i="2"/>
  <c r="Y4524" i="2"/>
  <c r="S4524" i="2"/>
  <c r="U4524" i="2"/>
  <c r="S4525" i="2"/>
  <c r="U4525" i="2"/>
  <c r="S4526" i="2"/>
  <c r="U4526" i="2"/>
  <c r="Y4527" i="2"/>
  <c r="S4527" i="2"/>
  <c r="U4527" i="2"/>
  <c r="Y4528" i="2"/>
  <c r="S4528" i="2"/>
  <c r="U4528" i="2"/>
  <c r="Y4529" i="2"/>
  <c r="S4529" i="2"/>
  <c r="U4529" i="2"/>
  <c r="S4530" i="2"/>
  <c r="U4530" i="2"/>
  <c r="Y4531" i="2"/>
  <c r="S4531" i="2"/>
  <c r="U4531" i="2"/>
  <c r="S4532" i="2"/>
  <c r="U4532" i="2"/>
  <c r="S4533" i="2"/>
  <c r="U4533" i="2"/>
  <c r="S4534" i="2"/>
  <c r="U4534" i="2"/>
  <c r="Y4535" i="2"/>
  <c r="S4535" i="2"/>
  <c r="U4535" i="2"/>
  <c r="Y4536" i="2"/>
  <c r="S4536" i="2"/>
  <c r="U4536" i="2"/>
  <c r="Y4537" i="2"/>
  <c r="S4537" i="2"/>
  <c r="U4537" i="2"/>
  <c r="S4538" i="2"/>
  <c r="U4538" i="2"/>
  <c r="Y4539" i="2"/>
  <c r="S4539" i="2"/>
  <c r="U4539" i="2"/>
  <c r="S4540" i="2"/>
  <c r="U4540" i="2"/>
  <c r="S4541" i="2"/>
  <c r="U4541" i="2"/>
  <c r="S4542" i="2"/>
  <c r="U4542" i="2"/>
  <c r="Y4543" i="2"/>
  <c r="S4543" i="2"/>
  <c r="U4543" i="2"/>
  <c r="Y4544" i="2"/>
  <c r="S4544" i="2"/>
  <c r="U4544" i="2"/>
  <c r="Y4545" i="2"/>
  <c r="S4545" i="2"/>
  <c r="U4545" i="2"/>
  <c r="S4546" i="2"/>
  <c r="U4546" i="2"/>
  <c r="Y4547" i="2"/>
  <c r="S4547" i="2"/>
  <c r="U4547" i="2"/>
  <c r="S4548" i="2"/>
  <c r="U4548" i="2"/>
  <c r="S4549" i="2"/>
  <c r="U4549" i="2"/>
  <c r="S4550" i="2"/>
  <c r="U4550" i="2"/>
  <c r="Y4551" i="2"/>
  <c r="S4551" i="2"/>
  <c r="U4551" i="2"/>
  <c r="Y4552" i="2"/>
  <c r="S4552" i="2"/>
  <c r="U4552" i="2"/>
  <c r="Y4553" i="2"/>
  <c r="S4553" i="2"/>
  <c r="U4553" i="2"/>
  <c r="S4554" i="2"/>
  <c r="U4554" i="2"/>
  <c r="Y4555" i="2"/>
  <c r="S4555" i="2"/>
  <c r="U4555" i="2"/>
  <c r="S4556" i="2"/>
  <c r="U4556" i="2"/>
  <c r="S4557" i="2"/>
  <c r="U4557" i="2"/>
  <c r="S4558" i="2"/>
  <c r="U4558" i="2"/>
  <c r="Y4559" i="2"/>
  <c r="S4559" i="2"/>
  <c r="U4559" i="2"/>
  <c r="Y4560" i="2"/>
  <c r="S4560" i="2"/>
  <c r="U4560" i="2"/>
  <c r="Y4561" i="2"/>
  <c r="S4561" i="2"/>
  <c r="U4561" i="2"/>
  <c r="Y4562" i="2"/>
  <c r="S4562" i="2"/>
  <c r="U4562" i="2"/>
  <c r="Y4563" i="2"/>
  <c r="S4563" i="2"/>
  <c r="U4563" i="2"/>
  <c r="S4564" i="2"/>
  <c r="U4564" i="2"/>
  <c r="Y4565" i="2"/>
  <c r="S4565" i="2"/>
  <c r="U4565" i="2"/>
  <c r="S4566" i="2"/>
  <c r="U4566" i="2"/>
  <c r="Y4567" i="2"/>
  <c r="S4567" i="2"/>
  <c r="U4567" i="2"/>
  <c r="Y4568" i="2"/>
  <c r="S4568" i="2"/>
  <c r="U4568" i="2"/>
  <c r="Y4569" i="2"/>
  <c r="S4569" i="2"/>
  <c r="U4569" i="2"/>
  <c r="S4570" i="2"/>
  <c r="U4570" i="2"/>
  <c r="Y4571" i="2"/>
  <c r="S4571" i="2"/>
  <c r="U4571" i="2"/>
  <c r="S4572" i="2"/>
  <c r="U4572" i="2"/>
  <c r="S4573" i="2"/>
  <c r="U4573" i="2"/>
  <c r="S4574" i="2"/>
  <c r="U4574" i="2"/>
  <c r="Y4575" i="2"/>
  <c r="S4575" i="2"/>
  <c r="U4575" i="2"/>
  <c r="Y4576" i="2"/>
  <c r="S4576" i="2"/>
  <c r="U4576" i="2"/>
  <c r="Y4577" i="2"/>
  <c r="S4577" i="2"/>
  <c r="U4577" i="2"/>
  <c r="R4578" i="2"/>
  <c r="S4578" i="2"/>
  <c r="U4578" i="2"/>
  <c r="Y4579" i="2"/>
  <c r="R4579" i="2"/>
  <c r="S4579" i="2"/>
  <c r="U4579" i="2"/>
  <c r="S4580" i="2"/>
  <c r="U4580" i="2"/>
  <c r="S4581" i="2"/>
  <c r="U4581" i="2"/>
  <c r="R4582" i="2"/>
  <c r="S4582" i="2"/>
  <c r="U4582" i="2"/>
  <c r="Y4583" i="2"/>
  <c r="S4583" i="2"/>
  <c r="U4583" i="2"/>
  <c r="Y4584" i="2"/>
  <c r="R4584" i="2"/>
  <c r="S4584" i="2"/>
  <c r="U4584" i="2"/>
  <c r="Y4585" i="2"/>
  <c r="R4585" i="2"/>
  <c r="S4585" i="2"/>
  <c r="U4585" i="2"/>
  <c r="S4586" i="2"/>
  <c r="U4586" i="2"/>
  <c r="Y4587" i="2"/>
  <c r="S4587" i="2"/>
  <c r="U4587" i="2"/>
  <c r="S4588" i="2"/>
  <c r="U4588" i="2"/>
  <c r="S4589" i="2"/>
  <c r="U4589" i="2"/>
  <c r="Y4590" i="2"/>
  <c r="S4590" i="2"/>
  <c r="U4590" i="2"/>
  <c r="Y4591" i="2"/>
  <c r="S4591" i="2"/>
  <c r="U4591" i="2"/>
  <c r="Y4592" i="2"/>
  <c r="S4592" i="2"/>
  <c r="U4592" i="2"/>
  <c r="Y4593" i="2"/>
  <c r="S4593" i="2"/>
  <c r="U4593" i="2"/>
  <c r="S4594" i="2"/>
  <c r="U4594" i="2"/>
  <c r="Y4595" i="2"/>
  <c r="R4595" i="2"/>
  <c r="S4595" i="2"/>
  <c r="U4595" i="2"/>
  <c r="S4596" i="2"/>
  <c r="U4596" i="2"/>
  <c r="S4597" i="2"/>
  <c r="U4597" i="2"/>
  <c r="S4598" i="2"/>
  <c r="U4598" i="2"/>
  <c r="Y4599" i="2"/>
  <c r="S4599" i="2"/>
  <c r="U4599" i="2"/>
  <c r="Y4600" i="2"/>
  <c r="S4600" i="2"/>
  <c r="U4600" i="2"/>
  <c r="Y4601" i="2"/>
  <c r="S4601" i="2"/>
  <c r="U4601" i="2"/>
  <c r="R4602" i="2"/>
  <c r="S4602" i="2"/>
  <c r="U4602" i="2"/>
  <c r="Y4603" i="2"/>
  <c r="S4603" i="2"/>
  <c r="U4603" i="2"/>
  <c r="S4604" i="2"/>
  <c r="U4604" i="2"/>
  <c r="R4605" i="2"/>
  <c r="S4605" i="2"/>
  <c r="U4605" i="2"/>
  <c r="S4606" i="2"/>
  <c r="U4606" i="2"/>
  <c r="Y4607" i="2"/>
  <c r="S4607" i="2"/>
  <c r="U4607" i="2"/>
  <c r="Y4608" i="2"/>
  <c r="R4608" i="2"/>
  <c r="S4608" i="2"/>
  <c r="U4608" i="2"/>
  <c r="Y4609" i="2"/>
  <c r="S4609" i="2"/>
  <c r="U4609" i="2"/>
  <c r="S4610" i="2"/>
  <c r="U4610" i="2"/>
  <c r="Y4611" i="2"/>
  <c r="R4611" i="2"/>
  <c r="S4611" i="2"/>
  <c r="U4611" i="2"/>
  <c r="S4612" i="2"/>
  <c r="U4612" i="2"/>
  <c r="S4613" i="2"/>
  <c r="U4613" i="2"/>
  <c r="S4614" i="2"/>
  <c r="U4614" i="2"/>
  <c r="Y4615" i="2"/>
  <c r="S4615" i="2"/>
  <c r="U4615" i="2"/>
  <c r="Y4616" i="2"/>
  <c r="S4616" i="2"/>
  <c r="U4616" i="2"/>
  <c r="Y4617" i="2"/>
  <c r="R4617" i="2"/>
  <c r="S4617" i="2"/>
  <c r="U4617" i="2"/>
  <c r="R4618" i="2"/>
  <c r="S4618" i="2"/>
  <c r="U4618" i="2"/>
  <c r="Y4619" i="2"/>
  <c r="R4619" i="2"/>
  <c r="S4619" i="2"/>
  <c r="U4619" i="2"/>
  <c r="R4620" i="2"/>
  <c r="S4620" i="2"/>
  <c r="U4620" i="2"/>
  <c r="S4621" i="2"/>
  <c r="U4621" i="2"/>
  <c r="S4622" i="2"/>
  <c r="U4622" i="2"/>
  <c r="Y4623" i="2"/>
  <c r="R4623" i="2"/>
  <c r="S4623" i="2"/>
  <c r="U4623" i="2"/>
  <c r="Y4624" i="2"/>
  <c r="S4624" i="2"/>
  <c r="U4624" i="2"/>
  <c r="Y4625" i="2"/>
  <c r="S4625" i="2"/>
  <c r="U4625" i="2"/>
  <c r="Y4626" i="2"/>
  <c r="R4626" i="2"/>
  <c r="S4626" i="2"/>
  <c r="U4626" i="2"/>
  <c r="Y4627" i="2"/>
  <c r="R4627" i="2"/>
  <c r="S4627" i="2"/>
  <c r="U4627" i="2"/>
  <c r="S4628" i="2"/>
  <c r="U4628" i="2"/>
  <c r="R4629" i="2"/>
  <c r="S4629" i="2"/>
  <c r="U4629" i="2"/>
  <c r="S4630" i="2"/>
  <c r="U4630" i="2"/>
  <c r="Y4631" i="2"/>
  <c r="S4631" i="2"/>
  <c r="U4631" i="2"/>
  <c r="Y4632" i="2"/>
  <c r="S4632" i="2"/>
  <c r="U4632" i="2"/>
  <c r="Y4633" i="2"/>
  <c r="S4633" i="2"/>
  <c r="U4633" i="2"/>
  <c r="R4634" i="2"/>
  <c r="S4634" i="2"/>
  <c r="U4634" i="2"/>
  <c r="Y4635" i="2"/>
  <c r="S4635" i="2"/>
  <c r="U4635" i="2"/>
  <c r="S4636" i="2"/>
  <c r="U4636" i="2"/>
  <c r="S4637" i="2"/>
  <c r="U4637" i="2"/>
  <c r="S4638" i="2"/>
  <c r="U4638" i="2"/>
  <c r="Y4639" i="2"/>
  <c r="R4639" i="2"/>
  <c r="S4639" i="2"/>
  <c r="U4639" i="2"/>
  <c r="Y4640" i="2"/>
  <c r="R4640" i="2"/>
  <c r="S4640" i="2"/>
  <c r="U4640" i="2"/>
  <c r="Y4641" i="2"/>
  <c r="S4641" i="2"/>
  <c r="U4641" i="2"/>
  <c r="S4642" i="2"/>
  <c r="U4642" i="2"/>
  <c r="Y4643" i="2"/>
  <c r="S4643" i="2"/>
  <c r="U4643" i="2"/>
  <c r="S4644" i="2"/>
  <c r="U4644" i="2"/>
  <c r="S4645" i="2"/>
  <c r="U4645" i="2"/>
  <c r="S4646" i="2"/>
  <c r="U4646" i="2"/>
  <c r="Y4647" i="2"/>
  <c r="S4647" i="2"/>
  <c r="U4647" i="2"/>
  <c r="Y4648" i="2"/>
  <c r="S4648" i="2"/>
  <c r="U4648" i="2"/>
  <c r="Y4649" i="2"/>
  <c r="S4649" i="2"/>
  <c r="U4649" i="2"/>
  <c r="S4650" i="2"/>
  <c r="U4650" i="2"/>
  <c r="Y4651" i="2"/>
  <c r="R4651" i="2"/>
  <c r="S4651" i="2"/>
  <c r="U4651" i="2"/>
  <c r="R4652" i="2"/>
  <c r="S4652" i="2"/>
  <c r="U4652" i="2"/>
  <c r="R4653" i="2"/>
  <c r="S4653" i="2"/>
  <c r="U4653" i="2"/>
  <c r="S4654" i="2"/>
  <c r="U4654" i="2"/>
  <c r="Y4655" i="2"/>
  <c r="S4655" i="2"/>
  <c r="U4655" i="2"/>
  <c r="Y4656" i="2"/>
  <c r="Y4657" i="2"/>
  <c r="S4657" i="2"/>
  <c r="U4657" i="2"/>
  <c r="S4658" i="2"/>
  <c r="U4658" i="2"/>
  <c r="Y4659" i="2"/>
  <c r="S4659" i="2"/>
  <c r="U4659" i="2"/>
  <c r="S4661" i="2"/>
  <c r="U4661" i="2"/>
  <c r="S4662" i="2"/>
  <c r="U4662" i="2"/>
  <c r="Y4663" i="2"/>
  <c r="S4663" i="2"/>
  <c r="U4663" i="2"/>
  <c r="Y4664" i="2"/>
  <c r="S4664" i="2"/>
  <c r="U4664" i="2"/>
  <c r="Y4665" i="2"/>
  <c r="S4665" i="2"/>
  <c r="U4665" i="2"/>
  <c r="S4666" i="2"/>
  <c r="U4666" i="2"/>
  <c r="Y4667" i="2"/>
  <c r="S4667" i="2"/>
  <c r="U4667" i="2"/>
  <c r="S4668" i="2"/>
  <c r="U4668" i="2"/>
  <c r="S4669" i="2"/>
  <c r="U4669" i="2"/>
  <c r="S4670" i="2"/>
  <c r="U4670" i="2"/>
  <c r="Y4671" i="2"/>
  <c r="R4671" i="2"/>
  <c r="S4671" i="2"/>
  <c r="U4671" i="2"/>
  <c r="Y4672" i="2"/>
  <c r="R4672" i="2"/>
  <c r="S4672" i="2"/>
  <c r="U4672" i="2"/>
  <c r="Y4673" i="2"/>
  <c r="Y4675" i="2"/>
  <c r="S4675" i="2"/>
  <c r="U4675" i="2"/>
  <c r="Y4679" i="2"/>
  <c r="Y4680" i="2"/>
  <c r="Y4681" i="2"/>
  <c r="Y4683" i="2"/>
  <c r="S4683" i="2"/>
  <c r="U4683" i="2"/>
  <c r="S4684" i="2"/>
  <c r="U4684" i="2"/>
  <c r="S4685" i="2"/>
  <c r="U4685" i="2"/>
  <c r="S4686" i="2"/>
  <c r="U4686" i="2"/>
  <c r="Y4687" i="2"/>
  <c r="S4687" i="2"/>
  <c r="U4687" i="2"/>
  <c r="Y4688" i="2"/>
  <c r="S4688" i="2"/>
  <c r="U4688" i="2"/>
  <c r="Y4689" i="2"/>
  <c r="S4689" i="2"/>
  <c r="U4689" i="2"/>
  <c r="Y4690" i="2"/>
  <c r="S4690" i="2"/>
  <c r="U4690" i="2"/>
  <c r="Y4691" i="2"/>
  <c r="S4691" i="2"/>
  <c r="U4691" i="2"/>
  <c r="S4692" i="2"/>
  <c r="U4692" i="2"/>
  <c r="R4693" i="2"/>
  <c r="S4693" i="2"/>
  <c r="U4693" i="2"/>
  <c r="S4694" i="2"/>
  <c r="U4694" i="2"/>
  <c r="Y4695" i="2"/>
  <c r="S4695" i="2"/>
  <c r="U4695" i="2"/>
  <c r="Y4696" i="2"/>
  <c r="S4696" i="2"/>
  <c r="U4696" i="2"/>
  <c r="Y4697" i="2"/>
  <c r="S4697" i="2"/>
  <c r="U4697" i="2"/>
  <c r="S4698" i="2"/>
  <c r="U4698" i="2"/>
  <c r="Y4699" i="2"/>
  <c r="S4699" i="2"/>
  <c r="U4699" i="2"/>
  <c r="S4700" i="2"/>
  <c r="U4700" i="2"/>
  <c r="S4701" i="2"/>
  <c r="U4701" i="2"/>
  <c r="S4702" i="2"/>
  <c r="U4702" i="2"/>
  <c r="Y4703" i="2"/>
  <c r="Y4704" i="2"/>
  <c r="Y4705" i="2"/>
  <c r="S4705" i="2"/>
  <c r="U4705" i="2"/>
  <c r="R4706" i="2"/>
  <c r="S4706" i="2"/>
  <c r="U4706" i="2"/>
  <c r="Y4707" i="2"/>
  <c r="R4707" i="2"/>
  <c r="S4707" i="2"/>
  <c r="U4707" i="2"/>
  <c r="R4708" i="2"/>
  <c r="S4708" i="2"/>
  <c r="U4708" i="2"/>
  <c r="R4709" i="2"/>
  <c r="S4709" i="2"/>
  <c r="U4709" i="2"/>
  <c r="Y4710" i="2"/>
  <c r="R4710" i="2"/>
  <c r="S4710" i="2"/>
  <c r="U4710" i="2"/>
  <c r="Y4711" i="2"/>
  <c r="R4711" i="2"/>
  <c r="S4711" i="2"/>
  <c r="U4711" i="2"/>
  <c r="Y4712" i="2"/>
  <c r="R4712" i="2"/>
  <c r="S4712" i="2"/>
  <c r="U4712" i="2"/>
  <c r="Y4713" i="2"/>
  <c r="R4713" i="2"/>
  <c r="S4713" i="2"/>
  <c r="U4713" i="2"/>
  <c r="Y4715" i="2"/>
  <c r="Y4716" i="2"/>
  <c r="Y4719" i="2"/>
  <c r="Y4720" i="2"/>
  <c r="Y4721" i="2"/>
  <c r="Y4723" i="2"/>
  <c r="S4726" i="2"/>
  <c r="U4726" i="2"/>
  <c r="Y4727" i="2"/>
  <c r="Y4728" i="2"/>
  <c r="S4728" i="2"/>
  <c r="U4728" i="2"/>
  <c r="Y4729" i="2"/>
  <c r="S4729" i="2"/>
  <c r="U4729" i="2"/>
  <c r="S4730" i="2"/>
  <c r="U4730" i="2"/>
  <c r="Y4731" i="2"/>
  <c r="S4732" i="2"/>
  <c r="U4732" i="2"/>
  <c r="S4733" i="2"/>
  <c r="U4733" i="2"/>
  <c r="S4734" i="2"/>
  <c r="U4734" i="2"/>
  <c r="Y4735" i="2"/>
  <c r="S4735" i="2"/>
  <c r="U4735" i="2"/>
  <c r="Y4736" i="2"/>
  <c r="S4736" i="2"/>
  <c r="U4736" i="2"/>
  <c r="Y4737" i="2"/>
  <c r="S4737" i="2"/>
  <c r="U4737" i="2"/>
  <c r="S4738" i="2"/>
  <c r="U4738" i="2"/>
  <c r="Y4739" i="2"/>
  <c r="S4739" i="2"/>
  <c r="U4739" i="2"/>
  <c r="S4740" i="2"/>
  <c r="U4740" i="2"/>
  <c r="S4741" i="2"/>
  <c r="U4741" i="2"/>
  <c r="S4742" i="2"/>
  <c r="U4742" i="2"/>
  <c r="Y4743" i="2"/>
  <c r="R4743" i="2"/>
  <c r="S4743" i="2"/>
  <c r="U4743" i="2"/>
  <c r="Y4744" i="2"/>
  <c r="S4744" i="2"/>
  <c r="U4744" i="2"/>
  <c r="Y4745" i="2"/>
  <c r="S4745" i="2"/>
  <c r="U4745" i="2"/>
  <c r="R4746" i="2"/>
  <c r="S4746" i="2"/>
  <c r="U4746" i="2"/>
  <c r="Y4747" i="2"/>
  <c r="R4747" i="2"/>
  <c r="S4747" i="2"/>
  <c r="U4747" i="2"/>
  <c r="S4748" i="2"/>
  <c r="U4748" i="2"/>
  <c r="S4749" i="2"/>
  <c r="U4749" i="2"/>
  <c r="S4750" i="2"/>
  <c r="U4750" i="2"/>
  <c r="Y4751" i="2"/>
  <c r="S4751" i="2"/>
  <c r="U4751" i="2"/>
  <c r="Y4752" i="2"/>
  <c r="S4752" i="2"/>
  <c r="U4752" i="2"/>
  <c r="Y4753" i="2"/>
  <c r="S4753" i="2"/>
  <c r="U4753" i="2"/>
  <c r="Y4754" i="2"/>
  <c r="S4754" i="2"/>
  <c r="U4754" i="2"/>
  <c r="Y4755" i="2"/>
  <c r="S4755" i="2"/>
  <c r="U4755" i="2"/>
  <c r="S4756" i="2"/>
  <c r="U4756" i="2"/>
  <c r="S4757" i="2"/>
  <c r="U4757" i="2"/>
  <c r="S4758" i="2"/>
  <c r="U4758" i="2"/>
  <c r="Y4759" i="2"/>
  <c r="S4759" i="2"/>
  <c r="U4759" i="2"/>
  <c r="Y4760" i="2"/>
  <c r="S4760" i="2"/>
  <c r="U4760" i="2"/>
  <c r="Y4761" i="2"/>
  <c r="S4761" i="2"/>
  <c r="U4761" i="2"/>
  <c r="S4762" i="2"/>
  <c r="U4762" i="2"/>
  <c r="Y4763" i="2"/>
  <c r="S4763" i="2"/>
  <c r="U4763" i="2"/>
  <c r="R4764" i="2"/>
  <c r="S4764" i="2"/>
  <c r="U4764" i="2"/>
  <c r="R4765" i="2"/>
  <c r="S4765" i="2"/>
  <c r="U4765" i="2"/>
  <c r="R4766" i="2"/>
  <c r="S4766" i="2"/>
  <c r="U4766" i="2"/>
  <c r="Y4767" i="2"/>
  <c r="R4767" i="2"/>
  <c r="S4767" i="2"/>
  <c r="U4767" i="2"/>
  <c r="Y4768" i="2"/>
  <c r="R4768" i="2"/>
  <c r="S4768" i="2"/>
  <c r="U4768" i="2"/>
  <c r="Y4769" i="2"/>
  <c r="R4769" i="2"/>
  <c r="S4769" i="2"/>
  <c r="U4769" i="2"/>
  <c r="R4770" i="2"/>
  <c r="S4770" i="2"/>
  <c r="U4770" i="2"/>
  <c r="Y4771" i="2"/>
  <c r="S4771" i="2"/>
  <c r="U4771" i="2"/>
  <c r="S4772" i="2"/>
  <c r="U4772" i="2"/>
  <c r="R4773" i="2"/>
  <c r="S4773" i="2"/>
  <c r="U4773" i="2"/>
  <c r="R4774" i="2"/>
  <c r="S4774" i="2"/>
  <c r="U4774" i="2"/>
  <c r="Y4775" i="2"/>
  <c r="Y4776" i="2"/>
  <c r="Y4777" i="2"/>
  <c r="R4778" i="2"/>
  <c r="S4778" i="2"/>
  <c r="U4778" i="2"/>
  <c r="Y4779" i="2"/>
  <c r="S4779" i="2"/>
  <c r="U4779" i="2"/>
  <c r="S4780" i="2"/>
  <c r="U4780" i="2"/>
  <c r="S4781" i="2"/>
  <c r="U4781" i="2"/>
  <c r="S4782" i="2"/>
  <c r="U4782" i="2"/>
  <c r="Y4783" i="2"/>
  <c r="S4783" i="2"/>
  <c r="U4783" i="2"/>
  <c r="Y4784" i="2"/>
  <c r="S4784" i="2"/>
  <c r="U4784" i="2"/>
  <c r="Y4785" i="2"/>
  <c r="R4785" i="2"/>
  <c r="S4785" i="2"/>
  <c r="U4785" i="2"/>
  <c r="S4786" i="2"/>
  <c r="U4786" i="2"/>
  <c r="Y4787" i="2"/>
  <c r="S4787" i="2"/>
  <c r="U4787" i="2"/>
  <c r="S4788" i="2"/>
  <c r="U4788" i="2"/>
  <c r="S4789" i="2"/>
  <c r="U4789" i="2"/>
  <c r="S4790" i="2"/>
  <c r="U4790" i="2"/>
  <c r="Y4791" i="2"/>
  <c r="R4791" i="2"/>
  <c r="S4791" i="2"/>
  <c r="U4791" i="2"/>
  <c r="Y4792" i="2"/>
  <c r="S4792" i="2"/>
  <c r="U4792" i="2"/>
  <c r="Y4793" i="2"/>
  <c r="S4793" i="2"/>
  <c r="U4793" i="2"/>
  <c r="S4794" i="2"/>
  <c r="U4794" i="2"/>
  <c r="Y4795" i="2"/>
  <c r="S4795" i="2"/>
  <c r="U4795" i="2"/>
  <c r="S4796" i="2"/>
  <c r="U4796" i="2"/>
  <c r="S4797" i="2"/>
  <c r="U4797" i="2"/>
  <c r="S4798" i="2"/>
  <c r="U4798" i="2"/>
  <c r="Y4799" i="2"/>
  <c r="R4799" i="2"/>
  <c r="S4799" i="2"/>
  <c r="U4799" i="2"/>
  <c r="Y4800" i="2"/>
  <c r="R4800" i="2"/>
  <c r="S4800" i="2"/>
  <c r="U4800" i="2"/>
  <c r="Y4801" i="2"/>
  <c r="R4801" i="2"/>
  <c r="S4801" i="2"/>
  <c r="U4801" i="2"/>
  <c r="R4802" i="2"/>
  <c r="S4802" i="2"/>
  <c r="U4802" i="2"/>
  <c r="Y4803" i="2"/>
  <c r="Y4807" i="2"/>
  <c r="Y4808" i="2"/>
  <c r="Y4809" i="2"/>
  <c r="R4809" i="2"/>
  <c r="S4809" i="2"/>
  <c r="U4809" i="2"/>
  <c r="S4810" i="2"/>
  <c r="U4810" i="2"/>
  <c r="Y4811" i="2"/>
  <c r="S4811" i="2"/>
  <c r="U4811" i="2"/>
  <c r="S4812" i="2"/>
  <c r="U4812" i="2"/>
  <c r="S4813" i="2"/>
  <c r="U4813" i="2"/>
  <c r="S4814" i="2"/>
  <c r="U4814" i="2"/>
  <c r="Y4815" i="2"/>
  <c r="S4815" i="2"/>
  <c r="U4815" i="2"/>
  <c r="Y4816" i="2"/>
  <c r="S4816" i="2"/>
  <c r="U4816" i="2"/>
  <c r="Y4817" i="2"/>
  <c r="S4817" i="2"/>
  <c r="U4817" i="2"/>
  <c r="Y4818" i="2"/>
  <c r="S4818" i="2"/>
  <c r="U4818" i="2"/>
  <c r="Y4819" i="2"/>
  <c r="S4819" i="2"/>
  <c r="U4819" i="2"/>
  <c r="S4820" i="2"/>
  <c r="U4820" i="2"/>
  <c r="S4821" i="2"/>
  <c r="U4821" i="2"/>
  <c r="S4822" i="2"/>
  <c r="U4822" i="2"/>
  <c r="Y4823" i="2"/>
  <c r="S4823" i="2"/>
  <c r="U4823" i="2"/>
  <c r="Y4824" i="2"/>
  <c r="R4824" i="2"/>
  <c r="S4824" i="2"/>
  <c r="U4824" i="2"/>
  <c r="Y4825" i="2"/>
  <c r="R4825" i="2"/>
  <c r="S4825" i="2"/>
  <c r="U4825" i="2"/>
  <c r="S4826" i="2"/>
  <c r="U4826" i="2"/>
  <c r="Y4827" i="2"/>
  <c r="S4827" i="2"/>
  <c r="U4827" i="2"/>
  <c r="S4828" i="2"/>
  <c r="U4828" i="2"/>
  <c r="S4829" i="2"/>
  <c r="U4829" i="2"/>
  <c r="S4830" i="2"/>
  <c r="U4830" i="2"/>
  <c r="Y4831" i="2"/>
  <c r="S4831" i="2"/>
  <c r="U4831" i="2"/>
  <c r="Y4832" i="2"/>
  <c r="S4832" i="2"/>
  <c r="U4832" i="2"/>
  <c r="Y4833" i="2"/>
  <c r="S4833" i="2"/>
  <c r="U4833" i="2"/>
  <c r="S4834" i="2"/>
  <c r="U4834" i="2"/>
  <c r="Y4835" i="2"/>
  <c r="R4835" i="2"/>
  <c r="S4835" i="2"/>
  <c r="U4835" i="2"/>
  <c r="R4836" i="2"/>
  <c r="S4836" i="2"/>
  <c r="U4836" i="2"/>
  <c r="R4837" i="2"/>
  <c r="S4837" i="2"/>
  <c r="U4837" i="2"/>
  <c r="R4838" i="2"/>
  <c r="S4838" i="2"/>
  <c r="U4838" i="2"/>
  <c r="Y4839" i="2"/>
  <c r="R4839" i="2"/>
  <c r="S4839" i="2"/>
  <c r="U4839" i="2"/>
  <c r="Y4840" i="2"/>
  <c r="Y4841" i="2"/>
  <c r="Y4842" i="2"/>
  <c r="Y4843" i="2"/>
  <c r="Y4847" i="2"/>
  <c r="S4847" i="2"/>
  <c r="U4847" i="2"/>
  <c r="Y4848" i="2"/>
  <c r="S4848" i="2"/>
  <c r="U4848" i="2"/>
  <c r="Y4849" i="2"/>
  <c r="S4849" i="2"/>
  <c r="U4849" i="2"/>
  <c r="S4850" i="2"/>
  <c r="U4850" i="2"/>
  <c r="Y4851" i="2"/>
  <c r="S4851" i="2"/>
  <c r="U4851" i="2"/>
  <c r="S4852" i="2"/>
  <c r="U4852" i="2"/>
  <c r="S4853" i="2"/>
  <c r="U4853" i="2"/>
  <c r="S4854" i="2"/>
  <c r="U4854" i="2"/>
  <c r="Y4855" i="2"/>
  <c r="S4855" i="2"/>
  <c r="U4855" i="2"/>
  <c r="Y4856" i="2"/>
  <c r="S4856" i="2"/>
  <c r="U4856" i="2"/>
  <c r="Y4857" i="2"/>
  <c r="S4857" i="2"/>
  <c r="U4857" i="2"/>
  <c r="S4858" i="2"/>
  <c r="U4858" i="2"/>
  <c r="Y4859" i="2"/>
  <c r="S4859" i="2"/>
  <c r="U4859" i="2"/>
  <c r="S4860" i="2"/>
  <c r="U4860" i="2"/>
  <c r="S4861" i="2"/>
  <c r="U4861" i="2"/>
  <c r="S4862" i="2"/>
  <c r="U4862" i="2"/>
  <c r="Y4863" i="2"/>
  <c r="S4863" i="2"/>
  <c r="U4863" i="2"/>
  <c r="Y4864" i="2"/>
  <c r="S4864" i="2"/>
  <c r="U4864" i="2"/>
  <c r="Y4865" i="2"/>
  <c r="S4865" i="2"/>
  <c r="U4865" i="2"/>
  <c r="S4866" i="2"/>
  <c r="U4866" i="2"/>
  <c r="Y4867" i="2"/>
  <c r="S4867" i="2"/>
  <c r="U4867" i="2"/>
  <c r="S4868" i="2"/>
  <c r="U4868" i="2"/>
  <c r="S4869" i="2"/>
  <c r="U4869" i="2"/>
  <c r="S4870" i="2"/>
  <c r="U4870" i="2"/>
  <c r="Y4871" i="2"/>
  <c r="S4871" i="2"/>
  <c r="U4871" i="2"/>
  <c r="Y4872" i="2"/>
  <c r="S4872" i="2"/>
  <c r="U4872" i="2"/>
  <c r="Y4873" i="2"/>
  <c r="S4873" i="2"/>
  <c r="U4873" i="2"/>
  <c r="S4874" i="2"/>
  <c r="U4874" i="2"/>
  <c r="Y4875" i="2"/>
  <c r="R4875" i="2"/>
  <c r="S4875" i="2"/>
  <c r="U4875" i="2"/>
  <c r="R4876" i="2"/>
  <c r="S4876" i="2"/>
  <c r="U4876" i="2"/>
  <c r="R4877" i="2"/>
  <c r="S4877" i="2"/>
  <c r="U4877" i="2"/>
  <c r="R4878" i="2"/>
  <c r="S4878" i="2"/>
  <c r="U4878" i="2"/>
  <c r="Y4879" i="2"/>
  <c r="Y4880" i="2"/>
  <c r="Y4881" i="2"/>
  <c r="Y4883" i="2"/>
  <c r="S4884" i="2"/>
  <c r="U4884" i="2"/>
  <c r="S4885" i="2"/>
  <c r="U4885" i="2"/>
  <c r="S4886" i="2"/>
  <c r="U4886" i="2"/>
  <c r="Y4887" i="2"/>
  <c r="S4887" i="2"/>
  <c r="U4887" i="2"/>
  <c r="Y4888" i="2"/>
  <c r="S4888" i="2"/>
  <c r="U4888" i="2"/>
  <c r="Y4889" i="2"/>
  <c r="S4889" i="2"/>
  <c r="U4889" i="2"/>
  <c r="Y4890" i="2"/>
  <c r="S4890" i="2"/>
  <c r="U4890" i="2"/>
  <c r="Y4891" i="2"/>
  <c r="S4891" i="2"/>
  <c r="U4891" i="2"/>
  <c r="S4892" i="2"/>
  <c r="U4892" i="2"/>
  <c r="S4893" i="2"/>
  <c r="U4893" i="2"/>
  <c r="S4894" i="2"/>
  <c r="U4894" i="2"/>
  <c r="Y4895" i="2"/>
  <c r="S4895" i="2"/>
  <c r="U4895" i="2"/>
  <c r="Y4896" i="2"/>
  <c r="S4896" i="2"/>
  <c r="U4896" i="2"/>
  <c r="Y4897" i="2"/>
  <c r="S4897" i="2"/>
  <c r="U4897" i="2"/>
  <c r="R4898" i="2"/>
  <c r="S4898" i="2"/>
  <c r="U4898" i="2"/>
  <c r="Y4899" i="2"/>
  <c r="S4899" i="2"/>
  <c r="U4899" i="2"/>
  <c r="S4900" i="2"/>
  <c r="U4900" i="2"/>
  <c r="S4901" i="2"/>
  <c r="U4901" i="2"/>
  <c r="R4902" i="2"/>
  <c r="S4902" i="2"/>
  <c r="U4902" i="2"/>
  <c r="Y4903" i="2"/>
  <c r="R4903" i="2"/>
  <c r="S4903" i="2"/>
  <c r="U4903" i="2"/>
  <c r="Y4904" i="2"/>
  <c r="R4904" i="2"/>
  <c r="S4904" i="2"/>
  <c r="U4904" i="2"/>
  <c r="Y4905" i="2"/>
  <c r="Y4907" i="2"/>
  <c r="S4910" i="2"/>
  <c r="U4910" i="2"/>
  <c r="Y4911" i="2"/>
  <c r="S4911" i="2"/>
  <c r="U4911" i="2"/>
  <c r="Y4912" i="2"/>
  <c r="S4912" i="2"/>
  <c r="U4912" i="2"/>
  <c r="Y4913" i="2"/>
  <c r="S4913" i="2"/>
  <c r="U4913" i="2"/>
  <c r="S4914" i="2"/>
  <c r="U4914" i="2"/>
  <c r="Y4915" i="2"/>
  <c r="S4915" i="2"/>
  <c r="U4915" i="2"/>
  <c r="S4916" i="2"/>
  <c r="U4916" i="2"/>
  <c r="S4917" i="2"/>
  <c r="U4917" i="2"/>
  <c r="S4918" i="2"/>
  <c r="U4918" i="2"/>
  <c r="Y4919" i="2"/>
  <c r="S4919" i="2"/>
  <c r="U4919" i="2"/>
  <c r="Y4920" i="2"/>
  <c r="S4920" i="2"/>
  <c r="U4920" i="2"/>
  <c r="Y4921" i="2"/>
  <c r="S4921" i="2"/>
  <c r="U4921" i="2"/>
  <c r="S4922" i="2"/>
  <c r="U4922" i="2"/>
  <c r="Y4923" i="2"/>
  <c r="S4923" i="2"/>
  <c r="U4923" i="2"/>
  <c r="S4924" i="2"/>
  <c r="U4924" i="2"/>
  <c r="S4925" i="2"/>
  <c r="U4925" i="2"/>
  <c r="Y4926" i="2"/>
  <c r="S4926" i="2"/>
  <c r="U4926" i="2"/>
  <c r="Y4927" i="2"/>
  <c r="S4927" i="2"/>
  <c r="U4927" i="2"/>
  <c r="Y4928" i="2"/>
  <c r="S4928" i="2"/>
  <c r="U4928" i="2"/>
  <c r="Y4929" i="2"/>
  <c r="R4929" i="2"/>
  <c r="S4929" i="2"/>
  <c r="U4929" i="2"/>
  <c r="S4930" i="2"/>
  <c r="U4930" i="2"/>
  <c r="Y4931" i="2"/>
  <c r="S4931" i="2"/>
  <c r="U4931" i="2"/>
  <c r="S4932" i="2"/>
  <c r="U4932" i="2"/>
  <c r="S4933" i="2"/>
  <c r="U4933" i="2"/>
  <c r="S4934" i="2"/>
  <c r="U4934" i="2"/>
  <c r="Y4935" i="2"/>
  <c r="S4935" i="2"/>
  <c r="U4935" i="2"/>
  <c r="Y4936" i="2"/>
  <c r="S4936" i="2"/>
  <c r="U4936" i="2"/>
  <c r="Y4937" i="2"/>
  <c r="S4937" i="2"/>
  <c r="U4937" i="2"/>
  <c r="S4938" i="2"/>
  <c r="U4938" i="2"/>
  <c r="Y4939" i="2"/>
  <c r="R4939" i="2"/>
  <c r="S4939" i="2"/>
  <c r="U4939" i="2"/>
  <c r="R4940" i="2"/>
  <c r="S4940" i="2"/>
  <c r="U4940" i="2"/>
  <c r="R4941" i="2"/>
  <c r="S4941" i="2"/>
  <c r="U4941" i="2"/>
  <c r="R4942" i="2"/>
  <c r="S4942" i="2"/>
  <c r="U4942" i="2"/>
  <c r="Y4943" i="2"/>
  <c r="R4943" i="2"/>
  <c r="S4943" i="2"/>
  <c r="U4943" i="2"/>
  <c r="Y4944" i="2"/>
  <c r="R4944" i="2"/>
  <c r="S4944" i="2"/>
  <c r="U4944" i="2"/>
  <c r="Y4945" i="2"/>
  <c r="R4945" i="2"/>
  <c r="S4945" i="2"/>
  <c r="U4945" i="2"/>
  <c r="R4946" i="2"/>
  <c r="S4946" i="2"/>
  <c r="U4946" i="2"/>
  <c r="Y4947" i="2"/>
  <c r="R4947" i="2"/>
  <c r="S4947" i="2"/>
  <c r="U4947" i="2"/>
  <c r="R4948" i="2"/>
  <c r="S4948" i="2"/>
  <c r="U4948" i="2"/>
  <c r="R4949" i="2"/>
  <c r="S4949" i="2"/>
  <c r="U4949" i="2"/>
  <c r="R4950" i="2"/>
  <c r="S4950" i="2"/>
  <c r="U4950" i="2"/>
  <c r="Y4951" i="2"/>
  <c r="Y4952" i="2"/>
  <c r="Y4953" i="2"/>
  <c r="Y4954" i="2"/>
  <c r="Y4955" i="2"/>
  <c r="Y4959" i="2"/>
  <c r="Y4960" i="2"/>
  <c r="Y4961" i="2"/>
  <c r="Y4963" i="2"/>
  <c r="Y4964" i="2"/>
  <c r="Y4967" i="2"/>
  <c r="Y4968" i="2"/>
  <c r="Y4969" i="2"/>
  <c r="Y4971" i="2"/>
  <c r="S4973" i="2"/>
  <c r="U4973" i="2"/>
  <c r="S4974" i="2"/>
  <c r="U4974" i="2"/>
  <c r="Y4975" i="2"/>
  <c r="S4975" i="2"/>
  <c r="U4975" i="2"/>
  <c r="Y4976" i="2"/>
  <c r="S4976" i="2"/>
  <c r="U4976" i="2"/>
  <c r="Y4977" i="2"/>
  <c r="S4977" i="2"/>
  <c r="U4977" i="2"/>
  <c r="S4978" i="2"/>
  <c r="U4978" i="2"/>
  <c r="Y4979" i="2"/>
  <c r="S4979" i="2"/>
  <c r="U4979" i="2"/>
  <c r="S4980" i="2"/>
  <c r="U4980" i="2"/>
  <c r="S4981" i="2"/>
  <c r="U4981" i="2"/>
  <c r="S4982" i="2"/>
  <c r="U4982" i="2"/>
  <c r="Y4983" i="2"/>
  <c r="S4983" i="2"/>
  <c r="U4983" i="2"/>
  <c r="Y4984" i="2"/>
  <c r="S4984" i="2"/>
  <c r="U4984" i="2"/>
  <c r="Y4985" i="2"/>
  <c r="S4985" i="2"/>
  <c r="U4985" i="2"/>
  <c r="S4986" i="2"/>
  <c r="U4986" i="2"/>
  <c r="Y4987" i="2"/>
  <c r="S4987" i="2"/>
  <c r="U4987" i="2"/>
  <c r="S4988" i="2"/>
  <c r="U4988" i="2"/>
  <c r="S4989" i="2"/>
  <c r="U4989" i="2"/>
  <c r="S4990" i="2"/>
  <c r="U4990" i="2"/>
  <c r="Y4991" i="2"/>
  <c r="S4991" i="2"/>
  <c r="U4991" i="2"/>
  <c r="Y4992" i="2"/>
  <c r="S4992" i="2"/>
  <c r="U4992" i="2"/>
  <c r="Y4993" i="2"/>
  <c r="S4993" i="2"/>
  <c r="U4993" i="2"/>
  <c r="S4994" i="2"/>
  <c r="U4994" i="2"/>
  <c r="Y4995" i="2"/>
  <c r="S4995" i="2"/>
  <c r="U4995" i="2"/>
  <c r="S4996" i="2"/>
  <c r="U4996" i="2"/>
  <c r="S4997" i="2"/>
  <c r="U4997" i="2"/>
  <c r="Y4998" i="2"/>
  <c r="S4998" i="2"/>
  <c r="U4998" i="2"/>
  <c r="Y4999" i="2"/>
  <c r="S4999" i="2"/>
  <c r="U4999" i="2"/>
  <c r="Y5000" i="2"/>
  <c r="S5000" i="2"/>
  <c r="U5000" i="2"/>
  <c r="Y5001" i="2"/>
  <c r="S5001" i="2"/>
  <c r="U5001" i="2"/>
  <c r="S5002" i="2"/>
  <c r="U5002" i="2"/>
  <c r="Y5003" i="2"/>
  <c r="S5003" i="2"/>
  <c r="U5003" i="2"/>
  <c r="S5004" i="2"/>
  <c r="U5004" i="2"/>
  <c r="S5005" i="2"/>
  <c r="U5005" i="2"/>
  <c r="S5006" i="2"/>
  <c r="U5006" i="2"/>
  <c r="Y5007" i="2"/>
  <c r="S5007" i="2"/>
  <c r="U5007" i="2"/>
  <c r="Y5008" i="2"/>
  <c r="S5008" i="2"/>
  <c r="U5008" i="2"/>
  <c r="Y5009" i="2"/>
  <c r="S5009" i="2"/>
  <c r="U5009" i="2"/>
  <c r="S5010" i="2"/>
  <c r="U5010" i="2"/>
  <c r="Y5011" i="2"/>
  <c r="S5011" i="2"/>
  <c r="U5011" i="2"/>
  <c r="S5012" i="2"/>
  <c r="U5012" i="2"/>
  <c r="S5013" i="2"/>
  <c r="U5013" i="2"/>
  <c r="R5014" i="2"/>
  <c r="S5014" i="2"/>
  <c r="U5014" i="2"/>
  <c r="Y5015" i="2"/>
  <c r="R5015" i="2"/>
  <c r="S5015" i="2"/>
  <c r="U5015" i="2"/>
  <c r="Y5016" i="2"/>
  <c r="S5016" i="2"/>
  <c r="U5016" i="2"/>
  <c r="Y5017" i="2"/>
  <c r="Y5019" i="2"/>
  <c r="Y5023" i="2"/>
  <c r="Y5024" i="2"/>
  <c r="S5024" i="2"/>
  <c r="U5024" i="2"/>
  <c r="Y5025" i="2"/>
  <c r="S5025" i="2"/>
  <c r="U5025" i="2"/>
  <c r="Y5026" i="2"/>
  <c r="S5026" i="2"/>
  <c r="U5026" i="2"/>
  <c r="Y5027" i="2"/>
  <c r="S5027" i="2"/>
  <c r="U5027" i="2"/>
  <c r="S5028" i="2"/>
  <c r="U5028" i="2"/>
  <c r="S5029" i="2"/>
  <c r="U5029" i="2"/>
  <c r="S5030" i="2"/>
  <c r="U5030" i="2"/>
  <c r="Y5031" i="2"/>
  <c r="S5031" i="2"/>
  <c r="U5031" i="2"/>
  <c r="Y5032" i="2"/>
  <c r="R5032" i="2"/>
  <c r="S5032" i="2"/>
  <c r="U5032" i="2"/>
  <c r="Y5033" i="2"/>
  <c r="S5033" i="2"/>
  <c r="U5033" i="2"/>
  <c r="S5034" i="2"/>
  <c r="U5034" i="2"/>
  <c r="Y5035" i="2"/>
  <c r="R5035" i="2"/>
  <c r="S5035" i="2"/>
  <c r="U5035" i="2"/>
  <c r="R5036" i="2"/>
  <c r="S5036" i="2"/>
  <c r="U5036" i="2"/>
  <c r="R5037" i="2"/>
  <c r="S5037" i="2"/>
  <c r="U5037" i="2"/>
  <c r="Y5039" i="2"/>
  <c r="Y5040" i="2"/>
  <c r="Y5041" i="2"/>
  <c r="Y5043" i="2"/>
  <c r="S5044" i="2"/>
  <c r="U5044" i="2"/>
  <c r="S5045" i="2"/>
  <c r="U5045" i="2"/>
  <c r="S5046" i="2"/>
  <c r="U5046" i="2"/>
  <c r="Y5047" i="2"/>
  <c r="S5047" i="2"/>
  <c r="U5047" i="2"/>
  <c r="Y5048" i="2"/>
  <c r="S5048" i="2"/>
  <c r="U5048" i="2"/>
  <c r="Y5049" i="2"/>
  <c r="S5049" i="2"/>
  <c r="U5049" i="2"/>
  <c r="S5050" i="2"/>
  <c r="U5050" i="2"/>
  <c r="Y5051" i="2"/>
  <c r="S5051" i="2"/>
  <c r="U5051" i="2"/>
  <c r="Y5052" i="2"/>
  <c r="S5052" i="2"/>
  <c r="U5052" i="2"/>
  <c r="S5053" i="2"/>
  <c r="U5053" i="2"/>
  <c r="S5054" i="2"/>
  <c r="U5054" i="2"/>
  <c r="Y5055" i="2"/>
  <c r="S5055" i="2"/>
  <c r="U5055" i="2"/>
  <c r="Y5056" i="2"/>
  <c r="S5056" i="2"/>
  <c r="U5056" i="2"/>
  <c r="Y5057" i="2"/>
  <c r="S5057" i="2"/>
  <c r="U5057" i="2"/>
  <c r="S5058" i="2"/>
  <c r="U5058" i="2"/>
  <c r="Y5059" i="2"/>
  <c r="S5059" i="2"/>
  <c r="U5059" i="2"/>
  <c r="S5060" i="2"/>
  <c r="U5060" i="2"/>
  <c r="S5061" i="2"/>
  <c r="U5061" i="2"/>
  <c r="S5062" i="2"/>
  <c r="U5062" i="2"/>
  <c r="Y5063" i="2"/>
  <c r="S5063" i="2"/>
  <c r="U5063" i="2"/>
  <c r="Y5064" i="2"/>
  <c r="R5064" i="2"/>
  <c r="S5064" i="2"/>
  <c r="U5064" i="2"/>
  <c r="Y5065" i="2"/>
  <c r="S5065" i="2"/>
  <c r="U5065" i="2"/>
  <c r="S5066" i="2"/>
  <c r="U5066" i="2"/>
  <c r="Y5067" i="2"/>
  <c r="S5067" i="2"/>
  <c r="U5067" i="2"/>
  <c r="S5068" i="2"/>
  <c r="U5068" i="2"/>
  <c r="S5069" i="2"/>
  <c r="U5069" i="2"/>
  <c r="Y5070" i="2"/>
  <c r="S5070" i="2"/>
  <c r="U5070" i="2"/>
  <c r="Y5071" i="2"/>
  <c r="S5071" i="2"/>
  <c r="U5071" i="2"/>
  <c r="Y5072" i="2"/>
  <c r="S5072" i="2"/>
  <c r="U5072" i="2"/>
  <c r="Y5073" i="2"/>
  <c r="S5073" i="2"/>
  <c r="U5073" i="2"/>
  <c r="S5074" i="2"/>
  <c r="U5074" i="2"/>
  <c r="Y5075" i="2"/>
  <c r="S5075" i="2"/>
  <c r="U5075" i="2"/>
  <c r="R5076" i="2"/>
  <c r="S5076" i="2"/>
  <c r="U5076" i="2"/>
  <c r="R5077" i="2"/>
  <c r="S5077" i="2"/>
  <c r="U5077" i="2"/>
  <c r="R5078" i="2"/>
  <c r="S5078" i="2"/>
  <c r="U5078" i="2"/>
  <c r="Y5079" i="2"/>
  <c r="R5079" i="2"/>
  <c r="S5079" i="2"/>
  <c r="U5079" i="2"/>
  <c r="Y5080" i="2"/>
  <c r="R5080" i="2"/>
  <c r="S5080" i="2"/>
  <c r="U5080" i="2"/>
  <c r="Y5081" i="2"/>
  <c r="R5081" i="2"/>
  <c r="S5081" i="2"/>
  <c r="U5081" i="2"/>
  <c r="Y5082" i="2"/>
  <c r="R5082" i="2"/>
  <c r="S5082" i="2"/>
  <c r="U5082" i="2"/>
  <c r="Y5083" i="2"/>
  <c r="R5083" i="2"/>
  <c r="S5083" i="2"/>
  <c r="U5083" i="2"/>
  <c r="R5084" i="2"/>
  <c r="S5084" i="2"/>
  <c r="U5084" i="2"/>
  <c r="R5085" i="2"/>
  <c r="S5085" i="2"/>
  <c r="U5085" i="2"/>
  <c r="R5086" i="2"/>
  <c r="S5086" i="2"/>
  <c r="U5086" i="2"/>
  <c r="Y5087" i="2"/>
  <c r="R5087" i="2"/>
  <c r="S5087" i="2"/>
  <c r="U5087" i="2"/>
  <c r="Y5088" i="2"/>
  <c r="Y5089" i="2"/>
  <c r="Y5090" i="2"/>
  <c r="Y5091" i="2"/>
  <c r="Y5095" i="2"/>
  <c r="Y5096" i="2"/>
  <c r="Y5097" i="2"/>
  <c r="Y5099" i="2"/>
  <c r="Y5103" i="2"/>
  <c r="Y5104" i="2"/>
  <c r="Y5105" i="2"/>
  <c r="Y5107" i="2"/>
  <c r="S5110" i="2"/>
  <c r="U5110" i="2"/>
  <c r="Y5111" i="2"/>
  <c r="S5111" i="2"/>
  <c r="U5111" i="2"/>
  <c r="Y5112" i="2"/>
  <c r="S5112" i="2"/>
  <c r="U5112" i="2"/>
  <c r="Y5113" i="2"/>
  <c r="S5113" i="2"/>
  <c r="U5113" i="2"/>
  <c r="S5114" i="2"/>
  <c r="U5114" i="2"/>
  <c r="Y5115" i="2"/>
  <c r="S5115" i="2"/>
  <c r="U5115" i="2"/>
  <c r="S5116" i="2"/>
  <c r="U5116" i="2"/>
  <c r="S5117" i="2"/>
  <c r="U5117" i="2"/>
  <c r="S5118" i="2"/>
  <c r="U5118" i="2"/>
  <c r="Y5119" i="2"/>
  <c r="S5119" i="2"/>
  <c r="U5119" i="2"/>
  <c r="Y5120" i="2"/>
  <c r="S5120" i="2"/>
  <c r="U5120" i="2"/>
  <c r="Y5121" i="2"/>
  <c r="S5121" i="2"/>
  <c r="U5121" i="2"/>
  <c r="S5122" i="2"/>
  <c r="U5122" i="2"/>
  <c r="Y5123" i="2"/>
  <c r="S5123" i="2"/>
  <c r="U5123" i="2"/>
  <c r="S5124" i="2"/>
  <c r="U5124" i="2"/>
  <c r="S5125" i="2"/>
  <c r="U5125" i="2"/>
  <c r="S5126" i="2"/>
  <c r="U5126" i="2"/>
  <c r="Y5127" i="2"/>
  <c r="S5127" i="2"/>
  <c r="U5127" i="2"/>
  <c r="Y5128" i="2"/>
  <c r="S5128" i="2"/>
  <c r="U5128" i="2"/>
  <c r="Y5129" i="2"/>
  <c r="S5129" i="2"/>
  <c r="U5129" i="2"/>
  <c r="S5130" i="2"/>
  <c r="U5130" i="2"/>
  <c r="Y5131" i="2"/>
  <c r="S5131" i="2"/>
  <c r="U5131" i="2"/>
  <c r="S5132" i="2"/>
  <c r="U5132" i="2"/>
  <c r="S5133" i="2"/>
  <c r="U5133" i="2"/>
  <c r="S5134" i="2"/>
  <c r="U5134" i="2"/>
  <c r="Y5135" i="2"/>
  <c r="S5135" i="2"/>
  <c r="U5135" i="2"/>
  <c r="Y5136" i="2"/>
  <c r="S5136" i="2"/>
  <c r="U5136" i="2"/>
  <c r="Y5137" i="2"/>
  <c r="S5137" i="2"/>
  <c r="U5137" i="2"/>
  <c r="S5138" i="2"/>
  <c r="U5138" i="2"/>
  <c r="Y5139" i="2"/>
  <c r="S5139" i="2"/>
  <c r="U5139" i="2"/>
  <c r="S5140" i="2"/>
  <c r="U5140" i="2"/>
  <c r="S5141" i="2"/>
  <c r="U5141" i="2"/>
  <c r="S5142" i="2"/>
  <c r="U5142" i="2"/>
  <c r="Y5143" i="2"/>
  <c r="S5143" i="2"/>
  <c r="U5143" i="2"/>
  <c r="Y5144" i="2"/>
  <c r="S5144" i="2"/>
  <c r="U5144" i="2"/>
  <c r="Y5145" i="2"/>
  <c r="R5145" i="2"/>
  <c r="S5145" i="2"/>
  <c r="U5145" i="2"/>
  <c r="R5146" i="2"/>
  <c r="S5146" i="2"/>
  <c r="U5146" i="2"/>
  <c r="Y5147" i="2"/>
  <c r="Y5150" i="2"/>
  <c r="Y5151" i="2"/>
  <c r="Y5152" i="2"/>
  <c r="Y5153" i="2"/>
  <c r="S5154" i="2"/>
  <c r="U5154" i="2"/>
  <c r="Y5155" i="2"/>
  <c r="S5155" i="2"/>
  <c r="U5155" i="2"/>
  <c r="S5156" i="2"/>
  <c r="U5156" i="2"/>
  <c r="S5157" i="2"/>
  <c r="U5157" i="2"/>
  <c r="S5158" i="2"/>
  <c r="U5158" i="2"/>
  <c r="Y5159" i="2"/>
  <c r="S5159" i="2"/>
  <c r="U5159" i="2"/>
  <c r="Y5160" i="2"/>
  <c r="S5160" i="2"/>
  <c r="U5160" i="2"/>
  <c r="Y5161" i="2"/>
  <c r="S5161" i="2"/>
  <c r="U5161" i="2"/>
  <c r="Y5162" i="2"/>
  <c r="S5162" i="2"/>
  <c r="U5162" i="2"/>
  <c r="Y5163" i="2"/>
  <c r="S5163" i="2"/>
  <c r="U5163" i="2"/>
  <c r="R5164" i="2"/>
  <c r="S5164" i="2"/>
  <c r="U5164" i="2"/>
  <c r="S5165" i="2"/>
  <c r="U5165" i="2"/>
  <c r="S5166" i="2"/>
  <c r="U5166" i="2"/>
  <c r="Y5167" i="2"/>
  <c r="S5167" i="2"/>
  <c r="U5167" i="2"/>
  <c r="Y5168" i="2"/>
  <c r="S5168" i="2"/>
  <c r="U5168" i="2"/>
  <c r="Y5169" i="2"/>
  <c r="S5169" i="2"/>
  <c r="U5169" i="2"/>
  <c r="S5170" i="2"/>
  <c r="U5170" i="2"/>
  <c r="Y5171" i="2"/>
  <c r="S5171" i="2"/>
  <c r="U5171" i="2"/>
  <c r="S5172" i="2"/>
  <c r="U5172" i="2"/>
  <c r="S5173" i="2"/>
  <c r="U5173" i="2"/>
  <c r="S5174" i="2"/>
  <c r="U5174" i="2"/>
  <c r="Y5175" i="2"/>
  <c r="S5175" i="2"/>
  <c r="U5175" i="2"/>
  <c r="Y5176" i="2"/>
  <c r="S5176" i="2"/>
  <c r="U5176" i="2"/>
  <c r="Y5177" i="2"/>
  <c r="R5177" i="2"/>
  <c r="S5177" i="2"/>
  <c r="U5177" i="2"/>
  <c r="R5178" i="2"/>
  <c r="S5178" i="2"/>
  <c r="U5178" i="2"/>
  <c r="Y5179" i="2"/>
  <c r="R5179" i="2"/>
  <c r="S5179" i="2"/>
  <c r="U5179" i="2"/>
  <c r="R5180" i="2"/>
  <c r="S5180" i="2"/>
  <c r="U5180" i="2"/>
  <c r="R5181" i="2"/>
  <c r="S5181" i="2"/>
  <c r="U5181" i="2"/>
  <c r="R5182" i="2"/>
  <c r="S5182" i="2"/>
  <c r="U5182" i="2"/>
  <c r="Y5183" i="2"/>
  <c r="R5183" i="2"/>
  <c r="S5183" i="2"/>
  <c r="U5183" i="2"/>
  <c r="Y5184" i="2"/>
  <c r="R5184" i="2"/>
  <c r="S5184" i="2"/>
  <c r="U5184" i="2"/>
  <c r="Y5185" i="2"/>
  <c r="R5185" i="2"/>
  <c r="S5185" i="2"/>
  <c r="U5185" i="2"/>
  <c r="R5186" i="2"/>
  <c r="S5186" i="2"/>
  <c r="U5186" i="2"/>
  <c r="Y5187" i="2"/>
  <c r="Y5191" i="2"/>
  <c r="Y5192" i="2"/>
  <c r="Y5193" i="2"/>
  <c r="Y5195" i="2"/>
  <c r="Y5199" i="2"/>
  <c r="Y5200" i="2"/>
  <c r="Y5201" i="2"/>
  <c r="Y5203" i="2"/>
  <c r="Y5204" i="2"/>
  <c r="Y5207" i="2"/>
  <c r="Y5208" i="2"/>
  <c r="Y5209" i="2"/>
  <c r="S5209" i="2"/>
  <c r="U5209" i="2"/>
  <c r="S5210" i="2"/>
  <c r="U5210" i="2"/>
  <c r="Y5211" i="2"/>
  <c r="S5211" i="2"/>
  <c r="U5211" i="2"/>
  <c r="S5212" i="2"/>
  <c r="U5212" i="2"/>
  <c r="S5213" i="2"/>
  <c r="U5213" i="2"/>
  <c r="S5214" i="2"/>
  <c r="U5214" i="2"/>
  <c r="Y5215" i="2"/>
  <c r="S5215" i="2"/>
  <c r="U5215" i="2"/>
  <c r="Y5216" i="2"/>
  <c r="S5216" i="2"/>
  <c r="U5216" i="2"/>
  <c r="Y5217" i="2"/>
  <c r="S5217" i="2"/>
  <c r="U5217" i="2"/>
  <c r="S5218" i="2"/>
  <c r="U5218" i="2"/>
  <c r="Y5219" i="2"/>
  <c r="S5219" i="2"/>
  <c r="U5219" i="2"/>
  <c r="S5220" i="2"/>
  <c r="U5220" i="2"/>
  <c r="S5221" i="2"/>
  <c r="U5221" i="2"/>
  <c r="S5222" i="2"/>
  <c r="U5222" i="2"/>
  <c r="Y5223" i="2"/>
  <c r="S5223" i="2"/>
  <c r="U5223" i="2"/>
  <c r="Y5224" i="2"/>
  <c r="S5224" i="2"/>
  <c r="U5224" i="2"/>
  <c r="Y5225" i="2"/>
  <c r="S5225" i="2"/>
  <c r="U5225" i="2"/>
  <c r="Y5226" i="2"/>
  <c r="S5226" i="2"/>
  <c r="U5226" i="2"/>
  <c r="Y5227" i="2"/>
  <c r="S5227" i="2"/>
  <c r="U5227" i="2"/>
  <c r="S5228" i="2"/>
  <c r="U5228" i="2"/>
  <c r="S5229" i="2"/>
  <c r="U5229" i="2"/>
  <c r="Y5230" i="2"/>
  <c r="S5230" i="2"/>
  <c r="U5230" i="2"/>
  <c r="Y5231" i="2"/>
  <c r="S5231" i="2"/>
  <c r="U5231" i="2"/>
  <c r="Y5232" i="2"/>
  <c r="S5232" i="2"/>
  <c r="U5232" i="2"/>
  <c r="Y5233" i="2"/>
  <c r="S5233" i="2"/>
  <c r="U5233" i="2"/>
  <c r="R5234" i="2"/>
  <c r="S5234" i="2"/>
  <c r="U5234" i="2"/>
  <c r="Y5235" i="2"/>
  <c r="S5235" i="2"/>
  <c r="U5235" i="2"/>
  <c r="S5236" i="2"/>
  <c r="U5236" i="2"/>
  <c r="S5237" i="2"/>
  <c r="U5237" i="2"/>
  <c r="S5238" i="2"/>
  <c r="U5238" i="2"/>
  <c r="Y5239" i="2"/>
  <c r="S5239" i="2"/>
  <c r="U5239" i="2"/>
  <c r="Y5240" i="2"/>
  <c r="S5240" i="2"/>
  <c r="U5240" i="2"/>
  <c r="Y5241" i="2"/>
  <c r="S5241" i="2"/>
  <c r="U5241" i="2"/>
  <c r="S5242" i="2"/>
  <c r="U5242" i="2"/>
  <c r="Y5243" i="2"/>
  <c r="S5243" i="2"/>
  <c r="U5243" i="2"/>
  <c r="S5244" i="2"/>
  <c r="U5244" i="2"/>
  <c r="S5245" i="2"/>
  <c r="U5245" i="2"/>
  <c r="R5246" i="2"/>
  <c r="S5246" i="2"/>
  <c r="U5246" i="2"/>
  <c r="Y5247" i="2"/>
  <c r="S5247" i="2"/>
  <c r="U5247" i="2"/>
  <c r="Y5248" i="2"/>
  <c r="S5248" i="2"/>
  <c r="U5248" i="2"/>
  <c r="Y5249" i="2"/>
  <c r="S5249" i="2"/>
  <c r="U5249" i="2"/>
  <c r="R5250" i="2"/>
  <c r="S5250" i="2"/>
  <c r="U5250" i="2"/>
  <c r="Y5251" i="2"/>
  <c r="R5251" i="2"/>
  <c r="S5251" i="2"/>
  <c r="U5251" i="2"/>
  <c r="R5252" i="2"/>
  <c r="S5252" i="2"/>
  <c r="U5252" i="2"/>
  <c r="S5253" i="2"/>
  <c r="U5253" i="2"/>
  <c r="S5254" i="2"/>
  <c r="U5254" i="2"/>
  <c r="Y5255" i="2"/>
  <c r="S5255" i="2"/>
  <c r="U5255" i="2"/>
  <c r="Y5256" i="2"/>
  <c r="S5256" i="2"/>
  <c r="U5256" i="2"/>
  <c r="Y5257" i="2"/>
  <c r="S5257" i="2"/>
  <c r="U5257" i="2"/>
  <c r="S5258" i="2"/>
  <c r="U5258" i="2"/>
  <c r="Y5259" i="2"/>
  <c r="S5259" i="2"/>
  <c r="U5259" i="2"/>
  <c r="S5260" i="2"/>
  <c r="U5260" i="2"/>
  <c r="S5261" i="2"/>
  <c r="U5261" i="2"/>
  <c r="S5262" i="2"/>
  <c r="U5262" i="2"/>
  <c r="Y5263" i="2"/>
  <c r="S5263" i="2"/>
  <c r="U5263" i="2"/>
  <c r="Y5264" i="2"/>
  <c r="S5264" i="2"/>
  <c r="U5264" i="2"/>
  <c r="Y5265" i="2"/>
  <c r="S5265" i="2"/>
  <c r="U5265" i="2"/>
  <c r="S5266" i="2"/>
  <c r="U5266" i="2"/>
  <c r="Y5267" i="2"/>
  <c r="S5267" i="2"/>
  <c r="U5267" i="2"/>
  <c r="R5268" i="2"/>
  <c r="S5268" i="2"/>
  <c r="U5268" i="2"/>
  <c r="S5269" i="2"/>
  <c r="U5269" i="2"/>
  <c r="S5270" i="2"/>
  <c r="U5270" i="2"/>
  <c r="Y5271" i="2"/>
  <c r="S5271" i="2"/>
  <c r="U5271" i="2"/>
  <c r="Y5272" i="2"/>
  <c r="S5272" i="2"/>
  <c r="U5272" i="2"/>
  <c r="Y5273" i="2"/>
  <c r="S5273" i="2"/>
  <c r="U5273" i="2"/>
  <c r="S5274" i="2"/>
  <c r="U5274" i="2"/>
  <c r="Y5275" i="2"/>
  <c r="S5275" i="2"/>
  <c r="U5275" i="2"/>
  <c r="S5276" i="2"/>
  <c r="U5276" i="2"/>
  <c r="S5277" i="2"/>
  <c r="U5277" i="2"/>
  <c r="S5278" i="2"/>
  <c r="U5278" i="2"/>
  <c r="Y5279" i="2"/>
  <c r="S5279" i="2"/>
  <c r="U5279" i="2"/>
  <c r="Y5280" i="2"/>
  <c r="S5280" i="2"/>
  <c r="U5280" i="2"/>
  <c r="Y5281" i="2"/>
  <c r="R5281" i="2"/>
  <c r="S5281" i="2"/>
  <c r="U5281" i="2"/>
  <c r="R5282" i="2"/>
  <c r="S5282" i="2"/>
  <c r="U5282" i="2"/>
  <c r="Y5283" i="2"/>
  <c r="R5283" i="2"/>
  <c r="S5283" i="2"/>
  <c r="U5283" i="2"/>
  <c r="R5284" i="2"/>
  <c r="S5284" i="2"/>
  <c r="U5284" i="2"/>
  <c r="S5285" i="2"/>
  <c r="U5285" i="2"/>
  <c r="S5286" i="2"/>
  <c r="U5286" i="2"/>
  <c r="Y5287" i="2"/>
  <c r="S5287" i="2"/>
  <c r="U5287" i="2"/>
  <c r="Y5288" i="2"/>
  <c r="S5288" i="2"/>
  <c r="U5288" i="2"/>
  <c r="Y5289" i="2"/>
  <c r="S5289" i="2"/>
  <c r="U5289" i="2"/>
  <c r="Y5290" i="2"/>
  <c r="S5290" i="2"/>
  <c r="U5290" i="2"/>
  <c r="Y5291" i="2"/>
  <c r="S5291" i="2"/>
  <c r="U5291" i="2"/>
  <c r="S5292" i="2"/>
  <c r="U5292" i="2"/>
  <c r="S5293" i="2"/>
  <c r="U5293" i="2"/>
  <c r="S5294" i="2"/>
  <c r="U5294" i="2"/>
  <c r="Y5295" i="2"/>
  <c r="S5295" i="2"/>
  <c r="U5295" i="2"/>
  <c r="Y5296" i="2"/>
  <c r="S5296" i="2"/>
  <c r="U5296" i="2"/>
  <c r="Y5297" i="2"/>
  <c r="S5297" i="2"/>
  <c r="U5297" i="2"/>
  <c r="S5298" i="2"/>
  <c r="U5298" i="2"/>
  <c r="Y5299" i="2"/>
  <c r="S5299" i="2"/>
  <c r="U5299" i="2"/>
  <c r="S5300" i="2"/>
  <c r="U5300" i="2"/>
  <c r="S5301" i="2"/>
  <c r="U5301" i="2"/>
  <c r="Y5302" i="2"/>
  <c r="S5302" i="2"/>
  <c r="U5302" i="2"/>
  <c r="Y5303" i="2"/>
  <c r="S5303" i="2"/>
  <c r="U5303" i="2"/>
  <c r="Y5304" i="2"/>
  <c r="S5304" i="2"/>
  <c r="U5304" i="2"/>
  <c r="Y5305" i="2"/>
  <c r="S5305" i="2"/>
  <c r="U5305" i="2"/>
  <c r="Y5306" i="2"/>
  <c r="S5306" i="2"/>
  <c r="U5306" i="2"/>
  <c r="Y5307" i="2"/>
  <c r="S5307" i="2"/>
  <c r="U5307" i="2"/>
  <c r="S5308" i="2"/>
  <c r="U5308" i="2"/>
  <c r="S5309" i="2"/>
  <c r="U5309" i="2"/>
  <c r="S5310" i="2"/>
  <c r="U5310" i="2"/>
  <c r="Y5311" i="2"/>
  <c r="S5311" i="2"/>
  <c r="U5311" i="2"/>
  <c r="Y5312" i="2"/>
  <c r="S5312" i="2"/>
  <c r="U5312" i="2"/>
  <c r="Y5313" i="2"/>
  <c r="S5313" i="2"/>
  <c r="U5313" i="2"/>
  <c r="S5314" i="2"/>
  <c r="U5314" i="2"/>
  <c r="Y5315" i="2"/>
  <c r="S5315" i="2"/>
  <c r="U5315" i="2"/>
  <c r="S5316" i="2"/>
  <c r="U5316" i="2"/>
  <c r="Y5319" i="2"/>
  <c r="S5319" i="2"/>
  <c r="U5319" i="2"/>
  <c r="Y5320" i="2"/>
  <c r="S5320" i="2"/>
  <c r="U5320" i="2"/>
  <c r="Y5321" i="2"/>
  <c r="S5321" i="2"/>
  <c r="U5321" i="2"/>
  <c r="Y5322" i="2"/>
  <c r="Y5323" i="2"/>
  <c r="S5323" i="2"/>
  <c r="U5323" i="2"/>
  <c r="S5324" i="2"/>
  <c r="U5324" i="2"/>
  <c r="S5325" i="2"/>
  <c r="U5325" i="2"/>
  <c r="S5326" i="2"/>
  <c r="U5326" i="2"/>
  <c r="Y5327" i="2"/>
  <c r="S5327" i="2"/>
  <c r="U5327" i="2"/>
  <c r="Y5328" i="2"/>
  <c r="S5328" i="2"/>
  <c r="U5328" i="2"/>
  <c r="Y5329" i="2"/>
  <c r="S5329" i="2"/>
  <c r="U5329" i="2"/>
  <c r="S5330" i="2"/>
  <c r="U5330" i="2"/>
  <c r="Y5331" i="2"/>
  <c r="S5331" i="2"/>
  <c r="U5331" i="2"/>
  <c r="S5332" i="2"/>
  <c r="U5332" i="2"/>
  <c r="S5333" i="2"/>
  <c r="U5333" i="2"/>
  <c r="S5334" i="2"/>
  <c r="U5334" i="2"/>
  <c r="Y5335" i="2"/>
  <c r="S5335" i="2"/>
  <c r="U5335" i="2"/>
  <c r="Y5336" i="2"/>
  <c r="S5336" i="2"/>
  <c r="U5336" i="2"/>
  <c r="Y5337" i="2"/>
  <c r="S5337" i="2"/>
  <c r="U5337" i="2"/>
  <c r="S5338" i="2"/>
  <c r="U5338" i="2"/>
  <c r="Y5339" i="2"/>
  <c r="S5339" i="2"/>
  <c r="U5339" i="2"/>
  <c r="S5340" i="2"/>
  <c r="U5340" i="2"/>
  <c r="S5341" i="2"/>
  <c r="U5341" i="2"/>
  <c r="Y5343" i="2"/>
  <c r="Y5344" i="2"/>
  <c r="Y5345" i="2"/>
  <c r="Y5347" i="2"/>
  <c r="S5347" i="2"/>
  <c r="U5347" i="2"/>
  <c r="S5348" i="2"/>
  <c r="U5348" i="2"/>
  <c r="B4" i="41"/>
  <c r="B3" i="41"/>
  <c r="B8" i="42"/>
  <c r="A8" i="42"/>
  <c r="B7" i="42"/>
  <c r="A7" i="42"/>
  <c r="B6" i="42"/>
  <c r="A6" i="42"/>
  <c r="B5" i="42"/>
  <c r="A5" i="42"/>
  <c r="B4" i="42"/>
  <c r="A4" i="42"/>
  <c r="B3" i="42"/>
  <c r="A3" i="42"/>
  <c r="J35" i="37" l="1"/>
  <c r="J43" i="37"/>
  <c r="J51" i="37"/>
  <c r="J34" i="37"/>
  <c r="J47" i="37"/>
  <c r="J40" i="37"/>
  <c r="J36" i="37"/>
  <c r="J44" i="37"/>
  <c r="J52" i="37"/>
  <c r="J45" i="37"/>
  <c r="J49" i="37"/>
  <c r="J37" i="37"/>
  <c r="J38" i="37"/>
  <c r="J46" i="37"/>
  <c r="J48" i="37"/>
  <c r="J42" i="37"/>
  <c r="J39" i="37"/>
  <c r="J41" i="37"/>
  <c r="J50" i="37"/>
  <c r="R1424" i="2"/>
  <c r="U1903" i="2"/>
  <c r="S1903" i="2" s="1"/>
  <c r="U1872" i="2"/>
  <c r="S1872" i="2" s="1"/>
  <c r="U1841" i="2"/>
  <c r="S1841" i="2" s="1"/>
  <c r="U1720" i="2"/>
  <c r="S1720" i="2" s="1"/>
  <c r="U1726" i="2"/>
  <c r="S1726" i="2" s="1"/>
  <c r="U1649" i="2"/>
  <c r="S1649" i="2" s="1"/>
  <c r="U1776" i="2"/>
  <c r="S1776" i="2" s="1"/>
  <c r="U1906" i="2"/>
  <c r="S1906" i="2" s="1"/>
  <c r="U1713" i="2"/>
  <c r="S1713" i="2" s="1"/>
  <c r="U1871" i="2"/>
  <c r="S1871" i="2" s="1"/>
  <c r="U1724" i="2"/>
  <c r="S1724" i="2" s="1"/>
  <c r="R1723" i="2"/>
  <c r="U1715" i="2"/>
  <c r="S1715" i="2" s="1"/>
  <c r="U1708" i="2"/>
  <c r="S1708" i="2" s="1"/>
  <c r="R1653" i="2"/>
  <c r="U1651" i="2"/>
  <c r="S1651" i="2" s="1"/>
  <c r="U1548" i="2"/>
  <c r="S1548" i="2" s="1"/>
  <c r="U1873" i="2"/>
  <c r="S1873" i="2" s="1"/>
  <c r="U1840" i="2"/>
  <c r="S1840" i="2" s="1"/>
  <c r="U1793" i="2"/>
  <c r="S1793" i="2" s="1"/>
  <c r="U1714" i="2"/>
  <c r="S1714" i="2" s="1"/>
  <c r="U1650" i="2"/>
  <c r="S1650" i="2" s="1"/>
  <c r="U1648" i="2"/>
  <c r="S1648" i="2" s="1"/>
  <c r="U1795" i="2"/>
  <c r="S1795" i="2" s="1"/>
  <c r="U1771" i="2"/>
  <c r="S1771" i="2" s="1"/>
  <c r="R1729" i="2"/>
  <c r="U1652" i="2"/>
  <c r="S1652" i="2" s="1"/>
  <c r="R1647" i="2"/>
  <c r="U1870" i="2"/>
  <c r="S1870" i="2" s="1"/>
  <c r="R1514" i="2"/>
  <c r="R1209" i="2"/>
  <c r="U1725" i="2"/>
  <c r="S1725" i="2" s="1"/>
  <c r="R1487" i="2"/>
  <c r="R1482" i="2"/>
  <c r="R1426" i="2"/>
  <c r="R1728" i="2"/>
  <c r="R1721" i="2"/>
  <c r="R1654" i="2"/>
  <c r="U1656" i="2"/>
  <c r="S1656" i="2" s="1"/>
  <c r="U1646" i="2"/>
  <c r="S1646" i="2" s="1"/>
  <c r="R1646" i="2"/>
  <c r="R1481" i="2"/>
  <c r="R1523" i="2"/>
  <c r="U1543" i="2"/>
  <c r="S1543" i="2" s="1"/>
  <c r="U1534" i="2"/>
  <c r="S1534" i="2" s="1"/>
  <c r="R1534" i="2"/>
  <c r="R1727" i="2"/>
  <c r="R1722" i="2"/>
  <c r="R1655" i="2"/>
  <c r="R1427" i="2"/>
  <c r="U1657" i="2"/>
  <c r="S1657" i="2" s="1"/>
  <c r="J54" i="37" l="1"/>
  <c r="B1" i="41"/>
  <c r="B2" i="41"/>
  <c r="R138" i="2"/>
  <c r="R139" i="2"/>
  <c r="R140" i="2"/>
  <c r="R141" i="2"/>
  <c r="R142" i="2"/>
  <c r="R143" i="2"/>
  <c r="R144" i="2"/>
  <c r="R145" i="2"/>
  <c r="R146" i="2"/>
  <c r="R147" i="2"/>
  <c r="R148" i="2"/>
  <c r="R149" i="2"/>
  <c r="R150" i="2"/>
  <c r="R151" i="2"/>
  <c r="R152" i="2"/>
  <c r="R153" i="2"/>
  <c r="R154" i="2"/>
  <c r="R155" i="2"/>
  <c r="R156" i="2"/>
  <c r="R157" i="2"/>
  <c r="R158" i="2"/>
  <c r="R159" i="2"/>
  <c r="R160" i="2"/>
  <c r="R161" i="2"/>
  <c r="R162" i="2"/>
  <c r="R163" i="2"/>
  <c r="R164" i="2"/>
  <c r="R165" i="2"/>
  <c r="R166" i="2"/>
  <c r="R169" i="2"/>
  <c r="R170" i="2"/>
  <c r="R171" i="2"/>
  <c r="R189" i="2"/>
  <c r="R191" i="2"/>
  <c r="R192" i="2"/>
  <c r="R193" i="2"/>
  <c r="R194" i="2"/>
  <c r="R195" i="2"/>
  <c r="R196" i="2"/>
  <c r="R197" i="2"/>
  <c r="R198" i="2"/>
  <c r="R313" i="2"/>
  <c r="R314" i="2"/>
  <c r="R315" i="2"/>
  <c r="R331" i="2"/>
  <c r="R332" i="2"/>
  <c r="R333" i="2"/>
  <c r="R334" i="2"/>
  <c r="R335" i="2"/>
  <c r="R336" i="2"/>
  <c r="R337" i="2"/>
  <c r="R338" i="2"/>
  <c r="R339" i="2"/>
  <c r="R340" i="2"/>
  <c r="R341" i="2"/>
  <c r="R342" i="2"/>
  <c r="R343" i="2"/>
  <c r="R344" i="2"/>
  <c r="R345" i="2"/>
  <c r="R346" i="2"/>
  <c r="R347" i="2"/>
  <c r="R348" i="2"/>
  <c r="R349" i="2"/>
  <c r="R350" i="2"/>
  <c r="K52" i="38" l="1"/>
  <c r="K60" i="38" l="1"/>
  <c r="K59" i="38"/>
  <c r="K58" i="38"/>
  <c r="K57" i="38"/>
  <c r="K56" i="38"/>
  <c r="K55" i="38"/>
  <c r="K54" i="38"/>
  <c r="K53" i="38"/>
  <c r="K51" i="38"/>
  <c r="K50" i="38"/>
  <c r="B3" i="35" l="1"/>
  <c r="B5" i="35"/>
  <c r="B6" i="35"/>
  <c r="B7" i="35"/>
  <c r="B8"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B6" i="28"/>
  <c r="B5" i="28"/>
  <c r="B3" i="28"/>
  <c r="A4" i="28"/>
  <c r="A5" i="28"/>
  <c r="A6" i="28"/>
  <c r="A3" i="28"/>
  <c r="B7" i="2"/>
  <c r="B6" i="2"/>
  <c r="B5" i="2"/>
  <c r="B4" i="2"/>
  <c r="B3" i="2"/>
  <c r="C7" i="2"/>
  <c r="C6" i="2"/>
  <c r="C5" i="2"/>
  <c r="C3" i="2"/>
  <c r="K54" i="18"/>
  <c r="K55" i="18"/>
  <c r="K56" i="18"/>
  <c r="K57" i="18"/>
  <c r="K58" i="18"/>
  <c r="K59" i="18"/>
  <c r="K60" i="18"/>
  <c r="K53" i="18"/>
  <c r="K51" i="18"/>
  <c r="K50" i="18"/>
  <c r="H34" i="37" l="1"/>
  <c r="I52" i="37"/>
  <c r="V18" i="2"/>
  <c r="V15" i="2"/>
  <c r="V17" i="2"/>
  <c r="V25" i="2"/>
  <c r="V33" i="2"/>
  <c r="V41" i="2"/>
  <c r="V49" i="2"/>
  <c r="V57" i="2"/>
  <c r="V65" i="2"/>
  <c r="V73" i="2"/>
  <c r="V81" i="2"/>
  <c r="V89" i="2"/>
  <c r="V97" i="2"/>
  <c r="V105" i="2"/>
  <c r="V113" i="2"/>
  <c r="V121" i="2"/>
  <c r="V129" i="2"/>
  <c r="V137" i="2"/>
  <c r="V145" i="2"/>
  <c r="V153" i="2"/>
  <c r="V161" i="2"/>
  <c r="V169" i="2"/>
  <c r="V177" i="2"/>
  <c r="V185" i="2"/>
  <c r="V193" i="2"/>
  <c r="V201" i="2"/>
  <c r="V209" i="2"/>
  <c r="V217" i="2"/>
  <c r="V225" i="2"/>
  <c r="V233" i="2"/>
  <c r="V241" i="2"/>
  <c r="V249" i="2"/>
  <c r="V257" i="2"/>
  <c r="V265" i="2"/>
  <c r="V273" i="2"/>
  <c r="V281" i="2"/>
  <c r="V289" i="2"/>
  <c r="V297" i="2"/>
  <c r="V305" i="2"/>
  <c r="V313" i="2"/>
  <c r="V321" i="2"/>
  <c r="V329" i="2"/>
  <c r="V337" i="2"/>
  <c r="V345" i="2"/>
  <c r="V353" i="2"/>
  <c r="V361" i="2"/>
  <c r="V369" i="2"/>
  <c r="V377" i="2"/>
  <c r="V385" i="2"/>
  <c r="V393" i="2"/>
  <c r="V401" i="2"/>
  <c r="V409" i="2"/>
  <c r="V417" i="2"/>
  <c r="V425" i="2"/>
  <c r="V433" i="2"/>
  <c r="V441" i="2"/>
  <c r="V449" i="2"/>
  <c r="V457" i="2"/>
  <c r="V465" i="2"/>
  <c r="V473" i="2"/>
  <c r="V481" i="2"/>
  <c r="V489" i="2"/>
  <c r="V497" i="2"/>
  <c r="V505" i="2"/>
  <c r="V513" i="2"/>
  <c r="V521" i="2"/>
  <c r="V529" i="2"/>
  <c r="V537" i="2"/>
  <c r="V545" i="2"/>
  <c r="V553" i="2"/>
  <c r="V561" i="2"/>
  <c r="V569" i="2"/>
  <c r="V577" i="2"/>
  <c r="V585" i="2"/>
  <c r="V593" i="2"/>
  <c r="V601" i="2"/>
  <c r="V609" i="2"/>
  <c r="V617" i="2"/>
  <c r="V625" i="2"/>
  <c r="V633" i="2"/>
  <c r="V641" i="2"/>
  <c r="V649" i="2"/>
  <c r="V657" i="2"/>
  <c r="V665" i="2"/>
  <c r="V673" i="2"/>
  <c r="V681" i="2"/>
  <c r="V689" i="2"/>
  <c r="V21" i="2"/>
  <c r="V30" i="2"/>
  <c r="V39" i="2"/>
  <c r="V48" i="2"/>
  <c r="V58" i="2"/>
  <c r="V67" i="2"/>
  <c r="V76" i="2"/>
  <c r="V85" i="2"/>
  <c r="V94" i="2"/>
  <c r="V103" i="2"/>
  <c r="V112" i="2"/>
  <c r="V122" i="2"/>
  <c r="V131" i="2"/>
  <c r="V140" i="2"/>
  <c r="V149" i="2"/>
  <c r="V158" i="2"/>
  <c r="V167" i="2"/>
  <c r="V176" i="2"/>
  <c r="V186" i="2"/>
  <c r="V195" i="2"/>
  <c r="V204" i="2"/>
  <c r="V213" i="2"/>
  <c r="V222" i="2"/>
  <c r="V231" i="2"/>
  <c r="V240" i="2"/>
  <c r="V250" i="2"/>
  <c r="V259" i="2"/>
  <c r="V268" i="2"/>
  <c r="V277" i="2"/>
  <c r="V286" i="2"/>
  <c r="V295" i="2"/>
  <c r="V304" i="2"/>
  <c r="V314" i="2"/>
  <c r="V323" i="2"/>
  <c r="V332" i="2"/>
  <c r="V341" i="2"/>
  <c r="V350" i="2"/>
  <c r="V359" i="2"/>
  <c r="V368" i="2"/>
  <c r="V378" i="2"/>
  <c r="V387" i="2"/>
  <c r="V396" i="2"/>
  <c r="V405" i="2"/>
  <c r="V414" i="2"/>
  <c r="V423" i="2"/>
  <c r="V432" i="2"/>
  <c r="V442" i="2"/>
  <c r="V451" i="2"/>
  <c r="V460" i="2"/>
  <c r="V469" i="2"/>
  <c r="V478" i="2"/>
  <c r="V487" i="2"/>
  <c r="V496" i="2"/>
  <c r="V506" i="2"/>
  <c r="V515" i="2"/>
  <c r="V524" i="2"/>
  <c r="V533" i="2"/>
  <c r="V542" i="2"/>
  <c r="V551" i="2"/>
  <c r="V560" i="2"/>
  <c r="V570" i="2"/>
  <c r="V579" i="2"/>
  <c r="V588" i="2"/>
  <c r="V597" i="2"/>
  <c r="V606" i="2"/>
  <c r="V615" i="2"/>
  <c r="V624" i="2"/>
  <c r="V634" i="2"/>
  <c r="V643" i="2"/>
  <c r="V652" i="2"/>
  <c r="V661" i="2"/>
  <c r="V670" i="2"/>
  <c r="V679" i="2"/>
  <c r="V688" i="2"/>
  <c r="V697" i="2"/>
  <c r="V705" i="2"/>
  <c r="V713" i="2"/>
  <c r="V721" i="2"/>
  <c r="V729" i="2"/>
  <c r="V737" i="2"/>
  <c r="V745" i="2"/>
  <c r="V753" i="2"/>
  <c r="V761" i="2"/>
  <c r="V769" i="2"/>
  <c r="V777" i="2"/>
  <c r="V11" i="2"/>
  <c r="V22" i="2"/>
  <c r="V31" i="2"/>
  <c r="V40" i="2"/>
  <c r="V50" i="2"/>
  <c r="V59" i="2"/>
  <c r="V68" i="2"/>
  <c r="V77" i="2"/>
  <c r="V86" i="2"/>
  <c r="V95" i="2"/>
  <c r="V104" i="2"/>
  <c r="V114" i="2"/>
  <c r="V123" i="2"/>
  <c r="V132" i="2"/>
  <c r="V141" i="2"/>
  <c r="V150" i="2"/>
  <c r="V159" i="2"/>
  <c r="V168" i="2"/>
  <c r="V178" i="2"/>
  <c r="V187" i="2"/>
  <c r="V196" i="2"/>
  <c r="V205" i="2"/>
  <c r="V214" i="2"/>
  <c r="V223" i="2"/>
  <c r="V232" i="2"/>
  <c r="V242" i="2"/>
  <c r="V251" i="2"/>
  <c r="V260" i="2"/>
  <c r="V269" i="2"/>
  <c r="V278" i="2"/>
  <c r="V287" i="2"/>
  <c r="V296" i="2"/>
  <c r="V306" i="2"/>
  <c r="V315" i="2"/>
  <c r="V324" i="2"/>
  <c r="V333" i="2"/>
  <c r="V342" i="2"/>
  <c r="V351" i="2"/>
  <c r="V360" i="2"/>
  <c r="V370" i="2"/>
  <c r="V379" i="2"/>
  <c r="V388" i="2"/>
  <c r="V397" i="2"/>
  <c r="V406" i="2"/>
  <c r="V415" i="2"/>
  <c r="V424" i="2"/>
  <c r="V434" i="2"/>
  <c r="V443" i="2"/>
  <c r="V452" i="2"/>
  <c r="V461" i="2"/>
  <c r="V470" i="2"/>
  <c r="V479" i="2"/>
  <c r="V488" i="2"/>
  <c r="V498" i="2"/>
  <c r="V507" i="2"/>
  <c r="V516" i="2"/>
  <c r="V525" i="2"/>
  <c r="V534" i="2"/>
  <c r="V543" i="2"/>
  <c r="V552" i="2"/>
  <c r="V562" i="2"/>
  <c r="V571" i="2"/>
  <c r="V580" i="2"/>
  <c r="V589" i="2"/>
  <c r="V598" i="2"/>
  <c r="V607" i="2"/>
  <c r="V616" i="2"/>
  <c r="V626" i="2"/>
  <c r="V635" i="2"/>
  <c r="V644" i="2"/>
  <c r="V653" i="2"/>
  <c r="V662" i="2"/>
  <c r="V671" i="2"/>
  <c r="V680" i="2"/>
  <c r="V690" i="2"/>
  <c r="V698" i="2"/>
  <c r="V706" i="2"/>
  <c r="V714" i="2"/>
  <c r="V722" i="2"/>
  <c r="V730" i="2"/>
  <c r="V738" i="2"/>
  <c r="V746" i="2"/>
  <c r="V754" i="2"/>
  <c r="V762" i="2"/>
  <c r="V770" i="2"/>
  <c r="V13" i="2"/>
  <c r="V24" i="2"/>
  <c r="V34" i="2"/>
  <c r="V43" i="2"/>
  <c r="V52" i="2"/>
  <c r="V61" i="2"/>
  <c r="V70" i="2"/>
  <c r="V79" i="2"/>
  <c r="V88" i="2"/>
  <c r="V98" i="2"/>
  <c r="V107" i="2"/>
  <c r="V116" i="2"/>
  <c r="V125" i="2"/>
  <c r="V134" i="2"/>
  <c r="V143" i="2"/>
  <c r="V152" i="2"/>
  <c r="V162" i="2"/>
  <c r="V171" i="2"/>
  <c r="V180" i="2"/>
  <c r="V189" i="2"/>
  <c r="V198" i="2"/>
  <c r="V207" i="2"/>
  <c r="V216" i="2"/>
  <c r="V226" i="2"/>
  <c r="V235" i="2"/>
  <c r="V244" i="2"/>
  <c r="V253" i="2"/>
  <c r="V262" i="2"/>
  <c r="V271" i="2"/>
  <c r="V280" i="2"/>
  <c r="V290" i="2"/>
  <c r="V299" i="2"/>
  <c r="V308" i="2"/>
  <c r="V317" i="2"/>
  <c r="V326" i="2"/>
  <c r="V335" i="2"/>
  <c r="V344" i="2"/>
  <c r="V354" i="2"/>
  <c r="V363" i="2"/>
  <c r="V372" i="2"/>
  <c r="V381" i="2"/>
  <c r="V390" i="2"/>
  <c r="V399" i="2"/>
  <c r="V408" i="2"/>
  <c r="V418" i="2"/>
  <c r="V427" i="2"/>
  <c r="V436" i="2"/>
  <c r="V445" i="2"/>
  <c r="V454" i="2"/>
  <c r="V463" i="2"/>
  <c r="V472" i="2"/>
  <c r="V482" i="2"/>
  <c r="V491" i="2"/>
  <c r="V500" i="2"/>
  <c r="V509" i="2"/>
  <c r="V518" i="2"/>
  <c r="V527" i="2"/>
  <c r="V536" i="2"/>
  <c r="V546" i="2"/>
  <c r="V555" i="2"/>
  <c r="V564" i="2"/>
  <c r="V573" i="2"/>
  <c r="V582" i="2"/>
  <c r="V591" i="2"/>
  <c r="V600" i="2"/>
  <c r="V610" i="2"/>
  <c r="V619" i="2"/>
  <c r="V628" i="2"/>
  <c r="V637" i="2"/>
  <c r="V646" i="2"/>
  <c r="V655" i="2"/>
  <c r="V664" i="2"/>
  <c r="V674" i="2"/>
  <c r="V683" i="2"/>
  <c r="V692" i="2"/>
  <c r="V700" i="2"/>
  <c r="V708" i="2"/>
  <c r="V716" i="2"/>
  <c r="V724" i="2"/>
  <c r="V732" i="2"/>
  <c r="V740" i="2"/>
  <c r="V748" i="2"/>
  <c r="V756" i="2"/>
  <c r="V764" i="2"/>
  <c r="V772" i="2"/>
  <c r="V14" i="2"/>
  <c r="V26" i="2"/>
  <c r="V35" i="2"/>
  <c r="V44" i="2"/>
  <c r="V53" i="2"/>
  <c r="V62" i="2"/>
  <c r="V71" i="2"/>
  <c r="V80" i="2"/>
  <c r="V90" i="2"/>
  <c r="V99" i="2"/>
  <c r="V108" i="2"/>
  <c r="V117" i="2"/>
  <c r="V126" i="2"/>
  <c r="V135" i="2"/>
  <c r="V144" i="2"/>
  <c r="V154" i="2"/>
  <c r="V163" i="2"/>
  <c r="V172" i="2"/>
  <c r="V181" i="2"/>
  <c r="V190" i="2"/>
  <c r="V199" i="2"/>
  <c r="V208" i="2"/>
  <c r="V218" i="2"/>
  <c r="V227" i="2"/>
  <c r="V236" i="2"/>
  <c r="V245" i="2"/>
  <c r="V254" i="2"/>
  <c r="V263" i="2"/>
  <c r="V272" i="2"/>
  <c r="V282" i="2"/>
  <c r="V291" i="2"/>
  <c r="V300" i="2"/>
  <c r="V309" i="2"/>
  <c r="V318" i="2"/>
  <c r="V327" i="2"/>
  <c r="V336" i="2"/>
  <c r="V346" i="2"/>
  <c r="V355" i="2"/>
  <c r="V364" i="2"/>
  <c r="V373" i="2"/>
  <c r="V382" i="2"/>
  <c r="V391" i="2"/>
  <c r="V400" i="2"/>
  <c r="V410" i="2"/>
  <c r="V419" i="2"/>
  <c r="V428" i="2"/>
  <c r="V437" i="2"/>
  <c r="V446" i="2"/>
  <c r="V455" i="2"/>
  <c r="V464" i="2"/>
  <c r="V474" i="2"/>
  <c r="V483" i="2"/>
  <c r="V492" i="2"/>
  <c r="V501" i="2"/>
  <c r="V510" i="2"/>
  <c r="V519" i="2"/>
  <c r="V19" i="2"/>
  <c r="V28" i="2"/>
  <c r="V37" i="2"/>
  <c r="V46" i="2"/>
  <c r="V55" i="2"/>
  <c r="V64" i="2"/>
  <c r="V74" i="2"/>
  <c r="V83" i="2"/>
  <c r="V92" i="2"/>
  <c r="V101" i="2"/>
  <c r="V110" i="2"/>
  <c r="V119" i="2"/>
  <c r="V128" i="2"/>
  <c r="V138" i="2"/>
  <c r="V147" i="2"/>
  <c r="V156" i="2"/>
  <c r="V165" i="2"/>
  <c r="V174" i="2"/>
  <c r="V183" i="2"/>
  <c r="V192" i="2"/>
  <c r="V202" i="2"/>
  <c r="V211" i="2"/>
  <c r="V220" i="2"/>
  <c r="V229" i="2"/>
  <c r="V238" i="2"/>
  <c r="V247" i="2"/>
  <c r="V256" i="2"/>
  <c r="V266" i="2"/>
  <c r="V275" i="2"/>
  <c r="V284" i="2"/>
  <c r="V293" i="2"/>
  <c r="V302" i="2"/>
  <c r="V311" i="2"/>
  <c r="V320" i="2"/>
  <c r="V330" i="2"/>
  <c r="V339" i="2"/>
  <c r="V348" i="2"/>
  <c r="V357" i="2"/>
  <c r="V366" i="2"/>
  <c r="V375" i="2"/>
  <c r="V384" i="2"/>
  <c r="V394" i="2"/>
  <c r="V403" i="2"/>
  <c r="V412" i="2"/>
  <c r="V421" i="2"/>
  <c r="V430" i="2"/>
  <c r="V439" i="2"/>
  <c r="V448" i="2"/>
  <c r="V458" i="2"/>
  <c r="V467" i="2"/>
  <c r="V476" i="2"/>
  <c r="V485" i="2"/>
  <c r="V494" i="2"/>
  <c r="V503" i="2"/>
  <c r="V512" i="2"/>
  <c r="V522" i="2"/>
  <c r="V531" i="2"/>
  <c r="V540" i="2"/>
  <c r="V549" i="2"/>
  <c r="V558" i="2"/>
  <c r="V567" i="2"/>
  <c r="V576" i="2"/>
  <c r="V586" i="2"/>
  <c r="V595" i="2"/>
  <c r="V604" i="2"/>
  <c r="V613" i="2"/>
  <c r="V622" i="2"/>
  <c r="V631" i="2"/>
  <c r="V640" i="2"/>
  <c r="V650" i="2"/>
  <c r="V659" i="2"/>
  <c r="V668" i="2"/>
  <c r="V677" i="2"/>
  <c r="V686" i="2"/>
  <c r="V695" i="2"/>
  <c r="V703" i="2"/>
  <c r="V711" i="2"/>
  <c r="V719" i="2"/>
  <c r="V727" i="2"/>
  <c r="V735" i="2"/>
  <c r="V743" i="2"/>
  <c r="V751" i="2"/>
  <c r="V759" i="2"/>
  <c r="V767" i="2"/>
  <c r="V775" i="2"/>
  <c r="V36" i="2"/>
  <c r="V60" i="2"/>
  <c r="V84" i="2"/>
  <c r="V109" i="2"/>
  <c r="V133" i="2"/>
  <c r="V157" i="2"/>
  <c r="V182" i="2"/>
  <c r="V206" i="2"/>
  <c r="V230" i="2"/>
  <c r="V255" i="2"/>
  <c r="V279" i="2"/>
  <c r="V303" i="2"/>
  <c r="V328" i="2"/>
  <c r="V352" i="2"/>
  <c r="V376" i="2"/>
  <c r="V402" i="2"/>
  <c r="V426" i="2"/>
  <c r="V450" i="2"/>
  <c r="V475" i="2"/>
  <c r="V499" i="2"/>
  <c r="V523" i="2"/>
  <c r="V541" i="2"/>
  <c r="V559" i="2"/>
  <c r="V578" i="2"/>
  <c r="V596" i="2"/>
  <c r="V614" i="2"/>
  <c r="V632" i="2"/>
  <c r="V651" i="2"/>
  <c r="V669" i="2"/>
  <c r="V687" i="2"/>
  <c r="V704" i="2"/>
  <c r="V720" i="2"/>
  <c r="V736" i="2"/>
  <c r="V752" i="2"/>
  <c r="V768" i="2"/>
  <c r="V781" i="2"/>
  <c r="V789" i="2"/>
  <c r="V797" i="2"/>
  <c r="V805" i="2"/>
  <c r="V813" i="2"/>
  <c r="V821" i="2"/>
  <c r="V829" i="2"/>
  <c r="V837" i="2"/>
  <c r="V845" i="2"/>
  <c r="V853" i="2"/>
  <c r="V861" i="2"/>
  <c r="V869" i="2"/>
  <c r="V877" i="2"/>
  <c r="V885" i="2"/>
  <c r="V893" i="2"/>
  <c r="V901" i="2"/>
  <c r="V909" i="2"/>
  <c r="V917" i="2"/>
  <c r="V925" i="2"/>
  <c r="V933" i="2"/>
  <c r="V941" i="2"/>
  <c r="V949" i="2"/>
  <c r="V957" i="2"/>
  <c r="V965" i="2"/>
  <c r="V973" i="2"/>
  <c r="V981" i="2"/>
  <c r="V989" i="2"/>
  <c r="V997" i="2"/>
  <c r="V1005" i="2"/>
  <c r="V1013" i="2"/>
  <c r="V1021" i="2"/>
  <c r="V1029" i="2"/>
  <c r="V1037" i="2"/>
  <c r="V1045" i="2"/>
  <c r="V1053" i="2"/>
  <c r="V1061" i="2"/>
  <c r="V1069" i="2"/>
  <c r="V1077" i="2"/>
  <c r="V1085" i="2"/>
  <c r="V1093" i="2"/>
  <c r="V12" i="2"/>
  <c r="V38" i="2"/>
  <c r="V63" i="2"/>
  <c r="V87" i="2"/>
  <c r="V111" i="2"/>
  <c r="V136" i="2"/>
  <c r="V160" i="2"/>
  <c r="V184" i="2"/>
  <c r="V210" i="2"/>
  <c r="V234" i="2"/>
  <c r="V258" i="2"/>
  <c r="V283" i="2"/>
  <c r="V307" i="2"/>
  <c r="V331" i="2"/>
  <c r="V356" i="2"/>
  <c r="V380" i="2"/>
  <c r="V404" i="2"/>
  <c r="V429" i="2"/>
  <c r="V453" i="2"/>
  <c r="V477" i="2"/>
  <c r="V502" i="2"/>
  <c r="V526" i="2"/>
  <c r="V544" i="2"/>
  <c r="V563" i="2"/>
  <c r="V581" i="2"/>
  <c r="V599" i="2"/>
  <c r="V618" i="2"/>
  <c r="V636" i="2"/>
  <c r="V654" i="2"/>
  <c r="V672" i="2"/>
  <c r="V691" i="2"/>
  <c r="V707" i="2"/>
  <c r="V723" i="2"/>
  <c r="V739" i="2"/>
  <c r="V755" i="2"/>
  <c r="V771" i="2"/>
  <c r="V782" i="2"/>
  <c r="V790" i="2"/>
  <c r="V798" i="2"/>
  <c r="V806" i="2"/>
  <c r="V814" i="2"/>
  <c r="V822" i="2"/>
  <c r="V830" i="2"/>
  <c r="V838" i="2"/>
  <c r="V846" i="2"/>
  <c r="V854" i="2"/>
  <c r="V862" i="2"/>
  <c r="V870" i="2"/>
  <c r="V878" i="2"/>
  <c r="V886" i="2"/>
  <c r="V894" i="2"/>
  <c r="V902" i="2"/>
  <c r="V910" i="2"/>
  <c r="V918" i="2"/>
  <c r="V926" i="2"/>
  <c r="V934" i="2"/>
  <c r="V942" i="2"/>
  <c r="V950" i="2"/>
  <c r="V958" i="2"/>
  <c r="V966" i="2"/>
  <c r="V974" i="2"/>
  <c r="V982" i="2"/>
  <c r="V990" i="2"/>
  <c r="V998" i="2"/>
  <c r="V1006" i="2"/>
  <c r="V1014" i="2"/>
  <c r="V1022" i="2"/>
  <c r="V1030" i="2"/>
  <c r="V1038" i="2"/>
  <c r="V1046" i="2"/>
  <c r="V1054" i="2"/>
  <c r="V1062" i="2"/>
  <c r="V1070" i="2"/>
  <c r="V1078" i="2"/>
  <c r="V1086" i="2"/>
  <c r="V1094" i="2"/>
  <c r="V1102" i="2"/>
  <c r="V1110" i="2"/>
  <c r="V1118" i="2"/>
  <c r="V1126" i="2"/>
  <c r="V1134" i="2"/>
  <c r="V1142" i="2"/>
  <c r="V1150" i="2"/>
  <c r="V1158" i="2"/>
  <c r="V1166" i="2"/>
  <c r="V1174" i="2"/>
  <c r="V20" i="2"/>
  <c r="V45" i="2"/>
  <c r="V69" i="2"/>
  <c r="V93" i="2"/>
  <c r="V118" i="2"/>
  <c r="V142" i="2"/>
  <c r="V166" i="2"/>
  <c r="V191" i="2"/>
  <c r="V215" i="2"/>
  <c r="V239" i="2"/>
  <c r="V264" i="2"/>
  <c r="V288" i="2"/>
  <c r="V312" i="2"/>
  <c r="V338" i="2"/>
  <c r="V362" i="2"/>
  <c r="V386" i="2"/>
  <c r="V411" i="2"/>
  <c r="V435" i="2"/>
  <c r="V459" i="2"/>
  <c r="V484" i="2"/>
  <c r="V508" i="2"/>
  <c r="V530" i="2"/>
  <c r="V548" i="2"/>
  <c r="V566" i="2"/>
  <c r="V584" i="2"/>
  <c r="V603" i="2"/>
  <c r="V621" i="2"/>
  <c r="V639" i="2"/>
  <c r="V658" i="2"/>
  <c r="V676" i="2"/>
  <c r="V694" i="2"/>
  <c r="V710" i="2"/>
  <c r="V726" i="2"/>
  <c r="V742" i="2"/>
  <c r="V758" i="2"/>
  <c r="V774" i="2"/>
  <c r="V784" i="2"/>
  <c r="V792" i="2"/>
  <c r="V800" i="2"/>
  <c r="V808" i="2"/>
  <c r="V816" i="2"/>
  <c r="V824" i="2"/>
  <c r="V832" i="2"/>
  <c r="V840" i="2"/>
  <c r="V848" i="2"/>
  <c r="V856" i="2"/>
  <c r="V864" i="2"/>
  <c r="V872" i="2"/>
  <c r="V880" i="2"/>
  <c r="V888" i="2"/>
  <c r="V896" i="2"/>
  <c r="V904" i="2"/>
  <c r="V912" i="2"/>
  <c r="V920" i="2"/>
  <c r="V928" i="2"/>
  <c r="V936" i="2"/>
  <c r="V944" i="2"/>
  <c r="V952" i="2"/>
  <c r="V960" i="2"/>
  <c r="V968" i="2"/>
  <c r="V976" i="2"/>
  <c r="V984" i="2"/>
  <c r="V992" i="2"/>
  <c r="V1000" i="2"/>
  <c r="V1008" i="2"/>
  <c r="V1016" i="2"/>
  <c r="V1024" i="2"/>
  <c r="V1032" i="2"/>
  <c r="V1040" i="2"/>
  <c r="V1048" i="2"/>
  <c r="V1056" i="2"/>
  <c r="V1064" i="2"/>
  <c r="V1072" i="2"/>
  <c r="V1080" i="2"/>
  <c r="V1088" i="2"/>
  <c r="V1096" i="2"/>
  <c r="V1104" i="2"/>
  <c r="V1112" i="2"/>
  <c r="V1120" i="2"/>
  <c r="V1128" i="2"/>
  <c r="V1136" i="2"/>
  <c r="V1144" i="2"/>
  <c r="V1152" i="2"/>
  <c r="V1160" i="2"/>
  <c r="V1168" i="2"/>
  <c r="V1176" i="2"/>
  <c r="V23" i="2"/>
  <c r="V47" i="2"/>
  <c r="V72" i="2"/>
  <c r="V96" i="2"/>
  <c r="V120" i="2"/>
  <c r="V146" i="2"/>
  <c r="V170" i="2"/>
  <c r="V194" i="2"/>
  <c r="V219" i="2"/>
  <c r="V243" i="2"/>
  <c r="V267" i="2"/>
  <c r="V292" i="2"/>
  <c r="V316" i="2"/>
  <c r="V340" i="2"/>
  <c r="V365" i="2"/>
  <c r="V389" i="2"/>
  <c r="V413" i="2"/>
  <c r="V438" i="2"/>
  <c r="V462" i="2"/>
  <c r="V486" i="2"/>
  <c r="V511" i="2"/>
  <c r="V532" i="2"/>
  <c r="V550" i="2"/>
  <c r="V568" i="2"/>
  <c r="V587" i="2"/>
  <c r="V605" i="2"/>
  <c r="V27" i="2"/>
  <c r="V51" i="2"/>
  <c r="V75" i="2"/>
  <c r="V100" i="2"/>
  <c r="V124" i="2"/>
  <c r="V148" i="2"/>
  <c r="V173" i="2"/>
  <c r="V197" i="2"/>
  <c r="V221" i="2"/>
  <c r="V246" i="2"/>
  <c r="V270" i="2"/>
  <c r="V294" i="2"/>
  <c r="V319" i="2"/>
  <c r="V343" i="2"/>
  <c r="V367" i="2"/>
  <c r="V392" i="2"/>
  <c r="V416" i="2"/>
  <c r="V440" i="2"/>
  <c r="V466" i="2"/>
  <c r="V490" i="2"/>
  <c r="V514" i="2"/>
  <c r="V535" i="2"/>
  <c r="V554" i="2"/>
  <c r="V572" i="2"/>
  <c r="V590" i="2"/>
  <c r="V608" i="2"/>
  <c r="V627" i="2"/>
  <c r="V645" i="2"/>
  <c r="V663" i="2"/>
  <c r="V682" i="2"/>
  <c r="V699" i="2"/>
  <c r="V715" i="2"/>
  <c r="V731" i="2"/>
  <c r="V747" i="2"/>
  <c r="V763" i="2"/>
  <c r="V778" i="2"/>
  <c r="V786" i="2"/>
  <c r="V794" i="2"/>
  <c r="V802" i="2"/>
  <c r="V810" i="2"/>
  <c r="V818" i="2"/>
  <c r="V826" i="2"/>
  <c r="V834" i="2"/>
  <c r="V842" i="2"/>
  <c r="V850" i="2"/>
  <c r="V858" i="2"/>
  <c r="V866" i="2"/>
  <c r="V874" i="2"/>
  <c r="V882" i="2"/>
  <c r="V890" i="2"/>
  <c r="V898" i="2"/>
  <c r="V906" i="2"/>
  <c r="V914" i="2"/>
  <c r="V922" i="2"/>
  <c r="V930" i="2"/>
  <c r="V938" i="2"/>
  <c r="V946" i="2"/>
  <c r="V954" i="2"/>
  <c r="V962" i="2"/>
  <c r="V970" i="2"/>
  <c r="V978" i="2"/>
  <c r="V986" i="2"/>
  <c r="V994" i="2"/>
  <c r="V1002" i="2"/>
  <c r="V1010" i="2"/>
  <c r="V1018" i="2"/>
  <c r="V1026" i="2"/>
  <c r="V1034" i="2"/>
  <c r="V1042" i="2"/>
  <c r="V1050" i="2"/>
  <c r="V1058" i="2"/>
  <c r="V1066" i="2"/>
  <c r="V1074" i="2"/>
  <c r="V1082" i="2"/>
  <c r="V1090" i="2"/>
  <c r="V1098" i="2"/>
  <c r="V1106" i="2"/>
  <c r="V1114" i="2"/>
  <c r="V1122" i="2"/>
  <c r="V1130" i="2"/>
  <c r="V1138" i="2"/>
  <c r="V1146" i="2"/>
  <c r="V1154" i="2"/>
  <c r="V1162" i="2"/>
  <c r="V1170" i="2"/>
  <c r="V78" i="2"/>
  <c r="V139" i="2"/>
  <c r="V203" i="2"/>
  <c r="V274" i="2"/>
  <c r="V334" i="2"/>
  <c r="V398" i="2"/>
  <c r="V468" i="2"/>
  <c r="V528" i="2"/>
  <c r="V575" i="2"/>
  <c r="V623" i="2"/>
  <c r="V660" i="2"/>
  <c r="V696" i="2"/>
  <c r="V728" i="2"/>
  <c r="V760" i="2"/>
  <c r="V785" i="2"/>
  <c r="V801" i="2"/>
  <c r="V817" i="2"/>
  <c r="V833" i="2"/>
  <c r="V849" i="2"/>
  <c r="V865" i="2"/>
  <c r="V881" i="2"/>
  <c r="V897" i="2"/>
  <c r="V913" i="2"/>
  <c r="V929" i="2"/>
  <c r="V945" i="2"/>
  <c r="V961" i="2"/>
  <c r="V977" i="2"/>
  <c r="V993" i="2"/>
  <c r="V1009" i="2"/>
  <c r="V1025" i="2"/>
  <c r="V1041" i="2"/>
  <c r="V1057" i="2"/>
  <c r="V1073" i="2"/>
  <c r="V1089" i="2"/>
  <c r="V1103" i="2"/>
  <c r="V1116" i="2"/>
  <c r="V1129" i="2"/>
  <c r="V1141" i="2"/>
  <c r="V1155" i="2"/>
  <c r="V1167" i="2"/>
  <c r="V1179" i="2"/>
  <c r="V1187" i="2"/>
  <c r="V1195" i="2"/>
  <c r="V1203" i="2"/>
  <c r="V1211" i="2"/>
  <c r="V1219" i="2"/>
  <c r="V1227" i="2"/>
  <c r="V1235" i="2"/>
  <c r="V1243" i="2"/>
  <c r="V1251" i="2"/>
  <c r="V1259" i="2"/>
  <c r="V1267" i="2"/>
  <c r="V1275" i="2"/>
  <c r="V1283" i="2"/>
  <c r="V1291" i="2"/>
  <c r="V1299" i="2"/>
  <c r="V1307" i="2"/>
  <c r="V1315" i="2"/>
  <c r="V1323" i="2"/>
  <c r="V1331" i="2"/>
  <c r="V1339" i="2"/>
  <c r="V1347" i="2"/>
  <c r="V1355" i="2"/>
  <c r="V1363" i="2"/>
  <c r="V1371" i="2"/>
  <c r="V1379" i="2"/>
  <c r="V1387" i="2"/>
  <c r="V1395" i="2"/>
  <c r="V1403" i="2"/>
  <c r="V1411" i="2"/>
  <c r="V1419" i="2"/>
  <c r="V1427" i="2"/>
  <c r="V1435" i="2"/>
  <c r="V1443" i="2"/>
  <c r="V1451" i="2"/>
  <c r="V1459" i="2"/>
  <c r="V1467" i="2"/>
  <c r="V1475" i="2"/>
  <c r="V1483" i="2"/>
  <c r="V1491" i="2"/>
  <c r="V1499" i="2"/>
  <c r="V1507" i="2"/>
  <c r="V1515" i="2"/>
  <c r="V1523" i="2"/>
  <c r="V1531" i="2"/>
  <c r="V16" i="2"/>
  <c r="V82" i="2"/>
  <c r="V151" i="2"/>
  <c r="V212" i="2"/>
  <c r="V276" i="2"/>
  <c r="V347" i="2"/>
  <c r="V407" i="2"/>
  <c r="V471" i="2"/>
  <c r="V538" i="2"/>
  <c r="V583" i="2"/>
  <c r="V629" i="2"/>
  <c r="V666" i="2"/>
  <c r="V701" i="2"/>
  <c r="V733" i="2"/>
  <c r="V765" i="2"/>
  <c r="V787" i="2"/>
  <c r="V803" i="2"/>
  <c r="V819" i="2"/>
  <c r="V835" i="2"/>
  <c r="V851" i="2"/>
  <c r="V867" i="2"/>
  <c r="V883" i="2"/>
  <c r="V899" i="2"/>
  <c r="V915" i="2"/>
  <c r="V931" i="2"/>
  <c r="V947" i="2"/>
  <c r="V963" i="2"/>
  <c r="V979" i="2"/>
  <c r="V995" i="2"/>
  <c r="V1011" i="2"/>
  <c r="V1027" i="2"/>
  <c r="V1043" i="2"/>
  <c r="V1059" i="2"/>
  <c r="V1075" i="2"/>
  <c r="V1091" i="2"/>
  <c r="V1105" i="2"/>
  <c r="V1117" i="2"/>
  <c r="V1131" i="2"/>
  <c r="V1143" i="2"/>
  <c r="V1156" i="2"/>
  <c r="V1169" i="2"/>
  <c r="V1180" i="2"/>
  <c r="V1188" i="2"/>
  <c r="V1196" i="2"/>
  <c r="V1204" i="2"/>
  <c r="V1212" i="2"/>
  <c r="V1220" i="2"/>
  <c r="V1228" i="2"/>
  <c r="V1236" i="2"/>
  <c r="V1244" i="2"/>
  <c r="V1252" i="2"/>
  <c r="V1260" i="2"/>
  <c r="V1268" i="2"/>
  <c r="V1276" i="2"/>
  <c r="V1284" i="2"/>
  <c r="V1292" i="2"/>
  <c r="V1300" i="2"/>
  <c r="V1308" i="2"/>
  <c r="V1316" i="2"/>
  <c r="V1324" i="2"/>
  <c r="V1332" i="2"/>
  <c r="V1340" i="2"/>
  <c r="V1348" i="2"/>
  <c r="V1356" i="2"/>
  <c r="V1364" i="2"/>
  <c r="V1372" i="2"/>
  <c r="V1380" i="2"/>
  <c r="V1388" i="2"/>
  <c r="V1396" i="2"/>
  <c r="V1404" i="2"/>
  <c r="V1412" i="2"/>
  <c r="V1420" i="2"/>
  <c r="V1428" i="2"/>
  <c r="V1436" i="2"/>
  <c r="V1444" i="2"/>
  <c r="V1452" i="2"/>
  <c r="V1460" i="2"/>
  <c r="V1468" i="2"/>
  <c r="V1476" i="2"/>
  <c r="V1484" i="2"/>
  <c r="V1492" i="2"/>
  <c r="V1500" i="2"/>
  <c r="V1508" i="2"/>
  <c r="V1516" i="2"/>
  <c r="V1524" i="2"/>
  <c r="V1532" i="2"/>
  <c r="V29" i="2"/>
  <c r="V91" i="2"/>
  <c r="V155" i="2"/>
  <c r="V224" i="2"/>
  <c r="V285" i="2"/>
  <c r="V349" i="2"/>
  <c r="V420" i="2"/>
  <c r="V480" i="2"/>
  <c r="V539" i="2"/>
  <c r="V592" i="2"/>
  <c r="V630" i="2"/>
  <c r="V667" i="2"/>
  <c r="V702" i="2"/>
  <c r="V734" i="2"/>
  <c r="V766" i="2"/>
  <c r="V788" i="2"/>
  <c r="V804" i="2"/>
  <c r="V820" i="2"/>
  <c r="V836" i="2"/>
  <c r="V852" i="2"/>
  <c r="V868" i="2"/>
  <c r="V884" i="2"/>
  <c r="V900" i="2"/>
  <c r="V916" i="2"/>
  <c r="V932" i="2"/>
  <c r="V948" i="2"/>
  <c r="V964" i="2"/>
  <c r="V980" i="2"/>
  <c r="V996" i="2"/>
  <c r="V1012" i="2"/>
  <c r="V1028" i="2"/>
  <c r="V1044" i="2"/>
  <c r="V1060" i="2"/>
  <c r="V1076" i="2"/>
  <c r="V1092" i="2"/>
  <c r="V1107" i="2"/>
  <c r="V1119" i="2"/>
  <c r="V1132" i="2"/>
  <c r="V1145" i="2"/>
  <c r="V1157" i="2"/>
  <c r="V1171" i="2"/>
  <c r="V1181" i="2"/>
  <c r="V1189" i="2"/>
  <c r="V1197" i="2"/>
  <c r="V1205" i="2"/>
  <c r="V1213" i="2"/>
  <c r="V1221" i="2"/>
  <c r="V1229" i="2"/>
  <c r="V1237" i="2"/>
  <c r="V1245" i="2"/>
  <c r="V1253" i="2"/>
  <c r="V1261" i="2"/>
  <c r="V1269" i="2"/>
  <c r="V1277" i="2"/>
  <c r="V1285" i="2"/>
  <c r="V1293" i="2"/>
  <c r="V1301" i="2"/>
  <c r="V1309" i="2"/>
  <c r="V1317" i="2"/>
  <c r="V1325" i="2"/>
  <c r="V1333" i="2"/>
  <c r="V1341" i="2"/>
  <c r="V1349" i="2"/>
  <c r="V1357" i="2"/>
  <c r="V1365" i="2"/>
  <c r="V1373" i="2"/>
  <c r="V1381" i="2"/>
  <c r="V1389" i="2"/>
  <c r="V1397" i="2"/>
  <c r="V1405" i="2"/>
  <c r="V1413" i="2"/>
  <c r="V1421" i="2"/>
  <c r="V1429" i="2"/>
  <c r="V1437" i="2"/>
  <c r="V1445" i="2"/>
  <c r="V1453" i="2"/>
  <c r="V1461" i="2"/>
  <c r="V1469" i="2"/>
  <c r="V1477" i="2"/>
  <c r="V1485" i="2"/>
  <c r="V1493" i="2"/>
  <c r="V1501" i="2"/>
  <c r="V1509" i="2"/>
  <c r="V1517" i="2"/>
  <c r="V1525" i="2"/>
  <c r="V32" i="2"/>
  <c r="V102" i="2"/>
  <c r="V164" i="2"/>
  <c r="V228" i="2"/>
  <c r="V298" i="2"/>
  <c r="V358" i="2"/>
  <c r="V422" i="2"/>
  <c r="V493" i="2"/>
  <c r="V547" i="2"/>
  <c r="V594" i="2"/>
  <c r="V638" i="2"/>
  <c r="V675" i="2"/>
  <c r="V709" i="2"/>
  <c r="V741" i="2"/>
  <c r="V773" i="2"/>
  <c r="V791" i="2"/>
  <c r="V807" i="2"/>
  <c r="V823" i="2"/>
  <c r="V839" i="2"/>
  <c r="V855" i="2"/>
  <c r="V871" i="2"/>
  <c r="V887" i="2"/>
  <c r="V903" i="2"/>
  <c r="V919" i="2"/>
  <c r="V935" i="2"/>
  <c r="V951" i="2"/>
  <c r="V967" i="2"/>
  <c r="V983" i="2"/>
  <c r="V999" i="2"/>
  <c r="V1015" i="2"/>
  <c r="V1031" i="2"/>
  <c r="V1047" i="2"/>
  <c r="V1063" i="2"/>
  <c r="V1079" i="2"/>
  <c r="V1095" i="2"/>
  <c r="V1108" i="2"/>
  <c r="V1121" i="2"/>
  <c r="V1133" i="2"/>
  <c r="V1147" i="2"/>
  <c r="V1159" i="2"/>
  <c r="V1172" i="2"/>
  <c r="V1182" i="2"/>
  <c r="V1190" i="2"/>
  <c r="V1198" i="2"/>
  <c r="V1206" i="2"/>
  <c r="V1214" i="2"/>
  <c r="V1222" i="2"/>
  <c r="V1230" i="2"/>
  <c r="V1238" i="2"/>
  <c r="V1246" i="2"/>
  <c r="V1254" i="2"/>
  <c r="V1262" i="2"/>
  <c r="V1270" i="2"/>
  <c r="V1278" i="2"/>
  <c r="V1286" i="2"/>
  <c r="V1294" i="2"/>
  <c r="V1302" i="2"/>
  <c r="V1310" i="2"/>
  <c r="V1318" i="2"/>
  <c r="V1326" i="2"/>
  <c r="V1334" i="2"/>
  <c r="V1342" i="2"/>
  <c r="V1350" i="2"/>
  <c r="V1358" i="2"/>
  <c r="V1366" i="2"/>
  <c r="V1374" i="2"/>
  <c r="V1382" i="2"/>
  <c r="V1390" i="2"/>
  <c r="V1398" i="2"/>
  <c r="V1406" i="2"/>
  <c r="V1414" i="2"/>
  <c r="V1422" i="2"/>
  <c r="V1430" i="2"/>
  <c r="V1438" i="2"/>
  <c r="V1446" i="2"/>
  <c r="V1454" i="2"/>
  <c r="V1462" i="2"/>
  <c r="V1470" i="2"/>
  <c r="V1478" i="2"/>
  <c r="V1486" i="2"/>
  <c r="V1494" i="2"/>
  <c r="V1502" i="2"/>
  <c r="V1510" i="2"/>
  <c r="V1518" i="2"/>
  <c r="V1526" i="2"/>
  <c r="V1534" i="2"/>
  <c r="V42" i="2"/>
  <c r="V106" i="2"/>
  <c r="V175" i="2"/>
  <c r="V237" i="2"/>
  <c r="V301" i="2"/>
  <c r="V371" i="2"/>
  <c r="V431" i="2"/>
  <c r="V495" i="2"/>
  <c r="V556" i="2"/>
  <c r="V602" i="2"/>
  <c r="V642" i="2"/>
  <c r="V678" i="2"/>
  <c r="V712" i="2"/>
  <c r="V744" i="2"/>
  <c r="V776" i="2"/>
  <c r="V793" i="2"/>
  <c r="V809" i="2"/>
  <c r="V825" i="2"/>
  <c r="V841" i="2"/>
  <c r="V857" i="2"/>
  <c r="V873" i="2"/>
  <c r="V889" i="2"/>
  <c r="V905" i="2"/>
  <c r="V921" i="2"/>
  <c r="V937" i="2"/>
  <c r="V953" i="2"/>
  <c r="V969" i="2"/>
  <c r="V985" i="2"/>
  <c r="V1001" i="2"/>
  <c r="V1017" i="2"/>
  <c r="V1033" i="2"/>
  <c r="V1049" i="2"/>
  <c r="V1065" i="2"/>
  <c r="V1081" i="2"/>
  <c r="V1097" i="2"/>
  <c r="V1109" i="2"/>
  <c r="V1123" i="2"/>
  <c r="V1135" i="2"/>
  <c r="V1148" i="2"/>
  <c r="V1161" i="2"/>
  <c r="V1173" i="2"/>
  <c r="V1183" i="2"/>
  <c r="V1191" i="2"/>
  <c r="V1199" i="2"/>
  <c r="V1207" i="2"/>
  <c r="V1215" i="2"/>
  <c r="V1223" i="2"/>
  <c r="V1231" i="2"/>
  <c r="V1239" i="2"/>
  <c r="V1247" i="2"/>
  <c r="V1255" i="2"/>
  <c r="V1263" i="2"/>
  <c r="V1271" i="2"/>
  <c r="V1279" i="2"/>
  <c r="V1287" i="2"/>
  <c r="V1295" i="2"/>
  <c r="V1303" i="2"/>
  <c r="V1311" i="2"/>
  <c r="V1319" i="2"/>
  <c r="V1327" i="2"/>
  <c r="V1335" i="2"/>
  <c r="V1343" i="2"/>
  <c r="V1351" i="2"/>
  <c r="V1359" i="2"/>
  <c r="V1367" i="2"/>
  <c r="V1375" i="2"/>
  <c r="V1383" i="2"/>
  <c r="V1391" i="2"/>
  <c r="V1399" i="2"/>
  <c r="V1407" i="2"/>
  <c r="V1415" i="2"/>
  <c r="V1423" i="2"/>
  <c r="V1431" i="2"/>
  <c r="V1439" i="2"/>
  <c r="V1447" i="2"/>
  <c r="V56" i="2"/>
  <c r="V127" i="2"/>
  <c r="V188" i="2"/>
  <c r="V252" i="2"/>
  <c r="V322" i="2"/>
  <c r="V383" i="2"/>
  <c r="V447" i="2"/>
  <c r="V517" i="2"/>
  <c r="V565" i="2"/>
  <c r="V612" i="2"/>
  <c r="V648" i="2"/>
  <c r="V685" i="2"/>
  <c r="V718" i="2"/>
  <c r="V750" i="2"/>
  <c r="V780" i="2"/>
  <c r="V796" i="2"/>
  <c r="V812" i="2"/>
  <c r="V828" i="2"/>
  <c r="V844" i="2"/>
  <c r="V860" i="2"/>
  <c r="V876" i="2"/>
  <c r="V892" i="2"/>
  <c r="V908" i="2"/>
  <c r="V924" i="2"/>
  <c r="V940" i="2"/>
  <c r="V956" i="2"/>
  <c r="V972" i="2"/>
  <c r="V988" i="2"/>
  <c r="V1004" i="2"/>
  <c r="V1020" i="2"/>
  <c r="V1036" i="2"/>
  <c r="V1052" i="2"/>
  <c r="V1068" i="2"/>
  <c r="V1084" i="2"/>
  <c r="V1100" i="2"/>
  <c r="V1113" i="2"/>
  <c r="V1125" i="2"/>
  <c r="V1139" i="2"/>
  <c r="V1151" i="2"/>
  <c r="V1164" i="2"/>
  <c r="V1177" i="2"/>
  <c r="V1185" i="2"/>
  <c r="V1193" i="2"/>
  <c r="V1201" i="2"/>
  <c r="V1209" i="2"/>
  <c r="V1217" i="2"/>
  <c r="V1225" i="2"/>
  <c r="V1233" i="2"/>
  <c r="V1241" i="2"/>
  <c r="V1249" i="2"/>
  <c r="V1257" i="2"/>
  <c r="V1265" i="2"/>
  <c r="V1273" i="2"/>
  <c r="V1281" i="2"/>
  <c r="V1289" i="2"/>
  <c r="V1297" i="2"/>
  <c r="V1305" i="2"/>
  <c r="V1313" i="2"/>
  <c r="V1321" i="2"/>
  <c r="V1329" i="2"/>
  <c r="V1337" i="2"/>
  <c r="V1345" i="2"/>
  <c r="V1353" i="2"/>
  <c r="V1361" i="2"/>
  <c r="V1369" i="2"/>
  <c r="V1377" i="2"/>
  <c r="V1385" i="2"/>
  <c r="V1393" i="2"/>
  <c r="V1401" i="2"/>
  <c r="V1409" i="2"/>
  <c r="V1417" i="2"/>
  <c r="V1425" i="2"/>
  <c r="V1433" i="2"/>
  <c r="V1441" i="2"/>
  <c r="V261" i="2"/>
  <c r="V520" i="2"/>
  <c r="V693" i="2"/>
  <c r="V799" i="2"/>
  <c r="V863" i="2"/>
  <c r="V927" i="2"/>
  <c r="V991" i="2"/>
  <c r="V1055" i="2"/>
  <c r="V1115" i="2"/>
  <c r="V1165" i="2"/>
  <c r="V1202" i="2"/>
  <c r="V1234" i="2"/>
  <c r="V1266" i="2"/>
  <c r="V1298" i="2"/>
  <c r="V1330" i="2"/>
  <c r="V1362" i="2"/>
  <c r="V1394" i="2"/>
  <c r="V1426" i="2"/>
  <c r="V1455" i="2"/>
  <c r="V1471" i="2"/>
  <c r="V1487" i="2"/>
  <c r="V1503" i="2"/>
  <c r="V1519" i="2"/>
  <c r="V1533" i="2"/>
  <c r="V1542" i="2"/>
  <c r="V1550" i="2"/>
  <c r="V1558" i="2"/>
  <c r="V1566" i="2"/>
  <c r="V1574" i="2"/>
  <c r="V1582" i="2"/>
  <c r="V1590" i="2"/>
  <c r="V1598" i="2"/>
  <c r="V1606" i="2"/>
  <c r="V1614" i="2"/>
  <c r="V1622" i="2"/>
  <c r="V1630" i="2"/>
  <c r="V1638" i="2"/>
  <c r="V1646" i="2"/>
  <c r="V1654" i="2"/>
  <c r="V1662" i="2"/>
  <c r="V1670" i="2"/>
  <c r="V1678" i="2"/>
  <c r="V1686" i="2"/>
  <c r="V1694" i="2"/>
  <c r="V1702" i="2"/>
  <c r="V1710" i="2"/>
  <c r="V1718" i="2"/>
  <c r="V1726" i="2"/>
  <c r="V1734" i="2"/>
  <c r="V1742" i="2"/>
  <c r="V1750" i="2"/>
  <c r="V1758" i="2"/>
  <c r="V1766" i="2"/>
  <c r="V1774" i="2"/>
  <c r="V1782" i="2"/>
  <c r="V1790" i="2"/>
  <c r="V1798" i="2"/>
  <c r="V1806" i="2"/>
  <c r="V1814" i="2"/>
  <c r="V1822" i="2"/>
  <c r="V1830" i="2"/>
  <c r="V1838" i="2"/>
  <c r="V1846" i="2"/>
  <c r="V1854" i="2"/>
  <c r="V1862" i="2"/>
  <c r="V1870" i="2"/>
  <c r="V1878" i="2"/>
  <c r="V1886" i="2"/>
  <c r="V1894" i="2"/>
  <c r="V1902" i="2"/>
  <c r="V1910" i="2"/>
  <c r="V1918" i="2"/>
  <c r="V1926" i="2"/>
  <c r="V1934" i="2"/>
  <c r="V1942" i="2"/>
  <c r="V1950" i="2"/>
  <c r="V1958" i="2"/>
  <c r="V1966" i="2"/>
  <c r="V1974" i="2"/>
  <c r="V1982" i="2"/>
  <c r="V1990" i="2"/>
  <c r="V1998" i="2"/>
  <c r="V2006" i="2"/>
  <c r="V2014" i="2"/>
  <c r="V2022" i="2"/>
  <c r="V54" i="2"/>
  <c r="V310" i="2"/>
  <c r="V557" i="2"/>
  <c r="V717" i="2"/>
  <c r="V811" i="2"/>
  <c r="V875" i="2"/>
  <c r="V939" i="2"/>
  <c r="V1003" i="2"/>
  <c r="V1067" i="2"/>
  <c r="V1124" i="2"/>
  <c r="V1175" i="2"/>
  <c r="V1208" i="2"/>
  <c r="V1240" i="2"/>
  <c r="V1272" i="2"/>
  <c r="V1304" i="2"/>
  <c r="V1336" i="2"/>
  <c r="V1368" i="2"/>
  <c r="V1400" i="2"/>
  <c r="V1432" i="2"/>
  <c r="V1456" i="2"/>
  <c r="V1472" i="2"/>
  <c r="V1488" i="2"/>
  <c r="V1504" i="2"/>
  <c r="V1520" i="2"/>
  <c r="V1535" i="2"/>
  <c r="V1543" i="2"/>
  <c r="V1551" i="2"/>
  <c r="V1559" i="2"/>
  <c r="V1567" i="2"/>
  <c r="V1575" i="2"/>
  <c r="V1583" i="2"/>
  <c r="V1591" i="2"/>
  <c r="V1599" i="2"/>
  <c r="V1607" i="2"/>
  <c r="V1615" i="2"/>
  <c r="V1623" i="2"/>
  <c r="V1631" i="2"/>
  <c r="V1639" i="2"/>
  <c r="V1647" i="2"/>
  <c r="V1655" i="2"/>
  <c r="V1663" i="2"/>
  <c r="V1671" i="2"/>
  <c r="V1679" i="2"/>
  <c r="V1687" i="2"/>
  <c r="V1695" i="2"/>
  <c r="V1703" i="2"/>
  <c r="V1711" i="2"/>
  <c r="V1719" i="2"/>
  <c r="V1727" i="2"/>
  <c r="V1735" i="2"/>
  <c r="V1743" i="2"/>
  <c r="V1751" i="2"/>
  <c r="V1759" i="2"/>
  <c r="V1767" i="2"/>
  <c r="V1775" i="2"/>
  <c r="V1783" i="2"/>
  <c r="V1791" i="2"/>
  <c r="V1799" i="2"/>
  <c r="V1807" i="2"/>
  <c r="V1815" i="2"/>
  <c r="V1823" i="2"/>
  <c r="V1831" i="2"/>
  <c r="V1839" i="2"/>
  <c r="V1847" i="2"/>
  <c r="V1855" i="2"/>
  <c r="V1863" i="2"/>
  <c r="V1871" i="2"/>
  <c r="V1879" i="2"/>
  <c r="V1887" i="2"/>
  <c r="V1895" i="2"/>
  <c r="V1903" i="2"/>
  <c r="V1911" i="2"/>
  <c r="V1919" i="2"/>
  <c r="V1927" i="2"/>
  <c r="V1935" i="2"/>
  <c r="V1943" i="2"/>
  <c r="V1951" i="2"/>
  <c r="V1959" i="2"/>
  <c r="V1967" i="2"/>
  <c r="V1975" i="2"/>
  <c r="V1983" i="2"/>
  <c r="V1991" i="2"/>
  <c r="V1999" i="2"/>
  <c r="V2007" i="2"/>
  <c r="V2015" i="2"/>
  <c r="V2023" i="2"/>
  <c r="V2031" i="2"/>
  <c r="V2039" i="2"/>
  <c r="V2047" i="2"/>
  <c r="V2055" i="2"/>
  <c r="V2063" i="2"/>
  <c r="V2071" i="2"/>
  <c r="V2079" i="2"/>
  <c r="V2087" i="2"/>
  <c r="V2095" i="2"/>
  <c r="V2103" i="2"/>
  <c r="V2111" i="2"/>
  <c r="V2119" i="2"/>
  <c r="V2127" i="2"/>
  <c r="V2135" i="2"/>
  <c r="V2143" i="2"/>
  <c r="V2151" i="2"/>
  <c r="V2159" i="2"/>
  <c r="V2167" i="2"/>
  <c r="V2175" i="2"/>
  <c r="V2183" i="2"/>
  <c r="V2191" i="2"/>
  <c r="V2199" i="2"/>
  <c r="V2207" i="2"/>
  <c r="V2215" i="2"/>
  <c r="V2223" i="2"/>
  <c r="V2231" i="2"/>
  <c r="V2239" i="2"/>
  <c r="V2247" i="2"/>
  <c r="V2255" i="2"/>
  <c r="V2263" i="2"/>
  <c r="V2271" i="2"/>
  <c r="V2279" i="2"/>
  <c r="V2287" i="2"/>
  <c r="V2295" i="2"/>
  <c r="V66" i="2"/>
  <c r="V325" i="2"/>
  <c r="V574" i="2"/>
  <c r="V725" i="2"/>
  <c r="V815" i="2"/>
  <c r="V879" i="2"/>
  <c r="V943" i="2"/>
  <c r="V1007" i="2"/>
  <c r="V1071" i="2"/>
  <c r="V1127" i="2"/>
  <c r="V1178" i="2"/>
  <c r="V1210" i="2"/>
  <c r="V1242" i="2"/>
  <c r="V1274" i="2"/>
  <c r="V1306" i="2"/>
  <c r="V1338" i="2"/>
  <c r="V1370" i="2"/>
  <c r="V1402" i="2"/>
  <c r="V1434" i="2"/>
  <c r="V1457" i="2"/>
  <c r="V1473" i="2"/>
  <c r="V1489" i="2"/>
  <c r="V1505" i="2"/>
  <c r="V1521" i="2"/>
  <c r="V1536" i="2"/>
  <c r="V1544" i="2"/>
  <c r="V1552" i="2"/>
  <c r="V1560" i="2"/>
  <c r="V1568" i="2"/>
  <c r="V1576" i="2"/>
  <c r="V1584" i="2"/>
  <c r="V1592" i="2"/>
  <c r="V1600" i="2"/>
  <c r="V1608" i="2"/>
  <c r="V1616" i="2"/>
  <c r="V1624" i="2"/>
  <c r="V1632" i="2"/>
  <c r="V1640" i="2"/>
  <c r="V1648" i="2"/>
  <c r="V1656" i="2"/>
  <c r="V1664" i="2"/>
  <c r="V1672" i="2"/>
  <c r="V1680" i="2"/>
  <c r="V1688" i="2"/>
  <c r="V1696" i="2"/>
  <c r="V1704" i="2"/>
  <c r="V1712" i="2"/>
  <c r="V1720" i="2"/>
  <c r="V1728" i="2"/>
  <c r="V1736" i="2"/>
  <c r="V1744" i="2"/>
  <c r="V1752" i="2"/>
  <c r="V1760" i="2"/>
  <c r="V1768" i="2"/>
  <c r="V1776" i="2"/>
  <c r="V1784" i="2"/>
  <c r="V1792" i="2"/>
  <c r="V1800" i="2"/>
  <c r="V1808" i="2"/>
  <c r="V1816" i="2"/>
  <c r="V1824" i="2"/>
  <c r="V1832" i="2"/>
  <c r="V1840" i="2"/>
  <c r="V1848" i="2"/>
  <c r="V1856" i="2"/>
  <c r="V1864" i="2"/>
  <c r="V1872" i="2"/>
  <c r="V1880" i="2"/>
  <c r="V1888" i="2"/>
  <c r="V1896" i="2"/>
  <c r="V1904" i="2"/>
  <c r="V1912" i="2"/>
  <c r="V1920" i="2"/>
  <c r="V1928" i="2"/>
  <c r="V1936" i="2"/>
  <c r="V1944" i="2"/>
  <c r="V1952" i="2"/>
  <c r="V1960" i="2"/>
  <c r="V1968" i="2"/>
  <c r="V1976" i="2"/>
  <c r="V1984" i="2"/>
  <c r="V1992" i="2"/>
  <c r="V2000" i="2"/>
  <c r="V2008" i="2"/>
  <c r="V2016" i="2"/>
  <c r="V2024" i="2"/>
  <c r="V2032" i="2"/>
  <c r="V2040" i="2"/>
  <c r="V2048" i="2"/>
  <c r="V2056" i="2"/>
  <c r="V2064" i="2"/>
  <c r="V2072" i="2"/>
  <c r="V2080" i="2"/>
  <c r="V2088" i="2"/>
  <c r="V2096" i="2"/>
  <c r="V2104" i="2"/>
  <c r="V2112" i="2"/>
  <c r="V2120" i="2"/>
  <c r="V2128" i="2"/>
  <c r="V2136" i="2"/>
  <c r="V2144" i="2"/>
  <c r="V2152" i="2"/>
  <c r="V2160" i="2"/>
  <c r="V2168" i="2"/>
  <c r="V2176" i="2"/>
  <c r="V2184" i="2"/>
  <c r="V2192" i="2"/>
  <c r="V2200" i="2"/>
  <c r="V2208" i="2"/>
  <c r="V2216" i="2"/>
  <c r="V2224" i="2"/>
  <c r="V2232" i="2"/>
  <c r="V2240" i="2"/>
  <c r="V2248" i="2"/>
  <c r="V2256" i="2"/>
  <c r="V2264" i="2"/>
  <c r="V2272" i="2"/>
  <c r="V2280" i="2"/>
  <c r="V2288" i="2"/>
  <c r="V2296" i="2"/>
  <c r="V115" i="2"/>
  <c r="V374" i="2"/>
  <c r="V611" i="2"/>
  <c r="V749" i="2"/>
  <c r="V827" i="2"/>
  <c r="V891" i="2"/>
  <c r="V955" i="2"/>
  <c r="V1019" i="2"/>
  <c r="V1083" i="2"/>
  <c r="V1137" i="2"/>
  <c r="V1184" i="2"/>
  <c r="V1216" i="2"/>
  <c r="V1248" i="2"/>
  <c r="V1280" i="2"/>
  <c r="V1312" i="2"/>
  <c r="V1344" i="2"/>
  <c r="V1376" i="2"/>
  <c r="V1408" i="2"/>
  <c r="V1440" i="2"/>
  <c r="V1458" i="2"/>
  <c r="V1474" i="2"/>
  <c r="V1490" i="2"/>
  <c r="V1506" i="2"/>
  <c r="V1522" i="2"/>
  <c r="V1537" i="2"/>
  <c r="V1545" i="2"/>
  <c r="V1553" i="2"/>
  <c r="V1561" i="2"/>
  <c r="V1569" i="2"/>
  <c r="V1577" i="2"/>
  <c r="V1585" i="2"/>
  <c r="V1593" i="2"/>
  <c r="V1601" i="2"/>
  <c r="V1609" i="2"/>
  <c r="V1617" i="2"/>
  <c r="V1625" i="2"/>
  <c r="V1633" i="2"/>
  <c r="V1641" i="2"/>
  <c r="V1649" i="2"/>
  <c r="V1657" i="2"/>
  <c r="V1665" i="2"/>
  <c r="V1673" i="2"/>
  <c r="V1681" i="2"/>
  <c r="V1689" i="2"/>
  <c r="V1697" i="2"/>
  <c r="V1705" i="2"/>
  <c r="V1713" i="2"/>
  <c r="V1721" i="2"/>
  <c r="V1729" i="2"/>
  <c r="V1737" i="2"/>
  <c r="V1745" i="2"/>
  <c r="V1753" i="2"/>
  <c r="V1761" i="2"/>
  <c r="V1769" i="2"/>
  <c r="V1777" i="2"/>
  <c r="V1785" i="2"/>
  <c r="V1793" i="2"/>
  <c r="V1801" i="2"/>
  <c r="V1809" i="2"/>
  <c r="V1817" i="2"/>
  <c r="V1825" i="2"/>
  <c r="V1833" i="2"/>
  <c r="V1841" i="2"/>
  <c r="V1849" i="2"/>
  <c r="V1857" i="2"/>
  <c r="V1865" i="2"/>
  <c r="V1873" i="2"/>
  <c r="V1881" i="2"/>
  <c r="V1889" i="2"/>
  <c r="V1897" i="2"/>
  <c r="V1905" i="2"/>
  <c r="V1913" i="2"/>
  <c r="V1921" i="2"/>
  <c r="V1929" i="2"/>
  <c r="V1937" i="2"/>
  <c r="V1945" i="2"/>
  <c r="V1953" i="2"/>
  <c r="V1961" i="2"/>
  <c r="V1969" i="2"/>
  <c r="V1977" i="2"/>
  <c r="V1985" i="2"/>
  <c r="V1993" i="2"/>
  <c r="V2001" i="2"/>
  <c r="V2009" i="2"/>
  <c r="V2017" i="2"/>
  <c r="V2025" i="2"/>
  <c r="V2033" i="2"/>
  <c r="V2041" i="2"/>
  <c r="V2049" i="2"/>
  <c r="V2057" i="2"/>
  <c r="V2065" i="2"/>
  <c r="V2073" i="2"/>
  <c r="V2081" i="2"/>
  <c r="V2089" i="2"/>
  <c r="V2097" i="2"/>
  <c r="V2105" i="2"/>
  <c r="V2113" i="2"/>
  <c r="V2121" i="2"/>
  <c r="V2129" i="2"/>
  <c r="V2137" i="2"/>
  <c r="V2145" i="2"/>
  <c r="V2153" i="2"/>
  <c r="V2161" i="2"/>
  <c r="V2169" i="2"/>
  <c r="V2177" i="2"/>
  <c r="V2185" i="2"/>
  <c r="V2193" i="2"/>
  <c r="V2201" i="2"/>
  <c r="V2209" i="2"/>
  <c r="V2217" i="2"/>
  <c r="V2225" i="2"/>
  <c r="V2233" i="2"/>
  <c r="V2241" i="2"/>
  <c r="V2249" i="2"/>
  <c r="V2257" i="2"/>
  <c r="V2265" i="2"/>
  <c r="V2273" i="2"/>
  <c r="V2281" i="2"/>
  <c r="V2289" i="2"/>
  <c r="V2297" i="2"/>
  <c r="V130" i="2"/>
  <c r="V395" i="2"/>
  <c r="V620" i="2"/>
  <c r="V757" i="2"/>
  <c r="V831" i="2"/>
  <c r="V895" i="2"/>
  <c r="V959" i="2"/>
  <c r="V1023" i="2"/>
  <c r="V1087" i="2"/>
  <c r="V1140" i="2"/>
  <c r="V1186" i="2"/>
  <c r="V1218" i="2"/>
  <c r="V1250" i="2"/>
  <c r="V1282" i="2"/>
  <c r="V1314" i="2"/>
  <c r="V1346" i="2"/>
  <c r="V1378" i="2"/>
  <c r="V1410" i="2"/>
  <c r="V1442" i="2"/>
  <c r="V1463" i="2"/>
  <c r="V1479" i="2"/>
  <c r="V1495" i="2"/>
  <c r="V1511" i="2"/>
  <c r="V1527" i="2"/>
  <c r="V1538" i="2"/>
  <c r="V1546" i="2"/>
  <c r="V1554" i="2"/>
  <c r="V1562" i="2"/>
  <c r="V1570" i="2"/>
  <c r="V1578" i="2"/>
  <c r="V1586" i="2"/>
  <c r="V1594" i="2"/>
  <c r="V1602" i="2"/>
  <c r="V1610" i="2"/>
  <c r="V1618" i="2"/>
  <c r="V1626" i="2"/>
  <c r="V1634" i="2"/>
  <c r="V1642" i="2"/>
  <c r="V1650" i="2"/>
  <c r="V1658" i="2"/>
  <c r="V1666" i="2"/>
  <c r="V1674" i="2"/>
  <c r="V1682" i="2"/>
  <c r="V1690" i="2"/>
  <c r="V1698" i="2"/>
  <c r="V1706" i="2"/>
  <c r="V1714" i="2"/>
  <c r="V1722" i="2"/>
  <c r="V1730" i="2"/>
  <c r="V1738" i="2"/>
  <c r="V1746" i="2"/>
  <c r="V1754" i="2"/>
  <c r="V1762" i="2"/>
  <c r="V1770" i="2"/>
  <c r="V1778" i="2"/>
  <c r="V1786" i="2"/>
  <c r="V1794" i="2"/>
  <c r="V1802" i="2"/>
  <c r="V1810" i="2"/>
  <c r="V1818" i="2"/>
  <c r="V1826" i="2"/>
  <c r="V1834" i="2"/>
  <c r="V1842" i="2"/>
  <c r="V1850" i="2"/>
  <c r="V1858" i="2"/>
  <c r="V1866" i="2"/>
  <c r="V1874" i="2"/>
  <c r="V1882" i="2"/>
  <c r="V200" i="2"/>
  <c r="V456" i="2"/>
  <c r="V656" i="2"/>
  <c r="V783" i="2"/>
  <c r="V847" i="2"/>
  <c r="V911" i="2"/>
  <c r="V975" i="2"/>
  <c r="V1039" i="2"/>
  <c r="V1101" i="2"/>
  <c r="V1153" i="2"/>
  <c r="V1194" i="2"/>
  <c r="V1226" i="2"/>
  <c r="V1258" i="2"/>
  <c r="V1290" i="2"/>
  <c r="V1322" i="2"/>
  <c r="V1354" i="2"/>
  <c r="V1386" i="2"/>
  <c r="V1418" i="2"/>
  <c r="V1449" i="2"/>
  <c r="V1465" i="2"/>
  <c r="V1481" i="2"/>
  <c r="V1497" i="2"/>
  <c r="V1513" i="2"/>
  <c r="V1529" i="2"/>
  <c r="V1540" i="2"/>
  <c r="V1548" i="2"/>
  <c r="V1556" i="2"/>
  <c r="V1564" i="2"/>
  <c r="V1572" i="2"/>
  <c r="V1580" i="2"/>
  <c r="V1588" i="2"/>
  <c r="V1596" i="2"/>
  <c r="V1604" i="2"/>
  <c r="V1612" i="2"/>
  <c r="V1620" i="2"/>
  <c r="V1628" i="2"/>
  <c r="V1636" i="2"/>
  <c r="V1644" i="2"/>
  <c r="V1652" i="2"/>
  <c r="V1660" i="2"/>
  <c r="V1668" i="2"/>
  <c r="V1676" i="2"/>
  <c r="V1684" i="2"/>
  <c r="V1692" i="2"/>
  <c r="V1700" i="2"/>
  <c r="V1708" i="2"/>
  <c r="V1716" i="2"/>
  <c r="V1724" i="2"/>
  <c r="V1732" i="2"/>
  <c r="V1740" i="2"/>
  <c r="V1748" i="2"/>
  <c r="V1756" i="2"/>
  <c r="V1764" i="2"/>
  <c r="V1772" i="2"/>
  <c r="V1780" i="2"/>
  <c r="V1788" i="2"/>
  <c r="V1796" i="2"/>
  <c r="V1804" i="2"/>
  <c r="V1812" i="2"/>
  <c r="V1820" i="2"/>
  <c r="V1828" i="2"/>
  <c r="V1836" i="2"/>
  <c r="V1844" i="2"/>
  <c r="V1852" i="2"/>
  <c r="V1860" i="2"/>
  <c r="V1868" i="2"/>
  <c r="V1876" i="2"/>
  <c r="V1884" i="2"/>
  <c r="V1892" i="2"/>
  <c r="V1900" i="2"/>
  <c r="V1908" i="2"/>
  <c r="V1916" i="2"/>
  <c r="V1924" i="2"/>
  <c r="V1932" i="2"/>
  <c r="V1940" i="2"/>
  <c r="V1948" i="2"/>
  <c r="V1956" i="2"/>
  <c r="V1964" i="2"/>
  <c r="V1972" i="2"/>
  <c r="V1980" i="2"/>
  <c r="V1988" i="2"/>
  <c r="V1996" i="2"/>
  <c r="V2004" i="2"/>
  <c r="V2012" i="2"/>
  <c r="V2020" i="2"/>
  <c r="V2028" i="2"/>
  <c r="V2036" i="2"/>
  <c r="V2044" i="2"/>
  <c r="V2052" i="2"/>
  <c r="V2060" i="2"/>
  <c r="V2068" i="2"/>
  <c r="V2076" i="2"/>
  <c r="V2084" i="2"/>
  <c r="V2092" i="2"/>
  <c r="V2100" i="2"/>
  <c r="V2108" i="2"/>
  <c r="V2116" i="2"/>
  <c r="V2124" i="2"/>
  <c r="V2132" i="2"/>
  <c r="V2140" i="2"/>
  <c r="V2148" i="2"/>
  <c r="V2156" i="2"/>
  <c r="V2164" i="2"/>
  <c r="V2172" i="2"/>
  <c r="V2180" i="2"/>
  <c r="V2188" i="2"/>
  <c r="V2196" i="2"/>
  <c r="V2204" i="2"/>
  <c r="V2212" i="2"/>
  <c r="V2220" i="2"/>
  <c r="V2228" i="2"/>
  <c r="V2236" i="2"/>
  <c r="V2244" i="2"/>
  <c r="V2252" i="2"/>
  <c r="V2260" i="2"/>
  <c r="V2268" i="2"/>
  <c r="V2276" i="2"/>
  <c r="V2284" i="2"/>
  <c r="V2292" i="2"/>
  <c r="V2300" i="2"/>
  <c r="V795" i="2"/>
  <c r="V1051" i="2"/>
  <c r="V1232" i="2"/>
  <c r="V1360" i="2"/>
  <c r="V1466" i="2"/>
  <c r="V1530" i="2"/>
  <c r="V1565" i="2"/>
  <c r="V1597" i="2"/>
  <c r="V1629" i="2"/>
  <c r="V1661" i="2"/>
  <c r="V1693" i="2"/>
  <c r="V1725" i="2"/>
  <c r="V1757" i="2"/>
  <c r="V1789" i="2"/>
  <c r="V1821" i="2"/>
  <c r="V1853" i="2"/>
  <c r="V1885" i="2"/>
  <c r="V1907" i="2"/>
  <c r="V1930" i="2"/>
  <c r="V1949" i="2"/>
  <c r="V1971" i="2"/>
  <c r="V1994" i="2"/>
  <c r="V2013" i="2"/>
  <c r="V2034" i="2"/>
  <c r="V2050" i="2"/>
  <c r="V2066" i="2"/>
  <c r="V2082" i="2"/>
  <c r="V2098" i="2"/>
  <c r="V2114" i="2"/>
  <c r="V2130" i="2"/>
  <c r="V2146" i="2"/>
  <c r="V2162" i="2"/>
  <c r="V2178" i="2"/>
  <c r="V2194" i="2"/>
  <c r="V2210" i="2"/>
  <c r="V2226" i="2"/>
  <c r="V2242" i="2"/>
  <c r="V2258" i="2"/>
  <c r="V2274" i="2"/>
  <c r="V2290" i="2"/>
  <c r="V179" i="2"/>
  <c r="V843" i="2"/>
  <c r="V1099" i="2"/>
  <c r="V1256" i="2"/>
  <c r="V1384" i="2"/>
  <c r="V1480" i="2"/>
  <c r="V1539" i="2"/>
  <c r="V1571" i="2"/>
  <c r="V1603" i="2"/>
  <c r="V1635" i="2"/>
  <c r="V1667" i="2"/>
  <c r="V1699" i="2"/>
  <c r="V1731" i="2"/>
  <c r="V1763" i="2"/>
  <c r="V1795" i="2"/>
  <c r="V1827" i="2"/>
  <c r="V1859" i="2"/>
  <c r="V1890" i="2"/>
  <c r="V1909" i="2"/>
  <c r="V1931" i="2"/>
  <c r="V1954" i="2"/>
  <c r="V1973" i="2"/>
  <c r="V1995" i="2"/>
  <c r="V2018" i="2"/>
  <c r="V2035" i="2"/>
  <c r="V2051" i="2"/>
  <c r="V2067" i="2"/>
  <c r="V2083" i="2"/>
  <c r="V2099" i="2"/>
  <c r="V2115" i="2"/>
  <c r="V2131" i="2"/>
  <c r="V2147" i="2"/>
  <c r="V2163" i="2"/>
  <c r="V2179" i="2"/>
  <c r="V2195" i="2"/>
  <c r="V2211" i="2"/>
  <c r="V2227" i="2"/>
  <c r="V2243" i="2"/>
  <c r="V2259" i="2"/>
  <c r="V2275" i="2"/>
  <c r="V2291" i="2"/>
  <c r="V248" i="2"/>
  <c r="V859" i="2"/>
  <c r="V1111" i="2"/>
  <c r="V1264" i="2"/>
  <c r="V1392" i="2"/>
  <c r="V1482" i="2"/>
  <c r="V1541" i="2"/>
  <c r="V1573" i="2"/>
  <c r="V1605" i="2"/>
  <c r="V1637" i="2"/>
  <c r="V1669" i="2"/>
  <c r="V1701" i="2"/>
  <c r="V1733" i="2"/>
  <c r="V1765" i="2"/>
  <c r="V1797" i="2"/>
  <c r="V1829" i="2"/>
  <c r="V1861" i="2"/>
  <c r="V1891" i="2"/>
  <c r="V1914" i="2"/>
  <c r="V1933" i="2"/>
  <c r="V1955" i="2"/>
  <c r="V1978" i="2"/>
  <c r="V1997" i="2"/>
  <c r="V2019" i="2"/>
  <c r="V2037" i="2"/>
  <c r="V2053" i="2"/>
  <c r="V2069" i="2"/>
  <c r="V2085" i="2"/>
  <c r="V2101" i="2"/>
  <c r="V2117" i="2"/>
  <c r="V2133" i="2"/>
  <c r="V2149" i="2"/>
  <c r="V2165" i="2"/>
  <c r="V2181" i="2"/>
  <c r="V2197" i="2"/>
  <c r="V2213" i="2"/>
  <c r="V2229" i="2"/>
  <c r="V2245" i="2"/>
  <c r="V2261" i="2"/>
  <c r="V2277" i="2"/>
  <c r="V2293" i="2"/>
  <c r="V444" i="2"/>
  <c r="V907" i="2"/>
  <c r="V1149" i="2"/>
  <c r="V1288" i="2"/>
  <c r="V1416" i="2"/>
  <c r="V1496" i="2"/>
  <c r="V1547" i="2"/>
  <c r="V1579" i="2"/>
  <c r="V1611" i="2"/>
  <c r="V1643" i="2"/>
  <c r="V1675" i="2"/>
  <c r="V1707" i="2"/>
  <c r="V1739" i="2"/>
  <c r="V1771" i="2"/>
  <c r="V1803" i="2"/>
  <c r="V1835" i="2"/>
  <c r="V1867" i="2"/>
  <c r="V1893" i="2"/>
  <c r="V1915" i="2"/>
  <c r="V1938" i="2"/>
  <c r="V1957" i="2"/>
  <c r="V1979" i="2"/>
  <c r="V2002" i="2"/>
  <c r="V2021" i="2"/>
  <c r="V2038" i="2"/>
  <c r="V2054" i="2"/>
  <c r="V2070" i="2"/>
  <c r="V2086" i="2"/>
  <c r="V2102" i="2"/>
  <c r="V2118" i="2"/>
  <c r="V2134" i="2"/>
  <c r="V2150" i="2"/>
  <c r="V2166" i="2"/>
  <c r="V2182" i="2"/>
  <c r="V2198" i="2"/>
  <c r="V2214" i="2"/>
  <c r="V2230" i="2"/>
  <c r="V2246" i="2"/>
  <c r="V2262" i="2"/>
  <c r="V2278" i="2"/>
  <c r="V2294" i="2"/>
  <c r="V504" i="2"/>
  <c r="V923" i="2"/>
  <c r="V1163" i="2"/>
  <c r="V1296" i="2"/>
  <c r="V1424" i="2"/>
  <c r="V1498" i="2"/>
  <c r="V1549" i="2"/>
  <c r="V1581" i="2"/>
  <c r="V1613" i="2"/>
  <c r="V1645" i="2"/>
  <c r="V1677" i="2"/>
  <c r="V1709" i="2"/>
  <c r="V1741" i="2"/>
  <c r="V1773" i="2"/>
  <c r="V1805" i="2"/>
  <c r="V1837" i="2"/>
  <c r="V1869" i="2"/>
  <c r="V1898" i="2"/>
  <c r="V1917" i="2"/>
  <c r="V1939" i="2"/>
  <c r="V1962" i="2"/>
  <c r="V1981" i="2"/>
  <c r="V2003" i="2"/>
  <c r="V2026" i="2"/>
  <c r="V2042" i="2"/>
  <c r="V2058" i="2"/>
  <c r="V2074" i="2"/>
  <c r="V2090" i="2"/>
  <c r="V2106" i="2"/>
  <c r="V2122" i="2"/>
  <c r="V2138" i="2"/>
  <c r="V2154" i="2"/>
  <c r="V2170" i="2"/>
  <c r="V2186" i="2"/>
  <c r="V2202" i="2"/>
  <c r="V2218" i="2"/>
  <c r="V2234" i="2"/>
  <c r="V2250" i="2"/>
  <c r="V2266" i="2"/>
  <c r="V2282" i="2"/>
  <c r="V2298" i="2"/>
  <c r="V684" i="2"/>
  <c r="V987" i="2"/>
  <c r="V1200" i="2"/>
  <c r="V1328" i="2"/>
  <c r="V1450" i="2"/>
  <c r="V1514" i="2"/>
  <c r="V1557" i="2"/>
  <c r="V1589" i="2"/>
  <c r="V1621" i="2"/>
  <c r="V1653" i="2"/>
  <c r="V1685" i="2"/>
  <c r="V1717" i="2"/>
  <c r="V1749" i="2"/>
  <c r="V1781" i="2"/>
  <c r="V1813" i="2"/>
  <c r="V1845" i="2"/>
  <c r="V1877" i="2"/>
  <c r="V1901" i="2"/>
  <c r="V1923" i="2"/>
  <c r="V1946" i="2"/>
  <c r="V1965" i="2"/>
  <c r="V1987" i="2"/>
  <c r="V2010" i="2"/>
  <c r="V2029" i="2"/>
  <c r="V2045" i="2"/>
  <c r="V2061" i="2"/>
  <c r="V2077" i="2"/>
  <c r="V2093" i="2"/>
  <c r="V2109" i="2"/>
  <c r="V2125" i="2"/>
  <c r="V2141" i="2"/>
  <c r="V2157" i="2"/>
  <c r="V2173" i="2"/>
  <c r="V2189" i="2"/>
  <c r="V2205" i="2"/>
  <c r="V2221" i="2"/>
  <c r="V2237" i="2"/>
  <c r="V2253" i="2"/>
  <c r="V2269" i="2"/>
  <c r="V2285" i="2"/>
  <c r="V1352" i="2"/>
  <c r="V1595" i="2"/>
  <c r="V1723" i="2"/>
  <c r="V1851" i="2"/>
  <c r="V1947" i="2"/>
  <c r="V2030" i="2"/>
  <c r="V2094" i="2"/>
  <c r="V2158" i="2"/>
  <c r="V2222" i="2"/>
  <c r="V2286" i="2"/>
  <c r="V2305" i="2"/>
  <c r="V2313" i="2"/>
  <c r="V2321" i="2"/>
  <c r="V2329" i="2"/>
  <c r="V2337" i="2"/>
  <c r="V2345" i="2"/>
  <c r="V2353" i="2"/>
  <c r="V2361" i="2"/>
  <c r="V2369" i="2"/>
  <c r="V2377" i="2"/>
  <c r="V2385" i="2"/>
  <c r="V2393" i="2"/>
  <c r="V2401" i="2"/>
  <c r="V2409" i="2"/>
  <c r="V2417" i="2"/>
  <c r="V2425" i="2"/>
  <c r="V2433" i="2"/>
  <c r="V2441" i="2"/>
  <c r="V2449" i="2"/>
  <c r="V2457" i="2"/>
  <c r="V2465" i="2"/>
  <c r="V2473" i="2"/>
  <c r="V2481" i="2"/>
  <c r="V2489" i="2"/>
  <c r="V2497" i="2"/>
  <c r="V2505" i="2"/>
  <c r="V2513" i="2"/>
  <c r="V2521" i="2"/>
  <c r="V2529" i="2"/>
  <c r="V2537" i="2"/>
  <c r="V2545" i="2"/>
  <c r="V2553" i="2"/>
  <c r="V2561" i="2"/>
  <c r="V2569" i="2"/>
  <c r="V2577" i="2"/>
  <c r="V2585" i="2"/>
  <c r="V2593" i="2"/>
  <c r="V2601" i="2"/>
  <c r="V2609" i="2"/>
  <c r="V2617" i="2"/>
  <c r="V2625" i="2"/>
  <c r="V2633" i="2"/>
  <c r="V2641" i="2"/>
  <c r="V2649" i="2"/>
  <c r="V2657" i="2"/>
  <c r="V2665" i="2"/>
  <c r="V2673" i="2"/>
  <c r="V2681" i="2"/>
  <c r="V2689" i="2"/>
  <c r="V2697" i="2"/>
  <c r="V2705" i="2"/>
  <c r="V2713" i="2"/>
  <c r="V2721" i="2"/>
  <c r="V2729" i="2"/>
  <c r="V2737" i="2"/>
  <c r="V2745" i="2"/>
  <c r="V2753" i="2"/>
  <c r="V2761" i="2"/>
  <c r="V2769" i="2"/>
  <c r="V2777" i="2"/>
  <c r="V2785" i="2"/>
  <c r="V2793" i="2"/>
  <c r="V2801" i="2"/>
  <c r="V2809" i="2"/>
  <c r="V2817" i="2"/>
  <c r="V2825" i="2"/>
  <c r="V2833" i="2"/>
  <c r="V2841" i="2"/>
  <c r="V2849" i="2"/>
  <c r="V2857" i="2"/>
  <c r="V2865" i="2"/>
  <c r="V2873" i="2"/>
  <c r="V2881" i="2"/>
  <c r="V2889" i="2"/>
  <c r="V2897" i="2"/>
  <c r="V2905" i="2"/>
  <c r="V2913" i="2"/>
  <c r="V2921" i="2"/>
  <c r="V2929" i="2"/>
  <c r="V2937" i="2"/>
  <c r="V2945" i="2"/>
  <c r="V2953" i="2"/>
  <c r="V2961" i="2"/>
  <c r="V2969" i="2"/>
  <c r="V2977" i="2"/>
  <c r="V2985" i="2"/>
  <c r="V2993" i="2"/>
  <c r="V3001" i="2"/>
  <c r="V3009" i="2"/>
  <c r="V3017" i="2"/>
  <c r="V3025" i="2"/>
  <c r="V3033" i="2"/>
  <c r="V3041" i="2"/>
  <c r="V3049" i="2"/>
  <c r="V3057" i="2"/>
  <c r="V3065" i="2"/>
  <c r="V3073" i="2"/>
  <c r="V3081" i="2"/>
  <c r="V3089" i="2"/>
  <c r="V3097" i="2"/>
  <c r="V3105" i="2"/>
  <c r="V3113" i="2"/>
  <c r="V3121" i="2"/>
  <c r="V3129" i="2"/>
  <c r="V3137" i="2"/>
  <c r="V647" i="2"/>
  <c r="V1448" i="2"/>
  <c r="V1619" i="2"/>
  <c r="V1747" i="2"/>
  <c r="V1875" i="2"/>
  <c r="V1963" i="2"/>
  <c r="V2043" i="2"/>
  <c r="V2107" i="2"/>
  <c r="V2171" i="2"/>
  <c r="V2235" i="2"/>
  <c r="V2299" i="2"/>
  <c r="V2306" i="2"/>
  <c r="V2314" i="2"/>
  <c r="V2322" i="2"/>
  <c r="V2330" i="2"/>
  <c r="V2338" i="2"/>
  <c r="V2346" i="2"/>
  <c r="V2354" i="2"/>
  <c r="V2362" i="2"/>
  <c r="V2370" i="2"/>
  <c r="V2378" i="2"/>
  <c r="V2386" i="2"/>
  <c r="V2394" i="2"/>
  <c r="V2402" i="2"/>
  <c r="V2410" i="2"/>
  <c r="V2418" i="2"/>
  <c r="V2426" i="2"/>
  <c r="V2434" i="2"/>
  <c r="V2442" i="2"/>
  <c r="V2450" i="2"/>
  <c r="V2458" i="2"/>
  <c r="V2466" i="2"/>
  <c r="V2474" i="2"/>
  <c r="V2482" i="2"/>
  <c r="V2490" i="2"/>
  <c r="V2498" i="2"/>
  <c r="V2506" i="2"/>
  <c r="V2514" i="2"/>
  <c r="V2522" i="2"/>
  <c r="V2530" i="2"/>
  <c r="V2538" i="2"/>
  <c r="V2546" i="2"/>
  <c r="V2554" i="2"/>
  <c r="V2562" i="2"/>
  <c r="V2570" i="2"/>
  <c r="V2578" i="2"/>
  <c r="V2586" i="2"/>
  <c r="V2594" i="2"/>
  <c r="V2602" i="2"/>
  <c r="V2610" i="2"/>
  <c r="V2618" i="2"/>
  <c r="V2626" i="2"/>
  <c r="V2634" i="2"/>
  <c r="V2642" i="2"/>
  <c r="V2650" i="2"/>
  <c r="V2658" i="2"/>
  <c r="V2666" i="2"/>
  <c r="V2674" i="2"/>
  <c r="V2682" i="2"/>
  <c r="V2690" i="2"/>
  <c r="V2698" i="2"/>
  <c r="V2706" i="2"/>
  <c r="V2714" i="2"/>
  <c r="V2722" i="2"/>
  <c r="V2730" i="2"/>
  <c r="V2738" i="2"/>
  <c r="V2746" i="2"/>
  <c r="V2754" i="2"/>
  <c r="V2762" i="2"/>
  <c r="V2770" i="2"/>
  <c r="V2778" i="2"/>
  <c r="V2786" i="2"/>
  <c r="V2794" i="2"/>
  <c r="V2802" i="2"/>
  <c r="V2810" i="2"/>
  <c r="V2818" i="2"/>
  <c r="V2826" i="2"/>
  <c r="V2834" i="2"/>
  <c r="V2842" i="2"/>
  <c r="V2850" i="2"/>
  <c r="V2858" i="2"/>
  <c r="V2866" i="2"/>
  <c r="V2874" i="2"/>
  <c r="V2882" i="2"/>
  <c r="V2890" i="2"/>
  <c r="V2898" i="2"/>
  <c r="V2906" i="2"/>
  <c r="V2914" i="2"/>
  <c r="V2922" i="2"/>
  <c r="V2930" i="2"/>
  <c r="V2938" i="2"/>
  <c r="V2946" i="2"/>
  <c r="V2954" i="2"/>
  <c r="V2962" i="2"/>
  <c r="V2970" i="2"/>
  <c r="V2978" i="2"/>
  <c r="V2986" i="2"/>
  <c r="V2994" i="2"/>
  <c r="V3002" i="2"/>
  <c r="V3010" i="2"/>
  <c r="V3018" i="2"/>
  <c r="V3026" i="2"/>
  <c r="V3034" i="2"/>
  <c r="V3042" i="2"/>
  <c r="V3050" i="2"/>
  <c r="V3058" i="2"/>
  <c r="V3066" i="2"/>
  <c r="V3074" i="2"/>
  <c r="V3082" i="2"/>
  <c r="V3090" i="2"/>
  <c r="V3098" i="2"/>
  <c r="V3106" i="2"/>
  <c r="V3114" i="2"/>
  <c r="V3122" i="2"/>
  <c r="V3130" i="2"/>
  <c r="V3138" i="2"/>
  <c r="V3146" i="2"/>
  <c r="V3154" i="2"/>
  <c r="V3162" i="2"/>
  <c r="V3170" i="2"/>
  <c r="V3178" i="2"/>
  <c r="V3186" i="2"/>
  <c r="V3194" i="2"/>
  <c r="V3202" i="2"/>
  <c r="V3210" i="2"/>
  <c r="V3218" i="2"/>
  <c r="V779" i="2"/>
  <c r="V1464" i="2"/>
  <c r="V1627" i="2"/>
  <c r="V1755" i="2"/>
  <c r="V1883" i="2"/>
  <c r="V1970" i="2"/>
  <c r="V2046" i="2"/>
  <c r="V2110" i="2"/>
  <c r="V2174" i="2"/>
  <c r="V2238" i="2"/>
  <c r="V2307" i="2"/>
  <c r="V2315" i="2"/>
  <c r="V2323" i="2"/>
  <c r="V2331" i="2"/>
  <c r="V2339" i="2"/>
  <c r="V2347" i="2"/>
  <c r="V2355" i="2"/>
  <c r="V2363" i="2"/>
  <c r="V2371" i="2"/>
  <c r="V2379" i="2"/>
  <c r="V2387" i="2"/>
  <c r="V2395" i="2"/>
  <c r="V2403" i="2"/>
  <c r="V2411" i="2"/>
  <c r="V2419" i="2"/>
  <c r="V2427" i="2"/>
  <c r="V2435" i="2"/>
  <c r="V2443" i="2"/>
  <c r="V2451" i="2"/>
  <c r="V2459" i="2"/>
  <c r="V2467" i="2"/>
  <c r="V2475" i="2"/>
  <c r="V2483" i="2"/>
  <c r="V2491" i="2"/>
  <c r="V2499" i="2"/>
  <c r="V2507" i="2"/>
  <c r="V2515" i="2"/>
  <c r="V2523" i="2"/>
  <c r="V2531" i="2"/>
  <c r="V2539" i="2"/>
  <c r="V2547" i="2"/>
  <c r="V2555" i="2"/>
  <c r="V2563" i="2"/>
  <c r="V2571" i="2"/>
  <c r="V2579" i="2"/>
  <c r="V2587" i="2"/>
  <c r="V2595" i="2"/>
  <c r="V2603" i="2"/>
  <c r="V2611" i="2"/>
  <c r="V2619" i="2"/>
  <c r="V2627" i="2"/>
  <c r="V2635" i="2"/>
  <c r="V2643" i="2"/>
  <c r="V2651" i="2"/>
  <c r="V2659" i="2"/>
  <c r="V2667" i="2"/>
  <c r="V2675" i="2"/>
  <c r="V2683" i="2"/>
  <c r="V2691" i="2"/>
  <c r="V2699" i="2"/>
  <c r="V2707" i="2"/>
  <c r="V2715" i="2"/>
  <c r="V2723" i="2"/>
  <c r="V2731" i="2"/>
  <c r="V2739" i="2"/>
  <c r="V2747" i="2"/>
  <c r="V2755" i="2"/>
  <c r="V2763" i="2"/>
  <c r="V2771" i="2"/>
  <c r="V2779" i="2"/>
  <c r="V2787" i="2"/>
  <c r="V2795" i="2"/>
  <c r="V2803" i="2"/>
  <c r="V2811" i="2"/>
  <c r="V2819" i="2"/>
  <c r="V2827" i="2"/>
  <c r="V2835" i="2"/>
  <c r="V2843" i="2"/>
  <c r="V2851" i="2"/>
  <c r="V2859" i="2"/>
  <c r="V2867" i="2"/>
  <c r="V2875" i="2"/>
  <c r="V2883" i="2"/>
  <c r="V2891" i="2"/>
  <c r="V2899" i="2"/>
  <c r="V2907" i="2"/>
  <c r="V2915" i="2"/>
  <c r="V2923" i="2"/>
  <c r="V2931" i="2"/>
  <c r="V2939" i="2"/>
  <c r="V2947" i="2"/>
  <c r="V2955" i="2"/>
  <c r="V2963" i="2"/>
  <c r="V2971" i="2"/>
  <c r="V2979" i="2"/>
  <c r="V2987" i="2"/>
  <c r="V2995" i="2"/>
  <c r="V3003" i="2"/>
  <c r="V3011" i="2"/>
  <c r="V3019" i="2"/>
  <c r="V3027" i="2"/>
  <c r="V3035" i="2"/>
  <c r="V3043" i="2"/>
  <c r="V3051" i="2"/>
  <c r="V3059" i="2"/>
  <c r="V3067" i="2"/>
  <c r="V3075" i="2"/>
  <c r="V3083" i="2"/>
  <c r="V3091" i="2"/>
  <c r="V3099" i="2"/>
  <c r="V3107" i="2"/>
  <c r="V3115" i="2"/>
  <c r="V3123" i="2"/>
  <c r="V3131" i="2"/>
  <c r="V3139" i="2"/>
  <c r="V3147" i="2"/>
  <c r="V3155" i="2"/>
  <c r="V3163" i="2"/>
  <c r="V3171" i="2"/>
  <c r="V3179" i="2"/>
  <c r="V3187" i="2"/>
  <c r="V3195" i="2"/>
  <c r="V3203" i="2"/>
  <c r="V3211" i="2"/>
  <c r="V3219" i="2"/>
  <c r="V971" i="2"/>
  <c r="V1512" i="2"/>
  <c r="V1651" i="2"/>
  <c r="V1779" i="2"/>
  <c r="V1899" i="2"/>
  <c r="V1986" i="2"/>
  <c r="V2059" i="2"/>
  <c r="V2123" i="2"/>
  <c r="V2187" i="2"/>
  <c r="V2251" i="2"/>
  <c r="V2308" i="2"/>
  <c r="V2316" i="2"/>
  <c r="V2324" i="2"/>
  <c r="V2332" i="2"/>
  <c r="V2340" i="2"/>
  <c r="V2348" i="2"/>
  <c r="V2356" i="2"/>
  <c r="V2364" i="2"/>
  <c r="V2372" i="2"/>
  <c r="V2380" i="2"/>
  <c r="V2388" i="2"/>
  <c r="V2396" i="2"/>
  <c r="V2404" i="2"/>
  <c r="V2412" i="2"/>
  <c r="V2420" i="2"/>
  <c r="V2428" i="2"/>
  <c r="V2436" i="2"/>
  <c r="V2444" i="2"/>
  <c r="V2452" i="2"/>
  <c r="V2460" i="2"/>
  <c r="V2468" i="2"/>
  <c r="V2476" i="2"/>
  <c r="V2484" i="2"/>
  <c r="V2492" i="2"/>
  <c r="V2500" i="2"/>
  <c r="V2508" i="2"/>
  <c r="V2516" i="2"/>
  <c r="V2524" i="2"/>
  <c r="V2532" i="2"/>
  <c r="V2540" i="2"/>
  <c r="V2548" i="2"/>
  <c r="V2556" i="2"/>
  <c r="V2564" i="2"/>
  <c r="V2572" i="2"/>
  <c r="V2580" i="2"/>
  <c r="V2588" i="2"/>
  <c r="V2596" i="2"/>
  <c r="V2604" i="2"/>
  <c r="V2612" i="2"/>
  <c r="V2620" i="2"/>
  <c r="V2628" i="2"/>
  <c r="V2636" i="2"/>
  <c r="V2644" i="2"/>
  <c r="V2652" i="2"/>
  <c r="V2660" i="2"/>
  <c r="V2668" i="2"/>
  <c r="V2676" i="2"/>
  <c r="V2684" i="2"/>
  <c r="V2692" i="2"/>
  <c r="V2700" i="2"/>
  <c r="V2708" i="2"/>
  <c r="V2716" i="2"/>
  <c r="V2724" i="2"/>
  <c r="V2732" i="2"/>
  <c r="V2740" i="2"/>
  <c r="V2748" i="2"/>
  <c r="V2756" i="2"/>
  <c r="V2764" i="2"/>
  <c r="V2772" i="2"/>
  <c r="V2780" i="2"/>
  <c r="V2788" i="2"/>
  <c r="V2796" i="2"/>
  <c r="V2804" i="2"/>
  <c r="V2812" i="2"/>
  <c r="V2820" i="2"/>
  <c r="V2828" i="2"/>
  <c r="V2836" i="2"/>
  <c r="V2844" i="2"/>
  <c r="V2852" i="2"/>
  <c r="V2860" i="2"/>
  <c r="V2868" i="2"/>
  <c r="V2876" i="2"/>
  <c r="V2884" i="2"/>
  <c r="V2892" i="2"/>
  <c r="V2900" i="2"/>
  <c r="V2908" i="2"/>
  <c r="V2916" i="2"/>
  <c r="V2924" i="2"/>
  <c r="V2932" i="2"/>
  <c r="V2940" i="2"/>
  <c r="V2948" i="2"/>
  <c r="V2956" i="2"/>
  <c r="V2964" i="2"/>
  <c r="V2972" i="2"/>
  <c r="V2980" i="2"/>
  <c r="V2988" i="2"/>
  <c r="V2996" i="2"/>
  <c r="V3004" i="2"/>
  <c r="V3012" i="2"/>
  <c r="V3020" i="2"/>
  <c r="V3028" i="2"/>
  <c r="V3036" i="2"/>
  <c r="V3044" i="2"/>
  <c r="V3052" i="2"/>
  <c r="V3060" i="2"/>
  <c r="V3068" i="2"/>
  <c r="V3076" i="2"/>
  <c r="V3084" i="2"/>
  <c r="V3092" i="2"/>
  <c r="V3100" i="2"/>
  <c r="V3108" i="2"/>
  <c r="V3116" i="2"/>
  <c r="V3124" i="2"/>
  <c r="V3132" i="2"/>
  <c r="V3140" i="2"/>
  <c r="V3148" i="2"/>
  <c r="V3156" i="2"/>
  <c r="V3164" i="2"/>
  <c r="V3172" i="2"/>
  <c r="V3180" i="2"/>
  <c r="V3188" i="2"/>
  <c r="V3196" i="2"/>
  <c r="V3204" i="2"/>
  <c r="V3212" i="2"/>
  <c r="V3220" i="2"/>
  <c r="V1035" i="2"/>
  <c r="V1528" i="2"/>
  <c r="V1659" i="2"/>
  <c r="V1787" i="2"/>
  <c r="V1906" i="2"/>
  <c r="V1989" i="2"/>
  <c r="V2062" i="2"/>
  <c r="V2126" i="2"/>
  <c r="V2190" i="2"/>
  <c r="V2254" i="2"/>
  <c r="V2301" i="2"/>
  <c r="V2309" i="2"/>
  <c r="V2317" i="2"/>
  <c r="V2325" i="2"/>
  <c r="V2333" i="2"/>
  <c r="V2341" i="2"/>
  <c r="V2349" i="2"/>
  <c r="V2357" i="2"/>
  <c r="V2365" i="2"/>
  <c r="V2373" i="2"/>
  <c r="V2381" i="2"/>
  <c r="V2389" i="2"/>
  <c r="V2397" i="2"/>
  <c r="V2405" i="2"/>
  <c r="V2413" i="2"/>
  <c r="V2421" i="2"/>
  <c r="V2429" i="2"/>
  <c r="V2437" i="2"/>
  <c r="V2445" i="2"/>
  <c r="V2453" i="2"/>
  <c r="V2461" i="2"/>
  <c r="V2469" i="2"/>
  <c r="V2477" i="2"/>
  <c r="V2485" i="2"/>
  <c r="V2493" i="2"/>
  <c r="V2501" i="2"/>
  <c r="V2509" i="2"/>
  <c r="V2517" i="2"/>
  <c r="V2525" i="2"/>
  <c r="V2533" i="2"/>
  <c r="V2541" i="2"/>
  <c r="V2549" i="2"/>
  <c r="V2557" i="2"/>
  <c r="V2565" i="2"/>
  <c r="V2573" i="2"/>
  <c r="V2581" i="2"/>
  <c r="V2589" i="2"/>
  <c r="V2597" i="2"/>
  <c r="V2605" i="2"/>
  <c r="V2613" i="2"/>
  <c r="V2621" i="2"/>
  <c r="V2629" i="2"/>
  <c r="V2637" i="2"/>
  <c r="V2645" i="2"/>
  <c r="V2653" i="2"/>
  <c r="V2661" i="2"/>
  <c r="V2669" i="2"/>
  <c r="V2677" i="2"/>
  <c r="V2685" i="2"/>
  <c r="V2693" i="2"/>
  <c r="V2701" i="2"/>
  <c r="V2709" i="2"/>
  <c r="V2717" i="2"/>
  <c r="V2725" i="2"/>
  <c r="V2733" i="2"/>
  <c r="V2741" i="2"/>
  <c r="V2749" i="2"/>
  <c r="V2757" i="2"/>
  <c r="V2765" i="2"/>
  <c r="V2773" i="2"/>
  <c r="V2781" i="2"/>
  <c r="V2789" i="2"/>
  <c r="V2797" i="2"/>
  <c r="V2805" i="2"/>
  <c r="V2813" i="2"/>
  <c r="V2821" i="2"/>
  <c r="V2829" i="2"/>
  <c r="V2837" i="2"/>
  <c r="V2845" i="2"/>
  <c r="V2853" i="2"/>
  <c r="V2861" i="2"/>
  <c r="V2869" i="2"/>
  <c r="V2877" i="2"/>
  <c r="V2885" i="2"/>
  <c r="V2893" i="2"/>
  <c r="V2901" i="2"/>
  <c r="V2909" i="2"/>
  <c r="V2917" i="2"/>
  <c r="V2925" i="2"/>
  <c r="V2933" i="2"/>
  <c r="V2941" i="2"/>
  <c r="V2949" i="2"/>
  <c r="V2957" i="2"/>
  <c r="V2965" i="2"/>
  <c r="V2973" i="2"/>
  <c r="V2981" i="2"/>
  <c r="V2989" i="2"/>
  <c r="V2997" i="2"/>
  <c r="V3005" i="2"/>
  <c r="V3013" i="2"/>
  <c r="V3021" i="2"/>
  <c r="V3029" i="2"/>
  <c r="V3037" i="2"/>
  <c r="V3045" i="2"/>
  <c r="V3053" i="2"/>
  <c r="V3061" i="2"/>
  <c r="V3069" i="2"/>
  <c r="V3077" i="2"/>
  <c r="V3085" i="2"/>
  <c r="V3093" i="2"/>
  <c r="V3101" i="2"/>
  <c r="V3109" i="2"/>
  <c r="V3117" i="2"/>
  <c r="V3125" i="2"/>
  <c r="V3133" i="2"/>
  <c r="V1224" i="2"/>
  <c r="V1563" i="2"/>
  <c r="V1691" i="2"/>
  <c r="V1819" i="2"/>
  <c r="V1925" i="2"/>
  <c r="V2011" i="2"/>
  <c r="V2078" i="2"/>
  <c r="V2142" i="2"/>
  <c r="V2206" i="2"/>
  <c r="V2270" i="2"/>
  <c r="V2303" i="2"/>
  <c r="V2311" i="2"/>
  <c r="V2319" i="2"/>
  <c r="V2327" i="2"/>
  <c r="V2335" i="2"/>
  <c r="V2343" i="2"/>
  <c r="V2351" i="2"/>
  <c r="V2359" i="2"/>
  <c r="V2367" i="2"/>
  <c r="V2375" i="2"/>
  <c r="V2383" i="2"/>
  <c r="V2391" i="2"/>
  <c r="V2399" i="2"/>
  <c r="V2407" i="2"/>
  <c r="V2415" i="2"/>
  <c r="V2423" i="2"/>
  <c r="V2431" i="2"/>
  <c r="V2439" i="2"/>
  <c r="V2447" i="2"/>
  <c r="V2455" i="2"/>
  <c r="V2463" i="2"/>
  <c r="V2471" i="2"/>
  <c r="V2479" i="2"/>
  <c r="V2487" i="2"/>
  <c r="V2495" i="2"/>
  <c r="V2503" i="2"/>
  <c r="V2511" i="2"/>
  <c r="V2519" i="2"/>
  <c r="V2527" i="2"/>
  <c r="V2535" i="2"/>
  <c r="V2543" i="2"/>
  <c r="V2551" i="2"/>
  <c r="V2559" i="2"/>
  <c r="V2567" i="2"/>
  <c r="V2575" i="2"/>
  <c r="V2583" i="2"/>
  <c r="V2591" i="2"/>
  <c r="V2599" i="2"/>
  <c r="V2607" i="2"/>
  <c r="V2615" i="2"/>
  <c r="V2623" i="2"/>
  <c r="V2631" i="2"/>
  <c r="V2639" i="2"/>
  <c r="V2647" i="2"/>
  <c r="V2655" i="2"/>
  <c r="V2663" i="2"/>
  <c r="V2671" i="2"/>
  <c r="V2679" i="2"/>
  <c r="V2687" i="2"/>
  <c r="V2695" i="2"/>
  <c r="V2703" i="2"/>
  <c r="V2711" i="2"/>
  <c r="V2719" i="2"/>
  <c r="V2727" i="2"/>
  <c r="V2735" i="2"/>
  <c r="V2743" i="2"/>
  <c r="V2751" i="2"/>
  <c r="V2759" i="2"/>
  <c r="V2767" i="2"/>
  <c r="V2775" i="2"/>
  <c r="V2783" i="2"/>
  <c r="V2791" i="2"/>
  <c r="V2799" i="2"/>
  <c r="V2807" i="2"/>
  <c r="V2815" i="2"/>
  <c r="V2823" i="2"/>
  <c r="V2831" i="2"/>
  <c r="V2839" i="2"/>
  <c r="V2847" i="2"/>
  <c r="V2855" i="2"/>
  <c r="V2863" i="2"/>
  <c r="V2871" i="2"/>
  <c r="V2879" i="2"/>
  <c r="V2887" i="2"/>
  <c r="V2895" i="2"/>
  <c r="V2903" i="2"/>
  <c r="V2911" i="2"/>
  <c r="V2919" i="2"/>
  <c r="V2927" i="2"/>
  <c r="V2935" i="2"/>
  <c r="V2943" i="2"/>
  <c r="V2951" i="2"/>
  <c r="V2959" i="2"/>
  <c r="V2967" i="2"/>
  <c r="V2975" i="2"/>
  <c r="V2983" i="2"/>
  <c r="V2991" i="2"/>
  <c r="V2999" i="2"/>
  <c r="V3007" i="2"/>
  <c r="V3015" i="2"/>
  <c r="V3023" i="2"/>
  <c r="V3031" i="2"/>
  <c r="V3039" i="2"/>
  <c r="V3047" i="2"/>
  <c r="V3055" i="2"/>
  <c r="V3063" i="2"/>
  <c r="V3071" i="2"/>
  <c r="V3079" i="2"/>
  <c r="V3087" i="2"/>
  <c r="V3095" i="2"/>
  <c r="V3103" i="2"/>
  <c r="V3111" i="2"/>
  <c r="V3119" i="2"/>
  <c r="V3127" i="2"/>
  <c r="V3135" i="2"/>
  <c r="V3143" i="2"/>
  <c r="V3151" i="2"/>
  <c r="V3159" i="2"/>
  <c r="V3167" i="2"/>
  <c r="V3175" i="2"/>
  <c r="V3183" i="2"/>
  <c r="V3191" i="2"/>
  <c r="V3199" i="2"/>
  <c r="V3207" i="2"/>
  <c r="V3215" i="2"/>
  <c r="V3223" i="2"/>
  <c r="V1843" i="2"/>
  <c r="V2155" i="2"/>
  <c r="V2312" i="2"/>
  <c r="V2344" i="2"/>
  <c r="V2376" i="2"/>
  <c r="V2408" i="2"/>
  <c r="V2440" i="2"/>
  <c r="V2472" i="2"/>
  <c r="V2504" i="2"/>
  <c r="V2536" i="2"/>
  <c r="V2568" i="2"/>
  <c r="V2600" i="2"/>
  <c r="V2632" i="2"/>
  <c r="V2664" i="2"/>
  <c r="V2696" i="2"/>
  <c r="V2728" i="2"/>
  <c r="V2760" i="2"/>
  <c r="V2792" i="2"/>
  <c r="V2824" i="2"/>
  <c r="V2856" i="2"/>
  <c r="V2888" i="2"/>
  <c r="V2920" i="2"/>
  <c r="V2952" i="2"/>
  <c r="V2984" i="2"/>
  <c r="V3016" i="2"/>
  <c r="V3048" i="2"/>
  <c r="V3080" i="2"/>
  <c r="V3112" i="2"/>
  <c r="V3142" i="2"/>
  <c r="V3158" i="2"/>
  <c r="V3174" i="2"/>
  <c r="V3190" i="2"/>
  <c r="V3206" i="2"/>
  <c r="V3222" i="2"/>
  <c r="V3231" i="2"/>
  <c r="V3239" i="2"/>
  <c r="V3247" i="2"/>
  <c r="V3255" i="2"/>
  <c r="V3263" i="2"/>
  <c r="V3271" i="2"/>
  <c r="V3279" i="2"/>
  <c r="V3287" i="2"/>
  <c r="V3295" i="2"/>
  <c r="V3303" i="2"/>
  <c r="V3311" i="2"/>
  <c r="V3319" i="2"/>
  <c r="V3327" i="2"/>
  <c r="V3335" i="2"/>
  <c r="V3343" i="2"/>
  <c r="V3351" i="2"/>
  <c r="V3359" i="2"/>
  <c r="V3367" i="2"/>
  <c r="V3375" i="2"/>
  <c r="V3383" i="2"/>
  <c r="V3391" i="2"/>
  <c r="V3399" i="2"/>
  <c r="V3407" i="2"/>
  <c r="V3415" i="2"/>
  <c r="V3423" i="2"/>
  <c r="V3431" i="2"/>
  <c r="V3439" i="2"/>
  <c r="V3447" i="2"/>
  <c r="V3455" i="2"/>
  <c r="V3463" i="2"/>
  <c r="V3471" i="2"/>
  <c r="V3479" i="2"/>
  <c r="V3487" i="2"/>
  <c r="V3495" i="2"/>
  <c r="V3503" i="2"/>
  <c r="V3511" i="2"/>
  <c r="V3519" i="2"/>
  <c r="V3527" i="2"/>
  <c r="V3535" i="2"/>
  <c r="V3543" i="2"/>
  <c r="V3551" i="2"/>
  <c r="V3559" i="2"/>
  <c r="V3567" i="2"/>
  <c r="V3575" i="2"/>
  <c r="V3583" i="2"/>
  <c r="V3591" i="2"/>
  <c r="V3599" i="2"/>
  <c r="V3607" i="2"/>
  <c r="V3615" i="2"/>
  <c r="V3623" i="2"/>
  <c r="V3631" i="2"/>
  <c r="V3639" i="2"/>
  <c r="V3647" i="2"/>
  <c r="V3655" i="2"/>
  <c r="V3663" i="2"/>
  <c r="V3671" i="2"/>
  <c r="V3679" i="2"/>
  <c r="V3687" i="2"/>
  <c r="V3695" i="2"/>
  <c r="V3703" i="2"/>
  <c r="V3711" i="2"/>
  <c r="V3719" i="2"/>
  <c r="V3727" i="2"/>
  <c r="V3735" i="2"/>
  <c r="V3743" i="2"/>
  <c r="V3751" i="2"/>
  <c r="V3759" i="2"/>
  <c r="V3767" i="2"/>
  <c r="V3775" i="2"/>
  <c r="V3783" i="2"/>
  <c r="V3791" i="2"/>
  <c r="V3799" i="2"/>
  <c r="V3807" i="2"/>
  <c r="V3815" i="2"/>
  <c r="V3823" i="2"/>
  <c r="V3831" i="2"/>
  <c r="V3839" i="2"/>
  <c r="V3847" i="2"/>
  <c r="V3855" i="2"/>
  <c r="V3863" i="2"/>
  <c r="V3871" i="2"/>
  <c r="V3879" i="2"/>
  <c r="V3887" i="2"/>
  <c r="V3895" i="2"/>
  <c r="V3903" i="2"/>
  <c r="V3911" i="2"/>
  <c r="V3919" i="2"/>
  <c r="V3927" i="2"/>
  <c r="V3935" i="2"/>
  <c r="V3943" i="2"/>
  <c r="V3951" i="2"/>
  <c r="V3959" i="2"/>
  <c r="V3967" i="2"/>
  <c r="V3975" i="2"/>
  <c r="V3983" i="2"/>
  <c r="V3991" i="2"/>
  <c r="V3999" i="2"/>
  <c r="V4007" i="2"/>
  <c r="V4015" i="2"/>
  <c r="V4023" i="2"/>
  <c r="V4031" i="2"/>
  <c r="V4039" i="2"/>
  <c r="V4047" i="2"/>
  <c r="V4055" i="2"/>
  <c r="V4063" i="2"/>
  <c r="V4071" i="2"/>
  <c r="V4079" i="2"/>
  <c r="V4087" i="2"/>
  <c r="V4095" i="2"/>
  <c r="V4103" i="2"/>
  <c r="V4111" i="2"/>
  <c r="V4119" i="2"/>
  <c r="V4127" i="2"/>
  <c r="V4135" i="2"/>
  <c r="V4143" i="2"/>
  <c r="V4151" i="2"/>
  <c r="V4159" i="2"/>
  <c r="V4167" i="2"/>
  <c r="V4175" i="2"/>
  <c r="V4183" i="2"/>
  <c r="V4191" i="2"/>
  <c r="V4199" i="2"/>
  <c r="V4207" i="2"/>
  <c r="V4215" i="2"/>
  <c r="V4223" i="2"/>
  <c r="V1192" i="2"/>
  <c r="V1922" i="2"/>
  <c r="V2203" i="2"/>
  <c r="V2318" i="2"/>
  <c r="V2350" i="2"/>
  <c r="V2382" i="2"/>
  <c r="V2414" i="2"/>
  <c r="V2446" i="2"/>
  <c r="V2478" i="2"/>
  <c r="V2510" i="2"/>
  <c r="V2542" i="2"/>
  <c r="V2574" i="2"/>
  <c r="V2606" i="2"/>
  <c r="V2638" i="2"/>
  <c r="V2670" i="2"/>
  <c r="V2702" i="2"/>
  <c r="V2734" i="2"/>
  <c r="V2766" i="2"/>
  <c r="V2798" i="2"/>
  <c r="V2830" i="2"/>
  <c r="V2862" i="2"/>
  <c r="V2894" i="2"/>
  <c r="V2926" i="2"/>
  <c r="V2958" i="2"/>
  <c r="V2990" i="2"/>
  <c r="V3022" i="2"/>
  <c r="V3054" i="2"/>
  <c r="V3086" i="2"/>
  <c r="V3118" i="2"/>
  <c r="V3144" i="2"/>
  <c r="V3160" i="2"/>
  <c r="V3176" i="2"/>
  <c r="V3192" i="2"/>
  <c r="V3208" i="2"/>
  <c r="V3224" i="2"/>
  <c r="V3232" i="2"/>
  <c r="V3240" i="2"/>
  <c r="V3248" i="2"/>
  <c r="V3256" i="2"/>
  <c r="V3264" i="2"/>
  <c r="V3272" i="2"/>
  <c r="V3280" i="2"/>
  <c r="V3288" i="2"/>
  <c r="V3296" i="2"/>
  <c r="V3304" i="2"/>
  <c r="V3312" i="2"/>
  <c r="V3320" i="2"/>
  <c r="V3328" i="2"/>
  <c r="V3336" i="2"/>
  <c r="V3344" i="2"/>
  <c r="V3352" i="2"/>
  <c r="V3360" i="2"/>
  <c r="V3368" i="2"/>
  <c r="V3376" i="2"/>
  <c r="V3384" i="2"/>
  <c r="V3392" i="2"/>
  <c r="V3400" i="2"/>
  <c r="V3408" i="2"/>
  <c r="V3416" i="2"/>
  <c r="V3424" i="2"/>
  <c r="V3432" i="2"/>
  <c r="V3440" i="2"/>
  <c r="V3448" i="2"/>
  <c r="V3456" i="2"/>
  <c r="V3464" i="2"/>
  <c r="V3472" i="2"/>
  <c r="V3480" i="2"/>
  <c r="V3488" i="2"/>
  <c r="V3496" i="2"/>
  <c r="V3504" i="2"/>
  <c r="V3512" i="2"/>
  <c r="V3520" i="2"/>
  <c r="V3528" i="2"/>
  <c r="V3536" i="2"/>
  <c r="V3544" i="2"/>
  <c r="V3552" i="2"/>
  <c r="V3560" i="2"/>
  <c r="V3568" i="2"/>
  <c r="V3576" i="2"/>
  <c r="V3584" i="2"/>
  <c r="V3592" i="2"/>
  <c r="V3600" i="2"/>
  <c r="V3608" i="2"/>
  <c r="V3616" i="2"/>
  <c r="V3624" i="2"/>
  <c r="V3632" i="2"/>
  <c r="V3640" i="2"/>
  <c r="V3648" i="2"/>
  <c r="V3656" i="2"/>
  <c r="V3664" i="2"/>
  <c r="V3672" i="2"/>
  <c r="V3680" i="2"/>
  <c r="V3688" i="2"/>
  <c r="V3696" i="2"/>
  <c r="V3704" i="2"/>
  <c r="V3712" i="2"/>
  <c r="V3720" i="2"/>
  <c r="V3728" i="2"/>
  <c r="V3736" i="2"/>
  <c r="V3744" i="2"/>
  <c r="V3752" i="2"/>
  <c r="V3760" i="2"/>
  <c r="V3768" i="2"/>
  <c r="V3776" i="2"/>
  <c r="V3784" i="2"/>
  <c r="V3792" i="2"/>
  <c r="V3800" i="2"/>
  <c r="V3808" i="2"/>
  <c r="V3816" i="2"/>
  <c r="V3824" i="2"/>
  <c r="V3832" i="2"/>
  <c r="V3840" i="2"/>
  <c r="V3848" i="2"/>
  <c r="V3856" i="2"/>
  <c r="V3864" i="2"/>
  <c r="V3872" i="2"/>
  <c r="V3880" i="2"/>
  <c r="V3888" i="2"/>
  <c r="V3896" i="2"/>
  <c r="V3904" i="2"/>
  <c r="V3912" i="2"/>
  <c r="V3920" i="2"/>
  <c r="V3928" i="2"/>
  <c r="V3936" i="2"/>
  <c r="V3944" i="2"/>
  <c r="V3952" i="2"/>
  <c r="V3960" i="2"/>
  <c r="V3968" i="2"/>
  <c r="V3976" i="2"/>
  <c r="V3984" i="2"/>
  <c r="V3992" i="2"/>
  <c r="V4000" i="2"/>
  <c r="V4008" i="2"/>
  <c r="V4016" i="2"/>
  <c r="V4024" i="2"/>
  <c r="V4032" i="2"/>
  <c r="V4040" i="2"/>
  <c r="V4048" i="2"/>
  <c r="V4056" i="2"/>
  <c r="V4064" i="2"/>
  <c r="V4072" i="2"/>
  <c r="V4080" i="2"/>
  <c r="V4088" i="2"/>
  <c r="V4096" i="2"/>
  <c r="V4104" i="2"/>
  <c r="V4112" i="2"/>
  <c r="V4120" i="2"/>
  <c r="V4128" i="2"/>
  <c r="V4136" i="2"/>
  <c r="V4144" i="2"/>
  <c r="V4152" i="2"/>
  <c r="V4160" i="2"/>
  <c r="V4168" i="2"/>
  <c r="V4176" i="2"/>
  <c r="V4184" i="2"/>
  <c r="V4192" i="2"/>
  <c r="V4200" i="2"/>
  <c r="V4208" i="2"/>
  <c r="V4216" i="2"/>
  <c r="V4224" i="2"/>
  <c r="V4232" i="2"/>
  <c r="V4240" i="2"/>
  <c r="V4248" i="2"/>
  <c r="V4256" i="2"/>
  <c r="V4264" i="2"/>
  <c r="V4272" i="2"/>
  <c r="V4280" i="2"/>
  <c r="V1320" i="2"/>
  <c r="V1941" i="2"/>
  <c r="V2219" i="2"/>
  <c r="V2320" i="2"/>
  <c r="V2352" i="2"/>
  <c r="V2384" i="2"/>
  <c r="V2416" i="2"/>
  <c r="V2448" i="2"/>
  <c r="V2480" i="2"/>
  <c r="V2512" i="2"/>
  <c r="V2544" i="2"/>
  <c r="V2576" i="2"/>
  <c r="V2608" i="2"/>
  <c r="V2640" i="2"/>
  <c r="V2672" i="2"/>
  <c r="V2704" i="2"/>
  <c r="V2736" i="2"/>
  <c r="V2768" i="2"/>
  <c r="V2800" i="2"/>
  <c r="V2832" i="2"/>
  <c r="V2864" i="2"/>
  <c r="V2896" i="2"/>
  <c r="V2928" i="2"/>
  <c r="V2960" i="2"/>
  <c r="V2992" i="2"/>
  <c r="V3024" i="2"/>
  <c r="V3056" i="2"/>
  <c r="V3088" i="2"/>
  <c r="V3120" i="2"/>
  <c r="V3145" i="2"/>
  <c r="V3161" i="2"/>
  <c r="V3177" i="2"/>
  <c r="V3193" i="2"/>
  <c r="V3209" i="2"/>
  <c r="V3225" i="2"/>
  <c r="V3233" i="2"/>
  <c r="V3241" i="2"/>
  <c r="V3249" i="2"/>
  <c r="V3257" i="2"/>
  <c r="V3265" i="2"/>
  <c r="V3273" i="2"/>
  <c r="V3281" i="2"/>
  <c r="V3289" i="2"/>
  <c r="V3297" i="2"/>
  <c r="V3305" i="2"/>
  <c r="V3313" i="2"/>
  <c r="V3321" i="2"/>
  <c r="V3329" i="2"/>
  <c r="V3337" i="2"/>
  <c r="V3345" i="2"/>
  <c r="V3353" i="2"/>
  <c r="V3361" i="2"/>
  <c r="V3369" i="2"/>
  <c r="V3377" i="2"/>
  <c r="V3385" i="2"/>
  <c r="V3393" i="2"/>
  <c r="V3401" i="2"/>
  <c r="V3409" i="2"/>
  <c r="V3417" i="2"/>
  <c r="V3425" i="2"/>
  <c r="V3433" i="2"/>
  <c r="V3441" i="2"/>
  <c r="V3449" i="2"/>
  <c r="V3457" i="2"/>
  <c r="V3465" i="2"/>
  <c r="V3473" i="2"/>
  <c r="V3481" i="2"/>
  <c r="V3489" i="2"/>
  <c r="V3497" i="2"/>
  <c r="V3505" i="2"/>
  <c r="V3513" i="2"/>
  <c r="V3521" i="2"/>
  <c r="V3529" i="2"/>
  <c r="V3537" i="2"/>
  <c r="V3545" i="2"/>
  <c r="V3553" i="2"/>
  <c r="V3561" i="2"/>
  <c r="V3569" i="2"/>
  <c r="V3577" i="2"/>
  <c r="V3585" i="2"/>
  <c r="V3593" i="2"/>
  <c r="V3601" i="2"/>
  <c r="V3609" i="2"/>
  <c r="V3617" i="2"/>
  <c r="V3625" i="2"/>
  <c r="V3633" i="2"/>
  <c r="V3641" i="2"/>
  <c r="V3649" i="2"/>
  <c r="V3657" i="2"/>
  <c r="V3665" i="2"/>
  <c r="V3673" i="2"/>
  <c r="V3681" i="2"/>
  <c r="V3689" i="2"/>
  <c r="V3697" i="2"/>
  <c r="V3705" i="2"/>
  <c r="V3713" i="2"/>
  <c r="V3721" i="2"/>
  <c r="V3729" i="2"/>
  <c r="V3737" i="2"/>
  <c r="V3745" i="2"/>
  <c r="V3753" i="2"/>
  <c r="V3761" i="2"/>
  <c r="V3769" i="2"/>
  <c r="V3777" i="2"/>
  <c r="V3785" i="2"/>
  <c r="V3793" i="2"/>
  <c r="V3801" i="2"/>
  <c r="V3809" i="2"/>
  <c r="V3817" i="2"/>
  <c r="V3825" i="2"/>
  <c r="V3833" i="2"/>
  <c r="V3841" i="2"/>
  <c r="V3849" i="2"/>
  <c r="V3857" i="2"/>
  <c r="V3865" i="2"/>
  <c r="V3873" i="2"/>
  <c r="V3881" i="2"/>
  <c r="V3889" i="2"/>
  <c r="V3897" i="2"/>
  <c r="V3905" i="2"/>
  <c r="V3913" i="2"/>
  <c r="V3921" i="2"/>
  <c r="V3929" i="2"/>
  <c r="V3937" i="2"/>
  <c r="V3945" i="2"/>
  <c r="V3953" i="2"/>
  <c r="V3961" i="2"/>
  <c r="V3969" i="2"/>
  <c r="V3977" i="2"/>
  <c r="V3985" i="2"/>
  <c r="V3993" i="2"/>
  <c r="V4001" i="2"/>
  <c r="V4009" i="2"/>
  <c r="V4017" i="2"/>
  <c r="V4025" i="2"/>
  <c r="V4033" i="2"/>
  <c r="V4041" i="2"/>
  <c r="V4049" i="2"/>
  <c r="V4057" i="2"/>
  <c r="V4065" i="2"/>
  <c r="V4073" i="2"/>
  <c r="V4081" i="2"/>
  <c r="V4089" i="2"/>
  <c r="V4097" i="2"/>
  <c r="V4105" i="2"/>
  <c r="V4113" i="2"/>
  <c r="V4121" i="2"/>
  <c r="V4129" i="2"/>
  <c r="V4137" i="2"/>
  <c r="V4145" i="2"/>
  <c r="V4153" i="2"/>
  <c r="V4161" i="2"/>
  <c r="V4169" i="2"/>
  <c r="V4177" i="2"/>
  <c r="V4185" i="2"/>
  <c r="V4193" i="2"/>
  <c r="V4201" i="2"/>
  <c r="V4209" i="2"/>
  <c r="V4217" i="2"/>
  <c r="V4225" i="2"/>
  <c r="V4233" i="2"/>
  <c r="V4241" i="2"/>
  <c r="V4249" i="2"/>
  <c r="V4257" i="2"/>
  <c r="V4265" i="2"/>
  <c r="V4273" i="2"/>
  <c r="V4281" i="2"/>
  <c r="V1555" i="2"/>
  <c r="V2005" i="2"/>
  <c r="V2267" i="2"/>
  <c r="V2326" i="2"/>
  <c r="V2358" i="2"/>
  <c r="V2390" i="2"/>
  <c r="V2422" i="2"/>
  <c r="V2454" i="2"/>
  <c r="V2486" i="2"/>
  <c r="V2518" i="2"/>
  <c r="V2550" i="2"/>
  <c r="V2582" i="2"/>
  <c r="V2614" i="2"/>
  <c r="V2646" i="2"/>
  <c r="V2678" i="2"/>
  <c r="V2710" i="2"/>
  <c r="V2742" i="2"/>
  <c r="V2774" i="2"/>
  <c r="V2806" i="2"/>
  <c r="V2838" i="2"/>
  <c r="V2870" i="2"/>
  <c r="V2902" i="2"/>
  <c r="V2934" i="2"/>
  <c r="V2966" i="2"/>
  <c r="V2998" i="2"/>
  <c r="V3030" i="2"/>
  <c r="V3062" i="2"/>
  <c r="V3094" i="2"/>
  <c r="V3126" i="2"/>
  <c r="V3149" i="2"/>
  <c r="V3165" i="2"/>
  <c r="V3181" i="2"/>
  <c r="V3197" i="2"/>
  <c r="V3213" i="2"/>
  <c r="V3226" i="2"/>
  <c r="V3234" i="2"/>
  <c r="V3242" i="2"/>
  <c r="V3250" i="2"/>
  <c r="V3258" i="2"/>
  <c r="V3266" i="2"/>
  <c r="V3274" i="2"/>
  <c r="V3282" i="2"/>
  <c r="V3290" i="2"/>
  <c r="V3298" i="2"/>
  <c r="V3306" i="2"/>
  <c r="V3314" i="2"/>
  <c r="V3322" i="2"/>
  <c r="V3330" i="2"/>
  <c r="V3338" i="2"/>
  <c r="V3346" i="2"/>
  <c r="V3354" i="2"/>
  <c r="V3362" i="2"/>
  <c r="V3370" i="2"/>
  <c r="V3378" i="2"/>
  <c r="V3386" i="2"/>
  <c r="V3394" i="2"/>
  <c r="V3402" i="2"/>
  <c r="V3410" i="2"/>
  <c r="V3418" i="2"/>
  <c r="V3426" i="2"/>
  <c r="V3434" i="2"/>
  <c r="V3442" i="2"/>
  <c r="V3450" i="2"/>
  <c r="V3458" i="2"/>
  <c r="V3466" i="2"/>
  <c r="V3474" i="2"/>
  <c r="V3482" i="2"/>
  <c r="V3490" i="2"/>
  <c r="V3498" i="2"/>
  <c r="V3506" i="2"/>
  <c r="V3514" i="2"/>
  <c r="V3522" i="2"/>
  <c r="V3530" i="2"/>
  <c r="V3538" i="2"/>
  <c r="V3546" i="2"/>
  <c r="V3554" i="2"/>
  <c r="V3562" i="2"/>
  <c r="V3570" i="2"/>
  <c r="V3578" i="2"/>
  <c r="V3586" i="2"/>
  <c r="V3594" i="2"/>
  <c r="V3602" i="2"/>
  <c r="V3610" i="2"/>
  <c r="V3618" i="2"/>
  <c r="V3626" i="2"/>
  <c r="V3634" i="2"/>
  <c r="V3642" i="2"/>
  <c r="V3650" i="2"/>
  <c r="V3658" i="2"/>
  <c r="V3666" i="2"/>
  <c r="V3674" i="2"/>
  <c r="V3682" i="2"/>
  <c r="V3690" i="2"/>
  <c r="V3698" i="2"/>
  <c r="V3706" i="2"/>
  <c r="V3714" i="2"/>
  <c r="V3722" i="2"/>
  <c r="V3730" i="2"/>
  <c r="V3738" i="2"/>
  <c r="V3746" i="2"/>
  <c r="V3754" i="2"/>
  <c r="V3762" i="2"/>
  <c r="V3770" i="2"/>
  <c r="V3778" i="2"/>
  <c r="V3786" i="2"/>
  <c r="V3794" i="2"/>
  <c r="V3802" i="2"/>
  <c r="V3810" i="2"/>
  <c r="V3818" i="2"/>
  <c r="V3826" i="2"/>
  <c r="V3834" i="2"/>
  <c r="V3842" i="2"/>
  <c r="V3850" i="2"/>
  <c r="V3858" i="2"/>
  <c r="V3866" i="2"/>
  <c r="V3874" i="2"/>
  <c r="V3882" i="2"/>
  <c r="V3890" i="2"/>
  <c r="V3898" i="2"/>
  <c r="V3906" i="2"/>
  <c r="V3914" i="2"/>
  <c r="V3922" i="2"/>
  <c r="V3930" i="2"/>
  <c r="V3938" i="2"/>
  <c r="V3946" i="2"/>
  <c r="V3954" i="2"/>
  <c r="V3962" i="2"/>
  <c r="V3970" i="2"/>
  <c r="V3978" i="2"/>
  <c r="V3986" i="2"/>
  <c r="V3994" i="2"/>
  <c r="V4002" i="2"/>
  <c r="V4010" i="2"/>
  <c r="V4018" i="2"/>
  <c r="V4026" i="2"/>
  <c r="V4034" i="2"/>
  <c r="V4042" i="2"/>
  <c r="V4050" i="2"/>
  <c r="V4058" i="2"/>
  <c r="V4066" i="2"/>
  <c r="V4074" i="2"/>
  <c r="V4082" i="2"/>
  <c r="V4090" i="2"/>
  <c r="V4098" i="2"/>
  <c r="V4106" i="2"/>
  <c r="V4114" i="2"/>
  <c r="V4122" i="2"/>
  <c r="V4130" i="2"/>
  <c r="V4138" i="2"/>
  <c r="V4146" i="2"/>
  <c r="V4154" i="2"/>
  <c r="V4162" i="2"/>
  <c r="V4170" i="2"/>
  <c r="V4178" i="2"/>
  <c r="V4186" i="2"/>
  <c r="V4194" i="2"/>
  <c r="V4202" i="2"/>
  <c r="V4210" i="2"/>
  <c r="V4218" i="2"/>
  <c r="V4226" i="2"/>
  <c r="V4234" i="2"/>
  <c r="V4242" i="2"/>
  <c r="V4250" i="2"/>
  <c r="V4258" i="2"/>
  <c r="V4266" i="2"/>
  <c r="V4274" i="2"/>
  <c r="V4282" i="2"/>
  <c r="V1587" i="2"/>
  <c r="V2027" i="2"/>
  <c r="V2283" i="2"/>
  <c r="V2328" i="2"/>
  <c r="V2360" i="2"/>
  <c r="V2392" i="2"/>
  <c r="V2424" i="2"/>
  <c r="V2456" i="2"/>
  <c r="V2488" i="2"/>
  <c r="V2520" i="2"/>
  <c r="V2552" i="2"/>
  <c r="V2584" i="2"/>
  <c r="V2616" i="2"/>
  <c r="V2648" i="2"/>
  <c r="V2680" i="2"/>
  <c r="V2712" i="2"/>
  <c r="V2744" i="2"/>
  <c r="V2776" i="2"/>
  <c r="V2808" i="2"/>
  <c r="V2840" i="2"/>
  <c r="V2872" i="2"/>
  <c r="V2904" i="2"/>
  <c r="V2936" i="2"/>
  <c r="V2968" i="2"/>
  <c r="V3000" i="2"/>
  <c r="V3032" i="2"/>
  <c r="V3064" i="2"/>
  <c r="V3096" i="2"/>
  <c r="V3128" i="2"/>
  <c r="V3150" i="2"/>
  <c r="V3166" i="2"/>
  <c r="V3182" i="2"/>
  <c r="V3198" i="2"/>
  <c r="V3214" i="2"/>
  <c r="V3227" i="2"/>
  <c r="V3235" i="2"/>
  <c r="V3243" i="2"/>
  <c r="V3251" i="2"/>
  <c r="V3259" i="2"/>
  <c r="V3267" i="2"/>
  <c r="V3275" i="2"/>
  <c r="V3283" i="2"/>
  <c r="V3291" i="2"/>
  <c r="V3299" i="2"/>
  <c r="V3307" i="2"/>
  <c r="V3315" i="2"/>
  <c r="V3323" i="2"/>
  <c r="V3331" i="2"/>
  <c r="V3339" i="2"/>
  <c r="V3347" i="2"/>
  <c r="V3355" i="2"/>
  <c r="V3363" i="2"/>
  <c r="V3371" i="2"/>
  <c r="V1715" i="2"/>
  <c r="V2091" i="2"/>
  <c r="V2304" i="2"/>
  <c r="V2336" i="2"/>
  <c r="V2368" i="2"/>
  <c r="V2400" i="2"/>
  <c r="V2432" i="2"/>
  <c r="V2464" i="2"/>
  <c r="V2496" i="2"/>
  <c r="V2528" i="2"/>
  <c r="V2560" i="2"/>
  <c r="V2592" i="2"/>
  <c r="V2624" i="2"/>
  <c r="V2656" i="2"/>
  <c r="V2688" i="2"/>
  <c r="V2720" i="2"/>
  <c r="V2752" i="2"/>
  <c r="V2784" i="2"/>
  <c r="V2816" i="2"/>
  <c r="V2848" i="2"/>
  <c r="V2880" i="2"/>
  <c r="V2912" i="2"/>
  <c r="V2944" i="2"/>
  <c r="V2976" i="2"/>
  <c r="V3008" i="2"/>
  <c r="V3040" i="2"/>
  <c r="V3072" i="2"/>
  <c r="V3104" i="2"/>
  <c r="V3136" i="2"/>
  <c r="V3153" i="2"/>
  <c r="V3169" i="2"/>
  <c r="V3185" i="2"/>
  <c r="V3201" i="2"/>
  <c r="V3217" i="2"/>
  <c r="V3229" i="2"/>
  <c r="V3237" i="2"/>
  <c r="V3245" i="2"/>
  <c r="V3253" i="2"/>
  <c r="V3261" i="2"/>
  <c r="V3269" i="2"/>
  <c r="V3277" i="2"/>
  <c r="V3285" i="2"/>
  <c r="V3293" i="2"/>
  <c r="V3301" i="2"/>
  <c r="V3309" i="2"/>
  <c r="V3317" i="2"/>
  <c r="V3325" i="2"/>
  <c r="V3333" i="2"/>
  <c r="V3341" i="2"/>
  <c r="V3349" i="2"/>
  <c r="V3357" i="2"/>
  <c r="V3365" i="2"/>
  <c r="V3373" i="2"/>
  <c r="V3381" i="2"/>
  <c r="V3389" i="2"/>
  <c r="V3397" i="2"/>
  <c r="V3405" i="2"/>
  <c r="V3413" i="2"/>
  <c r="V3421" i="2"/>
  <c r="V3429" i="2"/>
  <c r="V3437" i="2"/>
  <c r="V3445" i="2"/>
  <c r="V3453" i="2"/>
  <c r="V3461" i="2"/>
  <c r="V3469" i="2"/>
  <c r="V3477" i="2"/>
  <c r="V3485" i="2"/>
  <c r="V3493" i="2"/>
  <c r="V3501" i="2"/>
  <c r="V3509" i="2"/>
  <c r="V3517" i="2"/>
  <c r="V3525" i="2"/>
  <c r="V3533" i="2"/>
  <c r="V3541" i="2"/>
  <c r="V3549" i="2"/>
  <c r="V3557" i="2"/>
  <c r="V3565" i="2"/>
  <c r="V3573" i="2"/>
  <c r="V3581" i="2"/>
  <c r="V3589" i="2"/>
  <c r="V3597" i="2"/>
  <c r="V3605" i="2"/>
  <c r="V3613" i="2"/>
  <c r="V3621" i="2"/>
  <c r="V3629" i="2"/>
  <c r="V3637" i="2"/>
  <c r="V3645" i="2"/>
  <c r="V3653" i="2"/>
  <c r="V3661" i="2"/>
  <c r="V3669" i="2"/>
  <c r="V3677" i="2"/>
  <c r="V3685" i="2"/>
  <c r="V3693" i="2"/>
  <c r="V3701" i="2"/>
  <c r="V3709" i="2"/>
  <c r="V3717" i="2"/>
  <c r="V3725" i="2"/>
  <c r="V3733" i="2"/>
  <c r="V3741" i="2"/>
  <c r="V3749" i="2"/>
  <c r="V3757" i="2"/>
  <c r="V3765" i="2"/>
  <c r="V3773" i="2"/>
  <c r="V3781" i="2"/>
  <c r="V3789" i="2"/>
  <c r="V3797" i="2"/>
  <c r="V3805" i="2"/>
  <c r="V3813" i="2"/>
  <c r="V3821" i="2"/>
  <c r="V3829" i="2"/>
  <c r="V3837" i="2"/>
  <c r="V3845" i="2"/>
  <c r="V3853" i="2"/>
  <c r="V3861" i="2"/>
  <c r="V3869" i="2"/>
  <c r="V3877" i="2"/>
  <c r="V3885" i="2"/>
  <c r="V3893" i="2"/>
  <c r="V3901" i="2"/>
  <c r="V3909" i="2"/>
  <c r="V3917" i="2"/>
  <c r="V3925" i="2"/>
  <c r="V3933" i="2"/>
  <c r="V3941" i="2"/>
  <c r="V3949" i="2"/>
  <c r="V3957" i="2"/>
  <c r="V3965" i="2"/>
  <c r="V3973" i="2"/>
  <c r="V3981" i="2"/>
  <c r="V3989" i="2"/>
  <c r="V3997" i="2"/>
  <c r="V4005" i="2"/>
  <c r="V4013" i="2"/>
  <c r="V4021" i="2"/>
  <c r="V4029" i="2"/>
  <c r="V4037" i="2"/>
  <c r="V4045" i="2"/>
  <c r="V4053" i="2"/>
  <c r="V4061" i="2"/>
  <c r="V4069" i="2"/>
  <c r="V4077" i="2"/>
  <c r="V4085" i="2"/>
  <c r="V4093" i="2"/>
  <c r="V4101" i="2"/>
  <c r="V4109" i="2"/>
  <c r="V4117" i="2"/>
  <c r="V4125" i="2"/>
  <c r="V4133" i="2"/>
  <c r="V4141" i="2"/>
  <c r="V4149" i="2"/>
  <c r="V4157" i="2"/>
  <c r="V4165" i="2"/>
  <c r="V4173" i="2"/>
  <c r="V4181" i="2"/>
  <c r="V4189" i="2"/>
  <c r="V4197" i="2"/>
  <c r="V4205" i="2"/>
  <c r="V4213" i="2"/>
  <c r="V4221" i="2"/>
  <c r="V4229" i="2"/>
  <c r="V4237" i="2"/>
  <c r="V4245" i="2"/>
  <c r="V4253" i="2"/>
  <c r="V4261" i="2"/>
  <c r="V4269" i="2"/>
  <c r="V4277" i="2"/>
  <c r="V4285" i="2"/>
  <c r="V2374" i="2"/>
  <c r="V2502" i="2"/>
  <c r="V2630" i="2"/>
  <c r="V2758" i="2"/>
  <c r="V2886" i="2"/>
  <c r="V3014" i="2"/>
  <c r="V3141" i="2"/>
  <c r="V3205" i="2"/>
  <c r="V3246" i="2"/>
  <c r="V3278" i="2"/>
  <c r="V3310" i="2"/>
  <c r="V3342" i="2"/>
  <c r="V3374" i="2"/>
  <c r="V3396" i="2"/>
  <c r="V3419" i="2"/>
  <c r="V3438" i="2"/>
  <c r="V3460" i="2"/>
  <c r="V3483" i="2"/>
  <c r="V3502" i="2"/>
  <c r="V3524" i="2"/>
  <c r="V3547" i="2"/>
  <c r="V3566" i="2"/>
  <c r="V3588" i="2"/>
  <c r="V3611" i="2"/>
  <c r="V3630" i="2"/>
  <c r="V3652" i="2"/>
  <c r="V3675" i="2"/>
  <c r="V3694" i="2"/>
  <c r="V3716" i="2"/>
  <c r="V3739" i="2"/>
  <c r="V3758" i="2"/>
  <c r="V3780" i="2"/>
  <c r="V3803" i="2"/>
  <c r="V3822" i="2"/>
  <c r="V3844" i="2"/>
  <c r="V3867" i="2"/>
  <c r="V3886" i="2"/>
  <c r="V3908" i="2"/>
  <c r="V3931" i="2"/>
  <c r="V3950" i="2"/>
  <c r="V3972" i="2"/>
  <c r="V3995" i="2"/>
  <c r="V4014" i="2"/>
  <c r="V4036" i="2"/>
  <c r="V4059" i="2"/>
  <c r="V4078" i="2"/>
  <c r="V4100" i="2"/>
  <c r="V4123" i="2"/>
  <c r="V4142" i="2"/>
  <c r="V4164" i="2"/>
  <c r="V4187" i="2"/>
  <c r="V4206" i="2"/>
  <c r="V4228" i="2"/>
  <c r="V4244" i="2"/>
  <c r="V4260" i="2"/>
  <c r="V4276" i="2"/>
  <c r="V4289" i="2"/>
  <c r="V4297" i="2"/>
  <c r="V4305" i="2"/>
  <c r="V4313" i="2"/>
  <c r="V4321" i="2"/>
  <c r="V4329" i="2"/>
  <c r="V4337" i="2"/>
  <c r="V4345" i="2"/>
  <c r="V4353" i="2"/>
  <c r="V4361" i="2"/>
  <c r="V4369" i="2"/>
  <c r="V4377" i="2"/>
  <c r="V4385" i="2"/>
  <c r="V4393" i="2"/>
  <c r="V4401" i="2"/>
  <c r="V4409" i="2"/>
  <c r="V4417" i="2"/>
  <c r="V4425" i="2"/>
  <c r="V4433" i="2"/>
  <c r="V4441" i="2"/>
  <c r="V4449" i="2"/>
  <c r="V4457" i="2"/>
  <c r="V4465" i="2"/>
  <c r="V4473" i="2"/>
  <c r="V4481" i="2"/>
  <c r="V4489" i="2"/>
  <c r="V4497" i="2"/>
  <c r="V4505" i="2"/>
  <c r="V4513" i="2"/>
  <c r="V4521" i="2"/>
  <c r="V4529" i="2"/>
  <c r="V4537" i="2"/>
  <c r="V4545" i="2"/>
  <c r="V4553" i="2"/>
  <c r="V4561" i="2"/>
  <c r="V4569" i="2"/>
  <c r="V4577" i="2"/>
  <c r="V4585" i="2"/>
  <c r="V4593" i="2"/>
  <c r="V4601" i="2"/>
  <c r="V4609" i="2"/>
  <c r="V4617" i="2"/>
  <c r="V4625" i="2"/>
  <c r="V4633" i="2"/>
  <c r="V4641" i="2"/>
  <c r="V4649" i="2"/>
  <c r="V4657" i="2"/>
  <c r="V4665" i="2"/>
  <c r="V4673" i="2"/>
  <c r="V4681" i="2"/>
  <c r="V4689" i="2"/>
  <c r="V4697" i="2"/>
  <c r="V4705" i="2"/>
  <c r="V4713" i="2"/>
  <c r="V4721" i="2"/>
  <c r="V4729" i="2"/>
  <c r="V4737" i="2"/>
  <c r="V4745" i="2"/>
  <c r="V4753" i="2"/>
  <c r="V4761" i="2"/>
  <c r="V4769" i="2"/>
  <c r="V4777" i="2"/>
  <c r="V4785" i="2"/>
  <c r="V4793" i="2"/>
  <c r="V4801" i="2"/>
  <c r="V4809" i="2"/>
  <c r="V4817" i="2"/>
  <c r="V4825" i="2"/>
  <c r="V4833" i="2"/>
  <c r="V4841" i="2"/>
  <c r="V4849" i="2"/>
  <c r="V4857" i="2"/>
  <c r="V4865" i="2"/>
  <c r="V4873" i="2"/>
  <c r="V4881" i="2"/>
  <c r="V4889" i="2"/>
  <c r="V4897" i="2"/>
  <c r="V4905" i="2"/>
  <c r="V4913" i="2"/>
  <c r="V4921" i="2"/>
  <c r="V4929" i="2"/>
  <c r="V4937" i="2"/>
  <c r="V4945" i="2"/>
  <c r="V4953" i="2"/>
  <c r="V4961" i="2"/>
  <c r="V4969" i="2"/>
  <c r="V4977" i="2"/>
  <c r="V4985" i="2"/>
  <c r="V4993" i="2"/>
  <c r="V1683" i="2"/>
  <c r="V2398" i="2"/>
  <c r="V2526" i="2"/>
  <c r="V2654" i="2"/>
  <c r="V2782" i="2"/>
  <c r="V2910" i="2"/>
  <c r="V3038" i="2"/>
  <c r="V3152" i="2"/>
  <c r="V3216" i="2"/>
  <c r="V3252" i="2"/>
  <c r="V3284" i="2"/>
  <c r="V3316" i="2"/>
  <c r="V3348" i="2"/>
  <c r="V3379" i="2"/>
  <c r="V3398" i="2"/>
  <c r="V3420" i="2"/>
  <c r="V3443" i="2"/>
  <c r="V3462" i="2"/>
  <c r="V3484" i="2"/>
  <c r="V3507" i="2"/>
  <c r="V3526" i="2"/>
  <c r="V3548" i="2"/>
  <c r="V3571" i="2"/>
  <c r="V3590" i="2"/>
  <c r="V3612" i="2"/>
  <c r="V3635" i="2"/>
  <c r="V3654" i="2"/>
  <c r="V3676" i="2"/>
  <c r="V3699" i="2"/>
  <c r="V3718" i="2"/>
  <c r="V3740" i="2"/>
  <c r="V3763" i="2"/>
  <c r="V3782" i="2"/>
  <c r="V3804" i="2"/>
  <c r="V3827" i="2"/>
  <c r="V3846" i="2"/>
  <c r="V3868" i="2"/>
  <c r="V3891" i="2"/>
  <c r="V3910" i="2"/>
  <c r="V3932" i="2"/>
  <c r="V3955" i="2"/>
  <c r="V3974" i="2"/>
  <c r="V3996" i="2"/>
  <c r="V4019" i="2"/>
  <c r="V4038" i="2"/>
  <c r="V4060" i="2"/>
  <c r="V4083" i="2"/>
  <c r="V4102" i="2"/>
  <c r="V4124" i="2"/>
  <c r="V4147" i="2"/>
  <c r="V4166" i="2"/>
  <c r="V4188" i="2"/>
  <c r="V4211" i="2"/>
  <c r="V4230" i="2"/>
  <c r="V4246" i="2"/>
  <c r="V4262" i="2"/>
  <c r="V4278" i="2"/>
  <c r="V4290" i="2"/>
  <c r="V4298" i="2"/>
  <c r="V4306" i="2"/>
  <c r="V4314" i="2"/>
  <c r="V4322" i="2"/>
  <c r="V4330" i="2"/>
  <c r="V4338" i="2"/>
  <c r="V4346" i="2"/>
  <c r="V4354" i="2"/>
  <c r="V4362" i="2"/>
  <c r="V4370" i="2"/>
  <c r="V4378" i="2"/>
  <c r="V4386" i="2"/>
  <c r="V4394" i="2"/>
  <c r="V4402" i="2"/>
  <c r="V4410" i="2"/>
  <c r="V4418" i="2"/>
  <c r="V4426" i="2"/>
  <c r="V4434" i="2"/>
  <c r="V4442" i="2"/>
  <c r="V4450" i="2"/>
  <c r="V4458" i="2"/>
  <c r="V4466" i="2"/>
  <c r="V4474" i="2"/>
  <c r="V4482" i="2"/>
  <c r="V4490" i="2"/>
  <c r="V4498" i="2"/>
  <c r="V4506" i="2"/>
  <c r="V4514" i="2"/>
  <c r="V4522" i="2"/>
  <c r="V4530" i="2"/>
  <c r="V4538" i="2"/>
  <c r="V4546" i="2"/>
  <c r="V4554" i="2"/>
  <c r="V4562" i="2"/>
  <c r="V4570" i="2"/>
  <c r="V4578" i="2"/>
  <c r="V4586" i="2"/>
  <c r="V4594" i="2"/>
  <c r="V4602" i="2"/>
  <c r="V4610" i="2"/>
  <c r="V4618" i="2"/>
  <c r="V4626" i="2"/>
  <c r="V4634" i="2"/>
  <c r="V4642" i="2"/>
  <c r="V4650" i="2"/>
  <c r="V4658" i="2"/>
  <c r="V4666" i="2"/>
  <c r="V4674" i="2"/>
  <c r="V4682" i="2"/>
  <c r="V4690" i="2"/>
  <c r="V4698" i="2"/>
  <c r="V4706" i="2"/>
  <c r="V4714" i="2"/>
  <c r="V4722" i="2"/>
  <c r="V4730" i="2"/>
  <c r="V4738" i="2"/>
  <c r="V4746" i="2"/>
  <c r="V4754" i="2"/>
  <c r="V4762" i="2"/>
  <c r="V4770" i="2"/>
  <c r="V4778" i="2"/>
  <c r="V4786" i="2"/>
  <c r="V4794" i="2"/>
  <c r="V4802" i="2"/>
  <c r="V4810" i="2"/>
  <c r="V4818" i="2"/>
  <c r="V4826" i="2"/>
  <c r="V4834" i="2"/>
  <c r="V4842" i="2"/>
  <c r="V4850" i="2"/>
  <c r="V4858" i="2"/>
  <c r="V4866" i="2"/>
  <c r="V4874" i="2"/>
  <c r="V4882" i="2"/>
  <c r="V4890" i="2"/>
  <c r="V4898" i="2"/>
  <c r="V4906" i="2"/>
  <c r="V4914" i="2"/>
  <c r="V4922" i="2"/>
  <c r="V4930" i="2"/>
  <c r="V4938" i="2"/>
  <c r="V4946" i="2"/>
  <c r="V4954" i="2"/>
  <c r="V4962" i="2"/>
  <c r="V4970" i="2"/>
  <c r="V4978" i="2"/>
  <c r="V4986" i="2"/>
  <c r="V4994" i="2"/>
  <c r="V5002" i="2"/>
  <c r="V5010" i="2"/>
  <c r="V5018" i="2"/>
  <c r="V5026" i="2"/>
  <c r="V5034" i="2"/>
  <c r="V5042" i="2"/>
  <c r="V5050" i="2"/>
  <c r="V5058" i="2"/>
  <c r="V5066" i="2"/>
  <c r="V5074" i="2"/>
  <c r="V5082" i="2"/>
  <c r="V5090" i="2"/>
  <c r="V5098" i="2"/>
  <c r="V5106" i="2"/>
  <c r="V5114" i="2"/>
  <c r="V5122" i="2"/>
  <c r="V5130" i="2"/>
  <c r="V5138" i="2"/>
  <c r="V5146" i="2"/>
  <c r="V5154" i="2"/>
  <c r="V5162" i="2"/>
  <c r="V5170" i="2"/>
  <c r="V1811" i="2"/>
  <c r="V2406" i="2"/>
  <c r="V2534" i="2"/>
  <c r="V2662" i="2"/>
  <c r="V2790" i="2"/>
  <c r="V2918" i="2"/>
  <c r="V3046" i="2"/>
  <c r="V3157" i="2"/>
  <c r="V3221" i="2"/>
  <c r="V3254" i="2"/>
  <c r="V3286" i="2"/>
  <c r="V3318" i="2"/>
  <c r="V3350" i="2"/>
  <c r="V3380" i="2"/>
  <c r="V3403" i="2"/>
  <c r="V3422" i="2"/>
  <c r="V3444" i="2"/>
  <c r="V3467" i="2"/>
  <c r="V3486" i="2"/>
  <c r="V3508" i="2"/>
  <c r="V3531" i="2"/>
  <c r="V3550" i="2"/>
  <c r="V3572" i="2"/>
  <c r="V3595" i="2"/>
  <c r="V3614" i="2"/>
  <c r="V3636" i="2"/>
  <c r="V3659" i="2"/>
  <c r="V3678" i="2"/>
  <c r="V3700" i="2"/>
  <c r="V3723" i="2"/>
  <c r="V3742" i="2"/>
  <c r="V3764" i="2"/>
  <c r="V3787" i="2"/>
  <c r="V3806" i="2"/>
  <c r="V3828" i="2"/>
  <c r="V3851" i="2"/>
  <c r="V3870" i="2"/>
  <c r="V3892" i="2"/>
  <c r="V3915" i="2"/>
  <c r="V3934" i="2"/>
  <c r="V3956" i="2"/>
  <c r="V3979" i="2"/>
  <c r="V3998" i="2"/>
  <c r="V4020" i="2"/>
  <c r="V4043" i="2"/>
  <c r="V4062" i="2"/>
  <c r="V4084" i="2"/>
  <c r="V4107" i="2"/>
  <c r="V4126" i="2"/>
  <c r="V4148" i="2"/>
  <c r="V4171" i="2"/>
  <c r="V4190" i="2"/>
  <c r="V4212" i="2"/>
  <c r="V4231" i="2"/>
  <c r="V4247" i="2"/>
  <c r="V4263" i="2"/>
  <c r="V4279" i="2"/>
  <c r="V4291" i="2"/>
  <c r="V4299" i="2"/>
  <c r="V4307" i="2"/>
  <c r="V4315" i="2"/>
  <c r="V4323" i="2"/>
  <c r="V4331" i="2"/>
  <c r="V4339" i="2"/>
  <c r="V4347" i="2"/>
  <c r="V4355" i="2"/>
  <c r="V4363" i="2"/>
  <c r="V4371" i="2"/>
  <c r="V4379" i="2"/>
  <c r="V4387" i="2"/>
  <c r="V4395" i="2"/>
  <c r="V4403" i="2"/>
  <c r="V4411" i="2"/>
  <c r="V4419" i="2"/>
  <c r="V4427" i="2"/>
  <c r="V4435" i="2"/>
  <c r="V4443" i="2"/>
  <c r="V4451" i="2"/>
  <c r="V4459" i="2"/>
  <c r="V4467" i="2"/>
  <c r="V4475" i="2"/>
  <c r="V4483" i="2"/>
  <c r="V4491" i="2"/>
  <c r="V4499" i="2"/>
  <c r="V4507" i="2"/>
  <c r="V4515" i="2"/>
  <c r="V4523" i="2"/>
  <c r="V4531" i="2"/>
  <c r="V4539" i="2"/>
  <c r="V4547" i="2"/>
  <c r="V4555" i="2"/>
  <c r="V4563" i="2"/>
  <c r="V4571" i="2"/>
  <c r="V4579" i="2"/>
  <c r="V4587" i="2"/>
  <c r="V4595" i="2"/>
  <c r="V4603" i="2"/>
  <c r="V4611" i="2"/>
  <c r="V4619" i="2"/>
  <c r="V4627" i="2"/>
  <c r="V4635" i="2"/>
  <c r="V4643" i="2"/>
  <c r="V4651" i="2"/>
  <c r="V4659" i="2"/>
  <c r="V4667" i="2"/>
  <c r="V4675" i="2"/>
  <c r="V4683" i="2"/>
  <c r="V4691" i="2"/>
  <c r="V4699" i="2"/>
  <c r="V4707" i="2"/>
  <c r="V4715" i="2"/>
  <c r="V4723" i="2"/>
  <c r="V4731" i="2"/>
  <c r="V4739" i="2"/>
  <c r="V4747" i="2"/>
  <c r="V4755" i="2"/>
  <c r="V4763" i="2"/>
  <c r="V4771" i="2"/>
  <c r="V4779" i="2"/>
  <c r="V4787" i="2"/>
  <c r="V4795" i="2"/>
  <c r="V4803" i="2"/>
  <c r="V4811" i="2"/>
  <c r="V4819" i="2"/>
  <c r="V4827" i="2"/>
  <c r="V4835" i="2"/>
  <c r="V4843" i="2"/>
  <c r="V4851" i="2"/>
  <c r="V4859" i="2"/>
  <c r="V4867" i="2"/>
  <c r="V4875" i="2"/>
  <c r="V4883" i="2"/>
  <c r="V4891" i="2"/>
  <c r="V4899" i="2"/>
  <c r="V4907" i="2"/>
  <c r="V4915" i="2"/>
  <c r="V4923" i="2"/>
  <c r="V4931" i="2"/>
  <c r="V4939" i="2"/>
  <c r="V4947" i="2"/>
  <c r="V4955" i="2"/>
  <c r="V4963" i="2"/>
  <c r="V4971" i="2"/>
  <c r="V4979" i="2"/>
  <c r="V4987" i="2"/>
  <c r="V4995" i="2"/>
  <c r="V5003" i="2"/>
  <c r="V5011" i="2"/>
  <c r="V5019" i="2"/>
  <c r="V5027" i="2"/>
  <c r="V5035" i="2"/>
  <c r="V5043" i="2"/>
  <c r="V5051" i="2"/>
  <c r="V5059" i="2"/>
  <c r="V5067" i="2"/>
  <c r="V5075" i="2"/>
  <c r="V5083" i="2"/>
  <c r="V5091" i="2"/>
  <c r="V5099" i="2"/>
  <c r="V5107" i="2"/>
  <c r="V5115" i="2"/>
  <c r="V5123" i="2"/>
  <c r="V5131" i="2"/>
  <c r="V5139" i="2"/>
  <c r="V5147" i="2"/>
  <c r="V5155" i="2"/>
  <c r="V5163" i="2"/>
  <c r="V5171" i="2"/>
  <c r="V2075" i="2"/>
  <c r="V2302" i="2"/>
  <c r="V2430" i="2"/>
  <c r="V2558" i="2"/>
  <c r="V2686" i="2"/>
  <c r="V2814" i="2"/>
  <c r="V2942" i="2"/>
  <c r="V3070" i="2"/>
  <c r="V3168" i="2"/>
  <c r="V3228" i="2"/>
  <c r="V3260" i="2"/>
  <c r="V3292" i="2"/>
  <c r="V3324" i="2"/>
  <c r="V3356" i="2"/>
  <c r="V3382" i="2"/>
  <c r="V3404" i="2"/>
  <c r="V3427" i="2"/>
  <c r="V3446" i="2"/>
  <c r="V3468" i="2"/>
  <c r="V3491" i="2"/>
  <c r="V3510" i="2"/>
  <c r="V3532" i="2"/>
  <c r="V3555" i="2"/>
  <c r="V3574" i="2"/>
  <c r="V3596" i="2"/>
  <c r="V3619" i="2"/>
  <c r="V3638" i="2"/>
  <c r="V3660" i="2"/>
  <c r="V3683" i="2"/>
  <c r="V3702" i="2"/>
  <c r="V3724" i="2"/>
  <c r="V3747" i="2"/>
  <c r="V3766" i="2"/>
  <c r="V3788" i="2"/>
  <c r="V3811" i="2"/>
  <c r="V3830" i="2"/>
  <c r="V3852" i="2"/>
  <c r="V3875" i="2"/>
  <c r="V3894" i="2"/>
  <c r="V3916" i="2"/>
  <c r="V3939" i="2"/>
  <c r="V3958" i="2"/>
  <c r="V3980" i="2"/>
  <c r="V4003" i="2"/>
  <c r="V4022" i="2"/>
  <c r="V4044" i="2"/>
  <c r="V4067" i="2"/>
  <c r="V4086" i="2"/>
  <c r="V4108" i="2"/>
  <c r="V4131" i="2"/>
  <c r="V4150" i="2"/>
  <c r="V4172" i="2"/>
  <c r="V4195" i="2"/>
  <c r="V4214" i="2"/>
  <c r="V4235" i="2"/>
  <c r="V4251" i="2"/>
  <c r="V4267" i="2"/>
  <c r="V4283" i="2"/>
  <c r="V4292" i="2"/>
  <c r="V4300" i="2"/>
  <c r="V4308" i="2"/>
  <c r="V4316" i="2"/>
  <c r="V4324" i="2"/>
  <c r="V4332" i="2"/>
  <c r="V4340" i="2"/>
  <c r="V4348" i="2"/>
  <c r="V4356" i="2"/>
  <c r="V4364" i="2"/>
  <c r="V4372" i="2"/>
  <c r="V4380" i="2"/>
  <c r="V4388" i="2"/>
  <c r="V4396" i="2"/>
  <c r="V4404" i="2"/>
  <c r="V4412" i="2"/>
  <c r="V4420" i="2"/>
  <c r="V4428" i="2"/>
  <c r="V4436" i="2"/>
  <c r="V4444" i="2"/>
  <c r="V4452" i="2"/>
  <c r="V4460" i="2"/>
  <c r="V4468" i="2"/>
  <c r="V4476" i="2"/>
  <c r="V4484" i="2"/>
  <c r="V4492" i="2"/>
  <c r="V4500" i="2"/>
  <c r="V4508" i="2"/>
  <c r="V4516" i="2"/>
  <c r="V4524" i="2"/>
  <c r="V4532" i="2"/>
  <c r="V4540" i="2"/>
  <c r="V4548" i="2"/>
  <c r="V4556" i="2"/>
  <c r="V4564" i="2"/>
  <c r="V4572" i="2"/>
  <c r="V4580" i="2"/>
  <c r="V4588" i="2"/>
  <c r="V4596" i="2"/>
  <c r="V4604" i="2"/>
  <c r="V4612" i="2"/>
  <c r="V4620" i="2"/>
  <c r="V4628" i="2"/>
  <c r="V4636" i="2"/>
  <c r="V4644" i="2"/>
  <c r="V4652" i="2"/>
  <c r="V4660" i="2"/>
  <c r="V4668" i="2"/>
  <c r="V4676" i="2"/>
  <c r="V4684" i="2"/>
  <c r="V4692" i="2"/>
  <c r="V4700" i="2"/>
  <c r="V4708" i="2"/>
  <c r="V4716" i="2"/>
  <c r="V4724" i="2"/>
  <c r="V4732" i="2"/>
  <c r="V4740" i="2"/>
  <c r="V4748" i="2"/>
  <c r="V4756" i="2"/>
  <c r="V4764" i="2"/>
  <c r="V4772" i="2"/>
  <c r="V4780" i="2"/>
  <c r="V4788" i="2"/>
  <c r="V4796" i="2"/>
  <c r="V4804" i="2"/>
  <c r="V4812" i="2"/>
  <c r="V4820" i="2"/>
  <c r="V4828" i="2"/>
  <c r="V4836" i="2"/>
  <c r="V4844" i="2"/>
  <c r="V4852" i="2"/>
  <c r="V4860" i="2"/>
  <c r="V4868" i="2"/>
  <c r="V4876" i="2"/>
  <c r="V4884" i="2"/>
  <c r="V4892" i="2"/>
  <c r="V4900" i="2"/>
  <c r="V4908" i="2"/>
  <c r="V4916" i="2"/>
  <c r="V4924" i="2"/>
  <c r="V4932" i="2"/>
  <c r="V4940" i="2"/>
  <c r="V4948" i="2"/>
  <c r="V4956" i="2"/>
  <c r="V4964" i="2"/>
  <c r="V4972" i="2"/>
  <c r="V4980" i="2"/>
  <c r="V4988" i="2"/>
  <c r="V4996" i="2"/>
  <c r="V5004" i="2"/>
  <c r="V2139" i="2"/>
  <c r="V2310" i="2"/>
  <c r="V2438" i="2"/>
  <c r="V2566" i="2"/>
  <c r="V2694" i="2"/>
  <c r="V2822" i="2"/>
  <c r="V2950" i="2"/>
  <c r="V3078" i="2"/>
  <c r="V3173" i="2"/>
  <c r="V3230" i="2"/>
  <c r="V3262" i="2"/>
  <c r="V3294" i="2"/>
  <c r="V3326" i="2"/>
  <c r="V3358" i="2"/>
  <c r="V3387" i="2"/>
  <c r="V3406" i="2"/>
  <c r="V3428" i="2"/>
  <c r="V3451" i="2"/>
  <c r="V3470" i="2"/>
  <c r="V3492" i="2"/>
  <c r="V3515" i="2"/>
  <c r="V3534" i="2"/>
  <c r="V3556" i="2"/>
  <c r="V3579" i="2"/>
  <c r="V3598" i="2"/>
  <c r="V3620" i="2"/>
  <c r="V3643" i="2"/>
  <c r="V3662" i="2"/>
  <c r="V3684" i="2"/>
  <c r="V3707" i="2"/>
  <c r="V3726" i="2"/>
  <c r="V3748" i="2"/>
  <c r="V3771" i="2"/>
  <c r="V3790" i="2"/>
  <c r="V3812" i="2"/>
  <c r="V3835" i="2"/>
  <c r="V3854" i="2"/>
  <c r="V3876" i="2"/>
  <c r="V3899" i="2"/>
  <c r="V3918" i="2"/>
  <c r="V3940" i="2"/>
  <c r="V3963" i="2"/>
  <c r="V3982" i="2"/>
  <c r="V4004" i="2"/>
  <c r="V4027" i="2"/>
  <c r="V4046" i="2"/>
  <c r="V4068" i="2"/>
  <c r="V4091" i="2"/>
  <c r="V4110" i="2"/>
  <c r="V4132" i="2"/>
  <c r="V4155" i="2"/>
  <c r="V4174" i="2"/>
  <c r="V4196" i="2"/>
  <c r="V4219" i="2"/>
  <c r="V4236" i="2"/>
  <c r="V4252" i="2"/>
  <c r="V4268" i="2"/>
  <c r="V4284" i="2"/>
  <c r="V4293" i="2"/>
  <c r="V4301" i="2"/>
  <c r="V4309" i="2"/>
  <c r="V4317" i="2"/>
  <c r="V4325" i="2"/>
  <c r="V4333" i="2"/>
  <c r="V4341" i="2"/>
  <c r="V4349" i="2"/>
  <c r="V4357" i="2"/>
  <c r="V4365" i="2"/>
  <c r="V4373" i="2"/>
  <c r="V4381" i="2"/>
  <c r="V4389" i="2"/>
  <c r="V4397" i="2"/>
  <c r="V4405" i="2"/>
  <c r="V4413" i="2"/>
  <c r="V4421" i="2"/>
  <c r="V4429" i="2"/>
  <c r="V4437" i="2"/>
  <c r="V4445" i="2"/>
  <c r="V4453" i="2"/>
  <c r="V4461" i="2"/>
  <c r="V4469" i="2"/>
  <c r="V4477" i="2"/>
  <c r="V4485" i="2"/>
  <c r="V4493" i="2"/>
  <c r="V4501" i="2"/>
  <c r="V4509" i="2"/>
  <c r="V4517" i="2"/>
  <c r="V4525" i="2"/>
  <c r="V4533" i="2"/>
  <c r="V4541" i="2"/>
  <c r="V4549" i="2"/>
  <c r="V4557" i="2"/>
  <c r="V4565" i="2"/>
  <c r="V4573" i="2"/>
  <c r="V4581" i="2"/>
  <c r="V4589" i="2"/>
  <c r="V4597" i="2"/>
  <c r="V4605" i="2"/>
  <c r="V4613" i="2"/>
  <c r="V4621" i="2"/>
  <c r="V4629" i="2"/>
  <c r="V4637" i="2"/>
  <c r="V4645" i="2"/>
  <c r="V4653" i="2"/>
  <c r="V4661" i="2"/>
  <c r="V4669" i="2"/>
  <c r="V4677" i="2"/>
  <c r="V4685" i="2"/>
  <c r="V4693" i="2"/>
  <c r="V4701" i="2"/>
  <c r="V4709" i="2"/>
  <c r="V4717" i="2"/>
  <c r="V4725" i="2"/>
  <c r="V4733" i="2"/>
  <c r="V4741" i="2"/>
  <c r="V4749" i="2"/>
  <c r="V4757" i="2"/>
  <c r="V4765" i="2"/>
  <c r="V4773" i="2"/>
  <c r="V4781" i="2"/>
  <c r="V4789" i="2"/>
  <c r="V4797" i="2"/>
  <c r="V4805" i="2"/>
  <c r="V4813" i="2"/>
  <c r="V4821" i="2"/>
  <c r="V4829" i="2"/>
  <c r="V4837" i="2"/>
  <c r="V4845" i="2"/>
  <c r="V4853" i="2"/>
  <c r="V4861" i="2"/>
  <c r="V4869" i="2"/>
  <c r="V4877" i="2"/>
  <c r="V4885" i="2"/>
  <c r="V4893" i="2"/>
  <c r="V4901" i="2"/>
  <c r="V4909" i="2"/>
  <c r="V4917" i="2"/>
  <c r="V4925" i="2"/>
  <c r="V4933" i="2"/>
  <c r="V4941" i="2"/>
  <c r="V4949" i="2"/>
  <c r="V4957" i="2"/>
  <c r="V4965" i="2"/>
  <c r="V4973" i="2"/>
  <c r="V4981" i="2"/>
  <c r="V4989" i="2"/>
  <c r="V4997" i="2"/>
  <c r="V5005" i="2"/>
  <c r="V5013" i="2"/>
  <c r="V5021" i="2"/>
  <c r="V5029" i="2"/>
  <c r="V5037" i="2"/>
  <c r="V5045" i="2"/>
  <c r="V5053" i="2"/>
  <c r="V5061" i="2"/>
  <c r="V5069" i="2"/>
  <c r="V5077" i="2"/>
  <c r="V5085" i="2"/>
  <c r="V5093" i="2"/>
  <c r="V5101" i="2"/>
  <c r="V5109" i="2"/>
  <c r="V5117" i="2"/>
  <c r="V5125" i="2"/>
  <c r="V5133" i="2"/>
  <c r="V5141" i="2"/>
  <c r="V5149" i="2"/>
  <c r="V5157" i="2"/>
  <c r="V5165" i="2"/>
  <c r="V2334" i="2"/>
  <c r="V2462" i="2"/>
  <c r="V2590" i="2"/>
  <c r="V2718" i="2"/>
  <c r="V2846" i="2"/>
  <c r="V2974" i="2"/>
  <c r="V3102" i="2"/>
  <c r="V3184" i="2"/>
  <c r="V3236" i="2"/>
  <c r="V3268" i="2"/>
  <c r="V3300" i="2"/>
  <c r="V3332" i="2"/>
  <c r="V3364" i="2"/>
  <c r="V3388" i="2"/>
  <c r="V3411" i="2"/>
  <c r="V3430" i="2"/>
  <c r="V3452" i="2"/>
  <c r="V3475" i="2"/>
  <c r="V3494" i="2"/>
  <c r="V3516" i="2"/>
  <c r="V3539" i="2"/>
  <c r="V3558" i="2"/>
  <c r="V3580" i="2"/>
  <c r="V3603" i="2"/>
  <c r="V3622" i="2"/>
  <c r="V3644" i="2"/>
  <c r="V3667" i="2"/>
  <c r="V3686" i="2"/>
  <c r="V3708" i="2"/>
  <c r="V3731" i="2"/>
  <c r="V3750" i="2"/>
  <c r="V3772" i="2"/>
  <c r="V3795" i="2"/>
  <c r="V3814" i="2"/>
  <c r="V3836" i="2"/>
  <c r="V3859" i="2"/>
  <c r="V3878" i="2"/>
  <c r="V3900" i="2"/>
  <c r="V3923" i="2"/>
  <c r="V3942" i="2"/>
  <c r="V3964" i="2"/>
  <c r="V3987" i="2"/>
  <c r="V4006" i="2"/>
  <c r="V4028" i="2"/>
  <c r="V4051" i="2"/>
  <c r="V4070" i="2"/>
  <c r="V4092" i="2"/>
  <c r="V4115" i="2"/>
  <c r="V4134" i="2"/>
  <c r="V4156" i="2"/>
  <c r="V4179" i="2"/>
  <c r="V4198" i="2"/>
  <c r="V4220" i="2"/>
  <c r="V4238" i="2"/>
  <c r="V4254" i="2"/>
  <c r="V4270" i="2"/>
  <c r="V4286" i="2"/>
  <c r="V4294" i="2"/>
  <c r="V4302" i="2"/>
  <c r="V4310" i="2"/>
  <c r="V4318" i="2"/>
  <c r="V4326" i="2"/>
  <c r="V4334" i="2"/>
  <c r="V4342" i="2"/>
  <c r="V4350" i="2"/>
  <c r="V4358" i="2"/>
  <c r="V4366" i="2"/>
  <c r="V4374" i="2"/>
  <c r="V4382" i="2"/>
  <c r="V4390" i="2"/>
  <c r="V4398" i="2"/>
  <c r="V4406" i="2"/>
  <c r="V4414" i="2"/>
  <c r="V4422" i="2"/>
  <c r="V4430" i="2"/>
  <c r="V4438" i="2"/>
  <c r="V4446" i="2"/>
  <c r="V4454" i="2"/>
  <c r="V4462" i="2"/>
  <c r="V4470" i="2"/>
  <c r="V4478" i="2"/>
  <c r="V4486" i="2"/>
  <c r="V4494" i="2"/>
  <c r="V4502" i="2"/>
  <c r="V4510" i="2"/>
  <c r="V4518" i="2"/>
  <c r="V4526" i="2"/>
  <c r="V4534" i="2"/>
  <c r="V4542" i="2"/>
  <c r="V4550" i="2"/>
  <c r="V4558" i="2"/>
  <c r="V4566" i="2"/>
  <c r="V4574" i="2"/>
  <c r="V4582" i="2"/>
  <c r="V4590" i="2"/>
  <c r="V4598" i="2"/>
  <c r="V4606" i="2"/>
  <c r="V4614" i="2"/>
  <c r="V4622" i="2"/>
  <c r="V4630" i="2"/>
  <c r="V4638" i="2"/>
  <c r="V4646" i="2"/>
  <c r="V4654" i="2"/>
  <c r="V4662" i="2"/>
  <c r="V4670" i="2"/>
  <c r="V4678" i="2"/>
  <c r="V4686" i="2"/>
  <c r="V4694" i="2"/>
  <c r="V4702" i="2"/>
  <c r="V4710" i="2"/>
  <c r="V4718" i="2"/>
  <c r="V4726" i="2"/>
  <c r="V4734" i="2"/>
  <c r="V4742" i="2"/>
  <c r="V4750" i="2"/>
  <c r="V4758" i="2"/>
  <c r="V4766" i="2"/>
  <c r="V4774" i="2"/>
  <c r="V4782" i="2"/>
  <c r="V4790" i="2"/>
  <c r="V4798" i="2"/>
  <c r="V4806" i="2"/>
  <c r="V4814" i="2"/>
  <c r="V4822" i="2"/>
  <c r="V4830" i="2"/>
  <c r="V4838" i="2"/>
  <c r="V4846" i="2"/>
  <c r="V4854" i="2"/>
  <c r="V4862" i="2"/>
  <c r="V4870" i="2"/>
  <c r="V4878" i="2"/>
  <c r="V4886" i="2"/>
  <c r="V4894" i="2"/>
  <c r="V4902" i="2"/>
  <c r="V4910" i="2"/>
  <c r="V4918" i="2"/>
  <c r="V4926" i="2"/>
  <c r="V4934" i="2"/>
  <c r="V4942" i="2"/>
  <c r="V4950" i="2"/>
  <c r="V4958" i="2"/>
  <c r="V4966" i="2"/>
  <c r="V4974" i="2"/>
  <c r="V4982" i="2"/>
  <c r="V4990" i="2"/>
  <c r="V4998" i="2"/>
  <c r="V5006" i="2"/>
  <c r="V5014" i="2"/>
  <c r="V5022" i="2"/>
  <c r="V5030" i="2"/>
  <c r="V5038" i="2"/>
  <c r="V5046" i="2"/>
  <c r="V5054" i="2"/>
  <c r="V5062" i="2"/>
  <c r="V5070" i="2"/>
  <c r="V5078" i="2"/>
  <c r="V5086" i="2"/>
  <c r="V5094" i="2"/>
  <c r="V5102" i="2"/>
  <c r="V5110" i="2"/>
  <c r="V5118" i="2"/>
  <c r="V5126" i="2"/>
  <c r="V5134" i="2"/>
  <c r="V5142" i="2"/>
  <c r="V5150" i="2"/>
  <c r="V5158" i="2"/>
  <c r="V5166" i="2"/>
  <c r="V2366" i="2"/>
  <c r="V2878" i="2"/>
  <c r="V3244" i="2"/>
  <c r="V3372" i="2"/>
  <c r="V3459" i="2"/>
  <c r="V3542" i="2"/>
  <c r="V3628" i="2"/>
  <c r="V3715" i="2"/>
  <c r="V3798" i="2"/>
  <c r="V3884" i="2"/>
  <c r="V3971" i="2"/>
  <c r="V4054" i="2"/>
  <c r="V4140" i="2"/>
  <c r="V4227" i="2"/>
  <c r="V4288" i="2"/>
  <c r="V4320" i="2"/>
  <c r="V4352" i="2"/>
  <c r="V4384" i="2"/>
  <c r="V4416" i="2"/>
  <c r="V4448" i="2"/>
  <c r="V4480" i="2"/>
  <c r="V4512" i="2"/>
  <c r="V4544" i="2"/>
  <c r="V4576" i="2"/>
  <c r="V4608" i="2"/>
  <c r="V4640" i="2"/>
  <c r="V4672" i="2"/>
  <c r="V4704" i="2"/>
  <c r="V4736" i="2"/>
  <c r="V4768" i="2"/>
  <c r="V4800" i="2"/>
  <c r="V4832" i="2"/>
  <c r="V4864" i="2"/>
  <c r="V4896" i="2"/>
  <c r="V4928" i="2"/>
  <c r="V4960" i="2"/>
  <c r="V4992" i="2"/>
  <c r="V5015" i="2"/>
  <c r="V5031" i="2"/>
  <c r="V5047" i="2"/>
  <c r="V5063" i="2"/>
  <c r="V5079" i="2"/>
  <c r="V5095" i="2"/>
  <c r="V5111" i="2"/>
  <c r="V5127" i="2"/>
  <c r="V5143" i="2"/>
  <c r="V5159" i="2"/>
  <c r="V5173" i="2"/>
  <c r="V5181" i="2"/>
  <c r="V5189" i="2"/>
  <c r="V5197" i="2"/>
  <c r="V5205" i="2"/>
  <c r="V5213" i="2"/>
  <c r="V5221" i="2"/>
  <c r="V5229" i="2"/>
  <c r="V5237" i="2"/>
  <c r="V5245" i="2"/>
  <c r="V5253" i="2"/>
  <c r="V5261" i="2"/>
  <c r="V5269" i="2"/>
  <c r="V5277" i="2"/>
  <c r="V5285" i="2"/>
  <c r="V5293" i="2"/>
  <c r="V5301" i="2"/>
  <c r="V5309" i="2"/>
  <c r="V5317" i="2"/>
  <c r="V5325" i="2"/>
  <c r="V5333" i="2"/>
  <c r="V5341" i="2"/>
  <c r="V5349" i="2"/>
  <c r="V5357" i="2"/>
  <c r="V5365" i="2"/>
  <c r="V5373" i="2"/>
  <c r="V5381" i="2"/>
  <c r="V5389" i="2"/>
  <c r="V5397" i="2"/>
  <c r="V5405" i="2"/>
  <c r="V5413" i="2"/>
  <c r="V5421" i="2"/>
  <c r="V5429" i="2"/>
  <c r="V5437" i="2"/>
  <c r="V5445" i="2"/>
  <c r="V5453" i="2"/>
  <c r="V5461" i="2"/>
  <c r="V5469" i="2"/>
  <c r="V5477" i="2"/>
  <c r="V5485" i="2"/>
  <c r="V5493" i="2"/>
  <c r="V5501" i="2"/>
  <c r="V5509" i="2"/>
  <c r="V5517" i="2"/>
  <c r="V5525" i="2"/>
  <c r="V5533" i="2"/>
  <c r="V5541" i="2"/>
  <c r="V5549" i="2"/>
  <c r="V5557" i="2"/>
  <c r="V5565" i="2"/>
  <c r="V5573" i="2"/>
  <c r="V5581" i="2"/>
  <c r="V5589" i="2"/>
  <c r="V5597" i="2"/>
  <c r="V5605" i="2"/>
  <c r="V5613" i="2"/>
  <c r="V5621" i="2"/>
  <c r="V5629" i="2"/>
  <c r="V5637" i="2"/>
  <c r="V5645" i="2"/>
  <c r="V5653" i="2"/>
  <c r="V5661" i="2"/>
  <c r="V5669" i="2"/>
  <c r="V5677" i="2"/>
  <c r="V5685" i="2"/>
  <c r="V5693" i="2"/>
  <c r="V5701" i="2"/>
  <c r="V5709" i="2"/>
  <c r="V5717" i="2"/>
  <c r="V5725" i="2"/>
  <c r="V5733" i="2"/>
  <c r="V5741" i="2"/>
  <c r="V5749" i="2"/>
  <c r="V5757" i="2"/>
  <c r="V5765" i="2"/>
  <c r="V5773" i="2"/>
  <c r="V5781" i="2"/>
  <c r="V5789" i="2"/>
  <c r="V5797" i="2"/>
  <c r="V5805" i="2"/>
  <c r="V5813" i="2"/>
  <c r="V5821" i="2"/>
  <c r="V5829" i="2"/>
  <c r="V5837" i="2"/>
  <c r="V5845" i="2"/>
  <c r="V5853" i="2"/>
  <c r="V5861" i="2"/>
  <c r="V5869" i="2"/>
  <c r="V5877" i="2"/>
  <c r="V5885" i="2"/>
  <c r="V5893" i="2"/>
  <c r="V5901" i="2"/>
  <c r="V5909" i="2"/>
  <c r="V5917" i="2"/>
  <c r="V5925" i="2"/>
  <c r="V5933" i="2"/>
  <c r="V5941" i="2"/>
  <c r="V5949" i="2"/>
  <c r="V5957" i="2"/>
  <c r="V5965" i="2"/>
  <c r="V5973" i="2"/>
  <c r="V5981" i="2"/>
  <c r="V5989" i="2"/>
  <c r="V5997" i="2"/>
  <c r="V6005" i="2"/>
  <c r="V6013" i="2"/>
  <c r="V6021" i="2"/>
  <c r="V6029" i="2"/>
  <c r="V6037" i="2"/>
  <c r="V6045" i="2"/>
  <c r="V6053" i="2"/>
  <c r="V6061" i="2"/>
  <c r="V6069" i="2"/>
  <c r="V6077" i="2"/>
  <c r="V6085" i="2"/>
  <c r="V6093" i="2"/>
  <c r="V6101" i="2"/>
  <c r="V6109" i="2"/>
  <c r="V6117" i="2"/>
  <c r="V6125" i="2"/>
  <c r="V6133" i="2"/>
  <c r="V6141" i="2"/>
  <c r="V6149" i="2"/>
  <c r="V6157" i="2"/>
  <c r="V6165" i="2"/>
  <c r="V6173" i="2"/>
  <c r="V6181" i="2"/>
  <c r="V6189" i="2"/>
  <c r="V6197" i="2"/>
  <c r="V6205" i="2"/>
  <c r="V6213" i="2"/>
  <c r="V6221" i="2"/>
  <c r="V6229" i="2"/>
  <c r="V6237" i="2"/>
  <c r="V6245" i="2"/>
  <c r="V6253" i="2"/>
  <c r="V6261" i="2"/>
  <c r="V6269" i="2"/>
  <c r="V6277" i="2"/>
  <c r="V6285" i="2"/>
  <c r="V6293" i="2"/>
  <c r="V6301" i="2"/>
  <c r="V6309" i="2"/>
  <c r="V6317" i="2"/>
  <c r="V6325" i="2"/>
  <c r="V6333" i="2"/>
  <c r="V5993" i="2"/>
  <c r="V6033" i="2"/>
  <c r="V6073" i="2"/>
  <c r="V6105" i="2"/>
  <c r="V6121" i="2"/>
  <c r="V6145" i="2"/>
  <c r="V6161" i="2"/>
  <c r="V6185" i="2"/>
  <c r="V6225" i="2"/>
  <c r="V6249" i="2"/>
  <c r="V6281" i="2"/>
  <c r="V6321" i="2"/>
  <c r="V2726" i="2"/>
  <c r="V3604" i="2"/>
  <c r="V3860" i="2"/>
  <c r="V4203" i="2"/>
  <c r="V4375" i="2"/>
  <c r="V4535" i="2"/>
  <c r="V4663" i="2"/>
  <c r="V4823" i="2"/>
  <c r="V4983" i="2"/>
  <c r="V5072" i="2"/>
  <c r="V5120" i="2"/>
  <c r="V5186" i="2"/>
  <c r="V5226" i="2"/>
  <c r="V5266" i="2"/>
  <c r="V5306" i="2"/>
  <c r="V5354" i="2"/>
  <c r="V5394" i="2"/>
  <c r="V5426" i="2"/>
  <c r="V5474" i="2"/>
  <c r="V5506" i="2"/>
  <c r="V5538" i="2"/>
  <c r="V5570" i="2"/>
  <c r="V5610" i="2"/>
  <c r="V5658" i="2"/>
  <c r="V5690" i="2"/>
  <c r="V5730" i="2"/>
  <c r="V5762" i="2"/>
  <c r="V5794" i="2"/>
  <c r="V5826" i="2"/>
  <c r="V5866" i="2"/>
  <c r="V5906" i="2"/>
  <c r="V5954" i="2"/>
  <c r="V5994" i="2"/>
  <c r="V6034" i="2"/>
  <c r="V6074" i="2"/>
  <c r="V6106" i="2"/>
  <c r="V6138" i="2"/>
  <c r="V6178" i="2"/>
  <c r="V6218" i="2"/>
  <c r="V6250" i="2"/>
  <c r="V6290" i="2"/>
  <c r="V6322" i="2"/>
  <c r="V5452" i="2"/>
  <c r="V5532" i="2"/>
  <c r="V5572" i="2"/>
  <c r="V5644" i="2"/>
  <c r="V5692" i="2"/>
  <c r="V5724" i="2"/>
  <c r="V5764" i="2"/>
  <c r="V5812" i="2"/>
  <c r="V5852" i="2"/>
  <c r="V5900" i="2"/>
  <c r="V5940" i="2"/>
  <c r="V5988" i="2"/>
  <c r="V6060" i="2"/>
  <c r="V6108" i="2"/>
  <c r="V6156" i="2"/>
  <c r="V6196" i="2"/>
  <c r="V6244" i="2"/>
  <c r="V6284" i="2"/>
  <c r="V6332" i="2"/>
  <c r="V2470" i="2"/>
  <c r="V2982" i="2"/>
  <c r="V3270" i="2"/>
  <c r="V3390" i="2"/>
  <c r="V3476" i="2"/>
  <c r="V3563" i="2"/>
  <c r="V3646" i="2"/>
  <c r="V3732" i="2"/>
  <c r="V3819" i="2"/>
  <c r="V3902" i="2"/>
  <c r="V3988" i="2"/>
  <c r="V4075" i="2"/>
  <c r="V4158" i="2"/>
  <c r="V4239" i="2"/>
  <c r="V4295" i="2"/>
  <c r="V4327" i="2"/>
  <c r="V4359" i="2"/>
  <c r="V4391" i="2"/>
  <c r="V4423" i="2"/>
  <c r="V4455" i="2"/>
  <c r="V4487" i="2"/>
  <c r="V4519" i="2"/>
  <c r="V4551" i="2"/>
  <c r="V4583" i="2"/>
  <c r="V4615" i="2"/>
  <c r="V4647" i="2"/>
  <c r="V4679" i="2"/>
  <c r="V4711" i="2"/>
  <c r="V4743" i="2"/>
  <c r="V4775" i="2"/>
  <c r="V4807" i="2"/>
  <c r="V4839" i="2"/>
  <c r="V4871" i="2"/>
  <c r="V4903" i="2"/>
  <c r="V4935" i="2"/>
  <c r="V4967" i="2"/>
  <c r="V4999" i="2"/>
  <c r="V5016" i="2"/>
  <c r="V5032" i="2"/>
  <c r="V5048" i="2"/>
  <c r="V5064" i="2"/>
  <c r="V5080" i="2"/>
  <c r="V5096" i="2"/>
  <c r="V5112" i="2"/>
  <c r="V5128" i="2"/>
  <c r="V5144" i="2"/>
  <c r="V5160" i="2"/>
  <c r="V5174" i="2"/>
  <c r="V5182" i="2"/>
  <c r="V5190" i="2"/>
  <c r="V5198" i="2"/>
  <c r="V5206" i="2"/>
  <c r="V5214" i="2"/>
  <c r="V5222" i="2"/>
  <c r="V5230" i="2"/>
  <c r="V5238" i="2"/>
  <c r="V5246" i="2"/>
  <c r="V5254" i="2"/>
  <c r="V5262" i="2"/>
  <c r="V5270" i="2"/>
  <c r="V5278" i="2"/>
  <c r="V5286" i="2"/>
  <c r="V5294" i="2"/>
  <c r="V5302" i="2"/>
  <c r="V5310" i="2"/>
  <c r="V5318" i="2"/>
  <c r="V5326" i="2"/>
  <c r="V5334" i="2"/>
  <c r="V5342" i="2"/>
  <c r="V5350" i="2"/>
  <c r="V5358" i="2"/>
  <c r="V5366" i="2"/>
  <c r="V5374" i="2"/>
  <c r="V5382" i="2"/>
  <c r="V5390" i="2"/>
  <c r="V5398" i="2"/>
  <c r="V5406" i="2"/>
  <c r="V5414" i="2"/>
  <c r="V5422" i="2"/>
  <c r="V5430" i="2"/>
  <c r="V5438" i="2"/>
  <c r="V5446" i="2"/>
  <c r="V5454" i="2"/>
  <c r="V5462" i="2"/>
  <c r="V5470" i="2"/>
  <c r="V5478" i="2"/>
  <c r="V5486" i="2"/>
  <c r="V5494" i="2"/>
  <c r="V5502" i="2"/>
  <c r="V5510" i="2"/>
  <c r="V5518" i="2"/>
  <c r="V5526" i="2"/>
  <c r="V5534" i="2"/>
  <c r="V5542" i="2"/>
  <c r="V5550" i="2"/>
  <c r="V5558" i="2"/>
  <c r="V5566" i="2"/>
  <c r="V5574" i="2"/>
  <c r="V5582" i="2"/>
  <c r="V5590" i="2"/>
  <c r="V5598" i="2"/>
  <c r="V5606" i="2"/>
  <c r="V5614" i="2"/>
  <c r="V5622" i="2"/>
  <c r="V5630" i="2"/>
  <c r="V5638" i="2"/>
  <c r="V5646" i="2"/>
  <c r="V5654" i="2"/>
  <c r="V5662" i="2"/>
  <c r="V5670" i="2"/>
  <c r="V5678" i="2"/>
  <c r="V5686" i="2"/>
  <c r="V5694" i="2"/>
  <c r="V5702" i="2"/>
  <c r="V5710" i="2"/>
  <c r="V5718" i="2"/>
  <c r="V5726" i="2"/>
  <c r="V5734" i="2"/>
  <c r="V5742" i="2"/>
  <c r="V5750" i="2"/>
  <c r="V5758" i="2"/>
  <c r="V5766" i="2"/>
  <c r="V5774" i="2"/>
  <c r="V5782" i="2"/>
  <c r="V5790" i="2"/>
  <c r="V5798" i="2"/>
  <c r="V5806" i="2"/>
  <c r="V5814" i="2"/>
  <c r="V5822" i="2"/>
  <c r="V5830" i="2"/>
  <c r="V5838" i="2"/>
  <c r="V5846" i="2"/>
  <c r="V5854" i="2"/>
  <c r="V5862" i="2"/>
  <c r="V5870" i="2"/>
  <c r="V5878" i="2"/>
  <c r="V5886" i="2"/>
  <c r="V5894" i="2"/>
  <c r="V5902" i="2"/>
  <c r="V5910" i="2"/>
  <c r="V5918" i="2"/>
  <c r="V5926" i="2"/>
  <c r="V5934" i="2"/>
  <c r="V5942" i="2"/>
  <c r="V5950" i="2"/>
  <c r="V5958" i="2"/>
  <c r="V5966" i="2"/>
  <c r="V5974" i="2"/>
  <c r="V5982" i="2"/>
  <c r="V5990" i="2"/>
  <c r="V5998" i="2"/>
  <c r="V6006" i="2"/>
  <c r="V6014" i="2"/>
  <c r="V6022" i="2"/>
  <c r="V6030" i="2"/>
  <c r="V6038" i="2"/>
  <c r="V6046" i="2"/>
  <c r="V6054" i="2"/>
  <c r="V6062" i="2"/>
  <c r="V6070" i="2"/>
  <c r="V6078" i="2"/>
  <c r="V6086" i="2"/>
  <c r="V6094" i="2"/>
  <c r="V6102" i="2"/>
  <c r="V6110" i="2"/>
  <c r="V6118" i="2"/>
  <c r="V6126" i="2"/>
  <c r="V6134" i="2"/>
  <c r="V6142" i="2"/>
  <c r="V6150" i="2"/>
  <c r="V6158" i="2"/>
  <c r="V6166" i="2"/>
  <c r="V6174" i="2"/>
  <c r="V6182" i="2"/>
  <c r="V6190" i="2"/>
  <c r="V6198" i="2"/>
  <c r="V6206" i="2"/>
  <c r="V6214" i="2"/>
  <c r="V6222" i="2"/>
  <c r="V6230" i="2"/>
  <c r="V6238" i="2"/>
  <c r="V6246" i="2"/>
  <c r="V6254" i="2"/>
  <c r="V6262" i="2"/>
  <c r="V6270" i="2"/>
  <c r="V6278" i="2"/>
  <c r="V6286" i="2"/>
  <c r="V6294" i="2"/>
  <c r="V6302" i="2"/>
  <c r="V6310" i="2"/>
  <c r="V6318" i="2"/>
  <c r="V6326" i="2"/>
  <c r="V6334" i="2"/>
  <c r="V6057" i="2"/>
  <c r="V6193" i="2"/>
  <c r="V6265" i="2"/>
  <c r="V6313" i="2"/>
  <c r="V3334" i="2"/>
  <c r="V3691" i="2"/>
  <c r="V4030" i="2"/>
  <c r="V4311" i="2"/>
  <c r="V4407" i="2"/>
  <c r="V4567" i="2"/>
  <c r="V4695" i="2"/>
  <c r="V4887" i="2"/>
  <c r="V5040" i="2"/>
  <c r="V5136" i="2"/>
  <c r="V5194" i="2"/>
  <c r="V5242" i="2"/>
  <c r="V5298" i="2"/>
  <c r="V5338" i="2"/>
  <c r="V5378" i="2"/>
  <c r="V5418" i="2"/>
  <c r="V5458" i="2"/>
  <c r="V5514" i="2"/>
  <c r="V5562" i="2"/>
  <c r="V5602" i="2"/>
  <c r="V5650" i="2"/>
  <c r="V5698" i="2"/>
  <c r="V5738" i="2"/>
  <c r="V5778" i="2"/>
  <c r="V5818" i="2"/>
  <c r="V5858" i="2"/>
  <c r="V5898" i="2"/>
  <c r="V5938" i="2"/>
  <c r="V5978" i="2"/>
  <c r="V6010" i="2"/>
  <c r="V6050" i="2"/>
  <c r="V6098" i="2"/>
  <c r="V6146" i="2"/>
  <c r="V6194" i="2"/>
  <c r="V6234" i="2"/>
  <c r="V6282" i="2"/>
  <c r="V6330" i="2"/>
  <c r="V5444" i="2"/>
  <c r="V5548" i="2"/>
  <c r="V5596" i="2"/>
  <c r="V5652" i="2"/>
  <c r="V5700" i="2"/>
  <c r="V5756" i="2"/>
  <c r="V5804" i="2"/>
  <c r="V5868" i="2"/>
  <c r="V5924" i="2"/>
  <c r="V5980" i="2"/>
  <c r="V6028" i="2"/>
  <c r="V6076" i="2"/>
  <c r="V6124" i="2"/>
  <c r="V6164" i="2"/>
  <c r="V6220" i="2"/>
  <c r="V6268" i="2"/>
  <c r="V6324" i="2"/>
  <c r="V2494" i="2"/>
  <c r="V3006" i="2"/>
  <c r="V3276" i="2"/>
  <c r="V3395" i="2"/>
  <c r="V3478" i="2"/>
  <c r="V3564" i="2"/>
  <c r="V3651" i="2"/>
  <c r="V3734" i="2"/>
  <c r="V3820" i="2"/>
  <c r="V3907" i="2"/>
  <c r="V3990" i="2"/>
  <c r="V4076" i="2"/>
  <c r="V4163" i="2"/>
  <c r="V4243" i="2"/>
  <c r="V4296" i="2"/>
  <c r="V4328" i="2"/>
  <c r="V4360" i="2"/>
  <c r="V4392" i="2"/>
  <c r="V4424" i="2"/>
  <c r="V4456" i="2"/>
  <c r="V4488" i="2"/>
  <c r="V4520" i="2"/>
  <c r="V4552" i="2"/>
  <c r="V4584" i="2"/>
  <c r="V4616" i="2"/>
  <c r="V4648" i="2"/>
  <c r="V4680" i="2"/>
  <c r="V4712" i="2"/>
  <c r="V4744" i="2"/>
  <c r="V4776" i="2"/>
  <c r="V4808" i="2"/>
  <c r="V4840" i="2"/>
  <c r="V4872" i="2"/>
  <c r="V4904" i="2"/>
  <c r="V4936" i="2"/>
  <c r="V4968" i="2"/>
  <c r="V5000" i="2"/>
  <c r="V5017" i="2"/>
  <c r="V5033" i="2"/>
  <c r="V5049" i="2"/>
  <c r="V5065" i="2"/>
  <c r="V5081" i="2"/>
  <c r="V5097" i="2"/>
  <c r="V5113" i="2"/>
  <c r="V5129" i="2"/>
  <c r="V5145" i="2"/>
  <c r="V5161" i="2"/>
  <c r="V5175" i="2"/>
  <c r="V5183" i="2"/>
  <c r="V5191" i="2"/>
  <c r="V5199" i="2"/>
  <c r="V5207" i="2"/>
  <c r="V5215" i="2"/>
  <c r="V5223" i="2"/>
  <c r="V5231" i="2"/>
  <c r="V5239" i="2"/>
  <c r="V5247" i="2"/>
  <c r="V5255" i="2"/>
  <c r="V5263" i="2"/>
  <c r="V5271" i="2"/>
  <c r="V5279" i="2"/>
  <c r="V5287" i="2"/>
  <c r="V5295" i="2"/>
  <c r="V5303" i="2"/>
  <c r="V5311" i="2"/>
  <c r="V5319" i="2"/>
  <c r="V5327" i="2"/>
  <c r="V5335" i="2"/>
  <c r="V5343" i="2"/>
  <c r="V5351" i="2"/>
  <c r="V5359" i="2"/>
  <c r="V5367" i="2"/>
  <c r="V5375" i="2"/>
  <c r="V5383" i="2"/>
  <c r="V5391" i="2"/>
  <c r="V5399" i="2"/>
  <c r="V5407" i="2"/>
  <c r="V5415" i="2"/>
  <c r="V5423" i="2"/>
  <c r="V5431" i="2"/>
  <c r="V5439" i="2"/>
  <c r="V5447" i="2"/>
  <c r="V5455" i="2"/>
  <c r="V5463" i="2"/>
  <c r="V5471" i="2"/>
  <c r="V5479" i="2"/>
  <c r="V5487" i="2"/>
  <c r="V5495" i="2"/>
  <c r="V5503" i="2"/>
  <c r="V5511" i="2"/>
  <c r="V5519" i="2"/>
  <c r="V5527" i="2"/>
  <c r="V5535" i="2"/>
  <c r="V5543" i="2"/>
  <c r="V5551" i="2"/>
  <c r="V5559" i="2"/>
  <c r="V5567" i="2"/>
  <c r="V5575" i="2"/>
  <c r="V5583" i="2"/>
  <c r="V5591" i="2"/>
  <c r="V5599" i="2"/>
  <c r="V5607" i="2"/>
  <c r="V5615" i="2"/>
  <c r="V5623" i="2"/>
  <c r="V5631" i="2"/>
  <c r="V5639" i="2"/>
  <c r="V5647" i="2"/>
  <c r="V5655" i="2"/>
  <c r="V5663" i="2"/>
  <c r="V5671" i="2"/>
  <c r="V5679" i="2"/>
  <c r="V5687" i="2"/>
  <c r="V5695" i="2"/>
  <c r="V5703" i="2"/>
  <c r="V5711" i="2"/>
  <c r="V5719" i="2"/>
  <c r="V5727" i="2"/>
  <c r="V5735" i="2"/>
  <c r="V5743" i="2"/>
  <c r="V5751" i="2"/>
  <c r="V5759" i="2"/>
  <c r="V5767" i="2"/>
  <c r="V5775" i="2"/>
  <c r="V5783" i="2"/>
  <c r="V5791" i="2"/>
  <c r="V5799" i="2"/>
  <c r="V5807" i="2"/>
  <c r="V5815" i="2"/>
  <c r="V5823" i="2"/>
  <c r="V5831" i="2"/>
  <c r="V5839" i="2"/>
  <c r="V5847" i="2"/>
  <c r="V5855" i="2"/>
  <c r="V5863" i="2"/>
  <c r="V5871" i="2"/>
  <c r="V5879" i="2"/>
  <c r="V5887" i="2"/>
  <c r="V5895" i="2"/>
  <c r="V5903" i="2"/>
  <c r="V5911" i="2"/>
  <c r="V5919" i="2"/>
  <c r="V5927" i="2"/>
  <c r="V5935" i="2"/>
  <c r="V5943" i="2"/>
  <c r="V5951" i="2"/>
  <c r="V5959" i="2"/>
  <c r="V5967" i="2"/>
  <c r="V5975" i="2"/>
  <c r="V5983" i="2"/>
  <c r="V5991" i="2"/>
  <c r="V5999" i="2"/>
  <c r="V6007" i="2"/>
  <c r="V6015" i="2"/>
  <c r="V6023" i="2"/>
  <c r="V6031" i="2"/>
  <c r="V6039" i="2"/>
  <c r="V6047" i="2"/>
  <c r="V6055" i="2"/>
  <c r="V6063" i="2"/>
  <c r="V6071" i="2"/>
  <c r="V6079" i="2"/>
  <c r="V6087" i="2"/>
  <c r="V6095" i="2"/>
  <c r="V6103" i="2"/>
  <c r="V6111" i="2"/>
  <c r="V6119" i="2"/>
  <c r="V6127" i="2"/>
  <c r="V6135" i="2"/>
  <c r="V6143" i="2"/>
  <c r="V6151" i="2"/>
  <c r="V6159" i="2"/>
  <c r="V6167" i="2"/>
  <c r="V6175" i="2"/>
  <c r="V6183" i="2"/>
  <c r="V6191" i="2"/>
  <c r="V6199" i="2"/>
  <c r="V6207" i="2"/>
  <c r="V6215" i="2"/>
  <c r="V6223" i="2"/>
  <c r="V6231" i="2"/>
  <c r="V6239" i="2"/>
  <c r="V6247" i="2"/>
  <c r="V6255" i="2"/>
  <c r="V6263" i="2"/>
  <c r="V6271" i="2"/>
  <c r="V6279" i="2"/>
  <c r="V6287" i="2"/>
  <c r="V6295" i="2"/>
  <c r="V6303" i="2"/>
  <c r="V6311" i="2"/>
  <c r="V6319" i="2"/>
  <c r="V6327" i="2"/>
  <c r="V6335" i="2"/>
  <c r="V5945" i="2"/>
  <c r="V6009" i="2"/>
  <c r="V6025" i="2"/>
  <c r="V6049" i="2"/>
  <c r="V6089" i="2"/>
  <c r="V6113" i="2"/>
  <c r="V6137" i="2"/>
  <c r="V6177" i="2"/>
  <c r="V6217" i="2"/>
  <c r="V6257" i="2"/>
  <c r="V6297" i="2"/>
  <c r="V3518" i="2"/>
  <c r="V3947" i="2"/>
  <c r="V4271" i="2"/>
  <c r="V4439" i="2"/>
  <c r="V4631" i="2"/>
  <c r="V4791" i="2"/>
  <c r="V4951" i="2"/>
  <c r="V5056" i="2"/>
  <c r="V5152" i="2"/>
  <c r="V5202" i="2"/>
  <c r="V5250" i="2"/>
  <c r="V5282" i="2"/>
  <c r="V5322" i="2"/>
  <c r="V5370" i="2"/>
  <c r="V5410" i="2"/>
  <c r="V5450" i="2"/>
  <c r="V5498" i="2"/>
  <c r="V5546" i="2"/>
  <c r="V5594" i="2"/>
  <c r="V5634" i="2"/>
  <c r="V5674" i="2"/>
  <c r="V5722" i="2"/>
  <c r="V5770" i="2"/>
  <c r="V5810" i="2"/>
  <c r="V5850" i="2"/>
  <c r="V5890" i="2"/>
  <c r="V5930" i="2"/>
  <c r="V5970" i="2"/>
  <c r="V6018" i="2"/>
  <c r="V6066" i="2"/>
  <c r="V6114" i="2"/>
  <c r="V6154" i="2"/>
  <c r="V6186" i="2"/>
  <c r="V6226" i="2"/>
  <c r="V6266" i="2"/>
  <c r="V6306" i="2"/>
  <c r="V5428" i="2"/>
  <c r="V5612" i="2"/>
  <c r="V5684" i="2"/>
  <c r="V5748" i="2"/>
  <c r="V5796" i="2"/>
  <c r="V5844" i="2"/>
  <c r="V5908" i="2"/>
  <c r="V5972" i="2"/>
  <c r="V6020" i="2"/>
  <c r="V6068" i="2"/>
  <c r="V6116" i="2"/>
  <c r="V6172" i="2"/>
  <c r="V6236" i="2"/>
  <c r="V6300" i="2"/>
  <c r="V2598" i="2"/>
  <c r="V3110" i="2"/>
  <c r="V3302" i="2"/>
  <c r="V3412" i="2"/>
  <c r="V3499" i="2"/>
  <c r="V3582" i="2"/>
  <c r="V3668" i="2"/>
  <c r="V3755" i="2"/>
  <c r="V3838" i="2"/>
  <c r="V3924" i="2"/>
  <c r="V4011" i="2"/>
  <c r="V4094" i="2"/>
  <c r="V4180" i="2"/>
  <c r="V4255" i="2"/>
  <c r="V4303" i="2"/>
  <c r="V4335" i="2"/>
  <c r="V4367" i="2"/>
  <c r="V4399" i="2"/>
  <c r="V4431" i="2"/>
  <c r="V4463" i="2"/>
  <c r="V4495" i="2"/>
  <c r="V4527" i="2"/>
  <c r="V4559" i="2"/>
  <c r="V4591" i="2"/>
  <c r="V4623" i="2"/>
  <c r="V4655" i="2"/>
  <c r="V4687" i="2"/>
  <c r="V4719" i="2"/>
  <c r="V4751" i="2"/>
  <c r="V4783" i="2"/>
  <c r="V4815" i="2"/>
  <c r="V4847" i="2"/>
  <c r="V4879" i="2"/>
  <c r="V4911" i="2"/>
  <c r="V4943" i="2"/>
  <c r="V4975" i="2"/>
  <c r="V5001" i="2"/>
  <c r="V5020" i="2"/>
  <c r="V5036" i="2"/>
  <c r="V5052" i="2"/>
  <c r="V5068" i="2"/>
  <c r="V5084" i="2"/>
  <c r="V5100" i="2"/>
  <c r="V5116" i="2"/>
  <c r="V5132" i="2"/>
  <c r="V5148" i="2"/>
  <c r="V5164" i="2"/>
  <c r="V5176" i="2"/>
  <c r="V5184" i="2"/>
  <c r="V5192" i="2"/>
  <c r="V5200" i="2"/>
  <c r="V5208" i="2"/>
  <c r="V5216" i="2"/>
  <c r="V5224" i="2"/>
  <c r="V5232" i="2"/>
  <c r="V5240" i="2"/>
  <c r="V5248" i="2"/>
  <c r="V5256" i="2"/>
  <c r="V5264" i="2"/>
  <c r="V5272" i="2"/>
  <c r="V5280" i="2"/>
  <c r="V5288" i="2"/>
  <c r="V5296" i="2"/>
  <c r="V5304" i="2"/>
  <c r="V5312" i="2"/>
  <c r="V5320" i="2"/>
  <c r="V5328" i="2"/>
  <c r="V5336" i="2"/>
  <c r="V5344" i="2"/>
  <c r="V5352" i="2"/>
  <c r="V5360" i="2"/>
  <c r="V5368" i="2"/>
  <c r="V5376" i="2"/>
  <c r="V5384" i="2"/>
  <c r="V5392" i="2"/>
  <c r="V5400" i="2"/>
  <c r="V5408" i="2"/>
  <c r="V5416" i="2"/>
  <c r="V5424" i="2"/>
  <c r="V5432" i="2"/>
  <c r="V5440" i="2"/>
  <c r="V5448" i="2"/>
  <c r="V5456" i="2"/>
  <c r="V5464" i="2"/>
  <c r="V5472" i="2"/>
  <c r="V5480" i="2"/>
  <c r="V5488" i="2"/>
  <c r="V5496" i="2"/>
  <c r="V5504" i="2"/>
  <c r="V5512" i="2"/>
  <c r="V5520" i="2"/>
  <c r="V5528" i="2"/>
  <c r="V5536" i="2"/>
  <c r="V5544" i="2"/>
  <c r="V5552" i="2"/>
  <c r="V5560" i="2"/>
  <c r="V5568" i="2"/>
  <c r="V5576" i="2"/>
  <c r="V5584" i="2"/>
  <c r="V5592" i="2"/>
  <c r="V5600" i="2"/>
  <c r="V5608" i="2"/>
  <c r="V5616" i="2"/>
  <c r="V5624" i="2"/>
  <c r="V5632" i="2"/>
  <c r="V5640" i="2"/>
  <c r="V5648" i="2"/>
  <c r="V5656" i="2"/>
  <c r="V5664" i="2"/>
  <c r="V5672" i="2"/>
  <c r="V5680" i="2"/>
  <c r="V5688" i="2"/>
  <c r="V5696" i="2"/>
  <c r="V5704" i="2"/>
  <c r="V5712" i="2"/>
  <c r="V5720" i="2"/>
  <c r="V5728" i="2"/>
  <c r="V5736" i="2"/>
  <c r="V5744" i="2"/>
  <c r="V5752" i="2"/>
  <c r="V5760" i="2"/>
  <c r="V5768" i="2"/>
  <c r="V5776" i="2"/>
  <c r="V5784" i="2"/>
  <c r="V5792" i="2"/>
  <c r="V5800" i="2"/>
  <c r="V5808" i="2"/>
  <c r="V5816" i="2"/>
  <c r="V5824" i="2"/>
  <c r="V5832" i="2"/>
  <c r="V5840" i="2"/>
  <c r="V5848" i="2"/>
  <c r="V5856" i="2"/>
  <c r="V5864" i="2"/>
  <c r="V5872" i="2"/>
  <c r="V5880" i="2"/>
  <c r="V5888" i="2"/>
  <c r="V5896" i="2"/>
  <c r="V5904" i="2"/>
  <c r="V5912" i="2"/>
  <c r="V5920" i="2"/>
  <c r="V5928" i="2"/>
  <c r="V5936" i="2"/>
  <c r="V5944" i="2"/>
  <c r="V5952" i="2"/>
  <c r="V5960" i="2"/>
  <c r="V5968" i="2"/>
  <c r="V5976" i="2"/>
  <c r="V5984" i="2"/>
  <c r="V5992" i="2"/>
  <c r="V6000" i="2"/>
  <c r="V6008" i="2"/>
  <c r="V6016" i="2"/>
  <c r="V6024" i="2"/>
  <c r="V6032" i="2"/>
  <c r="V6040" i="2"/>
  <c r="V6048" i="2"/>
  <c r="V6056" i="2"/>
  <c r="V6064" i="2"/>
  <c r="V6072" i="2"/>
  <c r="V6080" i="2"/>
  <c r="V6088" i="2"/>
  <c r="V6096" i="2"/>
  <c r="V6104" i="2"/>
  <c r="V6112" i="2"/>
  <c r="V6120" i="2"/>
  <c r="V6128" i="2"/>
  <c r="V6136" i="2"/>
  <c r="V6144" i="2"/>
  <c r="V6152" i="2"/>
  <c r="V6160" i="2"/>
  <c r="V6168" i="2"/>
  <c r="V6176" i="2"/>
  <c r="V6184" i="2"/>
  <c r="V6192" i="2"/>
  <c r="V6200" i="2"/>
  <c r="V6208" i="2"/>
  <c r="V6216" i="2"/>
  <c r="V6224" i="2"/>
  <c r="V6232" i="2"/>
  <c r="V6240" i="2"/>
  <c r="V6248" i="2"/>
  <c r="V6256" i="2"/>
  <c r="V6264" i="2"/>
  <c r="V6272" i="2"/>
  <c r="V6280" i="2"/>
  <c r="V6288" i="2"/>
  <c r="V6296" i="2"/>
  <c r="V6304" i="2"/>
  <c r="V6312" i="2"/>
  <c r="V6320" i="2"/>
  <c r="V6328" i="2"/>
  <c r="V6081" i="2"/>
  <c r="V6201" i="2"/>
  <c r="V6241" i="2"/>
  <c r="V6289" i="2"/>
  <c r="V6329" i="2"/>
  <c r="V4503" i="2"/>
  <c r="V4727" i="2"/>
  <c r="V4919" i="2"/>
  <c r="V5024" i="2"/>
  <c r="V5104" i="2"/>
  <c r="V5178" i="2"/>
  <c r="V5218" i="2"/>
  <c r="V5258" i="2"/>
  <c r="V5290" i="2"/>
  <c r="V5330" i="2"/>
  <c r="V5362" i="2"/>
  <c r="V5402" i="2"/>
  <c r="V5442" i="2"/>
  <c r="V5482" i="2"/>
  <c r="V5522" i="2"/>
  <c r="V5554" i="2"/>
  <c r="V5586" i="2"/>
  <c r="V5626" i="2"/>
  <c r="V5666" i="2"/>
  <c r="V5706" i="2"/>
  <c r="V5754" i="2"/>
  <c r="V5802" i="2"/>
  <c r="V5842" i="2"/>
  <c r="V5882" i="2"/>
  <c r="V5922" i="2"/>
  <c r="V5962" i="2"/>
  <c r="V6002" i="2"/>
  <c r="V6042" i="2"/>
  <c r="V6082" i="2"/>
  <c r="V6122" i="2"/>
  <c r="V6162" i="2"/>
  <c r="V6202" i="2"/>
  <c r="V6242" i="2"/>
  <c r="V6274" i="2"/>
  <c r="V6314" i="2"/>
  <c r="V5468" i="2"/>
  <c r="V5564" i="2"/>
  <c r="V5604" i="2"/>
  <c r="V5636" i="2"/>
  <c r="V5668" i="2"/>
  <c r="V5732" i="2"/>
  <c r="V5780" i="2"/>
  <c r="V5828" i="2"/>
  <c r="V5876" i="2"/>
  <c r="V5932" i="2"/>
  <c r="V5964" i="2"/>
  <c r="V6012" i="2"/>
  <c r="V6052" i="2"/>
  <c r="V6092" i="2"/>
  <c r="V6140" i="2"/>
  <c r="V6188" i="2"/>
  <c r="V6228" i="2"/>
  <c r="V6276" i="2"/>
  <c r="V6316" i="2"/>
  <c r="V10" i="2"/>
  <c r="V2622" i="2"/>
  <c r="V3134" i="2"/>
  <c r="V3308" i="2"/>
  <c r="V3414" i="2"/>
  <c r="V3500" i="2"/>
  <c r="V3587" i="2"/>
  <c r="V3670" i="2"/>
  <c r="V3756" i="2"/>
  <c r="V3843" i="2"/>
  <c r="V3926" i="2"/>
  <c r="V4012" i="2"/>
  <c r="V4099" i="2"/>
  <c r="V4182" i="2"/>
  <c r="V4259" i="2"/>
  <c r="V4304" i="2"/>
  <c r="V4336" i="2"/>
  <c r="V4368" i="2"/>
  <c r="V4400" i="2"/>
  <c r="V4432" i="2"/>
  <c r="V4464" i="2"/>
  <c r="V4496" i="2"/>
  <c r="V4528" i="2"/>
  <c r="V4560" i="2"/>
  <c r="V4592" i="2"/>
  <c r="V4624" i="2"/>
  <c r="V4656" i="2"/>
  <c r="V4688" i="2"/>
  <c r="V4720" i="2"/>
  <c r="V4752" i="2"/>
  <c r="V4784" i="2"/>
  <c r="V4816" i="2"/>
  <c r="V4848" i="2"/>
  <c r="V4880" i="2"/>
  <c r="V4912" i="2"/>
  <c r="V4944" i="2"/>
  <c r="V4976" i="2"/>
  <c r="V5007" i="2"/>
  <c r="V5023" i="2"/>
  <c r="V5039" i="2"/>
  <c r="V5055" i="2"/>
  <c r="V5071" i="2"/>
  <c r="V5087" i="2"/>
  <c r="V5103" i="2"/>
  <c r="V5119" i="2"/>
  <c r="V5135" i="2"/>
  <c r="V5151" i="2"/>
  <c r="V5167" i="2"/>
  <c r="V5177" i="2"/>
  <c r="V5185" i="2"/>
  <c r="V5193" i="2"/>
  <c r="V5201" i="2"/>
  <c r="V5209" i="2"/>
  <c r="V5217" i="2"/>
  <c r="V5225" i="2"/>
  <c r="V5233" i="2"/>
  <c r="V5241" i="2"/>
  <c r="V5249" i="2"/>
  <c r="V5257" i="2"/>
  <c r="V5265" i="2"/>
  <c r="V5273" i="2"/>
  <c r="V5281" i="2"/>
  <c r="V5289" i="2"/>
  <c r="V5297" i="2"/>
  <c r="V5305" i="2"/>
  <c r="V5313" i="2"/>
  <c r="V5321" i="2"/>
  <c r="V5329" i="2"/>
  <c r="V5337" i="2"/>
  <c r="V5345" i="2"/>
  <c r="V5353" i="2"/>
  <c r="V5361" i="2"/>
  <c r="V5369" i="2"/>
  <c r="V5377" i="2"/>
  <c r="V5385" i="2"/>
  <c r="V5393" i="2"/>
  <c r="V5401" i="2"/>
  <c r="V5409" i="2"/>
  <c r="V5417" i="2"/>
  <c r="V5425" i="2"/>
  <c r="V5433" i="2"/>
  <c r="V5441" i="2"/>
  <c r="V5449" i="2"/>
  <c r="V5457" i="2"/>
  <c r="V5465" i="2"/>
  <c r="V5473" i="2"/>
  <c r="V5481" i="2"/>
  <c r="V5489" i="2"/>
  <c r="V5497" i="2"/>
  <c r="V5505" i="2"/>
  <c r="V5513" i="2"/>
  <c r="V5521" i="2"/>
  <c r="V5529" i="2"/>
  <c r="V5537" i="2"/>
  <c r="V5545" i="2"/>
  <c r="V5553" i="2"/>
  <c r="V5561" i="2"/>
  <c r="V5569" i="2"/>
  <c r="V5577" i="2"/>
  <c r="V5585" i="2"/>
  <c r="V5593" i="2"/>
  <c r="V5601" i="2"/>
  <c r="V5609" i="2"/>
  <c r="V5617" i="2"/>
  <c r="V5625" i="2"/>
  <c r="V5633" i="2"/>
  <c r="V5641" i="2"/>
  <c r="V5649" i="2"/>
  <c r="V5657" i="2"/>
  <c r="V5665" i="2"/>
  <c r="V5673" i="2"/>
  <c r="V5681" i="2"/>
  <c r="V5689" i="2"/>
  <c r="V5697" i="2"/>
  <c r="V5705" i="2"/>
  <c r="V5713" i="2"/>
  <c r="V5721" i="2"/>
  <c r="V5729" i="2"/>
  <c r="V5737" i="2"/>
  <c r="V5745" i="2"/>
  <c r="V5753" i="2"/>
  <c r="V5761" i="2"/>
  <c r="V5769" i="2"/>
  <c r="V5777" i="2"/>
  <c r="V5785" i="2"/>
  <c r="V5793" i="2"/>
  <c r="V5801" i="2"/>
  <c r="V5809" i="2"/>
  <c r="V5817" i="2"/>
  <c r="V5825" i="2"/>
  <c r="V5833" i="2"/>
  <c r="V5841" i="2"/>
  <c r="V5849" i="2"/>
  <c r="V5857" i="2"/>
  <c r="V5865" i="2"/>
  <c r="V5873" i="2"/>
  <c r="V5881" i="2"/>
  <c r="V5889" i="2"/>
  <c r="V5897" i="2"/>
  <c r="V5905" i="2"/>
  <c r="V5913" i="2"/>
  <c r="V5921" i="2"/>
  <c r="V5929" i="2"/>
  <c r="V5937" i="2"/>
  <c r="V5953" i="2"/>
  <c r="V5961" i="2"/>
  <c r="V5969" i="2"/>
  <c r="V5977" i="2"/>
  <c r="V5985" i="2"/>
  <c r="V6001" i="2"/>
  <c r="V6017" i="2"/>
  <c r="V6041" i="2"/>
  <c r="V6065" i="2"/>
  <c r="V6097" i="2"/>
  <c r="V6129" i="2"/>
  <c r="V6153" i="2"/>
  <c r="V6169" i="2"/>
  <c r="V6209" i="2"/>
  <c r="V6233" i="2"/>
  <c r="V6273" i="2"/>
  <c r="V6305" i="2"/>
  <c r="V3189" i="2"/>
  <c r="V3435" i="2"/>
  <c r="V3774" i="2"/>
  <c r="V4116" i="2"/>
  <c r="V4343" i="2"/>
  <c r="V4471" i="2"/>
  <c r="V4599" i="2"/>
  <c r="V4759" i="2"/>
  <c r="V4855" i="2"/>
  <c r="V5008" i="2"/>
  <c r="V5088" i="2"/>
  <c r="V5168" i="2"/>
  <c r="V5210" i="2"/>
  <c r="V5234" i="2"/>
  <c r="V5274" i="2"/>
  <c r="V5314" i="2"/>
  <c r="V5346" i="2"/>
  <c r="V5386" i="2"/>
  <c r="V5434" i="2"/>
  <c r="V5466" i="2"/>
  <c r="V5490" i="2"/>
  <c r="V5530" i="2"/>
  <c r="V5578" i="2"/>
  <c r="V5618" i="2"/>
  <c r="V5642" i="2"/>
  <c r="V5682" i="2"/>
  <c r="V5714" i="2"/>
  <c r="V5746" i="2"/>
  <c r="V5786" i="2"/>
  <c r="V5834" i="2"/>
  <c r="V5874" i="2"/>
  <c r="V5914" i="2"/>
  <c r="V5946" i="2"/>
  <c r="V5986" i="2"/>
  <c r="V6026" i="2"/>
  <c r="V6058" i="2"/>
  <c r="V6090" i="2"/>
  <c r="V6130" i="2"/>
  <c r="V6170" i="2"/>
  <c r="V6210" i="2"/>
  <c r="V6258" i="2"/>
  <c r="V6298" i="2"/>
  <c r="V5460" i="2"/>
  <c r="V5540" i="2"/>
  <c r="V5580" i="2"/>
  <c r="V5628" i="2"/>
  <c r="V5676" i="2"/>
  <c r="V5716" i="2"/>
  <c r="V5772" i="2"/>
  <c r="V5820" i="2"/>
  <c r="V5860" i="2"/>
  <c r="V5892" i="2"/>
  <c r="V5948" i="2"/>
  <c r="V5996" i="2"/>
  <c r="V6044" i="2"/>
  <c r="V6100" i="2"/>
  <c r="V6148" i="2"/>
  <c r="V6204" i="2"/>
  <c r="V6252" i="2"/>
  <c r="V6292" i="2"/>
  <c r="V2750" i="2"/>
  <c r="V3200" i="2"/>
  <c r="V3340" i="2"/>
  <c r="V3436" i="2"/>
  <c r="V3523" i="2"/>
  <c r="V3606" i="2"/>
  <c r="V3692" i="2"/>
  <c r="V3779" i="2"/>
  <c r="V3862" i="2"/>
  <c r="V3948" i="2"/>
  <c r="V4035" i="2"/>
  <c r="V4118" i="2"/>
  <c r="V4204" i="2"/>
  <c r="V4275" i="2"/>
  <c r="V4312" i="2"/>
  <c r="V4344" i="2"/>
  <c r="V4376" i="2"/>
  <c r="V4408" i="2"/>
  <c r="V4440" i="2"/>
  <c r="V4472" i="2"/>
  <c r="V4504" i="2"/>
  <c r="V4536" i="2"/>
  <c r="V4568" i="2"/>
  <c r="V4600" i="2"/>
  <c r="V4632" i="2"/>
  <c r="V4664" i="2"/>
  <c r="V4696" i="2"/>
  <c r="V4728" i="2"/>
  <c r="V4760" i="2"/>
  <c r="V4792" i="2"/>
  <c r="V4824" i="2"/>
  <c r="V4856" i="2"/>
  <c r="V4888" i="2"/>
  <c r="V4920" i="2"/>
  <c r="V4952" i="2"/>
  <c r="V4984" i="2"/>
  <c r="V5009" i="2"/>
  <c r="V5025" i="2"/>
  <c r="V5041" i="2"/>
  <c r="V5057" i="2"/>
  <c r="V5073" i="2"/>
  <c r="V5089" i="2"/>
  <c r="V5105" i="2"/>
  <c r="V5121" i="2"/>
  <c r="V5137" i="2"/>
  <c r="V5153" i="2"/>
  <c r="V5169" i="2"/>
  <c r="V5179" i="2"/>
  <c r="V5187" i="2"/>
  <c r="V5195" i="2"/>
  <c r="V5203" i="2"/>
  <c r="V5211" i="2"/>
  <c r="V5219" i="2"/>
  <c r="V5227" i="2"/>
  <c r="V5235" i="2"/>
  <c r="V5243" i="2"/>
  <c r="V5251" i="2"/>
  <c r="V5259" i="2"/>
  <c r="V5267" i="2"/>
  <c r="V5275" i="2"/>
  <c r="V5283" i="2"/>
  <c r="V5291" i="2"/>
  <c r="V5299" i="2"/>
  <c r="V5307" i="2"/>
  <c r="V5315" i="2"/>
  <c r="V5323" i="2"/>
  <c r="V5331" i="2"/>
  <c r="V5339" i="2"/>
  <c r="V5347" i="2"/>
  <c r="V5355" i="2"/>
  <c r="V5363" i="2"/>
  <c r="V5371" i="2"/>
  <c r="V5379" i="2"/>
  <c r="V5387" i="2"/>
  <c r="V5395" i="2"/>
  <c r="V5403" i="2"/>
  <c r="V5411" i="2"/>
  <c r="V5419" i="2"/>
  <c r="V5427" i="2"/>
  <c r="V5435" i="2"/>
  <c r="V5443" i="2"/>
  <c r="V5451" i="2"/>
  <c r="V5459" i="2"/>
  <c r="V5467" i="2"/>
  <c r="V5475" i="2"/>
  <c r="V5483" i="2"/>
  <c r="V5491" i="2"/>
  <c r="V5499" i="2"/>
  <c r="V5507" i="2"/>
  <c r="V5515" i="2"/>
  <c r="V5523" i="2"/>
  <c r="V5531" i="2"/>
  <c r="V5539" i="2"/>
  <c r="V5547" i="2"/>
  <c r="V5555" i="2"/>
  <c r="V5563" i="2"/>
  <c r="V5571" i="2"/>
  <c r="V5579" i="2"/>
  <c r="V5587" i="2"/>
  <c r="V5595" i="2"/>
  <c r="V5603" i="2"/>
  <c r="V5611" i="2"/>
  <c r="V5619" i="2"/>
  <c r="V5627" i="2"/>
  <c r="V5635" i="2"/>
  <c r="V5643" i="2"/>
  <c r="V5651" i="2"/>
  <c r="V5659" i="2"/>
  <c r="V5667" i="2"/>
  <c r="V5675" i="2"/>
  <c r="V5683" i="2"/>
  <c r="V5691" i="2"/>
  <c r="V5699" i="2"/>
  <c r="V5707" i="2"/>
  <c r="V5715" i="2"/>
  <c r="V5723" i="2"/>
  <c r="V5731" i="2"/>
  <c r="V5739" i="2"/>
  <c r="V5747" i="2"/>
  <c r="V5755" i="2"/>
  <c r="V5763" i="2"/>
  <c r="V5771" i="2"/>
  <c r="V5779" i="2"/>
  <c r="V5787" i="2"/>
  <c r="V5795" i="2"/>
  <c r="V5803" i="2"/>
  <c r="V5811" i="2"/>
  <c r="V5819" i="2"/>
  <c r="V5827" i="2"/>
  <c r="V5835" i="2"/>
  <c r="V5843" i="2"/>
  <c r="V5851" i="2"/>
  <c r="V5859" i="2"/>
  <c r="V5867" i="2"/>
  <c r="V5875" i="2"/>
  <c r="V5883" i="2"/>
  <c r="V5891" i="2"/>
  <c r="V5899" i="2"/>
  <c r="V5907" i="2"/>
  <c r="V5915" i="2"/>
  <c r="V5923" i="2"/>
  <c r="V5931" i="2"/>
  <c r="V5939" i="2"/>
  <c r="V5947" i="2"/>
  <c r="V5955" i="2"/>
  <c r="V5963" i="2"/>
  <c r="V5971" i="2"/>
  <c r="V5979" i="2"/>
  <c r="V5987" i="2"/>
  <c r="V5995" i="2"/>
  <c r="V6003" i="2"/>
  <c r="V6011" i="2"/>
  <c r="V6019" i="2"/>
  <c r="V6027" i="2"/>
  <c r="V6035" i="2"/>
  <c r="V6043" i="2"/>
  <c r="V6051" i="2"/>
  <c r="V6059" i="2"/>
  <c r="V6067" i="2"/>
  <c r="V6075" i="2"/>
  <c r="V6083" i="2"/>
  <c r="V6091" i="2"/>
  <c r="V6099" i="2"/>
  <c r="V6107" i="2"/>
  <c r="V6115" i="2"/>
  <c r="V6123" i="2"/>
  <c r="V6131" i="2"/>
  <c r="V6139" i="2"/>
  <c r="V6147" i="2"/>
  <c r="V6155" i="2"/>
  <c r="V6163" i="2"/>
  <c r="V6171" i="2"/>
  <c r="V6179" i="2"/>
  <c r="V6187" i="2"/>
  <c r="V6195" i="2"/>
  <c r="V6203" i="2"/>
  <c r="V6211" i="2"/>
  <c r="V6219" i="2"/>
  <c r="V6227" i="2"/>
  <c r="V6235" i="2"/>
  <c r="V6243" i="2"/>
  <c r="V6251" i="2"/>
  <c r="V6259" i="2"/>
  <c r="V6267" i="2"/>
  <c r="V6275" i="2"/>
  <c r="V6283" i="2"/>
  <c r="V6291" i="2"/>
  <c r="V6299" i="2"/>
  <c r="V6307" i="2"/>
  <c r="V6315" i="2"/>
  <c r="V6323" i="2"/>
  <c r="V6331" i="2"/>
  <c r="V2342" i="2"/>
  <c r="V2854" i="2"/>
  <c r="V3238" i="2"/>
  <c r="V3366" i="2"/>
  <c r="V3454" i="2"/>
  <c r="V3540" i="2"/>
  <c r="V3627" i="2"/>
  <c r="V3710" i="2"/>
  <c r="V3796" i="2"/>
  <c r="V3883" i="2"/>
  <c r="V3966" i="2"/>
  <c r="V4052" i="2"/>
  <c r="V4139" i="2"/>
  <c r="V4222" i="2"/>
  <c r="V4287" i="2"/>
  <c r="V4319" i="2"/>
  <c r="V4351" i="2"/>
  <c r="V4383" i="2"/>
  <c r="V4415" i="2"/>
  <c r="V4447" i="2"/>
  <c r="V4479" i="2"/>
  <c r="V4511" i="2"/>
  <c r="V4543" i="2"/>
  <c r="V4575" i="2"/>
  <c r="V4607" i="2"/>
  <c r="V4639" i="2"/>
  <c r="V4671" i="2"/>
  <c r="V4703" i="2"/>
  <c r="V4735" i="2"/>
  <c r="V4767" i="2"/>
  <c r="V4799" i="2"/>
  <c r="V4831" i="2"/>
  <c r="V4863" i="2"/>
  <c r="V4895" i="2"/>
  <c r="V4927" i="2"/>
  <c r="V4959" i="2"/>
  <c r="V4991" i="2"/>
  <c r="V5012" i="2"/>
  <c r="V5028" i="2"/>
  <c r="V5044" i="2"/>
  <c r="V5060" i="2"/>
  <c r="V5076" i="2"/>
  <c r="V5092" i="2"/>
  <c r="V5108" i="2"/>
  <c r="V5124" i="2"/>
  <c r="V5140" i="2"/>
  <c r="V5156" i="2"/>
  <c r="V5172" i="2"/>
  <c r="V5180" i="2"/>
  <c r="V5188" i="2"/>
  <c r="V5196" i="2"/>
  <c r="V5204" i="2"/>
  <c r="V5212" i="2"/>
  <c r="V5220" i="2"/>
  <c r="V5228" i="2"/>
  <c r="V5236" i="2"/>
  <c r="V5244" i="2"/>
  <c r="V5252" i="2"/>
  <c r="V5260" i="2"/>
  <c r="V5268" i="2"/>
  <c r="V5276" i="2"/>
  <c r="V5284" i="2"/>
  <c r="V5292" i="2"/>
  <c r="V5300" i="2"/>
  <c r="V5308" i="2"/>
  <c r="V5316" i="2"/>
  <c r="V5324" i="2"/>
  <c r="V5332" i="2"/>
  <c r="V5340" i="2"/>
  <c r="V5348" i="2"/>
  <c r="V5356" i="2"/>
  <c r="V5364" i="2"/>
  <c r="V5372" i="2"/>
  <c r="V5380" i="2"/>
  <c r="V5388" i="2"/>
  <c r="V5396" i="2"/>
  <c r="V5404" i="2"/>
  <c r="V5412" i="2"/>
  <c r="V5420" i="2"/>
  <c r="V5436" i="2"/>
  <c r="V5476" i="2"/>
  <c r="V5484" i="2"/>
  <c r="V5492" i="2"/>
  <c r="V5500" i="2"/>
  <c r="V5508" i="2"/>
  <c r="V5516" i="2"/>
  <c r="V5524" i="2"/>
  <c r="V5556" i="2"/>
  <c r="V5588" i="2"/>
  <c r="V5620" i="2"/>
  <c r="V5660" i="2"/>
  <c r="V5708" i="2"/>
  <c r="V5740" i="2"/>
  <c r="V5788" i="2"/>
  <c r="V5836" i="2"/>
  <c r="V5884" i="2"/>
  <c r="V5916" i="2"/>
  <c r="V5956" i="2"/>
  <c r="V6004" i="2"/>
  <c r="V6036" i="2"/>
  <c r="V6084" i="2"/>
  <c r="V6132" i="2"/>
  <c r="V6180" i="2"/>
  <c r="V6212" i="2"/>
  <c r="V6260" i="2"/>
  <c r="V6308" i="2"/>
  <c r="T4666" i="2"/>
  <c r="R4666" i="2" s="1"/>
  <c r="T4674" i="2"/>
  <c r="T4682" i="2"/>
  <c r="T4690" i="2"/>
  <c r="R4690" i="2" s="1"/>
  <c r="T4698" i="2"/>
  <c r="R4698" i="2" s="1"/>
  <c r="T4714" i="2"/>
  <c r="R4714" i="2" s="1"/>
  <c r="T4722" i="2"/>
  <c r="R4722" i="2" s="1"/>
  <c r="T4730" i="2"/>
  <c r="R4730" i="2" s="1"/>
  <c r="T4738" i="2"/>
  <c r="R4738" i="2" s="1"/>
  <c r="T4754" i="2"/>
  <c r="R4754" i="2" s="1"/>
  <c r="T4762" i="2"/>
  <c r="R4762" i="2" s="1"/>
  <c r="T4786" i="2"/>
  <c r="R4786" i="2" s="1"/>
  <c r="T4794" i="2"/>
  <c r="R4794" i="2" s="1"/>
  <c r="T4810" i="2"/>
  <c r="R4810" i="2" s="1"/>
  <c r="T4818" i="2"/>
  <c r="R4818" i="2" s="1"/>
  <c r="T4826" i="2"/>
  <c r="R4826" i="2" s="1"/>
  <c r="T4834" i="2"/>
  <c r="T4842" i="2"/>
  <c r="R4842" i="2" s="1"/>
  <c r="T4850" i="2"/>
  <c r="R4850" i="2" s="1"/>
  <c r="T4858" i="2"/>
  <c r="R4858" i="2" s="1"/>
  <c r="T4866" i="2"/>
  <c r="R4866" i="2" s="1"/>
  <c r="T4874" i="2"/>
  <c r="R4874" i="2" s="1"/>
  <c r="T4882" i="2"/>
  <c r="T4890" i="2"/>
  <c r="R4890" i="2" s="1"/>
  <c r="T4906" i="2"/>
  <c r="T4914" i="2"/>
  <c r="T4922" i="2"/>
  <c r="R4922" i="2" s="1"/>
  <c r="T4930" i="2"/>
  <c r="R4930" i="2" s="1"/>
  <c r="T4938" i="2"/>
  <c r="R4938" i="2" s="1"/>
  <c r="T4954" i="2"/>
  <c r="R4954" i="2" s="1"/>
  <c r="T4962" i="2"/>
  <c r="R4962" i="2" s="1"/>
  <c r="T4970" i="2"/>
  <c r="R4970" i="2" s="1"/>
  <c r="T4978" i="2"/>
  <c r="R4978" i="2" s="1"/>
  <c r="T4986" i="2"/>
  <c r="R4986" i="2" s="1"/>
  <c r="T4994" i="2"/>
  <c r="R4994" i="2" s="1"/>
  <c r="T5002" i="2"/>
  <c r="R5002" i="2" s="1"/>
  <c r="T5010" i="2"/>
  <c r="R5010" i="2" s="1"/>
  <c r="T5018" i="2"/>
  <c r="R5018" i="2" s="1"/>
  <c r="T5026" i="2"/>
  <c r="R5026" i="2" s="1"/>
  <c r="T5034" i="2"/>
  <c r="R5034" i="2" s="1"/>
  <c r="T5042" i="2"/>
  <c r="T5050" i="2"/>
  <c r="R5050" i="2" s="1"/>
  <c r="T5058" i="2"/>
  <c r="R5058" i="2" s="1"/>
  <c r="T5066" i="2"/>
  <c r="R5066" i="2" s="1"/>
  <c r="T5074" i="2"/>
  <c r="R5074" i="2" s="1"/>
  <c r="T5090" i="2"/>
  <c r="R5090" i="2" s="1"/>
  <c r="T5098" i="2"/>
  <c r="R5098" i="2" s="1"/>
  <c r="T5106" i="2"/>
  <c r="R5106" i="2" s="1"/>
  <c r="T5114" i="2"/>
  <c r="T5122" i="2"/>
  <c r="R5122" i="2" s="1"/>
  <c r="T5130" i="2"/>
  <c r="R5130" i="2" s="1"/>
  <c r="T5138" i="2"/>
  <c r="R5138" i="2" s="1"/>
  <c r="T5154" i="2"/>
  <c r="R5154" i="2" s="1"/>
  <c r="T5162" i="2"/>
  <c r="R5162" i="2" s="1"/>
  <c r="T5170" i="2"/>
  <c r="R5170" i="2" s="1"/>
  <c r="T5194" i="2"/>
  <c r="R5194" i="2" s="1"/>
  <c r="T5202" i="2"/>
  <c r="R5202" i="2" s="1"/>
  <c r="T5210" i="2"/>
  <c r="R5210" i="2" s="1"/>
  <c r="T5218" i="2"/>
  <c r="R5218" i="2" s="1"/>
  <c r="T5226" i="2"/>
  <c r="R5226" i="2" s="1"/>
  <c r="T5242" i="2"/>
  <c r="R5242" i="2" s="1"/>
  <c r="T5258" i="2"/>
  <c r="R5258" i="2" s="1"/>
  <c r="T5266" i="2"/>
  <c r="R5266" i="2" s="1"/>
  <c r="T5274" i="2"/>
  <c r="R5274" i="2" s="1"/>
  <c r="T5290" i="2"/>
  <c r="R5290" i="2" s="1"/>
  <c r="T5298" i="2"/>
  <c r="R5298" i="2" s="1"/>
  <c r="T5306" i="2"/>
  <c r="R5306" i="2" s="1"/>
  <c r="T5314" i="2"/>
  <c r="R5314" i="2" s="1"/>
  <c r="T5322" i="2"/>
  <c r="R5322" i="2" s="1"/>
  <c r="T5330" i="2"/>
  <c r="R5330" i="2" s="1"/>
  <c r="T5338" i="2"/>
  <c r="R5338" i="2" s="1"/>
  <c r="T5346" i="2"/>
  <c r="R5346" i="2" s="1"/>
  <c r="T5354" i="2"/>
  <c r="R5354" i="2" s="1"/>
  <c r="T5362" i="2"/>
  <c r="R5362" i="2" s="1"/>
  <c r="T5370" i="2"/>
  <c r="R5370" i="2" s="1"/>
  <c r="T5378" i="2"/>
  <c r="R5378" i="2" s="1"/>
  <c r="T5386" i="2"/>
  <c r="R5386" i="2" s="1"/>
  <c r="T5394" i="2"/>
  <c r="T5402" i="2"/>
  <c r="R5402" i="2" s="1"/>
  <c r="T5410" i="2"/>
  <c r="R5410" i="2" s="1"/>
  <c r="T5418" i="2"/>
  <c r="R5418" i="2" s="1"/>
  <c r="T5426" i="2"/>
  <c r="R5426" i="2" s="1"/>
  <c r="T5434" i="2"/>
  <c r="T5546" i="2"/>
  <c r="R5546" i="2" s="1"/>
  <c r="T5554" i="2"/>
  <c r="R5554" i="2" s="1"/>
  <c r="T5562" i="2"/>
  <c r="R5562" i="2" s="1"/>
  <c r="T5578" i="2"/>
  <c r="R5578" i="2" s="1"/>
  <c r="T5586" i="2"/>
  <c r="R5586" i="2" s="1"/>
  <c r="T5602" i="2"/>
  <c r="R5602" i="2" s="1"/>
  <c r="T5610" i="2"/>
  <c r="R5610" i="2" s="1"/>
  <c r="T5618" i="2"/>
  <c r="R5618" i="2" s="1"/>
  <c r="T5634" i="2"/>
  <c r="R5634" i="2" s="1"/>
  <c r="T5642" i="2"/>
  <c r="R5642" i="2" s="1"/>
  <c r="T5650" i="2"/>
  <c r="R5650" i="2" s="1"/>
  <c r="T5658" i="2"/>
  <c r="R5658" i="2" s="1"/>
  <c r="T5666" i="2"/>
  <c r="R5666" i="2" s="1"/>
  <c r="T5674" i="2"/>
  <c r="R5674" i="2" s="1"/>
  <c r="T5690" i="2"/>
  <c r="R5690" i="2" s="1"/>
  <c r="T5698" i="2"/>
  <c r="R5698" i="2" s="1"/>
  <c r="T5706" i="2"/>
  <c r="R5706" i="2" s="1"/>
  <c r="T5714" i="2"/>
  <c r="R5714" i="2" s="1"/>
  <c r="T5722" i="2"/>
  <c r="R5722" i="2" s="1"/>
  <c r="T5738" i="2"/>
  <c r="R5738" i="2" s="1"/>
  <c r="T5746" i="2"/>
  <c r="R5746" i="2" s="1"/>
  <c r="T5754" i="2"/>
  <c r="R5754" i="2" s="1"/>
  <c r="T5762" i="2"/>
  <c r="R5762" i="2" s="1"/>
  <c r="T5770" i="2"/>
  <c r="R5770" i="2" s="1"/>
  <c r="T5786" i="2"/>
  <c r="R5786" i="2" s="1"/>
  <c r="T5794" i="2"/>
  <c r="R5794" i="2" s="1"/>
  <c r="T5802" i="2"/>
  <c r="R5802" i="2" s="1"/>
  <c r="T5810" i="2"/>
  <c r="R5810" i="2" s="1"/>
  <c r="T5834" i="2"/>
  <c r="R5834" i="2" s="1"/>
  <c r="T5842" i="2"/>
  <c r="R5842" i="2" s="1"/>
  <c r="T5850" i="2"/>
  <c r="R5850" i="2" s="1"/>
  <c r="T5858" i="2"/>
  <c r="R5858" i="2" s="1"/>
  <c r="T5866" i="2"/>
  <c r="R5866" i="2" s="1"/>
  <c r="T5874" i="2"/>
  <c r="R5874" i="2" s="1"/>
  <c r="T5882" i="2"/>
  <c r="R5882" i="2" s="1"/>
  <c r="T5890" i="2"/>
  <c r="R5890" i="2" s="1"/>
  <c r="T5898" i="2"/>
  <c r="R5898" i="2" s="1"/>
  <c r="T5906" i="2"/>
  <c r="R5906" i="2" s="1"/>
  <c r="T5914" i="2"/>
  <c r="R5914" i="2" s="1"/>
  <c r="T5922" i="2"/>
  <c r="R5922" i="2" s="1"/>
  <c r="T5938" i="2"/>
  <c r="R5938" i="2" s="1"/>
  <c r="T5946" i="2"/>
  <c r="R5946" i="2" s="1"/>
  <c r="T5954" i="2"/>
  <c r="R5954" i="2" s="1"/>
  <c r="T5962" i="2"/>
  <c r="R5962" i="2" s="1"/>
  <c r="T5978" i="2"/>
  <c r="R5978" i="2" s="1"/>
  <c r="T5986" i="2"/>
  <c r="R5986" i="2" s="1"/>
  <c r="T5994" i="2"/>
  <c r="R5994" i="2" s="1"/>
  <c r="T6002" i="2"/>
  <c r="R6002" i="2" s="1"/>
  <c r="T6010" i="2"/>
  <c r="R6010" i="2" s="1"/>
  <c r="T6018" i="2"/>
  <c r="R6018" i="2" s="1"/>
  <c r="T6026" i="2"/>
  <c r="R6026" i="2" s="1"/>
  <c r="T6034" i="2"/>
  <c r="R6034" i="2" s="1"/>
  <c r="T6042" i="2"/>
  <c r="R6042" i="2" s="1"/>
  <c r="T6050" i="2"/>
  <c r="R6050" i="2" s="1"/>
  <c r="T6058" i="2"/>
  <c r="R6058" i="2" s="1"/>
  <c r="T6066" i="2"/>
  <c r="R6066" i="2" s="1"/>
  <c r="T6074" i="2"/>
  <c r="R6074" i="2" s="1"/>
  <c r="T6082" i="2"/>
  <c r="R6082" i="2" s="1"/>
  <c r="T6090" i="2"/>
  <c r="R6090" i="2" s="1"/>
  <c r="T6098" i="2"/>
  <c r="R6098" i="2" s="1"/>
  <c r="T6106" i="2"/>
  <c r="R6106" i="2" s="1"/>
  <c r="T6114" i="2"/>
  <c r="R6114" i="2" s="1"/>
  <c r="T6122" i="2"/>
  <c r="R6122" i="2" s="1"/>
  <c r="T6130" i="2"/>
  <c r="R6130" i="2" s="1"/>
  <c r="T6138" i="2"/>
  <c r="R6138" i="2" s="1"/>
  <c r="T6146" i="2"/>
  <c r="R6146" i="2" s="1"/>
  <c r="T6154" i="2"/>
  <c r="R6154" i="2" s="1"/>
  <c r="T6162" i="2"/>
  <c r="R6162" i="2" s="1"/>
  <c r="T6170" i="2"/>
  <c r="R6170" i="2" s="1"/>
  <c r="T6178" i="2"/>
  <c r="R6178" i="2" s="1"/>
  <c r="T6186" i="2"/>
  <c r="R6186" i="2" s="1"/>
  <c r="T6194" i="2"/>
  <c r="R6194" i="2" s="1"/>
  <c r="T6202" i="2"/>
  <c r="R6202" i="2" s="1"/>
  <c r="T6218" i="2"/>
  <c r="R6218" i="2" s="1"/>
  <c r="T6226" i="2"/>
  <c r="R6226" i="2" s="1"/>
  <c r="T6234" i="2"/>
  <c r="R6234" i="2" s="1"/>
  <c r="T6250" i="2"/>
  <c r="R6250" i="2" s="1"/>
  <c r="T6258" i="2"/>
  <c r="R6258" i="2" s="1"/>
  <c r="T6266" i="2"/>
  <c r="R6266" i="2" s="1"/>
  <c r="T6274" i="2"/>
  <c r="R6274" i="2" s="1"/>
  <c r="T6290" i="2"/>
  <c r="R6290" i="2" s="1"/>
  <c r="T6298" i="2"/>
  <c r="R6298" i="2" s="1"/>
  <c r="T6306" i="2"/>
  <c r="R6306" i="2" s="1"/>
  <c r="T6314" i="2"/>
  <c r="R6314" i="2" s="1"/>
  <c r="T6322" i="2"/>
  <c r="R6322" i="2" s="1"/>
  <c r="T5631" i="2"/>
  <c r="R5631" i="2" s="1"/>
  <c r="T5759" i="2"/>
  <c r="R5759" i="2" s="1"/>
  <c r="T5791" i="2"/>
  <c r="R5791" i="2" s="1"/>
  <c r="T5807" i="2"/>
  <c r="R5807" i="2" s="1"/>
  <c r="T5839" i="2"/>
  <c r="R5839" i="2" s="1"/>
  <c r="T5951" i="2"/>
  <c r="R5951" i="2" s="1"/>
  <c r="T5975" i="2"/>
  <c r="R5975" i="2" s="1"/>
  <c r="T5999" i="2"/>
  <c r="R5999" i="2" s="1"/>
  <c r="T6055" i="2"/>
  <c r="R6055" i="2" s="1"/>
  <c r="T6087" i="2"/>
  <c r="R6087" i="2" s="1"/>
  <c r="T6111" i="2"/>
  <c r="R6111" i="2" s="1"/>
  <c r="T6143" i="2"/>
  <c r="R6143" i="2" s="1"/>
  <c r="T6167" i="2"/>
  <c r="R6167" i="2" s="1"/>
  <c r="T6191" i="2"/>
  <c r="R6191" i="2" s="1"/>
  <c r="T6231" i="2"/>
  <c r="R6231" i="2" s="1"/>
  <c r="T6263" i="2"/>
  <c r="R6263" i="2" s="1"/>
  <c r="T5657" i="2"/>
  <c r="R5657" i="2" s="1"/>
  <c r="T5721" i="2"/>
  <c r="R5721" i="2" s="1"/>
  <c r="T5761" i="2"/>
  <c r="R5761" i="2" s="1"/>
  <c r="T5793" i="2"/>
  <c r="R5793" i="2" s="1"/>
  <c r="T5905" i="2"/>
  <c r="R5905" i="2" s="1"/>
  <c r="T5937" i="2"/>
  <c r="R5937" i="2" s="1"/>
  <c r="T5985" i="2"/>
  <c r="R5985" i="2" s="1"/>
  <c r="T6033" i="2"/>
  <c r="R6033" i="2" s="1"/>
  <c r="T6081" i="2"/>
  <c r="R6081" i="2" s="1"/>
  <c r="T6129" i="2"/>
  <c r="R6129" i="2" s="1"/>
  <c r="T6233" i="2"/>
  <c r="R6233" i="2" s="1"/>
  <c r="T6273" i="2"/>
  <c r="R6273" i="2" s="1"/>
  <c r="T6305" i="2"/>
  <c r="R6305" i="2" s="1"/>
  <c r="T4667" i="2"/>
  <c r="R4667" i="2" s="1"/>
  <c r="T4675" i="2"/>
  <c r="R4675" i="2" s="1"/>
  <c r="T4683" i="2"/>
  <c r="R4683" i="2" s="1"/>
  <c r="T4691" i="2"/>
  <c r="R4691" i="2" s="1"/>
  <c r="T4699" i="2"/>
  <c r="R4699" i="2" s="1"/>
  <c r="T4715" i="2"/>
  <c r="R4715" i="2" s="1"/>
  <c r="T4723" i="2"/>
  <c r="R4723" i="2" s="1"/>
  <c r="T4731" i="2"/>
  <c r="R4731" i="2" s="1"/>
  <c r="T4739" i="2"/>
  <c r="R4739" i="2" s="1"/>
  <c r="T4755" i="2"/>
  <c r="R4755" i="2" s="1"/>
  <c r="T4763" i="2"/>
  <c r="R4763" i="2" s="1"/>
  <c r="T4771" i="2"/>
  <c r="R4771" i="2" s="1"/>
  <c r="T4779" i="2"/>
  <c r="T4787" i="2"/>
  <c r="R4787" i="2" s="1"/>
  <c r="T4795" i="2"/>
  <c r="R4795" i="2" s="1"/>
  <c r="T4803" i="2"/>
  <c r="T4811" i="2"/>
  <c r="R4811" i="2" s="1"/>
  <c r="T4819" i="2"/>
  <c r="R4819" i="2" s="1"/>
  <c r="T4827" i="2"/>
  <c r="R4827" i="2" s="1"/>
  <c r="T4843" i="2"/>
  <c r="R4843" i="2" s="1"/>
  <c r="T4851" i="2"/>
  <c r="R4851" i="2" s="1"/>
  <c r="T4859" i="2"/>
  <c r="R4859" i="2" s="1"/>
  <c r="T4867" i="2"/>
  <c r="R4867" i="2" s="1"/>
  <c r="T4883" i="2"/>
  <c r="T4891" i="2"/>
  <c r="R4891" i="2" s="1"/>
  <c r="T4899" i="2"/>
  <c r="R4899" i="2" s="1"/>
  <c r="T4907" i="2"/>
  <c r="T4915" i="2"/>
  <c r="R4915" i="2" s="1"/>
  <c r="T4923" i="2"/>
  <c r="R4923" i="2" s="1"/>
  <c r="T4931" i="2"/>
  <c r="R4931" i="2" s="1"/>
  <c r="T4955" i="2"/>
  <c r="R4955" i="2" s="1"/>
  <c r="T4963" i="2"/>
  <c r="R4963" i="2" s="1"/>
  <c r="T4971" i="2"/>
  <c r="R4971" i="2" s="1"/>
  <c r="T4979" i="2"/>
  <c r="R4979" i="2" s="1"/>
  <c r="T4987" i="2"/>
  <c r="R4987" i="2" s="1"/>
  <c r="T4995" i="2"/>
  <c r="R4995" i="2" s="1"/>
  <c r="T5003" i="2"/>
  <c r="R5003" i="2" s="1"/>
  <c r="T5011" i="2"/>
  <c r="R5011" i="2" s="1"/>
  <c r="T5019" i="2"/>
  <c r="R5019" i="2" s="1"/>
  <c r="T5027" i="2"/>
  <c r="R5027" i="2" s="1"/>
  <c r="T5043" i="2"/>
  <c r="T5051" i="2"/>
  <c r="R5051" i="2" s="1"/>
  <c r="T5059" i="2"/>
  <c r="R5059" i="2" s="1"/>
  <c r="T5067" i="2"/>
  <c r="R5067" i="2" s="1"/>
  <c r="T5075" i="2"/>
  <c r="T5091" i="2"/>
  <c r="R5091" i="2" s="1"/>
  <c r="T5099" i="2"/>
  <c r="R5099" i="2" s="1"/>
  <c r="T5107" i="2"/>
  <c r="R5107" i="2" s="1"/>
  <c r="T5115" i="2"/>
  <c r="R5115" i="2" s="1"/>
  <c r="T5123" i="2"/>
  <c r="R5123" i="2" s="1"/>
  <c r="T5131" i="2"/>
  <c r="R5131" i="2" s="1"/>
  <c r="T5139" i="2"/>
  <c r="R5139" i="2" s="1"/>
  <c r="T5147" i="2"/>
  <c r="T5155" i="2"/>
  <c r="R5155" i="2" s="1"/>
  <c r="T5163" i="2"/>
  <c r="R5163" i="2" s="1"/>
  <c r="T5171" i="2"/>
  <c r="R5171" i="2" s="1"/>
  <c r="T5187" i="2"/>
  <c r="R5187" i="2" s="1"/>
  <c r="T5195" i="2"/>
  <c r="R5195" i="2" s="1"/>
  <c r="T5203" i="2"/>
  <c r="R5203" i="2" s="1"/>
  <c r="T5211" i="2"/>
  <c r="R5211" i="2" s="1"/>
  <c r="T5219" i="2"/>
  <c r="R5219" i="2" s="1"/>
  <c r="T5227" i="2"/>
  <c r="R5227" i="2" s="1"/>
  <c r="T5235" i="2"/>
  <c r="R5235" i="2" s="1"/>
  <c r="T5243" i="2"/>
  <c r="R5243" i="2" s="1"/>
  <c r="T5259" i="2"/>
  <c r="R5259" i="2" s="1"/>
  <c r="T5267" i="2"/>
  <c r="R5267" i="2" s="1"/>
  <c r="T5275" i="2"/>
  <c r="R5275" i="2" s="1"/>
  <c r="T5291" i="2"/>
  <c r="R5291" i="2" s="1"/>
  <c r="T5299" i="2"/>
  <c r="R5299" i="2" s="1"/>
  <c r="T5307" i="2"/>
  <c r="R5307" i="2" s="1"/>
  <c r="T5315" i="2"/>
  <c r="R5315" i="2" s="1"/>
  <c r="T5323" i="2"/>
  <c r="R5323" i="2" s="1"/>
  <c r="T5331" i="2"/>
  <c r="R5331" i="2" s="1"/>
  <c r="T5339" i="2"/>
  <c r="R5339" i="2" s="1"/>
  <c r="T5347" i="2"/>
  <c r="R5347" i="2" s="1"/>
  <c r="T5355" i="2"/>
  <c r="R5355" i="2" s="1"/>
  <c r="T5363" i="2"/>
  <c r="R5363" i="2" s="1"/>
  <c r="T5371" i="2"/>
  <c r="R5371" i="2" s="1"/>
  <c r="T5379" i="2"/>
  <c r="R5379" i="2" s="1"/>
  <c r="T5387" i="2"/>
  <c r="R5387" i="2" s="1"/>
  <c r="T5395" i="2"/>
  <c r="T5403" i="2"/>
  <c r="R5403" i="2" s="1"/>
  <c r="T5411" i="2"/>
  <c r="R5411" i="2" s="1"/>
  <c r="T5419" i="2"/>
  <c r="R5419" i="2" s="1"/>
  <c r="T5427" i="2"/>
  <c r="R5427" i="2" s="1"/>
  <c r="T5555" i="2"/>
  <c r="R5555" i="2" s="1"/>
  <c r="T5563" i="2"/>
  <c r="R5563" i="2" s="1"/>
  <c r="T5571" i="2"/>
  <c r="R5571" i="2" s="1"/>
  <c r="T5579" i="2"/>
  <c r="R5579" i="2" s="1"/>
  <c r="T5587" i="2"/>
  <c r="R5587" i="2" s="1"/>
  <c r="T5603" i="2"/>
  <c r="R5603" i="2" s="1"/>
  <c r="T5611" i="2"/>
  <c r="R5611" i="2" s="1"/>
  <c r="T5627" i="2"/>
  <c r="R5627" i="2" s="1"/>
  <c r="T5635" i="2"/>
  <c r="R5635" i="2" s="1"/>
  <c r="T5643" i="2"/>
  <c r="R5643" i="2" s="1"/>
  <c r="T5651" i="2"/>
  <c r="R5651" i="2" s="1"/>
  <c r="T5659" i="2"/>
  <c r="R5659" i="2" s="1"/>
  <c r="T5667" i="2"/>
  <c r="R5667" i="2" s="1"/>
  <c r="T5675" i="2"/>
  <c r="R5675" i="2" s="1"/>
  <c r="T5691" i="2"/>
  <c r="R5691" i="2" s="1"/>
  <c r="T5699" i="2"/>
  <c r="R5699" i="2" s="1"/>
  <c r="T5707" i="2"/>
  <c r="R5707" i="2" s="1"/>
  <c r="T5715" i="2"/>
  <c r="R5715" i="2" s="1"/>
  <c r="T5739" i="2"/>
  <c r="R5739" i="2" s="1"/>
  <c r="T5747" i="2"/>
  <c r="R5747" i="2" s="1"/>
  <c r="T5763" i="2"/>
  <c r="R5763" i="2" s="1"/>
  <c r="T5771" i="2"/>
  <c r="R5771" i="2" s="1"/>
  <c r="T5787" i="2"/>
  <c r="R5787" i="2" s="1"/>
  <c r="T5795" i="2"/>
  <c r="R5795" i="2" s="1"/>
  <c r="T5803" i="2"/>
  <c r="R5803" i="2" s="1"/>
  <c r="T5811" i="2"/>
  <c r="R5811" i="2" s="1"/>
  <c r="T5827" i="2"/>
  <c r="R5827" i="2" s="1"/>
  <c r="T5843" i="2"/>
  <c r="R5843" i="2" s="1"/>
  <c r="T5851" i="2"/>
  <c r="R5851" i="2" s="1"/>
  <c r="T5859" i="2"/>
  <c r="R5859" i="2" s="1"/>
  <c r="T5867" i="2"/>
  <c r="R5867" i="2" s="1"/>
  <c r="T5875" i="2"/>
  <c r="R5875" i="2" s="1"/>
  <c r="T5883" i="2"/>
  <c r="R5883" i="2" s="1"/>
  <c r="T5899" i="2"/>
  <c r="R5899" i="2" s="1"/>
  <c r="T5907" i="2"/>
  <c r="R5907" i="2" s="1"/>
  <c r="T5915" i="2"/>
  <c r="R5915" i="2" s="1"/>
  <c r="T5923" i="2"/>
  <c r="R5923" i="2" s="1"/>
  <c r="T5939" i="2"/>
  <c r="R5939" i="2" s="1"/>
  <c r="T5947" i="2"/>
  <c r="R5947" i="2" s="1"/>
  <c r="T5955" i="2"/>
  <c r="R5955" i="2" s="1"/>
  <c r="T5979" i="2"/>
  <c r="R5979" i="2" s="1"/>
  <c r="T5987" i="2"/>
  <c r="R5987" i="2" s="1"/>
  <c r="T5995" i="2"/>
  <c r="R5995" i="2" s="1"/>
  <c r="T6003" i="2"/>
  <c r="R6003" i="2" s="1"/>
  <c r="T6011" i="2"/>
  <c r="R6011" i="2" s="1"/>
  <c r="T6019" i="2"/>
  <c r="R6019" i="2" s="1"/>
  <c r="T6027" i="2"/>
  <c r="R6027" i="2" s="1"/>
  <c r="T6035" i="2"/>
  <c r="R6035" i="2" s="1"/>
  <c r="T6043" i="2"/>
  <c r="R6043" i="2" s="1"/>
  <c r="T6051" i="2"/>
  <c r="R6051" i="2" s="1"/>
  <c r="T6059" i="2"/>
  <c r="R6059" i="2" s="1"/>
  <c r="T6067" i="2"/>
  <c r="R6067" i="2" s="1"/>
  <c r="T6075" i="2"/>
  <c r="R6075" i="2" s="1"/>
  <c r="T6083" i="2"/>
  <c r="R6083" i="2" s="1"/>
  <c r="T6091" i="2"/>
  <c r="R6091" i="2" s="1"/>
  <c r="T6099" i="2"/>
  <c r="R6099" i="2" s="1"/>
  <c r="T6107" i="2"/>
  <c r="R6107" i="2" s="1"/>
  <c r="T6115" i="2"/>
  <c r="R6115" i="2" s="1"/>
  <c r="T6123" i="2"/>
  <c r="R6123" i="2" s="1"/>
  <c r="T6131" i="2"/>
  <c r="R6131" i="2" s="1"/>
  <c r="T6139" i="2"/>
  <c r="R6139" i="2" s="1"/>
  <c r="T6147" i="2"/>
  <c r="R6147" i="2" s="1"/>
  <c r="T6155" i="2"/>
  <c r="R6155" i="2" s="1"/>
  <c r="T6163" i="2"/>
  <c r="R6163" i="2" s="1"/>
  <c r="T6171" i="2"/>
  <c r="R6171" i="2" s="1"/>
  <c r="T6179" i="2"/>
  <c r="R6179" i="2" s="1"/>
  <c r="T6187" i="2"/>
  <c r="R6187" i="2" s="1"/>
  <c r="T6195" i="2"/>
  <c r="R6195" i="2" s="1"/>
  <c r="T6203" i="2"/>
  <c r="R6203" i="2" s="1"/>
  <c r="T6219" i="2"/>
  <c r="R6219" i="2" s="1"/>
  <c r="T6227" i="2"/>
  <c r="R6227" i="2" s="1"/>
  <c r="T6235" i="2"/>
  <c r="R6235" i="2" s="1"/>
  <c r="T6243" i="2"/>
  <c r="R6243" i="2" s="1"/>
  <c r="T6251" i="2"/>
  <c r="R6251" i="2" s="1"/>
  <c r="T6259" i="2"/>
  <c r="R6259" i="2" s="1"/>
  <c r="T6267" i="2"/>
  <c r="R6267" i="2" s="1"/>
  <c r="T6275" i="2"/>
  <c r="R6275" i="2" s="1"/>
  <c r="T6291" i="2"/>
  <c r="R6291" i="2" s="1"/>
  <c r="T6299" i="2"/>
  <c r="R6299" i="2" s="1"/>
  <c r="T6315" i="2"/>
  <c r="R6315" i="2" s="1"/>
  <c r="T6323" i="2"/>
  <c r="R6323" i="2" s="1"/>
  <c r="T4735" i="2"/>
  <c r="R4735" i="2" s="1"/>
  <c r="T4815" i="2"/>
  <c r="R4815" i="2" s="1"/>
  <c r="T4895" i="2"/>
  <c r="R4895" i="2" s="1"/>
  <c r="T4927" i="2"/>
  <c r="R4927" i="2" s="1"/>
  <c r="T4951" i="2"/>
  <c r="R4951" i="2" s="1"/>
  <c r="T4975" i="2"/>
  <c r="R4975" i="2" s="1"/>
  <c r="T5007" i="2"/>
  <c r="R5007" i="2" s="1"/>
  <c r="T5039" i="2"/>
  <c r="T5071" i="2"/>
  <c r="R5071" i="2" s="1"/>
  <c r="T5103" i="2"/>
  <c r="R5103" i="2" s="1"/>
  <c r="T5119" i="2"/>
  <c r="R5119" i="2" s="1"/>
  <c r="T5151" i="2"/>
  <c r="T5239" i="2"/>
  <c r="R5239" i="2" s="1"/>
  <c r="T5271" i="2"/>
  <c r="R5271" i="2" s="1"/>
  <c r="T5303" i="2"/>
  <c r="R5303" i="2" s="1"/>
  <c r="T5335" i="2"/>
  <c r="R5335" i="2" s="1"/>
  <c r="T5367" i="2"/>
  <c r="T5391" i="2"/>
  <c r="R5391" i="2" s="1"/>
  <c r="T5423" i="2"/>
  <c r="T5607" i="2"/>
  <c r="R5607" i="2" s="1"/>
  <c r="T5655" i="2"/>
  <c r="R5655" i="2" s="1"/>
  <c r="T5695" i="2"/>
  <c r="R5695" i="2" s="1"/>
  <c r="T5799" i="2"/>
  <c r="R5799" i="2" s="1"/>
  <c r="T5823" i="2"/>
  <c r="R5823" i="2" s="1"/>
  <c r="T5855" i="2"/>
  <c r="R5855" i="2" s="1"/>
  <c r="T5887" i="2"/>
  <c r="R5887" i="2" s="1"/>
  <c r="T5919" i="2"/>
  <c r="R5919" i="2" s="1"/>
  <c r="T5943" i="2"/>
  <c r="R5943" i="2" s="1"/>
  <c r="T5967" i="2"/>
  <c r="R5967" i="2" s="1"/>
  <c r="T5991" i="2"/>
  <c r="R5991" i="2" s="1"/>
  <c r="T6023" i="2"/>
  <c r="R6023" i="2" s="1"/>
  <c r="T6047" i="2"/>
  <c r="R6047" i="2" s="1"/>
  <c r="T6079" i="2"/>
  <c r="R6079" i="2" s="1"/>
  <c r="T6103" i="2"/>
  <c r="R6103" i="2" s="1"/>
  <c r="T6127" i="2"/>
  <c r="R6127" i="2" s="1"/>
  <c r="T6151" i="2"/>
  <c r="R6151" i="2" s="1"/>
  <c r="T6175" i="2"/>
  <c r="R6175" i="2" s="1"/>
  <c r="T6199" i="2"/>
  <c r="R6199" i="2" s="1"/>
  <c r="T6223" i="2"/>
  <c r="R6223" i="2" s="1"/>
  <c r="T6247" i="2"/>
  <c r="R6247" i="2" s="1"/>
  <c r="T6271" i="2"/>
  <c r="R6271" i="2" s="1"/>
  <c r="T6287" i="2"/>
  <c r="R6287" i="2" s="1"/>
  <c r="T6319" i="2"/>
  <c r="R6319" i="2" s="1"/>
  <c r="T5577" i="2"/>
  <c r="R5577" i="2" s="1"/>
  <c r="T5649" i="2"/>
  <c r="R5649" i="2" s="1"/>
  <c r="T5689" i="2"/>
  <c r="R5689" i="2" s="1"/>
  <c r="T5809" i="2"/>
  <c r="R5809" i="2" s="1"/>
  <c r="T5849" i="2"/>
  <c r="R5849" i="2" s="1"/>
  <c r="T5889" i="2"/>
  <c r="R5889" i="2" s="1"/>
  <c r="T5921" i="2"/>
  <c r="R5921" i="2" s="1"/>
  <c r="T5953" i="2"/>
  <c r="R5953" i="2" s="1"/>
  <c r="T6001" i="2"/>
  <c r="R6001" i="2" s="1"/>
  <c r="T6057" i="2"/>
  <c r="R6057" i="2" s="1"/>
  <c r="T6113" i="2"/>
  <c r="R6113" i="2" s="1"/>
  <c r="T6161" i="2"/>
  <c r="R6161" i="2" s="1"/>
  <c r="T4668" i="2"/>
  <c r="R4668" i="2" s="1"/>
  <c r="T4676" i="2"/>
  <c r="T4684" i="2"/>
  <c r="R4684" i="2" s="1"/>
  <c r="T4692" i="2"/>
  <c r="R4692" i="2" s="1"/>
  <c r="T4700" i="2"/>
  <c r="R4700" i="2" s="1"/>
  <c r="T4716" i="2"/>
  <c r="R4716" i="2" s="1"/>
  <c r="T4724" i="2"/>
  <c r="R4724" i="2" s="1"/>
  <c r="T4732" i="2"/>
  <c r="R4732" i="2" s="1"/>
  <c r="T4740" i="2"/>
  <c r="R4740" i="2" s="1"/>
  <c r="T4748" i="2"/>
  <c r="R4748" i="2" s="1"/>
  <c r="T4756" i="2"/>
  <c r="R4756" i="2" s="1"/>
  <c r="T4772" i="2"/>
  <c r="R4772" i="2" s="1"/>
  <c r="T4780" i="2"/>
  <c r="R4780" i="2" s="1"/>
  <c r="T4788" i="2"/>
  <c r="R4788" i="2" s="1"/>
  <c r="T4796" i="2"/>
  <c r="T4804" i="2"/>
  <c r="T4812" i="2"/>
  <c r="R4812" i="2" s="1"/>
  <c r="T4820" i="2"/>
  <c r="R4820" i="2" s="1"/>
  <c r="T4828" i="2"/>
  <c r="R4828" i="2" s="1"/>
  <c r="T4844" i="2"/>
  <c r="R4844" i="2" s="1"/>
  <c r="T4852" i="2"/>
  <c r="R4852" i="2" s="1"/>
  <c r="T4860" i="2"/>
  <c r="R4860" i="2" s="1"/>
  <c r="T4868" i="2"/>
  <c r="R4868" i="2" s="1"/>
  <c r="T4884" i="2"/>
  <c r="R4884" i="2" s="1"/>
  <c r="T4892" i="2"/>
  <c r="R4892" i="2" s="1"/>
  <c r="T4900" i="2"/>
  <c r="R4900" i="2" s="1"/>
  <c r="T4908" i="2"/>
  <c r="T4916" i="2"/>
  <c r="R4916" i="2" s="1"/>
  <c r="T4924" i="2"/>
  <c r="R4924" i="2" s="1"/>
  <c r="T4932" i="2"/>
  <c r="R4932" i="2" s="1"/>
  <c r="T4956" i="2"/>
  <c r="R4956" i="2" s="1"/>
  <c r="T4964" i="2"/>
  <c r="R4964" i="2" s="1"/>
  <c r="T4972" i="2"/>
  <c r="R4972" i="2" s="1"/>
  <c r="T4980" i="2"/>
  <c r="R4980" i="2" s="1"/>
  <c r="T4988" i="2"/>
  <c r="R4988" i="2" s="1"/>
  <c r="T4996" i="2"/>
  <c r="R4996" i="2" s="1"/>
  <c r="T5004" i="2"/>
  <c r="R5004" i="2" s="1"/>
  <c r="T5012" i="2"/>
  <c r="R5012" i="2" s="1"/>
  <c r="T5020" i="2"/>
  <c r="R5020" i="2" s="1"/>
  <c r="T5028" i="2"/>
  <c r="R5028" i="2" s="1"/>
  <c r="T5044" i="2"/>
  <c r="R5044" i="2" s="1"/>
  <c r="T5052" i="2"/>
  <c r="R5052" i="2" s="1"/>
  <c r="T5060" i="2"/>
  <c r="R5060" i="2" s="1"/>
  <c r="T5068" i="2"/>
  <c r="R5068" i="2" s="1"/>
  <c r="T5092" i="2"/>
  <c r="R5092" i="2" s="1"/>
  <c r="T5100" i="2"/>
  <c r="R5100" i="2" s="1"/>
  <c r="T5108" i="2"/>
  <c r="T5116" i="2"/>
  <c r="R5116" i="2" s="1"/>
  <c r="T5124" i="2"/>
  <c r="R5124" i="2" s="1"/>
  <c r="T5132" i="2"/>
  <c r="R5132" i="2" s="1"/>
  <c r="T5140" i="2"/>
  <c r="R5140" i="2" s="1"/>
  <c r="T5148" i="2"/>
  <c r="T5156" i="2"/>
  <c r="R5156" i="2" s="1"/>
  <c r="T5172" i="2"/>
  <c r="R5172" i="2" s="1"/>
  <c r="T5188" i="2"/>
  <c r="R5188" i="2" s="1"/>
  <c r="T5196" i="2"/>
  <c r="R5196" i="2" s="1"/>
  <c r="T5204" i="2"/>
  <c r="R5204" i="2" s="1"/>
  <c r="T5212" i="2"/>
  <c r="R5212" i="2" s="1"/>
  <c r="T5220" i="2"/>
  <c r="R5220" i="2" s="1"/>
  <c r="T5228" i="2"/>
  <c r="R5228" i="2" s="1"/>
  <c r="T5236" i="2"/>
  <c r="R5236" i="2" s="1"/>
  <c r="T5244" i="2"/>
  <c r="R5244" i="2" s="1"/>
  <c r="T5260" i="2"/>
  <c r="R5260" i="2" s="1"/>
  <c r="T5276" i="2"/>
  <c r="R5276" i="2" s="1"/>
  <c r="T5292" i="2"/>
  <c r="R5292" i="2" s="1"/>
  <c r="T5300" i="2"/>
  <c r="R5300" i="2" s="1"/>
  <c r="T5308" i="2"/>
  <c r="R5308" i="2" s="1"/>
  <c r="T5316" i="2"/>
  <c r="R5316" i="2" s="1"/>
  <c r="T5324" i="2"/>
  <c r="R5324" i="2" s="1"/>
  <c r="T5332" i="2"/>
  <c r="R5332" i="2" s="1"/>
  <c r="T5340" i="2"/>
  <c r="R5340" i="2" s="1"/>
  <c r="T5348" i="2"/>
  <c r="R5348" i="2" s="1"/>
  <c r="T5356" i="2"/>
  <c r="R5356" i="2" s="1"/>
  <c r="T5364" i="2"/>
  <c r="R5364" i="2" s="1"/>
  <c r="T5372" i="2"/>
  <c r="R5372" i="2" s="1"/>
  <c r="T5380" i="2"/>
  <c r="R5380" i="2" s="1"/>
  <c r="T5388" i="2"/>
  <c r="R5388" i="2" s="1"/>
  <c r="T5396" i="2"/>
  <c r="T5404" i="2"/>
  <c r="R5404" i="2" s="1"/>
  <c r="T5412" i="2"/>
  <c r="R5412" i="2" s="1"/>
  <c r="T5420" i="2"/>
  <c r="R5420" i="2" s="1"/>
  <c r="T5428" i="2"/>
  <c r="R5428" i="2" s="1"/>
  <c r="T5436" i="2"/>
  <c r="R5436" i="2" s="1"/>
  <c r="T5564" i="2"/>
  <c r="R5564" i="2" s="1"/>
  <c r="T5572" i="2"/>
  <c r="R5572" i="2" s="1"/>
  <c r="T5580" i="2"/>
  <c r="R5580" i="2" s="1"/>
  <c r="T5588" i="2"/>
  <c r="R5588" i="2" s="1"/>
  <c r="T5604" i="2"/>
  <c r="R5604" i="2" s="1"/>
  <c r="T5612" i="2"/>
  <c r="R5612" i="2" s="1"/>
  <c r="T5628" i="2"/>
  <c r="R5628" i="2" s="1"/>
  <c r="T5636" i="2"/>
  <c r="R5636" i="2" s="1"/>
  <c r="T5644" i="2"/>
  <c r="R5644" i="2" s="1"/>
  <c r="T5652" i="2"/>
  <c r="R5652" i="2" s="1"/>
  <c r="T5660" i="2"/>
  <c r="R5660" i="2" s="1"/>
  <c r="T5668" i="2"/>
  <c r="R5668" i="2" s="1"/>
  <c r="T5692" i="2"/>
  <c r="R5692" i="2" s="1"/>
  <c r="T5700" i="2"/>
  <c r="R5700" i="2" s="1"/>
  <c r="T5708" i="2"/>
  <c r="R5708" i="2" s="1"/>
  <c r="T5716" i="2"/>
  <c r="R5716" i="2" s="1"/>
  <c r="T5740" i="2"/>
  <c r="R5740" i="2" s="1"/>
  <c r="T5748" i="2"/>
  <c r="R5748" i="2" s="1"/>
  <c r="T5756" i="2"/>
  <c r="R5756" i="2" s="1"/>
  <c r="T5772" i="2"/>
  <c r="R5772" i="2" s="1"/>
  <c r="T5788" i="2"/>
  <c r="R5788" i="2" s="1"/>
  <c r="T5796" i="2"/>
  <c r="R5796" i="2" s="1"/>
  <c r="T5804" i="2"/>
  <c r="R5804" i="2" s="1"/>
  <c r="T5812" i="2"/>
  <c r="R5812" i="2" s="1"/>
  <c r="T5820" i="2"/>
  <c r="R5820" i="2" s="1"/>
  <c r="T5828" i="2"/>
  <c r="R5828" i="2" s="1"/>
  <c r="T5836" i="2"/>
  <c r="R5836" i="2" s="1"/>
  <c r="T5844" i="2"/>
  <c r="R5844" i="2" s="1"/>
  <c r="T5852" i="2"/>
  <c r="R5852" i="2" s="1"/>
  <c r="T5868" i="2"/>
  <c r="R5868" i="2" s="1"/>
  <c r="T5876" i="2"/>
  <c r="R5876" i="2" s="1"/>
  <c r="T5884" i="2"/>
  <c r="R5884" i="2" s="1"/>
  <c r="T5900" i="2"/>
  <c r="R5900" i="2" s="1"/>
  <c r="T5908" i="2"/>
  <c r="R5908" i="2" s="1"/>
  <c r="T5916" i="2"/>
  <c r="R5916" i="2" s="1"/>
  <c r="T5924" i="2"/>
  <c r="R5924" i="2" s="1"/>
  <c r="T5940" i="2"/>
  <c r="R5940" i="2" s="1"/>
  <c r="T5948" i="2"/>
  <c r="R5948" i="2" s="1"/>
  <c r="T5956" i="2"/>
  <c r="R5956" i="2" s="1"/>
  <c r="T5964" i="2"/>
  <c r="R5964" i="2" s="1"/>
  <c r="T5980" i="2"/>
  <c r="R5980" i="2" s="1"/>
  <c r="T5988" i="2"/>
  <c r="R5988" i="2" s="1"/>
  <c r="T5996" i="2"/>
  <c r="R5996" i="2" s="1"/>
  <c r="T6004" i="2"/>
  <c r="R6004" i="2" s="1"/>
  <c r="T6012" i="2"/>
  <c r="R6012" i="2" s="1"/>
  <c r="T6020" i="2"/>
  <c r="R6020" i="2" s="1"/>
  <c r="T6028" i="2"/>
  <c r="R6028" i="2" s="1"/>
  <c r="T6036" i="2"/>
  <c r="R6036" i="2" s="1"/>
  <c r="T6044" i="2"/>
  <c r="R6044" i="2" s="1"/>
  <c r="T6068" i="2"/>
  <c r="R6068" i="2" s="1"/>
  <c r="T6076" i="2"/>
  <c r="R6076" i="2" s="1"/>
  <c r="T6084" i="2"/>
  <c r="R6084" i="2" s="1"/>
  <c r="T6092" i="2"/>
  <c r="R6092" i="2" s="1"/>
  <c r="T6100" i="2"/>
  <c r="R6100" i="2" s="1"/>
  <c r="T6108" i="2"/>
  <c r="R6108" i="2" s="1"/>
  <c r="T6116" i="2"/>
  <c r="R6116" i="2" s="1"/>
  <c r="T6124" i="2"/>
  <c r="R6124" i="2" s="1"/>
  <c r="T6140" i="2"/>
  <c r="R6140" i="2" s="1"/>
  <c r="T6148" i="2"/>
  <c r="R6148" i="2" s="1"/>
  <c r="T6156" i="2"/>
  <c r="R6156" i="2" s="1"/>
  <c r="T6164" i="2"/>
  <c r="R6164" i="2" s="1"/>
  <c r="T6172" i="2"/>
  <c r="R6172" i="2" s="1"/>
  <c r="T6180" i="2"/>
  <c r="R6180" i="2" s="1"/>
  <c r="T6196" i="2"/>
  <c r="R6196" i="2" s="1"/>
  <c r="T6204" i="2"/>
  <c r="R6204" i="2" s="1"/>
  <c r="T6212" i="2"/>
  <c r="R6212" i="2" s="1"/>
  <c r="T6220" i="2"/>
  <c r="R6220" i="2" s="1"/>
  <c r="T6228" i="2"/>
  <c r="R6228" i="2" s="1"/>
  <c r="T6236" i="2"/>
  <c r="R6236" i="2" s="1"/>
  <c r="T6244" i="2"/>
  <c r="R6244" i="2" s="1"/>
  <c r="T6252" i="2"/>
  <c r="R6252" i="2" s="1"/>
  <c r="T6260" i="2"/>
  <c r="R6260" i="2" s="1"/>
  <c r="T6268" i="2"/>
  <c r="R6268" i="2" s="1"/>
  <c r="T6276" i="2"/>
  <c r="R6276" i="2" s="1"/>
  <c r="T6292" i="2"/>
  <c r="R6292" i="2" s="1"/>
  <c r="T6300" i="2"/>
  <c r="R6300" i="2" s="1"/>
  <c r="T6308" i="2"/>
  <c r="R6308" i="2" s="1"/>
  <c r="T6316" i="2"/>
  <c r="R6316" i="2" s="1"/>
  <c r="T6324" i="2"/>
  <c r="R6324" i="2" s="1"/>
  <c r="T4665" i="2"/>
  <c r="R4665" i="2" s="1"/>
  <c r="T4695" i="2"/>
  <c r="R4695" i="2" s="1"/>
  <c r="T4727" i="2"/>
  <c r="R4727" i="2" s="1"/>
  <c r="T4751" i="2"/>
  <c r="R4751" i="2" s="1"/>
  <c r="T4775" i="2"/>
  <c r="T4847" i="2"/>
  <c r="R4847" i="2" s="1"/>
  <c r="T4879" i="2"/>
  <c r="T4911" i="2"/>
  <c r="R4911" i="2" s="1"/>
  <c r="T4935" i="2"/>
  <c r="R4935" i="2" s="1"/>
  <c r="T4967" i="2"/>
  <c r="R4967" i="2" s="1"/>
  <c r="T4983" i="2"/>
  <c r="R4983" i="2" s="1"/>
  <c r="T5063" i="2"/>
  <c r="R5063" i="2" s="1"/>
  <c r="T5095" i="2"/>
  <c r="R5095" i="2" s="1"/>
  <c r="T5111" i="2"/>
  <c r="R5111" i="2" s="1"/>
  <c r="T5143" i="2"/>
  <c r="R5143" i="2" s="1"/>
  <c r="T5175" i="2"/>
  <c r="R5175" i="2" s="1"/>
  <c r="T5207" i="2"/>
  <c r="R5207" i="2" s="1"/>
  <c r="T5223" i="2"/>
  <c r="R5223" i="2" s="1"/>
  <c r="T5247" i="2"/>
  <c r="R5247" i="2" s="1"/>
  <c r="T5279" i="2"/>
  <c r="R5279" i="2" s="1"/>
  <c r="T5311" i="2"/>
  <c r="R5311" i="2" s="1"/>
  <c r="T5343" i="2"/>
  <c r="R5343" i="2" s="1"/>
  <c r="T5375" i="2"/>
  <c r="R5375" i="2" s="1"/>
  <c r="T5407" i="2"/>
  <c r="R5407" i="2" s="1"/>
  <c r="T5431" i="2"/>
  <c r="R5431" i="2" s="1"/>
  <c r="T5559" i="2"/>
  <c r="R5559" i="2" s="1"/>
  <c r="T5567" i="2"/>
  <c r="R5567" i="2" s="1"/>
  <c r="T5591" i="2"/>
  <c r="R5591" i="2" s="1"/>
  <c r="T5615" i="2"/>
  <c r="R5615" i="2" s="1"/>
  <c r="T5647" i="2"/>
  <c r="R5647" i="2" s="1"/>
  <c r="T5663" i="2"/>
  <c r="R5663" i="2" s="1"/>
  <c r="T5687" i="2"/>
  <c r="R5687" i="2" s="1"/>
  <c r="T5783" i="2"/>
  <c r="R5783" i="2" s="1"/>
  <c r="T5879" i="2"/>
  <c r="R5879" i="2" s="1"/>
  <c r="T5911" i="2"/>
  <c r="R5911" i="2" s="1"/>
  <c r="T6007" i="2"/>
  <c r="R6007" i="2" s="1"/>
  <c r="T6039" i="2"/>
  <c r="R6039" i="2" s="1"/>
  <c r="T6071" i="2"/>
  <c r="R6071" i="2" s="1"/>
  <c r="T6135" i="2"/>
  <c r="R6135" i="2" s="1"/>
  <c r="T6159" i="2"/>
  <c r="R6159" i="2" s="1"/>
  <c r="T6183" i="2"/>
  <c r="R6183" i="2" s="1"/>
  <c r="T6207" i="2"/>
  <c r="R6207" i="2" s="1"/>
  <c r="T6239" i="2"/>
  <c r="R6239" i="2" s="1"/>
  <c r="T6303" i="2"/>
  <c r="R6303" i="2" s="1"/>
  <c r="T5609" i="2"/>
  <c r="R5609" i="2" s="1"/>
  <c r="T5641" i="2"/>
  <c r="R5641" i="2" s="1"/>
  <c r="T5673" i="2"/>
  <c r="R5673" i="2" s="1"/>
  <c r="T5713" i="2"/>
  <c r="R5713" i="2" s="1"/>
  <c r="T5745" i="2"/>
  <c r="R5745" i="2" s="1"/>
  <c r="T5873" i="2"/>
  <c r="R5873" i="2" s="1"/>
  <c r="T5913" i="2"/>
  <c r="R5913" i="2" s="1"/>
  <c r="T5945" i="2"/>
  <c r="R5945" i="2" s="1"/>
  <c r="T5993" i="2"/>
  <c r="R5993" i="2" s="1"/>
  <c r="T6041" i="2"/>
  <c r="R6041" i="2" s="1"/>
  <c r="T6089" i="2"/>
  <c r="R6089" i="2" s="1"/>
  <c r="T6137" i="2"/>
  <c r="R6137" i="2" s="1"/>
  <c r="T6193" i="2"/>
  <c r="R6193" i="2" s="1"/>
  <c r="T6241" i="2"/>
  <c r="R6241" i="2" s="1"/>
  <c r="T6289" i="2"/>
  <c r="R6289" i="2" s="1"/>
  <c r="T6321" i="2"/>
  <c r="R6321" i="2" s="1"/>
  <c r="T4669" i="2"/>
  <c r="R4669" i="2" s="1"/>
  <c r="T4677" i="2"/>
  <c r="T4685" i="2"/>
  <c r="R4685" i="2" s="1"/>
  <c r="T4701" i="2"/>
  <c r="R4701" i="2" s="1"/>
  <c r="T4717" i="2"/>
  <c r="R4717" i="2" s="1"/>
  <c r="T4725" i="2"/>
  <c r="R4725" i="2" s="1"/>
  <c r="T4733" i="2"/>
  <c r="R4733" i="2" s="1"/>
  <c r="T4741" i="2"/>
  <c r="R4741" i="2" s="1"/>
  <c r="T4749" i="2"/>
  <c r="R4749" i="2" s="1"/>
  <c r="T4757" i="2"/>
  <c r="R4757" i="2" s="1"/>
  <c r="T4781" i="2"/>
  <c r="R4781" i="2" s="1"/>
  <c r="T4789" i="2"/>
  <c r="R4789" i="2" s="1"/>
  <c r="T4797" i="2"/>
  <c r="R4797" i="2" s="1"/>
  <c r="T4805" i="2"/>
  <c r="T4813" i="2"/>
  <c r="R4813" i="2" s="1"/>
  <c r="T4821" i="2"/>
  <c r="R4821" i="2" s="1"/>
  <c r="T4829" i="2"/>
  <c r="R4829" i="2" s="1"/>
  <c r="T4845" i="2"/>
  <c r="R4845" i="2" s="1"/>
  <c r="T4853" i="2"/>
  <c r="R4853" i="2" s="1"/>
  <c r="T4861" i="2"/>
  <c r="R4861" i="2" s="1"/>
  <c r="T4869" i="2"/>
  <c r="R4869" i="2" s="1"/>
  <c r="T4885" i="2"/>
  <c r="R4885" i="2" s="1"/>
  <c r="T4893" i="2"/>
  <c r="R4893" i="2" s="1"/>
  <c r="T4901" i="2"/>
  <c r="R4901" i="2" s="1"/>
  <c r="T4909" i="2"/>
  <c r="T4917" i="2"/>
  <c r="R4917" i="2" s="1"/>
  <c r="T4925" i="2"/>
  <c r="R4925" i="2" s="1"/>
  <c r="T4933" i="2"/>
  <c r="R4933" i="2" s="1"/>
  <c r="T4957" i="2"/>
  <c r="R4957" i="2" s="1"/>
  <c r="T4965" i="2"/>
  <c r="R4965" i="2" s="1"/>
  <c r="T4973" i="2"/>
  <c r="R4973" i="2" s="1"/>
  <c r="T4981" i="2"/>
  <c r="R4981" i="2" s="1"/>
  <c r="T4989" i="2"/>
  <c r="R4989" i="2" s="1"/>
  <c r="T4997" i="2"/>
  <c r="R4997" i="2" s="1"/>
  <c r="T5005" i="2"/>
  <c r="R5005" i="2" s="1"/>
  <c r="T5013" i="2"/>
  <c r="R5013" i="2" s="1"/>
  <c r="T5021" i="2"/>
  <c r="R5021" i="2" s="1"/>
  <c r="T5029" i="2"/>
  <c r="R5029" i="2" s="1"/>
  <c r="T5045" i="2"/>
  <c r="R5045" i="2" s="1"/>
  <c r="T5053" i="2"/>
  <c r="R5053" i="2" s="1"/>
  <c r="T5061" i="2"/>
  <c r="R5061" i="2" s="1"/>
  <c r="T5069" i="2"/>
  <c r="T5093" i="2"/>
  <c r="R5093" i="2" s="1"/>
  <c r="T5101" i="2"/>
  <c r="R5101" i="2" s="1"/>
  <c r="T5109" i="2"/>
  <c r="R5109" i="2" s="1"/>
  <c r="T5117" i="2"/>
  <c r="R5117" i="2" s="1"/>
  <c r="T5125" i="2"/>
  <c r="R5125" i="2" s="1"/>
  <c r="T5133" i="2"/>
  <c r="R5133" i="2" s="1"/>
  <c r="T5141" i="2"/>
  <c r="R5141" i="2" s="1"/>
  <c r="T5149" i="2"/>
  <c r="T5157" i="2"/>
  <c r="R5157" i="2" s="1"/>
  <c r="T5165" i="2"/>
  <c r="R5165" i="2" s="1"/>
  <c r="T5173" i="2"/>
  <c r="R5173" i="2" s="1"/>
  <c r="T5189" i="2"/>
  <c r="R5189" i="2" s="1"/>
  <c r="T5197" i="2"/>
  <c r="R5197" i="2" s="1"/>
  <c r="T5205" i="2"/>
  <c r="R5205" i="2" s="1"/>
  <c r="T5213" i="2"/>
  <c r="R5213" i="2" s="1"/>
  <c r="T5221" i="2"/>
  <c r="R5221" i="2" s="1"/>
  <c r="T5229" i="2"/>
  <c r="R5229" i="2" s="1"/>
  <c r="T5237" i="2"/>
  <c r="R5237" i="2" s="1"/>
  <c r="T5245" i="2"/>
  <c r="R5245" i="2" s="1"/>
  <c r="T5253" i="2"/>
  <c r="R5253" i="2" s="1"/>
  <c r="T5261" i="2"/>
  <c r="R5261" i="2" s="1"/>
  <c r="T5269" i="2"/>
  <c r="R5269" i="2" s="1"/>
  <c r="T5277" i="2"/>
  <c r="R5277" i="2" s="1"/>
  <c r="T5285" i="2"/>
  <c r="R5285" i="2" s="1"/>
  <c r="T5293" i="2"/>
  <c r="R5293" i="2" s="1"/>
  <c r="T5301" i="2"/>
  <c r="R5301" i="2" s="1"/>
  <c r="T5309" i="2"/>
  <c r="R5309" i="2" s="1"/>
  <c r="T5317" i="2"/>
  <c r="R5317" i="2" s="1"/>
  <c r="T5325" i="2"/>
  <c r="R5325" i="2" s="1"/>
  <c r="T5333" i="2"/>
  <c r="R5333" i="2" s="1"/>
  <c r="T5341" i="2"/>
  <c r="R5341" i="2" s="1"/>
  <c r="T5349" i="2"/>
  <c r="R5349" i="2" s="1"/>
  <c r="T5357" i="2"/>
  <c r="R5357" i="2" s="1"/>
  <c r="T5365" i="2"/>
  <c r="R5365" i="2" s="1"/>
  <c r="T5373" i="2"/>
  <c r="R5373" i="2" s="1"/>
  <c r="T5381" i="2"/>
  <c r="R5381" i="2" s="1"/>
  <c r="T5389" i="2"/>
  <c r="R5389" i="2" s="1"/>
  <c r="T5397" i="2"/>
  <c r="R5397" i="2" s="1"/>
  <c r="T5405" i="2"/>
  <c r="R5405" i="2" s="1"/>
  <c r="T5413" i="2"/>
  <c r="R5413" i="2" s="1"/>
  <c r="T5429" i="2"/>
  <c r="R5429" i="2" s="1"/>
  <c r="T5437" i="2"/>
  <c r="R5437" i="2" s="1"/>
  <c r="T5565" i="2"/>
  <c r="R5565" i="2" s="1"/>
  <c r="T5573" i="2"/>
  <c r="R5573" i="2" s="1"/>
  <c r="T5581" i="2"/>
  <c r="R5581" i="2" s="1"/>
  <c r="T5589" i="2"/>
  <c r="R5589" i="2" s="1"/>
  <c r="T5597" i="2"/>
  <c r="R5597" i="2" s="1"/>
  <c r="T5605" i="2"/>
  <c r="R5605" i="2" s="1"/>
  <c r="T5629" i="2"/>
  <c r="R5629" i="2" s="1"/>
  <c r="T5637" i="2"/>
  <c r="R5637" i="2" s="1"/>
  <c r="T5645" i="2"/>
  <c r="R5645" i="2" s="1"/>
  <c r="T5653" i="2"/>
  <c r="R5653" i="2" s="1"/>
  <c r="T5661" i="2"/>
  <c r="R5661" i="2" s="1"/>
  <c r="T5693" i="2"/>
  <c r="R5693" i="2" s="1"/>
  <c r="T5701" i="2"/>
  <c r="R5701" i="2" s="1"/>
  <c r="T5709" i="2"/>
  <c r="R5709" i="2" s="1"/>
  <c r="T5717" i="2"/>
  <c r="R5717" i="2" s="1"/>
  <c r="T5741" i="2"/>
  <c r="R5741" i="2" s="1"/>
  <c r="T5749" i="2"/>
  <c r="R5749" i="2" s="1"/>
  <c r="T5757" i="2"/>
  <c r="R5757" i="2" s="1"/>
  <c r="T5765" i="2"/>
  <c r="R5765" i="2" s="1"/>
  <c r="T5773" i="2"/>
  <c r="R5773" i="2" s="1"/>
  <c r="T5789" i="2"/>
  <c r="R5789" i="2" s="1"/>
  <c r="T5797" i="2"/>
  <c r="R5797" i="2" s="1"/>
  <c r="T5805" i="2"/>
  <c r="R5805" i="2" s="1"/>
  <c r="T5813" i="2"/>
  <c r="R5813" i="2" s="1"/>
  <c r="T5821" i="2"/>
  <c r="R5821" i="2" s="1"/>
  <c r="T5829" i="2"/>
  <c r="R5829" i="2" s="1"/>
  <c r="T5837" i="2"/>
  <c r="R5837" i="2" s="1"/>
  <c r="T5845" i="2"/>
  <c r="R5845" i="2" s="1"/>
  <c r="T5853" i="2"/>
  <c r="R5853" i="2" s="1"/>
  <c r="T5869" i="2"/>
  <c r="R5869" i="2" s="1"/>
  <c r="T5877" i="2"/>
  <c r="R5877" i="2" s="1"/>
  <c r="T5885" i="2"/>
  <c r="R5885" i="2" s="1"/>
  <c r="T5901" i="2"/>
  <c r="R5901" i="2" s="1"/>
  <c r="T5909" i="2"/>
  <c r="R5909" i="2" s="1"/>
  <c r="T5917" i="2"/>
  <c r="R5917" i="2" s="1"/>
  <c r="T5941" i="2"/>
  <c r="R5941" i="2" s="1"/>
  <c r="T5949" i="2"/>
  <c r="R5949" i="2" s="1"/>
  <c r="T5957" i="2"/>
  <c r="R5957" i="2" s="1"/>
  <c r="T5965" i="2"/>
  <c r="R5965" i="2" s="1"/>
  <c r="T5981" i="2"/>
  <c r="R5981" i="2" s="1"/>
  <c r="T5989" i="2"/>
  <c r="R5989" i="2" s="1"/>
  <c r="T5997" i="2"/>
  <c r="R5997" i="2" s="1"/>
  <c r="T6005" i="2"/>
  <c r="R6005" i="2" s="1"/>
  <c r="T6013" i="2"/>
  <c r="R6013" i="2" s="1"/>
  <c r="T6021" i="2"/>
  <c r="R6021" i="2" s="1"/>
  <c r="T6029" i="2"/>
  <c r="R6029" i="2" s="1"/>
  <c r="T6045" i="2"/>
  <c r="R6045" i="2" s="1"/>
  <c r="T6053" i="2"/>
  <c r="R6053" i="2" s="1"/>
  <c r="T6077" i="2"/>
  <c r="R6077" i="2" s="1"/>
  <c r="T6085" i="2"/>
  <c r="R6085" i="2" s="1"/>
  <c r="T6093" i="2"/>
  <c r="R6093" i="2" s="1"/>
  <c r="T6101" i="2"/>
  <c r="R6101" i="2" s="1"/>
  <c r="T6109" i="2"/>
  <c r="R6109" i="2" s="1"/>
  <c r="T6117" i="2"/>
  <c r="R6117" i="2" s="1"/>
  <c r="T6125" i="2"/>
  <c r="R6125" i="2" s="1"/>
  <c r="T6133" i="2"/>
  <c r="R6133" i="2" s="1"/>
  <c r="T6141" i="2"/>
  <c r="R6141" i="2" s="1"/>
  <c r="T6149" i="2"/>
  <c r="R6149" i="2" s="1"/>
  <c r="T6165" i="2"/>
  <c r="R6165" i="2" s="1"/>
  <c r="T6181" i="2"/>
  <c r="R6181" i="2" s="1"/>
  <c r="T6197" i="2"/>
  <c r="R6197" i="2" s="1"/>
  <c r="T6205" i="2"/>
  <c r="R6205" i="2" s="1"/>
  <c r="T6213" i="2"/>
  <c r="R6213" i="2" s="1"/>
  <c r="T6221" i="2"/>
  <c r="R6221" i="2" s="1"/>
  <c r="T6229" i="2"/>
  <c r="R6229" i="2" s="1"/>
  <c r="T6237" i="2"/>
  <c r="R6237" i="2" s="1"/>
  <c r="T6245" i="2"/>
  <c r="R6245" i="2" s="1"/>
  <c r="T6253" i="2"/>
  <c r="R6253" i="2" s="1"/>
  <c r="T6261" i="2"/>
  <c r="R6261" i="2" s="1"/>
  <c r="T6269" i="2"/>
  <c r="R6269" i="2" s="1"/>
  <c r="T6277" i="2"/>
  <c r="R6277" i="2" s="1"/>
  <c r="T6285" i="2"/>
  <c r="R6285" i="2" s="1"/>
  <c r="T6293" i="2"/>
  <c r="R6293" i="2" s="1"/>
  <c r="T6301" i="2"/>
  <c r="R6301" i="2" s="1"/>
  <c r="T6317" i="2"/>
  <c r="R6317" i="2" s="1"/>
  <c r="T6325" i="2"/>
  <c r="R6325" i="2" s="1"/>
  <c r="T6333" i="2"/>
  <c r="R6333" i="2" s="1"/>
  <c r="T10" i="2"/>
  <c r="R10" i="2" s="1"/>
  <c r="T4679" i="2"/>
  <c r="T4703" i="2"/>
  <c r="R4703" i="2" s="1"/>
  <c r="T4719" i="2"/>
  <c r="R4719" i="2" s="1"/>
  <c r="T4783" i="2"/>
  <c r="R4783" i="2" s="1"/>
  <c r="T4807" i="2"/>
  <c r="T4823" i="2"/>
  <c r="R4823" i="2" s="1"/>
  <c r="T4855" i="2"/>
  <c r="R4855" i="2" s="1"/>
  <c r="T4871" i="2"/>
  <c r="R4871" i="2" s="1"/>
  <c r="T4959" i="2"/>
  <c r="R4959" i="2" s="1"/>
  <c r="T4991" i="2"/>
  <c r="R4991" i="2" s="1"/>
  <c r="T5023" i="2"/>
  <c r="R5023" i="2" s="1"/>
  <c r="T5047" i="2"/>
  <c r="R5047" i="2" s="1"/>
  <c r="T5127" i="2"/>
  <c r="R5127" i="2" s="1"/>
  <c r="T5167" i="2"/>
  <c r="R5167" i="2" s="1"/>
  <c r="T5191" i="2"/>
  <c r="R5191" i="2" s="1"/>
  <c r="T5215" i="2"/>
  <c r="R5215" i="2" s="1"/>
  <c r="T5255" i="2"/>
  <c r="R5255" i="2" s="1"/>
  <c r="T5295" i="2"/>
  <c r="R5295" i="2" s="1"/>
  <c r="T5327" i="2"/>
  <c r="R5327" i="2" s="1"/>
  <c r="T5359" i="2"/>
  <c r="R5359" i="2" s="1"/>
  <c r="T5551" i="2"/>
  <c r="R5551" i="2" s="1"/>
  <c r="T5575" i="2"/>
  <c r="R5575" i="2" s="1"/>
  <c r="T5599" i="2"/>
  <c r="R5599" i="2" s="1"/>
  <c r="T5639" i="2"/>
  <c r="R5639" i="2" s="1"/>
  <c r="T5671" i="2"/>
  <c r="R5671" i="2" s="1"/>
  <c r="T5711" i="2"/>
  <c r="R5711" i="2" s="1"/>
  <c r="T5743" i="2"/>
  <c r="R5743" i="2" s="1"/>
  <c r="T5831" i="2"/>
  <c r="R5831" i="2" s="1"/>
  <c r="T5871" i="2"/>
  <c r="R5871" i="2" s="1"/>
  <c r="T5903" i="2"/>
  <c r="R5903" i="2" s="1"/>
  <c r="T5927" i="2"/>
  <c r="R5927" i="2" s="1"/>
  <c r="T5959" i="2"/>
  <c r="R5959" i="2" s="1"/>
  <c r="T5983" i="2"/>
  <c r="R5983" i="2" s="1"/>
  <c r="T6015" i="2"/>
  <c r="R6015" i="2" s="1"/>
  <c r="T6031" i="2"/>
  <c r="R6031" i="2" s="1"/>
  <c r="T6119" i="2"/>
  <c r="R6119" i="2" s="1"/>
  <c r="T6279" i="2"/>
  <c r="R6279" i="2" s="1"/>
  <c r="T6311" i="2"/>
  <c r="R6311" i="2" s="1"/>
  <c r="T6327" i="2"/>
  <c r="R6327" i="2" s="1"/>
  <c r="T5617" i="2"/>
  <c r="R5617" i="2" s="1"/>
  <c r="T5633" i="2"/>
  <c r="R5633" i="2" s="1"/>
  <c r="T5665" i="2"/>
  <c r="R5665" i="2" s="1"/>
  <c r="T5697" i="2"/>
  <c r="R5697" i="2" s="1"/>
  <c r="T5737" i="2"/>
  <c r="R5737" i="2" s="1"/>
  <c r="T5753" i="2"/>
  <c r="R5753" i="2" s="1"/>
  <c r="T5785" i="2"/>
  <c r="R5785" i="2" s="1"/>
  <c r="T5817" i="2"/>
  <c r="R5817" i="2" s="1"/>
  <c r="T5841" i="2"/>
  <c r="R5841" i="2" s="1"/>
  <c r="T5969" i="2"/>
  <c r="R5969" i="2" s="1"/>
  <c r="T6017" i="2"/>
  <c r="R6017" i="2" s="1"/>
  <c r="T6049" i="2"/>
  <c r="R6049" i="2" s="1"/>
  <c r="T6249" i="2"/>
  <c r="R6249" i="2" s="1"/>
  <c r="T6297" i="2"/>
  <c r="R6297" i="2" s="1"/>
  <c r="T6329" i="2"/>
  <c r="R6329" i="2" s="1"/>
  <c r="T4670" i="2"/>
  <c r="R4670" i="2" s="1"/>
  <c r="T4678" i="2"/>
  <c r="T4686" i="2"/>
  <c r="R4686" i="2" s="1"/>
  <c r="T4694" i="2"/>
  <c r="R4694" i="2" s="1"/>
  <c r="T4702" i="2"/>
  <c r="R4702" i="2" s="1"/>
  <c r="T4718" i="2"/>
  <c r="R4718" i="2" s="1"/>
  <c r="T4726" i="2"/>
  <c r="R4726" i="2" s="1"/>
  <c r="T4734" i="2"/>
  <c r="R4734" i="2" s="1"/>
  <c r="T4742" i="2"/>
  <c r="R4742" i="2" s="1"/>
  <c r="T4750" i="2"/>
  <c r="R4750" i="2" s="1"/>
  <c r="T4758" i="2"/>
  <c r="R4758" i="2" s="1"/>
  <c r="T4782" i="2"/>
  <c r="R4782" i="2" s="1"/>
  <c r="T4790" i="2"/>
  <c r="R4790" i="2" s="1"/>
  <c r="T4798" i="2"/>
  <c r="R4798" i="2" s="1"/>
  <c r="T4806" i="2"/>
  <c r="T4814" i="2"/>
  <c r="R4814" i="2" s="1"/>
  <c r="T4822" i="2"/>
  <c r="R4822" i="2" s="1"/>
  <c r="T4830" i="2"/>
  <c r="R4830" i="2" s="1"/>
  <c r="T4846" i="2"/>
  <c r="R4846" i="2" s="1"/>
  <c r="T4854" i="2"/>
  <c r="R4854" i="2" s="1"/>
  <c r="T4862" i="2"/>
  <c r="R4862" i="2" s="1"/>
  <c r="T4870" i="2"/>
  <c r="R4870" i="2" s="1"/>
  <c r="T4886" i="2"/>
  <c r="R4886" i="2" s="1"/>
  <c r="T4894" i="2"/>
  <c r="R4894" i="2" s="1"/>
  <c r="T4910" i="2"/>
  <c r="R4910" i="2" s="1"/>
  <c r="T4918" i="2"/>
  <c r="R4918" i="2" s="1"/>
  <c r="T4926" i="2"/>
  <c r="R4926" i="2" s="1"/>
  <c r="T4934" i="2"/>
  <c r="R4934" i="2" s="1"/>
  <c r="T4958" i="2"/>
  <c r="R4958" i="2" s="1"/>
  <c r="T4966" i="2"/>
  <c r="R4966" i="2" s="1"/>
  <c r="T4974" i="2"/>
  <c r="R4974" i="2" s="1"/>
  <c r="T4982" i="2"/>
  <c r="R4982" i="2" s="1"/>
  <c r="T4990" i="2"/>
  <c r="R4990" i="2" s="1"/>
  <c r="T4998" i="2"/>
  <c r="R4998" i="2" s="1"/>
  <c r="T5006" i="2"/>
  <c r="R5006" i="2" s="1"/>
  <c r="T5022" i="2"/>
  <c r="R5022" i="2" s="1"/>
  <c r="T5030" i="2"/>
  <c r="R5030" i="2" s="1"/>
  <c r="T5038" i="2"/>
  <c r="T5046" i="2"/>
  <c r="R5046" i="2" s="1"/>
  <c r="T5054" i="2"/>
  <c r="R5054" i="2" s="1"/>
  <c r="T5062" i="2"/>
  <c r="R5062" i="2" s="1"/>
  <c r="T5070" i="2"/>
  <c r="R5070" i="2" s="1"/>
  <c r="T5094" i="2"/>
  <c r="R5094" i="2" s="1"/>
  <c r="T5102" i="2"/>
  <c r="R5102" i="2" s="1"/>
  <c r="T5110" i="2"/>
  <c r="R5110" i="2" s="1"/>
  <c r="T5118" i="2"/>
  <c r="R5118" i="2" s="1"/>
  <c r="T5126" i="2"/>
  <c r="R5126" i="2" s="1"/>
  <c r="T5134" i="2"/>
  <c r="R5134" i="2" s="1"/>
  <c r="T5142" i="2"/>
  <c r="R5142" i="2" s="1"/>
  <c r="T5150" i="2"/>
  <c r="T5158" i="2"/>
  <c r="R5158" i="2" s="1"/>
  <c r="T5166" i="2"/>
  <c r="R5166" i="2" s="1"/>
  <c r="T5174" i="2"/>
  <c r="R5174" i="2" s="1"/>
  <c r="T5190" i="2"/>
  <c r="R5190" i="2" s="1"/>
  <c r="T5198" i="2"/>
  <c r="R5198" i="2" s="1"/>
  <c r="T5206" i="2"/>
  <c r="R5206" i="2" s="1"/>
  <c r="T5214" i="2"/>
  <c r="R5214" i="2" s="1"/>
  <c r="T5222" i="2"/>
  <c r="T5230" i="2"/>
  <c r="R5230" i="2" s="1"/>
  <c r="T5238" i="2"/>
  <c r="R5238" i="2" s="1"/>
  <c r="T5254" i="2"/>
  <c r="R5254" i="2" s="1"/>
  <c r="T5262" i="2"/>
  <c r="R5262" i="2" s="1"/>
  <c r="T5270" i="2"/>
  <c r="R5270" i="2" s="1"/>
  <c r="T5278" i="2"/>
  <c r="R5278" i="2" s="1"/>
  <c r="T5286" i="2"/>
  <c r="R5286" i="2" s="1"/>
  <c r="T5294" i="2"/>
  <c r="R5294" i="2" s="1"/>
  <c r="T5302" i="2"/>
  <c r="R5302" i="2" s="1"/>
  <c r="T5310" i="2"/>
  <c r="R5310" i="2" s="1"/>
  <c r="T5318" i="2"/>
  <c r="R5318" i="2" s="1"/>
  <c r="T5326" i="2"/>
  <c r="R5326" i="2" s="1"/>
  <c r="T5334" i="2"/>
  <c r="R5334" i="2" s="1"/>
  <c r="T5342" i="2"/>
  <c r="R5342" i="2" s="1"/>
  <c r="T5350" i="2"/>
  <c r="R5350" i="2" s="1"/>
  <c r="T5358" i="2"/>
  <c r="R5358" i="2" s="1"/>
  <c r="T5366" i="2"/>
  <c r="T5374" i="2"/>
  <c r="R5374" i="2" s="1"/>
  <c r="T5382" i="2"/>
  <c r="R5382" i="2" s="1"/>
  <c r="T5390" i="2"/>
  <c r="R5390" i="2" s="1"/>
  <c r="T5398" i="2"/>
  <c r="R5398" i="2" s="1"/>
  <c r="T5406" i="2"/>
  <c r="R5406" i="2" s="1"/>
  <c r="T5414" i="2"/>
  <c r="R5414" i="2" s="1"/>
  <c r="T5422" i="2"/>
  <c r="T5430" i="2"/>
  <c r="R5430" i="2" s="1"/>
  <c r="T5542" i="2"/>
  <c r="R5542" i="2" s="1"/>
  <c r="T5550" i="2"/>
  <c r="R5550" i="2" s="1"/>
  <c r="T5558" i="2"/>
  <c r="R5558" i="2" s="1"/>
  <c r="T5566" i="2"/>
  <c r="R5566" i="2" s="1"/>
  <c r="T5574" i="2"/>
  <c r="R5574" i="2" s="1"/>
  <c r="T5582" i="2"/>
  <c r="R5582" i="2" s="1"/>
  <c r="T5590" i="2"/>
  <c r="R5590" i="2" s="1"/>
  <c r="T5598" i="2"/>
  <c r="R5598" i="2" s="1"/>
  <c r="T5606" i="2"/>
  <c r="R5606" i="2" s="1"/>
  <c r="T5630" i="2"/>
  <c r="R5630" i="2" s="1"/>
  <c r="T5638" i="2"/>
  <c r="R5638" i="2" s="1"/>
  <c r="T5646" i="2"/>
  <c r="R5646" i="2" s="1"/>
  <c r="T5654" i="2"/>
  <c r="R5654" i="2" s="1"/>
  <c r="T5662" i="2"/>
  <c r="R5662" i="2" s="1"/>
  <c r="T5670" i="2"/>
  <c r="R5670" i="2" s="1"/>
  <c r="T5686" i="2"/>
  <c r="R5686" i="2" s="1"/>
  <c r="T5694" i="2"/>
  <c r="R5694" i="2" s="1"/>
  <c r="T5702" i="2"/>
  <c r="R5702" i="2" s="1"/>
  <c r="T5710" i="2"/>
  <c r="R5710" i="2" s="1"/>
  <c r="T5742" i="2"/>
  <c r="R5742" i="2" s="1"/>
  <c r="T5750" i="2"/>
  <c r="R5750" i="2" s="1"/>
  <c r="T5758" i="2"/>
  <c r="R5758" i="2" s="1"/>
  <c r="T5766" i="2"/>
  <c r="R5766" i="2" s="1"/>
  <c r="T5782" i="2"/>
  <c r="R5782" i="2" s="1"/>
  <c r="T5790" i="2"/>
  <c r="R5790" i="2" s="1"/>
  <c r="T5798" i="2"/>
  <c r="R5798" i="2" s="1"/>
  <c r="T5806" i="2"/>
  <c r="R5806" i="2" s="1"/>
  <c r="T5814" i="2"/>
  <c r="R5814" i="2" s="1"/>
  <c r="T5822" i="2"/>
  <c r="R5822" i="2" s="1"/>
  <c r="T5830" i="2"/>
  <c r="R5830" i="2" s="1"/>
  <c r="T5838" i="2"/>
  <c r="R5838" i="2" s="1"/>
  <c r="T5846" i="2"/>
  <c r="R5846" i="2" s="1"/>
  <c r="T5854" i="2"/>
  <c r="R5854" i="2" s="1"/>
  <c r="T5870" i="2"/>
  <c r="R5870" i="2" s="1"/>
  <c r="T5878" i="2"/>
  <c r="R5878" i="2" s="1"/>
  <c r="T5886" i="2"/>
  <c r="R5886" i="2" s="1"/>
  <c r="T5902" i="2"/>
  <c r="R5902" i="2" s="1"/>
  <c r="T5910" i="2"/>
  <c r="R5910" i="2" s="1"/>
  <c r="T5918" i="2"/>
  <c r="R5918" i="2" s="1"/>
  <c r="T5942" i="2"/>
  <c r="R5942" i="2" s="1"/>
  <c r="T5950" i="2"/>
  <c r="R5950" i="2" s="1"/>
  <c r="T5958" i="2"/>
  <c r="R5958" i="2" s="1"/>
  <c r="T5966" i="2"/>
  <c r="R5966" i="2" s="1"/>
  <c r="T5974" i="2"/>
  <c r="R5974" i="2" s="1"/>
  <c r="T5982" i="2"/>
  <c r="R5982" i="2" s="1"/>
  <c r="T5990" i="2"/>
  <c r="R5990" i="2" s="1"/>
  <c r="T5998" i="2"/>
  <c r="R5998" i="2" s="1"/>
  <c r="T6014" i="2"/>
  <c r="R6014" i="2" s="1"/>
  <c r="T6022" i="2"/>
  <c r="R6022" i="2" s="1"/>
  <c r="T6030" i="2"/>
  <c r="R6030" i="2" s="1"/>
  <c r="T6046" i="2"/>
  <c r="R6046" i="2" s="1"/>
  <c r="T6054" i="2"/>
  <c r="R6054" i="2" s="1"/>
  <c r="T6062" i="2"/>
  <c r="R6062" i="2" s="1"/>
  <c r="T6070" i="2"/>
  <c r="R6070" i="2" s="1"/>
  <c r="T6078" i="2"/>
  <c r="R6078" i="2" s="1"/>
  <c r="T6086" i="2"/>
  <c r="R6086" i="2" s="1"/>
  <c r="T6094" i="2"/>
  <c r="R6094" i="2" s="1"/>
  <c r="T6102" i="2"/>
  <c r="R6102" i="2" s="1"/>
  <c r="T6110" i="2"/>
  <c r="R6110" i="2" s="1"/>
  <c r="T6126" i="2"/>
  <c r="R6126" i="2" s="1"/>
  <c r="T6142" i="2"/>
  <c r="R6142" i="2" s="1"/>
  <c r="T6150" i="2"/>
  <c r="R6150" i="2" s="1"/>
  <c r="T6158" i="2"/>
  <c r="R6158" i="2" s="1"/>
  <c r="T6166" i="2"/>
  <c r="R6166" i="2" s="1"/>
  <c r="T6174" i="2"/>
  <c r="R6174" i="2" s="1"/>
  <c r="T6182" i="2"/>
  <c r="R6182" i="2" s="1"/>
  <c r="T6190" i="2"/>
  <c r="R6190" i="2" s="1"/>
  <c r="T6198" i="2"/>
  <c r="R6198" i="2" s="1"/>
  <c r="T6206" i="2"/>
  <c r="R6206" i="2" s="1"/>
  <c r="T6222" i="2"/>
  <c r="R6222" i="2" s="1"/>
  <c r="T6230" i="2"/>
  <c r="R6230" i="2" s="1"/>
  <c r="T6238" i="2"/>
  <c r="R6238" i="2" s="1"/>
  <c r="T6246" i="2"/>
  <c r="R6246" i="2" s="1"/>
  <c r="T6254" i="2"/>
  <c r="R6254" i="2" s="1"/>
  <c r="T6262" i="2"/>
  <c r="R6262" i="2" s="1"/>
  <c r="T6270" i="2"/>
  <c r="R6270" i="2" s="1"/>
  <c r="T6278" i="2"/>
  <c r="R6278" i="2" s="1"/>
  <c r="T6286" i="2"/>
  <c r="R6286" i="2" s="1"/>
  <c r="T6294" i="2"/>
  <c r="R6294" i="2" s="1"/>
  <c r="T6302" i="2"/>
  <c r="R6302" i="2" s="1"/>
  <c r="T6310" i="2"/>
  <c r="R6310" i="2" s="1"/>
  <c r="T6318" i="2"/>
  <c r="R6318" i="2" s="1"/>
  <c r="T6326" i="2"/>
  <c r="R6326" i="2" s="1"/>
  <c r="T6334" i="2"/>
  <c r="R6334" i="2" s="1"/>
  <c r="T4687" i="2"/>
  <c r="R4687" i="2" s="1"/>
  <c r="T4759" i="2"/>
  <c r="R4759" i="2" s="1"/>
  <c r="T4831" i="2"/>
  <c r="R4831" i="2" s="1"/>
  <c r="T4863" i="2"/>
  <c r="R4863" i="2" s="1"/>
  <c r="T4887" i="2"/>
  <c r="R4887" i="2" s="1"/>
  <c r="T4919" i="2"/>
  <c r="R4919" i="2" s="1"/>
  <c r="T4999" i="2"/>
  <c r="R4999" i="2" s="1"/>
  <c r="T5031" i="2"/>
  <c r="R5031" i="2" s="1"/>
  <c r="T5055" i="2"/>
  <c r="R5055" i="2" s="1"/>
  <c r="T5135" i="2"/>
  <c r="R5135" i="2" s="1"/>
  <c r="T5159" i="2"/>
  <c r="R5159" i="2" s="1"/>
  <c r="T5199" i="2"/>
  <c r="R5199" i="2" s="1"/>
  <c r="T5231" i="2"/>
  <c r="R5231" i="2" s="1"/>
  <c r="T5263" i="2"/>
  <c r="R5263" i="2" s="1"/>
  <c r="T5287" i="2"/>
  <c r="R5287" i="2" s="1"/>
  <c r="T5319" i="2"/>
  <c r="R5319" i="2" s="1"/>
  <c r="T5351" i="2"/>
  <c r="R5351" i="2" s="1"/>
  <c r="T5383" i="2"/>
  <c r="R5383" i="2" s="1"/>
  <c r="T5415" i="2"/>
  <c r="R5415" i="2" s="1"/>
  <c r="T5583" i="2"/>
  <c r="R5583" i="2" s="1"/>
  <c r="T5703" i="2"/>
  <c r="R5703" i="2" s="1"/>
  <c r="T5735" i="2"/>
  <c r="R5735" i="2" s="1"/>
  <c r="T5751" i="2"/>
  <c r="R5751" i="2" s="1"/>
  <c r="T5847" i="2"/>
  <c r="R5847" i="2" s="1"/>
  <c r="T5705" i="2"/>
  <c r="R5705" i="2" s="1"/>
  <c r="T5857" i="2"/>
  <c r="R5857" i="2" s="1"/>
  <c r="T5897" i="2"/>
  <c r="R5897" i="2" s="1"/>
  <c r="T5929" i="2"/>
  <c r="R5929" i="2" s="1"/>
  <c r="T5977" i="2"/>
  <c r="R5977" i="2" s="1"/>
  <c r="T6025" i="2"/>
  <c r="R6025" i="2" s="1"/>
  <c r="T6073" i="2"/>
  <c r="R6073" i="2" s="1"/>
  <c r="T6121" i="2"/>
  <c r="R6121" i="2" s="1"/>
  <c r="T6153" i="2"/>
  <c r="R6153" i="2" s="1"/>
  <c r="T6201" i="2"/>
  <c r="R6201" i="2" s="1"/>
  <c r="T6225" i="2"/>
  <c r="R6225" i="2" s="1"/>
  <c r="T6265" i="2"/>
  <c r="R6265" i="2" s="1"/>
  <c r="T6313" i="2"/>
  <c r="R6313" i="2" s="1"/>
  <c r="T4680" i="2"/>
  <c r="T4688" i="2"/>
  <c r="R4688" i="2" s="1"/>
  <c r="T4696" i="2"/>
  <c r="R4696" i="2" s="1"/>
  <c r="T4704" i="2"/>
  <c r="R4704" i="2" s="1"/>
  <c r="T4720" i="2"/>
  <c r="R4720" i="2" s="1"/>
  <c r="T4728" i="2"/>
  <c r="R4728" i="2" s="1"/>
  <c r="T4736" i="2"/>
  <c r="R4736" i="2" s="1"/>
  <c r="T4744" i="2"/>
  <c r="R4744" i="2" s="1"/>
  <c r="T4752" i="2"/>
  <c r="R4752" i="2" s="1"/>
  <c r="T4760" i="2"/>
  <c r="R4760" i="2" s="1"/>
  <c r="T4776" i="2"/>
  <c r="T4784" i="2"/>
  <c r="R4784" i="2" s="1"/>
  <c r="T4792" i="2"/>
  <c r="R4792" i="2" s="1"/>
  <c r="T4808" i="2"/>
  <c r="T4816" i="2"/>
  <c r="R4816" i="2" s="1"/>
  <c r="T4832" i="2"/>
  <c r="R4832" i="2" s="1"/>
  <c r="T4840" i="2"/>
  <c r="R4840" i="2" s="1"/>
  <c r="T4848" i="2"/>
  <c r="R4848" i="2" s="1"/>
  <c r="T4856" i="2"/>
  <c r="R4856" i="2" s="1"/>
  <c r="T4864" i="2"/>
  <c r="R4864" i="2" s="1"/>
  <c r="T4872" i="2"/>
  <c r="R4872" i="2" s="1"/>
  <c r="T4880" i="2"/>
  <c r="T4888" i="2"/>
  <c r="R4888" i="2" s="1"/>
  <c r="T4896" i="2"/>
  <c r="R4896" i="2" s="1"/>
  <c r="T4912" i="2"/>
  <c r="R4912" i="2" s="1"/>
  <c r="T4920" i="2"/>
  <c r="R4920" i="2" s="1"/>
  <c r="T4928" i="2"/>
  <c r="R4928" i="2" s="1"/>
  <c r="T4936" i="2"/>
  <c r="R4936" i="2" s="1"/>
  <c r="T4952" i="2"/>
  <c r="R4952" i="2" s="1"/>
  <c r="T4960" i="2"/>
  <c r="R4960" i="2" s="1"/>
  <c r="T4968" i="2"/>
  <c r="R4968" i="2" s="1"/>
  <c r="T4976" i="2"/>
  <c r="R4976" i="2" s="1"/>
  <c r="T4984" i="2"/>
  <c r="R4984" i="2" s="1"/>
  <c r="T4992" i="2"/>
  <c r="R4992" i="2" s="1"/>
  <c r="T5000" i="2"/>
  <c r="R5000" i="2" s="1"/>
  <c r="T5008" i="2"/>
  <c r="R5008" i="2" s="1"/>
  <c r="T5016" i="2"/>
  <c r="T5024" i="2"/>
  <c r="R5024" i="2" s="1"/>
  <c r="T5040" i="2"/>
  <c r="T5048" i="2"/>
  <c r="R5048" i="2" s="1"/>
  <c r="T5056" i="2"/>
  <c r="R5056" i="2" s="1"/>
  <c r="T5072" i="2"/>
  <c r="R5072" i="2" s="1"/>
  <c r="T5088" i="2"/>
  <c r="R5088" i="2" s="1"/>
  <c r="T5096" i="2"/>
  <c r="R5096" i="2" s="1"/>
  <c r="T5104" i="2"/>
  <c r="R5104" i="2" s="1"/>
  <c r="T5112" i="2"/>
  <c r="R5112" i="2" s="1"/>
  <c r="T5120" i="2"/>
  <c r="R5120" i="2" s="1"/>
  <c r="T5128" i="2"/>
  <c r="R5128" i="2" s="1"/>
  <c r="T5136" i="2"/>
  <c r="R5136" i="2" s="1"/>
  <c r="T5144" i="2"/>
  <c r="R5144" i="2" s="1"/>
  <c r="T5152" i="2"/>
  <c r="T5160" i="2"/>
  <c r="R5160" i="2" s="1"/>
  <c r="T5168" i="2"/>
  <c r="R5168" i="2" s="1"/>
  <c r="T5176" i="2"/>
  <c r="R5176" i="2" s="1"/>
  <c r="T5192" i="2"/>
  <c r="R5192" i="2" s="1"/>
  <c r="T5200" i="2"/>
  <c r="R5200" i="2" s="1"/>
  <c r="T5208" i="2"/>
  <c r="R5208" i="2" s="1"/>
  <c r="T5216" i="2"/>
  <c r="R5216" i="2" s="1"/>
  <c r="T5224" i="2"/>
  <c r="R5224" i="2" s="1"/>
  <c r="T5232" i="2"/>
  <c r="R5232" i="2" s="1"/>
  <c r="T5240" i="2"/>
  <c r="R5240" i="2" s="1"/>
  <c r="T5248" i="2"/>
  <c r="R5248" i="2" s="1"/>
  <c r="T5256" i="2"/>
  <c r="R5256" i="2" s="1"/>
  <c r="T5264" i="2"/>
  <c r="R5264" i="2" s="1"/>
  <c r="T5272" i="2"/>
  <c r="R5272" i="2" s="1"/>
  <c r="T5280" i="2"/>
  <c r="R5280" i="2" s="1"/>
  <c r="T5288" i="2"/>
  <c r="R5288" i="2" s="1"/>
  <c r="T5296" i="2"/>
  <c r="R5296" i="2" s="1"/>
  <c r="T5304" i="2"/>
  <c r="R5304" i="2" s="1"/>
  <c r="T5312" i="2"/>
  <c r="R5312" i="2" s="1"/>
  <c r="T5320" i="2"/>
  <c r="R5320" i="2" s="1"/>
  <c r="T5328" i="2"/>
  <c r="R5328" i="2" s="1"/>
  <c r="T5336" i="2"/>
  <c r="R5336" i="2" s="1"/>
  <c r="T5344" i="2"/>
  <c r="R5344" i="2" s="1"/>
  <c r="T5352" i="2"/>
  <c r="R5352" i="2" s="1"/>
  <c r="T5360" i="2"/>
  <c r="R5360" i="2" s="1"/>
  <c r="T5368" i="2"/>
  <c r="T5376" i="2"/>
  <c r="R5376" i="2" s="1"/>
  <c r="T5384" i="2"/>
  <c r="R5384" i="2" s="1"/>
  <c r="T5392" i="2"/>
  <c r="R5392" i="2" s="1"/>
  <c r="T5400" i="2"/>
  <c r="R5400" i="2" s="1"/>
  <c r="T5408" i="2"/>
  <c r="R5408" i="2" s="1"/>
  <c r="T5416" i="2"/>
  <c r="R5416" i="2" s="1"/>
  <c r="T5424" i="2"/>
  <c r="R5424" i="2" s="1"/>
  <c r="T5432" i="2"/>
  <c r="T5544" i="2"/>
  <c r="R5544" i="2" s="1"/>
  <c r="T5552" i="2"/>
  <c r="R5552" i="2" s="1"/>
  <c r="T5560" i="2"/>
  <c r="R5560" i="2" s="1"/>
  <c r="T5576" i="2"/>
  <c r="R5576" i="2" s="1"/>
  <c r="T5584" i="2"/>
  <c r="R5584" i="2" s="1"/>
  <c r="T5592" i="2"/>
  <c r="R5592" i="2" s="1"/>
  <c r="T5600" i="2"/>
  <c r="R5600" i="2" s="1"/>
  <c r="T5608" i="2"/>
  <c r="R5608" i="2" s="1"/>
  <c r="T5616" i="2"/>
  <c r="R5616" i="2" s="1"/>
  <c r="T5632" i="2"/>
  <c r="R5632" i="2" s="1"/>
  <c r="T5640" i="2"/>
  <c r="R5640" i="2" s="1"/>
  <c r="T5648" i="2"/>
  <c r="R5648" i="2" s="1"/>
  <c r="T5656" i="2"/>
  <c r="R5656" i="2" s="1"/>
  <c r="T5664" i="2"/>
  <c r="R5664" i="2" s="1"/>
  <c r="T5672" i="2"/>
  <c r="R5672" i="2" s="1"/>
  <c r="T5688" i="2"/>
  <c r="R5688" i="2" s="1"/>
  <c r="T5696" i="2"/>
  <c r="R5696" i="2" s="1"/>
  <c r="T5704" i="2"/>
  <c r="R5704" i="2" s="1"/>
  <c r="T5712" i="2"/>
  <c r="R5712" i="2" s="1"/>
  <c r="T5720" i="2"/>
  <c r="R5720" i="2" s="1"/>
  <c r="T5736" i="2"/>
  <c r="R5736" i="2" s="1"/>
  <c r="T5744" i="2"/>
  <c r="R5744" i="2" s="1"/>
  <c r="T5752" i="2"/>
  <c r="R5752" i="2" s="1"/>
  <c r="T5760" i="2"/>
  <c r="R5760" i="2" s="1"/>
  <c r="T5784" i="2"/>
  <c r="R5784" i="2" s="1"/>
  <c r="T5792" i="2"/>
  <c r="R5792" i="2" s="1"/>
  <c r="T5800" i="2"/>
  <c r="R5800" i="2" s="1"/>
  <c r="T5808" i="2"/>
  <c r="R5808" i="2" s="1"/>
  <c r="T5816" i="2"/>
  <c r="R5816" i="2" s="1"/>
  <c r="T5832" i="2"/>
  <c r="R5832" i="2" s="1"/>
  <c r="T5840" i="2"/>
  <c r="R5840" i="2" s="1"/>
  <c r="T5848" i="2"/>
  <c r="R5848" i="2" s="1"/>
  <c r="T5856" i="2"/>
  <c r="R5856" i="2" s="1"/>
  <c r="T5872" i="2"/>
  <c r="R5872" i="2" s="1"/>
  <c r="T5880" i="2"/>
  <c r="R5880" i="2" s="1"/>
  <c r="T5888" i="2"/>
  <c r="R5888" i="2" s="1"/>
  <c r="T5904" i="2"/>
  <c r="R5904" i="2" s="1"/>
  <c r="T5912" i="2"/>
  <c r="R5912" i="2" s="1"/>
  <c r="T5920" i="2"/>
  <c r="R5920" i="2" s="1"/>
  <c r="T5928" i="2"/>
  <c r="R5928" i="2" s="1"/>
  <c r="T5936" i="2"/>
  <c r="R5936" i="2" s="1"/>
  <c r="T5944" i="2"/>
  <c r="R5944" i="2" s="1"/>
  <c r="T5952" i="2"/>
  <c r="R5952" i="2" s="1"/>
  <c r="T5960" i="2"/>
  <c r="R5960" i="2" s="1"/>
  <c r="T5968" i="2"/>
  <c r="R5968" i="2" s="1"/>
  <c r="T5976" i="2"/>
  <c r="R5976" i="2" s="1"/>
  <c r="T5984" i="2"/>
  <c r="R5984" i="2" s="1"/>
  <c r="T5992" i="2"/>
  <c r="R5992" i="2" s="1"/>
  <c r="T6000" i="2"/>
  <c r="R6000" i="2" s="1"/>
  <c r="T6008" i="2"/>
  <c r="R6008" i="2" s="1"/>
  <c r="T6016" i="2"/>
  <c r="R6016" i="2" s="1"/>
  <c r="T6024" i="2"/>
  <c r="R6024" i="2" s="1"/>
  <c r="T6032" i="2"/>
  <c r="R6032" i="2" s="1"/>
  <c r="T6040" i="2"/>
  <c r="R6040" i="2" s="1"/>
  <c r="T6048" i="2"/>
  <c r="R6048" i="2" s="1"/>
  <c r="T6056" i="2"/>
  <c r="R6056" i="2" s="1"/>
  <c r="T6072" i="2"/>
  <c r="R6072" i="2" s="1"/>
  <c r="T6080" i="2"/>
  <c r="R6080" i="2" s="1"/>
  <c r="T6088" i="2"/>
  <c r="R6088" i="2" s="1"/>
  <c r="T6096" i="2"/>
  <c r="R6096" i="2" s="1"/>
  <c r="T6104" i="2"/>
  <c r="R6104" i="2" s="1"/>
  <c r="T6112" i="2"/>
  <c r="R6112" i="2" s="1"/>
  <c r="T6120" i="2"/>
  <c r="R6120" i="2" s="1"/>
  <c r="T6128" i="2"/>
  <c r="R6128" i="2" s="1"/>
  <c r="T6136" i="2"/>
  <c r="R6136" i="2" s="1"/>
  <c r="T6144" i="2"/>
  <c r="R6144" i="2" s="1"/>
  <c r="T6152" i="2"/>
  <c r="R6152" i="2" s="1"/>
  <c r="T6160" i="2"/>
  <c r="R6160" i="2" s="1"/>
  <c r="T6168" i="2"/>
  <c r="R6168" i="2" s="1"/>
  <c r="T6176" i="2"/>
  <c r="R6176" i="2" s="1"/>
  <c r="T6184" i="2"/>
  <c r="R6184" i="2" s="1"/>
  <c r="T6192" i="2"/>
  <c r="R6192" i="2" s="1"/>
  <c r="T6200" i="2"/>
  <c r="R6200" i="2" s="1"/>
  <c r="T6208" i="2"/>
  <c r="R6208" i="2" s="1"/>
  <c r="T6224" i="2"/>
  <c r="R6224" i="2" s="1"/>
  <c r="T6232" i="2"/>
  <c r="R6232" i="2" s="1"/>
  <c r="T6240" i="2"/>
  <c r="R6240" i="2" s="1"/>
  <c r="T6248" i="2"/>
  <c r="R6248" i="2" s="1"/>
  <c r="T6256" i="2"/>
  <c r="R6256" i="2" s="1"/>
  <c r="T6264" i="2"/>
  <c r="R6264" i="2" s="1"/>
  <c r="T6272" i="2"/>
  <c r="R6272" i="2" s="1"/>
  <c r="T6288" i="2"/>
  <c r="R6288" i="2" s="1"/>
  <c r="T6296" i="2"/>
  <c r="R6296" i="2" s="1"/>
  <c r="T6304" i="2"/>
  <c r="R6304" i="2" s="1"/>
  <c r="T6312" i="2"/>
  <c r="R6312" i="2" s="1"/>
  <c r="T6320" i="2"/>
  <c r="R6320" i="2" s="1"/>
  <c r="T6328" i="2"/>
  <c r="R6328" i="2" s="1"/>
  <c r="T4673" i="2"/>
  <c r="T4681" i="2"/>
  <c r="T4689" i="2"/>
  <c r="R4689" i="2" s="1"/>
  <c r="T4697" i="2"/>
  <c r="R4697" i="2" s="1"/>
  <c r="T4705" i="2"/>
  <c r="R4705" i="2" s="1"/>
  <c r="T4721" i="2"/>
  <c r="R4721" i="2" s="1"/>
  <c r="T4729" i="2"/>
  <c r="R4729" i="2" s="1"/>
  <c r="T4737" i="2"/>
  <c r="R4737" i="2" s="1"/>
  <c r="T4745" i="2"/>
  <c r="R4745" i="2" s="1"/>
  <c r="T4753" i="2"/>
  <c r="R4753" i="2" s="1"/>
  <c r="T4761" i="2"/>
  <c r="R4761" i="2" s="1"/>
  <c r="T4777" i="2"/>
  <c r="T4793" i="2"/>
  <c r="R4793" i="2" s="1"/>
  <c r="T4817" i="2"/>
  <c r="R4817" i="2" s="1"/>
  <c r="T4833" i="2"/>
  <c r="R4833" i="2" s="1"/>
  <c r="T4841" i="2"/>
  <c r="R4841" i="2" s="1"/>
  <c r="T4849" i="2"/>
  <c r="R4849" i="2" s="1"/>
  <c r="T4857" i="2"/>
  <c r="R4857" i="2" s="1"/>
  <c r="T4865" i="2"/>
  <c r="R4865" i="2" s="1"/>
  <c r="T4873" i="2"/>
  <c r="R4873" i="2" s="1"/>
  <c r="T4881" i="2"/>
  <c r="T4889" i="2"/>
  <c r="R4889" i="2" s="1"/>
  <c r="T4897" i="2"/>
  <c r="R4897" i="2" s="1"/>
  <c r="T4905" i="2"/>
  <c r="T4913" i="2"/>
  <c r="R4913" i="2" s="1"/>
  <c r="T4921" i="2"/>
  <c r="R4921" i="2" s="1"/>
  <c r="T4937" i="2"/>
  <c r="R4937" i="2" s="1"/>
  <c r="T4953" i="2"/>
  <c r="R4953" i="2" s="1"/>
  <c r="T4961" i="2"/>
  <c r="R4961" i="2" s="1"/>
  <c r="T4969" i="2"/>
  <c r="R4969" i="2" s="1"/>
  <c r="T4977" i="2"/>
  <c r="R4977" i="2" s="1"/>
  <c r="T4985" i="2"/>
  <c r="R4985" i="2" s="1"/>
  <c r="T4993" i="2"/>
  <c r="R4993" i="2" s="1"/>
  <c r="T5001" i="2"/>
  <c r="R5001" i="2" s="1"/>
  <c r="T5009" i="2"/>
  <c r="R5009" i="2" s="1"/>
  <c r="T5017" i="2"/>
  <c r="R5017" i="2" s="1"/>
  <c r="T5025" i="2"/>
  <c r="R5025" i="2" s="1"/>
  <c r="T5033" i="2"/>
  <c r="R5033" i="2" s="1"/>
  <c r="T5041" i="2"/>
  <c r="T5049" i="2"/>
  <c r="R5049" i="2" s="1"/>
  <c r="T5057" i="2"/>
  <c r="R5057" i="2" s="1"/>
  <c r="T5065" i="2"/>
  <c r="R5065" i="2" s="1"/>
  <c r="T5073" i="2"/>
  <c r="R5073" i="2" s="1"/>
  <c r="T5089" i="2"/>
  <c r="R5089" i="2" s="1"/>
  <c r="T5097" i="2"/>
  <c r="R5097" i="2" s="1"/>
  <c r="T5105" i="2"/>
  <c r="R5105" i="2" s="1"/>
  <c r="T5113" i="2"/>
  <c r="R5113" i="2" s="1"/>
  <c r="T5121" i="2"/>
  <c r="R5121" i="2" s="1"/>
  <c r="T5129" i="2"/>
  <c r="R5129" i="2" s="1"/>
  <c r="T5137" i="2"/>
  <c r="R5137" i="2" s="1"/>
  <c r="T5153" i="2"/>
  <c r="T5161" i="2"/>
  <c r="R5161" i="2" s="1"/>
  <c r="T5169" i="2"/>
  <c r="R5169" i="2" s="1"/>
  <c r="T5193" i="2"/>
  <c r="R5193" i="2" s="1"/>
  <c r="T5201" i="2"/>
  <c r="R5201" i="2" s="1"/>
  <c r="T5209" i="2"/>
  <c r="R5209" i="2" s="1"/>
  <c r="T5217" i="2"/>
  <c r="R5217" i="2" s="1"/>
  <c r="T5225" i="2"/>
  <c r="R5225" i="2" s="1"/>
  <c r="T5233" i="2"/>
  <c r="R5233" i="2" s="1"/>
  <c r="T5241" i="2"/>
  <c r="R5241" i="2" s="1"/>
  <c r="T5249" i="2"/>
  <c r="R5249" i="2" s="1"/>
  <c r="T5257" i="2"/>
  <c r="R5257" i="2" s="1"/>
  <c r="T5265" i="2"/>
  <c r="R5265" i="2" s="1"/>
  <c r="T5273" i="2"/>
  <c r="R5273" i="2" s="1"/>
  <c r="T5289" i="2"/>
  <c r="R5289" i="2" s="1"/>
  <c r="T5297" i="2"/>
  <c r="R5297" i="2" s="1"/>
  <c r="T5305" i="2"/>
  <c r="R5305" i="2" s="1"/>
  <c r="T5313" i="2"/>
  <c r="R5313" i="2" s="1"/>
  <c r="T5321" i="2"/>
  <c r="R5321" i="2" s="1"/>
  <c r="T5329" i="2"/>
  <c r="R5329" i="2" s="1"/>
  <c r="T5337" i="2"/>
  <c r="R5337" i="2" s="1"/>
  <c r="T5345" i="2"/>
  <c r="R5345" i="2" s="1"/>
  <c r="T5353" i="2"/>
  <c r="R5353" i="2" s="1"/>
  <c r="T5361" i="2"/>
  <c r="R5361" i="2" s="1"/>
  <c r="T5369" i="2"/>
  <c r="T5377" i="2"/>
  <c r="R5377" i="2" s="1"/>
  <c r="T5393" i="2"/>
  <c r="R5393" i="2" s="1"/>
  <c r="T5401" i="2"/>
  <c r="R5401" i="2" s="1"/>
  <c r="T5409" i="2"/>
  <c r="R5409" i="2" s="1"/>
  <c r="T5417" i="2"/>
  <c r="R5417" i="2" s="1"/>
  <c r="T5425" i="2"/>
  <c r="R5425" i="2" s="1"/>
  <c r="T5433" i="2"/>
  <c r="T5545" i="2"/>
  <c r="R5545" i="2" s="1"/>
  <c r="T5561" i="2"/>
  <c r="R5561" i="2" s="1"/>
  <c r="T5585" i="2"/>
  <c r="R5585" i="2" s="1"/>
  <c r="T5601" i="2"/>
  <c r="R5601" i="2" s="1"/>
  <c r="T5769" i="2"/>
  <c r="R5769" i="2" s="1"/>
  <c r="T5801" i="2"/>
  <c r="R5801" i="2" s="1"/>
  <c r="T5833" i="2"/>
  <c r="R5833" i="2" s="1"/>
  <c r="T5961" i="2"/>
  <c r="R5961" i="2" s="1"/>
  <c r="T6009" i="2"/>
  <c r="R6009" i="2" s="1"/>
  <c r="T6065" i="2"/>
  <c r="R6065" i="2" s="1"/>
  <c r="T6105" i="2"/>
  <c r="R6105" i="2" s="1"/>
  <c r="T6145" i="2"/>
  <c r="R6145" i="2" s="1"/>
  <c r="T6185" i="2"/>
  <c r="R6185" i="2" s="1"/>
  <c r="T6217" i="2"/>
  <c r="R6217" i="2" s="1"/>
  <c r="T18" i="2"/>
  <c r="R18" i="2" s="1"/>
  <c r="T22" i="2"/>
  <c r="R22" i="2" s="1"/>
  <c r="T26" i="2"/>
  <c r="R26" i="2" s="1"/>
  <c r="T30" i="2"/>
  <c r="R30" i="2" s="1"/>
  <c r="T40" i="2"/>
  <c r="R40" i="2" s="1"/>
  <c r="T44" i="2"/>
  <c r="R44" i="2" s="1"/>
  <c r="T48" i="2"/>
  <c r="R48" i="2" s="1"/>
  <c r="T52" i="2"/>
  <c r="R52" i="2" s="1"/>
  <c r="T56" i="2"/>
  <c r="R56" i="2" s="1"/>
  <c r="T60" i="2"/>
  <c r="R60" i="2" s="1"/>
  <c r="T64" i="2"/>
  <c r="R64" i="2" s="1"/>
  <c r="T68" i="2"/>
  <c r="R68" i="2" s="1"/>
  <c r="T78" i="2"/>
  <c r="R78" i="2" s="1"/>
  <c r="T82" i="2"/>
  <c r="R82" i="2" s="1"/>
  <c r="T86" i="2"/>
  <c r="R86" i="2" s="1"/>
  <c r="T90" i="2"/>
  <c r="R90" i="2" s="1"/>
  <c r="T94" i="2"/>
  <c r="R94" i="2" s="1"/>
  <c r="T98" i="2"/>
  <c r="R98" i="2" s="1"/>
  <c r="T12" i="2"/>
  <c r="R12" i="2" s="1"/>
  <c r="T72" i="2"/>
  <c r="R72" i="2" s="1"/>
  <c r="T102" i="2"/>
  <c r="R102" i="2" s="1"/>
  <c r="T106" i="2"/>
  <c r="R106" i="2" s="1"/>
  <c r="T113" i="2"/>
  <c r="R113" i="2" s="1"/>
  <c r="T117" i="2"/>
  <c r="R117" i="2" s="1"/>
  <c r="T121" i="2"/>
  <c r="R121" i="2" s="1"/>
  <c r="T125" i="2"/>
  <c r="R125" i="2" s="1"/>
  <c r="T129" i="2"/>
  <c r="R129" i="2" s="1"/>
  <c r="T133" i="2"/>
  <c r="R133" i="2" s="1"/>
  <c r="T137" i="2"/>
  <c r="R137" i="2" s="1"/>
  <c r="T17" i="2"/>
  <c r="R17" i="2" s="1"/>
  <c r="T21" i="2"/>
  <c r="R21" i="2" s="1"/>
  <c r="T25" i="2"/>
  <c r="R25" i="2" s="1"/>
  <c r="T29" i="2"/>
  <c r="R29" i="2" s="1"/>
  <c r="T39" i="2"/>
  <c r="R39" i="2" s="1"/>
  <c r="T43" i="2"/>
  <c r="R43" i="2" s="1"/>
  <c r="T47" i="2"/>
  <c r="R47" i="2" s="1"/>
  <c r="T51" i="2"/>
  <c r="R51" i="2" s="1"/>
  <c r="T55" i="2"/>
  <c r="R55" i="2" s="1"/>
  <c r="T59" i="2"/>
  <c r="R59" i="2" s="1"/>
  <c r="T63" i="2"/>
  <c r="R63" i="2" s="1"/>
  <c r="T67" i="2"/>
  <c r="R67" i="2" s="1"/>
  <c r="T81" i="2"/>
  <c r="R81" i="2" s="1"/>
  <c r="T85" i="2"/>
  <c r="R85" i="2" s="1"/>
  <c r="T89" i="2"/>
  <c r="R89" i="2" s="1"/>
  <c r="T93" i="2"/>
  <c r="R93" i="2" s="1"/>
  <c r="T97" i="2"/>
  <c r="R97" i="2" s="1"/>
  <c r="T11" i="2"/>
  <c r="R11" i="2" s="1"/>
  <c r="T71" i="2"/>
  <c r="R71" i="2" s="1"/>
  <c r="T105" i="2"/>
  <c r="R105" i="2" s="1"/>
  <c r="T116" i="2"/>
  <c r="R116" i="2" s="1"/>
  <c r="T120" i="2"/>
  <c r="R120" i="2" s="1"/>
  <c r="T124" i="2"/>
  <c r="R124" i="2" s="1"/>
  <c r="T128" i="2"/>
  <c r="R128" i="2" s="1"/>
  <c r="T132" i="2"/>
  <c r="R132" i="2" s="1"/>
  <c r="T136" i="2"/>
  <c r="R136" i="2" s="1"/>
  <c r="T16" i="2"/>
  <c r="R16" i="2" s="1"/>
  <c r="T20" i="2"/>
  <c r="R20" i="2" s="1"/>
  <c r="T24" i="2"/>
  <c r="R24" i="2" s="1"/>
  <c r="T28" i="2"/>
  <c r="R28" i="2" s="1"/>
  <c r="T32" i="2"/>
  <c r="R32" i="2" s="1"/>
  <c r="T38" i="2"/>
  <c r="R38" i="2" s="1"/>
  <c r="T42" i="2"/>
  <c r="R42" i="2" s="1"/>
  <c r="T46" i="2"/>
  <c r="R46" i="2" s="1"/>
  <c r="T50" i="2"/>
  <c r="R50" i="2" s="1"/>
  <c r="T54" i="2"/>
  <c r="R54" i="2" s="1"/>
  <c r="T58" i="2"/>
  <c r="R58" i="2" s="1"/>
  <c r="T62" i="2"/>
  <c r="R62" i="2" s="1"/>
  <c r="T66" i="2"/>
  <c r="R66" i="2" s="1"/>
  <c r="T80" i="2"/>
  <c r="R80" i="2" s="1"/>
  <c r="T84" i="2"/>
  <c r="R84" i="2" s="1"/>
  <c r="T88" i="2"/>
  <c r="R88" i="2" s="1"/>
  <c r="T92" i="2"/>
  <c r="R92" i="2" s="1"/>
  <c r="T96" i="2"/>
  <c r="R96" i="2" s="1"/>
  <c r="T100" i="2"/>
  <c r="R100" i="2" s="1"/>
  <c r="T23" i="2"/>
  <c r="R23" i="2" s="1"/>
  <c r="T41" i="2"/>
  <c r="R41" i="2" s="1"/>
  <c r="T53" i="2"/>
  <c r="R53" i="2" s="1"/>
  <c r="T61" i="2"/>
  <c r="R61" i="2" s="1"/>
  <c r="T69" i="2"/>
  <c r="R69" i="2" s="1"/>
  <c r="T79" i="2"/>
  <c r="R79" i="2" s="1"/>
  <c r="T74" i="2"/>
  <c r="R74" i="2" s="1"/>
  <c r="T104" i="2"/>
  <c r="R104" i="2" s="1"/>
  <c r="T115" i="2"/>
  <c r="R115" i="2" s="1"/>
  <c r="T119" i="2"/>
  <c r="R119" i="2" s="1"/>
  <c r="T123" i="2"/>
  <c r="R123" i="2" s="1"/>
  <c r="T127" i="2"/>
  <c r="R127" i="2" s="1"/>
  <c r="T131" i="2"/>
  <c r="R131" i="2" s="1"/>
  <c r="T135" i="2"/>
  <c r="R135" i="2" s="1"/>
  <c r="T19" i="2"/>
  <c r="R19" i="2" s="1"/>
  <c r="T27" i="2"/>
  <c r="R27" i="2" s="1"/>
  <c r="T31" i="2"/>
  <c r="R31" i="2" s="1"/>
  <c r="T45" i="2"/>
  <c r="R45" i="2" s="1"/>
  <c r="T49" i="2"/>
  <c r="R49" i="2" s="1"/>
  <c r="T57" i="2"/>
  <c r="R57" i="2" s="1"/>
  <c r="T65" i="2"/>
  <c r="R65" i="2" s="1"/>
  <c r="T83" i="2"/>
  <c r="R83" i="2" s="1"/>
  <c r="T87" i="2"/>
  <c r="R87" i="2" s="1"/>
  <c r="T91" i="2"/>
  <c r="R91" i="2" s="1"/>
  <c r="T95" i="2"/>
  <c r="R95" i="2" s="1"/>
  <c r="T99" i="2"/>
  <c r="R99" i="2" s="1"/>
  <c r="T36" i="2"/>
  <c r="R36" i="2" s="1"/>
  <c r="T73" i="2"/>
  <c r="R73" i="2" s="1"/>
  <c r="T103" i="2"/>
  <c r="R103" i="2" s="1"/>
  <c r="T114" i="2"/>
  <c r="R114" i="2" s="1"/>
  <c r="T118" i="2"/>
  <c r="R118" i="2" s="1"/>
  <c r="T122" i="2"/>
  <c r="R122" i="2" s="1"/>
  <c r="T126" i="2"/>
  <c r="R126" i="2" s="1"/>
  <c r="T130" i="2"/>
  <c r="R130" i="2" s="1"/>
  <c r="T134" i="2"/>
  <c r="R134" i="2" s="1"/>
  <c r="D19" i="45"/>
  <c r="D47" i="45" s="1"/>
  <c r="D13" i="45"/>
  <c r="D41" i="45" s="1"/>
  <c r="D26" i="45"/>
  <c r="D54" i="45" s="1"/>
  <c r="D29" i="45"/>
  <c r="D14" i="45"/>
  <c r="D42" i="45" s="1"/>
  <c r="D16" i="45"/>
  <c r="D44" i="45" s="1"/>
  <c r="D20" i="45"/>
  <c r="D48" i="45" s="1"/>
  <c r="D24" i="45"/>
  <c r="D52" i="45" s="1"/>
  <c r="D27" i="45"/>
  <c r="D55" i="45" s="1"/>
  <c r="D30" i="45"/>
  <c r="D58" i="45" s="1"/>
  <c r="D15" i="45"/>
  <c r="D43" i="45" s="1"/>
  <c r="D17" i="45"/>
  <c r="D45" i="45" s="1"/>
  <c r="D21" i="45"/>
  <c r="D49" i="45" s="1"/>
  <c r="D28" i="45"/>
  <c r="D56" i="45" s="1"/>
  <c r="D12" i="45"/>
  <c r="D18" i="45"/>
  <c r="D46" i="45" s="1"/>
  <c r="D22" i="45"/>
  <c r="D50" i="45" s="1"/>
  <c r="D25" i="45"/>
  <c r="D53" i="45" s="1"/>
  <c r="R5569" i="2"/>
  <c r="R5824" i="2"/>
  <c r="R5862" i="2"/>
  <c r="R5593" i="2"/>
  <c r="R5723" i="2"/>
  <c r="R5733" i="2"/>
  <c r="R5568" i="2"/>
  <c r="R5676" i="2"/>
  <c r="R6097" i="2"/>
  <c r="R5727" i="2"/>
  <c r="R5891" i="2"/>
  <c r="R6169" i="2"/>
  <c r="R6257" i="2"/>
  <c r="R6309" i="2"/>
  <c r="R5860" i="2"/>
  <c r="T814" i="2"/>
  <c r="R814" i="2" s="1"/>
  <c r="T822" i="2"/>
  <c r="R822" i="2" s="1"/>
  <c r="T830" i="2"/>
  <c r="R830" i="2" s="1"/>
  <c r="T838" i="2"/>
  <c r="R838" i="2" s="1"/>
  <c r="T862" i="2"/>
  <c r="R862" i="2" s="1"/>
  <c r="T870" i="2"/>
  <c r="R870" i="2" s="1"/>
  <c r="T878" i="2"/>
  <c r="R878" i="2" s="1"/>
  <c r="T886" i="2"/>
  <c r="R886" i="2" s="1"/>
  <c r="T894" i="2"/>
  <c r="R894" i="2" s="1"/>
  <c r="T902" i="2"/>
  <c r="R902" i="2" s="1"/>
  <c r="T910" i="2"/>
  <c r="R910" i="2" s="1"/>
  <c r="T918" i="2"/>
  <c r="R918" i="2" s="1"/>
  <c r="T926" i="2"/>
  <c r="R926" i="2" s="1"/>
  <c r="T942" i="2"/>
  <c r="R942" i="2" s="1"/>
  <c r="T950" i="2"/>
  <c r="R950" i="2" s="1"/>
  <c r="T958" i="2"/>
  <c r="R958" i="2" s="1"/>
  <c r="T966" i="2"/>
  <c r="R966" i="2" s="1"/>
  <c r="T974" i="2"/>
  <c r="R974" i="2" s="1"/>
  <c r="T990" i="2"/>
  <c r="R990" i="2" s="1"/>
  <c r="T998" i="2"/>
  <c r="R998" i="2" s="1"/>
  <c r="T1006" i="2"/>
  <c r="R1006" i="2" s="1"/>
  <c r="T1014" i="2"/>
  <c r="R1014" i="2" s="1"/>
  <c r="T1022" i="2"/>
  <c r="R1022" i="2" s="1"/>
  <c r="T1038" i="2"/>
  <c r="R1038" i="2" s="1"/>
  <c r="T1046" i="2"/>
  <c r="R1046" i="2" s="1"/>
  <c r="T1054" i="2"/>
  <c r="R1054" i="2" s="1"/>
  <c r="T1062" i="2"/>
  <c r="R1062" i="2" s="1"/>
  <c r="T1070" i="2"/>
  <c r="R1070" i="2" s="1"/>
  <c r="T1086" i="2"/>
  <c r="R1086" i="2" s="1"/>
  <c r="T1094" i="2"/>
  <c r="R1094" i="2" s="1"/>
  <c r="T1110" i="2"/>
  <c r="R1110" i="2" s="1"/>
  <c r="T1118" i="2"/>
  <c r="R1118" i="2" s="1"/>
  <c r="T1134" i="2"/>
  <c r="R1134" i="2" s="1"/>
  <c r="T1150" i="2"/>
  <c r="R1150" i="2" s="1"/>
  <c r="T1158" i="2"/>
  <c r="R1158" i="2" s="1"/>
  <c r="T1166" i="2"/>
  <c r="R1166" i="2" s="1"/>
  <c r="T1182" i="2"/>
  <c r="R1182" i="2" s="1"/>
  <c r="T1190" i="2"/>
  <c r="R1190" i="2" s="1"/>
  <c r="T1254" i="2"/>
  <c r="R1254" i="2" s="1"/>
  <c r="T1298" i="2"/>
  <c r="R1298" i="2" s="1"/>
  <c r="T1325" i="2"/>
  <c r="R1325" i="2" s="1"/>
  <c r="T1366" i="2"/>
  <c r="R1366" i="2" s="1"/>
  <c r="T1416" i="2"/>
  <c r="R1416" i="2" s="1"/>
  <c r="T1530" i="2"/>
  <c r="R1530" i="2" s="1"/>
  <c r="T815" i="2"/>
  <c r="R815" i="2" s="1"/>
  <c r="T823" i="2"/>
  <c r="R823" i="2" s="1"/>
  <c r="T831" i="2"/>
  <c r="R831" i="2" s="1"/>
  <c r="T839" i="2"/>
  <c r="R839" i="2" s="1"/>
  <c r="T855" i="2"/>
  <c r="R855" i="2" s="1"/>
  <c r="T863" i="2"/>
  <c r="R863" i="2" s="1"/>
  <c r="T871" i="2"/>
  <c r="R871" i="2" s="1"/>
  <c r="T879" i="2"/>
  <c r="R879" i="2" s="1"/>
  <c r="T887" i="2"/>
  <c r="R887" i="2" s="1"/>
  <c r="T895" i="2"/>
  <c r="R895" i="2" s="1"/>
  <c r="T903" i="2"/>
  <c r="R903" i="2" s="1"/>
  <c r="T919" i="2"/>
  <c r="R919" i="2" s="1"/>
  <c r="T927" i="2"/>
  <c r="R927" i="2" s="1"/>
  <c r="T943" i="2"/>
  <c r="R943" i="2" s="1"/>
  <c r="T951" i="2"/>
  <c r="R951" i="2" s="1"/>
  <c r="T967" i="2"/>
  <c r="R967" i="2" s="1"/>
  <c r="T975" i="2"/>
  <c r="R975" i="2" s="1"/>
  <c r="T991" i="2"/>
  <c r="R991" i="2" s="1"/>
  <c r="T999" i="2"/>
  <c r="R999" i="2" s="1"/>
  <c r="T1007" i="2"/>
  <c r="R1007" i="2" s="1"/>
  <c r="T1015" i="2"/>
  <c r="R1015" i="2" s="1"/>
  <c r="T1023" i="2"/>
  <c r="R1023" i="2" s="1"/>
  <c r="T1039" i="2"/>
  <c r="R1039" i="2" s="1"/>
  <c r="T1047" i="2"/>
  <c r="R1047" i="2" s="1"/>
  <c r="T1055" i="2"/>
  <c r="R1055" i="2" s="1"/>
  <c r="T1063" i="2"/>
  <c r="R1063" i="2" s="1"/>
  <c r="T1071" i="2"/>
  <c r="R1071" i="2" s="1"/>
  <c r="T1079" i="2"/>
  <c r="R1079" i="2" s="1"/>
  <c r="T1087" i="2"/>
  <c r="R1087" i="2" s="1"/>
  <c r="T1095" i="2"/>
  <c r="R1095" i="2" s="1"/>
  <c r="T1103" i="2"/>
  <c r="R1103" i="2" s="1"/>
  <c r="T1111" i="2"/>
  <c r="R1111" i="2" s="1"/>
  <c r="T1119" i="2"/>
  <c r="R1119" i="2" s="1"/>
  <c r="T1127" i="2"/>
  <c r="R1127" i="2" s="1"/>
  <c r="T1135" i="2"/>
  <c r="R1135" i="2" s="1"/>
  <c r="T1151" i="2"/>
  <c r="R1151" i="2" s="1"/>
  <c r="T1159" i="2"/>
  <c r="R1159" i="2" s="1"/>
  <c r="T1167" i="2"/>
  <c r="R1167" i="2" s="1"/>
  <c r="T1183" i="2"/>
  <c r="R1183" i="2" s="1"/>
  <c r="T1303" i="2"/>
  <c r="R1303" i="2" s="1"/>
  <c r="T1326" i="2"/>
  <c r="R1326" i="2" s="1"/>
  <c r="T1367" i="2"/>
  <c r="R1367" i="2" s="1"/>
  <c r="T1417" i="2"/>
  <c r="R1417" i="2" s="1"/>
  <c r="T1475" i="2"/>
  <c r="R1475" i="2" s="1"/>
  <c r="T1489" i="2"/>
  <c r="R1489" i="2" s="1"/>
  <c r="T1533" i="2"/>
  <c r="R1533" i="2" s="1"/>
  <c r="T816" i="2"/>
  <c r="R816" i="2" s="1"/>
  <c r="T824" i="2"/>
  <c r="R824" i="2" s="1"/>
  <c r="T832" i="2"/>
  <c r="R832" i="2" s="1"/>
  <c r="T848" i="2"/>
  <c r="R848" i="2" s="1"/>
  <c r="T856" i="2"/>
  <c r="R856" i="2" s="1"/>
  <c r="T872" i="2"/>
  <c r="R872" i="2" s="1"/>
  <c r="T880" i="2"/>
  <c r="R880" i="2" s="1"/>
  <c r="T888" i="2"/>
  <c r="R888" i="2" s="1"/>
  <c r="T904" i="2"/>
  <c r="R904" i="2" s="1"/>
  <c r="T912" i="2"/>
  <c r="R912" i="2" s="1"/>
  <c r="T920" i="2"/>
  <c r="R920" i="2" s="1"/>
  <c r="T928" i="2"/>
  <c r="R928" i="2" s="1"/>
  <c r="T944" i="2"/>
  <c r="R944" i="2" s="1"/>
  <c r="T952" i="2"/>
  <c r="R952" i="2" s="1"/>
  <c r="T960" i="2"/>
  <c r="R960" i="2" s="1"/>
  <c r="T968" i="2"/>
  <c r="R968" i="2" s="1"/>
  <c r="T976" i="2"/>
  <c r="R976" i="2" s="1"/>
  <c r="T984" i="2"/>
  <c r="R984" i="2" s="1"/>
  <c r="T992" i="2"/>
  <c r="R992" i="2" s="1"/>
  <c r="T1000" i="2"/>
  <c r="R1000" i="2" s="1"/>
  <c r="T1008" i="2"/>
  <c r="R1008" i="2" s="1"/>
  <c r="T1016" i="2"/>
  <c r="R1016" i="2" s="1"/>
  <c r="T1024" i="2"/>
  <c r="R1024" i="2" s="1"/>
  <c r="T1032" i="2"/>
  <c r="R1032" i="2" s="1"/>
  <c r="T1040" i="2"/>
  <c r="R1040" i="2" s="1"/>
  <c r="T1048" i="2"/>
  <c r="R1048" i="2" s="1"/>
  <c r="T1056" i="2"/>
  <c r="R1056" i="2" s="1"/>
  <c r="T1064" i="2"/>
  <c r="R1064" i="2" s="1"/>
  <c r="T1072" i="2"/>
  <c r="R1072" i="2" s="1"/>
  <c r="T1080" i="2"/>
  <c r="R1080" i="2" s="1"/>
  <c r="T1096" i="2"/>
  <c r="R1096" i="2" s="1"/>
  <c r="T1112" i="2"/>
  <c r="R1112" i="2" s="1"/>
  <c r="T1120" i="2"/>
  <c r="R1120" i="2" s="1"/>
  <c r="T1128" i="2"/>
  <c r="R1128" i="2" s="1"/>
  <c r="T1136" i="2"/>
  <c r="R1136" i="2" s="1"/>
  <c r="T1144" i="2"/>
  <c r="R1144" i="2" s="1"/>
  <c r="T1152" i="2"/>
  <c r="R1152" i="2" s="1"/>
  <c r="T1160" i="2"/>
  <c r="R1160" i="2" s="1"/>
  <c r="T1176" i="2"/>
  <c r="R1176" i="2" s="1"/>
  <c r="T1184" i="2"/>
  <c r="R1184" i="2" s="1"/>
  <c r="T1192" i="2"/>
  <c r="R1192" i="2" s="1"/>
  <c r="T1270" i="2"/>
  <c r="R1270" i="2" s="1"/>
  <c r="T1304" i="2"/>
  <c r="R1304" i="2" s="1"/>
  <c r="T1327" i="2"/>
  <c r="R1327" i="2" s="1"/>
  <c r="T1368" i="2"/>
  <c r="R1368" i="2" s="1"/>
  <c r="T1418" i="2"/>
  <c r="R1418" i="2" s="1"/>
  <c r="T1448" i="2"/>
  <c r="R1448" i="2" s="1"/>
  <c r="T1476" i="2"/>
  <c r="R1476" i="2" s="1"/>
  <c r="T1491" i="2"/>
  <c r="R1491" i="2" s="1"/>
  <c r="T817" i="2"/>
  <c r="R817" i="2" s="1"/>
  <c r="T825" i="2"/>
  <c r="R825" i="2" s="1"/>
  <c r="T833" i="2"/>
  <c r="R833" i="2" s="1"/>
  <c r="T841" i="2"/>
  <c r="R841" i="2" s="1"/>
  <c r="T857" i="2"/>
  <c r="R857" i="2" s="1"/>
  <c r="T873" i="2"/>
  <c r="R873" i="2" s="1"/>
  <c r="T881" i="2"/>
  <c r="R881" i="2" s="1"/>
  <c r="T889" i="2"/>
  <c r="R889" i="2" s="1"/>
  <c r="T905" i="2"/>
  <c r="R905" i="2" s="1"/>
  <c r="T913" i="2"/>
  <c r="R913" i="2" s="1"/>
  <c r="T921" i="2"/>
  <c r="R921" i="2" s="1"/>
  <c r="T929" i="2"/>
  <c r="R929" i="2" s="1"/>
  <c r="T945" i="2"/>
  <c r="R945" i="2" s="1"/>
  <c r="T953" i="2"/>
  <c r="R953" i="2" s="1"/>
  <c r="T969" i="2"/>
  <c r="R969" i="2" s="1"/>
  <c r="T977" i="2"/>
  <c r="R977" i="2" s="1"/>
  <c r="T985" i="2"/>
  <c r="R985" i="2" s="1"/>
  <c r="T993" i="2"/>
  <c r="R993" i="2" s="1"/>
  <c r="T1001" i="2"/>
  <c r="R1001" i="2" s="1"/>
  <c r="T1009" i="2"/>
  <c r="R1009" i="2" s="1"/>
  <c r="T1017" i="2"/>
  <c r="R1017" i="2" s="1"/>
  <c r="T1025" i="2"/>
  <c r="R1025" i="2" s="1"/>
  <c r="T1041" i="2"/>
  <c r="R1041" i="2" s="1"/>
  <c r="T1049" i="2"/>
  <c r="R1049" i="2" s="1"/>
  <c r="T1057" i="2"/>
  <c r="R1057" i="2" s="1"/>
  <c r="T1073" i="2"/>
  <c r="R1073" i="2" s="1"/>
  <c r="T1081" i="2"/>
  <c r="R1081" i="2" s="1"/>
  <c r="T1097" i="2"/>
  <c r="R1097" i="2" s="1"/>
  <c r="T1121" i="2"/>
  <c r="R1121" i="2" s="1"/>
  <c r="T1129" i="2"/>
  <c r="R1129" i="2" s="1"/>
  <c r="T1145" i="2"/>
  <c r="R1145" i="2" s="1"/>
  <c r="T1153" i="2"/>
  <c r="R1153" i="2" s="1"/>
  <c r="T1161" i="2"/>
  <c r="R1161" i="2" s="1"/>
  <c r="T1177" i="2"/>
  <c r="R1177" i="2" s="1"/>
  <c r="T1185" i="2"/>
  <c r="R1185" i="2" s="1"/>
  <c r="T1193" i="2"/>
  <c r="R1193" i="2" s="1"/>
  <c r="T1272" i="2"/>
  <c r="R1272" i="2" s="1"/>
  <c r="T1320" i="2"/>
  <c r="R1320" i="2" s="1"/>
  <c r="T1346" i="2"/>
  <c r="R1346" i="2" s="1"/>
  <c r="T1369" i="2"/>
  <c r="R1369" i="2" s="1"/>
  <c r="T1420" i="2"/>
  <c r="R1420" i="2" s="1"/>
  <c r="T1477" i="2"/>
  <c r="R1477" i="2" s="1"/>
  <c r="T1492" i="2"/>
  <c r="R1492" i="2" s="1"/>
  <c r="T818" i="2"/>
  <c r="R818" i="2" s="1"/>
  <c r="T826" i="2"/>
  <c r="R826" i="2" s="1"/>
  <c r="T834" i="2"/>
  <c r="R834" i="2" s="1"/>
  <c r="T842" i="2"/>
  <c r="R842" i="2" s="1"/>
  <c r="T858" i="2"/>
  <c r="R858" i="2" s="1"/>
  <c r="T874" i="2"/>
  <c r="R874" i="2" s="1"/>
  <c r="T882" i="2"/>
  <c r="R882" i="2" s="1"/>
  <c r="T898" i="2"/>
  <c r="R898" i="2" s="1"/>
  <c r="T906" i="2"/>
  <c r="R906" i="2" s="1"/>
  <c r="T914" i="2"/>
  <c r="R914" i="2" s="1"/>
  <c r="T922" i="2"/>
  <c r="R922" i="2" s="1"/>
  <c r="T930" i="2"/>
  <c r="R930" i="2" s="1"/>
  <c r="T946" i="2"/>
  <c r="R946" i="2" s="1"/>
  <c r="T954" i="2"/>
  <c r="R954" i="2" s="1"/>
  <c r="T962" i="2"/>
  <c r="R962" i="2" s="1"/>
  <c r="T970" i="2"/>
  <c r="R970" i="2" s="1"/>
  <c r="T986" i="2"/>
  <c r="R986" i="2" s="1"/>
  <c r="T994" i="2"/>
  <c r="R994" i="2" s="1"/>
  <c r="T1002" i="2"/>
  <c r="R1002" i="2" s="1"/>
  <c r="T1010" i="2"/>
  <c r="R1010" i="2" s="1"/>
  <c r="T1018" i="2"/>
  <c r="R1018" i="2" s="1"/>
  <c r="T1026" i="2"/>
  <c r="R1026" i="2" s="1"/>
  <c r="T1042" i="2"/>
  <c r="R1042" i="2" s="1"/>
  <c r="T1050" i="2"/>
  <c r="R1050" i="2" s="1"/>
  <c r="T1058" i="2"/>
  <c r="R1058" i="2" s="1"/>
  <c r="T1074" i="2"/>
  <c r="R1074" i="2" s="1"/>
  <c r="T1082" i="2"/>
  <c r="R1082" i="2" s="1"/>
  <c r="T1098" i="2"/>
  <c r="R1098" i="2" s="1"/>
  <c r="T1106" i="2"/>
  <c r="R1106" i="2" s="1"/>
  <c r="T1114" i="2"/>
  <c r="R1114" i="2" s="1"/>
  <c r="T1130" i="2"/>
  <c r="R1130" i="2" s="1"/>
  <c r="T1138" i="2"/>
  <c r="R1138" i="2" s="1"/>
  <c r="T1154" i="2"/>
  <c r="R1154" i="2" s="1"/>
  <c r="T1162" i="2"/>
  <c r="R1162" i="2" s="1"/>
  <c r="T1170" i="2"/>
  <c r="R1170" i="2" s="1"/>
  <c r="T1178" i="2"/>
  <c r="R1178" i="2" s="1"/>
  <c r="T1186" i="2"/>
  <c r="R1186" i="2" s="1"/>
  <c r="T1194" i="2"/>
  <c r="R1194" i="2" s="1"/>
  <c r="T1277" i="2"/>
  <c r="R1277" i="2" s="1"/>
  <c r="T1321" i="2"/>
  <c r="R1321" i="2" s="1"/>
  <c r="T1348" i="2"/>
  <c r="R1348" i="2" s="1"/>
  <c r="T1370" i="2"/>
  <c r="R1370" i="2" s="1"/>
  <c r="T1421" i="2"/>
  <c r="R1421" i="2" s="1"/>
  <c r="T1452" i="2"/>
  <c r="R1452" i="2" s="1"/>
  <c r="T1478" i="2"/>
  <c r="R1478" i="2" s="1"/>
  <c r="T1500" i="2"/>
  <c r="R1500" i="2" s="1"/>
  <c r="T819" i="2"/>
  <c r="R819" i="2" s="1"/>
  <c r="T827" i="2"/>
  <c r="R827" i="2" s="1"/>
  <c r="T835" i="2"/>
  <c r="R835" i="2" s="1"/>
  <c r="T859" i="2"/>
  <c r="R859" i="2" s="1"/>
  <c r="T875" i="2"/>
  <c r="R875" i="2" s="1"/>
  <c r="T891" i="2"/>
  <c r="R891" i="2" s="1"/>
  <c r="T899" i="2"/>
  <c r="R899" i="2" s="1"/>
  <c r="T907" i="2"/>
  <c r="R907" i="2" s="1"/>
  <c r="T915" i="2"/>
  <c r="R915" i="2" s="1"/>
  <c r="T923" i="2"/>
  <c r="R923" i="2" s="1"/>
  <c r="T931" i="2"/>
  <c r="R931" i="2" s="1"/>
  <c r="T947" i="2"/>
  <c r="R947" i="2" s="1"/>
  <c r="T955" i="2"/>
  <c r="R955" i="2" s="1"/>
  <c r="T963" i="2"/>
  <c r="R963" i="2" s="1"/>
  <c r="T971" i="2"/>
  <c r="R971" i="2" s="1"/>
  <c r="T987" i="2"/>
  <c r="R987" i="2" s="1"/>
  <c r="T995" i="2"/>
  <c r="R995" i="2" s="1"/>
  <c r="T1003" i="2"/>
  <c r="R1003" i="2" s="1"/>
  <c r="T1011" i="2"/>
  <c r="R1011" i="2" s="1"/>
  <c r="T1019" i="2"/>
  <c r="R1019" i="2" s="1"/>
  <c r="T1035" i="2"/>
  <c r="R1035" i="2" s="1"/>
  <c r="T1043" i="2"/>
  <c r="R1043" i="2" s="1"/>
  <c r="T1051" i="2"/>
  <c r="R1051" i="2" s="1"/>
  <c r="T1059" i="2"/>
  <c r="R1059" i="2" s="1"/>
  <c r="T1075" i="2"/>
  <c r="R1075" i="2" s="1"/>
  <c r="T1083" i="2"/>
  <c r="R1083" i="2" s="1"/>
  <c r="T1099" i="2"/>
  <c r="R1099" i="2" s="1"/>
  <c r="T1107" i="2"/>
  <c r="R1107" i="2" s="1"/>
  <c r="T1115" i="2"/>
  <c r="R1115" i="2" s="1"/>
  <c r="T1123" i="2"/>
  <c r="R1123" i="2" s="1"/>
  <c r="T1131" i="2"/>
  <c r="R1131" i="2" s="1"/>
  <c r="T1139" i="2"/>
  <c r="R1139" i="2" s="1"/>
  <c r="T1147" i="2"/>
  <c r="R1147" i="2" s="1"/>
  <c r="T1163" i="2"/>
  <c r="R1163" i="2" s="1"/>
  <c r="T1171" i="2"/>
  <c r="R1171" i="2" s="1"/>
  <c r="T1187" i="2"/>
  <c r="R1187" i="2" s="1"/>
  <c r="T1195" i="2"/>
  <c r="R1195" i="2" s="1"/>
  <c r="T1251" i="2"/>
  <c r="R1251" i="2" s="1"/>
  <c r="T1322" i="2"/>
  <c r="R1322" i="2" s="1"/>
  <c r="T1352" i="2"/>
  <c r="R1352" i="2" s="1"/>
  <c r="T1408" i="2"/>
  <c r="R1408" i="2" s="1"/>
  <c r="T1453" i="2"/>
  <c r="R1453" i="2" s="1"/>
  <c r="T812" i="2"/>
  <c r="R812" i="2" s="1"/>
  <c r="T828" i="2"/>
  <c r="R828" i="2" s="1"/>
  <c r="T836" i="2"/>
  <c r="R836" i="2" s="1"/>
  <c r="T860" i="2"/>
  <c r="R860" i="2" s="1"/>
  <c r="T876" i="2"/>
  <c r="R876" i="2" s="1"/>
  <c r="T884" i="2"/>
  <c r="R884" i="2" s="1"/>
  <c r="T892" i="2"/>
  <c r="R892" i="2" s="1"/>
  <c r="T900" i="2"/>
  <c r="R900" i="2" s="1"/>
  <c r="T908" i="2"/>
  <c r="R908" i="2" s="1"/>
  <c r="T924" i="2"/>
  <c r="R924" i="2" s="1"/>
  <c r="T932" i="2"/>
  <c r="R932" i="2" s="1"/>
  <c r="T948" i="2"/>
  <c r="R948" i="2" s="1"/>
  <c r="T956" i="2"/>
  <c r="R956" i="2" s="1"/>
  <c r="T964" i="2"/>
  <c r="R964" i="2" s="1"/>
  <c r="T988" i="2"/>
  <c r="R988" i="2" s="1"/>
  <c r="T996" i="2"/>
  <c r="R996" i="2" s="1"/>
  <c r="T1004" i="2"/>
  <c r="R1004" i="2" s="1"/>
  <c r="T1012" i="2"/>
  <c r="R1012" i="2" s="1"/>
  <c r="T1020" i="2"/>
  <c r="R1020" i="2" s="1"/>
  <c r="T1036" i="2"/>
  <c r="R1036" i="2" s="1"/>
  <c r="T1044" i="2"/>
  <c r="R1044" i="2" s="1"/>
  <c r="T1052" i="2"/>
  <c r="R1052" i="2" s="1"/>
  <c r="T1060" i="2"/>
  <c r="R1060" i="2" s="1"/>
  <c r="T1068" i="2"/>
  <c r="R1068" i="2" s="1"/>
  <c r="T1076" i="2"/>
  <c r="R1076" i="2" s="1"/>
  <c r="T1084" i="2"/>
  <c r="R1084" i="2" s="1"/>
  <c r="T1092" i="2"/>
  <c r="R1092" i="2" s="1"/>
  <c r="T1100" i="2"/>
  <c r="R1100" i="2" s="1"/>
  <c r="T1108" i="2"/>
  <c r="R1108" i="2" s="1"/>
  <c r="T1116" i="2"/>
  <c r="R1116" i="2" s="1"/>
  <c r="T1124" i="2"/>
  <c r="R1124" i="2" s="1"/>
  <c r="T1132" i="2"/>
  <c r="R1132" i="2" s="1"/>
  <c r="T1140" i="2"/>
  <c r="R1140" i="2" s="1"/>
  <c r="T1156" i="2"/>
  <c r="R1156" i="2" s="1"/>
  <c r="T1164" i="2"/>
  <c r="R1164" i="2" s="1"/>
  <c r="T1180" i="2"/>
  <c r="R1180" i="2" s="1"/>
  <c r="T1188" i="2"/>
  <c r="R1188" i="2" s="1"/>
  <c r="T1196" i="2"/>
  <c r="R1196" i="2" s="1"/>
  <c r="T1252" i="2"/>
  <c r="R1252" i="2" s="1"/>
  <c r="T1283" i="2"/>
  <c r="R1283" i="2" s="1"/>
  <c r="T1323" i="2"/>
  <c r="R1323" i="2" s="1"/>
  <c r="T1359" i="2"/>
  <c r="R1359" i="2" s="1"/>
  <c r="T1454" i="2"/>
  <c r="R1454" i="2" s="1"/>
  <c r="T1509" i="2"/>
  <c r="R1509" i="2" s="1"/>
  <c r="T1524" i="2"/>
  <c r="R1524" i="2" s="1"/>
  <c r="T813" i="2"/>
  <c r="R813" i="2" s="1"/>
  <c r="T829" i="2"/>
  <c r="R829" i="2" s="1"/>
  <c r="T837" i="2"/>
  <c r="R837" i="2" s="1"/>
  <c r="T845" i="2"/>
  <c r="R845" i="2" s="1"/>
  <c r="T869" i="2"/>
  <c r="R869" i="2" s="1"/>
  <c r="T877" i="2"/>
  <c r="R877" i="2" s="1"/>
  <c r="T893" i="2"/>
  <c r="R893" i="2" s="1"/>
  <c r="T901" i="2"/>
  <c r="R901" i="2" s="1"/>
  <c r="T909" i="2"/>
  <c r="R909" i="2" s="1"/>
  <c r="T925" i="2"/>
  <c r="R925" i="2" s="1"/>
  <c r="T941" i="2"/>
  <c r="R941" i="2" s="1"/>
  <c r="T949" i="2"/>
  <c r="R949" i="2" s="1"/>
  <c r="T957" i="2"/>
  <c r="R957" i="2" s="1"/>
  <c r="T973" i="2"/>
  <c r="R973" i="2" s="1"/>
  <c r="T989" i="2"/>
  <c r="R989" i="2" s="1"/>
  <c r="T997" i="2"/>
  <c r="R997" i="2" s="1"/>
  <c r="T1005" i="2"/>
  <c r="R1005" i="2" s="1"/>
  <c r="T1013" i="2"/>
  <c r="R1013" i="2" s="1"/>
  <c r="T1037" i="2"/>
  <c r="R1037" i="2" s="1"/>
  <c r="T1045" i="2"/>
  <c r="R1045" i="2" s="1"/>
  <c r="T1053" i="2"/>
  <c r="R1053" i="2" s="1"/>
  <c r="T1069" i="2"/>
  <c r="R1069" i="2" s="1"/>
  <c r="T1077" i="2"/>
  <c r="R1077" i="2" s="1"/>
  <c r="T1085" i="2"/>
  <c r="R1085" i="2" s="1"/>
  <c r="T1093" i="2"/>
  <c r="R1093" i="2" s="1"/>
  <c r="T1101" i="2"/>
  <c r="R1101" i="2" s="1"/>
  <c r="T1109" i="2"/>
  <c r="R1109" i="2" s="1"/>
  <c r="T1117" i="2"/>
  <c r="R1117" i="2" s="1"/>
  <c r="T1133" i="2"/>
  <c r="R1133" i="2" s="1"/>
  <c r="T1141" i="2"/>
  <c r="R1141" i="2" s="1"/>
  <c r="T1149" i="2"/>
  <c r="R1149" i="2" s="1"/>
  <c r="T1157" i="2"/>
  <c r="R1157" i="2" s="1"/>
  <c r="T1165" i="2"/>
  <c r="R1165" i="2" s="1"/>
  <c r="T1181" i="2"/>
  <c r="R1181" i="2" s="1"/>
  <c r="T1189" i="2"/>
  <c r="R1189" i="2" s="1"/>
  <c r="T1253" i="2"/>
  <c r="R1253" i="2" s="1"/>
  <c r="T1284" i="2"/>
  <c r="R1284" i="2" s="1"/>
  <c r="T1324" i="2"/>
  <c r="R1324" i="2" s="1"/>
  <c r="T1365" i="2"/>
  <c r="R1365" i="2" s="1"/>
  <c r="T1465" i="2"/>
  <c r="R1465" i="2" s="1"/>
  <c r="T1512" i="2"/>
  <c r="R1512" i="2" s="1"/>
  <c r="T1529" i="2"/>
  <c r="R1529" i="2" s="1"/>
  <c r="H52" i="37"/>
  <c r="H50" i="37"/>
  <c r="H47" i="37"/>
  <c r="H40" i="37"/>
  <c r="H48" i="37"/>
  <c r="H38" i="37"/>
  <c r="H46" i="37"/>
  <c r="H51" i="37"/>
  <c r="H49" i="37"/>
  <c r="H37" i="37"/>
  <c r="H45" i="37"/>
  <c r="H44" i="37"/>
  <c r="H42" i="37"/>
  <c r="H36" i="37"/>
  <c r="H35" i="37"/>
  <c r="H41" i="37"/>
  <c r="I50" i="37"/>
  <c r="I48" i="37"/>
  <c r="I51" i="37"/>
  <c r="I49" i="37"/>
  <c r="I47" i="37"/>
  <c r="B29" i="37"/>
  <c r="D29" i="37"/>
  <c r="E29" i="37"/>
  <c r="B28" i="37"/>
  <c r="E28" i="37"/>
  <c r="D28" i="37"/>
  <c r="G28" i="37"/>
  <c r="T1201" i="2"/>
  <c r="R1201" i="2" s="1"/>
  <c r="T1217" i="2"/>
  <c r="R1217" i="2" s="1"/>
  <c r="T1225" i="2"/>
  <c r="R1225" i="2" s="1"/>
  <c r="T1233" i="2"/>
  <c r="R1233" i="2" s="1"/>
  <c r="T1241" i="2"/>
  <c r="R1241" i="2" s="1"/>
  <c r="T1205" i="2"/>
  <c r="R1205" i="2" s="1"/>
  <c r="T1202" i="2"/>
  <c r="R1202" i="2" s="1"/>
  <c r="T1210" i="2"/>
  <c r="R1210" i="2" s="1"/>
  <c r="T1218" i="2"/>
  <c r="R1218" i="2" s="1"/>
  <c r="T1226" i="2"/>
  <c r="R1226" i="2" s="1"/>
  <c r="T1234" i="2"/>
  <c r="R1234" i="2" s="1"/>
  <c r="T1242" i="2"/>
  <c r="R1242" i="2" s="1"/>
  <c r="T1221" i="2"/>
  <c r="R1221" i="2" s="1"/>
  <c r="T1237" i="2"/>
  <c r="R1237" i="2" s="1"/>
  <c r="T1203" i="2"/>
  <c r="R1203" i="2" s="1"/>
  <c r="T1211" i="2"/>
  <c r="R1211" i="2" s="1"/>
  <c r="T1219" i="2"/>
  <c r="R1219" i="2" s="1"/>
  <c r="T1227" i="2"/>
  <c r="R1227" i="2" s="1"/>
  <c r="T1235" i="2"/>
  <c r="R1235" i="2" s="1"/>
  <c r="T1213" i="2"/>
  <c r="R1213" i="2" s="1"/>
  <c r="T1204" i="2"/>
  <c r="R1204" i="2" s="1"/>
  <c r="T1212" i="2"/>
  <c r="R1212" i="2" s="1"/>
  <c r="T1220" i="2"/>
  <c r="R1220" i="2" s="1"/>
  <c r="T1228" i="2"/>
  <c r="R1228" i="2" s="1"/>
  <c r="T1236" i="2"/>
  <c r="R1236" i="2" s="1"/>
  <c r="T1229" i="2"/>
  <c r="R1229" i="2" s="1"/>
  <c r="T1206" i="2"/>
  <c r="R1206" i="2" s="1"/>
  <c r="T1214" i="2"/>
  <c r="R1214" i="2" s="1"/>
  <c r="T1222" i="2"/>
  <c r="R1222" i="2" s="1"/>
  <c r="T1230" i="2"/>
  <c r="R1230" i="2" s="1"/>
  <c r="T1238" i="2"/>
  <c r="R1238" i="2" s="1"/>
  <c r="T1232" i="2"/>
  <c r="R1232" i="2" s="1"/>
  <c r="T1199" i="2"/>
  <c r="R1199" i="2" s="1"/>
  <c r="T1207" i="2"/>
  <c r="R1207" i="2" s="1"/>
  <c r="T1215" i="2"/>
  <c r="R1215" i="2" s="1"/>
  <c r="T1223" i="2"/>
  <c r="R1223" i="2" s="1"/>
  <c r="T1231" i="2"/>
  <c r="R1231" i="2" s="1"/>
  <c r="T1239" i="2"/>
  <c r="R1239" i="2" s="1"/>
  <c r="T1200" i="2"/>
  <c r="R1200" i="2" s="1"/>
  <c r="T1216" i="2"/>
  <c r="R1216" i="2" s="1"/>
  <c r="T1224" i="2"/>
  <c r="R1224" i="2" s="1"/>
  <c r="T1240" i="2"/>
  <c r="R1240" i="2" s="1"/>
  <c r="B27" i="37"/>
  <c r="D27" i="37"/>
  <c r="E27" i="37"/>
  <c r="B26" i="37"/>
  <c r="D26" i="37"/>
  <c r="E26" i="37"/>
  <c r="B25" i="37"/>
  <c r="D25" i="37"/>
  <c r="E25" i="37"/>
  <c r="I40" i="37"/>
  <c r="I38" i="37"/>
  <c r="I39" i="37"/>
  <c r="I41" i="37"/>
  <c r="I42" i="37"/>
  <c r="I43" i="37"/>
  <c r="I44" i="37"/>
  <c r="I45" i="37"/>
  <c r="I46" i="37"/>
  <c r="T178" i="2"/>
  <c r="R178" i="2" s="1"/>
  <c r="T186" i="2"/>
  <c r="R186" i="2" s="1"/>
  <c r="T202" i="2"/>
  <c r="R202" i="2" s="1"/>
  <c r="T210" i="2"/>
  <c r="R210" i="2" s="1"/>
  <c r="T218" i="2"/>
  <c r="R218" i="2" s="1"/>
  <c r="T226" i="2"/>
  <c r="R226" i="2" s="1"/>
  <c r="T234" i="2"/>
  <c r="R234" i="2" s="1"/>
  <c r="T242" i="2"/>
  <c r="R242" i="2" s="1"/>
  <c r="T250" i="2"/>
  <c r="R250" i="2" s="1"/>
  <c r="T258" i="2"/>
  <c r="R258" i="2" s="1"/>
  <c r="T266" i="2"/>
  <c r="R266" i="2" s="1"/>
  <c r="T274" i="2"/>
  <c r="R274" i="2" s="1"/>
  <c r="T282" i="2"/>
  <c r="R282" i="2" s="1"/>
  <c r="T290" i="2"/>
  <c r="R290" i="2" s="1"/>
  <c r="T298" i="2"/>
  <c r="R298" i="2" s="1"/>
  <c r="T306" i="2"/>
  <c r="R306" i="2" s="1"/>
  <c r="T322" i="2"/>
  <c r="R322" i="2" s="1"/>
  <c r="T330" i="2"/>
  <c r="R330" i="2" s="1"/>
  <c r="T354" i="2"/>
  <c r="R354" i="2" s="1"/>
  <c r="T362" i="2"/>
  <c r="R362" i="2" s="1"/>
  <c r="T370" i="2"/>
  <c r="R370" i="2" s="1"/>
  <c r="T378" i="2"/>
  <c r="R378" i="2" s="1"/>
  <c r="T386" i="2"/>
  <c r="R386" i="2" s="1"/>
  <c r="T394" i="2"/>
  <c r="R394" i="2" s="1"/>
  <c r="T402" i="2"/>
  <c r="R402" i="2" s="1"/>
  <c r="T410" i="2"/>
  <c r="R410" i="2" s="1"/>
  <c r="T418" i="2"/>
  <c r="R418" i="2" s="1"/>
  <c r="T426" i="2"/>
  <c r="R426" i="2" s="1"/>
  <c r="T434" i="2"/>
  <c r="R434" i="2" s="1"/>
  <c r="T442" i="2"/>
  <c r="R442" i="2" s="1"/>
  <c r="T450" i="2"/>
  <c r="R450" i="2" s="1"/>
  <c r="T458" i="2"/>
  <c r="R458" i="2" s="1"/>
  <c r="T474" i="2"/>
  <c r="R474" i="2" s="1"/>
  <c r="T482" i="2"/>
  <c r="R482" i="2" s="1"/>
  <c r="T490" i="2"/>
  <c r="R490" i="2" s="1"/>
  <c r="T498" i="2"/>
  <c r="R498" i="2" s="1"/>
  <c r="T506" i="2"/>
  <c r="R506" i="2" s="1"/>
  <c r="T514" i="2"/>
  <c r="R514" i="2" s="1"/>
  <c r="T522" i="2"/>
  <c r="R522" i="2" s="1"/>
  <c r="T530" i="2"/>
  <c r="R530" i="2" s="1"/>
  <c r="T538" i="2"/>
  <c r="R538" i="2" s="1"/>
  <c r="T546" i="2"/>
  <c r="R546" i="2" s="1"/>
  <c r="T554" i="2"/>
  <c r="R554" i="2" s="1"/>
  <c r="T570" i="2"/>
  <c r="R570" i="2" s="1"/>
  <c r="T578" i="2"/>
  <c r="R578" i="2" s="1"/>
  <c r="T586" i="2"/>
  <c r="R586" i="2" s="1"/>
  <c r="T594" i="2"/>
  <c r="R594" i="2" s="1"/>
  <c r="T602" i="2"/>
  <c r="R602" i="2" s="1"/>
  <c r="T610" i="2"/>
  <c r="R610" i="2" s="1"/>
  <c r="T618" i="2"/>
  <c r="R618" i="2" s="1"/>
  <c r="T626" i="2"/>
  <c r="R626" i="2" s="1"/>
  <c r="T634" i="2"/>
  <c r="R634" i="2" s="1"/>
  <c r="T642" i="2"/>
  <c r="R642" i="2" s="1"/>
  <c r="T650" i="2"/>
  <c r="R650" i="2" s="1"/>
  <c r="T674" i="2"/>
  <c r="R674" i="2" s="1"/>
  <c r="T682" i="2"/>
  <c r="R682" i="2" s="1"/>
  <c r="T690" i="2"/>
  <c r="R690" i="2" s="1"/>
  <c r="T698" i="2"/>
  <c r="R698" i="2" s="1"/>
  <c r="T706" i="2"/>
  <c r="R706" i="2" s="1"/>
  <c r="T714" i="2"/>
  <c r="R714" i="2" s="1"/>
  <c r="T722" i="2"/>
  <c r="R722" i="2" s="1"/>
  <c r="T730" i="2"/>
  <c r="R730" i="2" s="1"/>
  <c r="T746" i="2"/>
  <c r="R746" i="2" s="1"/>
  <c r="T179" i="2"/>
  <c r="R179" i="2" s="1"/>
  <c r="T187" i="2"/>
  <c r="R187" i="2" s="1"/>
  <c r="T203" i="2"/>
  <c r="R203" i="2" s="1"/>
  <c r="T211" i="2"/>
  <c r="R211" i="2" s="1"/>
  <c r="T219" i="2"/>
  <c r="R219" i="2" s="1"/>
  <c r="T227" i="2"/>
  <c r="R227" i="2" s="1"/>
  <c r="T235" i="2"/>
  <c r="R235" i="2" s="1"/>
  <c r="T243" i="2"/>
  <c r="R243" i="2" s="1"/>
  <c r="T251" i="2"/>
  <c r="R251" i="2" s="1"/>
  <c r="T259" i="2"/>
  <c r="R259" i="2" s="1"/>
  <c r="T267" i="2"/>
  <c r="R267" i="2" s="1"/>
  <c r="T275" i="2"/>
  <c r="R275" i="2" s="1"/>
  <c r="T283" i="2"/>
  <c r="R283" i="2" s="1"/>
  <c r="T291" i="2"/>
  <c r="R291" i="2" s="1"/>
  <c r="T299" i="2"/>
  <c r="R299" i="2" s="1"/>
  <c r="T307" i="2"/>
  <c r="R307" i="2" s="1"/>
  <c r="T323" i="2"/>
  <c r="R323" i="2" s="1"/>
  <c r="T355" i="2"/>
  <c r="R355" i="2" s="1"/>
  <c r="T363" i="2"/>
  <c r="R363" i="2" s="1"/>
  <c r="T371" i="2"/>
  <c r="R371" i="2" s="1"/>
  <c r="T379" i="2"/>
  <c r="R379" i="2" s="1"/>
  <c r="T387" i="2"/>
  <c r="R387" i="2" s="1"/>
  <c r="T395" i="2"/>
  <c r="R395" i="2" s="1"/>
  <c r="T403" i="2"/>
  <c r="R403" i="2" s="1"/>
  <c r="T411" i="2"/>
  <c r="R411" i="2" s="1"/>
  <c r="T419" i="2"/>
  <c r="R419" i="2" s="1"/>
  <c r="T427" i="2"/>
  <c r="R427" i="2" s="1"/>
  <c r="T435" i="2"/>
  <c r="R435" i="2" s="1"/>
  <c r="T443" i="2"/>
  <c r="R443" i="2" s="1"/>
  <c r="T451" i="2"/>
  <c r="R451" i="2" s="1"/>
  <c r="T483" i="2"/>
  <c r="R483" i="2" s="1"/>
  <c r="T499" i="2"/>
  <c r="R499" i="2" s="1"/>
  <c r="T507" i="2"/>
  <c r="R507" i="2" s="1"/>
  <c r="T515" i="2"/>
  <c r="R515" i="2" s="1"/>
  <c r="T523" i="2"/>
  <c r="R523" i="2" s="1"/>
  <c r="T531" i="2"/>
  <c r="R531" i="2" s="1"/>
  <c r="T539" i="2"/>
  <c r="R539" i="2" s="1"/>
  <c r="T547" i="2"/>
  <c r="R547" i="2" s="1"/>
  <c r="T555" i="2"/>
  <c r="R555" i="2" s="1"/>
  <c r="T571" i="2"/>
  <c r="R571" i="2" s="1"/>
  <c r="T579" i="2"/>
  <c r="R579" i="2" s="1"/>
  <c r="T587" i="2"/>
  <c r="R587" i="2" s="1"/>
  <c r="T595" i="2"/>
  <c r="R595" i="2" s="1"/>
  <c r="T603" i="2"/>
  <c r="R603" i="2" s="1"/>
  <c r="T611" i="2"/>
  <c r="R611" i="2" s="1"/>
  <c r="T619" i="2"/>
  <c r="R619" i="2" s="1"/>
  <c r="T627" i="2"/>
  <c r="R627" i="2" s="1"/>
  <c r="T643" i="2"/>
  <c r="R643" i="2" s="1"/>
  <c r="T651" i="2"/>
  <c r="R651" i="2" s="1"/>
  <c r="T667" i="2"/>
  <c r="R667" i="2" s="1"/>
  <c r="T675" i="2"/>
  <c r="R675" i="2" s="1"/>
  <c r="T683" i="2"/>
  <c r="R683" i="2" s="1"/>
  <c r="T691" i="2"/>
  <c r="R691" i="2" s="1"/>
  <c r="T699" i="2"/>
  <c r="R699" i="2" s="1"/>
  <c r="T707" i="2"/>
  <c r="R707" i="2" s="1"/>
  <c r="T715" i="2"/>
  <c r="R715" i="2" s="1"/>
  <c r="T723" i="2"/>
  <c r="R723" i="2" s="1"/>
  <c r="T731" i="2"/>
  <c r="R731" i="2" s="1"/>
  <c r="T747" i="2"/>
  <c r="R747" i="2" s="1"/>
  <c r="T755" i="2"/>
  <c r="R755" i="2" s="1"/>
  <c r="T763" i="2"/>
  <c r="R763" i="2" s="1"/>
  <c r="T771" i="2"/>
  <c r="R771" i="2" s="1"/>
  <c r="T779" i="2"/>
  <c r="R779" i="2" s="1"/>
  <c r="T803" i="2"/>
  <c r="R803" i="2" s="1"/>
  <c r="T811" i="2"/>
  <c r="R811" i="2" s="1"/>
  <c r="T172" i="2"/>
  <c r="R172" i="2" s="1"/>
  <c r="T180" i="2"/>
  <c r="R180" i="2" s="1"/>
  <c r="T188" i="2"/>
  <c r="R188" i="2" s="1"/>
  <c r="T204" i="2"/>
  <c r="R204" i="2" s="1"/>
  <c r="T212" i="2"/>
  <c r="R212" i="2" s="1"/>
  <c r="T220" i="2"/>
  <c r="R220" i="2" s="1"/>
  <c r="T228" i="2"/>
  <c r="R228" i="2" s="1"/>
  <c r="T236" i="2"/>
  <c r="R236" i="2" s="1"/>
  <c r="T244" i="2"/>
  <c r="R244" i="2" s="1"/>
  <c r="T252" i="2"/>
  <c r="R252" i="2" s="1"/>
  <c r="T260" i="2"/>
  <c r="R260" i="2" s="1"/>
  <c r="T268" i="2"/>
  <c r="R268" i="2" s="1"/>
  <c r="T276" i="2"/>
  <c r="R276" i="2" s="1"/>
  <c r="T284" i="2"/>
  <c r="R284" i="2" s="1"/>
  <c r="T292" i="2"/>
  <c r="R292" i="2" s="1"/>
  <c r="T300" i="2"/>
  <c r="R300" i="2" s="1"/>
  <c r="T308" i="2"/>
  <c r="R308" i="2" s="1"/>
  <c r="T316" i="2"/>
  <c r="R316" i="2" s="1"/>
  <c r="T324" i="2"/>
  <c r="R324" i="2" s="1"/>
  <c r="T356" i="2"/>
  <c r="R356" i="2" s="1"/>
  <c r="T364" i="2"/>
  <c r="R364" i="2" s="1"/>
  <c r="T372" i="2"/>
  <c r="R372" i="2" s="1"/>
  <c r="T380" i="2"/>
  <c r="R380" i="2" s="1"/>
  <c r="T388" i="2"/>
  <c r="R388" i="2" s="1"/>
  <c r="T396" i="2"/>
  <c r="R396" i="2" s="1"/>
  <c r="T404" i="2"/>
  <c r="R404" i="2" s="1"/>
  <c r="T412" i="2"/>
  <c r="R412" i="2" s="1"/>
  <c r="T420" i="2"/>
  <c r="R420" i="2" s="1"/>
  <c r="T428" i="2"/>
  <c r="R428" i="2" s="1"/>
  <c r="T436" i="2"/>
  <c r="R436" i="2" s="1"/>
  <c r="T444" i="2"/>
  <c r="R444" i="2" s="1"/>
  <c r="T452" i="2"/>
  <c r="R452" i="2" s="1"/>
  <c r="T476" i="2"/>
  <c r="R476" i="2" s="1"/>
  <c r="T484" i="2"/>
  <c r="R484" i="2" s="1"/>
  <c r="T492" i="2"/>
  <c r="R492" i="2" s="1"/>
  <c r="T500" i="2"/>
  <c r="R500" i="2" s="1"/>
  <c r="T508" i="2"/>
  <c r="R508" i="2" s="1"/>
  <c r="T516" i="2"/>
  <c r="R516" i="2" s="1"/>
  <c r="T524" i="2"/>
  <c r="R524" i="2" s="1"/>
  <c r="T532" i="2"/>
  <c r="R532" i="2" s="1"/>
  <c r="T173" i="2"/>
  <c r="R173" i="2" s="1"/>
  <c r="T181" i="2"/>
  <c r="R181" i="2" s="1"/>
  <c r="T205" i="2"/>
  <c r="R205" i="2" s="1"/>
  <c r="T213" i="2"/>
  <c r="R213" i="2" s="1"/>
  <c r="T221" i="2"/>
  <c r="R221" i="2" s="1"/>
  <c r="T229" i="2"/>
  <c r="R229" i="2" s="1"/>
  <c r="T237" i="2"/>
  <c r="R237" i="2" s="1"/>
  <c r="T245" i="2"/>
  <c r="R245" i="2" s="1"/>
  <c r="T253" i="2"/>
  <c r="R253" i="2" s="1"/>
  <c r="T261" i="2"/>
  <c r="R261" i="2" s="1"/>
  <c r="T269" i="2"/>
  <c r="R269" i="2" s="1"/>
  <c r="T277" i="2"/>
  <c r="R277" i="2" s="1"/>
  <c r="T285" i="2"/>
  <c r="R285" i="2" s="1"/>
  <c r="T293" i="2"/>
  <c r="R293" i="2" s="1"/>
  <c r="T301" i="2"/>
  <c r="R301" i="2" s="1"/>
  <c r="T309" i="2"/>
  <c r="R309" i="2" s="1"/>
  <c r="T317" i="2"/>
  <c r="R317" i="2" s="1"/>
  <c r="T325" i="2"/>
  <c r="R325" i="2" s="1"/>
  <c r="T357" i="2"/>
  <c r="R357" i="2" s="1"/>
  <c r="T365" i="2"/>
  <c r="R365" i="2" s="1"/>
  <c r="T373" i="2"/>
  <c r="R373" i="2" s="1"/>
  <c r="T381" i="2"/>
  <c r="R381" i="2" s="1"/>
  <c r="T389" i="2"/>
  <c r="R389" i="2" s="1"/>
  <c r="T397" i="2"/>
  <c r="R397" i="2" s="1"/>
  <c r="T405" i="2"/>
  <c r="R405" i="2" s="1"/>
  <c r="T413" i="2"/>
  <c r="R413" i="2" s="1"/>
  <c r="T421" i="2"/>
  <c r="R421" i="2" s="1"/>
  <c r="T429" i="2"/>
  <c r="R429" i="2" s="1"/>
  <c r="T445" i="2"/>
  <c r="R445" i="2" s="1"/>
  <c r="T453" i="2"/>
  <c r="R453" i="2" s="1"/>
  <c r="T477" i="2"/>
  <c r="R477" i="2" s="1"/>
  <c r="T485" i="2"/>
  <c r="R485" i="2" s="1"/>
  <c r="T493" i="2"/>
  <c r="R493" i="2" s="1"/>
  <c r="T501" i="2"/>
  <c r="R501" i="2" s="1"/>
  <c r="T509" i="2"/>
  <c r="R509" i="2" s="1"/>
  <c r="T517" i="2"/>
  <c r="R517" i="2" s="1"/>
  <c r="T525" i="2"/>
  <c r="R525" i="2" s="1"/>
  <c r="T533" i="2"/>
  <c r="R533" i="2" s="1"/>
  <c r="T549" i="2"/>
  <c r="R549" i="2" s="1"/>
  <c r="T557" i="2"/>
  <c r="R557" i="2" s="1"/>
  <c r="T573" i="2"/>
  <c r="R573" i="2" s="1"/>
  <c r="T581" i="2"/>
  <c r="R581" i="2" s="1"/>
  <c r="T589" i="2"/>
  <c r="R589" i="2" s="1"/>
  <c r="T597" i="2"/>
  <c r="R597" i="2" s="1"/>
  <c r="T605" i="2"/>
  <c r="R605" i="2" s="1"/>
  <c r="T613" i="2"/>
  <c r="R613" i="2" s="1"/>
  <c r="T621" i="2"/>
  <c r="R621" i="2" s="1"/>
  <c r="T629" i="2"/>
  <c r="R629" i="2" s="1"/>
  <c r="T645" i="2"/>
  <c r="R645" i="2" s="1"/>
  <c r="T653" i="2"/>
  <c r="R653" i="2" s="1"/>
  <c r="T669" i="2"/>
  <c r="R669" i="2" s="1"/>
  <c r="T677" i="2"/>
  <c r="R677" i="2" s="1"/>
  <c r="T685" i="2"/>
  <c r="R685" i="2" s="1"/>
  <c r="T167" i="2"/>
  <c r="R167" i="2" s="1"/>
  <c r="T175" i="2"/>
  <c r="R175" i="2" s="1"/>
  <c r="T183" i="2"/>
  <c r="R183" i="2" s="1"/>
  <c r="T199" i="2"/>
  <c r="R199" i="2" s="1"/>
  <c r="T207" i="2"/>
  <c r="R207" i="2" s="1"/>
  <c r="T215" i="2"/>
  <c r="R215" i="2" s="1"/>
  <c r="T223" i="2"/>
  <c r="R223" i="2" s="1"/>
  <c r="T231" i="2"/>
  <c r="R231" i="2" s="1"/>
  <c r="T239" i="2"/>
  <c r="R239" i="2" s="1"/>
  <c r="T247" i="2"/>
  <c r="R247" i="2" s="1"/>
  <c r="T255" i="2"/>
  <c r="R255" i="2" s="1"/>
  <c r="T263" i="2"/>
  <c r="R263" i="2" s="1"/>
  <c r="T271" i="2"/>
  <c r="R271" i="2" s="1"/>
  <c r="T279" i="2"/>
  <c r="R279" i="2" s="1"/>
  <c r="T287" i="2"/>
  <c r="R287" i="2" s="1"/>
  <c r="T295" i="2"/>
  <c r="R295" i="2" s="1"/>
  <c r="T303" i="2"/>
  <c r="R303" i="2" s="1"/>
  <c r="T311" i="2"/>
  <c r="R311" i="2" s="1"/>
  <c r="T319" i="2"/>
  <c r="R319" i="2" s="1"/>
  <c r="T327" i="2"/>
  <c r="R327" i="2" s="1"/>
  <c r="T351" i="2"/>
  <c r="R351" i="2" s="1"/>
  <c r="T359" i="2"/>
  <c r="R359" i="2" s="1"/>
  <c r="T367" i="2"/>
  <c r="R367" i="2" s="1"/>
  <c r="T375" i="2"/>
  <c r="R375" i="2" s="1"/>
  <c r="T383" i="2"/>
  <c r="R383" i="2" s="1"/>
  <c r="T391" i="2"/>
  <c r="R391" i="2" s="1"/>
  <c r="T399" i="2"/>
  <c r="R399" i="2" s="1"/>
  <c r="T407" i="2"/>
  <c r="R407" i="2" s="1"/>
  <c r="T415" i="2"/>
  <c r="R415" i="2" s="1"/>
  <c r="T423" i="2"/>
  <c r="R423" i="2" s="1"/>
  <c r="T431" i="2"/>
  <c r="R431" i="2" s="1"/>
  <c r="T447" i="2"/>
  <c r="R447" i="2" s="1"/>
  <c r="T455" i="2"/>
  <c r="R455" i="2" s="1"/>
  <c r="T471" i="2"/>
  <c r="R471" i="2" s="1"/>
  <c r="T479" i="2"/>
  <c r="R479" i="2" s="1"/>
  <c r="T487" i="2"/>
  <c r="R487" i="2" s="1"/>
  <c r="T495" i="2"/>
  <c r="R495" i="2" s="1"/>
  <c r="T503" i="2"/>
  <c r="R503" i="2" s="1"/>
  <c r="T511" i="2"/>
  <c r="R511" i="2" s="1"/>
  <c r="T519" i="2"/>
  <c r="R519" i="2" s="1"/>
  <c r="T527" i="2"/>
  <c r="R527" i="2" s="1"/>
  <c r="T535" i="2"/>
  <c r="R535" i="2" s="1"/>
  <c r="T543" i="2"/>
  <c r="R543" i="2" s="1"/>
  <c r="T551" i="2"/>
  <c r="R551" i="2" s="1"/>
  <c r="T559" i="2"/>
  <c r="R559" i="2" s="1"/>
  <c r="T575" i="2"/>
  <c r="R575" i="2" s="1"/>
  <c r="T583" i="2"/>
  <c r="R583" i="2" s="1"/>
  <c r="T591" i="2"/>
  <c r="R591" i="2" s="1"/>
  <c r="T599" i="2"/>
  <c r="R599" i="2" s="1"/>
  <c r="T607" i="2"/>
  <c r="R607" i="2" s="1"/>
  <c r="T615" i="2"/>
  <c r="R615" i="2" s="1"/>
  <c r="T623" i="2"/>
  <c r="R623" i="2" s="1"/>
  <c r="T631" i="2"/>
  <c r="R631" i="2" s="1"/>
  <c r="T639" i="2"/>
  <c r="R639" i="2" s="1"/>
  <c r="T647" i="2"/>
  <c r="R647" i="2" s="1"/>
  <c r="T655" i="2"/>
  <c r="R655" i="2" s="1"/>
  <c r="T671" i="2"/>
  <c r="R671" i="2" s="1"/>
  <c r="T679" i="2"/>
  <c r="R679" i="2" s="1"/>
  <c r="T687" i="2"/>
  <c r="R687" i="2" s="1"/>
  <c r="T695" i="2"/>
  <c r="R695" i="2" s="1"/>
  <c r="T711" i="2"/>
  <c r="R711" i="2" s="1"/>
  <c r="T719" i="2"/>
  <c r="R719" i="2" s="1"/>
  <c r="T735" i="2"/>
  <c r="R735" i="2" s="1"/>
  <c r="T743" i="2"/>
  <c r="R743" i="2" s="1"/>
  <c r="T751" i="2"/>
  <c r="R751" i="2" s="1"/>
  <c r="T759" i="2"/>
  <c r="R759" i="2" s="1"/>
  <c r="T767" i="2"/>
  <c r="R767" i="2" s="1"/>
  <c r="T783" i="2"/>
  <c r="R783" i="2" s="1"/>
  <c r="T791" i="2"/>
  <c r="R791" i="2" s="1"/>
  <c r="T799" i="2"/>
  <c r="R799" i="2" s="1"/>
  <c r="T807" i="2"/>
  <c r="R807" i="2" s="1"/>
  <c r="T182" i="2"/>
  <c r="R182" i="2" s="1"/>
  <c r="T208" i="2"/>
  <c r="R208" i="2" s="1"/>
  <c r="T230" i="2"/>
  <c r="R230" i="2" s="1"/>
  <c r="T249" i="2"/>
  <c r="R249" i="2" s="1"/>
  <c r="T272" i="2"/>
  <c r="R272" i="2" s="1"/>
  <c r="T294" i="2"/>
  <c r="R294" i="2" s="1"/>
  <c r="T329" i="2"/>
  <c r="R329" i="2" s="1"/>
  <c r="T360" i="2"/>
  <c r="R360" i="2" s="1"/>
  <c r="T382" i="2"/>
  <c r="R382" i="2" s="1"/>
  <c r="T401" i="2"/>
  <c r="R401" i="2" s="1"/>
  <c r="T424" i="2"/>
  <c r="R424" i="2" s="1"/>
  <c r="T440" i="2"/>
  <c r="R440" i="2" s="1"/>
  <c r="T480" i="2"/>
  <c r="R480" i="2" s="1"/>
  <c r="T497" i="2"/>
  <c r="R497" i="2" s="1"/>
  <c r="T520" i="2"/>
  <c r="R520" i="2" s="1"/>
  <c r="T553" i="2"/>
  <c r="R553" i="2" s="1"/>
  <c r="T577" i="2"/>
  <c r="R577" i="2" s="1"/>
  <c r="T593" i="2"/>
  <c r="R593" i="2" s="1"/>
  <c r="T609" i="2"/>
  <c r="R609" i="2" s="1"/>
  <c r="T625" i="2"/>
  <c r="R625" i="2" s="1"/>
  <c r="T638" i="2"/>
  <c r="R638" i="2" s="1"/>
  <c r="T654" i="2"/>
  <c r="R654" i="2" s="1"/>
  <c r="T676" i="2"/>
  <c r="R676" i="2" s="1"/>
  <c r="T692" i="2"/>
  <c r="R692" i="2" s="1"/>
  <c r="T716" i="2"/>
  <c r="R716" i="2" s="1"/>
  <c r="T749" i="2"/>
  <c r="R749" i="2" s="1"/>
  <c r="T760" i="2"/>
  <c r="R760" i="2" s="1"/>
  <c r="T789" i="2"/>
  <c r="R789" i="2" s="1"/>
  <c r="T809" i="2"/>
  <c r="R809" i="2" s="1"/>
  <c r="T1250" i="2"/>
  <c r="R1250" i="2" s="1"/>
  <c r="T1258" i="2"/>
  <c r="R1258" i="2" s="1"/>
  <c r="T1266" i="2"/>
  <c r="R1266" i="2" s="1"/>
  <c r="T1274" i="2"/>
  <c r="T1282" i="2"/>
  <c r="T1290" i="2"/>
  <c r="R1290" i="2" s="1"/>
  <c r="T1306" i="2"/>
  <c r="R1306" i="2" s="1"/>
  <c r="T1314" i="2"/>
  <c r="R1314" i="2" s="1"/>
  <c r="T1330" i="2"/>
  <c r="R1330" i="2" s="1"/>
  <c r="T1338" i="2"/>
  <c r="R1338" i="2" s="1"/>
  <c r="T1354" i="2"/>
  <c r="R1354" i="2" s="1"/>
  <c r="T1362" i="2"/>
  <c r="R1362" i="2" s="1"/>
  <c r="T1378" i="2"/>
  <c r="R1378" i="2" s="1"/>
  <c r="T1386" i="2"/>
  <c r="T1394" i="2"/>
  <c r="R1394" i="2" s="1"/>
  <c r="T1402" i="2"/>
  <c r="R1402" i="2" s="1"/>
  <c r="T1410" i="2"/>
  <c r="R1410" i="2" s="1"/>
  <c r="T1434" i="2"/>
  <c r="R1434" i="2" s="1"/>
  <c r="T1442" i="2"/>
  <c r="R1442" i="2" s="1"/>
  <c r="T1458" i="2"/>
  <c r="R1458" i="2" s="1"/>
  <c r="T1466" i="2"/>
  <c r="R1466" i="2" s="1"/>
  <c r="T1474" i="2"/>
  <c r="R1474" i="2" s="1"/>
  <c r="T1490" i="2"/>
  <c r="R1490" i="2" s="1"/>
  <c r="T1498" i="2"/>
  <c r="R1498" i="2" s="1"/>
  <c r="T1538" i="2"/>
  <c r="R1538" i="2" s="1"/>
  <c r="T1546" i="2"/>
  <c r="R1546" i="2" s="1"/>
  <c r="T1554" i="2"/>
  <c r="R1554" i="2" s="1"/>
  <c r="T1578" i="2"/>
  <c r="R1578" i="2" s="1"/>
  <c r="T1586" i="2"/>
  <c r="R1586" i="2" s="1"/>
  <c r="T1594" i="2"/>
  <c r="R1594" i="2" s="1"/>
  <c r="T1602" i="2"/>
  <c r="R1602" i="2" s="1"/>
  <c r="T1610" i="2"/>
  <c r="R1610" i="2" s="1"/>
  <c r="T1618" i="2"/>
  <c r="R1618" i="2" s="1"/>
  <c r="T1626" i="2"/>
  <c r="R1626" i="2" s="1"/>
  <c r="T1634" i="2"/>
  <c r="R1634" i="2" s="1"/>
  <c r="T1642" i="2"/>
  <c r="R1642" i="2" s="1"/>
  <c r="T1658" i="2"/>
  <c r="R1658" i="2" s="1"/>
  <c r="T168" i="2"/>
  <c r="R168" i="2" s="1"/>
  <c r="T184" i="2"/>
  <c r="R184" i="2" s="1"/>
  <c r="T209" i="2"/>
  <c r="R209" i="2" s="1"/>
  <c r="T232" i="2"/>
  <c r="R232" i="2" s="1"/>
  <c r="T254" i="2"/>
  <c r="R254" i="2" s="1"/>
  <c r="T273" i="2"/>
  <c r="R273" i="2" s="1"/>
  <c r="T296" i="2"/>
  <c r="R296" i="2" s="1"/>
  <c r="T361" i="2"/>
  <c r="R361" i="2" s="1"/>
  <c r="T384" i="2"/>
  <c r="R384" i="2" s="1"/>
  <c r="T406" i="2"/>
  <c r="R406" i="2" s="1"/>
  <c r="T425" i="2"/>
  <c r="R425" i="2" s="1"/>
  <c r="T441" i="2"/>
  <c r="R441" i="2" s="1"/>
  <c r="T481" i="2"/>
  <c r="R481" i="2" s="1"/>
  <c r="T502" i="2"/>
  <c r="R502" i="2" s="1"/>
  <c r="T521" i="2"/>
  <c r="R521" i="2" s="1"/>
  <c r="T556" i="2"/>
  <c r="R556" i="2" s="1"/>
  <c r="T580" i="2"/>
  <c r="R580" i="2" s="1"/>
  <c r="T596" i="2"/>
  <c r="R596" i="2" s="1"/>
  <c r="T612" i="2"/>
  <c r="R612" i="2" s="1"/>
  <c r="T628" i="2"/>
  <c r="R628" i="2" s="1"/>
  <c r="T640" i="2"/>
  <c r="R640" i="2" s="1"/>
  <c r="T678" i="2"/>
  <c r="R678" i="2" s="1"/>
  <c r="T693" i="2"/>
  <c r="R693" i="2" s="1"/>
  <c r="T717" i="2"/>
  <c r="R717" i="2" s="1"/>
  <c r="T728" i="2"/>
  <c r="R728" i="2" s="1"/>
  <c r="T750" i="2"/>
  <c r="R750" i="2" s="1"/>
  <c r="T761" i="2"/>
  <c r="R761" i="2" s="1"/>
  <c r="T772" i="2"/>
  <c r="R772" i="2" s="1"/>
  <c r="T781" i="2"/>
  <c r="R781" i="2" s="1"/>
  <c r="T790" i="2"/>
  <c r="R790" i="2" s="1"/>
  <c r="T800" i="2"/>
  <c r="R800" i="2" s="1"/>
  <c r="T810" i="2"/>
  <c r="R810" i="2" s="1"/>
  <c r="T1243" i="2"/>
  <c r="R1243" i="2" s="1"/>
  <c r="T1259" i="2"/>
  <c r="R1259" i="2" s="1"/>
  <c r="T1267" i="2"/>
  <c r="R1267" i="2" s="1"/>
  <c r="T1275" i="2"/>
  <c r="T1291" i="2"/>
  <c r="R1291" i="2" s="1"/>
  <c r="T1299" i="2"/>
  <c r="R1299" i="2" s="1"/>
  <c r="T1307" i="2"/>
  <c r="R1307" i="2" s="1"/>
  <c r="T1315" i="2"/>
  <c r="R1315" i="2" s="1"/>
  <c r="T1331" i="2"/>
  <c r="R1331" i="2" s="1"/>
  <c r="T1339" i="2"/>
  <c r="R1339" i="2" s="1"/>
  <c r="T1347" i="2"/>
  <c r="R1347" i="2" s="1"/>
  <c r="T1355" i="2"/>
  <c r="R1355" i="2" s="1"/>
  <c r="T1363" i="2"/>
  <c r="R1363" i="2" s="1"/>
  <c r="T1371" i="2"/>
  <c r="R1371" i="2" s="1"/>
  <c r="T1379" i="2"/>
  <c r="R1379" i="2" s="1"/>
  <c r="T1387" i="2"/>
  <c r="T1395" i="2"/>
  <c r="R1395" i="2" s="1"/>
  <c r="T1403" i="2"/>
  <c r="R1403" i="2" s="1"/>
  <c r="T1411" i="2"/>
  <c r="R1411" i="2" s="1"/>
  <c r="T1419" i="2"/>
  <c r="R1419" i="2" s="1"/>
  <c r="T1435" i="2"/>
  <c r="T1443" i="2"/>
  <c r="R1443" i="2" s="1"/>
  <c r="T1451" i="2"/>
  <c r="R1451" i="2" s="1"/>
  <c r="T1459" i="2"/>
  <c r="R1459" i="2" s="1"/>
  <c r="T1467" i="2"/>
  <c r="R1467" i="2" s="1"/>
  <c r="T1483" i="2"/>
  <c r="R1483" i="2" s="1"/>
  <c r="T1499" i="2"/>
  <c r="R1499" i="2" s="1"/>
  <c r="T1507" i="2"/>
  <c r="R1507" i="2" s="1"/>
  <c r="T1531" i="2"/>
  <c r="R1531" i="2" s="1"/>
  <c r="T1539" i="2"/>
  <c r="R1539" i="2" s="1"/>
  <c r="T1547" i="2"/>
  <c r="R1547" i="2" s="1"/>
  <c r="T1555" i="2"/>
  <c r="R1555" i="2" s="1"/>
  <c r="T1579" i="2"/>
  <c r="R1579" i="2" s="1"/>
  <c r="T1587" i="2"/>
  <c r="R1587" i="2" s="1"/>
  <c r="T1595" i="2"/>
  <c r="R1595" i="2" s="1"/>
  <c r="T1603" i="2"/>
  <c r="R1603" i="2" s="1"/>
  <c r="T1611" i="2"/>
  <c r="R1611" i="2" s="1"/>
  <c r="T1619" i="2"/>
  <c r="R1619" i="2" s="1"/>
  <c r="T1627" i="2"/>
  <c r="R1627" i="2" s="1"/>
  <c r="T1635" i="2"/>
  <c r="R1635" i="2" s="1"/>
  <c r="T1643" i="2"/>
  <c r="R1643" i="2" s="1"/>
  <c r="T1659" i="2"/>
  <c r="R1659" i="2" s="1"/>
  <c r="T1667" i="2"/>
  <c r="R1667" i="2" s="1"/>
  <c r="T1675" i="2"/>
  <c r="R1675" i="2" s="1"/>
  <c r="T1683" i="2"/>
  <c r="R1683" i="2" s="1"/>
  <c r="T1691" i="2"/>
  <c r="R1691" i="2" s="1"/>
  <c r="T1699" i="2"/>
  <c r="R1699" i="2" s="1"/>
  <c r="T185" i="2"/>
  <c r="R185" i="2" s="1"/>
  <c r="T214" i="2"/>
  <c r="R214" i="2" s="1"/>
  <c r="T233" i="2"/>
  <c r="R233" i="2" s="1"/>
  <c r="T256" i="2"/>
  <c r="R256" i="2" s="1"/>
  <c r="T278" i="2"/>
  <c r="R278" i="2" s="1"/>
  <c r="T297" i="2"/>
  <c r="R297" i="2" s="1"/>
  <c r="T366" i="2"/>
  <c r="R366" i="2" s="1"/>
  <c r="T385" i="2"/>
  <c r="R385" i="2" s="1"/>
  <c r="T408" i="2"/>
  <c r="R408" i="2" s="1"/>
  <c r="T430" i="2"/>
  <c r="R430" i="2" s="1"/>
  <c r="T446" i="2"/>
  <c r="R446" i="2" s="1"/>
  <c r="T486" i="2"/>
  <c r="R486" i="2" s="1"/>
  <c r="T504" i="2"/>
  <c r="R504" i="2" s="1"/>
  <c r="T526" i="2"/>
  <c r="R526" i="2" s="1"/>
  <c r="T558" i="2"/>
  <c r="R558" i="2" s="1"/>
  <c r="T582" i="2"/>
  <c r="R582" i="2" s="1"/>
  <c r="T598" i="2"/>
  <c r="R598" i="2" s="1"/>
  <c r="T614" i="2"/>
  <c r="R614" i="2" s="1"/>
  <c r="T630" i="2"/>
  <c r="R630" i="2" s="1"/>
  <c r="T641" i="2"/>
  <c r="R641" i="2" s="1"/>
  <c r="T680" i="2"/>
  <c r="R680" i="2" s="1"/>
  <c r="T694" i="2"/>
  <c r="R694" i="2" s="1"/>
  <c r="T705" i="2"/>
  <c r="R705" i="2" s="1"/>
  <c r="T729" i="2"/>
  <c r="R729" i="2" s="1"/>
  <c r="T740" i="2"/>
  <c r="R740" i="2" s="1"/>
  <c r="T752" i="2"/>
  <c r="R752" i="2" s="1"/>
  <c r="T792" i="2"/>
  <c r="R792" i="2" s="1"/>
  <c r="T801" i="2"/>
  <c r="R801" i="2" s="1"/>
  <c r="T1244" i="2"/>
  <c r="R1244" i="2" s="1"/>
  <c r="T1260" i="2"/>
  <c r="R1260" i="2" s="1"/>
  <c r="T1268" i="2"/>
  <c r="T1276" i="2"/>
  <c r="T1292" i="2"/>
  <c r="R1292" i="2" s="1"/>
  <c r="T1300" i="2"/>
  <c r="R1300" i="2" s="1"/>
  <c r="T1308" i="2"/>
  <c r="R1308" i="2" s="1"/>
  <c r="T1316" i="2"/>
  <c r="R1316" i="2" s="1"/>
  <c r="T1332" i="2"/>
  <c r="R1332" i="2" s="1"/>
  <c r="T1340" i="2"/>
  <c r="R1340" i="2" s="1"/>
  <c r="T1356" i="2"/>
  <c r="R1356" i="2" s="1"/>
  <c r="T1364" i="2"/>
  <c r="R1364" i="2" s="1"/>
  <c r="T1372" i="2"/>
  <c r="R1372" i="2" s="1"/>
  <c r="T1380" i="2"/>
  <c r="R1380" i="2" s="1"/>
  <c r="T1388" i="2"/>
  <c r="T1396" i="2"/>
  <c r="R1396" i="2" s="1"/>
  <c r="T1404" i="2"/>
  <c r="R1404" i="2" s="1"/>
  <c r="T1412" i="2"/>
  <c r="R1412" i="2" s="1"/>
  <c r="T1428" i="2"/>
  <c r="R1428" i="2" s="1"/>
  <c r="T1436" i="2"/>
  <c r="T1444" i="2"/>
  <c r="R1444" i="2" s="1"/>
  <c r="T1460" i="2"/>
  <c r="R1460" i="2" s="1"/>
  <c r="T1484" i="2"/>
  <c r="R1484" i="2" s="1"/>
  <c r="T1508" i="2"/>
  <c r="R1508" i="2" s="1"/>
  <c r="T1516" i="2"/>
  <c r="R1516" i="2" s="1"/>
  <c r="T1532" i="2"/>
  <c r="R1532" i="2" s="1"/>
  <c r="T1540" i="2"/>
  <c r="R1540" i="2" s="1"/>
  <c r="T1548" i="2"/>
  <c r="R1548" i="2" s="1"/>
  <c r="T1556" i="2"/>
  <c r="R1556" i="2" s="1"/>
  <c r="T1572" i="2"/>
  <c r="R1572" i="2" s="1"/>
  <c r="T1580" i="2"/>
  <c r="R1580" i="2" s="1"/>
  <c r="T1588" i="2"/>
  <c r="R1588" i="2" s="1"/>
  <c r="T1596" i="2"/>
  <c r="R1596" i="2" s="1"/>
  <c r="T1604" i="2"/>
  <c r="R1604" i="2" s="1"/>
  <c r="T1612" i="2"/>
  <c r="R1612" i="2" s="1"/>
  <c r="T1620" i="2"/>
  <c r="R1620" i="2" s="1"/>
  <c r="T1636" i="2"/>
  <c r="R1636" i="2" s="1"/>
  <c r="T1644" i="2"/>
  <c r="R1644" i="2" s="1"/>
  <c r="T1660" i="2"/>
  <c r="R1660" i="2" s="1"/>
  <c r="T1668" i="2"/>
  <c r="R1668" i="2" s="1"/>
  <c r="T1676" i="2"/>
  <c r="R1676" i="2" s="1"/>
  <c r="T1684" i="2"/>
  <c r="R1684" i="2" s="1"/>
  <c r="T1692" i="2"/>
  <c r="R1692" i="2" s="1"/>
  <c r="T1700" i="2"/>
  <c r="R1700" i="2" s="1"/>
  <c r="T1708" i="2"/>
  <c r="R1708" i="2" s="1"/>
  <c r="T216" i="2"/>
  <c r="R216" i="2" s="1"/>
  <c r="T238" i="2"/>
  <c r="R238" i="2" s="1"/>
  <c r="T257" i="2"/>
  <c r="R257" i="2" s="1"/>
  <c r="T280" i="2"/>
  <c r="R280" i="2" s="1"/>
  <c r="T302" i="2"/>
  <c r="R302" i="2" s="1"/>
  <c r="T318" i="2"/>
  <c r="R318" i="2" s="1"/>
  <c r="T368" i="2"/>
  <c r="R368" i="2" s="1"/>
  <c r="T390" i="2"/>
  <c r="R390" i="2" s="1"/>
  <c r="T409" i="2"/>
  <c r="R409" i="2" s="1"/>
  <c r="T432" i="2"/>
  <c r="R432" i="2" s="1"/>
  <c r="T448" i="2"/>
  <c r="R448" i="2" s="1"/>
  <c r="T488" i="2"/>
  <c r="R488" i="2" s="1"/>
  <c r="T505" i="2"/>
  <c r="R505" i="2" s="1"/>
  <c r="T528" i="2"/>
  <c r="R528" i="2" s="1"/>
  <c r="T544" i="2"/>
  <c r="R544" i="2" s="1"/>
  <c r="T584" i="2"/>
  <c r="R584" i="2" s="1"/>
  <c r="T600" i="2"/>
  <c r="R600" i="2" s="1"/>
  <c r="T616" i="2"/>
  <c r="R616" i="2" s="1"/>
  <c r="T632" i="2"/>
  <c r="R632" i="2" s="1"/>
  <c r="T644" i="2"/>
  <c r="R644" i="2" s="1"/>
  <c r="T681" i="2"/>
  <c r="R681" i="2" s="1"/>
  <c r="T708" i="2"/>
  <c r="R708" i="2" s="1"/>
  <c r="T720" i="2"/>
  <c r="R720" i="2" s="1"/>
  <c r="T732" i="2"/>
  <c r="R732" i="2" s="1"/>
  <c r="T741" i="2"/>
  <c r="R741" i="2" s="1"/>
  <c r="T764" i="2"/>
  <c r="R764" i="2" s="1"/>
  <c r="T774" i="2"/>
  <c r="R774" i="2" s="1"/>
  <c r="T784" i="2"/>
  <c r="R784" i="2" s="1"/>
  <c r="T793" i="2"/>
  <c r="R793" i="2" s="1"/>
  <c r="T802" i="2"/>
  <c r="R802" i="2" s="1"/>
  <c r="T1245" i="2"/>
  <c r="R1245" i="2" s="1"/>
  <c r="T1261" i="2"/>
  <c r="R1261" i="2" s="1"/>
  <c r="T1269" i="2"/>
  <c r="T1285" i="2"/>
  <c r="R1285" i="2" s="1"/>
  <c r="T1293" i="2"/>
  <c r="R1293" i="2" s="1"/>
  <c r="T1301" i="2"/>
  <c r="R1301" i="2" s="1"/>
  <c r="T1309" i="2"/>
  <c r="R1309" i="2" s="1"/>
  <c r="T1317" i="2"/>
  <c r="R1317" i="2" s="1"/>
  <c r="T1333" i="2"/>
  <c r="R1333" i="2" s="1"/>
  <c r="T1341" i="2"/>
  <c r="R1341" i="2" s="1"/>
  <c r="T1349" i="2"/>
  <c r="R1349" i="2" s="1"/>
  <c r="T1357" i="2"/>
  <c r="R1357" i="2" s="1"/>
  <c r="T1373" i="2"/>
  <c r="R1373" i="2" s="1"/>
  <c r="T1381" i="2"/>
  <c r="R1381" i="2" s="1"/>
  <c r="T1389" i="2"/>
  <c r="T1397" i="2"/>
  <c r="R1397" i="2" s="1"/>
  <c r="T1405" i="2"/>
  <c r="T1413" i="2"/>
  <c r="R1413" i="2" s="1"/>
  <c r="T1429" i="2"/>
  <c r="R1429" i="2" s="1"/>
  <c r="T1437" i="2"/>
  <c r="T1445" i="2"/>
  <c r="R1445" i="2" s="1"/>
  <c r="T1461" i="2"/>
  <c r="R1461" i="2" s="1"/>
  <c r="T1469" i="2"/>
  <c r="R1469" i="2" s="1"/>
  <c r="T1485" i="2"/>
  <c r="R1485" i="2" s="1"/>
  <c r="T1493" i="2"/>
  <c r="R1493" i="2" s="1"/>
  <c r="T1501" i="2"/>
  <c r="R1501" i="2" s="1"/>
  <c r="T1517" i="2"/>
  <c r="R1517" i="2" s="1"/>
  <c r="T1525" i="2"/>
  <c r="R1525" i="2" s="1"/>
  <c r="T1541" i="2"/>
  <c r="R1541" i="2" s="1"/>
  <c r="T1549" i="2"/>
  <c r="R1549" i="2" s="1"/>
  <c r="T190" i="2"/>
  <c r="R190" i="2" s="1"/>
  <c r="T217" i="2"/>
  <c r="R217" i="2" s="1"/>
  <c r="T240" i="2"/>
  <c r="R240" i="2" s="1"/>
  <c r="T262" i="2"/>
  <c r="R262" i="2" s="1"/>
  <c r="T281" i="2"/>
  <c r="R281" i="2" s="1"/>
  <c r="T304" i="2"/>
  <c r="R304" i="2" s="1"/>
  <c r="T320" i="2"/>
  <c r="R320" i="2" s="1"/>
  <c r="T369" i="2"/>
  <c r="R369" i="2" s="1"/>
  <c r="T392" i="2"/>
  <c r="R392" i="2" s="1"/>
  <c r="T414" i="2"/>
  <c r="R414" i="2" s="1"/>
  <c r="T433" i="2"/>
  <c r="R433" i="2" s="1"/>
  <c r="T449" i="2"/>
  <c r="R449" i="2" s="1"/>
  <c r="T472" i="2"/>
  <c r="R472" i="2" s="1"/>
  <c r="T489" i="2"/>
  <c r="R489" i="2" s="1"/>
  <c r="T510" i="2"/>
  <c r="R510" i="2" s="1"/>
  <c r="T529" i="2"/>
  <c r="R529" i="2" s="1"/>
  <c r="T545" i="2"/>
  <c r="R545" i="2" s="1"/>
  <c r="T585" i="2"/>
  <c r="R585" i="2" s="1"/>
  <c r="T601" i="2"/>
  <c r="R601" i="2" s="1"/>
  <c r="T617" i="2"/>
  <c r="R617" i="2" s="1"/>
  <c r="T633" i="2"/>
  <c r="R633" i="2" s="1"/>
  <c r="T646" i="2"/>
  <c r="R646" i="2" s="1"/>
  <c r="T684" i="2"/>
  <c r="R684" i="2" s="1"/>
  <c r="T709" i="2"/>
  <c r="R709" i="2" s="1"/>
  <c r="T721" i="2"/>
  <c r="R721" i="2" s="1"/>
  <c r="T733" i="2"/>
  <c r="R733" i="2" s="1"/>
  <c r="T742" i="2"/>
  <c r="R742" i="2" s="1"/>
  <c r="T765" i="2"/>
  <c r="R765" i="2" s="1"/>
  <c r="T785" i="2"/>
  <c r="R785" i="2" s="1"/>
  <c r="T794" i="2"/>
  <c r="R794" i="2" s="1"/>
  <c r="T1246" i="2"/>
  <c r="R1246" i="2" s="1"/>
  <c r="T1262" i="2"/>
  <c r="R1262" i="2" s="1"/>
  <c r="T1278" i="2"/>
  <c r="T1286" i="2"/>
  <c r="R1286" i="2" s="1"/>
  <c r="T1294" i="2"/>
  <c r="R1294" i="2" s="1"/>
  <c r="T1302" i="2"/>
  <c r="R1302" i="2" s="1"/>
  <c r="T1310" i="2"/>
  <c r="R1310" i="2" s="1"/>
  <c r="T1318" i="2"/>
  <c r="R1318" i="2" s="1"/>
  <c r="T1334" i="2"/>
  <c r="R1334" i="2" s="1"/>
  <c r="T1342" i="2"/>
  <c r="R1342" i="2" s="1"/>
  <c r="T1350" i="2"/>
  <c r="R1350" i="2" s="1"/>
  <c r="T1358" i="2"/>
  <c r="R1358" i="2" s="1"/>
  <c r="T1374" i="2"/>
  <c r="R1374" i="2" s="1"/>
  <c r="T1382" i="2"/>
  <c r="R1382" i="2" s="1"/>
  <c r="T1390" i="2"/>
  <c r="R1390" i="2" s="1"/>
  <c r="T1398" i="2"/>
  <c r="R1398" i="2" s="1"/>
  <c r="T1406" i="2"/>
  <c r="T1422" i="2"/>
  <c r="R1422" i="2" s="1"/>
  <c r="T1430" i="2"/>
  <c r="R1430" i="2" s="1"/>
  <c r="T1438" i="2"/>
  <c r="T1462" i="2"/>
  <c r="R1462" i="2" s="1"/>
  <c r="T1470" i="2"/>
  <c r="R1470" i="2" s="1"/>
  <c r="T1486" i="2"/>
  <c r="R1486" i="2" s="1"/>
  <c r="T1494" i="2"/>
  <c r="R1494" i="2" s="1"/>
  <c r="T1502" i="2"/>
  <c r="R1502" i="2" s="1"/>
  <c r="T1510" i="2"/>
  <c r="R1510" i="2" s="1"/>
  <c r="T1518" i="2"/>
  <c r="R1518" i="2" s="1"/>
  <c r="T1526" i="2"/>
  <c r="R1526" i="2" s="1"/>
  <c r="T1542" i="2"/>
  <c r="R1542" i="2" s="1"/>
  <c r="T1550" i="2"/>
  <c r="R1550" i="2" s="1"/>
  <c r="T174" i="2"/>
  <c r="R174" i="2" s="1"/>
  <c r="T224" i="2"/>
  <c r="R224" i="2" s="1"/>
  <c r="T286" i="2"/>
  <c r="R286" i="2" s="1"/>
  <c r="T352" i="2"/>
  <c r="R352" i="2" s="1"/>
  <c r="T400" i="2"/>
  <c r="R400" i="2" s="1"/>
  <c r="T456" i="2"/>
  <c r="R456" i="2" s="1"/>
  <c r="T478" i="2"/>
  <c r="R478" i="2" s="1"/>
  <c r="T536" i="2"/>
  <c r="R536" i="2" s="1"/>
  <c r="T604" i="2"/>
  <c r="R604" i="2" s="1"/>
  <c r="T700" i="2"/>
  <c r="R700" i="2" s="1"/>
  <c r="T757" i="2"/>
  <c r="R757" i="2" s="1"/>
  <c r="T788" i="2"/>
  <c r="R788" i="2" s="1"/>
  <c r="T1247" i="2"/>
  <c r="R1247" i="2" s="1"/>
  <c r="T1256" i="2"/>
  <c r="R1256" i="2" s="1"/>
  <c r="T1273" i="2"/>
  <c r="T1288" i="2"/>
  <c r="R1288" i="2" s="1"/>
  <c r="T1305" i="2"/>
  <c r="R1305" i="2" s="1"/>
  <c r="T1336" i="2"/>
  <c r="R1336" i="2" s="1"/>
  <c r="T1385" i="2"/>
  <c r="T1433" i="2"/>
  <c r="R1433" i="2" s="1"/>
  <c r="T1464" i="2"/>
  <c r="R1464" i="2" s="1"/>
  <c r="T1504" i="2"/>
  <c r="R1504" i="2" s="1"/>
  <c r="T1528" i="2"/>
  <c r="R1528" i="2" s="1"/>
  <c r="T1543" i="2"/>
  <c r="R1543" i="2" s="1"/>
  <c r="T1559" i="2"/>
  <c r="R1559" i="2" s="1"/>
  <c r="T1576" i="2"/>
  <c r="R1576" i="2" s="1"/>
  <c r="T1590" i="2"/>
  <c r="R1590" i="2" s="1"/>
  <c r="T1601" i="2"/>
  <c r="R1601" i="2" s="1"/>
  <c r="T1615" i="2"/>
  <c r="R1615" i="2" s="1"/>
  <c r="T1639" i="2"/>
  <c r="R1639" i="2" s="1"/>
  <c r="T1661" i="2"/>
  <c r="R1661" i="2" s="1"/>
  <c r="T1671" i="2"/>
  <c r="R1671" i="2" s="1"/>
  <c r="T1681" i="2"/>
  <c r="R1681" i="2" s="1"/>
  <c r="T1693" i="2"/>
  <c r="R1693" i="2" s="1"/>
  <c r="T1703" i="2"/>
  <c r="R1703" i="2" s="1"/>
  <c r="T1712" i="2"/>
  <c r="R1712" i="2" s="1"/>
  <c r="T1720" i="2"/>
  <c r="R1720" i="2" s="1"/>
  <c r="T1736" i="2"/>
  <c r="R1736" i="2" s="1"/>
  <c r="T1744" i="2"/>
  <c r="R1744" i="2" s="1"/>
  <c r="T1752" i="2"/>
  <c r="R1752" i="2" s="1"/>
  <c r="T1760" i="2"/>
  <c r="R1760" i="2" s="1"/>
  <c r="T1768" i="2"/>
  <c r="R1768" i="2" s="1"/>
  <c r="T1776" i="2"/>
  <c r="R1776" i="2" s="1"/>
  <c r="T1792" i="2"/>
  <c r="R1792" i="2" s="1"/>
  <c r="T1816" i="2"/>
  <c r="R1816" i="2" s="1"/>
  <c r="T1824" i="2"/>
  <c r="R1824" i="2" s="1"/>
  <c r="T1832" i="2"/>
  <c r="R1832" i="2" s="1"/>
  <c r="T1840" i="2"/>
  <c r="R1840" i="2" s="1"/>
  <c r="T1848" i="2"/>
  <c r="R1848" i="2" s="1"/>
  <c r="T1856" i="2"/>
  <c r="R1856" i="2" s="1"/>
  <c r="T1864" i="2"/>
  <c r="R1864" i="2" s="1"/>
  <c r="T1880" i="2"/>
  <c r="R1880" i="2" s="1"/>
  <c r="T1888" i="2"/>
  <c r="R1888" i="2" s="1"/>
  <c r="T1896" i="2"/>
  <c r="R1896" i="2" s="1"/>
  <c r="T1904" i="2"/>
  <c r="R1904" i="2" s="1"/>
  <c r="T1912" i="2"/>
  <c r="R1912" i="2" s="1"/>
  <c r="T1920" i="2"/>
  <c r="R1920" i="2" s="1"/>
  <c r="T1928" i="2"/>
  <c r="R1928" i="2" s="1"/>
  <c r="T1936" i="2"/>
  <c r="R1936" i="2" s="1"/>
  <c r="T1960" i="2"/>
  <c r="R1960" i="2" s="1"/>
  <c r="T1968" i="2"/>
  <c r="R1968" i="2" s="1"/>
  <c r="T1976" i="2"/>
  <c r="R1976" i="2" s="1"/>
  <c r="T1984" i="2"/>
  <c r="R1984" i="2" s="1"/>
  <c r="T1992" i="2"/>
  <c r="R1992" i="2" s="1"/>
  <c r="T2000" i="2"/>
  <c r="R2000" i="2" s="1"/>
  <c r="T2008" i="2"/>
  <c r="R2008" i="2" s="1"/>
  <c r="T2016" i="2"/>
  <c r="R2016" i="2" s="1"/>
  <c r="T2024" i="2"/>
  <c r="R2024" i="2" s="1"/>
  <c r="T2032" i="2"/>
  <c r="R2032" i="2" s="1"/>
  <c r="T2040" i="2"/>
  <c r="R2040" i="2" s="1"/>
  <c r="T2056" i="2"/>
  <c r="R2056" i="2" s="1"/>
  <c r="T2064" i="2"/>
  <c r="R2064" i="2" s="1"/>
  <c r="T2072" i="2"/>
  <c r="R2072" i="2" s="1"/>
  <c r="T2080" i="2"/>
  <c r="R2080" i="2" s="1"/>
  <c r="T2088" i="2"/>
  <c r="R2088" i="2" s="1"/>
  <c r="T2104" i="2"/>
  <c r="R2104" i="2" s="1"/>
  <c r="T2112" i="2"/>
  <c r="R2112" i="2" s="1"/>
  <c r="T2120" i="2"/>
  <c r="R2120" i="2" s="1"/>
  <c r="T2128" i="2"/>
  <c r="R2128" i="2" s="1"/>
  <c r="T2136" i="2"/>
  <c r="R2136" i="2" s="1"/>
  <c r="T2144" i="2"/>
  <c r="R2144" i="2" s="1"/>
  <c r="T176" i="2"/>
  <c r="R176" i="2" s="1"/>
  <c r="T225" i="2"/>
  <c r="R225" i="2" s="1"/>
  <c r="T288" i="2"/>
  <c r="R288" i="2" s="1"/>
  <c r="T321" i="2"/>
  <c r="R321" i="2" s="1"/>
  <c r="T353" i="2"/>
  <c r="R353" i="2" s="1"/>
  <c r="T416" i="2"/>
  <c r="R416" i="2" s="1"/>
  <c r="T457" i="2"/>
  <c r="R457" i="2" s="1"/>
  <c r="T537" i="2"/>
  <c r="R537" i="2" s="1"/>
  <c r="T606" i="2"/>
  <c r="R606" i="2" s="1"/>
  <c r="T648" i="2"/>
  <c r="R648" i="2" s="1"/>
  <c r="T672" i="2"/>
  <c r="R672" i="2" s="1"/>
  <c r="T701" i="2"/>
  <c r="R701" i="2" s="1"/>
  <c r="T724" i="2"/>
  <c r="R724" i="2" s="1"/>
  <c r="T776" i="2"/>
  <c r="R776" i="2" s="1"/>
  <c r="T1257" i="2"/>
  <c r="R1257" i="2" s="1"/>
  <c r="T1289" i="2"/>
  <c r="R1289" i="2" s="1"/>
  <c r="T1311" i="2"/>
  <c r="R1311" i="2" s="1"/>
  <c r="T1337" i="2"/>
  <c r="R1337" i="2" s="1"/>
  <c r="T1353" i="2"/>
  <c r="R1353" i="2" s="1"/>
  <c r="T1391" i="2"/>
  <c r="R1391" i="2" s="1"/>
  <c r="T1409" i="2"/>
  <c r="R1409" i="2" s="1"/>
  <c r="T1423" i="2"/>
  <c r="R1423" i="2" s="1"/>
  <c r="T1439" i="2"/>
  <c r="T1505" i="2"/>
  <c r="R1505" i="2" s="1"/>
  <c r="T1519" i="2"/>
  <c r="R1519" i="2" s="1"/>
  <c r="T1544" i="2"/>
  <c r="R1544" i="2" s="1"/>
  <c r="T1560" i="2"/>
  <c r="R1560" i="2" s="1"/>
  <c r="T1577" i="2"/>
  <c r="R1577" i="2" s="1"/>
  <c r="T1591" i="2"/>
  <c r="R1591" i="2" s="1"/>
  <c r="T1605" i="2"/>
  <c r="R1605" i="2" s="1"/>
  <c r="T1616" i="2"/>
  <c r="R1616" i="2" s="1"/>
  <c r="T1629" i="2"/>
  <c r="R1629" i="2" s="1"/>
  <c r="T1640" i="2"/>
  <c r="R1640" i="2" s="1"/>
  <c r="T1662" i="2"/>
  <c r="R1662" i="2" s="1"/>
  <c r="T1672" i="2"/>
  <c r="R1672" i="2" s="1"/>
  <c r="T1682" i="2"/>
  <c r="R1682" i="2" s="1"/>
  <c r="T1694" i="2"/>
  <c r="R1694" i="2" s="1"/>
  <c r="T1704" i="2"/>
  <c r="R1704" i="2" s="1"/>
  <c r="T1713" i="2"/>
  <c r="R1713" i="2" s="1"/>
  <c r="T1737" i="2"/>
  <c r="R1737" i="2" s="1"/>
  <c r="T1745" i="2"/>
  <c r="R1745" i="2" s="1"/>
  <c r="T1753" i="2"/>
  <c r="R1753" i="2" s="1"/>
  <c r="T1761" i="2"/>
  <c r="R1761" i="2" s="1"/>
  <c r="T1769" i="2"/>
  <c r="R1769" i="2" s="1"/>
  <c r="T1777" i="2"/>
  <c r="R1777" i="2" s="1"/>
  <c r="T1785" i="2"/>
  <c r="R1785" i="2" s="1"/>
  <c r="T1793" i="2"/>
  <c r="R1793" i="2" s="1"/>
  <c r="T1809" i="2"/>
  <c r="R1809" i="2" s="1"/>
  <c r="T1817" i="2"/>
  <c r="R1817" i="2" s="1"/>
  <c r="T1825" i="2"/>
  <c r="R1825" i="2" s="1"/>
  <c r="T1833" i="2"/>
  <c r="R1833" i="2" s="1"/>
  <c r="T1841" i="2"/>
  <c r="R1841" i="2" s="1"/>
  <c r="T1849" i="2"/>
  <c r="R1849" i="2" s="1"/>
  <c r="T1857" i="2"/>
  <c r="R1857" i="2" s="1"/>
  <c r="T1865" i="2"/>
  <c r="R1865" i="2" s="1"/>
  <c r="T1881" i="2"/>
  <c r="R1881" i="2" s="1"/>
  <c r="T1889" i="2"/>
  <c r="R1889" i="2" s="1"/>
  <c r="T1897" i="2"/>
  <c r="R1897" i="2" s="1"/>
  <c r="T1905" i="2"/>
  <c r="R1905" i="2" s="1"/>
  <c r="T1913" i="2"/>
  <c r="R1913" i="2" s="1"/>
  <c r="T1921" i="2"/>
  <c r="R1921" i="2" s="1"/>
  <c r="T1929" i="2"/>
  <c r="R1929" i="2" s="1"/>
  <c r="T1937" i="2"/>
  <c r="R1937" i="2" s="1"/>
  <c r="T1953" i="2"/>
  <c r="R1953" i="2" s="1"/>
  <c r="T1961" i="2"/>
  <c r="R1961" i="2" s="1"/>
  <c r="T1969" i="2"/>
  <c r="R1969" i="2" s="1"/>
  <c r="T1977" i="2"/>
  <c r="R1977" i="2" s="1"/>
  <c r="T1985" i="2"/>
  <c r="R1985" i="2" s="1"/>
  <c r="T1993" i="2"/>
  <c r="R1993" i="2" s="1"/>
  <c r="T2001" i="2"/>
  <c r="R2001" i="2" s="1"/>
  <c r="T2009" i="2"/>
  <c r="R2009" i="2" s="1"/>
  <c r="T2017" i="2"/>
  <c r="R2017" i="2" s="1"/>
  <c r="T2025" i="2"/>
  <c r="R2025" i="2" s="1"/>
  <c r="T2033" i="2"/>
  <c r="R2033" i="2" s="1"/>
  <c r="T2041" i="2"/>
  <c r="R2041" i="2" s="1"/>
  <c r="T2049" i="2"/>
  <c r="R2049" i="2" s="1"/>
  <c r="T2065" i="2"/>
  <c r="R2065" i="2" s="1"/>
  <c r="T2073" i="2"/>
  <c r="R2073" i="2" s="1"/>
  <c r="T177" i="2"/>
  <c r="R177" i="2" s="1"/>
  <c r="T241" i="2"/>
  <c r="R241" i="2" s="1"/>
  <c r="T289" i="2"/>
  <c r="R289" i="2" s="1"/>
  <c r="T326" i="2"/>
  <c r="R326" i="2" s="1"/>
  <c r="T358" i="2"/>
  <c r="R358" i="2" s="1"/>
  <c r="T417" i="2"/>
  <c r="R417" i="2" s="1"/>
  <c r="T494" i="2"/>
  <c r="R494" i="2" s="1"/>
  <c r="T572" i="2"/>
  <c r="R572" i="2" s="1"/>
  <c r="T608" i="2"/>
  <c r="R608" i="2" s="1"/>
  <c r="T649" i="2"/>
  <c r="R649" i="2" s="1"/>
  <c r="T673" i="2"/>
  <c r="R673" i="2" s="1"/>
  <c r="T725" i="2"/>
  <c r="R725" i="2" s="1"/>
  <c r="T744" i="2"/>
  <c r="R744" i="2" s="1"/>
  <c r="T777" i="2"/>
  <c r="R777" i="2" s="1"/>
  <c r="T796" i="2"/>
  <c r="R796" i="2" s="1"/>
  <c r="T1263" i="2"/>
  <c r="R1263" i="2" s="1"/>
  <c r="T1279" i="2"/>
  <c r="T1295" i="2"/>
  <c r="R1295" i="2" s="1"/>
  <c r="T1312" i="2"/>
  <c r="R1312" i="2" s="1"/>
  <c r="T1343" i="2"/>
  <c r="R1343" i="2" s="1"/>
  <c r="T1392" i="2"/>
  <c r="R1392" i="2" s="1"/>
  <c r="T1440" i="2"/>
  <c r="T1479" i="2"/>
  <c r="R1479" i="2" s="1"/>
  <c r="T1520" i="2"/>
  <c r="R1520" i="2" s="1"/>
  <c r="T1545" i="2"/>
  <c r="T1581" i="2"/>
  <c r="R1581" i="2" s="1"/>
  <c r="T1592" i="2"/>
  <c r="R1592" i="2" s="1"/>
  <c r="T1606" i="2"/>
  <c r="R1606" i="2" s="1"/>
  <c r="T1617" i="2"/>
  <c r="R1617" i="2" s="1"/>
  <c r="T1641" i="2"/>
  <c r="R1641" i="2" s="1"/>
  <c r="T1663" i="2"/>
  <c r="R1663" i="2" s="1"/>
  <c r="T1673" i="2"/>
  <c r="R1673" i="2" s="1"/>
  <c r="T1685" i="2"/>
  <c r="R1685" i="2" s="1"/>
  <c r="T1695" i="2"/>
  <c r="R1695" i="2" s="1"/>
  <c r="T1705" i="2"/>
  <c r="R1705" i="2" s="1"/>
  <c r="T1714" i="2"/>
  <c r="R1714" i="2" s="1"/>
  <c r="T1738" i="2"/>
  <c r="R1738" i="2" s="1"/>
  <c r="T1746" i="2"/>
  <c r="R1746" i="2" s="1"/>
  <c r="T1754" i="2"/>
  <c r="R1754" i="2" s="1"/>
  <c r="T1762" i="2"/>
  <c r="R1762" i="2" s="1"/>
  <c r="T1770" i="2"/>
  <c r="R1770" i="2" s="1"/>
  <c r="T1778" i="2"/>
  <c r="R1778" i="2" s="1"/>
  <c r="T1786" i="2"/>
  <c r="R1786" i="2" s="1"/>
  <c r="T1794" i="2"/>
  <c r="R1794" i="2" s="1"/>
  <c r="T1810" i="2"/>
  <c r="R1810" i="2" s="1"/>
  <c r="T1818" i="2"/>
  <c r="R1818" i="2" s="1"/>
  <c r="T1826" i="2"/>
  <c r="R1826" i="2" s="1"/>
  <c r="T1834" i="2"/>
  <c r="R1834" i="2" s="1"/>
  <c r="T1842" i="2"/>
  <c r="R1842" i="2" s="1"/>
  <c r="T1850" i="2"/>
  <c r="R1850" i="2" s="1"/>
  <c r="T1858" i="2"/>
  <c r="R1858" i="2" s="1"/>
  <c r="T1866" i="2"/>
  <c r="R1866" i="2" s="1"/>
  <c r="T1882" i="2"/>
  <c r="R1882" i="2" s="1"/>
  <c r="T1890" i="2"/>
  <c r="R1890" i="2" s="1"/>
  <c r="T1898" i="2"/>
  <c r="R1898" i="2" s="1"/>
  <c r="T1906" i="2"/>
  <c r="R1906" i="2" s="1"/>
  <c r="T1914" i="2"/>
  <c r="R1914" i="2" s="1"/>
  <c r="T1922" i="2"/>
  <c r="R1922" i="2" s="1"/>
  <c r="T1930" i="2"/>
  <c r="R1930" i="2" s="1"/>
  <c r="T1938" i="2"/>
  <c r="R1938" i="2" s="1"/>
  <c r="T1954" i="2"/>
  <c r="R1954" i="2" s="1"/>
  <c r="T1962" i="2"/>
  <c r="R1962" i="2" s="1"/>
  <c r="T1970" i="2"/>
  <c r="R1970" i="2" s="1"/>
  <c r="T1978" i="2"/>
  <c r="R1978" i="2" s="1"/>
  <c r="T1986" i="2"/>
  <c r="R1986" i="2" s="1"/>
  <c r="T1994" i="2"/>
  <c r="R1994" i="2" s="1"/>
  <c r="T2002" i="2"/>
  <c r="R2002" i="2" s="1"/>
  <c r="T2010" i="2"/>
  <c r="R2010" i="2" s="1"/>
  <c r="T2018" i="2"/>
  <c r="R2018" i="2" s="1"/>
  <c r="T2026" i="2"/>
  <c r="R2026" i="2" s="1"/>
  <c r="T2034" i="2"/>
  <c r="R2034" i="2" s="1"/>
  <c r="T2042" i="2"/>
  <c r="R2042" i="2" s="1"/>
  <c r="T2050" i="2"/>
  <c r="R2050" i="2" s="1"/>
  <c r="T2066" i="2"/>
  <c r="R2066" i="2" s="1"/>
  <c r="T2074" i="2"/>
  <c r="R2074" i="2" s="1"/>
  <c r="T2082" i="2"/>
  <c r="R2082" i="2" s="1"/>
  <c r="T2090" i="2"/>
  <c r="R2090" i="2" s="1"/>
  <c r="T2098" i="2"/>
  <c r="R2098" i="2" s="1"/>
  <c r="T2106" i="2"/>
  <c r="R2106" i="2" s="1"/>
  <c r="T2114" i="2"/>
  <c r="R2114" i="2" s="1"/>
  <c r="T2122" i="2"/>
  <c r="R2122" i="2" s="1"/>
  <c r="T2130" i="2"/>
  <c r="R2130" i="2" s="1"/>
  <c r="T2138" i="2"/>
  <c r="R2138" i="2" s="1"/>
  <c r="T246" i="2"/>
  <c r="R246" i="2" s="1"/>
  <c r="T305" i="2"/>
  <c r="R305" i="2" s="1"/>
  <c r="T328" i="2"/>
  <c r="R328" i="2" s="1"/>
  <c r="T374" i="2"/>
  <c r="R374" i="2" s="1"/>
  <c r="T422" i="2"/>
  <c r="R422" i="2" s="1"/>
  <c r="T496" i="2"/>
  <c r="R496" i="2" s="1"/>
  <c r="T574" i="2"/>
  <c r="R574" i="2" s="1"/>
  <c r="T620" i="2"/>
  <c r="R620" i="2" s="1"/>
  <c r="T652" i="2"/>
  <c r="R652" i="2" s="1"/>
  <c r="T686" i="2"/>
  <c r="R686" i="2" s="1"/>
  <c r="T726" i="2"/>
  <c r="R726" i="2" s="1"/>
  <c r="T745" i="2"/>
  <c r="R745" i="2" s="1"/>
  <c r="T766" i="2"/>
  <c r="R766" i="2" s="1"/>
  <c r="T778" i="2"/>
  <c r="R778" i="2" s="1"/>
  <c r="T797" i="2"/>
  <c r="R797" i="2" s="1"/>
  <c r="T1264" i="2"/>
  <c r="R1264" i="2" s="1"/>
  <c r="T1296" i="2"/>
  <c r="R1296" i="2" s="1"/>
  <c r="T1313" i="2"/>
  <c r="R1313" i="2" s="1"/>
  <c r="T1344" i="2"/>
  <c r="R1344" i="2" s="1"/>
  <c r="T1360" i="2"/>
  <c r="R1360" i="2" s="1"/>
  <c r="T1375" i="2"/>
  <c r="R1375" i="2" s="1"/>
  <c r="T1393" i="2"/>
  <c r="R1393" i="2" s="1"/>
  <c r="T1425" i="2"/>
  <c r="R1425" i="2" s="1"/>
  <c r="T1471" i="2"/>
  <c r="R1471" i="2" s="1"/>
  <c r="T1495" i="2"/>
  <c r="R1495" i="2" s="1"/>
  <c r="T1551" i="2"/>
  <c r="R1551" i="2" s="1"/>
  <c r="T1582" i="2"/>
  <c r="R1582" i="2" s="1"/>
  <c r="T1593" i="2"/>
  <c r="R1593" i="2" s="1"/>
  <c r="T1607" i="2"/>
  <c r="R1607" i="2" s="1"/>
  <c r="T1621" i="2"/>
  <c r="R1621" i="2" s="1"/>
  <c r="T1645" i="2"/>
  <c r="R1645" i="2" s="1"/>
  <c r="T1664" i="2"/>
  <c r="R1664" i="2" s="1"/>
  <c r="T1674" i="2"/>
  <c r="R1674" i="2" s="1"/>
  <c r="T1686" i="2"/>
  <c r="R1686" i="2" s="1"/>
  <c r="T1696" i="2"/>
  <c r="R1696" i="2" s="1"/>
  <c r="T1715" i="2"/>
  <c r="R1715" i="2" s="1"/>
  <c r="T1739" i="2"/>
  <c r="R1739" i="2" s="1"/>
  <c r="T1747" i="2"/>
  <c r="R1747" i="2" s="1"/>
  <c r="T1755" i="2"/>
  <c r="R1755" i="2" s="1"/>
  <c r="T1763" i="2"/>
  <c r="R1763" i="2" s="1"/>
  <c r="T1771" i="2"/>
  <c r="R1771" i="2" s="1"/>
  <c r="T1779" i="2"/>
  <c r="R1779" i="2" s="1"/>
  <c r="T1787" i="2"/>
  <c r="R1787" i="2" s="1"/>
  <c r="T1795" i="2"/>
  <c r="R1795" i="2" s="1"/>
  <c r="T1811" i="2"/>
  <c r="R1811" i="2" s="1"/>
  <c r="T1819" i="2"/>
  <c r="R1819" i="2" s="1"/>
  <c r="T1827" i="2"/>
  <c r="R1827" i="2" s="1"/>
  <c r="T1835" i="2"/>
  <c r="R1835" i="2" s="1"/>
  <c r="T1843" i="2"/>
  <c r="R1843" i="2" s="1"/>
  <c r="T1851" i="2"/>
  <c r="R1851" i="2" s="1"/>
  <c r="T1859" i="2"/>
  <c r="R1859" i="2" s="1"/>
  <c r="T1867" i="2"/>
  <c r="R1867" i="2" s="1"/>
  <c r="T1883" i="2"/>
  <c r="R1883" i="2" s="1"/>
  <c r="T1891" i="2"/>
  <c r="R1891" i="2" s="1"/>
  <c r="T1899" i="2"/>
  <c r="R1899" i="2" s="1"/>
  <c r="T1907" i="2"/>
  <c r="R1907" i="2" s="1"/>
  <c r="T1915" i="2"/>
  <c r="R1915" i="2" s="1"/>
  <c r="T1923" i="2"/>
  <c r="R1923" i="2" s="1"/>
  <c r="T1931" i="2"/>
  <c r="R1931" i="2" s="1"/>
  <c r="T1939" i="2"/>
  <c r="R1939" i="2" s="1"/>
  <c r="T1955" i="2"/>
  <c r="R1955" i="2" s="1"/>
  <c r="T1963" i="2"/>
  <c r="R1963" i="2" s="1"/>
  <c r="T1971" i="2"/>
  <c r="R1971" i="2" s="1"/>
  <c r="T1979" i="2"/>
  <c r="R1979" i="2" s="1"/>
  <c r="T1987" i="2"/>
  <c r="R1987" i="2" s="1"/>
  <c r="T1995" i="2"/>
  <c r="R1995" i="2" s="1"/>
  <c r="T2003" i="2"/>
  <c r="R2003" i="2" s="1"/>
  <c r="T2011" i="2"/>
  <c r="R2011" i="2" s="1"/>
  <c r="T2019" i="2"/>
  <c r="R2019" i="2" s="1"/>
  <c r="T2027" i="2"/>
  <c r="R2027" i="2" s="1"/>
  <c r="T2035" i="2"/>
  <c r="R2035" i="2" s="1"/>
  <c r="T2043" i="2"/>
  <c r="R2043" i="2" s="1"/>
  <c r="T2051" i="2"/>
  <c r="R2051" i="2" s="1"/>
  <c r="T201" i="2"/>
  <c r="R201" i="2" s="1"/>
  <c r="T264" i="2"/>
  <c r="R264" i="2" s="1"/>
  <c r="T312" i="2"/>
  <c r="R312" i="2" s="1"/>
  <c r="T377" i="2"/>
  <c r="R377" i="2" s="1"/>
  <c r="T513" i="2"/>
  <c r="R513" i="2" s="1"/>
  <c r="T548" i="2"/>
  <c r="R548" i="2" s="1"/>
  <c r="T588" i="2"/>
  <c r="R588" i="2" s="1"/>
  <c r="T624" i="2"/>
  <c r="R624" i="2" s="1"/>
  <c r="T689" i="2"/>
  <c r="R689" i="2" s="1"/>
  <c r="T710" i="2"/>
  <c r="R710" i="2" s="1"/>
  <c r="T734" i="2"/>
  <c r="R734" i="2" s="1"/>
  <c r="T769" i="2"/>
  <c r="R769" i="2" s="1"/>
  <c r="T1328" i="2"/>
  <c r="R1328" i="2" s="1"/>
  <c r="T1377" i="2"/>
  <c r="R1377" i="2" s="1"/>
  <c r="T1400" i="2"/>
  <c r="R1400" i="2" s="1"/>
  <c r="T1447" i="2"/>
  <c r="R1447" i="2" s="1"/>
  <c r="T1456" i="2"/>
  <c r="R1456" i="2" s="1"/>
  <c r="T1473" i="2"/>
  <c r="R1473" i="2" s="1"/>
  <c r="T1497" i="2"/>
  <c r="R1497" i="2" s="1"/>
  <c r="T1553" i="2"/>
  <c r="R1553" i="2" s="1"/>
  <c r="T1573" i="2"/>
  <c r="R1573" i="2" s="1"/>
  <c r="T1584" i="2"/>
  <c r="R1584" i="2" s="1"/>
  <c r="T1598" i="2"/>
  <c r="R1598" i="2" s="1"/>
  <c r="T1609" i="2"/>
  <c r="R1609" i="2" s="1"/>
  <c r="T1623" i="2"/>
  <c r="R1623" i="2" s="1"/>
  <c r="T1633" i="2"/>
  <c r="R1633" i="2" s="1"/>
  <c r="T1666" i="2"/>
  <c r="R1666" i="2" s="1"/>
  <c r="T1678" i="2"/>
  <c r="R1678" i="2" s="1"/>
  <c r="T1688" i="2"/>
  <c r="R1688" i="2" s="1"/>
  <c r="T1698" i="2"/>
  <c r="R1698" i="2" s="1"/>
  <c r="T1709" i="2"/>
  <c r="R1709" i="2" s="1"/>
  <c r="T1717" i="2"/>
  <c r="R1717" i="2" s="1"/>
  <c r="T1733" i="2"/>
  <c r="R1733" i="2" s="1"/>
  <c r="T1741" i="2"/>
  <c r="R1741" i="2" s="1"/>
  <c r="T1749" i="2"/>
  <c r="R1749" i="2" s="1"/>
  <c r="T1757" i="2"/>
  <c r="R1757" i="2" s="1"/>
  <c r="T1765" i="2"/>
  <c r="R1765" i="2" s="1"/>
  <c r="T1773" i="2"/>
  <c r="R1773" i="2" s="1"/>
  <c r="T1781" i="2"/>
  <c r="R1781" i="2" s="1"/>
  <c r="T1789" i="2"/>
  <c r="R1789" i="2" s="1"/>
  <c r="T1797" i="2"/>
  <c r="R1797" i="2" s="1"/>
  <c r="T1813" i="2"/>
  <c r="R1813" i="2" s="1"/>
  <c r="T1821" i="2"/>
  <c r="R1821" i="2" s="1"/>
  <c r="T1829" i="2"/>
  <c r="R1829" i="2" s="1"/>
  <c r="T1837" i="2"/>
  <c r="R1837" i="2" s="1"/>
  <c r="T1845" i="2"/>
  <c r="R1845" i="2" s="1"/>
  <c r="T1853" i="2"/>
  <c r="R1853" i="2" s="1"/>
  <c r="T1861" i="2"/>
  <c r="R1861" i="2" s="1"/>
  <c r="T200" i="2"/>
  <c r="R200" i="2" s="1"/>
  <c r="T398" i="2"/>
  <c r="R398" i="2" s="1"/>
  <c r="T592" i="2"/>
  <c r="R592" i="2" s="1"/>
  <c r="T712" i="2"/>
  <c r="R712" i="2" s="1"/>
  <c r="T748" i="2"/>
  <c r="R748" i="2" s="1"/>
  <c r="T1281" i="2"/>
  <c r="T1319" i="2"/>
  <c r="R1319" i="2" s="1"/>
  <c r="T1376" i="2"/>
  <c r="R1376" i="2" s="1"/>
  <c r="T1472" i="2"/>
  <c r="R1472" i="2" s="1"/>
  <c r="T1600" i="2"/>
  <c r="R1600" i="2" s="1"/>
  <c r="T1689" i="2"/>
  <c r="R1689" i="2" s="1"/>
  <c r="T1711" i="2"/>
  <c r="R1711" i="2" s="1"/>
  <c r="T1734" i="2"/>
  <c r="R1734" i="2" s="1"/>
  <c r="T1756" i="2"/>
  <c r="R1756" i="2" s="1"/>
  <c r="T1775" i="2"/>
  <c r="R1775" i="2" s="1"/>
  <c r="T1796" i="2"/>
  <c r="R1796" i="2" s="1"/>
  <c r="T1822" i="2"/>
  <c r="R1822" i="2" s="1"/>
  <c r="T1844" i="2"/>
  <c r="R1844" i="2" s="1"/>
  <c r="T1863" i="2"/>
  <c r="R1863" i="2" s="1"/>
  <c r="T1887" i="2"/>
  <c r="R1887" i="2" s="1"/>
  <c r="T1903" i="2"/>
  <c r="R1903" i="2" s="1"/>
  <c r="T1919" i="2"/>
  <c r="R1919" i="2" s="1"/>
  <c r="T1935" i="2"/>
  <c r="R1935" i="2" s="1"/>
  <c r="T1958" i="2"/>
  <c r="R1958" i="2" s="1"/>
  <c r="T1974" i="2"/>
  <c r="R1974" i="2" s="1"/>
  <c r="T1990" i="2"/>
  <c r="R1990" i="2" s="1"/>
  <c r="T2006" i="2"/>
  <c r="R2006" i="2" s="1"/>
  <c r="T2022" i="2"/>
  <c r="R2022" i="2" s="1"/>
  <c r="T2038" i="2"/>
  <c r="R2038" i="2" s="1"/>
  <c r="T2053" i="2"/>
  <c r="R2053" i="2" s="1"/>
  <c r="T2076" i="2"/>
  <c r="R2076" i="2" s="1"/>
  <c r="T2086" i="2"/>
  <c r="R2086" i="2" s="1"/>
  <c r="T2107" i="2"/>
  <c r="R2107" i="2" s="1"/>
  <c r="T2117" i="2"/>
  <c r="R2117" i="2" s="1"/>
  <c r="T2139" i="2"/>
  <c r="R2139" i="2" s="1"/>
  <c r="T2148" i="2"/>
  <c r="R2148" i="2" s="1"/>
  <c r="T2180" i="2"/>
  <c r="R2180" i="2" s="1"/>
  <c r="T2188" i="2"/>
  <c r="R2188" i="2" s="1"/>
  <c r="T2196" i="2"/>
  <c r="R2196" i="2" s="1"/>
  <c r="T2204" i="2"/>
  <c r="R2204" i="2" s="1"/>
  <c r="T2212" i="2"/>
  <c r="R2212" i="2" s="1"/>
  <c r="T2220" i="2"/>
  <c r="R2220" i="2" s="1"/>
  <c r="T2228" i="2"/>
  <c r="R2228" i="2" s="1"/>
  <c r="T2236" i="2"/>
  <c r="R2236" i="2" s="1"/>
  <c r="T2244" i="2"/>
  <c r="R2244" i="2" s="1"/>
  <c r="T2276" i="2"/>
  <c r="R2276" i="2" s="1"/>
  <c r="T2284" i="2"/>
  <c r="R2284" i="2" s="1"/>
  <c r="T2292" i="2"/>
  <c r="R2292" i="2" s="1"/>
  <c r="T2300" i="2"/>
  <c r="R2300" i="2" s="1"/>
  <c r="T206" i="2"/>
  <c r="R206" i="2" s="1"/>
  <c r="T473" i="2"/>
  <c r="R473" i="2" s="1"/>
  <c r="T622" i="2"/>
  <c r="R622" i="2" s="1"/>
  <c r="T713" i="2"/>
  <c r="R713" i="2" s="1"/>
  <c r="T1329" i="2"/>
  <c r="R1329" i="2" s="1"/>
  <c r="T1361" i="2"/>
  <c r="R1361" i="2" s="1"/>
  <c r="T1383" i="2"/>
  <c r="R1383" i="2" s="1"/>
  <c r="T1431" i="2"/>
  <c r="R1431" i="2" s="1"/>
  <c r="T1488" i="2"/>
  <c r="R1488" i="2" s="1"/>
  <c r="T1574" i="2"/>
  <c r="R1574" i="2" s="1"/>
  <c r="T1608" i="2"/>
  <c r="R1608" i="2" s="1"/>
  <c r="T1665" i="2"/>
  <c r="R1665" i="2" s="1"/>
  <c r="T1690" i="2"/>
  <c r="R1690" i="2" s="1"/>
  <c r="T1716" i="2"/>
  <c r="R1716" i="2" s="1"/>
  <c r="T1735" i="2"/>
  <c r="R1735" i="2" s="1"/>
  <c r="T1758" i="2"/>
  <c r="R1758" i="2" s="1"/>
  <c r="T1780" i="2"/>
  <c r="R1780" i="2" s="1"/>
  <c r="T1823" i="2"/>
  <c r="R1823" i="2" s="1"/>
  <c r="T1846" i="2"/>
  <c r="R1846" i="2" s="1"/>
  <c r="T1892" i="2"/>
  <c r="R1892" i="2" s="1"/>
  <c r="T1908" i="2"/>
  <c r="R1908" i="2" s="1"/>
  <c r="T1924" i="2"/>
  <c r="R1924" i="2" s="1"/>
  <c r="T1940" i="2"/>
  <c r="R1940" i="2" s="1"/>
  <c r="T1959" i="2"/>
  <c r="R1959" i="2" s="1"/>
  <c r="T1975" i="2"/>
  <c r="R1975" i="2" s="1"/>
  <c r="T1991" i="2"/>
  <c r="R1991" i="2" s="1"/>
  <c r="T2007" i="2"/>
  <c r="R2007" i="2" s="1"/>
  <c r="T2023" i="2"/>
  <c r="R2023" i="2" s="1"/>
  <c r="T2039" i="2"/>
  <c r="R2039" i="2" s="1"/>
  <c r="T2054" i="2"/>
  <c r="R2054" i="2" s="1"/>
  <c r="T2063" i="2"/>
  <c r="R2063" i="2" s="1"/>
  <c r="T2077" i="2"/>
  <c r="R2077" i="2" s="1"/>
  <c r="T2087" i="2"/>
  <c r="R2087" i="2" s="1"/>
  <c r="T2097" i="2"/>
  <c r="R2097" i="2" s="1"/>
  <c r="T2108" i="2"/>
  <c r="R2108" i="2" s="1"/>
  <c r="T222" i="2"/>
  <c r="R222" i="2" s="1"/>
  <c r="T550" i="2"/>
  <c r="R550" i="2" s="1"/>
  <c r="T688" i="2"/>
  <c r="R688" i="2" s="1"/>
  <c r="T806" i="2"/>
  <c r="R806" i="2" s="1"/>
  <c r="T1265" i="2"/>
  <c r="R1265" i="2" s="1"/>
  <c r="T1335" i="2"/>
  <c r="R1335" i="2" s="1"/>
  <c r="T1384" i="2"/>
  <c r="T1432" i="2"/>
  <c r="R1432" i="2" s="1"/>
  <c r="T1511" i="2"/>
  <c r="R1511" i="2" s="1"/>
  <c r="T1537" i="2"/>
  <c r="R1537" i="2" s="1"/>
  <c r="T1575" i="2"/>
  <c r="R1575" i="2" s="1"/>
  <c r="T1613" i="2"/>
  <c r="R1613" i="2" s="1"/>
  <c r="T1632" i="2"/>
  <c r="R1632" i="2" s="1"/>
  <c r="T1669" i="2"/>
  <c r="R1669" i="2" s="1"/>
  <c r="T1697" i="2"/>
  <c r="R1697" i="2" s="1"/>
  <c r="T1718" i="2"/>
  <c r="R1718" i="2" s="1"/>
  <c r="T1740" i="2"/>
  <c r="R1740" i="2" s="1"/>
  <c r="T1759" i="2"/>
  <c r="R1759" i="2" s="1"/>
  <c r="T1782" i="2"/>
  <c r="R1782" i="2" s="1"/>
  <c r="T1828" i="2"/>
  <c r="R1828" i="2" s="1"/>
  <c r="T1847" i="2"/>
  <c r="R1847" i="2" s="1"/>
  <c r="T1893" i="2"/>
  <c r="R1893" i="2" s="1"/>
  <c r="T1909" i="2"/>
  <c r="R1909" i="2" s="1"/>
  <c r="T1925" i="2"/>
  <c r="R1925" i="2" s="1"/>
  <c r="T1964" i="2"/>
  <c r="R1964" i="2" s="1"/>
  <c r="T1980" i="2"/>
  <c r="R1980" i="2" s="1"/>
  <c r="T1996" i="2"/>
  <c r="R1996" i="2" s="1"/>
  <c r="T2012" i="2"/>
  <c r="R2012" i="2" s="1"/>
  <c r="T2028" i="2"/>
  <c r="R2028" i="2" s="1"/>
  <c r="T2044" i="2"/>
  <c r="R2044" i="2" s="1"/>
  <c r="T2055" i="2"/>
  <c r="R2055" i="2" s="1"/>
  <c r="T2067" i="2"/>
  <c r="R2067" i="2" s="1"/>
  <c r="T2078" i="2"/>
  <c r="R2078" i="2" s="1"/>
  <c r="T2089" i="2"/>
  <c r="R2089" i="2" s="1"/>
  <c r="T2099" i="2"/>
  <c r="R2099" i="2" s="1"/>
  <c r="T2119" i="2"/>
  <c r="R2119" i="2" s="1"/>
  <c r="T2131" i="2"/>
  <c r="R2131" i="2" s="1"/>
  <c r="T2141" i="2"/>
  <c r="R2141" i="2" s="1"/>
  <c r="T2150" i="2"/>
  <c r="R2150" i="2" s="1"/>
  <c r="T2166" i="2"/>
  <c r="R2166" i="2" s="1"/>
  <c r="T2182" i="2"/>
  <c r="R2182" i="2" s="1"/>
  <c r="T2190" i="2"/>
  <c r="R2190" i="2" s="1"/>
  <c r="T2198" i="2"/>
  <c r="R2198" i="2" s="1"/>
  <c r="T2206" i="2"/>
  <c r="R2206" i="2" s="1"/>
  <c r="T2214" i="2"/>
  <c r="R2214" i="2" s="1"/>
  <c r="T2222" i="2"/>
  <c r="R2222" i="2" s="1"/>
  <c r="T2230" i="2"/>
  <c r="R2230" i="2" s="1"/>
  <c r="T2238" i="2"/>
  <c r="R2238" i="2" s="1"/>
  <c r="T2246" i="2"/>
  <c r="R2246" i="2" s="1"/>
  <c r="T2254" i="2"/>
  <c r="R2254" i="2" s="1"/>
  <c r="T2262" i="2"/>
  <c r="R2262" i="2" s="1"/>
  <c r="T2270" i="2"/>
  <c r="R2270" i="2" s="1"/>
  <c r="T2278" i="2"/>
  <c r="R2278" i="2" s="1"/>
  <c r="T2286" i="2"/>
  <c r="R2286" i="2" s="1"/>
  <c r="T2294" i="2"/>
  <c r="R2294" i="2" s="1"/>
  <c r="T270" i="2"/>
  <c r="R270" i="2" s="1"/>
  <c r="T518" i="2"/>
  <c r="R518" i="2" s="1"/>
  <c r="T1407" i="2"/>
  <c r="T1463" i="2"/>
  <c r="R1463" i="2" s="1"/>
  <c r="T1496" i="2"/>
  <c r="R1496" i="2" s="1"/>
  <c r="T1558" i="2"/>
  <c r="R1558" i="2" s="1"/>
  <c r="T1589" i="2"/>
  <c r="R1589" i="2" s="1"/>
  <c r="T1624" i="2"/>
  <c r="R1624" i="2" s="1"/>
  <c r="T1679" i="2"/>
  <c r="R1679" i="2" s="1"/>
  <c r="T1748" i="2"/>
  <c r="R1748" i="2" s="1"/>
  <c r="T1767" i="2"/>
  <c r="R1767" i="2" s="1"/>
  <c r="T1788" i="2"/>
  <c r="R1788" i="2" s="1"/>
  <c r="T1814" i="2"/>
  <c r="R1814" i="2" s="1"/>
  <c r="T1836" i="2"/>
  <c r="R1836" i="2" s="1"/>
  <c r="T1855" i="2"/>
  <c r="R1855" i="2" s="1"/>
  <c r="T1884" i="2"/>
  <c r="R1884" i="2" s="1"/>
  <c r="T1900" i="2"/>
  <c r="R1900" i="2" s="1"/>
  <c r="T1916" i="2"/>
  <c r="R1916" i="2" s="1"/>
  <c r="T1932" i="2"/>
  <c r="R1932" i="2" s="1"/>
  <c r="T1967" i="2"/>
  <c r="R1967" i="2" s="1"/>
  <c r="T1983" i="2"/>
  <c r="R1983" i="2" s="1"/>
  <c r="T1999" i="2"/>
  <c r="R1999" i="2" s="1"/>
  <c r="T2015" i="2"/>
  <c r="R2015" i="2" s="1"/>
  <c r="T2031" i="2"/>
  <c r="R2031" i="2" s="1"/>
  <c r="T2070" i="2"/>
  <c r="R2070" i="2" s="1"/>
  <c r="T2083" i="2"/>
  <c r="R2083" i="2" s="1"/>
  <c r="T2093" i="2"/>
  <c r="R2093" i="2" s="1"/>
  <c r="T2102" i="2"/>
  <c r="R2102" i="2" s="1"/>
  <c r="T2113" i="2"/>
  <c r="R2113" i="2" s="1"/>
  <c r="T2124" i="2"/>
  <c r="R2124" i="2" s="1"/>
  <c r="T2134" i="2"/>
  <c r="R2134" i="2" s="1"/>
  <c r="T2153" i="2"/>
  <c r="R2153" i="2" s="1"/>
  <c r="T2161" i="2"/>
  <c r="R2161" i="2" s="1"/>
  <c r="T2185" i="2"/>
  <c r="R2185" i="2" s="1"/>
  <c r="T2193" i="2"/>
  <c r="R2193" i="2" s="1"/>
  <c r="T2201" i="2"/>
  <c r="R2201" i="2" s="1"/>
  <c r="T2209" i="2"/>
  <c r="R2209" i="2" s="1"/>
  <c r="T2217" i="2"/>
  <c r="R2217" i="2" s="1"/>
  <c r="T2225" i="2"/>
  <c r="R2225" i="2" s="1"/>
  <c r="T2233" i="2"/>
  <c r="R2233" i="2" s="1"/>
  <c r="T2241" i="2"/>
  <c r="R2241" i="2" s="1"/>
  <c r="T2257" i="2"/>
  <c r="R2257" i="2" s="1"/>
  <c r="T2281" i="2"/>
  <c r="R2281" i="2" s="1"/>
  <c r="T2289" i="2"/>
  <c r="R2289" i="2" s="1"/>
  <c r="T2297" i="2"/>
  <c r="R2297" i="2" s="1"/>
  <c r="T310" i="2"/>
  <c r="R310" i="2" s="1"/>
  <c r="T376" i="2"/>
  <c r="R376" i="2" s="1"/>
  <c r="T534" i="2"/>
  <c r="R534" i="2" s="1"/>
  <c r="T576" i="2"/>
  <c r="R576" i="2" s="1"/>
  <c r="T768" i="2"/>
  <c r="R768" i="2" s="1"/>
  <c r="T1351" i="2"/>
  <c r="R1351" i="2" s="1"/>
  <c r="T1449" i="2"/>
  <c r="R1449" i="2" s="1"/>
  <c r="T1597" i="2"/>
  <c r="R1597" i="2" s="1"/>
  <c r="T1625" i="2"/>
  <c r="R1625" i="2" s="1"/>
  <c r="T1680" i="2"/>
  <c r="R1680" i="2" s="1"/>
  <c r="T1707" i="2"/>
  <c r="R1707" i="2" s="1"/>
  <c r="T1750" i="2"/>
  <c r="R1750" i="2" s="1"/>
  <c r="T1772" i="2"/>
  <c r="R1772" i="2" s="1"/>
  <c r="T1790" i="2"/>
  <c r="R1790" i="2" s="1"/>
  <c r="T1815" i="2"/>
  <c r="R1815" i="2" s="1"/>
  <c r="T1838" i="2"/>
  <c r="R1838" i="2" s="1"/>
  <c r="T1860" i="2"/>
  <c r="R1860" i="2" s="1"/>
  <c r="T1885" i="2"/>
  <c r="R1885" i="2" s="1"/>
  <c r="T1901" i="2"/>
  <c r="R1901" i="2" s="1"/>
  <c r="T1917" i="2"/>
  <c r="R1917" i="2" s="1"/>
  <c r="T1933" i="2"/>
  <c r="R1933" i="2" s="1"/>
  <c r="T1956" i="2"/>
  <c r="R1956" i="2" s="1"/>
  <c r="T1972" i="2"/>
  <c r="R1972" i="2" s="1"/>
  <c r="T1988" i="2"/>
  <c r="R1988" i="2" s="1"/>
  <c r="T2020" i="2"/>
  <c r="R2020" i="2" s="1"/>
  <c r="T2036" i="2"/>
  <c r="R2036" i="2" s="1"/>
  <c r="T2071" i="2"/>
  <c r="R2071" i="2" s="1"/>
  <c r="T2084" i="2"/>
  <c r="R2084" i="2" s="1"/>
  <c r="T2094" i="2"/>
  <c r="R2094" i="2" s="1"/>
  <c r="T2103" i="2"/>
  <c r="R2103" i="2" s="1"/>
  <c r="T2115" i="2"/>
  <c r="R2115" i="2" s="1"/>
  <c r="T2146" i="2"/>
  <c r="R2146" i="2" s="1"/>
  <c r="T2186" i="2"/>
  <c r="R2186" i="2" s="1"/>
  <c r="T2194" i="2"/>
  <c r="R2194" i="2" s="1"/>
  <c r="T2202" i="2"/>
  <c r="R2202" i="2" s="1"/>
  <c r="T2210" i="2"/>
  <c r="R2210" i="2" s="1"/>
  <c r="T2218" i="2"/>
  <c r="R2218" i="2" s="1"/>
  <c r="T2226" i="2"/>
  <c r="R2226" i="2" s="1"/>
  <c r="T2234" i="2"/>
  <c r="R2234" i="2" s="1"/>
  <c r="T2242" i="2"/>
  <c r="R2242" i="2" s="1"/>
  <c r="T2274" i="2"/>
  <c r="R2274" i="2" s="1"/>
  <c r="T2282" i="2"/>
  <c r="R2282" i="2" s="1"/>
  <c r="T2290" i="2"/>
  <c r="R2290" i="2" s="1"/>
  <c r="T2298" i="2"/>
  <c r="R2298" i="2" s="1"/>
  <c r="T454" i="2"/>
  <c r="R454" i="2" s="1"/>
  <c r="T1287" i="2"/>
  <c r="R1287" i="2" s="1"/>
  <c r="T1399" i="2"/>
  <c r="R1399" i="2" s="1"/>
  <c r="T1719" i="2"/>
  <c r="R1719" i="2" s="1"/>
  <c r="T1764" i="2"/>
  <c r="R1764" i="2" s="1"/>
  <c r="T1862" i="2"/>
  <c r="R1862" i="2" s="1"/>
  <c r="T1902" i="2"/>
  <c r="R1902" i="2" s="1"/>
  <c r="T1982" i="2"/>
  <c r="R1982" i="2" s="1"/>
  <c r="T2021" i="2"/>
  <c r="R2021" i="2" s="1"/>
  <c r="T2052" i="2"/>
  <c r="R2052" i="2" s="1"/>
  <c r="T2069" i="2"/>
  <c r="R2069" i="2" s="1"/>
  <c r="T2133" i="2"/>
  <c r="R2133" i="2" s="1"/>
  <c r="T2149" i="2"/>
  <c r="R2149" i="2" s="1"/>
  <c r="T2191" i="2"/>
  <c r="R2191" i="2" s="1"/>
  <c r="T2207" i="2"/>
  <c r="R2207" i="2" s="1"/>
  <c r="T2223" i="2"/>
  <c r="R2223" i="2" s="1"/>
  <c r="T2239" i="2"/>
  <c r="R2239" i="2" s="1"/>
  <c r="T2261" i="2"/>
  <c r="R2261" i="2" s="1"/>
  <c r="T2285" i="2"/>
  <c r="R2285" i="2" s="1"/>
  <c r="T1297" i="2"/>
  <c r="R1297" i="2" s="1"/>
  <c r="T1401" i="2"/>
  <c r="R1401" i="2" s="1"/>
  <c r="T1670" i="2"/>
  <c r="R1670" i="2" s="1"/>
  <c r="T1766" i="2"/>
  <c r="R1766" i="2" s="1"/>
  <c r="T1812" i="2"/>
  <c r="R1812" i="2" s="1"/>
  <c r="T1910" i="2"/>
  <c r="R1910" i="2" s="1"/>
  <c r="T1989" i="2"/>
  <c r="R1989" i="2" s="1"/>
  <c r="T2029" i="2"/>
  <c r="R2029" i="2" s="1"/>
  <c r="T2075" i="2"/>
  <c r="R2075" i="2" s="1"/>
  <c r="T2100" i="2"/>
  <c r="R2100" i="2" s="1"/>
  <c r="T2121" i="2"/>
  <c r="R2121" i="2" s="1"/>
  <c r="T2151" i="2"/>
  <c r="R2151" i="2" s="1"/>
  <c r="T2160" i="2"/>
  <c r="R2160" i="2" s="1"/>
  <c r="T2192" i="2"/>
  <c r="R2192" i="2" s="1"/>
  <c r="T2208" i="2"/>
  <c r="R2208" i="2" s="1"/>
  <c r="T2224" i="2"/>
  <c r="R2224" i="2" s="1"/>
  <c r="T2240" i="2"/>
  <c r="R2240" i="2" s="1"/>
  <c r="T2263" i="2"/>
  <c r="R2263" i="2" s="1"/>
  <c r="T1271" i="2"/>
  <c r="T1677" i="2"/>
  <c r="R1677" i="2" s="1"/>
  <c r="T1774" i="2"/>
  <c r="R1774" i="2" s="1"/>
  <c r="T1820" i="2"/>
  <c r="R1820" i="2" s="1"/>
  <c r="T1911" i="2"/>
  <c r="R1911" i="2" s="1"/>
  <c r="T1997" i="2"/>
  <c r="R1997" i="2" s="1"/>
  <c r="T2030" i="2"/>
  <c r="R2030" i="2" s="1"/>
  <c r="T2079" i="2"/>
  <c r="R2079" i="2" s="1"/>
  <c r="T2101" i="2"/>
  <c r="R2101" i="2" s="1"/>
  <c r="T2123" i="2"/>
  <c r="R2123" i="2" s="1"/>
  <c r="T2137" i="2"/>
  <c r="R2137" i="2" s="1"/>
  <c r="T2152" i="2"/>
  <c r="R2152" i="2" s="1"/>
  <c r="T2195" i="2"/>
  <c r="R2195" i="2" s="1"/>
  <c r="T2211" i="2"/>
  <c r="R2211" i="2" s="1"/>
  <c r="T2227" i="2"/>
  <c r="R2227" i="2" s="1"/>
  <c r="T2243" i="2"/>
  <c r="R2243" i="2" s="1"/>
  <c r="T2264" i="2"/>
  <c r="R2264" i="2" s="1"/>
  <c r="T248" i="2"/>
  <c r="R248" i="2" s="1"/>
  <c r="T552" i="2"/>
  <c r="R552" i="2" s="1"/>
  <c r="T1583" i="2"/>
  <c r="R1583" i="2" s="1"/>
  <c r="T1637" i="2"/>
  <c r="R1637" i="2" s="1"/>
  <c r="T1687" i="2"/>
  <c r="R1687" i="2" s="1"/>
  <c r="T1783" i="2"/>
  <c r="R1783" i="2" s="1"/>
  <c r="T1830" i="2"/>
  <c r="R1830" i="2" s="1"/>
  <c r="T1918" i="2"/>
  <c r="R1918" i="2" s="1"/>
  <c r="T1957" i="2"/>
  <c r="R1957" i="2" s="1"/>
  <c r="T1998" i="2"/>
  <c r="R1998" i="2" s="1"/>
  <c r="T2037" i="2"/>
  <c r="R2037" i="2" s="1"/>
  <c r="T2081" i="2"/>
  <c r="R2081" i="2" s="1"/>
  <c r="T2105" i="2"/>
  <c r="R2105" i="2" s="1"/>
  <c r="T2140" i="2"/>
  <c r="R2140" i="2" s="1"/>
  <c r="T2163" i="2"/>
  <c r="R2163" i="2" s="1"/>
  <c r="T2181" i="2"/>
  <c r="R2181" i="2" s="1"/>
  <c r="T2197" i="2"/>
  <c r="R2197" i="2" s="1"/>
  <c r="T2213" i="2"/>
  <c r="R2213" i="2" s="1"/>
  <c r="T2229" i="2"/>
  <c r="R2229" i="2" s="1"/>
  <c r="T2245" i="2"/>
  <c r="R2245" i="2" s="1"/>
  <c r="T2255" i="2"/>
  <c r="R2255" i="2" s="1"/>
  <c r="T2275" i="2"/>
  <c r="R2275" i="2" s="1"/>
  <c r="T2291" i="2"/>
  <c r="R2291" i="2" s="1"/>
  <c r="T1345" i="2"/>
  <c r="R1345" i="2" s="1"/>
  <c r="T1457" i="2"/>
  <c r="R1457" i="2" s="1"/>
  <c r="T1599" i="2"/>
  <c r="R1599" i="2" s="1"/>
  <c r="T1702" i="2"/>
  <c r="R1702" i="2" s="1"/>
  <c r="T1742" i="2"/>
  <c r="R1742" i="2" s="1"/>
  <c r="T1791" i="2"/>
  <c r="R1791" i="2" s="1"/>
  <c r="T1839" i="2"/>
  <c r="R1839" i="2" s="1"/>
  <c r="T1886" i="2"/>
  <c r="R1886" i="2" s="1"/>
  <c r="T1927" i="2"/>
  <c r="R1927" i="2" s="1"/>
  <c r="T1966" i="2"/>
  <c r="R1966" i="2" s="1"/>
  <c r="T2005" i="2"/>
  <c r="R2005" i="2" s="1"/>
  <c r="T2046" i="2"/>
  <c r="R2046" i="2" s="1"/>
  <c r="T2091" i="2"/>
  <c r="R2091" i="2" s="1"/>
  <c r="T2110" i="2"/>
  <c r="R2110" i="2" s="1"/>
  <c r="T2143" i="2"/>
  <c r="R2143" i="2" s="1"/>
  <c r="T2184" i="2"/>
  <c r="R2184" i="2" s="1"/>
  <c r="T2200" i="2"/>
  <c r="R2200" i="2" s="1"/>
  <c r="T2216" i="2"/>
  <c r="R2216" i="2" s="1"/>
  <c r="T2232" i="2"/>
  <c r="R2232" i="2" s="1"/>
  <c r="T2279" i="2"/>
  <c r="R2279" i="2" s="1"/>
  <c r="T2295" i="2"/>
  <c r="R2295" i="2" s="1"/>
  <c r="T786" i="2"/>
  <c r="R786" i="2" s="1"/>
  <c r="T1585" i="2"/>
  <c r="R1585" i="2" s="1"/>
  <c r="T1831" i="2"/>
  <c r="R1831" i="2" s="1"/>
  <c r="T1895" i="2"/>
  <c r="R1895" i="2" s="1"/>
  <c r="T1973" i="2"/>
  <c r="R1973" i="2" s="1"/>
  <c r="T2092" i="2"/>
  <c r="R2092" i="2" s="1"/>
  <c r="T2189" i="2"/>
  <c r="R2189" i="2" s="1"/>
  <c r="T2235" i="2"/>
  <c r="R2235" i="2" s="1"/>
  <c r="T2306" i="2"/>
  <c r="R2306" i="2" s="1"/>
  <c r="T2322" i="2"/>
  <c r="R2322" i="2" s="1"/>
  <c r="T2330" i="2"/>
  <c r="R2330" i="2" s="1"/>
  <c r="T2338" i="2"/>
  <c r="R2338" i="2" s="1"/>
  <c r="T2346" i="2"/>
  <c r="R2346" i="2" s="1"/>
  <c r="T2362" i="2"/>
  <c r="R2362" i="2" s="1"/>
  <c r="T2370" i="2"/>
  <c r="R2370" i="2" s="1"/>
  <c r="T2378" i="2"/>
  <c r="R2378" i="2" s="1"/>
  <c r="T2386" i="2"/>
  <c r="R2386" i="2" s="1"/>
  <c r="T2394" i="2"/>
  <c r="R2394" i="2" s="1"/>
  <c r="T2402" i="2"/>
  <c r="R2402" i="2" s="1"/>
  <c r="T2426" i="2"/>
  <c r="R2426" i="2" s="1"/>
  <c r="T2434" i="2"/>
  <c r="R2434" i="2" s="1"/>
  <c r="T2442" i="2"/>
  <c r="R2442" i="2" s="1"/>
  <c r="T2450" i="2"/>
  <c r="R2450" i="2" s="1"/>
  <c r="T2458" i="2"/>
  <c r="R2458" i="2" s="1"/>
  <c r="T2466" i="2"/>
  <c r="R2466" i="2" s="1"/>
  <c r="T2474" i="2"/>
  <c r="R2474" i="2" s="1"/>
  <c r="T2490" i="2"/>
  <c r="R2490" i="2" s="1"/>
  <c r="T2498" i="2"/>
  <c r="R2498" i="2" s="1"/>
  <c r="T2506" i="2"/>
  <c r="R2506" i="2" s="1"/>
  <c r="T2514" i="2"/>
  <c r="R2514" i="2" s="1"/>
  <c r="T2522" i="2"/>
  <c r="R2522" i="2" s="1"/>
  <c r="T2530" i="2"/>
  <c r="R2530" i="2" s="1"/>
  <c r="T2538" i="2"/>
  <c r="R2538" i="2" s="1"/>
  <c r="T2554" i="2"/>
  <c r="R2554" i="2" s="1"/>
  <c r="T2562" i="2"/>
  <c r="R2562" i="2" s="1"/>
  <c r="T2570" i="2"/>
  <c r="R2570" i="2" s="1"/>
  <c r="T2578" i="2"/>
  <c r="R2578" i="2" s="1"/>
  <c r="T2586" i="2"/>
  <c r="R2586" i="2" s="1"/>
  <c r="T2594" i="2"/>
  <c r="R2594" i="2" s="1"/>
  <c r="T2602" i="2"/>
  <c r="R2602" i="2" s="1"/>
  <c r="T2610" i="2"/>
  <c r="R2610" i="2" s="1"/>
  <c r="T1503" i="2"/>
  <c r="R1503" i="2" s="1"/>
  <c r="T1614" i="2"/>
  <c r="R1614" i="2" s="1"/>
  <c r="T1852" i="2"/>
  <c r="R1852" i="2" s="1"/>
  <c r="T1981" i="2"/>
  <c r="R1981" i="2" s="1"/>
  <c r="T2095" i="2"/>
  <c r="R2095" i="2" s="1"/>
  <c r="T2167" i="2"/>
  <c r="R2167" i="2" s="1"/>
  <c r="T2175" i="2"/>
  <c r="R2175" i="2" s="1"/>
  <c r="T2199" i="2"/>
  <c r="R2199" i="2" s="1"/>
  <c r="T2237" i="2"/>
  <c r="R2237" i="2" s="1"/>
  <c r="T2269" i="2"/>
  <c r="R2269" i="2" s="1"/>
  <c r="T2307" i="2"/>
  <c r="R2307" i="2" s="1"/>
  <c r="T2315" i="2"/>
  <c r="R2315" i="2" s="1"/>
  <c r="T2323" i="2"/>
  <c r="R2323" i="2" s="1"/>
  <c r="T2331" i="2"/>
  <c r="R2331" i="2" s="1"/>
  <c r="T2339" i="2"/>
  <c r="R2339" i="2" s="1"/>
  <c r="T2347" i="2"/>
  <c r="R2347" i="2" s="1"/>
  <c r="T2363" i="2"/>
  <c r="R2363" i="2" s="1"/>
  <c r="T2371" i="2"/>
  <c r="R2371" i="2" s="1"/>
  <c r="T2379" i="2"/>
  <c r="R2379" i="2" s="1"/>
  <c r="T2387" i="2"/>
  <c r="R2387" i="2" s="1"/>
  <c r="T2395" i="2"/>
  <c r="R2395" i="2" s="1"/>
  <c r="T2403" i="2"/>
  <c r="R2403" i="2" s="1"/>
  <c r="T2411" i="2"/>
  <c r="R2411" i="2" s="1"/>
  <c r="T2427" i="2"/>
  <c r="R2427" i="2" s="1"/>
  <c r="T2435" i="2"/>
  <c r="R2435" i="2" s="1"/>
  <c r="T2443" i="2"/>
  <c r="R2443" i="2" s="1"/>
  <c r="T2451" i="2"/>
  <c r="R2451" i="2" s="1"/>
  <c r="T2459" i="2"/>
  <c r="R2459" i="2" s="1"/>
  <c r="T2467" i="2"/>
  <c r="R2467" i="2" s="1"/>
  <c r="T2491" i="2"/>
  <c r="R2491" i="2" s="1"/>
  <c r="T2499" i="2"/>
  <c r="R2499" i="2" s="1"/>
  <c r="T2507" i="2"/>
  <c r="R2507" i="2" s="1"/>
  <c r="T2515" i="2"/>
  <c r="R2515" i="2" s="1"/>
  <c r="T2523" i="2"/>
  <c r="R2523" i="2" s="1"/>
  <c r="T2531" i="2"/>
  <c r="R2531" i="2" s="1"/>
  <c r="T2539" i="2"/>
  <c r="R2539" i="2" s="1"/>
  <c r="T2555" i="2"/>
  <c r="R2555" i="2" s="1"/>
  <c r="T2563" i="2"/>
  <c r="R2563" i="2" s="1"/>
  <c r="T2571" i="2"/>
  <c r="R2571" i="2" s="1"/>
  <c r="T2579" i="2"/>
  <c r="R2579" i="2" s="1"/>
  <c r="T2587" i="2"/>
  <c r="R2587" i="2" s="1"/>
  <c r="T2595" i="2"/>
  <c r="R2595" i="2" s="1"/>
  <c r="T2603" i="2"/>
  <c r="R2603" i="2" s="1"/>
  <c r="T265" i="2"/>
  <c r="R265" i="2" s="1"/>
  <c r="T393" i="2"/>
  <c r="R393" i="2" s="1"/>
  <c r="T590" i="2"/>
  <c r="R590" i="2" s="1"/>
  <c r="T1455" i="2"/>
  <c r="R1455" i="2" s="1"/>
  <c r="T1622" i="2"/>
  <c r="R1622" i="2" s="1"/>
  <c r="T1743" i="2"/>
  <c r="R1743" i="2" s="1"/>
  <c r="T1934" i="2"/>
  <c r="R1934" i="2" s="1"/>
  <c r="T2129" i="2"/>
  <c r="R2129" i="2" s="1"/>
  <c r="T2176" i="2"/>
  <c r="R2176" i="2" s="1"/>
  <c r="T2203" i="2"/>
  <c r="R2203" i="2" s="1"/>
  <c r="T2247" i="2"/>
  <c r="R2247" i="2" s="1"/>
  <c r="T2293" i="2"/>
  <c r="R2293" i="2" s="1"/>
  <c r="T1710" i="2"/>
  <c r="R1710" i="2" s="1"/>
  <c r="T2045" i="2"/>
  <c r="R2045" i="2" s="1"/>
  <c r="T2116" i="2"/>
  <c r="R2116" i="2" s="1"/>
  <c r="T2142" i="2"/>
  <c r="R2142" i="2" s="1"/>
  <c r="T2219" i="2"/>
  <c r="R2219" i="2" s="1"/>
  <c r="T2277" i="2"/>
  <c r="R2277" i="2" s="1"/>
  <c r="T2303" i="2"/>
  <c r="R2303" i="2" s="1"/>
  <c r="T2319" i="2"/>
  <c r="R2319" i="2" s="1"/>
  <c r="T2327" i="2"/>
  <c r="R2327" i="2" s="1"/>
  <c r="T2335" i="2"/>
  <c r="R2335" i="2" s="1"/>
  <c r="T2351" i="2"/>
  <c r="R2351" i="2" s="1"/>
  <c r="T2359" i="2"/>
  <c r="R2359" i="2" s="1"/>
  <c r="T2367" i="2"/>
  <c r="R2367" i="2" s="1"/>
  <c r="T2375" i="2"/>
  <c r="R2375" i="2" s="1"/>
  <c r="T2383" i="2"/>
  <c r="R2383" i="2" s="1"/>
  <c r="T2391" i="2"/>
  <c r="R2391" i="2" s="1"/>
  <c r="T2399" i="2"/>
  <c r="R2399" i="2" s="1"/>
  <c r="T2407" i="2"/>
  <c r="R2407" i="2" s="1"/>
  <c r="T2415" i="2"/>
  <c r="R2415" i="2" s="1"/>
  <c r="T2431" i="2"/>
  <c r="R2431" i="2" s="1"/>
  <c r="T2439" i="2"/>
  <c r="R2439" i="2" s="1"/>
  <c r="T2447" i="2"/>
  <c r="R2447" i="2" s="1"/>
  <c r="T2455" i="2"/>
  <c r="R2455" i="2" s="1"/>
  <c r="T2463" i="2"/>
  <c r="R2463" i="2" s="1"/>
  <c r="T2471" i="2"/>
  <c r="R2471" i="2" s="1"/>
  <c r="T2479" i="2"/>
  <c r="R2479" i="2" s="1"/>
  <c r="T2495" i="2"/>
  <c r="R2495" i="2" s="1"/>
  <c r="T2503" i="2"/>
  <c r="R2503" i="2" s="1"/>
  <c r="T2511" i="2"/>
  <c r="R2511" i="2" s="1"/>
  <c r="T2519" i="2"/>
  <c r="R2519" i="2" s="1"/>
  <c r="T2527" i="2"/>
  <c r="R2527" i="2" s="1"/>
  <c r="T2535" i="2"/>
  <c r="R2535" i="2" s="1"/>
  <c r="T2543" i="2"/>
  <c r="R2543" i="2" s="1"/>
  <c r="T2551" i="2"/>
  <c r="R2551" i="2" s="1"/>
  <c r="T2559" i="2"/>
  <c r="R2559" i="2" s="1"/>
  <c r="T2567" i="2"/>
  <c r="R2567" i="2" s="1"/>
  <c r="T2575" i="2"/>
  <c r="R2575" i="2" s="1"/>
  <c r="T2583" i="2"/>
  <c r="R2583" i="2" s="1"/>
  <c r="T2591" i="2"/>
  <c r="R2591" i="2" s="1"/>
  <c r="T2599" i="2"/>
  <c r="R2599" i="2" s="1"/>
  <c r="T2607" i="2"/>
  <c r="R2607" i="2" s="1"/>
  <c r="T2623" i="2"/>
  <c r="R2623" i="2" s="1"/>
  <c r="T2639" i="2"/>
  <c r="R2639" i="2" s="1"/>
  <c r="T2647" i="2"/>
  <c r="R2647" i="2" s="1"/>
  <c r="T2655" i="2"/>
  <c r="R2655" i="2" s="1"/>
  <c r="T2671" i="2"/>
  <c r="R2671" i="2" s="1"/>
  <c r="T2679" i="2"/>
  <c r="R2679" i="2" s="1"/>
  <c r="T2687" i="2"/>
  <c r="R2687" i="2" s="1"/>
  <c r="T2695" i="2"/>
  <c r="R2695" i="2" s="1"/>
  <c r="T2703" i="2"/>
  <c r="R2703" i="2" s="1"/>
  <c r="T2711" i="2"/>
  <c r="R2711" i="2" s="1"/>
  <c r="T2719" i="2"/>
  <c r="R2719" i="2" s="1"/>
  <c r="T2727" i="2"/>
  <c r="R2727" i="2" s="1"/>
  <c r="T2735" i="2"/>
  <c r="R2735" i="2" s="1"/>
  <c r="T2743" i="2"/>
  <c r="R2743" i="2" s="1"/>
  <c r="T2751" i="2"/>
  <c r="R2751" i="2" s="1"/>
  <c r="T2759" i="2"/>
  <c r="R2759" i="2" s="1"/>
  <c r="T2767" i="2"/>
  <c r="R2767" i="2" s="1"/>
  <c r="T2783" i="2"/>
  <c r="R2783" i="2" s="1"/>
  <c r="T2791" i="2"/>
  <c r="R2791" i="2" s="1"/>
  <c r="T2799" i="2"/>
  <c r="R2799" i="2" s="1"/>
  <c r="T2807" i="2"/>
  <c r="R2807" i="2" s="1"/>
  <c r="T2815" i="2"/>
  <c r="R2815" i="2" s="1"/>
  <c r="T1638" i="2"/>
  <c r="R1638" i="2" s="1"/>
  <c r="T2068" i="2"/>
  <c r="R2068" i="2" s="1"/>
  <c r="T2183" i="2"/>
  <c r="R2183" i="2" s="1"/>
  <c r="T2221" i="2"/>
  <c r="R2221" i="2" s="1"/>
  <c r="T2280" i="2"/>
  <c r="R2280" i="2" s="1"/>
  <c r="T2304" i="2"/>
  <c r="R2304" i="2" s="1"/>
  <c r="T2320" i="2"/>
  <c r="R2320" i="2" s="1"/>
  <c r="T2328" i="2"/>
  <c r="R2328" i="2" s="1"/>
  <c r="T2336" i="2"/>
  <c r="R2336" i="2" s="1"/>
  <c r="T2344" i="2"/>
  <c r="R2344" i="2" s="1"/>
  <c r="T2360" i="2"/>
  <c r="R2360" i="2" s="1"/>
  <c r="T2368" i="2"/>
  <c r="R2368" i="2" s="1"/>
  <c r="T2376" i="2"/>
  <c r="R2376" i="2" s="1"/>
  <c r="T2384" i="2"/>
  <c r="R2384" i="2" s="1"/>
  <c r="T2392" i="2"/>
  <c r="R2392" i="2" s="1"/>
  <c r="T2400" i="2"/>
  <c r="R2400" i="2" s="1"/>
  <c r="T2408" i="2"/>
  <c r="R2408" i="2" s="1"/>
  <c r="T2432" i="2"/>
  <c r="R2432" i="2" s="1"/>
  <c r="T2440" i="2"/>
  <c r="R2440" i="2" s="1"/>
  <c r="T2448" i="2"/>
  <c r="R2448" i="2" s="1"/>
  <c r="T2456" i="2"/>
  <c r="R2456" i="2" s="1"/>
  <c r="T2464" i="2"/>
  <c r="R2464" i="2" s="1"/>
  <c r="T2472" i="2"/>
  <c r="R2472" i="2" s="1"/>
  <c r="T2480" i="2"/>
  <c r="R2480" i="2" s="1"/>
  <c r="T2496" i="2"/>
  <c r="R2496" i="2" s="1"/>
  <c r="T2504" i="2"/>
  <c r="R2504" i="2" s="1"/>
  <c r="T2512" i="2"/>
  <c r="R2512" i="2" s="1"/>
  <c r="T2520" i="2"/>
  <c r="R2520" i="2" s="1"/>
  <c r="T2528" i="2"/>
  <c r="R2528" i="2" s="1"/>
  <c r="T2536" i="2"/>
  <c r="R2536" i="2" s="1"/>
  <c r="T2544" i="2"/>
  <c r="R2544" i="2" s="1"/>
  <c r="T2552" i="2"/>
  <c r="R2552" i="2" s="1"/>
  <c r="T2560" i="2"/>
  <c r="R2560" i="2" s="1"/>
  <c r="T2568" i="2"/>
  <c r="R2568" i="2" s="1"/>
  <c r="T2576" i="2"/>
  <c r="R2576" i="2" s="1"/>
  <c r="T2592" i="2"/>
  <c r="R2592" i="2" s="1"/>
  <c r="T2600" i="2"/>
  <c r="R2600" i="2" s="1"/>
  <c r="T2608" i="2"/>
  <c r="R2608" i="2" s="1"/>
  <c r="T2624" i="2"/>
  <c r="R2624" i="2" s="1"/>
  <c r="T2632" i="2"/>
  <c r="R2632" i="2" s="1"/>
  <c r="T2640" i="2"/>
  <c r="R2640" i="2" s="1"/>
  <c r="T2648" i="2"/>
  <c r="R2648" i="2" s="1"/>
  <c r="T2656" i="2"/>
  <c r="R2656" i="2" s="1"/>
  <c r="T2680" i="2"/>
  <c r="R2680" i="2" s="1"/>
  <c r="T2688" i="2"/>
  <c r="R2688" i="2" s="1"/>
  <c r="T2696" i="2"/>
  <c r="R2696" i="2" s="1"/>
  <c r="T2704" i="2"/>
  <c r="R2704" i="2" s="1"/>
  <c r="T2712" i="2"/>
  <c r="R2712" i="2" s="1"/>
  <c r="T2720" i="2"/>
  <c r="R2720" i="2" s="1"/>
  <c r="T2728" i="2"/>
  <c r="R2728" i="2" s="1"/>
  <c r="T2736" i="2"/>
  <c r="R2736" i="2" s="1"/>
  <c r="T2744" i="2"/>
  <c r="R2744" i="2" s="1"/>
  <c r="T2752" i="2"/>
  <c r="R2752" i="2" s="1"/>
  <c r="T2760" i="2"/>
  <c r="R2760" i="2" s="1"/>
  <c r="T2784" i="2"/>
  <c r="R2784" i="2" s="1"/>
  <c r="T2792" i="2"/>
  <c r="R2792" i="2" s="1"/>
  <c r="T2800" i="2"/>
  <c r="R2800" i="2" s="1"/>
  <c r="T2808" i="2"/>
  <c r="R2808" i="2" s="1"/>
  <c r="T2816" i="2"/>
  <c r="R2816" i="2" s="1"/>
  <c r="T2324" i="2"/>
  <c r="R2324" i="2" s="1"/>
  <c r="T2340" i="2"/>
  <c r="R2340" i="2" s="1"/>
  <c r="T2364" i="2"/>
  <c r="R2364" i="2" s="1"/>
  <c r="T2380" i="2"/>
  <c r="R2380" i="2" s="1"/>
  <c r="T2396" i="2"/>
  <c r="R2396" i="2" s="1"/>
  <c r="T2430" i="2"/>
  <c r="R2430" i="2" s="1"/>
  <c r="T2446" i="2"/>
  <c r="R2446" i="2" s="1"/>
  <c r="T2462" i="2"/>
  <c r="R2462" i="2" s="1"/>
  <c r="T2477" i="2"/>
  <c r="R2477" i="2" s="1"/>
  <c r="T2501" i="2"/>
  <c r="R2501" i="2" s="1"/>
  <c r="T2517" i="2"/>
  <c r="R2517" i="2" s="1"/>
  <c r="T2533" i="2"/>
  <c r="R2533" i="2" s="1"/>
  <c r="T2561" i="2"/>
  <c r="R2561" i="2" s="1"/>
  <c r="T2577" i="2"/>
  <c r="R2577" i="2" s="1"/>
  <c r="T2590" i="2"/>
  <c r="R2590" i="2" s="1"/>
  <c r="T2606" i="2"/>
  <c r="R2606" i="2" s="1"/>
  <c r="T2617" i="2"/>
  <c r="R2617" i="2" s="1"/>
  <c r="T2627" i="2"/>
  <c r="R2627" i="2" s="1"/>
  <c r="T2636" i="2"/>
  <c r="R2636" i="2" s="1"/>
  <c r="T2646" i="2"/>
  <c r="R2646" i="2" s="1"/>
  <c r="T2675" i="2"/>
  <c r="R2675" i="2" s="1"/>
  <c r="T2685" i="2"/>
  <c r="R2685" i="2" s="1"/>
  <c r="T2697" i="2"/>
  <c r="R2697" i="2" s="1"/>
  <c r="T2707" i="2"/>
  <c r="R2707" i="2" s="1"/>
  <c r="T2717" i="2"/>
  <c r="R2717" i="2" s="1"/>
  <c r="T2729" i="2"/>
  <c r="R2729" i="2" s="1"/>
  <c r="T2749" i="2"/>
  <c r="R2749" i="2" s="1"/>
  <c r="T2761" i="2"/>
  <c r="R2761" i="2" s="1"/>
  <c r="T2770" i="2"/>
  <c r="R2770" i="2" s="1"/>
  <c r="T2788" i="2"/>
  <c r="R2788" i="2" s="1"/>
  <c r="T2798" i="2"/>
  <c r="R2798" i="2" s="1"/>
  <c r="T2810" i="2"/>
  <c r="R2810" i="2" s="1"/>
  <c r="T2820" i="2"/>
  <c r="R2820" i="2" s="1"/>
  <c r="T2828" i="2"/>
  <c r="R2828" i="2" s="1"/>
  <c r="T2844" i="2"/>
  <c r="R2844" i="2" s="1"/>
  <c r="T2852" i="2"/>
  <c r="R2852" i="2" s="1"/>
  <c r="T2860" i="2"/>
  <c r="R2860" i="2" s="1"/>
  <c r="T2868" i="2"/>
  <c r="R2868" i="2" s="1"/>
  <c r="T2876" i="2"/>
  <c r="R2876" i="2" s="1"/>
  <c r="T2884" i="2"/>
  <c r="R2884" i="2" s="1"/>
  <c r="T2892" i="2"/>
  <c r="R2892" i="2" s="1"/>
  <c r="T2900" i="2"/>
  <c r="R2900" i="2" s="1"/>
  <c r="T2908" i="2"/>
  <c r="R2908" i="2" s="1"/>
  <c r="T2924" i="2"/>
  <c r="R2924" i="2" s="1"/>
  <c r="T2932" i="2"/>
  <c r="R2932" i="2" s="1"/>
  <c r="T2940" i="2"/>
  <c r="R2940" i="2" s="1"/>
  <c r="T2948" i="2"/>
  <c r="R2948" i="2" s="1"/>
  <c r="T2956" i="2"/>
  <c r="R2956" i="2" s="1"/>
  <c r="T2964" i="2"/>
  <c r="R2964" i="2" s="1"/>
  <c r="T2972" i="2"/>
  <c r="R2972" i="2" s="1"/>
  <c r="T2980" i="2"/>
  <c r="R2980" i="2" s="1"/>
  <c r="T2988" i="2"/>
  <c r="R2988" i="2" s="1"/>
  <c r="T3004" i="2"/>
  <c r="R3004" i="2" s="1"/>
  <c r="T3012" i="2"/>
  <c r="R3012" i="2" s="1"/>
  <c r="T3020" i="2"/>
  <c r="R3020" i="2" s="1"/>
  <c r="T3028" i="2"/>
  <c r="R3028" i="2" s="1"/>
  <c r="T3036" i="2"/>
  <c r="R3036" i="2" s="1"/>
  <c r="T3044" i="2"/>
  <c r="R3044" i="2" s="1"/>
  <c r="T3052" i="2"/>
  <c r="R3052" i="2" s="1"/>
  <c r="T3060" i="2"/>
  <c r="R3060" i="2" s="1"/>
  <c r="T3068" i="2"/>
  <c r="R3068" i="2" s="1"/>
  <c r="T3076" i="2"/>
  <c r="R3076" i="2" s="1"/>
  <c r="T3084" i="2"/>
  <c r="R3084" i="2" s="1"/>
  <c r="T3092" i="2"/>
  <c r="R3092" i="2" s="1"/>
  <c r="T3100" i="2"/>
  <c r="R3100" i="2" s="1"/>
  <c r="T3108" i="2"/>
  <c r="R3108" i="2" s="1"/>
  <c r="T3116" i="2"/>
  <c r="R3116" i="2" s="1"/>
  <c r="T3124" i="2"/>
  <c r="R3124" i="2" s="1"/>
  <c r="T3140" i="2"/>
  <c r="R3140" i="2" s="1"/>
  <c r="T3148" i="2"/>
  <c r="R3148" i="2" s="1"/>
  <c r="T3156" i="2"/>
  <c r="R3156" i="2" s="1"/>
  <c r="T3164" i="2"/>
  <c r="R3164" i="2" s="1"/>
  <c r="T3172" i="2"/>
  <c r="R3172" i="2" s="1"/>
  <c r="T3188" i="2"/>
  <c r="R3188" i="2" s="1"/>
  <c r="T3196" i="2"/>
  <c r="R3196" i="2" s="1"/>
  <c r="T3204" i="2"/>
  <c r="R3204" i="2" s="1"/>
  <c r="T3212" i="2"/>
  <c r="R3212" i="2" s="1"/>
  <c r="T3220" i="2"/>
  <c r="R3220" i="2" s="1"/>
  <c r="T3228" i="2"/>
  <c r="R3228" i="2" s="1"/>
  <c r="T3236" i="2"/>
  <c r="R3236" i="2" s="1"/>
  <c r="T3244" i="2"/>
  <c r="R3244" i="2" s="1"/>
  <c r="T3252" i="2"/>
  <c r="R3252" i="2" s="1"/>
  <c r="T3260" i="2"/>
  <c r="R3260" i="2" s="1"/>
  <c r="T3276" i="2"/>
  <c r="R3276" i="2" s="1"/>
  <c r="T3284" i="2"/>
  <c r="R3284" i="2" s="1"/>
  <c r="T3292" i="2"/>
  <c r="R3292" i="2" s="1"/>
  <c r="T3300" i="2"/>
  <c r="R3300" i="2" s="1"/>
  <c r="T3308" i="2"/>
  <c r="R3308" i="2" s="1"/>
  <c r="T3316" i="2"/>
  <c r="R3316" i="2" s="1"/>
  <c r="T3324" i="2"/>
  <c r="R3324" i="2" s="1"/>
  <c r="T3348" i="2"/>
  <c r="R3348" i="2" s="1"/>
  <c r="T3356" i="2"/>
  <c r="R3356" i="2" s="1"/>
  <c r="T3364" i="2"/>
  <c r="R3364" i="2" s="1"/>
  <c r="T3372" i="2"/>
  <c r="R3372" i="2" s="1"/>
  <c r="T3380" i="2"/>
  <c r="R3380" i="2" s="1"/>
  <c r="T3388" i="2"/>
  <c r="R3388" i="2" s="1"/>
  <c r="T3412" i="2"/>
  <c r="R3412" i="2" s="1"/>
  <c r="T3420" i="2"/>
  <c r="R3420" i="2" s="1"/>
  <c r="T3444" i="2"/>
  <c r="R3444" i="2" s="1"/>
  <c r="T3452" i="2"/>
  <c r="R3452" i="2" s="1"/>
  <c r="T3460" i="2"/>
  <c r="R3460" i="2" s="1"/>
  <c r="T3468" i="2"/>
  <c r="R3468" i="2" s="1"/>
  <c r="T3476" i="2"/>
  <c r="R3476" i="2" s="1"/>
  <c r="T3484" i="2"/>
  <c r="R3484" i="2" s="1"/>
  <c r="T3492" i="2"/>
  <c r="R3492" i="2" s="1"/>
  <c r="T3500" i="2"/>
  <c r="R3500" i="2" s="1"/>
  <c r="T3508" i="2"/>
  <c r="R3508" i="2" s="1"/>
  <c r="T3516" i="2"/>
  <c r="R3516" i="2" s="1"/>
  <c r="T3524" i="2"/>
  <c r="R3524" i="2" s="1"/>
  <c r="T3532" i="2"/>
  <c r="R3532" i="2" s="1"/>
  <c r="T3540" i="2"/>
  <c r="R3540" i="2" s="1"/>
  <c r="T3548" i="2"/>
  <c r="R3548" i="2" s="1"/>
  <c r="T3556" i="2"/>
  <c r="R3556" i="2" s="1"/>
  <c r="T3564" i="2"/>
  <c r="R3564" i="2" s="1"/>
  <c r="T3580" i="2"/>
  <c r="R3580" i="2" s="1"/>
  <c r="T3588" i="2"/>
  <c r="R3588" i="2" s="1"/>
  <c r="T3596" i="2"/>
  <c r="R3596" i="2" s="1"/>
  <c r="T3604" i="2"/>
  <c r="R3604" i="2" s="1"/>
  <c r="T3612" i="2"/>
  <c r="R3612" i="2" s="1"/>
  <c r="T3620" i="2"/>
  <c r="R3620" i="2" s="1"/>
  <c r="T3644" i="2"/>
  <c r="R3644" i="2" s="1"/>
  <c r="T3652" i="2"/>
  <c r="R3652" i="2" s="1"/>
  <c r="T3660" i="2"/>
  <c r="R3660" i="2" s="1"/>
  <c r="T3668" i="2"/>
  <c r="R3668" i="2" s="1"/>
  <c r="T3676" i="2"/>
  <c r="R3676" i="2" s="1"/>
  <c r="T3684" i="2"/>
  <c r="R3684" i="2" s="1"/>
  <c r="T3692" i="2"/>
  <c r="R3692" i="2" s="1"/>
  <c r="T3700" i="2"/>
  <c r="R3700" i="2" s="1"/>
  <c r="T3708" i="2"/>
  <c r="R3708" i="2" s="1"/>
  <c r="T3716" i="2"/>
  <c r="R3716" i="2" s="1"/>
  <c r="T3724" i="2"/>
  <c r="R3724" i="2" s="1"/>
  <c r="T3732" i="2"/>
  <c r="R3732" i="2" s="1"/>
  <c r="T3740" i="2"/>
  <c r="R3740" i="2" s="1"/>
  <c r="T3756" i="2"/>
  <c r="R3756" i="2" s="1"/>
  <c r="T3764" i="2"/>
  <c r="R3764" i="2" s="1"/>
  <c r="T3772" i="2"/>
  <c r="R3772" i="2" s="1"/>
  <c r="T3780" i="2"/>
  <c r="R3780" i="2" s="1"/>
  <c r="T3788" i="2"/>
  <c r="R3788" i="2" s="1"/>
  <c r="T3804" i="2"/>
  <c r="R3804" i="2" s="1"/>
  <c r="T3812" i="2"/>
  <c r="R3812" i="2" s="1"/>
  <c r="T3820" i="2"/>
  <c r="R3820" i="2" s="1"/>
  <c r="T3828" i="2"/>
  <c r="R3828" i="2" s="1"/>
  <c r="T3836" i="2"/>
  <c r="R3836" i="2" s="1"/>
  <c r="T3844" i="2"/>
  <c r="R3844" i="2" s="1"/>
  <c r="T3852" i="2"/>
  <c r="R3852" i="2" s="1"/>
  <c r="T3860" i="2"/>
  <c r="R3860" i="2" s="1"/>
  <c r="T3868" i="2"/>
  <c r="R3868" i="2" s="1"/>
  <c r="T3876" i="2"/>
  <c r="R3876" i="2" s="1"/>
  <c r="T3884" i="2"/>
  <c r="R3884" i="2" s="1"/>
  <c r="T3892" i="2"/>
  <c r="R3892" i="2" s="1"/>
  <c r="T3900" i="2"/>
  <c r="R3900" i="2" s="1"/>
  <c r="T3908" i="2"/>
  <c r="R3908" i="2" s="1"/>
  <c r="T3916" i="2"/>
  <c r="R3916" i="2" s="1"/>
  <c r="T1701" i="2"/>
  <c r="R1701" i="2" s="1"/>
  <c r="T1894" i="2"/>
  <c r="R1894" i="2" s="1"/>
  <c r="T2013" i="2"/>
  <c r="R2013" i="2" s="1"/>
  <c r="T2325" i="2"/>
  <c r="R2325" i="2" s="1"/>
  <c r="T2341" i="2"/>
  <c r="R2341" i="2" s="1"/>
  <c r="T2365" i="2"/>
  <c r="R2365" i="2" s="1"/>
  <c r="T2381" i="2"/>
  <c r="R2381" i="2" s="1"/>
  <c r="T2397" i="2"/>
  <c r="R2397" i="2" s="1"/>
  <c r="T2412" i="2"/>
  <c r="R2412" i="2" s="1"/>
  <c r="T2433" i="2"/>
  <c r="R2433" i="2" s="1"/>
  <c r="T2449" i="2"/>
  <c r="R2449" i="2" s="1"/>
  <c r="T2465" i="2"/>
  <c r="R2465" i="2" s="1"/>
  <c r="T2478" i="2"/>
  <c r="R2478" i="2" s="1"/>
  <c r="T2502" i="2"/>
  <c r="R2502" i="2" s="1"/>
  <c r="T2518" i="2"/>
  <c r="R2518" i="2" s="1"/>
  <c r="T2534" i="2"/>
  <c r="R2534" i="2" s="1"/>
  <c r="T2564" i="2"/>
  <c r="R2564" i="2" s="1"/>
  <c r="T2580" i="2"/>
  <c r="R2580" i="2" s="1"/>
  <c r="T2593" i="2"/>
  <c r="R2593" i="2" s="1"/>
  <c r="T2618" i="2"/>
  <c r="R2618" i="2" s="1"/>
  <c r="T2628" i="2"/>
  <c r="R2628" i="2" s="1"/>
  <c r="T2637" i="2"/>
  <c r="R2637" i="2" s="1"/>
  <c r="T2649" i="2"/>
  <c r="R2649" i="2" s="1"/>
  <c r="T2676" i="2"/>
  <c r="R2676" i="2" s="1"/>
  <c r="T2686" i="2"/>
  <c r="R2686" i="2" s="1"/>
  <c r="T2698" i="2"/>
  <c r="R2698" i="2" s="1"/>
  <c r="T2708" i="2"/>
  <c r="R2708" i="2" s="1"/>
  <c r="T2718" i="2"/>
  <c r="R2718" i="2" s="1"/>
  <c r="T2730" i="2"/>
  <c r="R2730" i="2" s="1"/>
  <c r="T2750" i="2"/>
  <c r="R2750" i="2" s="1"/>
  <c r="T2762" i="2"/>
  <c r="R2762" i="2" s="1"/>
  <c r="T2771" i="2"/>
  <c r="R2771" i="2" s="1"/>
  <c r="T2789" i="2"/>
  <c r="R2789" i="2" s="1"/>
  <c r="T2801" i="2"/>
  <c r="R2801" i="2" s="1"/>
  <c r="T2811" i="2"/>
  <c r="R2811" i="2" s="1"/>
  <c r="T2821" i="2"/>
  <c r="R2821" i="2" s="1"/>
  <c r="T2829" i="2"/>
  <c r="R2829" i="2" s="1"/>
  <c r="T2837" i="2"/>
  <c r="R2837" i="2" s="1"/>
  <c r="T2845" i="2"/>
  <c r="R2845" i="2" s="1"/>
  <c r="T2853" i="2"/>
  <c r="R2853" i="2" s="1"/>
  <c r="T2861" i="2"/>
  <c r="R2861" i="2" s="1"/>
  <c r="T2869" i="2"/>
  <c r="R2869" i="2" s="1"/>
  <c r="T2877" i="2"/>
  <c r="R2877" i="2" s="1"/>
  <c r="T2893" i="2"/>
  <c r="R2893" i="2" s="1"/>
  <c r="T2901" i="2"/>
  <c r="R2901" i="2" s="1"/>
  <c r="T2909" i="2"/>
  <c r="R2909" i="2" s="1"/>
  <c r="T2925" i="2"/>
  <c r="R2925" i="2" s="1"/>
  <c r="T2933" i="2"/>
  <c r="R2933" i="2" s="1"/>
  <c r="T2941" i="2"/>
  <c r="R2941" i="2" s="1"/>
  <c r="T2949" i="2"/>
  <c r="R2949" i="2" s="1"/>
  <c r="T2965" i="2"/>
  <c r="R2965" i="2" s="1"/>
  <c r="T2973" i="2"/>
  <c r="R2973" i="2" s="1"/>
  <c r="T2981" i="2"/>
  <c r="R2981" i="2" s="1"/>
  <c r="T2997" i="2"/>
  <c r="R2997" i="2" s="1"/>
  <c r="T3005" i="2"/>
  <c r="R3005" i="2" s="1"/>
  <c r="T3013" i="2"/>
  <c r="R3013" i="2" s="1"/>
  <c r="T3021" i="2"/>
  <c r="R3021" i="2" s="1"/>
  <c r="T3037" i="2"/>
  <c r="R3037" i="2" s="1"/>
  <c r="T3045" i="2"/>
  <c r="R3045" i="2" s="1"/>
  <c r="T3053" i="2"/>
  <c r="R3053" i="2" s="1"/>
  <c r="T3061" i="2"/>
  <c r="R3061" i="2" s="1"/>
  <c r="T3069" i="2"/>
  <c r="R3069" i="2" s="1"/>
  <c r="T3077" i="2"/>
  <c r="R3077" i="2" s="1"/>
  <c r="T3085" i="2"/>
  <c r="R3085" i="2" s="1"/>
  <c r="T3093" i="2"/>
  <c r="R3093" i="2" s="1"/>
  <c r="T3101" i="2"/>
  <c r="R3101" i="2" s="1"/>
  <c r="T3109" i="2"/>
  <c r="R3109" i="2" s="1"/>
  <c r="T3117" i="2"/>
  <c r="R3117" i="2" s="1"/>
  <c r="T3141" i="2"/>
  <c r="R3141" i="2" s="1"/>
  <c r="T3149" i="2"/>
  <c r="R3149" i="2" s="1"/>
  <c r="T3157" i="2"/>
  <c r="R3157" i="2" s="1"/>
  <c r="T3165" i="2"/>
  <c r="R3165" i="2" s="1"/>
  <c r="T3173" i="2"/>
  <c r="R3173" i="2" s="1"/>
  <c r="T3197" i="2"/>
  <c r="R3197" i="2" s="1"/>
  <c r="T3205" i="2"/>
  <c r="R3205" i="2" s="1"/>
  <c r="T3213" i="2"/>
  <c r="R3213" i="2" s="1"/>
  <c r="T3221" i="2"/>
  <c r="R3221" i="2" s="1"/>
  <c r="T3229" i="2"/>
  <c r="R3229" i="2" s="1"/>
  <c r="T3237" i="2"/>
  <c r="R3237" i="2" s="1"/>
  <c r="T3245" i="2"/>
  <c r="R3245" i="2" s="1"/>
  <c r="T3253" i="2"/>
  <c r="R3253" i="2" s="1"/>
  <c r="T3261" i="2"/>
  <c r="R3261" i="2" s="1"/>
  <c r="T3277" i="2"/>
  <c r="R3277" i="2" s="1"/>
  <c r="T3285" i="2"/>
  <c r="R3285" i="2" s="1"/>
  <c r="T3293" i="2"/>
  <c r="R3293" i="2" s="1"/>
  <c r="T3301" i="2"/>
  <c r="R3301" i="2" s="1"/>
  <c r="T3309" i="2"/>
  <c r="R3309" i="2" s="1"/>
  <c r="T3317" i="2"/>
  <c r="R3317" i="2" s="1"/>
  <c r="T3349" i="2"/>
  <c r="R3349" i="2" s="1"/>
  <c r="T3357" i="2"/>
  <c r="R3357" i="2" s="1"/>
  <c r="T3365" i="2"/>
  <c r="R3365" i="2" s="1"/>
  <c r="T3373" i="2"/>
  <c r="R3373" i="2" s="1"/>
  <c r="T3381" i="2"/>
  <c r="R3381" i="2" s="1"/>
  <c r="T3389" i="2"/>
  <c r="R3389" i="2" s="1"/>
  <c r="T3397" i="2"/>
  <c r="R3397" i="2" s="1"/>
  <c r="T3413" i="2"/>
  <c r="R3413" i="2" s="1"/>
  <c r="T3421" i="2"/>
  <c r="R3421" i="2" s="1"/>
  <c r="T3437" i="2"/>
  <c r="R3437" i="2" s="1"/>
  <c r="T3445" i="2"/>
  <c r="R3445" i="2" s="1"/>
  <c r="T3453" i="2"/>
  <c r="R3453" i="2" s="1"/>
  <c r="T3461" i="2"/>
  <c r="R3461" i="2" s="1"/>
  <c r="T3469" i="2"/>
  <c r="R3469" i="2" s="1"/>
  <c r="T3477" i="2"/>
  <c r="R3477" i="2" s="1"/>
  <c r="T3485" i="2"/>
  <c r="R3485" i="2" s="1"/>
  <c r="T3493" i="2"/>
  <c r="R3493" i="2" s="1"/>
  <c r="T3501" i="2"/>
  <c r="R3501" i="2" s="1"/>
  <c r="T3509" i="2"/>
  <c r="R3509" i="2" s="1"/>
  <c r="T3517" i="2"/>
  <c r="R3517" i="2" s="1"/>
  <c r="T3525" i="2"/>
  <c r="R3525" i="2" s="1"/>
  <c r="T3533" i="2"/>
  <c r="R3533" i="2" s="1"/>
  <c r="T3541" i="2"/>
  <c r="R3541" i="2" s="1"/>
  <c r="T3549" i="2"/>
  <c r="R3549" i="2" s="1"/>
  <c r="T3557" i="2"/>
  <c r="R3557" i="2" s="1"/>
  <c r="T3565" i="2"/>
  <c r="R3565" i="2" s="1"/>
  <c r="T3581" i="2"/>
  <c r="R3581" i="2" s="1"/>
  <c r="T3589" i="2"/>
  <c r="R3589" i="2" s="1"/>
  <c r="T3597" i="2"/>
  <c r="R3597" i="2" s="1"/>
  <c r="T3605" i="2"/>
  <c r="R3605" i="2" s="1"/>
  <c r="T3613" i="2"/>
  <c r="R3613" i="2" s="1"/>
  <c r="T3621" i="2"/>
  <c r="R3621" i="2" s="1"/>
  <c r="T3629" i="2"/>
  <c r="R3629" i="2" s="1"/>
  <c r="T3637" i="2"/>
  <c r="R3637" i="2" s="1"/>
  <c r="T3645" i="2"/>
  <c r="R3645" i="2" s="1"/>
  <c r="T3653" i="2"/>
  <c r="R3653" i="2" s="1"/>
  <c r="T3661" i="2"/>
  <c r="R3661" i="2" s="1"/>
  <c r="T3669" i="2"/>
  <c r="R3669" i="2" s="1"/>
  <c r="T3677" i="2"/>
  <c r="R3677" i="2" s="1"/>
  <c r="T3685" i="2"/>
  <c r="R3685" i="2" s="1"/>
  <c r="T512" i="2"/>
  <c r="R512" i="2" s="1"/>
  <c r="T2014" i="2"/>
  <c r="R2014" i="2" s="1"/>
  <c r="T2187" i="2"/>
  <c r="R2187" i="2" s="1"/>
  <c r="T2296" i="2"/>
  <c r="R2296" i="2" s="1"/>
  <c r="T2301" i="2"/>
  <c r="R2301" i="2" s="1"/>
  <c r="T2326" i="2"/>
  <c r="R2326" i="2" s="1"/>
  <c r="T2342" i="2"/>
  <c r="R2342" i="2" s="1"/>
  <c r="T2366" i="2"/>
  <c r="R2366" i="2" s="1"/>
  <c r="T2382" i="2"/>
  <c r="R2382" i="2" s="1"/>
  <c r="T2398" i="2"/>
  <c r="R2398" i="2" s="1"/>
  <c r="T2413" i="2"/>
  <c r="R2413" i="2" s="1"/>
  <c r="T2436" i="2"/>
  <c r="R2436" i="2" s="1"/>
  <c r="T2452" i="2"/>
  <c r="R2452" i="2" s="1"/>
  <c r="T2468" i="2"/>
  <c r="R2468" i="2" s="1"/>
  <c r="T2481" i="2"/>
  <c r="R2481" i="2" s="1"/>
  <c r="T2505" i="2"/>
  <c r="R2505" i="2" s="1"/>
  <c r="T2521" i="2"/>
  <c r="R2521" i="2" s="1"/>
  <c r="T2537" i="2"/>
  <c r="R2537" i="2" s="1"/>
  <c r="T2549" i="2"/>
  <c r="R2549" i="2" s="1"/>
  <c r="T2565" i="2"/>
  <c r="R2565" i="2" s="1"/>
  <c r="T2596" i="2"/>
  <c r="R2596" i="2" s="1"/>
  <c r="T2619" i="2"/>
  <c r="R2619" i="2" s="1"/>
  <c r="T2629" i="2"/>
  <c r="R2629" i="2" s="1"/>
  <c r="T2638" i="2"/>
  <c r="R2638" i="2" s="1"/>
  <c r="T2650" i="2"/>
  <c r="R2650" i="2" s="1"/>
  <c r="T2668" i="2"/>
  <c r="R2668" i="2" s="1"/>
  <c r="T2689" i="2"/>
  <c r="R2689" i="2" s="1"/>
  <c r="T2699" i="2"/>
  <c r="R2699" i="2" s="1"/>
  <c r="T2709" i="2"/>
  <c r="R2709" i="2" s="1"/>
  <c r="T2721" i="2"/>
  <c r="R2721" i="2" s="1"/>
  <c r="T2731" i="2"/>
  <c r="R2731" i="2" s="1"/>
  <c r="T2753" i="2"/>
  <c r="R2753" i="2" s="1"/>
  <c r="T2763" i="2"/>
  <c r="R2763" i="2" s="1"/>
  <c r="T2780" i="2"/>
  <c r="R2780" i="2" s="1"/>
  <c r="T2790" i="2"/>
  <c r="R2790" i="2" s="1"/>
  <c r="T2802" i="2"/>
  <c r="R2802" i="2" s="1"/>
  <c r="T2812" i="2"/>
  <c r="R2812" i="2" s="1"/>
  <c r="T2822" i="2"/>
  <c r="R2822" i="2" s="1"/>
  <c r="T2830" i="2"/>
  <c r="R2830" i="2" s="1"/>
  <c r="T2838" i="2"/>
  <c r="R2838" i="2" s="1"/>
  <c r="T2846" i="2"/>
  <c r="R2846" i="2" s="1"/>
  <c r="T2854" i="2"/>
  <c r="R2854" i="2" s="1"/>
  <c r="T2862" i="2"/>
  <c r="R2862" i="2" s="1"/>
  <c r="T2870" i="2"/>
  <c r="R2870" i="2" s="1"/>
  <c r="T2878" i="2"/>
  <c r="R2878" i="2" s="1"/>
  <c r="T2886" i="2"/>
  <c r="R2886" i="2" s="1"/>
  <c r="T2902" i="2"/>
  <c r="R2902" i="2" s="1"/>
  <c r="T2910" i="2"/>
  <c r="R2910" i="2" s="1"/>
  <c r="T2926" i="2"/>
  <c r="R2926" i="2" s="1"/>
  <c r="T2934" i="2"/>
  <c r="R2934" i="2" s="1"/>
  <c r="T2942" i="2"/>
  <c r="R2942" i="2" s="1"/>
  <c r="T2950" i="2"/>
  <c r="R2950" i="2" s="1"/>
  <c r="T2966" i="2"/>
  <c r="R2966" i="2" s="1"/>
  <c r="T2974" i="2"/>
  <c r="R2974" i="2" s="1"/>
  <c r="T2982" i="2"/>
  <c r="R2982" i="2" s="1"/>
  <c r="T2998" i="2"/>
  <c r="R2998" i="2" s="1"/>
  <c r="T3006" i="2"/>
  <c r="R3006" i="2" s="1"/>
  <c r="T3014" i="2"/>
  <c r="R3014" i="2" s="1"/>
  <c r="T3022" i="2"/>
  <c r="R3022" i="2" s="1"/>
  <c r="T3030" i="2"/>
  <c r="R3030" i="2" s="1"/>
  <c r="T3038" i="2"/>
  <c r="R3038" i="2" s="1"/>
  <c r="T3046" i="2"/>
  <c r="R3046" i="2" s="1"/>
  <c r="T3054" i="2"/>
  <c r="R3054" i="2" s="1"/>
  <c r="T3062" i="2"/>
  <c r="R3062" i="2" s="1"/>
  <c r="T3070" i="2"/>
  <c r="R3070" i="2" s="1"/>
  <c r="T3078" i="2"/>
  <c r="R3078" i="2" s="1"/>
  <c r="T3086" i="2"/>
  <c r="R3086" i="2" s="1"/>
  <c r="T3094" i="2"/>
  <c r="R3094" i="2" s="1"/>
  <c r="T3102" i="2"/>
  <c r="R3102" i="2" s="1"/>
  <c r="T3110" i="2"/>
  <c r="R3110" i="2" s="1"/>
  <c r="T3118" i="2"/>
  <c r="R3118" i="2" s="1"/>
  <c r="T3126" i="2"/>
  <c r="R3126" i="2" s="1"/>
  <c r="T3142" i="2"/>
  <c r="R3142" i="2" s="1"/>
  <c r="T3158" i="2"/>
  <c r="R3158" i="2" s="1"/>
  <c r="T3166" i="2"/>
  <c r="R3166" i="2" s="1"/>
  <c r="T3174" i="2"/>
  <c r="R3174" i="2" s="1"/>
  <c r="T3182" i="2"/>
  <c r="R3182" i="2" s="1"/>
  <c r="T3198" i="2"/>
  <c r="R3198" i="2" s="1"/>
  <c r="T3206" i="2"/>
  <c r="R3206" i="2" s="1"/>
  <c r="T3214" i="2"/>
  <c r="R3214" i="2" s="1"/>
  <c r="T3222" i="2"/>
  <c r="R3222" i="2" s="1"/>
  <c r="T3230" i="2"/>
  <c r="R3230" i="2" s="1"/>
  <c r="T3238" i="2"/>
  <c r="R3238" i="2" s="1"/>
  <c r="T3246" i="2"/>
  <c r="R3246" i="2" s="1"/>
  <c r="T3254" i="2"/>
  <c r="R3254" i="2" s="1"/>
  <c r="T3262" i="2"/>
  <c r="R3262" i="2" s="1"/>
  <c r="T3278" i="2"/>
  <c r="R3278" i="2" s="1"/>
  <c r="T3286" i="2"/>
  <c r="R3286" i="2" s="1"/>
  <c r="T3294" i="2"/>
  <c r="R3294" i="2" s="1"/>
  <c r="T3302" i="2"/>
  <c r="R3302" i="2" s="1"/>
  <c r="T3310" i="2"/>
  <c r="R3310" i="2" s="1"/>
  <c r="T3318" i="2"/>
  <c r="R3318" i="2" s="1"/>
  <c r="T3326" i="2"/>
  <c r="R3326" i="2" s="1"/>
  <c r="T3342" i="2"/>
  <c r="R3342" i="2" s="1"/>
  <c r="T3350" i="2"/>
  <c r="R3350" i="2" s="1"/>
  <c r="T3358" i="2"/>
  <c r="R3358" i="2" s="1"/>
  <c r="T3366" i="2"/>
  <c r="R3366" i="2" s="1"/>
  <c r="T3374" i="2"/>
  <c r="R3374" i="2" s="1"/>
  <c r="T3382" i="2"/>
  <c r="R3382" i="2" s="1"/>
  <c r="T3390" i="2"/>
  <c r="R3390" i="2" s="1"/>
  <c r="T3398" i="2"/>
  <c r="R3398" i="2" s="1"/>
  <c r="T3406" i="2"/>
  <c r="R3406" i="2" s="1"/>
  <c r="T3414" i="2"/>
  <c r="R3414" i="2" s="1"/>
  <c r="T3422" i="2"/>
  <c r="R3422" i="2" s="1"/>
  <c r="T3438" i="2"/>
  <c r="R3438" i="2" s="1"/>
  <c r="T3446" i="2"/>
  <c r="R3446" i="2" s="1"/>
  <c r="T3454" i="2"/>
  <c r="R3454" i="2" s="1"/>
  <c r="T3462" i="2"/>
  <c r="R3462" i="2" s="1"/>
  <c r="T3470" i="2"/>
  <c r="R3470" i="2" s="1"/>
  <c r="T3478" i="2"/>
  <c r="R3478" i="2" s="1"/>
  <c r="T3486" i="2"/>
  <c r="R3486" i="2" s="1"/>
  <c r="T3502" i="2"/>
  <c r="R3502" i="2" s="1"/>
  <c r="T3510" i="2"/>
  <c r="R3510" i="2" s="1"/>
  <c r="T3518" i="2"/>
  <c r="R3518" i="2" s="1"/>
  <c r="T3526" i="2"/>
  <c r="R3526" i="2" s="1"/>
  <c r="T3534" i="2"/>
  <c r="R3534" i="2" s="1"/>
  <c r="T3542" i="2"/>
  <c r="R3542" i="2" s="1"/>
  <c r="T3550" i="2"/>
  <c r="R3550" i="2" s="1"/>
  <c r="T3558" i="2"/>
  <c r="R3558" i="2" s="1"/>
  <c r="T3566" i="2"/>
  <c r="R3566" i="2" s="1"/>
  <c r="T2085" i="2"/>
  <c r="R2085" i="2" s="1"/>
  <c r="T2132" i="2"/>
  <c r="R2132" i="2" s="1"/>
  <c r="T2205" i="2"/>
  <c r="R2205" i="2" s="1"/>
  <c r="T2299" i="2"/>
  <c r="R2299" i="2" s="1"/>
  <c r="T2302" i="2"/>
  <c r="R2302" i="2" s="1"/>
  <c r="T2329" i="2"/>
  <c r="R2329" i="2" s="1"/>
  <c r="T2369" i="2"/>
  <c r="R2369" i="2" s="1"/>
  <c r="T2385" i="2"/>
  <c r="R2385" i="2" s="1"/>
  <c r="T2401" i="2"/>
  <c r="R2401" i="2" s="1"/>
  <c r="T2414" i="2"/>
  <c r="R2414" i="2" s="1"/>
  <c r="T2437" i="2"/>
  <c r="R2437" i="2" s="1"/>
  <c r="T2453" i="2"/>
  <c r="R2453" i="2" s="1"/>
  <c r="T2469" i="2"/>
  <c r="R2469" i="2" s="1"/>
  <c r="T2492" i="2"/>
  <c r="R2492" i="2" s="1"/>
  <c r="T2508" i="2"/>
  <c r="R2508" i="2" s="1"/>
  <c r="T2524" i="2"/>
  <c r="R2524" i="2" s="1"/>
  <c r="T2540" i="2"/>
  <c r="R2540" i="2" s="1"/>
  <c r="T2550" i="2"/>
  <c r="R2550" i="2" s="1"/>
  <c r="T2566" i="2"/>
  <c r="R2566" i="2" s="1"/>
  <c r="T2597" i="2"/>
  <c r="R2597" i="2" s="1"/>
  <c r="T2620" i="2"/>
  <c r="R2620" i="2" s="1"/>
  <c r="T2630" i="2"/>
  <c r="R2630" i="2" s="1"/>
  <c r="T2641" i="2"/>
  <c r="R2641" i="2" s="1"/>
  <c r="T2651" i="2"/>
  <c r="R2651" i="2" s="1"/>
  <c r="T2669" i="2"/>
  <c r="R2669" i="2" s="1"/>
  <c r="T2678" i="2"/>
  <c r="R2678" i="2" s="1"/>
  <c r="T2690" i="2"/>
  <c r="R2690" i="2" s="1"/>
  <c r="T2700" i="2"/>
  <c r="R2700" i="2" s="1"/>
  <c r="T2710" i="2"/>
  <c r="R2710" i="2" s="1"/>
  <c r="T2732" i="2"/>
  <c r="R2732" i="2" s="1"/>
  <c r="T2742" i="2"/>
  <c r="R2742" i="2" s="1"/>
  <c r="T2754" i="2"/>
  <c r="R2754" i="2" s="1"/>
  <c r="T2764" i="2"/>
  <c r="R2764" i="2" s="1"/>
  <c r="T2781" i="2"/>
  <c r="R2781" i="2" s="1"/>
  <c r="T2793" i="2"/>
  <c r="R2793" i="2" s="1"/>
  <c r="T2803" i="2"/>
  <c r="R2803" i="2" s="1"/>
  <c r="T2813" i="2"/>
  <c r="R2813" i="2" s="1"/>
  <c r="T2823" i="2"/>
  <c r="R2823" i="2" s="1"/>
  <c r="T2839" i="2"/>
  <c r="R2839" i="2" s="1"/>
  <c r="T2847" i="2"/>
  <c r="R2847" i="2" s="1"/>
  <c r="T2855" i="2"/>
  <c r="R2855" i="2" s="1"/>
  <c r="T2863" i="2"/>
  <c r="R2863" i="2" s="1"/>
  <c r="T2871" i="2"/>
  <c r="R2871" i="2" s="1"/>
  <c r="T2879" i="2"/>
  <c r="R2879" i="2" s="1"/>
  <c r="T2887" i="2"/>
  <c r="R2887" i="2" s="1"/>
  <c r="T2895" i="2"/>
  <c r="R2895" i="2" s="1"/>
  <c r="T2903" i="2"/>
  <c r="R2903" i="2" s="1"/>
  <c r="T2911" i="2"/>
  <c r="R2911" i="2" s="1"/>
  <c r="T2927" i="2"/>
  <c r="R2927" i="2" s="1"/>
  <c r="T2935" i="2"/>
  <c r="R2935" i="2" s="1"/>
  <c r="T2943" i="2"/>
  <c r="R2943" i="2" s="1"/>
  <c r="T2951" i="2"/>
  <c r="R2951" i="2" s="1"/>
  <c r="T2967" i="2"/>
  <c r="R2967" i="2" s="1"/>
  <c r="T2975" i="2"/>
  <c r="R2975" i="2" s="1"/>
  <c r="T2983" i="2"/>
  <c r="R2983" i="2" s="1"/>
  <c r="T2999" i="2"/>
  <c r="R2999" i="2" s="1"/>
  <c r="T3007" i="2"/>
  <c r="R3007" i="2" s="1"/>
  <c r="T3015" i="2"/>
  <c r="R3015" i="2" s="1"/>
  <c r="T3023" i="2"/>
  <c r="R3023" i="2" s="1"/>
  <c r="T3031" i="2"/>
  <c r="R3031" i="2" s="1"/>
  <c r="T3039" i="2"/>
  <c r="R3039" i="2" s="1"/>
  <c r="T3047" i="2"/>
  <c r="R3047" i="2" s="1"/>
  <c r="T3055" i="2"/>
  <c r="R3055" i="2" s="1"/>
  <c r="T3063" i="2"/>
  <c r="R3063" i="2" s="1"/>
  <c r="T3071" i="2"/>
  <c r="R3071" i="2" s="1"/>
  <c r="T3079" i="2"/>
  <c r="R3079" i="2" s="1"/>
  <c r="T3087" i="2"/>
  <c r="R3087" i="2" s="1"/>
  <c r="T3095" i="2"/>
  <c r="R3095" i="2" s="1"/>
  <c r="T3103" i="2"/>
  <c r="R3103" i="2" s="1"/>
  <c r="T3111" i="2"/>
  <c r="R3111" i="2" s="1"/>
  <c r="T3119" i="2"/>
  <c r="R3119" i="2" s="1"/>
  <c r="T3143" i="2"/>
  <c r="R3143" i="2" s="1"/>
  <c r="T3159" i="2"/>
  <c r="R3159" i="2" s="1"/>
  <c r="T3167" i="2"/>
  <c r="R3167" i="2" s="1"/>
  <c r="T3175" i="2"/>
  <c r="R3175" i="2" s="1"/>
  <c r="T3199" i="2"/>
  <c r="R3199" i="2" s="1"/>
  <c r="T3207" i="2"/>
  <c r="R3207" i="2" s="1"/>
  <c r="T3215" i="2"/>
  <c r="R3215" i="2" s="1"/>
  <c r="T3223" i="2"/>
  <c r="R3223" i="2" s="1"/>
  <c r="T3231" i="2"/>
  <c r="R3231" i="2" s="1"/>
  <c r="T3239" i="2"/>
  <c r="R3239" i="2" s="1"/>
  <c r="T3247" i="2"/>
  <c r="R3247" i="2" s="1"/>
  <c r="T3255" i="2"/>
  <c r="R3255" i="2" s="1"/>
  <c r="T3263" i="2"/>
  <c r="R3263" i="2" s="1"/>
  <c r="T3279" i="2"/>
  <c r="R3279" i="2" s="1"/>
  <c r="T3287" i="2"/>
  <c r="R3287" i="2" s="1"/>
  <c r="T3295" i="2"/>
  <c r="R3295" i="2" s="1"/>
  <c r="T3303" i="2"/>
  <c r="R3303" i="2" s="1"/>
  <c r="T3311" i="2"/>
  <c r="R3311" i="2" s="1"/>
  <c r="T3319" i="2"/>
  <c r="R3319" i="2" s="1"/>
  <c r="T3327" i="2"/>
  <c r="R3327" i="2" s="1"/>
  <c r="T3343" i="2"/>
  <c r="R3343" i="2" s="1"/>
  <c r="T3351" i="2"/>
  <c r="R3351" i="2" s="1"/>
  <c r="T3359" i="2"/>
  <c r="R3359" i="2" s="1"/>
  <c r="T3367" i="2"/>
  <c r="R3367" i="2" s="1"/>
  <c r="T3375" i="2"/>
  <c r="R3375" i="2" s="1"/>
  <c r="T3383" i="2"/>
  <c r="R3383" i="2" s="1"/>
  <c r="T3391" i="2"/>
  <c r="R3391" i="2" s="1"/>
  <c r="T3399" i="2"/>
  <c r="R3399" i="2" s="1"/>
  <c r="T3407" i="2"/>
  <c r="R3407" i="2" s="1"/>
  <c r="T3415" i="2"/>
  <c r="R3415" i="2" s="1"/>
  <c r="T3423" i="2"/>
  <c r="R3423" i="2" s="1"/>
  <c r="T3439" i="2"/>
  <c r="R3439" i="2" s="1"/>
  <c r="T3447" i="2"/>
  <c r="R3447" i="2" s="1"/>
  <c r="T3455" i="2"/>
  <c r="R3455" i="2" s="1"/>
  <c r="T3463" i="2"/>
  <c r="R3463" i="2" s="1"/>
  <c r="T3471" i="2"/>
  <c r="R3471" i="2" s="1"/>
  <c r="T3479" i="2"/>
  <c r="R3479" i="2" s="1"/>
  <c r="T3487" i="2"/>
  <c r="R3487" i="2" s="1"/>
  <c r="T3495" i="2"/>
  <c r="R3495" i="2" s="1"/>
  <c r="T3503" i="2"/>
  <c r="R3503" i="2" s="1"/>
  <c r="T3511" i="2"/>
  <c r="R3511" i="2" s="1"/>
  <c r="T3519" i="2"/>
  <c r="R3519" i="2" s="1"/>
  <c r="T3527" i="2"/>
  <c r="R3527" i="2" s="1"/>
  <c r="T3535" i="2"/>
  <c r="R3535" i="2" s="1"/>
  <c r="T3543" i="2"/>
  <c r="R3543" i="2" s="1"/>
  <c r="T3551" i="2"/>
  <c r="R3551" i="2" s="1"/>
  <c r="T3559" i="2"/>
  <c r="R3559" i="2" s="1"/>
  <c r="T3567" i="2"/>
  <c r="R3567" i="2" s="1"/>
  <c r="T3583" i="2"/>
  <c r="R3583" i="2" s="1"/>
  <c r="T3591" i="2"/>
  <c r="R3591" i="2" s="1"/>
  <c r="T3599" i="2"/>
  <c r="R3599" i="2" s="1"/>
  <c r="T3607" i="2"/>
  <c r="R3607" i="2" s="1"/>
  <c r="T3615" i="2"/>
  <c r="R3615" i="2" s="1"/>
  <c r="T3623" i="2"/>
  <c r="R3623" i="2" s="1"/>
  <c r="T3631" i="2"/>
  <c r="R3631" i="2" s="1"/>
  <c r="T3639" i="2"/>
  <c r="R3639" i="2" s="1"/>
  <c r="T3647" i="2"/>
  <c r="R3647" i="2" s="1"/>
  <c r="T3655" i="2"/>
  <c r="R3655" i="2" s="1"/>
  <c r="T3663" i="2"/>
  <c r="R3663" i="2" s="1"/>
  <c r="T3671" i="2"/>
  <c r="R3671" i="2" s="1"/>
  <c r="T3679" i="2"/>
  <c r="R3679" i="2" s="1"/>
  <c r="T3687" i="2"/>
  <c r="R3687" i="2" s="1"/>
  <c r="T3703" i="2"/>
  <c r="R3703" i="2" s="1"/>
  <c r="T3711" i="2"/>
  <c r="R3711" i="2" s="1"/>
  <c r="T3719" i="2"/>
  <c r="R3719" i="2" s="1"/>
  <c r="T3727" i="2"/>
  <c r="R3727" i="2" s="1"/>
  <c r="T3735" i="2"/>
  <c r="R3735" i="2" s="1"/>
  <c r="T1552" i="2"/>
  <c r="R1552" i="2" s="1"/>
  <c r="T2231" i="2"/>
  <c r="R2231" i="2" s="1"/>
  <c r="T2317" i="2"/>
  <c r="R2317" i="2" s="1"/>
  <c r="T2333" i="2"/>
  <c r="R2333" i="2" s="1"/>
  <c r="T2348" i="2"/>
  <c r="R2348" i="2" s="1"/>
  <c r="T2373" i="2"/>
  <c r="R2373" i="2" s="1"/>
  <c r="T2389" i="2"/>
  <c r="R2389" i="2" s="1"/>
  <c r="T2405" i="2"/>
  <c r="R2405" i="2" s="1"/>
  <c r="T2417" i="2"/>
  <c r="R2417" i="2" s="1"/>
  <c r="T2425" i="2"/>
  <c r="R2425" i="2" s="1"/>
  <c r="T2441" i="2"/>
  <c r="R2441" i="2" s="1"/>
  <c r="T2457" i="2"/>
  <c r="R2457" i="2" s="1"/>
  <c r="T2473" i="2"/>
  <c r="R2473" i="2" s="1"/>
  <c r="T2484" i="2"/>
  <c r="R2484" i="2" s="1"/>
  <c r="T2494" i="2"/>
  <c r="R2494" i="2" s="1"/>
  <c r="T2510" i="2"/>
  <c r="R2510" i="2" s="1"/>
  <c r="T2526" i="2"/>
  <c r="R2526" i="2" s="1"/>
  <c r="T2542" i="2"/>
  <c r="R2542" i="2" s="1"/>
  <c r="T2556" i="2"/>
  <c r="R2556" i="2" s="1"/>
  <c r="T2572" i="2"/>
  <c r="R2572" i="2" s="1"/>
  <c r="T2601" i="2"/>
  <c r="R2601" i="2" s="1"/>
  <c r="T2622" i="2"/>
  <c r="R2622" i="2" s="1"/>
  <c r="T2633" i="2"/>
  <c r="R2633" i="2" s="1"/>
  <c r="T2643" i="2"/>
  <c r="R2643" i="2" s="1"/>
  <c r="T2653" i="2"/>
  <c r="R2653" i="2" s="1"/>
  <c r="T2682" i="2"/>
  <c r="R2682" i="2" s="1"/>
  <c r="T2692" i="2"/>
  <c r="R2692" i="2" s="1"/>
  <c r="T2702" i="2"/>
  <c r="R2702" i="2" s="1"/>
  <c r="T2714" i="2"/>
  <c r="R2714" i="2" s="1"/>
  <c r="T2724" i="2"/>
  <c r="R2724" i="2" s="1"/>
  <c r="T2734" i="2"/>
  <c r="R2734" i="2" s="1"/>
  <c r="T2746" i="2"/>
  <c r="R2746" i="2" s="1"/>
  <c r="T2756" i="2"/>
  <c r="R2756" i="2" s="1"/>
  <c r="T2766" i="2"/>
  <c r="R2766" i="2" s="1"/>
  <c r="T2795" i="2"/>
  <c r="R2795" i="2" s="1"/>
  <c r="T2805" i="2"/>
  <c r="R2805" i="2" s="1"/>
  <c r="T2817" i="2"/>
  <c r="R2817" i="2" s="1"/>
  <c r="T2833" i="2"/>
  <c r="R2833" i="2" s="1"/>
  <c r="T2841" i="2"/>
  <c r="R2841" i="2" s="1"/>
  <c r="T2849" i="2"/>
  <c r="R2849" i="2" s="1"/>
  <c r="T2857" i="2"/>
  <c r="R2857" i="2" s="1"/>
  <c r="T2865" i="2"/>
  <c r="R2865" i="2" s="1"/>
  <c r="T2873" i="2"/>
  <c r="R2873" i="2" s="1"/>
  <c r="T2881" i="2"/>
  <c r="R2881" i="2" s="1"/>
  <c r="T2897" i="2"/>
  <c r="R2897" i="2" s="1"/>
  <c r="T2905" i="2"/>
  <c r="R2905" i="2" s="1"/>
  <c r="T2913" i="2"/>
  <c r="R2913" i="2" s="1"/>
  <c r="T2929" i="2"/>
  <c r="R2929" i="2" s="1"/>
  <c r="T2937" i="2"/>
  <c r="R2937" i="2" s="1"/>
  <c r="T2945" i="2"/>
  <c r="R2945" i="2" s="1"/>
  <c r="T2953" i="2"/>
  <c r="R2953" i="2" s="1"/>
  <c r="T2961" i="2"/>
  <c r="R2961" i="2" s="1"/>
  <c r="T2969" i="2"/>
  <c r="R2969" i="2" s="1"/>
  <c r="T2977" i="2"/>
  <c r="R2977" i="2" s="1"/>
  <c r="T3001" i="2"/>
  <c r="R3001" i="2" s="1"/>
  <c r="T3009" i="2"/>
  <c r="R3009" i="2" s="1"/>
  <c r="T3017" i="2"/>
  <c r="R3017" i="2" s="1"/>
  <c r="T3025" i="2"/>
  <c r="R3025" i="2" s="1"/>
  <c r="T3033" i="2"/>
  <c r="R3033" i="2" s="1"/>
  <c r="T3041" i="2"/>
  <c r="R3041" i="2" s="1"/>
  <c r="T3049" i="2"/>
  <c r="R3049" i="2" s="1"/>
  <c r="T3057" i="2"/>
  <c r="R3057" i="2" s="1"/>
  <c r="T3065" i="2"/>
  <c r="R3065" i="2" s="1"/>
  <c r="T3073" i="2"/>
  <c r="R3073" i="2" s="1"/>
  <c r="T3081" i="2"/>
  <c r="R3081" i="2" s="1"/>
  <c r="T3089" i="2"/>
  <c r="R3089" i="2" s="1"/>
  <c r="T3097" i="2"/>
  <c r="R3097" i="2" s="1"/>
  <c r="T3105" i="2"/>
  <c r="R3105" i="2" s="1"/>
  <c r="T3113" i="2"/>
  <c r="R3113" i="2" s="1"/>
  <c r="T3121" i="2"/>
  <c r="R3121" i="2" s="1"/>
  <c r="T3145" i="2"/>
  <c r="R3145" i="2" s="1"/>
  <c r="T3177" i="2"/>
  <c r="R3177" i="2" s="1"/>
  <c r="T3201" i="2"/>
  <c r="R3201" i="2" s="1"/>
  <c r="T3209" i="2"/>
  <c r="R3209" i="2" s="1"/>
  <c r="T3217" i="2"/>
  <c r="R3217" i="2" s="1"/>
  <c r="T3225" i="2"/>
  <c r="R3225" i="2" s="1"/>
  <c r="T3233" i="2"/>
  <c r="R3233" i="2" s="1"/>
  <c r="T3241" i="2"/>
  <c r="R3241" i="2" s="1"/>
  <c r="T3249" i="2"/>
  <c r="R3249" i="2" s="1"/>
  <c r="T3257" i="2"/>
  <c r="R3257" i="2" s="1"/>
  <c r="T3265" i="2"/>
  <c r="R3265" i="2" s="1"/>
  <c r="T3281" i="2"/>
  <c r="R3281" i="2" s="1"/>
  <c r="T3289" i="2"/>
  <c r="R3289" i="2" s="1"/>
  <c r="T3297" i="2"/>
  <c r="R3297" i="2" s="1"/>
  <c r="T3305" i="2"/>
  <c r="R3305" i="2" s="1"/>
  <c r="T3313" i="2"/>
  <c r="R3313" i="2" s="1"/>
  <c r="T3321" i="2"/>
  <c r="R3321" i="2" s="1"/>
  <c r="T3329" i="2"/>
  <c r="R3329" i="2" s="1"/>
  <c r="T3345" i="2"/>
  <c r="R3345" i="2" s="1"/>
  <c r="T3353" i="2"/>
  <c r="R3353" i="2" s="1"/>
  <c r="T3361" i="2"/>
  <c r="R3361" i="2" s="1"/>
  <c r="T3369" i="2"/>
  <c r="R3369" i="2" s="1"/>
  <c r="T3377" i="2"/>
  <c r="R3377" i="2" s="1"/>
  <c r="T3385" i="2"/>
  <c r="R3385" i="2" s="1"/>
  <c r="T3393" i="2"/>
  <c r="R3393" i="2" s="1"/>
  <c r="T3409" i="2"/>
  <c r="R3409" i="2" s="1"/>
  <c r="T3417" i="2"/>
  <c r="R3417" i="2" s="1"/>
  <c r="T3425" i="2"/>
  <c r="R3425" i="2" s="1"/>
  <c r="T3441" i="2"/>
  <c r="R3441" i="2" s="1"/>
  <c r="T3449" i="2"/>
  <c r="R3449" i="2" s="1"/>
  <c r="T3457" i="2"/>
  <c r="R3457" i="2" s="1"/>
  <c r="T3465" i="2"/>
  <c r="R3465" i="2" s="1"/>
  <c r="T3473" i="2"/>
  <c r="R3473" i="2" s="1"/>
  <c r="T3481" i="2"/>
  <c r="R3481" i="2" s="1"/>
  <c r="T3489" i="2"/>
  <c r="R3489" i="2" s="1"/>
  <c r="T3497" i="2"/>
  <c r="R3497" i="2" s="1"/>
  <c r="T3505" i="2"/>
  <c r="R3505" i="2" s="1"/>
  <c r="T3513" i="2"/>
  <c r="R3513" i="2" s="1"/>
  <c r="T3521" i="2"/>
  <c r="R3521" i="2" s="1"/>
  <c r="T3529" i="2"/>
  <c r="R3529" i="2" s="1"/>
  <c r="T3537" i="2"/>
  <c r="R3537" i="2" s="1"/>
  <c r="T3545" i="2"/>
  <c r="R3545" i="2" s="1"/>
  <c r="T3553" i="2"/>
  <c r="R3553" i="2" s="1"/>
  <c r="T3561" i="2"/>
  <c r="R3561" i="2" s="1"/>
  <c r="T3585" i="2"/>
  <c r="R3585" i="2" s="1"/>
  <c r="T3593" i="2"/>
  <c r="R3593" i="2" s="1"/>
  <c r="T3601" i="2"/>
  <c r="R3601" i="2" s="1"/>
  <c r="T3609" i="2"/>
  <c r="R3609" i="2" s="1"/>
  <c r="T3617" i="2"/>
  <c r="R3617" i="2" s="1"/>
  <c r="T3625" i="2"/>
  <c r="R3625" i="2" s="1"/>
  <c r="T3633" i="2"/>
  <c r="R3633" i="2" s="1"/>
  <c r="T3641" i="2"/>
  <c r="R3641" i="2" s="1"/>
  <c r="T3649" i="2"/>
  <c r="R3649" i="2" s="1"/>
  <c r="T3657" i="2"/>
  <c r="R3657" i="2" s="1"/>
  <c r="T3665" i="2"/>
  <c r="R3665" i="2" s="1"/>
  <c r="T3673" i="2"/>
  <c r="R3673" i="2" s="1"/>
  <c r="T2337" i="2"/>
  <c r="R2337" i="2" s="1"/>
  <c r="T2388" i="2"/>
  <c r="R2388" i="2" s="1"/>
  <c r="T2429" i="2"/>
  <c r="R2429" i="2" s="1"/>
  <c r="T2529" i="2"/>
  <c r="R2529" i="2" s="1"/>
  <c r="T2557" i="2"/>
  <c r="R2557" i="2" s="1"/>
  <c r="T2657" i="2"/>
  <c r="R2657" i="2" s="1"/>
  <c r="T2681" i="2"/>
  <c r="R2681" i="2" s="1"/>
  <c r="T2706" i="2"/>
  <c r="R2706" i="2" s="1"/>
  <c r="T2748" i="2"/>
  <c r="R2748" i="2" s="1"/>
  <c r="T2809" i="2"/>
  <c r="R2809" i="2" s="1"/>
  <c r="T2848" i="2"/>
  <c r="R2848" i="2" s="1"/>
  <c r="T2867" i="2"/>
  <c r="R2867" i="2" s="1"/>
  <c r="T2888" i="2"/>
  <c r="R2888" i="2" s="1"/>
  <c r="T2904" i="2"/>
  <c r="R2904" i="2" s="1"/>
  <c r="T2931" i="2"/>
  <c r="R2931" i="2" s="1"/>
  <c r="T2954" i="2"/>
  <c r="R2954" i="2" s="1"/>
  <c r="T2968" i="2"/>
  <c r="R2968" i="2" s="1"/>
  <c r="T2986" i="2"/>
  <c r="R2986" i="2" s="1"/>
  <c r="T3016" i="2"/>
  <c r="R3016" i="2" s="1"/>
  <c r="T3034" i="2"/>
  <c r="R3034" i="2" s="1"/>
  <c r="T3056" i="2"/>
  <c r="R3056" i="2" s="1"/>
  <c r="T3075" i="2"/>
  <c r="R3075" i="2" s="1"/>
  <c r="T3098" i="2"/>
  <c r="R3098" i="2" s="1"/>
  <c r="T3120" i="2"/>
  <c r="R3120" i="2" s="1"/>
  <c r="T3139" i="2"/>
  <c r="R3139" i="2" s="1"/>
  <c r="T3154" i="2"/>
  <c r="R3154" i="2" s="1"/>
  <c r="T3170" i="2"/>
  <c r="R3170" i="2" s="1"/>
  <c r="T3184" i="2"/>
  <c r="R3184" i="2" s="1"/>
  <c r="T3211" i="2"/>
  <c r="R3211" i="2" s="1"/>
  <c r="T3234" i="2"/>
  <c r="R3234" i="2" s="1"/>
  <c r="T3256" i="2"/>
  <c r="R3256" i="2" s="1"/>
  <c r="T3283" i="2"/>
  <c r="R3283" i="2" s="1"/>
  <c r="T3306" i="2"/>
  <c r="R3306" i="2" s="1"/>
  <c r="T3347" i="2"/>
  <c r="R3347" i="2" s="1"/>
  <c r="T3370" i="2"/>
  <c r="R3370" i="2" s="1"/>
  <c r="T3392" i="2"/>
  <c r="R3392" i="2" s="1"/>
  <c r="T3424" i="2"/>
  <c r="R3424" i="2" s="1"/>
  <c r="T3450" i="2"/>
  <c r="R3450" i="2" s="1"/>
  <c r="T3472" i="2"/>
  <c r="R3472" i="2" s="1"/>
  <c r="T3491" i="2"/>
  <c r="R3491" i="2" s="1"/>
  <c r="T3512" i="2"/>
  <c r="R3512" i="2" s="1"/>
  <c r="T3531" i="2"/>
  <c r="R3531" i="2" s="1"/>
  <c r="T3554" i="2"/>
  <c r="R3554" i="2" s="1"/>
  <c r="T3595" i="2"/>
  <c r="R3595" i="2" s="1"/>
  <c r="T3611" i="2"/>
  <c r="R3611" i="2" s="1"/>
  <c r="T3656" i="2"/>
  <c r="R3656" i="2" s="1"/>
  <c r="T3672" i="2"/>
  <c r="R3672" i="2" s="1"/>
  <c r="T3706" i="2"/>
  <c r="R3706" i="2" s="1"/>
  <c r="T3717" i="2"/>
  <c r="R3717" i="2" s="1"/>
  <c r="T3728" i="2"/>
  <c r="R3728" i="2" s="1"/>
  <c r="T3738" i="2"/>
  <c r="R3738" i="2" s="1"/>
  <c r="T3747" i="2"/>
  <c r="R3747" i="2" s="1"/>
  <c r="T3755" i="2"/>
  <c r="R3755" i="2" s="1"/>
  <c r="T3765" i="2"/>
  <c r="R3765" i="2" s="1"/>
  <c r="T3774" i="2"/>
  <c r="R3774" i="2" s="1"/>
  <c r="T3783" i="2"/>
  <c r="R3783" i="2" s="1"/>
  <c r="T3800" i="2"/>
  <c r="R3800" i="2" s="1"/>
  <c r="T3809" i="2"/>
  <c r="R3809" i="2" s="1"/>
  <c r="T3818" i="2"/>
  <c r="R3818" i="2" s="1"/>
  <c r="T3827" i="2"/>
  <c r="R3827" i="2" s="1"/>
  <c r="T3837" i="2"/>
  <c r="R3837" i="2" s="1"/>
  <c r="T3846" i="2"/>
  <c r="R3846" i="2" s="1"/>
  <c r="T3855" i="2"/>
  <c r="R3855" i="2" s="1"/>
  <c r="T3864" i="2"/>
  <c r="R3864" i="2" s="1"/>
  <c r="T3882" i="2"/>
  <c r="R3882" i="2" s="1"/>
  <c r="T3891" i="2"/>
  <c r="R3891" i="2" s="1"/>
  <c r="T3901" i="2"/>
  <c r="R3901" i="2" s="1"/>
  <c r="T3910" i="2"/>
  <c r="R3910" i="2" s="1"/>
  <c r="T3919" i="2"/>
  <c r="R3919" i="2" s="1"/>
  <c r="T3927" i="2"/>
  <c r="R3927" i="2" s="1"/>
  <c r="T3935" i="2"/>
  <c r="R3935" i="2" s="1"/>
  <c r="T3943" i="2"/>
  <c r="R3943" i="2" s="1"/>
  <c r="T3951" i="2"/>
  <c r="R3951" i="2" s="1"/>
  <c r="T3959" i="2"/>
  <c r="R3959" i="2" s="1"/>
  <c r="T3967" i="2"/>
  <c r="R3967" i="2" s="1"/>
  <c r="T3975" i="2"/>
  <c r="R3975" i="2" s="1"/>
  <c r="T3991" i="2"/>
  <c r="R3991" i="2" s="1"/>
  <c r="T3999" i="2"/>
  <c r="R3999" i="2" s="1"/>
  <c r="T4007" i="2"/>
  <c r="R4007" i="2" s="1"/>
  <c r="T4015" i="2"/>
  <c r="R4015" i="2" s="1"/>
  <c r="T4023" i="2"/>
  <c r="R4023" i="2" s="1"/>
  <c r="T4039" i="2"/>
  <c r="R4039" i="2" s="1"/>
  <c r="T4047" i="2"/>
  <c r="R4047" i="2" s="1"/>
  <c r="T4055" i="2"/>
  <c r="R4055" i="2" s="1"/>
  <c r="T4063" i="2"/>
  <c r="R4063" i="2" s="1"/>
  <c r="T4079" i="2"/>
  <c r="R4079" i="2" s="1"/>
  <c r="T4087" i="2"/>
  <c r="R4087" i="2" s="1"/>
  <c r="T4095" i="2"/>
  <c r="R4095" i="2" s="1"/>
  <c r="T4103" i="2"/>
  <c r="R4103" i="2" s="1"/>
  <c r="T4119" i="2"/>
  <c r="R4119" i="2" s="1"/>
  <c r="T4127" i="2"/>
  <c r="R4127" i="2" s="1"/>
  <c r="T4135" i="2"/>
  <c r="R4135" i="2" s="1"/>
  <c r="T4143" i="2"/>
  <c r="R4143" i="2" s="1"/>
  <c r="T4151" i="2"/>
  <c r="R4151" i="2" s="1"/>
  <c r="T4159" i="2"/>
  <c r="R4159" i="2" s="1"/>
  <c r="T4167" i="2"/>
  <c r="R4167" i="2" s="1"/>
  <c r="T4175" i="2"/>
  <c r="R4175" i="2" s="1"/>
  <c r="T4183" i="2"/>
  <c r="R4183" i="2" s="1"/>
  <c r="T4191" i="2"/>
  <c r="R4191" i="2" s="1"/>
  <c r="T4199" i="2"/>
  <c r="R4199" i="2" s="1"/>
  <c r="T4207" i="2"/>
  <c r="R4207" i="2" s="1"/>
  <c r="T4215" i="2"/>
  <c r="R4215" i="2" s="1"/>
  <c r="T4223" i="2"/>
  <c r="R4223" i="2" s="1"/>
  <c r="T4231" i="2"/>
  <c r="R4231" i="2" s="1"/>
  <c r="T4239" i="2"/>
  <c r="R4239" i="2" s="1"/>
  <c r="T4247" i="2"/>
  <c r="R4247" i="2" s="1"/>
  <c r="T4255" i="2"/>
  <c r="R4255" i="2" s="1"/>
  <c r="T4263" i="2"/>
  <c r="R4263" i="2" s="1"/>
  <c r="T4271" i="2"/>
  <c r="R4271" i="2" s="1"/>
  <c r="T4279" i="2"/>
  <c r="R4279" i="2" s="1"/>
  <c r="T4287" i="2"/>
  <c r="R4287" i="2" s="1"/>
  <c r="T4295" i="2"/>
  <c r="R4295" i="2" s="1"/>
  <c r="T4303" i="2"/>
  <c r="R4303" i="2" s="1"/>
  <c r="T4311" i="2"/>
  <c r="R4311" i="2" s="1"/>
  <c r="T4319" i="2"/>
  <c r="R4319" i="2" s="1"/>
  <c r="T4327" i="2"/>
  <c r="R4327" i="2" s="1"/>
  <c r="T4335" i="2"/>
  <c r="R4335" i="2" s="1"/>
  <c r="T4343" i="2"/>
  <c r="R4343" i="2" s="1"/>
  <c r="T4351" i="2"/>
  <c r="R4351" i="2" s="1"/>
  <c r="T4367" i="2"/>
  <c r="R4367" i="2" s="1"/>
  <c r="T4375" i="2"/>
  <c r="R4375" i="2" s="1"/>
  <c r="T4383" i="2"/>
  <c r="R4383" i="2" s="1"/>
  <c r="T4391" i="2"/>
  <c r="R4391" i="2" s="1"/>
  <c r="T4399" i="2"/>
  <c r="R4399" i="2" s="1"/>
  <c r="T4407" i="2"/>
  <c r="R4407" i="2" s="1"/>
  <c r="T4415" i="2"/>
  <c r="R4415" i="2" s="1"/>
  <c r="T2390" i="2"/>
  <c r="R2390" i="2" s="1"/>
  <c r="T2438" i="2"/>
  <c r="R2438" i="2" s="1"/>
  <c r="T2476" i="2"/>
  <c r="R2476" i="2" s="1"/>
  <c r="T2493" i="2"/>
  <c r="R2493" i="2" s="1"/>
  <c r="T2532" i="2"/>
  <c r="R2532" i="2" s="1"/>
  <c r="T2558" i="2"/>
  <c r="R2558" i="2" s="1"/>
  <c r="T2588" i="2"/>
  <c r="R2588" i="2" s="1"/>
  <c r="T2634" i="2"/>
  <c r="R2634" i="2" s="1"/>
  <c r="T2683" i="2"/>
  <c r="R2683" i="2" s="1"/>
  <c r="T2737" i="2"/>
  <c r="R2737" i="2" s="1"/>
  <c r="T2755" i="2"/>
  <c r="R2755" i="2" s="1"/>
  <c r="T2786" i="2"/>
  <c r="R2786" i="2" s="1"/>
  <c r="T2814" i="2"/>
  <c r="R2814" i="2" s="1"/>
  <c r="T2832" i="2"/>
  <c r="R2832" i="2" s="1"/>
  <c r="T2850" i="2"/>
  <c r="R2850" i="2" s="1"/>
  <c r="T2872" i="2"/>
  <c r="R2872" i="2" s="1"/>
  <c r="T2906" i="2"/>
  <c r="R2906" i="2" s="1"/>
  <c r="T2936" i="2"/>
  <c r="R2936" i="2" s="1"/>
  <c r="T2955" i="2"/>
  <c r="R2955" i="2" s="1"/>
  <c r="T2970" i="2"/>
  <c r="R2970" i="2" s="1"/>
  <c r="T2987" i="2"/>
  <c r="R2987" i="2" s="1"/>
  <c r="T3018" i="2"/>
  <c r="R3018" i="2" s="1"/>
  <c r="T3035" i="2"/>
  <c r="R3035" i="2" s="1"/>
  <c r="T3058" i="2"/>
  <c r="R3058" i="2" s="1"/>
  <c r="T3080" i="2"/>
  <c r="R3080" i="2" s="1"/>
  <c r="T3099" i="2"/>
  <c r="R3099" i="2" s="1"/>
  <c r="T3122" i="2"/>
  <c r="R3122" i="2" s="1"/>
  <c r="T3144" i="2"/>
  <c r="R3144" i="2" s="1"/>
  <c r="T3155" i="2"/>
  <c r="R3155" i="2" s="1"/>
  <c r="T3171" i="2"/>
  <c r="R3171" i="2" s="1"/>
  <c r="T3216" i="2"/>
  <c r="R3216" i="2" s="1"/>
  <c r="T3235" i="2"/>
  <c r="R3235" i="2" s="1"/>
  <c r="T3258" i="2"/>
  <c r="R3258" i="2" s="1"/>
  <c r="T3288" i="2"/>
  <c r="R3288" i="2" s="1"/>
  <c r="T3307" i="2"/>
  <c r="R3307" i="2" s="1"/>
  <c r="T3328" i="2"/>
  <c r="R3328" i="2" s="1"/>
  <c r="T3352" i="2"/>
  <c r="R3352" i="2" s="1"/>
  <c r="T3371" i="2"/>
  <c r="R3371" i="2" s="1"/>
  <c r="T3394" i="2"/>
  <c r="R3394" i="2" s="1"/>
  <c r="T3426" i="2"/>
  <c r="R3426" i="2" s="1"/>
  <c r="T3451" i="2"/>
  <c r="R3451" i="2" s="1"/>
  <c r="T3474" i="2"/>
  <c r="R3474" i="2" s="1"/>
  <c r="T3536" i="2"/>
  <c r="R3536" i="2" s="1"/>
  <c r="T3555" i="2"/>
  <c r="R3555" i="2" s="1"/>
  <c r="T3582" i="2"/>
  <c r="R3582" i="2" s="1"/>
  <c r="T3598" i="2"/>
  <c r="R3598" i="2" s="1"/>
  <c r="T3614" i="2"/>
  <c r="R3614" i="2" s="1"/>
  <c r="T3658" i="2"/>
  <c r="R3658" i="2" s="1"/>
  <c r="T3674" i="2"/>
  <c r="R3674" i="2" s="1"/>
  <c r="T3688" i="2"/>
  <c r="R3688" i="2" s="1"/>
  <c r="T3697" i="2"/>
  <c r="R3697" i="2" s="1"/>
  <c r="T3707" i="2"/>
  <c r="R3707" i="2" s="1"/>
  <c r="T3718" i="2"/>
  <c r="R3718" i="2" s="1"/>
  <c r="T3729" i="2"/>
  <c r="R3729" i="2" s="1"/>
  <c r="T3739" i="2"/>
  <c r="R3739" i="2" s="1"/>
  <c r="T3757" i="2"/>
  <c r="R3757" i="2" s="1"/>
  <c r="T3766" i="2"/>
  <c r="R3766" i="2" s="1"/>
  <c r="T3775" i="2"/>
  <c r="R3775" i="2" s="1"/>
  <c r="T3801" i="2"/>
  <c r="R3801" i="2" s="1"/>
  <c r="T3810" i="2"/>
  <c r="R3810" i="2" s="1"/>
  <c r="T3819" i="2"/>
  <c r="R3819" i="2" s="1"/>
  <c r="T3829" i="2"/>
  <c r="R3829" i="2" s="1"/>
  <c r="T3838" i="2"/>
  <c r="R3838" i="2" s="1"/>
  <c r="T3847" i="2"/>
  <c r="R3847" i="2" s="1"/>
  <c r="T3856" i="2"/>
  <c r="R3856" i="2" s="1"/>
  <c r="T3865" i="2"/>
  <c r="R3865" i="2" s="1"/>
  <c r="T3874" i="2"/>
  <c r="R3874" i="2" s="1"/>
  <c r="T3883" i="2"/>
  <c r="R3883" i="2" s="1"/>
  <c r="T3893" i="2"/>
  <c r="R3893" i="2" s="1"/>
  <c r="T3902" i="2"/>
  <c r="R3902" i="2" s="1"/>
  <c r="T3911" i="2"/>
  <c r="R3911" i="2" s="1"/>
  <c r="T3920" i="2"/>
  <c r="R3920" i="2" s="1"/>
  <c r="T3928" i="2"/>
  <c r="R3928" i="2" s="1"/>
  <c r="T3936" i="2"/>
  <c r="R3936" i="2" s="1"/>
  <c r="T3944" i="2"/>
  <c r="R3944" i="2" s="1"/>
  <c r="T3952" i="2"/>
  <c r="R3952" i="2" s="1"/>
  <c r="T3960" i="2"/>
  <c r="R3960" i="2" s="1"/>
  <c r="T3968" i="2"/>
  <c r="R3968" i="2" s="1"/>
  <c r="T3976" i="2"/>
  <c r="R3976" i="2" s="1"/>
  <c r="T3992" i="2"/>
  <c r="R3992" i="2" s="1"/>
  <c r="T4000" i="2"/>
  <c r="R4000" i="2" s="1"/>
  <c r="T4008" i="2"/>
  <c r="R4008" i="2" s="1"/>
  <c r="T4016" i="2"/>
  <c r="R4016" i="2" s="1"/>
  <c r="T4024" i="2"/>
  <c r="R4024" i="2" s="1"/>
  <c r="T4040" i="2"/>
  <c r="R4040" i="2" s="1"/>
  <c r="T4048" i="2"/>
  <c r="R4048" i="2" s="1"/>
  <c r="T4056" i="2"/>
  <c r="R4056" i="2" s="1"/>
  <c r="T4064" i="2"/>
  <c r="R4064" i="2" s="1"/>
  <c r="T4080" i="2"/>
  <c r="R4080" i="2" s="1"/>
  <c r="T4088" i="2"/>
  <c r="R4088" i="2" s="1"/>
  <c r="T4096" i="2"/>
  <c r="R4096" i="2" s="1"/>
  <c r="T4104" i="2"/>
  <c r="R4104" i="2" s="1"/>
  <c r="T4120" i="2"/>
  <c r="R4120" i="2" s="1"/>
  <c r="T4128" i="2"/>
  <c r="R4128" i="2" s="1"/>
  <c r="T4136" i="2"/>
  <c r="R4136" i="2" s="1"/>
  <c r="T4144" i="2"/>
  <c r="R4144" i="2" s="1"/>
  <c r="T4152" i="2"/>
  <c r="R4152" i="2" s="1"/>
  <c r="T4160" i="2"/>
  <c r="R4160" i="2" s="1"/>
  <c r="T4168" i="2"/>
  <c r="R4168" i="2" s="1"/>
  <c r="T4176" i="2"/>
  <c r="R4176" i="2" s="1"/>
  <c r="T4184" i="2"/>
  <c r="R4184" i="2" s="1"/>
  <c r="T4192" i="2"/>
  <c r="R4192" i="2" s="1"/>
  <c r="T4200" i="2"/>
  <c r="R4200" i="2" s="1"/>
  <c r="T4208" i="2"/>
  <c r="R4208" i="2" s="1"/>
  <c r="T4216" i="2"/>
  <c r="R4216" i="2" s="1"/>
  <c r="T4224" i="2"/>
  <c r="R4224" i="2" s="1"/>
  <c r="T4232" i="2"/>
  <c r="R4232" i="2" s="1"/>
  <c r="T4240" i="2"/>
  <c r="R4240" i="2" s="1"/>
  <c r="T4248" i="2"/>
  <c r="R4248" i="2" s="1"/>
  <c r="T4256" i="2"/>
  <c r="R4256" i="2" s="1"/>
  <c r="T4264" i="2"/>
  <c r="R4264" i="2" s="1"/>
  <c r="T4272" i="2"/>
  <c r="R4272" i="2" s="1"/>
  <c r="T4280" i="2"/>
  <c r="R4280" i="2" s="1"/>
  <c r="T4288" i="2"/>
  <c r="R4288" i="2" s="1"/>
  <c r="T4296" i="2"/>
  <c r="R4296" i="2" s="1"/>
  <c r="T4304" i="2"/>
  <c r="R4304" i="2" s="1"/>
  <c r="T4312" i="2"/>
  <c r="R4312" i="2" s="1"/>
  <c r="T4320" i="2"/>
  <c r="R4320" i="2" s="1"/>
  <c r="T4328" i="2"/>
  <c r="R4328" i="2" s="1"/>
  <c r="T4336" i="2"/>
  <c r="R4336" i="2" s="1"/>
  <c r="T4344" i="2"/>
  <c r="R4344" i="2" s="1"/>
  <c r="T4352" i="2"/>
  <c r="R4352" i="2" s="1"/>
  <c r="T4368" i="2"/>
  <c r="R4368" i="2" s="1"/>
  <c r="T4376" i="2"/>
  <c r="R4376" i="2" s="1"/>
  <c r="T4384" i="2"/>
  <c r="R4384" i="2" s="1"/>
  <c r="T4392" i="2"/>
  <c r="R4392" i="2" s="1"/>
  <c r="T4400" i="2"/>
  <c r="R4400" i="2" s="1"/>
  <c r="T4408" i="2"/>
  <c r="R4408" i="2" s="1"/>
  <c r="T4416" i="2"/>
  <c r="R4416" i="2" s="1"/>
  <c r="T4424" i="2"/>
  <c r="R4424" i="2" s="1"/>
  <c r="T4432" i="2"/>
  <c r="R4432" i="2" s="1"/>
  <c r="T4440" i="2"/>
  <c r="R4440" i="2" s="1"/>
  <c r="T4448" i="2"/>
  <c r="R4448" i="2" s="1"/>
  <c r="T4456" i="2"/>
  <c r="R4456" i="2" s="1"/>
  <c r="T4464" i="2"/>
  <c r="R4464" i="2" s="1"/>
  <c r="T4472" i="2"/>
  <c r="R4472" i="2" s="1"/>
  <c r="T4480" i="2"/>
  <c r="R4480" i="2" s="1"/>
  <c r="T4488" i="2"/>
  <c r="R4488" i="2" s="1"/>
  <c r="T4496" i="2"/>
  <c r="R4496" i="2" s="1"/>
  <c r="T4504" i="2"/>
  <c r="R4504" i="2" s="1"/>
  <c r="T4512" i="2"/>
  <c r="R4512" i="2" s="1"/>
  <c r="T4520" i="2"/>
  <c r="R4520" i="2" s="1"/>
  <c r="T4528" i="2"/>
  <c r="R4528" i="2" s="1"/>
  <c r="T4536" i="2"/>
  <c r="R4536" i="2" s="1"/>
  <c r="T4544" i="2"/>
  <c r="R4544" i="2" s="1"/>
  <c r="T4552" i="2"/>
  <c r="R4552" i="2" s="1"/>
  <c r="T4560" i="2"/>
  <c r="R4560" i="2" s="1"/>
  <c r="T2215" i="2"/>
  <c r="R2215" i="2" s="1"/>
  <c r="T2345" i="2"/>
  <c r="R2345" i="2" s="1"/>
  <c r="T2393" i="2"/>
  <c r="R2393" i="2" s="1"/>
  <c r="T2444" i="2"/>
  <c r="R2444" i="2" s="1"/>
  <c r="T2497" i="2"/>
  <c r="R2497" i="2" s="1"/>
  <c r="T2541" i="2"/>
  <c r="R2541" i="2" s="1"/>
  <c r="T2569" i="2"/>
  <c r="R2569" i="2" s="1"/>
  <c r="T2589" i="2"/>
  <c r="R2589" i="2" s="1"/>
  <c r="T2635" i="2"/>
  <c r="R2635" i="2" s="1"/>
  <c r="T2684" i="2"/>
  <c r="R2684" i="2" s="1"/>
  <c r="T2757" i="2"/>
  <c r="R2757" i="2" s="1"/>
  <c r="T2787" i="2"/>
  <c r="R2787" i="2" s="1"/>
  <c r="T2818" i="2"/>
  <c r="R2818" i="2" s="1"/>
  <c r="T2834" i="2"/>
  <c r="R2834" i="2" s="1"/>
  <c r="T2851" i="2"/>
  <c r="R2851" i="2" s="1"/>
  <c r="T2874" i="2"/>
  <c r="R2874" i="2" s="1"/>
  <c r="T2907" i="2"/>
  <c r="R2907" i="2" s="1"/>
  <c r="T2938" i="2"/>
  <c r="R2938" i="2" s="1"/>
  <c r="T2971" i="2"/>
  <c r="R2971" i="2" s="1"/>
  <c r="T3000" i="2"/>
  <c r="R3000" i="2" s="1"/>
  <c r="T3019" i="2"/>
  <c r="R3019" i="2" s="1"/>
  <c r="T3040" i="2"/>
  <c r="R3040" i="2" s="1"/>
  <c r="T3059" i="2"/>
  <c r="R3059" i="2" s="1"/>
  <c r="T3082" i="2"/>
  <c r="R3082" i="2" s="1"/>
  <c r="T3104" i="2"/>
  <c r="R3104" i="2" s="1"/>
  <c r="T3123" i="2"/>
  <c r="R3123" i="2" s="1"/>
  <c r="T3146" i="2"/>
  <c r="R3146" i="2" s="1"/>
  <c r="T3160" i="2"/>
  <c r="R3160" i="2" s="1"/>
  <c r="T3176" i="2"/>
  <c r="R3176" i="2" s="1"/>
  <c r="T3218" i="2"/>
  <c r="R3218" i="2" s="1"/>
  <c r="T3240" i="2"/>
  <c r="R3240" i="2" s="1"/>
  <c r="T3290" i="2"/>
  <c r="R3290" i="2" s="1"/>
  <c r="T3312" i="2"/>
  <c r="R3312" i="2" s="1"/>
  <c r="T3354" i="2"/>
  <c r="R3354" i="2" s="1"/>
  <c r="T3376" i="2"/>
  <c r="R3376" i="2" s="1"/>
  <c r="T3395" i="2"/>
  <c r="R3395" i="2" s="1"/>
  <c r="T3408" i="2"/>
  <c r="R3408" i="2" s="1"/>
  <c r="T3427" i="2"/>
  <c r="R3427" i="2" s="1"/>
  <c r="T3456" i="2"/>
  <c r="R3456" i="2" s="1"/>
  <c r="T3475" i="2"/>
  <c r="R3475" i="2" s="1"/>
  <c r="T3496" i="2"/>
  <c r="R3496" i="2" s="1"/>
  <c r="T3538" i="2"/>
  <c r="R3538" i="2" s="1"/>
  <c r="T3560" i="2"/>
  <c r="R3560" i="2" s="1"/>
  <c r="T3584" i="2"/>
  <c r="R3584" i="2" s="1"/>
  <c r="T3600" i="2"/>
  <c r="R3600" i="2" s="1"/>
  <c r="T3616" i="2"/>
  <c r="R3616" i="2" s="1"/>
  <c r="T3630" i="2"/>
  <c r="R3630" i="2" s="1"/>
  <c r="T3643" i="2"/>
  <c r="R3643" i="2" s="1"/>
  <c r="T3659" i="2"/>
  <c r="R3659" i="2" s="1"/>
  <c r="T3675" i="2"/>
  <c r="R3675" i="2" s="1"/>
  <c r="T3689" i="2"/>
  <c r="R3689" i="2" s="1"/>
  <c r="T3709" i="2"/>
  <c r="R3709" i="2" s="1"/>
  <c r="T3720" i="2"/>
  <c r="R3720" i="2" s="1"/>
  <c r="T3730" i="2"/>
  <c r="R3730" i="2" s="1"/>
  <c r="T3758" i="2"/>
  <c r="R3758" i="2" s="1"/>
  <c r="T3767" i="2"/>
  <c r="R3767" i="2" s="1"/>
  <c r="T3776" i="2"/>
  <c r="R3776" i="2" s="1"/>
  <c r="T3785" i="2"/>
  <c r="R3785" i="2" s="1"/>
  <c r="T3794" i="2"/>
  <c r="R3794" i="2" s="1"/>
  <c r="T3802" i="2"/>
  <c r="R3802" i="2" s="1"/>
  <c r="T3811" i="2"/>
  <c r="R3811" i="2" s="1"/>
  <c r="T3821" i="2"/>
  <c r="R3821" i="2" s="1"/>
  <c r="T3830" i="2"/>
  <c r="R3830" i="2" s="1"/>
  <c r="T3848" i="2"/>
  <c r="R3848" i="2" s="1"/>
  <c r="T3857" i="2"/>
  <c r="R3857" i="2" s="1"/>
  <c r="T3866" i="2"/>
  <c r="R3866" i="2" s="1"/>
  <c r="T3875" i="2"/>
  <c r="R3875" i="2" s="1"/>
  <c r="T3885" i="2"/>
  <c r="R3885" i="2" s="1"/>
  <c r="T3894" i="2"/>
  <c r="R3894" i="2" s="1"/>
  <c r="T3912" i="2"/>
  <c r="R3912" i="2" s="1"/>
  <c r="T3921" i="2"/>
  <c r="R3921" i="2" s="1"/>
  <c r="T3929" i="2"/>
  <c r="R3929" i="2" s="1"/>
  <c r="T3937" i="2"/>
  <c r="R3937" i="2" s="1"/>
  <c r="T3945" i="2"/>
  <c r="R3945" i="2" s="1"/>
  <c r="T3953" i="2"/>
  <c r="R3953" i="2" s="1"/>
  <c r="T3961" i="2"/>
  <c r="R3961" i="2" s="1"/>
  <c r="T3969" i="2"/>
  <c r="R3969" i="2" s="1"/>
  <c r="T3977" i="2"/>
  <c r="R3977" i="2" s="1"/>
  <c r="T3993" i="2"/>
  <c r="R3993" i="2" s="1"/>
  <c r="T4001" i="2"/>
  <c r="R4001" i="2" s="1"/>
  <c r="T4009" i="2"/>
  <c r="R4009" i="2" s="1"/>
  <c r="T4017" i="2"/>
  <c r="R4017" i="2" s="1"/>
  <c r="T4025" i="2"/>
  <c r="R4025" i="2" s="1"/>
  <c r="T4041" i="2"/>
  <c r="R4041" i="2" s="1"/>
  <c r="T4049" i="2"/>
  <c r="R4049" i="2" s="1"/>
  <c r="T4057" i="2"/>
  <c r="R4057" i="2" s="1"/>
  <c r="T4065" i="2"/>
  <c r="R4065" i="2" s="1"/>
  <c r="T4081" i="2"/>
  <c r="R4081" i="2" s="1"/>
  <c r="T4089" i="2"/>
  <c r="R4089" i="2" s="1"/>
  <c r="T4097" i="2"/>
  <c r="R4097" i="2" s="1"/>
  <c r="T4105" i="2"/>
  <c r="R4105" i="2" s="1"/>
  <c r="T4121" i="2"/>
  <c r="R4121" i="2" s="1"/>
  <c r="T4129" i="2"/>
  <c r="R4129" i="2" s="1"/>
  <c r="T4137" i="2"/>
  <c r="R4137" i="2" s="1"/>
  <c r="T4145" i="2"/>
  <c r="R4145" i="2" s="1"/>
  <c r="T4153" i="2"/>
  <c r="R4153" i="2" s="1"/>
  <c r="T4161" i="2"/>
  <c r="R4161" i="2" s="1"/>
  <c r="T4169" i="2"/>
  <c r="R4169" i="2" s="1"/>
  <c r="T4177" i="2"/>
  <c r="R4177" i="2" s="1"/>
  <c r="T4185" i="2"/>
  <c r="R4185" i="2" s="1"/>
  <c r="T4193" i="2"/>
  <c r="R4193" i="2" s="1"/>
  <c r="T4201" i="2"/>
  <c r="R4201" i="2" s="1"/>
  <c r="T4209" i="2"/>
  <c r="R4209" i="2" s="1"/>
  <c r="T4217" i="2"/>
  <c r="R4217" i="2" s="1"/>
  <c r="T4225" i="2"/>
  <c r="R4225" i="2" s="1"/>
  <c r="T4233" i="2"/>
  <c r="R4233" i="2" s="1"/>
  <c r="T4241" i="2"/>
  <c r="R4241" i="2" s="1"/>
  <c r="T4249" i="2"/>
  <c r="R4249" i="2" s="1"/>
  <c r="T4257" i="2"/>
  <c r="R4257" i="2" s="1"/>
  <c r="T4265" i="2"/>
  <c r="R4265" i="2" s="1"/>
  <c r="T4273" i="2"/>
  <c r="R4273" i="2" s="1"/>
  <c r="T4281" i="2"/>
  <c r="R4281" i="2" s="1"/>
  <c r="T4289" i="2"/>
  <c r="R4289" i="2" s="1"/>
  <c r="T4297" i="2"/>
  <c r="R4297" i="2" s="1"/>
  <c r="T4305" i="2"/>
  <c r="R4305" i="2" s="1"/>
  <c r="T4313" i="2"/>
  <c r="R4313" i="2" s="1"/>
  <c r="T4321" i="2"/>
  <c r="R4321" i="2" s="1"/>
  <c r="T4329" i="2"/>
  <c r="R4329" i="2" s="1"/>
  <c r="T4337" i="2"/>
  <c r="R4337" i="2" s="1"/>
  <c r="T4345" i="2"/>
  <c r="R4345" i="2" s="1"/>
  <c r="T4353" i="2"/>
  <c r="R4353" i="2" s="1"/>
  <c r="T4361" i="2"/>
  <c r="R4361" i="2" s="1"/>
  <c r="T4369" i="2"/>
  <c r="R4369" i="2" s="1"/>
  <c r="T4377" i="2"/>
  <c r="R4377" i="2" s="1"/>
  <c r="T4385" i="2"/>
  <c r="R4385" i="2" s="1"/>
  <c r="T1527" i="2"/>
  <c r="R1527" i="2" s="1"/>
  <c r="T2321" i="2"/>
  <c r="R2321" i="2" s="1"/>
  <c r="T2372" i="2"/>
  <c r="R2372" i="2" s="1"/>
  <c r="T2409" i="2"/>
  <c r="R2409" i="2" s="1"/>
  <c r="T2460" i="2"/>
  <c r="R2460" i="2" s="1"/>
  <c r="T2513" i="2"/>
  <c r="R2513" i="2" s="1"/>
  <c r="T2605" i="2"/>
  <c r="R2605" i="2" s="1"/>
  <c r="T2621" i="2"/>
  <c r="R2621" i="2" s="1"/>
  <c r="T2645" i="2"/>
  <c r="R2645" i="2" s="1"/>
  <c r="T2673" i="2"/>
  <c r="R2673" i="2" s="1"/>
  <c r="T2694" i="2"/>
  <c r="R2694" i="2" s="1"/>
  <c r="T2723" i="2"/>
  <c r="R2723" i="2" s="1"/>
  <c r="T2797" i="2"/>
  <c r="R2797" i="2" s="1"/>
  <c r="T2840" i="2"/>
  <c r="R2840" i="2" s="1"/>
  <c r="T2859" i="2"/>
  <c r="R2859" i="2" s="1"/>
  <c r="T2882" i="2"/>
  <c r="R2882" i="2" s="1"/>
  <c r="T2896" i="2"/>
  <c r="R2896" i="2" s="1"/>
  <c r="T2915" i="2"/>
  <c r="R2915" i="2" s="1"/>
  <c r="T2923" i="2"/>
  <c r="R2923" i="2" s="1"/>
  <c r="T2946" i="2"/>
  <c r="R2946" i="2" s="1"/>
  <c r="T2960" i="2"/>
  <c r="R2960" i="2" s="1"/>
  <c r="T2979" i="2"/>
  <c r="R2979" i="2" s="1"/>
  <c r="T3008" i="2"/>
  <c r="R3008" i="2" s="1"/>
  <c r="T3027" i="2"/>
  <c r="R3027" i="2" s="1"/>
  <c r="T3048" i="2"/>
  <c r="R3048" i="2" s="1"/>
  <c r="T3067" i="2"/>
  <c r="R3067" i="2" s="1"/>
  <c r="T3090" i="2"/>
  <c r="R3090" i="2" s="1"/>
  <c r="T3112" i="2"/>
  <c r="R3112" i="2" s="1"/>
  <c r="T3203" i="2"/>
  <c r="R3203" i="2" s="1"/>
  <c r="T3226" i="2"/>
  <c r="R3226" i="2" s="1"/>
  <c r="T3248" i="2"/>
  <c r="R3248" i="2" s="1"/>
  <c r="T3275" i="2"/>
  <c r="R3275" i="2" s="1"/>
  <c r="T3298" i="2"/>
  <c r="R3298" i="2" s="1"/>
  <c r="T3320" i="2"/>
  <c r="R3320" i="2" s="1"/>
  <c r="T3362" i="2"/>
  <c r="R3362" i="2" s="1"/>
  <c r="T3384" i="2"/>
  <c r="R3384" i="2" s="1"/>
  <c r="T3416" i="2"/>
  <c r="R3416" i="2" s="1"/>
  <c r="T3442" i="2"/>
  <c r="R3442" i="2" s="1"/>
  <c r="T3464" i="2"/>
  <c r="R3464" i="2" s="1"/>
  <c r="T3483" i="2"/>
  <c r="R3483" i="2" s="1"/>
  <c r="T3504" i="2"/>
  <c r="R3504" i="2" s="1"/>
  <c r="T3523" i="2"/>
  <c r="R3523" i="2" s="1"/>
  <c r="T3546" i="2"/>
  <c r="R3546" i="2" s="1"/>
  <c r="T3568" i="2"/>
  <c r="R3568" i="2" s="1"/>
  <c r="T3590" i="2"/>
  <c r="R3590" i="2" s="1"/>
  <c r="T3606" i="2"/>
  <c r="R3606" i="2" s="1"/>
  <c r="T3622" i="2"/>
  <c r="R3622" i="2" s="1"/>
  <c r="T3635" i="2"/>
  <c r="R3635" i="2" s="1"/>
  <c r="T3650" i="2"/>
  <c r="R3650" i="2" s="1"/>
  <c r="T3666" i="2"/>
  <c r="R3666" i="2" s="1"/>
  <c r="T3681" i="2"/>
  <c r="R3681" i="2" s="1"/>
  <c r="T3702" i="2"/>
  <c r="R3702" i="2" s="1"/>
  <c r="T3713" i="2"/>
  <c r="R3713" i="2" s="1"/>
  <c r="T3723" i="2"/>
  <c r="R3723" i="2" s="1"/>
  <c r="T3734" i="2"/>
  <c r="R3734" i="2" s="1"/>
  <c r="T3744" i="2"/>
  <c r="R3744" i="2" s="1"/>
  <c r="T3752" i="2"/>
  <c r="R3752" i="2" s="1"/>
  <c r="T3761" i="2"/>
  <c r="R3761" i="2" s="1"/>
  <c r="T3770" i="2"/>
  <c r="R3770" i="2" s="1"/>
  <c r="T3779" i="2"/>
  <c r="R3779" i="2" s="1"/>
  <c r="T3789" i="2"/>
  <c r="R3789" i="2" s="1"/>
  <c r="T3806" i="2"/>
  <c r="R3806" i="2" s="1"/>
  <c r="T3815" i="2"/>
  <c r="R3815" i="2" s="1"/>
  <c r="T3824" i="2"/>
  <c r="R3824" i="2" s="1"/>
  <c r="T3833" i="2"/>
  <c r="R3833" i="2" s="1"/>
  <c r="T3842" i="2"/>
  <c r="R3842" i="2" s="1"/>
  <c r="T3851" i="2"/>
  <c r="R3851" i="2" s="1"/>
  <c r="T3861" i="2"/>
  <c r="R3861" i="2" s="1"/>
  <c r="T3879" i="2"/>
  <c r="R3879" i="2" s="1"/>
  <c r="T3888" i="2"/>
  <c r="R3888" i="2" s="1"/>
  <c r="T3897" i="2"/>
  <c r="R3897" i="2" s="1"/>
  <c r="T3906" i="2"/>
  <c r="R3906" i="2" s="1"/>
  <c r="T3915" i="2"/>
  <c r="R3915" i="2" s="1"/>
  <c r="T3924" i="2"/>
  <c r="R3924" i="2" s="1"/>
  <c r="T3932" i="2"/>
  <c r="R3932" i="2" s="1"/>
  <c r="T3940" i="2"/>
  <c r="R3940" i="2" s="1"/>
  <c r="T3948" i="2"/>
  <c r="R3948" i="2" s="1"/>
  <c r="T3956" i="2"/>
  <c r="R3956" i="2" s="1"/>
  <c r="T3964" i="2"/>
  <c r="R3964" i="2" s="1"/>
  <c r="T3972" i="2"/>
  <c r="R3972" i="2" s="1"/>
  <c r="T3980" i="2"/>
  <c r="R3980" i="2" s="1"/>
  <c r="T3996" i="2"/>
  <c r="R3996" i="2" s="1"/>
  <c r="T4004" i="2"/>
  <c r="R4004" i="2" s="1"/>
  <c r="T4012" i="2"/>
  <c r="R4012" i="2" s="1"/>
  <c r="T4020" i="2"/>
  <c r="R4020" i="2" s="1"/>
  <c r="T4036" i="2"/>
  <c r="R4036" i="2" s="1"/>
  <c r="T4044" i="2"/>
  <c r="R4044" i="2" s="1"/>
  <c r="T4052" i="2"/>
  <c r="R4052" i="2" s="1"/>
  <c r="T4060" i="2"/>
  <c r="R4060" i="2" s="1"/>
  <c r="T4068" i="2"/>
  <c r="R4068" i="2" s="1"/>
  <c r="T4076" i="2"/>
  <c r="R4076" i="2" s="1"/>
  <c r="T4084" i="2"/>
  <c r="R4084" i="2" s="1"/>
  <c r="T4092" i="2"/>
  <c r="R4092" i="2" s="1"/>
  <c r="T4100" i="2"/>
  <c r="R4100" i="2" s="1"/>
  <c r="T4108" i="2"/>
  <c r="R4108" i="2" s="1"/>
  <c r="T4116" i="2"/>
  <c r="R4116" i="2" s="1"/>
  <c r="T4124" i="2"/>
  <c r="R4124" i="2" s="1"/>
  <c r="T4132" i="2"/>
  <c r="R4132" i="2" s="1"/>
  <c r="T4140" i="2"/>
  <c r="R4140" i="2" s="1"/>
  <c r="T4148" i="2"/>
  <c r="R4148" i="2" s="1"/>
  <c r="T4156" i="2"/>
  <c r="R4156" i="2" s="1"/>
  <c r="T4164" i="2"/>
  <c r="R4164" i="2" s="1"/>
  <c r="T4172" i="2"/>
  <c r="R4172" i="2" s="1"/>
  <c r="T4180" i="2"/>
  <c r="R4180" i="2" s="1"/>
  <c r="T4188" i="2"/>
  <c r="R4188" i="2" s="1"/>
  <c r="T4196" i="2"/>
  <c r="R4196" i="2" s="1"/>
  <c r="T4204" i="2"/>
  <c r="R4204" i="2" s="1"/>
  <c r="T4212" i="2"/>
  <c r="R4212" i="2" s="1"/>
  <c r="T4220" i="2"/>
  <c r="R4220" i="2" s="1"/>
  <c r="T4228" i="2"/>
  <c r="R4228" i="2" s="1"/>
  <c r="T4236" i="2"/>
  <c r="R4236" i="2" s="1"/>
  <c r="T4244" i="2"/>
  <c r="R4244" i="2" s="1"/>
  <c r="T4252" i="2"/>
  <c r="R4252" i="2" s="1"/>
  <c r="T4260" i="2"/>
  <c r="R4260" i="2" s="1"/>
  <c r="T4268" i="2"/>
  <c r="R4268" i="2" s="1"/>
  <c r="T4276" i="2"/>
  <c r="R4276" i="2" s="1"/>
  <c r="T4284" i="2"/>
  <c r="R4284" i="2" s="1"/>
  <c r="T4292" i="2"/>
  <c r="R4292" i="2" s="1"/>
  <c r="T4300" i="2"/>
  <c r="R4300" i="2" s="1"/>
  <c r="T4308" i="2"/>
  <c r="R4308" i="2" s="1"/>
  <c r="T4316" i="2"/>
  <c r="R4316" i="2" s="1"/>
  <c r="T4324" i="2"/>
  <c r="R4324" i="2" s="1"/>
  <c r="T4332" i="2"/>
  <c r="R4332" i="2" s="1"/>
  <c r="T4340" i="2"/>
  <c r="R4340" i="2" s="1"/>
  <c r="T4348" i="2"/>
  <c r="R4348" i="2" s="1"/>
  <c r="T4356" i="2"/>
  <c r="R4356" i="2" s="1"/>
  <c r="T4364" i="2"/>
  <c r="R4364" i="2" s="1"/>
  <c r="T4372" i="2"/>
  <c r="R4372" i="2" s="1"/>
  <c r="T4380" i="2"/>
  <c r="R4380" i="2" s="1"/>
  <c r="T4388" i="2"/>
  <c r="R4388" i="2" s="1"/>
  <c r="T4396" i="2"/>
  <c r="R4396" i="2" s="1"/>
  <c r="T4404" i="2"/>
  <c r="R4404" i="2" s="1"/>
  <c r="T4412" i="2"/>
  <c r="R4412" i="2" s="1"/>
  <c r="T4420" i="2"/>
  <c r="R4420" i="2" s="1"/>
  <c r="T4428" i="2"/>
  <c r="R4428" i="2" s="1"/>
  <c r="T4436" i="2"/>
  <c r="R4436" i="2" s="1"/>
  <c r="T4444" i="2"/>
  <c r="R4444" i="2" s="1"/>
  <c r="T4452" i="2"/>
  <c r="R4452" i="2" s="1"/>
  <c r="T4460" i="2"/>
  <c r="R4460" i="2" s="1"/>
  <c r="T4468" i="2"/>
  <c r="R4468" i="2" s="1"/>
  <c r="T4476" i="2"/>
  <c r="R4476" i="2" s="1"/>
  <c r="T4484" i="2"/>
  <c r="R4484" i="2" s="1"/>
  <c r="T4492" i="2"/>
  <c r="R4492" i="2" s="1"/>
  <c r="T4500" i="2"/>
  <c r="R4500" i="2" s="1"/>
  <c r="T4508" i="2"/>
  <c r="R4508" i="2" s="1"/>
  <c r="T4516" i="2"/>
  <c r="R4516" i="2" s="1"/>
  <c r="T4524" i="2"/>
  <c r="R4524" i="2" s="1"/>
  <c r="T4532" i="2"/>
  <c r="R4532" i="2" s="1"/>
  <c r="T4540" i="2"/>
  <c r="R4540" i="2" s="1"/>
  <c r="T4548" i="2"/>
  <c r="R4548" i="2" s="1"/>
  <c r="T4556" i="2"/>
  <c r="R4556" i="2" s="1"/>
  <c r="T4564" i="2"/>
  <c r="R4564" i="2" s="1"/>
  <c r="T4572" i="2"/>
  <c r="R4572" i="2" s="1"/>
  <c r="T4580" i="2"/>
  <c r="R4580" i="2" s="1"/>
  <c r="T4588" i="2"/>
  <c r="R4588" i="2" s="1"/>
  <c r="T4596" i="2"/>
  <c r="R4596" i="2" s="1"/>
  <c r="T4604" i="2"/>
  <c r="R4604" i="2" s="1"/>
  <c r="T4612" i="2"/>
  <c r="R4612" i="2" s="1"/>
  <c r="T4628" i="2"/>
  <c r="R4628" i="2" s="1"/>
  <c r="T4636" i="2"/>
  <c r="R4636" i="2" s="1"/>
  <c r="T4644" i="2"/>
  <c r="R4644" i="2" s="1"/>
  <c r="T4660" i="2"/>
  <c r="R4660" i="2" s="1"/>
  <c r="T2147" i="2"/>
  <c r="R2147" i="2" s="1"/>
  <c r="T2332" i="2"/>
  <c r="R2332" i="2" s="1"/>
  <c r="T2374" i="2"/>
  <c r="R2374" i="2" s="1"/>
  <c r="T2461" i="2"/>
  <c r="R2461" i="2" s="1"/>
  <c r="T2516" i="2"/>
  <c r="R2516" i="2" s="1"/>
  <c r="T2625" i="2"/>
  <c r="R2625" i="2" s="1"/>
  <c r="T2652" i="2"/>
  <c r="R2652" i="2" s="1"/>
  <c r="T2674" i="2"/>
  <c r="R2674" i="2" s="1"/>
  <c r="T2701" i="2"/>
  <c r="R2701" i="2" s="1"/>
  <c r="T2725" i="2"/>
  <c r="R2725" i="2" s="1"/>
  <c r="T2769" i="2"/>
  <c r="R2769" i="2" s="1"/>
  <c r="T2804" i="2"/>
  <c r="R2804" i="2" s="1"/>
  <c r="T2842" i="2"/>
  <c r="R2842" i="2" s="1"/>
  <c r="T2864" i="2"/>
  <c r="R2864" i="2" s="1"/>
  <c r="T2883" i="2"/>
  <c r="R2883" i="2" s="1"/>
  <c r="T2898" i="2"/>
  <c r="R2898" i="2" s="1"/>
  <c r="T2947" i="2"/>
  <c r="R2947" i="2" s="1"/>
  <c r="T2962" i="2"/>
  <c r="R2962" i="2" s="1"/>
  <c r="T2984" i="2"/>
  <c r="R2984" i="2" s="1"/>
  <c r="T3010" i="2"/>
  <c r="R3010" i="2" s="1"/>
  <c r="T3050" i="2"/>
  <c r="R3050" i="2" s="1"/>
  <c r="T3072" i="2"/>
  <c r="R3072" i="2" s="1"/>
  <c r="T3091" i="2"/>
  <c r="R3091" i="2" s="1"/>
  <c r="T3114" i="2"/>
  <c r="R3114" i="2" s="1"/>
  <c r="T3168" i="2"/>
  <c r="R3168" i="2" s="1"/>
  <c r="T3208" i="2"/>
  <c r="R3208" i="2" s="1"/>
  <c r="T3227" i="2"/>
  <c r="R3227" i="2" s="1"/>
  <c r="T3250" i="2"/>
  <c r="R3250" i="2" s="1"/>
  <c r="T3280" i="2"/>
  <c r="R3280" i="2" s="1"/>
  <c r="T3299" i="2"/>
  <c r="R3299" i="2" s="1"/>
  <c r="T3322" i="2"/>
  <c r="R3322" i="2" s="1"/>
  <c r="T3344" i="2"/>
  <c r="R3344" i="2" s="1"/>
  <c r="T3363" i="2"/>
  <c r="R3363" i="2" s="1"/>
  <c r="T3386" i="2"/>
  <c r="R3386" i="2" s="1"/>
  <c r="T3418" i="2"/>
  <c r="R3418" i="2" s="1"/>
  <c r="T3443" i="2"/>
  <c r="R3443" i="2" s="1"/>
  <c r="T3466" i="2"/>
  <c r="R3466" i="2" s="1"/>
  <c r="T3488" i="2"/>
  <c r="R3488" i="2" s="1"/>
  <c r="T3506" i="2"/>
  <c r="R3506" i="2" s="1"/>
  <c r="T3528" i="2"/>
  <c r="R3528" i="2" s="1"/>
  <c r="T3547" i="2"/>
  <c r="R3547" i="2" s="1"/>
  <c r="T3592" i="2"/>
  <c r="R3592" i="2" s="1"/>
  <c r="T3608" i="2"/>
  <c r="R3608" i="2" s="1"/>
  <c r="T3624" i="2"/>
  <c r="R3624" i="2" s="1"/>
  <c r="T3651" i="2"/>
  <c r="R3651" i="2" s="1"/>
  <c r="T3667" i="2"/>
  <c r="R3667" i="2" s="1"/>
  <c r="T3682" i="2"/>
  <c r="R3682" i="2" s="1"/>
  <c r="T3704" i="2"/>
  <c r="R3704" i="2" s="1"/>
  <c r="T3714" i="2"/>
  <c r="R3714" i="2" s="1"/>
  <c r="T3725" i="2"/>
  <c r="R3725" i="2" s="1"/>
  <c r="T3736" i="2"/>
  <c r="R3736" i="2" s="1"/>
  <c r="T3753" i="2"/>
  <c r="R3753" i="2" s="1"/>
  <c r="T3762" i="2"/>
  <c r="R3762" i="2" s="1"/>
  <c r="T3771" i="2"/>
  <c r="R3771" i="2" s="1"/>
  <c r="T3781" i="2"/>
  <c r="R3781" i="2" s="1"/>
  <c r="T3790" i="2"/>
  <c r="R3790" i="2" s="1"/>
  <c r="T3798" i="2"/>
  <c r="R3798" i="2" s="1"/>
  <c r="T3807" i="2"/>
  <c r="R3807" i="2" s="1"/>
  <c r="T3816" i="2"/>
  <c r="R3816" i="2" s="1"/>
  <c r="T3825" i="2"/>
  <c r="R3825" i="2" s="1"/>
  <c r="T3843" i="2"/>
  <c r="R3843" i="2" s="1"/>
  <c r="T3853" i="2"/>
  <c r="R3853" i="2" s="1"/>
  <c r="T3880" i="2"/>
  <c r="R3880" i="2" s="1"/>
  <c r="T3889" i="2"/>
  <c r="R3889" i="2" s="1"/>
  <c r="T3898" i="2"/>
  <c r="R3898" i="2" s="1"/>
  <c r="T3907" i="2"/>
  <c r="R3907" i="2" s="1"/>
  <c r="T3917" i="2"/>
  <c r="R3917" i="2" s="1"/>
  <c r="T3925" i="2"/>
  <c r="R3925" i="2" s="1"/>
  <c r="T3933" i="2"/>
  <c r="R3933" i="2" s="1"/>
  <c r="T3941" i="2"/>
  <c r="R3941" i="2" s="1"/>
  <c r="T3949" i="2"/>
  <c r="R3949" i="2" s="1"/>
  <c r="T3957" i="2"/>
  <c r="R3957" i="2" s="1"/>
  <c r="T3965" i="2"/>
  <c r="R3965" i="2" s="1"/>
  <c r="T3973" i="2"/>
  <c r="R3973" i="2" s="1"/>
  <c r="T3981" i="2"/>
  <c r="R3981" i="2" s="1"/>
  <c r="T3989" i="2"/>
  <c r="R3989" i="2" s="1"/>
  <c r="T3997" i="2"/>
  <c r="R3997" i="2" s="1"/>
  <c r="T4005" i="2"/>
  <c r="R4005" i="2" s="1"/>
  <c r="T4013" i="2"/>
  <c r="R4013" i="2" s="1"/>
  <c r="T4021" i="2"/>
  <c r="R4021" i="2" s="1"/>
  <c r="T4037" i="2"/>
  <c r="R4037" i="2" s="1"/>
  <c r="T4045" i="2"/>
  <c r="R4045" i="2" s="1"/>
  <c r="T4053" i="2"/>
  <c r="R4053" i="2" s="1"/>
  <c r="T4061" i="2"/>
  <c r="R4061" i="2" s="1"/>
  <c r="T4069" i="2"/>
  <c r="R4069" i="2" s="1"/>
  <c r="T4077" i="2"/>
  <c r="R4077" i="2" s="1"/>
  <c r="T4085" i="2"/>
  <c r="R4085" i="2" s="1"/>
  <c r="T4093" i="2"/>
  <c r="R4093" i="2" s="1"/>
  <c r="T4101" i="2"/>
  <c r="R4101" i="2" s="1"/>
  <c r="T4109" i="2"/>
  <c r="R4109" i="2" s="1"/>
  <c r="T4117" i="2"/>
  <c r="R4117" i="2" s="1"/>
  <c r="T4125" i="2"/>
  <c r="R4125" i="2" s="1"/>
  <c r="T4133" i="2"/>
  <c r="R4133" i="2" s="1"/>
  <c r="T4141" i="2"/>
  <c r="R4141" i="2" s="1"/>
  <c r="T4149" i="2"/>
  <c r="R4149" i="2" s="1"/>
  <c r="T4157" i="2"/>
  <c r="R4157" i="2" s="1"/>
  <c r="T4165" i="2"/>
  <c r="R4165" i="2" s="1"/>
  <c r="T4173" i="2"/>
  <c r="R4173" i="2" s="1"/>
  <c r="T4181" i="2"/>
  <c r="R4181" i="2" s="1"/>
  <c r="T4189" i="2"/>
  <c r="R4189" i="2" s="1"/>
  <c r="T4197" i="2"/>
  <c r="R4197" i="2" s="1"/>
  <c r="T4205" i="2"/>
  <c r="R4205" i="2" s="1"/>
  <c r="T4213" i="2"/>
  <c r="R4213" i="2" s="1"/>
  <c r="T4221" i="2"/>
  <c r="R4221" i="2" s="1"/>
  <c r="T4229" i="2"/>
  <c r="R4229" i="2" s="1"/>
  <c r="T4237" i="2"/>
  <c r="R4237" i="2" s="1"/>
  <c r="T4245" i="2"/>
  <c r="R4245" i="2" s="1"/>
  <c r="T4253" i="2"/>
  <c r="R4253" i="2" s="1"/>
  <c r="T4261" i="2"/>
  <c r="R4261" i="2" s="1"/>
  <c r="T4269" i="2"/>
  <c r="R4269" i="2" s="1"/>
  <c r="T4277" i="2"/>
  <c r="R4277" i="2" s="1"/>
  <c r="T4285" i="2"/>
  <c r="R4285" i="2" s="1"/>
  <c r="T4293" i="2"/>
  <c r="R4293" i="2" s="1"/>
  <c r="T4301" i="2"/>
  <c r="R4301" i="2" s="1"/>
  <c r="T4309" i="2"/>
  <c r="R4309" i="2" s="1"/>
  <c r="T4317" i="2"/>
  <c r="R4317" i="2" s="1"/>
  <c r="T4325" i="2"/>
  <c r="R4325" i="2" s="1"/>
  <c r="T4333" i="2"/>
  <c r="R4333" i="2" s="1"/>
  <c r="T4341" i="2"/>
  <c r="R4341" i="2" s="1"/>
  <c r="T4349" i="2"/>
  <c r="R4349" i="2" s="1"/>
  <c r="T4357" i="2"/>
  <c r="R4357" i="2" s="1"/>
  <c r="T4365" i="2"/>
  <c r="R4365" i="2" s="1"/>
  <c r="T4373" i="2"/>
  <c r="R4373" i="2" s="1"/>
  <c r="T4381" i="2"/>
  <c r="R4381" i="2" s="1"/>
  <c r="T4389" i="2"/>
  <c r="R4389" i="2" s="1"/>
  <c r="T4397" i="2"/>
  <c r="R4397" i="2" s="1"/>
  <c r="T4405" i="2"/>
  <c r="R4405" i="2" s="1"/>
  <c r="T4413" i="2"/>
  <c r="R4413" i="2" s="1"/>
  <c r="T4421" i="2"/>
  <c r="R4421" i="2" s="1"/>
  <c r="T4429" i="2"/>
  <c r="R4429" i="2" s="1"/>
  <c r="T4437" i="2"/>
  <c r="R4437" i="2" s="1"/>
  <c r="T4445" i="2"/>
  <c r="R4445" i="2" s="1"/>
  <c r="T4453" i="2"/>
  <c r="R4453" i="2" s="1"/>
  <c r="T4461" i="2"/>
  <c r="R4461" i="2" s="1"/>
  <c r="T4469" i="2"/>
  <c r="R4469" i="2" s="1"/>
  <c r="T4477" i="2"/>
  <c r="R4477" i="2" s="1"/>
  <c r="T4485" i="2"/>
  <c r="R4485" i="2" s="1"/>
  <c r="T4493" i="2"/>
  <c r="R4493" i="2" s="1"/>
  <c r="T4501" i="2"/>
  <c r="R4501" i="2" s="1"/>
  <c r="T4509" i="2"/>
  <c r="R4509" i="2" s="1"/>
  <c r="T4517" i="2"/>
  <c r="R4517" i="2" s="1"/>
  <c r="T4525" i="2"/>
  <c r="R4525" i="2" s="1"/>
  <c r="T4533" i="2"/>
  <c r="R4533" i="2" s="1"/>
  <c r="T4541" i="2"/>
  <c r="R4541" i="2" s="1"/>
  <c r="T4549" i="2"/>
  <c r="R4549" i="2" s="1"/>
  <c r="T4557" i="2"/>
  <c r="R4557" i="2" s="1"/>
  <c r="T4565" i="2"/>
  <c r="R4565" i="2" s="1"/>
  <c r="T4573" i="2"/>
  <c r="R4573" i="2" s="1"/>
  <c r="T4581" i="2"/>
  <c r="R4581" i="2" s="1"/>
  <c r="T4589" i="2"/>
  <c r="R4589" i="2" s="1"/>
  <c r="T4597" i="2"/>
  <c r="R4597" i="2" s="1"/>
  <c r="T4613" i="2"/>
  <c r="R4613" i="2" s="1"/>
  <c r="T4621" i="2"/>
  <c r="R4621" i="2" s="1"/>
  <c r="T4637" i="2"/>
  <c r="R4637" i="2" s="1"/>
  <c r="T4645" i="2"/>
  <c r="R4645" i="2" s="1"/>
  <c r="T4661" i="2"/>
  <c r="R4661" i="2" s="1"/>
  <c r="T2404" i="2"/>
  <c r="R2404" i="2" s="1"/>
  <c r="T2509" i="2"/>
  <c r="R2509" i="2" s="1"/>
  <c r="T2574" i="2"/>
  <c r="R2574" i="2" s="1"/>
  <c r="T2642" i="2"/>
  <c r="R2642" i="2" s="1"/>
  <c r="T2691" i="2"/>
  <c r="R2691" i="2" s="1"/>
  <c r="T2765" i="2"/>
  <c r="R2765" i="2" s="1"/>
  <c r="T2856" i="2"/>
  <c r="R2856" i="2" s="1"/>
  <c r="T2891" i="2"/>
  <c r="R2891" i="2" s="1"/>
  <c r="T3043" i="2"/>
  <c r="R3043" i="2" s="1"/>
  <c r="T3106" i="2"/>
  <c r="R3106" i="2" s="1"/>
  <c r="T3147" i="2"/>
  <c r="R3147" i="2" s="1"/>
  <c r="T3187" i="2"/>
  <c r="R3187" i="2" s="1"/>
  <c r="T3200" i="2"/>
  <c r="R3200" i="2" s="1"/>
  <c r="T3251" i="2"/>
  <c r="R3251" i="2" s="1"/>
  <c r="T3314" i="2"/>
  <c r="R3314" i="2" s="1"/>
  <c r="T3346" i="2"/>
  <c r="R3346" i="2" s="1"/>
  <c r="T3400" i="2"/>
  <c r="R3400" i="2" s="1"/>
  <c r="T3419" i="2"/>
  <c r="R3419" i="2" s="1"/>
  <c r="T3482" i="2"/>
  <c r="R3482" i="2" s="1"/>
  <c r="T3520" i="2"/>
  <c r="R3520" i="2" s="1"/>
  <c r="T3610" i="2"/>
  <c r="R3610" i="2" s="1"/>
  <c r="T3710" i="2"/>
  <c r="R3710" i="2" s="1"/>
  <c r="T3737" i="2"/>
  <c r="R3737" i="2" s="1"/>
  <c r="T3773" i="2"/>
  <c r="R3773" i="2" s="1"/>
  <c r="T3808" i="2"/>
  <c r="R3808" i="2" s="1"/>
  <c r="T3832" i="2"/>
  <c r="R3832" i="2" s="1"/>
  <c r="T3850" i="2"/>
  <c r="R3850" i="2" s="1"/>
  <c r="T3887" i="2"/>
  <c r="R3887" i="2" s="1"/>
  <c r="T3909" i="2"/>
  <c r="R3909" i="2" s="1"/>
  <c r="T3931" i="2"/>
  <c r="R3931" i="2" s="1"/>
  <c r="T3954" i="2"/>
  <c r="R3954" i="2" s="1"/>
  <c r="T3974" i="2"/>
  <c r="R3974" i="2" s="1"/>
  <c r="T4006" i="2"/>
  <c r="R4006" i="2" s="1"/>
  <c r="T4058" i="2"/>
  <c r="R4058" i="2" s="1"/>
  <c r="T4091" i="2"/>
  <c r="R4091" i="2" s="1"/>
  <c r="T4126" i="2"/>
  <c r="R4126" i="2" s="1"/>
  <c r="T4147" i="2"/>
  <c r="R4147" i="2" s="1"/>
  <c r="T4170" i="2"/>
  <c r="R4170" i="2" s="1"/>
  <c r="T4190" i="2"/>
  <c r="R4190" i="2" s="1"/>
  <c r="T4211" i="2"/>
  <c r="R4211" i="2" s="1"/>
  <c r="T4234" i="2"/>
  <c r="R4234" i="2" s="1"/>
  <c r="T4254" i="2"/>
  <c r="R4254" i="2" s="1"/>
  <c r="T4275" i="2"/>
  <c r="R4275" i="2" s="1"/>
  <c r="T4298" i="2"/>
  <c r="R4298" i="2" s="1"/>
  <c r="T4318" i="2"/>
  <c r="R4318" i="2" s="1"/>
  <c r="T4339" i="2"/>
  <c r="R4339" i="2" s="1"/>
  <c r="T4378" i="2"/>
  <c r="R4378" i="2" s="1"/>
  <c r="T4395" i="2"/>
  <c r="R4395" i="2" s="1"/>
  <c r="T4411" i="2"/>
  <c r="R4411" i="2" s="1"/>
  <c r="T4426" i="2"/>
  <c r="R4426" i="2" s="1"/>
  <c r="T4439" i="2"/>
  <c r="R4439" i="2" s="1"/>
  <c r="T4451" i="2"/>
  <c r="R4451" i="2" s="1"/>
  <c r="T4465" i="2"/>
  <c r="R4465" i="2" s="1"/>
  <c r="T4478" i="2"/>
  <c r="R4478" i="2" s="1"/>
  <c r="T4490" i="2"/>
  <c r="R4490" i="2" s="1"/>
  <c r="T4503" i="2"/>
  <c r="R4503" i="2" s="1"/>
  <c r="T4515" i="2"/>
  <c r="R4515" i="2" s="1"/>
  <c r="T4529" i="2"/>
  <c r="R4529" i="2" s="1"/>
  <c r="T4542" i="2"/>
  <c r="R4542" i="2" s="1"/>
  <c r="T4554" i="2"/>
  <c r="R4554" i="2" s="1"/>
  <c r="T4567" i="2"/>
  <c r="R4567" i="2" s="1"/>
  <c r="T4577" i="2"/>
  <c r="R4577" i="2" s="1"/>
  <c r="T4587" i="2"/>
  <c r="R4587" i="2" s="1"/>
  <c r="T4599" i="2"/>
  <c r="R4599" i="2" s="1"/>
  <c r="T4638" i="2"/>
  <c r="R4638" i="2" s="1"/>
  <c r="T4648" i="2"/>
  <c r="R4648" i="2" s="1"/>
  <c r="T4656" i="2"/>
  <c r="R4656" i="2" s="1"/>
  <c r="R4834" i="2"/>
  <c r="R4914" i="2"/>
  <c r="R5114" i="2"/>
  <c r="T2283" i="2"/>
  <c r="R2283" i="2" s="1"/>
  <c r="T2305" i="2"/>
  <c r="R2305" i="2" s="1"/>
  <c r="T2316" i="2"/>
  <c r="R2316" i="2" s="1"/>
  <c r="T2406" i="2"/>
  <c r="R2406" i="2" s="1"/>
  <c r="T2525" i="2"/>
  <c r="R2525" i="2" s="1"/>
  <c r="T2644" i="2"/>
  <c r="R2644" i="2" s="1"/>
  <c r="T2693" i="2"/>
  <c r="R2693" i="2" s="1"/>
  <c r="T2858" i="2"/>
  <c r="R2858" i="2" s="1"/>
  <c r="T3003" i="2"/>
  <c r="R3003" i="2" s="1"/>
  <c r="T3051" i="2"/>
  <c r="R3051" i="2" s="1"/>
  <c r="T3107" i="2"/>
  <c r="R3107" i="2" s="1"/>
  <c r="T3178" i="2"/>
  <c r="R3178" i="2" s="1"/>
  <c r="T3202" i="2"/>
  <c r="R3202" i="2" s="1"/>
  <c r="T3315" i="2"/>
  <c r="R3315" i="2" s="1"/>
  <c r="T3355" i="2"/>
  <c r="R3355" i="2" s="1"/>
  <c r="T3490" i="2"/>
  <c r="R3490" i="2" s="1"/>
  <c r="T3522" i="2"/>
  <c r="R3522" i="2" s="1"/>
  <c r="T3618" i="2"/>
  <c r="R3618" i="2" s="1"/>
  <c r="T3638" i="2"/>
  <c r="R3638" i="2" s="1"/>
  <c r="T3670" i="2"/>
  <c r="R3670" i="2" s="1"/>
  <c r="T3712" i="2"/>
  <c r="R3712" i="2" s="1"/>
  <c r="T3777" i="2"/>
  <c r="R3777" i="2" s="1"/>
  <c r="T3813" i="2"/>
  <c r="R3813" i="2" s="1"/>
  <c r="T3854" i="2"/>
  <c r="R3854" i="2" s="1"/>
  <c r="T3890" i="2"/>
  <c r="R3890" i="2" s="1"/>
  <c r="T3913" i="2"/>
  <c r="R3913" i="2" s="1"/>
  <c r="T3934" i="2"/>
  <c r="R3934" i="2" s="1"/>
  <c r="T3955" i="2"/>
  <c r="R3955" i="2" s="1"/>
  <c r="T3978" i="2"/>
  <c r="R3978" i="2" s="1"/>
  <c r="T4010" i="2"/>
  <c r="R4010" i="2" s="1"/>
  <c r="T4038" i="2"/>
  <c r="R4038" i="2" s="1"/>
  <c r="T4059" i="2"/>
  <c r="R4059" i="2" s="1"/>
  <c r="T4094" i="2"/>
  <c r="R4094" i="2" s="1"/>
  <c r="T4130" i="2"/>
  <c r="R4130" i="2" s="1"/>
  <c r="T4150" i="2"/>
  <c r="R4150" i="2" s="1"/>
  <c r="T4171" i="2"/>
  <c r="R4171" i="2" s="1"/>
  <c r="T4194" i="2"/>
  <c r="R4194" i="2" s="1"/>
  <c r="T4214" i="2"/>
  <c r="R4214" i="2" s="1"/>
  <c r="T4235" i="2"/>
  <c r="R4235" i="2" s="1"/>
  <c r="T4258" i="2"/>
  <c r="R4258" i="2" s="1"/>
  <c r="T4278" i="2"/>
  <c r="R4278" i="2" s="1"/>
  <c r="T4299" i="2"/>
  <c r="R4299" i="2" s="1"/>
  <c r="T4322" i="2"/>
  <c r="R4322" i="2" s="1"/>
  <c r="T4342" i="2"/>
  <c r="R4342" i="2" s="1"/>
  <c r="T4379" i="2"/>
  <c r="R4379" i="2" s="1"/>
  <c r="T4398" i="2"/>
  <c r="R4398" i="2" s="1"/>
  <c r="T4414" i="2"/>
  <c r="R4414" i="2" s="1"/>
  <c r="T4427" i="2"/>
  <c r="R4427" i="2" s="1"/>
  <c r="T4441" i="2"/>
  <c r="R4441" i="2" s="1"/>
  <c r="T4454" i="2"/>
  <c r="R4454" i="2" s="1"/>
  <c r="T4466" i="2"/>
  <c r="R4466" i="2" s="1"/>
  <c r="T4479" i="2"/>
  <c r="R4479" i="2" s="1"/>
  <c r="T4491" i="2"/>
  <c r="R4491" i="2" s="1"/>
  <c r="T4505" i="2"/>
  <c r="R4505" i="2" s="1"/>
  <c r="T4518" i="2"/>
  <c r="R4518" i="2" s="1"/>
  <c r="T4530" i="2"/>
  <c r="R4530" i="2" s="1"/>
  <c r="T4543" i="2"/>
  <c r="R4543" i="2" s="1"/>
  <c r="T4555" i="2"/>
  <c r="R4555" i="2" s="1"/>
  <c r="T4568" i="2"/>
  <c r="R4568" i="2" s="1"/>
  <c r="T4590" i="2"/>
  <c r="R4590" i="2" s="1"/>
  <c r="T4600" i="2"/>
  <c r="R4600" i="2" s="1"/>
  <c r="T4609" i="2"/>
  <c r="R4609" i="2" s="1"/>
  <c r="T4649" i="2"/>
  <c r="R4649" i="2" s="1"/>
  <c r="T4657" i="2"/>
  <c r="R4657" i="2" s="1"/>
  <c r="R4779" i="2"/>
  <c r="R5075" i="2"/>
  <c r="T1965" i="2"/>
  <c r="R1965" i="2" s="1"/>
  <c r="T2318" i="2"/>
  <c r="R2318" i="2" s="1"/>
  <c r="T2545" i="2"/>
  <c r="R2545" i="2" s="1"/>
  <c r="T2654" i="2"/>
  <c r="R2654" i="2" s="1"/>
  <c r="T2705" i="2"/>
  <c r="R2705" i="2" s="1"/>
  <c r="T2782" i="2"/>
  <c r="R2782" i="2" s="1"/>
  <c r="T2866" i="2"/>
  <c r="R2866" i="2" s="1"/>
  <c r="T2899" i="2"/>
  <c r="R2899" i="2" s="1"/>
  <c r="T3011" i="2"/>
  <c r="R3011" i="2" s="1"/>
  <c r="T3064" i="2"/>
  <c r="R3064" i="2" s="1"/>
  <c r="T3115" i="2"/>
  <c r="R3115" i="2" s="1"/>
  <c r="T3179" i="2"/>
  <c r="R3179" i="2" s="1"/>
  <c r="T3210" i="2"/>
  <c r="R3210" i="2" s="1"/>
  <c r="T3264" i="2"/>
  <c r="R3264" i="2" s="1"/>
  <c r="T3323" i="2"/>
  <c r="R3323" i="2" s="1"/>
  <c r="T3360" i="2"/>
  <c r="R3360" i="2" s="1"/>
  <c r="T3440" i="2"/>
  <c r="R3440" i="2" s="1"/>
  <c r="T3530" i="2"/>
  <c r="R3530" i="2" s="1"/>
  <c r="T3619" i="2"/>
  <c r="R3619" i="2" s="1"/>
  <c r="T3678" i="2"/>
  <c r="R3678" i="2" s="1"/>
  <c r="T3715" i="2"/>
  <c r="R3715" i="2" s="1"/>
  <c r="T3742" i="2"/>
  <c r="R3742" i="2" s="1"/>
  <c r="T3754" i="2"/>
  <c r="R3754" i="2" s="1"/>
  <c r="T3778" i="2"/>
  <c r="R3778" i="2" s="1"/>
  <c r="T3814" i="2"/>
  <c r="R3814" i="2" s="1"/>
  <c r="T3835" i="2"/>
  <c r="R3835" i="2" s="1"/>
  <c r="T3858" i="2"/>
  <c r="R3858" i="2" s="1"/>
  <c r="T3895" i="2"/>
  <c r="R3895" i="2" s="1"/>
  <c r="T3914" i="2"/>
  <c r="R3914" i="2" s="1"/>
  <c r="T3938" i="2"/>
  <c r="R3938" i="2" s="1"/>
  <c r="T3958" i="2"/>
  <c r="R3958" i="2" s="1"/>
  <c r="T3979" i="2"/>
  <c r="R3979" i="2" s="1"/>
  <c r="T3990" i="2"/>
  <c r="R3990" i="2" s="1"/>
  <c r="T4011" i="2"/>
  <c r="R4011" i="2" s="1"/>
  <c r="T4042" i="2"/>
  <c r="R4042" i="2" s="1"/>
  <c r="T4062" i="2"/>
  <c r="R4062" i="2" s="1"/>
  <c r="T4075" i="2"/>
  <c r="R4075" i="2" s="1"/>
  <c r="T4098" i="2"/>
  <c r="R4098" i="2" s="1"/>
  <c r="T4131" i="2"/>
  <c r="R4131" i="2" s="1"/>
  <c r="T4154" i="2"/>
  <c r="R4154" i="2" s="1"/>
  <c r="T4174" i="2"/>
  <c r="R4174" i="2" s="1"/>
  <c r="T4195" i="2"/>
  <c r="R4195" i="2" s="1"/>
  <c r="T4218" i="2"/>
  <c r="R4218" i="2" s="1"/>
  <c r="T4238" i="2"/>
  <c r="R4238" i="2" s="1"/>
  <c r="T4259" i="2"/>
  <c r="R4259" i="2" s="1"/>
  <c r="T4282" i="2"/>
  <c r="R4282" i="2" s="1"/>
  <c r="T4302" i="2"/>
  <c r="R4302" i="2" s="1"/>
  <c r="T4323" i="2"/>
  <c r="R4323" i="2" s="1"/>
  <c r="T4346" i="2"/>
  <c r="R4346" i="2" s="1"/>
  <c r="T4362" i="2"/>
  <c r="R4362" i="2" s="1"/>
  <c r="T4382" i="2"/>
  <c r="R4382" i="2" s="1"/>
  <c r="T4401" i="2"/>
  <c r="R4401" i="2" s="1"/>
  <c r="T4417" i="2"/>
  <c r="R4417" i="2" s="1"/>
  <c r="T4430" i="2"/>
  <c r="R4430" i="2" s="1"/>
  <c r="T4442" i="2"/>
  <c r="R4442" i="2" s="1"/>
  <c r="T4455" i="2"/>
  <c r="R4455" i="2" s="1"/>
  <c r="T4467" i="2"/>
  <c r="R4467" i="2" s="1"/>
  <c r="T4481" i="2"/>
  <c r="R4481" i="2" s="1"/>
  <c r="T4494" i="2"/>
  <c r="R4494" i="2" s="1"/>
  <c r="T4506" i="2"/>
  <c r="R4506" i="2" s="1"/>
  <c r="T4519" i="2"/>
  <c r="R4519" i="2" s="1"/>
  <c r="T4531" i="2"/>
  <c r="R4531" i="2" s="1"/>
  <c r="T4545" i="2"/>
  <c r="R4545" i="2" s="1"/>
  <c r="T4558" i="2"/>
  <c r="R4558" i="2" s="1"/>
  <c r="T4569" i="2"/>
  <c r="R4569" i="2" s="1"/>
  <c r="T4591" i="2"/>
  <c r="R4591" i="2" s="1"/>
  <c r="T4601" i="2"/>
  <c r="R4601" i="2" s="1"/>
  <c r="T4610" i="2"/>
  <c r="R4610" i="2" s="1"/>
  <c r="T4630" i="2"/>
  <c r="R4630" i="2" s="1"/>
  <c r="T4650" i="2"/>
  <c r="R4650" i="2" s="1"/>
  <c r="T4658" i="2"/>
  <c r="R4658" i="2" s="1"/>
  <c r="R4796" i="2"/>
  <c r="R5108" i="2"/>
  <c r="T2358" i="2"/>
  <c r="R2358" i="2" s="1"/>
  <c r="T2454" i="2"/>
  <c r="R2454" i="2" s="1"/>
  <c r="T2598" i="2"/>
  <c r="R2598" i="2" s="1"/>
  <c r="T2670" i="2"/>
  <c r="R2670" i="2" s="1"/>
  <c r="T2796" i="2"/>
  <c r="R2796" i="2" s="1"/>
  <c r="T2835" i="2"/>
  <c r="R2835" i="2" s="1"/>
  <c r="T2930" i="2"/>
  <c r="R2930" i="2" s="1"/>
  <c r="T2976" i="2"/>
  <c r="R2976" i="2" s="1"/>
  <c r="T3083" i="2"/>
  <c r="R3083" i="2" s="1"/>
  <c r="T3232" i="2"/>
  <c r="R3232" i="2" s="1"/>
  <c r="T3291" i="2"/>
  <c r="R3291" i="2" s="1"/>
  <c r="T3379" i="2"/>
  <c r="R3379" i="2" s="1"/>
  <c r="T3459" i="2"/>
  <c r="R3459" i="2" s="1"/>
  <c r="T3507" i="2"/>
  <c r="R3507" i="2" s="1"/>
  <c r="T3552" i="2"/>
  <c r="R3552" i="2" s="1"/>
  <c r="T3594" i="2"/>
  <c r="R3594" i="2" s="1"/>
  <c r="T3648" i="2"/>
  <c r="R3648" i="2" s="1"/>
  <c r="T3699" i="2"/>
  <c r="R3699" i="2" s="1"/>
  <c r="T3726" i="2"/>
  <c r="R3726" i="2" s="1"/>
  <c r="T3746" i="2"/>
  <c r="R3746" i="2" s="1"/>
  <c r="T3763" i="2"/>
  <c r="R3763" i="2" s="1"/>
  <c r="T3786" i="2"/>
  <c r="R3786" i="2" s="1"/>
  <c r="T3799" i="2"/>
  <c r="R3799" i="2" s="1"/>
  <c r="T3823" i="2"/>
  <c r="R3823" i="2" s="1"/>
  <c r="T3841" i="2"/>
  <c r="R3841" i="2" s="1"/>
  <c r="T3863" i="2"/>
  <c r="R3863" i="2" s="1"/>
  <c r="T3878" i="2"/>
  <c r="R3878" i="2" s="1"/>
  <c r="T3923" i="2"/>
  <c r="R3923" i="2" s="1"/>
  <c r="T3946" i="2"/>
  <c r="R3946" i="2" s="1"/>
  <c r="T3966" i="2"/>
  <c r="R3966" i="2" s="1"/>
  <c r="T3998" i="2"/>
  <c r="R3998" i="2" s="1"/>
  <c r="T4019" i="2"/>
  <c r="R4019" i="2" s="1"/>
  <c r="T4050" i="2"/>
  <c r="R4050" i="2" s="1"/>
  <c r="T4083" i="2"/>
  <c r="R4083" i="2" s="1"/>
  <c r="T4106" i="2"/>
  <c r="R4106" i="2" s="1"/>
  <c r="T4118" i="2"/>
  <c r="R4118" i="2" s="1"/>
  <c r="T4139" i="2"/>
  <c r="R4139" i="2" s="1"/>
  <c r="T4162" i="2"/>
  <c r="R4162" i="2" s="1"/>
  <c r="T4182" i="2"/>
  <c r="R4182" i="2" s="1"/>
  <c r="T4203" i="2"/>
  <c r="R4203" i="2" s="1"/>
  <c r="T4226" i="2"/>
  <c r="R4226" i="2" s="1"/>
  <c r="T4246" i="2"/>
  <c r="R4246" i="2" s="1"/>
  <c r="T4267" i="2"/>
  <c r="R4267" i="2" s="1"/>
  <c r="T4290" i="2"/>
  <c r="R4290" i="2" s="1"/>
  <c r="T4310" i="2"/>
  <c r="R4310" i="2" s="1"/>
  <c r="T4331" i="2"/>
  <c r="R4331" i="2" s="1"/>
  <c r="T4354" i="2"/>
  <c r="R4354" i="2" s="1"/>
  <c r="T4370" i="2"/>
  <c r="R4370" i="2" s="1"/>
  <c r="T4390" i="2"/>
  <c r="R4390" i="2" s="1"/>
  <c r="T4406" i="2"/>
  <c r="R4406" i="2" s="1"/>
  <c r="T4422" i="2"/>
  <c r="R4422" i="2" s="1"/>
  <c r="T4434" i="2"/>
  <c r="R4434" i="2" s="1"/>
  <c r="T4447" i="2"/>
  <c r="R4447" i="2" s="1"/>
  <c r="T4459" i="2"/>
  <c r="R4459" i="2" s="1"/>
  <c r="T4473" i="2"/>
  <c r="R4473" i="2" s="1"/>
  <c r="T4486" i="2"/>
  <c r="R4486" i="2" s="1"/>
  <c r="T4498" i="2"/>
  <c r="R4498" i="2" s="1"/>
  <c r="T4511" i="2"/>
  <c r="R4511" i="2" s="1"/>
  <c r="T4523" i="2"/>
  <c r="R4523" i="2" s="1"/>
  <c r="T4537" i="2"/>
  <c r="R4537" i="2" s="1"/>
  <c r="T4550" i="2"/>
  <c r="R4550" i="2" s="1"/>
  <c r="T4562" i="2"/>
  <c r="R4562" i="2" s="1"/>
  <c r="T4574" i="2"/>
  <c r="R4574" i="2" s="1"/>
  <c r="T4594" i="2"/>
  <c r="R4594" i="2" s="1"/>
  <c r="T4615" i="2"/>
  <c r="R4615" i="2" s="1"/>
  <c r="T4624" i="2"/>
  <c r="R4624" i="2" s="1"/>
  <c r="T4633" i="2"/>
  <c r="R4633" i="2" s="1"/>
  <c r="T4643" i="2"/>
  <c r="R4643" i="2" s="1"/>
  <c r="T4663" i="2"/>
  <c r="R4663" i="2" s="1"/>
  <c r="T2111" i="2"/>
  <c r="R2111" i="2" s="1"/>
  <c r="T2361" i="2"/>
  <c r="R2361" i="2" s="1"/>
  <c r="T2470" i="2"/>
  <c r="R2470" i="2" s="1"/>
  <c r="T2553" i="2"/>
  <c r="R2553" i="2" s="1"/>
  <c r="T2604" i="2"/>
  <c r="R2604" i="2" s="1"/>
  <c r="T2626" i="2"/>
  <c r="R2626" i="2" s="1"/>
  <c r="T2747" i="2"/>
  <c r="R2747" i="2" s="1"/>
  <c r="T2806" i="2"/>
  <c r="R2806" i="2" s="1"/>
  <c r="T2939" i="2"/>
  <c r="R2939" i="2" s="1"/>
  <c r="T2978" i="2"/>
  <c r="R2978" i="2" s="1"/>
  <c r="T3032" i="2"/>
  <c r="R3032" i="2" s="1"/>
  <c r="T3088" i="2"/>
  <c r="R3088" i="2" s="1"/>
  <c r="T3242" i="2"/>
  <c r="R3242" i="2" s="1"/>
  <c r="T3296" i="2"/>
  <c r="R3296" i="2" s="1"/>
  <c r="T3387" i="2"/>
  <c r="R3387" i="2" s="1"/>
  <c r="T3410" i="2"/>
  <c r="R3410" i="2" s="1"/>
  <c r="T3467" i="2"/>
  <c r="R3467" i="2" s="1"/>
  <c r="T3562" i="2"/>
  <c r="R3562" i="2" s="1"/>
  <c r="T3602" i="2"/>
  <c r="R3602" i="2" s="1"/>
  <c r="T3632" i="2"/>
  <c r="R3632" i="2" s="1"/>
  <c r="T3654" i="2"/>
  <c r="R3654" i="2" s="1"/>
  <c r="T3690" i="2"/>
  <c r="R3690" i="2" s="1"/>
  <c r="T3701" i="2"/>
  <c r="R3701" i="2" s="1"/>
  <c r="T3731" i="2"/>
  <c r="R3731" i="2" s="1"/>
  <c r="T3768" i="2"/>
  <c r="R3768" i="2" s="1"/>
  <c r="T3787" i="2"/>
  <c r="R3787" i="2" s="1"/>
  <c r="T3803" i="2"/>
  <c r="R3803" i="2" s="1"/>
  <c r="T3826" i="2"/>
  <c r="R3826" i="2" s="1"/>
  <c r="T3845" i="2"/>
  <c r="R3845" i="2" s="1"/>
  <c r="T3867" i="2"/>
  <c r="R3867" i="2" s="1"/>
  <c r="T3881" i="2"/>
  <c r="R3881" i="2" s="1"/>
  <c r="T3926" i="2"/>
  <c r="R3926" i="2" s="1"/>
  <c r="T3947" i="2"/>
  <c r="R3947" i="2" s="1"/>
  <c r="T3970" i="2"/>
  <c r="R3970" i="2" s="1"/>
  <c r="T4002" i="2"/>
  <c r="R4002" i="2" s="1"/>
  <c r="T4022" i="2"/>
  <c r="R4022" i="2" s="1"/>
  <c r="T4051" i="2"/>
  <c r="R4051" i="2" s="1"/>
  <c r="T4086" i="2"/>
  <c r="R4086" i="2" s="1"/>
  <c r="T4107" i="2"/>
  <c r="R4107" i="2" s="1"/>
  <c r="T4122" i="2"/>
  <c r="R4122" i="2" s="1"/>
  <c r="T4142" i="2"/>
  <c r="R4142" i="2" s="1"/>
  <c r="T4163" i="2"/>
  <c r="R4163" i="2" s="1"/>
  <c r="T4186" i="2"/>
  <c r="R4186" i="2" s="1"/>
  <c r="T4206" i="2"/>
  <c r="R4206" i="2" s="1"/>
  <c r="T4227" i="2"/>
  <c r="R4227" i="2" s="1"/>
  <c r="T4250" i="2"/>
  <c r="R4250" i="2" s="1"/>
  <c r="T4270" i="2"/>
  <c r="R4270" i="2" s="1"/>
  <c r="T4291" i="2"/>
  <c r="R4291" i="2" s="1"/>
  <c r="T4314" i="2"/>
  <c r="R4314" i="2" s="1"/>
  <c r="T4334" i="2"/>
  <c r="R4334" i="2" s="1"/>
  <c r="T4355" i="2"/>
  <c r="R4355" i="2" s="1"/>
  <c r="T4371" i="2"/>
  <c r="R4371" i="2" s="1"/>
  <c r="T4393" i="2"/>
  <c r="R4393" i="2" s="1"/>
  <c r="T4409" i="2"/>
  <c r="R4409" i="2" s="1"/>
  <c r="T4423" i="2"/>
  <c r="R4423" i="2" s="1"/>
  <c r="T4435" i="2"/>
  <c r="R4435" i="2" s="1"/>
  <c r="T4449" i="2"/>
  <c r="R4449" i="2" s="1"/>
  <c r="T4462" i="2"/>
  <c r="R4462" i="2" s="1"/>
  <c r="T4474" i="2"/>
  <c r="R4474" i="2" s="1"/>
  <c r="T4487" i="2"/>
  <c r="R4487" i="2" s="1"/>
  <c r="T4499" i="2"/>
  <c r="R4499" i="2" s="1"/>
  <c r="T4513" i="2"/>
  <c r="R4513" i="2" s="1"/>
  <c r="T4526" i="2"/>
  <c r="R4526" i="2" s="1"/>
  <c r="T4538" i="2"/>
  <c r="R4538" i="2" s="1"/>
  <c r="T4551" i="2"/>
  <c r="R4551" i="2" s="1"/>
  <c r="T4563" i="2"/>
  <c r="R4563" i="2" s="1"/>
  <c r="T4575" i="2"/>
  <c r="R4575" i="2" s="1"/>
  <c r="T4606" i="2"/>
  <c r="R4606" i="2" s="1"/>
  <c r="T4616" i="2"/>
  <c r="R4616" i="2" s="1"/>
  <c r="T4625" i="2"/>
  <c r="R4625" i="2" s="1"/>
  <c r="T4646" i="2"/>
  <c r="R4646" i="2" s="1"/>
  <c r="T4654" i="2"/>
  <c r="R4654" i="2" s="1"/>
  <c r="T4664" i="2"/>
  <c r="R4664" i="2" s="1"/>
  <c r="R5016" i="2"/>
  <c r="T2334" i="2"/>
  <c r="R2334" i="2" s="1"/>
  <c r="T3096" i="2"/>
  <c r="R3096" i="2" s="1"/>
  <c r="T3304" i="2"/>
  <c r="R3304" i="2" s="1"/>
  <c r="T3448" i="2"/>
  <c r="R3448" i="2" s="1"/>
  <c r="T3539" i="2"/>
  <c r="R3539" i="2" s="1"/>
  <c r="T3603" i="2"/>
  <c r="R3603" i="2" s="1"/>
  <c r="T3646" i="2"/>
  <c r="R3646" i="2" s="1"/>
  <c r="T3760" i="2"/>
  <c r="R3760" i="2" s="1"/>
  <c r="T3918" i="2"/>
  <c r="R3918" i="2" s="1"/>
  <c r="T3994" i="2"/>
  <c r="R3994" i="2" s="1"/>
  <c r="T4046" i="2"/>
  <c r="R4046" i="2" s="1"/>
  <c r="T4155" i="2"/>
  <c r="R4155" i="2" s="1"/>
  <c r="T4210" i="2"/>
  <c r="R4210" i="2" s="1"/>
  <c r="T4266" i="2"/>
  <c r="R4266" i="2" s="1"/>
  <c r="T4326" i="2"/>
  <c r="R4326" i="2" s="1"/>
  <c r="T4363" i="2"/>
  <c r="R4363" i="2" s="1"/>
  <c r="T4410" i="2"/>
  <c r="R4410" i="2" s="1"/>
  <c r="T4446" i="2"/>
  <c r="R4446" i="2" s="1"/>
  <c r="T4482" i="2"/>
  <c r="R4482" i="2" s="1"/>
  <c r="T4514" i="2"/>
  <c r="R4514" i="2" s="1"/>
  <c r="T4547" i="2"/>
  <c r="R4547" i="2" s="1"/>
  <c r="T4593" i="2"/>
  <c r="R4593" i="2" s="1"/>
  <c r="T4659" i="2"/>
  <c r="R4659" i="2" s="1"/>
  <c r="T2377" i="2"/>
  <c r="R2377" i="2" s="1"/>
  <c r="T2573" i="2"/>
  <c r="R2573" i="2" s="1"/>
  <c r="T2875" i="2"/>
  <c r="R2875" i="2" s="1"/>
  <c r="T2944" i="2"/>
  <c r="R2944" i="2" s="1"/>
  <c r="T3219" i="2"/>
  <c r="R3219" i="2" s="1"/>
  <c r="T3563" i="2"/>
  <c r="R3563" i="2" s="1"/>
  <c r="T3805" i="2"/>
  <c r="R3805" i="2" s="1"/>
  <c r="T3930" i="2"/>
  <c r="R3930" i="2" s="1"/>
  <c r="T4066" i="2"/>
  <c r="R4066" i="2" s="1"/>
  <c r="T4283" i="2"/>
  <c r="R4283" i="2" s="1"/>
  <c r="T4374" i="2"/>
  <c r="R4374" i="2" s="1"/>
  <c r="T4489" i="2"/>
  <c r="R4489" i="2" s="1"/>
  <c r="T4559" i="2"/>
  <c r="R4559" i="2" s="1"/>
  <c r="T4598" i="2"/>
  <c r="R4598" i="2" s="1"/>
  <c r="T2794" i="2"/>
  <c r="R2794" i="2" s="1"/>
  <c r="T2843" i="2"/>
  <c r="R2843" i="2" s="1"/>
  <c r="T2914" i="2"/>
  <c r="R2914" i="2" s="1"/>
  <c r="T3458" i="2"/>
  <c r="R3458" i="2" s="1"/>
  <c r="T3544" i="2"/>
  <c r="R3544" i="2" s="1"/>
  <c r="T3626" i="2"/>
  <c r="R3626" i="2" s="1"/>
  <c r="T3662" i="2"/>
  <c r="R3662" i="2" s="1"/>
  <c r="T3743" i="2"/>
  <c r="R3743" i="2" s="1"/>
  <c r="T3769" i="2"/>
  <c r="R3769" i="2" s="1"/>
  <c r="T3849" i="2"/>
  <c r="R3849" i="2" s="1"/>
  <c r="T3877" i="2"/>
  <c r="R3877" i="2" s="1"/>
  <c r="T3922" i="2"/>
  <c r="R3922" i="2" s="1"/>
  <c r="T3982" i="2"/>
  <c r="R3982" i="2" s="1"/>
  <c r="T3995" i="2"/>
  <c r="R3995" i="2" s="1"/>
  <c r="T4054" i="2"/>
  <c r="R4054" i="2" s="1"/>
  <c r="T4078" i="2"/>
  <c r="R4078" i="2" s="1"/>
  <c r="T4158" i="2"/>
  <c r="R4158" i="2" s="1"/>
  <c r="T4219" i="2"/>
  <c r="R4219" i="2" s="1"/>
  <c r="T4274" i="2"/>
  <c r="R4274" i="2" s="1"/>
  <c r="T4330" i="2"/>
  <c r="R4330" i="2" s="1"/>
  <c r="T4366" i="2"/>
  <c r="R4366" i="2" s="1"/>
  <c r="T4418" i="2"/>
  <c r="R4418" i="2" s="1"/>
  <c r="T4450" i="2"/>
  <c r="R4450" i="2" s="1"/>
  <c r="T4483" i="2"/>
  <c r="R4483" i="2" s="1"/>
  <c r="T4521" i="2"/>
  <c r="R4521" i="2" s="1"/>
  <c r="T4553" i="2"/>
  <c r="R4553" i="2" s="1"/>
  <c r="T4614" i="2"/>
  <c r="R4614" i="2" s="1"/>
  <c r="T4641" i="2"/>
  <c r="R4641" i="2" s="1"/>
  <c r="T4662" i="2"/>
  <c r="R4662" i="2" s="1"/>
  <c r="T2819" i="2"/>
  <c r="R2819" i="2" s="1"/>
  <c r="T3024" i="2"/>
  <c r="R3024" i="2" s="1"/>
  <c r="T3480" i="2"/>
  <c r="R3480" i="2" s="1"/>
  <c r="T3782" i="2"/>
  <c r="R3782" i="2" s="1"/>
  <c r="T3859" i="2"/>
  <c r="R3859" i="2" s="1"/>
  <c r="T3886" i="2"/>
  <c r="R3886" i="2" s="1"/>
  <c r="T4003" i="2"/>
  <c r="R4003" i="2" s="1"/>
  <c r="T4082" i="2"/>
  <c r="R4082" i="2" s="1"/>
  <c r="T4166" i="2"/>
  <c r="R4166" i="2" s="1"/>
  <c r="T4222" i="2"/>
  <c r="R4222" i="2" s="1"/>
  <c r="T4338" i="2"/>
  <c r="R4338" i="2" s="1"/>
  <c r="T4419" i="2"/>
  <c r="R4419" i="2" s="1"/>
  <c r="T4457" i="2"/>
  <c r="R4457" i="2" s="1"/>
  <c r="T4522" i="2"/>
  <c r="R4522" i="2" s="1"/>
  <c r="T4642" i="2"/>
  <c r="R4642" i="2" s="1"/>
  <c r="T1557" i="2"/>
  <c r="R1557" i="2" s="1"/>
  <c r="T1751" i="2"/>
  <c r="R1751" i="2" s="1"/>
  <c r="T2880" i="2"/>
  <c r="R2880" i="2" s="1"/>
  <c r="T3026" i="2"/>
  <c r="R3026" i="2" s="1"/>
  <c r="T3224" i="2"/>
  <c r="R3224" i="2" s="1"/>
  <c r="T3680" i="2"/>
  <c r="R3680" i="2" s="1"/>
  <c r="T3817" i="2"/>
  <c r="R3817" i="2" s="1"/>
  <c r="T3896" i="2"/>
  <c r="R3896" i="2" s="1"/>
  <c r="T3939" i="2"/>
  <c r="R3939" i="2" s="1"/>
  <c r="T4014" i="2"/>
  <c r="R4014" i="2" s="1"/>
  <c r="T4067" i="2"/>
  <c r="R4067" i="2" s="1"/>
  <c r="T4090" i="2"/>
  <c r="R4090" i="2" s="1"/>
  <c r="T4115" i="2"/>
  <c r="R4115" i="2" s="1"/>
  <c r="T4178" i="2"/>
  <c r="R4178" i="2" s="1"/>
  <c r="T4230" i="2"/>
  <c r="R4230" i="2" s="1"/>
  <c r="T4286" i="2"/>
  <c r="R4286" i="2" s="1"/>
  <c r="T4347" i="2"/>
  <c r="R4347" i="2" s="1"/>
  <c r="T4386" i="2"/>
  <c r="R4386" i="2" s="1"/>
  <c r="T4425" i="2"/>
  <c r="R4425" i="2" s="1"/>
  <c r="T4458" i="2"/>
  <c r="R4458" i="2" s="1"/>
  <c r="T4495" i="2"/>
  <c r="R4495" i="2" s="1"/>
  <c r="T4527" i="2"/>
  <c r="R4527" i="2" s="1"/>
  <c r="T4561" i="2"/>
  <c r="R4561" i="2" s="1"/>
  <c r="T4583" i="2"/>
  <c r="R4583" i="2" s="1"/>
  <c r="T4631" i="2"/>
  <c r="R4631" i="2" s="1"/>
  <c r="T4647" i="2"/>
  <c r="R4647" i="2" s="1"/>
  <c r="T2445" i="2"/>
  <c r="R2445" i="2" s="1"/>
  <c r="T3042" i="2"/>
  <c r="R3042" i="2" s="1"/>
  <c r="T3499" i="2"/>
  <c r="R3499" i="2" s="1"/>
  <c r="T3721" i="2"/>
  <c r="R3721" i="2" s="1"/>
  <c r="T3831" i="2"/>
  <c r="R3831" i="2" s="1"/>
  <c r="T3950" i="2"/>
  <c r="R3950" i="2" s="1"/>
  <c r="T4026" i="2"/>
  <c r="R4026" i="2" s="1"/>
  <c r="T4102" i="2"/>
  <c r="R4102" i="2" s="1"/>
  <c r="T4134" i="2"/>
  <c r="R4134" i="2" s="1"/>
  <c r="T4187" i="2"/>
  <c r="R4187" i="2" s="1"/>
  <c r="T4243" i="2"/>
  <c r="R4243" i="2" s="1"/>
  <c r="T4306" i="2"/>
  <c r="R4306" i="2" s="1"/>
  <c r="T4394" i="2"/>
  <c r="R4394" i="2" s="1"/>
  <c r="T4433" i="2"/>
  <c r="R4433" i="2" s="1"/>
  <c r="T4470" i="2"/>
  <c r="R4470" i="2" s="1"/>
  <c r="T4502" i="2"/>
  <c r="R4502" i="2" s="1"/>
  <c r="T4535" i="2"/>
  <c r="R4535" i="2" s="1"/>
  <c r="T4570" i="2"/>
  <c r="R4570" i="2" s="1"/>
  <c r="R5222" i="2"/>
  <c r="T3282" i="2"/>
  <c r="R3282" i="2" s="1"/>
  <c r="T3733" i="2"/>
  <c r="R3733" i="2" s="1"/>
  <c r="T3905" i="2"/>
  <c r="R3905" i="2" s="1"/>
  <c r="T4043" i="2"/>
  <c r="R4043" i="2" s="1"/>
  <c r="T4202" i="2"/>
  <c r="R4202" i="2" s="1"/>
  <c r="T4315" i="2"/>
  <c r="R4315" i="2" s="1"/>
  <c r="T4443" i="2"/>
  <c r="R4443" i="2" s="1"/>
  <c r="T4510" i="2"/>
  <c r="R4510" i="2" s="1"/>
  <c r="T4576" i="2"/>
  <c r="R4576" i="2" s="1"/>
  <c r="T2500" i="2"/>
  <c r="R2500" i="2" s="1"/>
  <c r="T2758" i="2"/>
  <c r="R2758" i="2" s="1"/>
  <c r="T2827" i="2"/>
  <c r="R2827" i="2" s="1"/>
  <c r="T3066" i="2"/>
  <c r="R3066" i="2" s="1"/>
  <c r="T3368" i="2"/>
  <c r="R3368" i="2" s="1"/>
  <c r="T3411" i="2"/>
  <c r="R3411" i="2" s="1"/>
  <c r="T3586" i="2"/>
  <c r="R3586" i="2" s="1"/>
  <c r="T3691" i="2"/>
  <c r="R3691" i="2" s="1"/>
  <c r="T3722" i="2"/>
  <c r="R3722" i="2" s="1"/>
  <c r="T3962" i="2"/>
  <c r="R3962" i="2" s="1"/>
  <c r="T4110" i="2"/>
  <c r="R4110" i="2" s="1"/>
  <c r="T4138" i="2"/>
  <c r="R4138" i="2" s="1"/>
  <c r="T4198" i="2"/>
  <c r="R4198" i="2" s="1"/>
  <c r="T4251" i="2"/>
  <c r="R4251" i="2" s="1"/>
  <c r="T4307" i="2"/>
  <c r="R4307" i="2" s="1"/>
  <c r="T4402" i="2"/>
  <c r="R4402" i="2" s="1"/>
  <c r="T4438" i="2"/>
  <c r="R4438" i="2" s="1"/>
  <c r="T4471" i="2"/>
  <c r="R4471" i="2" s="1"/>
  <c r="T4507" i="2"/>
  <c r="R4507" i="2" s="1"/>
  <c r="T4539" i="2"/>
  <c r="R4539" i="2" s="1"/>
  <c r="T4571" i="2"/>
  <c r="R4571" i="2" s="1"/>
  <c r="T4586" i="2"/>
  <c r="R4586" i="2" s="1"/>
  <c r="T4607" i="2"/>
  <c r="R4607" i="2" s="1"/>
  <c r="T4622" i="2"/>
  <c r="R4622" i="2" s="1"/>
  <c r="T4635" i="2"/>
  <c r="R4635" i="2" s="1"/>
  <c r="T2726" i="2"/>
  <c r="R2726" i="2" s="1"/>
  <c r="T3074" i="2"/>
  <c r="R3074" i="2" s="1"/>
  <c r="T3378" i="2"/>
  <c r="R3378" i="2" s="1"/>
  <c r="T3587" i="2"/>
  <c r="R3587" i="2" s="1"/>
  <c r="T3759" i="2"/>
  <c r="R3759" i="2" s="1"/>
  <c r="T3963" i="2"/>
  <c r="R3963" i="2" s="1"/>
  <c r="T4146" i="2"/>
  <c r="R4146" i="2" s="1"/>
  <c r="T4262" i="2"/>
  <c r="R4262" i="2" s="1"/>
  <c r="T4403" i="2"/>
  <c r="R4403" i="2" s="1"/>
  <c r="T4475" i="2"/>
  <c r="R4475" i="2" s="1"/>
  <c r="T4546" i="2"/>
  <c r="R4546" i="2" s="1"/>
  <c r="T4592" i="2"/>
  <c r="R4592" i="2" s="1"/>
  <c r="T4655" i="2"/>
  <c r="R4655" i="2" s="1"/>
  <c r="T4099" i="2"/>
  <c r="R4099" i="2" s="1"/>
  <c r="T4294" i="2"/>
  <c r="R4294" i="2" s="1"/>
  <c r="T4497" i="2"/>
  <c r="R4497" i="2" s="1"/>
  <c r="T3942" i="2"/>
  <c r="R3942" i="2" s="1"/>
  <c r="T4018" i="2"/>
  <c r="R4018" i="2" s="1"/>
  <c r="T4350" i="2"/>
  <c r="R4350" i="2" s="1"/>
  <c r="T4534" i="2"/>
  <c r="R4534" i="2" s="1"/>
  <c r="T3243" i="2"/>
  <c r="R3243" i="2" s="1"/>
  <c r="T3498" i="2"/>
  <c r="R3498" i="2" s="1"/>
  <c r="T3634" i="2"/>
  <c r="R3634" i="2" s="1"/>
  <c r="T4566" i="2"/>
  <c r="R4566" i="2" s="1"/>
  <c r="T4603" i="2"/>
  <c r="R4603" i="2" s="1"/>
  <c r="T3822" i="2"/>
  <c r="R3822" i="2" s="1"/>
  <c r="T4123" i="2"/>
  <c r="R4123" i="2" s="1"/>
  <c r="T4387" i="2"/>
  <c r="R4387" i="2" s="1"/>
  <c r="T3705" i="2"/>
  <c r="R3705" i="2" s="1"/>
  <c r="T3791" i="2"/>
  <c r="R3791" i="2" s="1"/>
  <c r="T3899" i="2"/>
  <c r="R3899" i="2" s="1"/>
  <c r="T4179" i="2"/>
  <c r="R4179" i="2" s="1"/>
  <c r="T4431" i="2"/>
  <c r="R4431" i="2" s="1"/>
  <c r="T4632" i="2"/>
  <c r="R4632" i="2" s="1"/>
  <c r="R5069" i="2"/>
  <c r="T2428" i="2"/>
  <c r="R2428" i="2" s="1"/>
  <c r="T4242" i="2"/>
  <c r="R4242" i="2" s="1"/>
  <c r="T4463" i="2"/>
  <c r="R4463" i="2" s="1"/>
  <c r="E16" i="37"/>
  <c r="B22" i="37"/>
  <c r="D23" i="37"/>
  <c r="E24" i="37"/>
  <c r="B18" i="37"/>
  <c r="B21" i="37"/>
  <c r="D22" i="37"/>
  <c r="E23" i="37"/>
  <c r="D20" i="37"/>
  <c r="B20" i="37"/>
  <c r="D21" i="37"/>
  <c r="E22" i="37"/>
  <c r="B19" i="37"/>
  <c r="E20" i="37"/>
  <c r="B17" i="37"/>
  <c r="D18" i="37"/>
  <c r="E19" i="37"/>
  <c r="B30" i="37"/>
  <c r="E17" i="37"/>
  <c r="B23" i="37"/>
  <c r="E30" i="37"/>
  <c r="B16" i="37"/>
  <c r="D17" i="37"/>
  <c r="E18" i="37"/>
  <c r="B24" i="37"/>
  <c r="D30" i="37"/>
  <c r="D16" i="37"/>
  <c r="D24" i="37"/>
  <c r="E21" i="37"/>
  <c r="D19" i="37"/>
  <c r="G18" i="37"/>
  <c r="B15" i="37"/>
  <c r="E15" i="37"/>
  <c r="D15" i="37"/>
  <c r="E12" i="37"/>
  <c r="E14" i="37"/>
  <c r="D12" i="37"/>
  <c r="D14" i="37"/>
  <c r="J35" i="18"/>
  <c r="N34" i="18"/>
  <c r="N35" i="18"/>
  <c r="I35" i="18"/>
  <c r="N39" i="18"/>
  <c r="M39" i="18"/>
  <c r="L39" i="18"/>
  <c r="K39" i="18"/>
  <c r="J39" i="18"/>
  <c r="I39" i="18"/>
  <c r="N38" i="18"/>
  <c r="M38" i="18"/>
  <c r="L38" i="18"/>
  <c r="K38" i="18"/>
  <c r="J38" i="18"/>
  <c r="I38" i="18"/>
  <c r="N37" i="18"/>
  <c r="M37" i="18"/>
  <c r="L37" i="18"/>
  <c r="K37" i="18"/>
  <c r="J37" i="18"/>
  <c r="I37" i="18"/>
  <c r="N36" i="18"/>
  <c r="M36" i="18"/>
  <c r="L36" i="18"/>
  <c r="K36" i="18"/>
  <c r="J36" i="18"/>
  <c r="I36" i="18"/>
  <c r="M35" i="18"/>
  <c r="L35" i="18"/>
  <c r="K35" i="18"/>
  <c r="M34" i="18"/>
  <c r="L34" i="18"/>
  <c r="K34" i="18"/>
  <c r="J34" i="18"/>
  <c r="I34" i="18"/>
  <c r="G58" i="45" l="1"/>
  <c r="M58" i="45"/>
  <c r="J58" i="45"/>
  <c r="P58" i="45"/>
  <c r="P49" i="45"/>
  <c r="G48" i="45"/>
  <c r="D57" i="45"/>
  <c r="J29" i="45"/>
  <c r="M29" i="45"/>
  <c r="G29" i="45"/>
  <c r="P12" i="45"/>
  <c r="J12" i="45"/>
  <c r="G12" i="45"/>
  <c r="M12" i="45"/>
  <c r="D32" i="45"/>
  <c r="D40" i="45"/>
  <c r="M40" i="45" s="1"/>
  <c r="I28" i="37"/>
  <c r="I18" i="37"/>
  <c r="G22" i="45"/>
  <c r="M22" i="45"/>
  <c r="P22" i="45"/>
  <c r="J22" i="45"/>
  <c r="G17" i="45"/>
  <c r="P17" i="45"/>
  <c r="J17" i="45"/>
  <c r="M17" i="45"/>
  <c r="G18" i="45"/>
  <c r="M18" i="45"/>
  <c r="P18" i="45"/>
  <c r="J18" i="45"/>
  <c r="G14" i="45"/>
  <c r="P14" i="45"/>
  <c r="J14" i="45"/>
  <c r="M14" i="45"/>
  <c r="G15" i="45"/>
  <c r="P15" i="45"/>
  <c r="J15" i="45"/>
  <c r="M15" i="45"/>
  <c r="P29" i="45"/>
  <c r="G30" i="45"/>
  <c r="J30" i="45"/>
  <c r="P30" i="45"/>
  <c r="M30" i="45"/>
  <c r="G26" i="45"/>
  <c r="M26" i="45"/>
  <c r="P26" i="45"/>
  <c r="J26" i="45"/>
  <c r="G27" i="45"/>
  <c r="P27" i="45"/>
  <c r="J27" i="45"/>
  <c r="M27" i="45"/>
  <c r="G13" i="45"/>
  <c r="M13" i="45"/>
  <c r="P13" i="45"/>
  <c r="J13" i="45"/>
  <c r="G28" i="45"/>
  <c r="P28" i="45"/>
  <c r="J28" i="45"/>
  <c r="M28" i="45"/>
  <c r="G24" i="45"/>
  <c r="M24" i="45"/>
  <c r="P24" i="45"/>
  <c r="J24" i="45"/>
  <c r="G19" i="45"/>
  <c r="M19" i="45"/>
  <c r="J19" i="45"/>
  <c r="P19" i="45"/>
  <c r="G20" i="45"/>
  <c r="M20" i="45"/>
  <c r="P20" i="45"/>
  <c r="J20" i="45"/>
  <c r="G25" i="45"/>
  <c r="J25" i="45"/>
  <c r="P25" i="45"/>
  <c r="M25" i="45"/>
  <c r="G21" i="45"/>
  <c r="M21" i="45"/>
  <c r="P21" i="45"/>
  <c r="J21" i="45"/>
  <c r="G16" i="45"/>
  <c r="J16" i="45"/>
  <c r="M16" i="45"/>
  <c r="P16" i="45"/>
  <c r="P41" i="45"/>
  <c r="J41" i="45"/>
  <c r="P45" i="45"/>
  <c r="J45" i="45"/>
  <c r="P48" i="45"/>
  <c r="J48" i="45"/>
  <c r="P47" i="45"/>
  <c r="J47" i="45"/>
  <c r="P42" i="45"/>
  <c r="J42" i="45"/>
  <c r="P55" i="45"/>
  <c r="J55" i="45"/>
  <c r="P51" i="45"/>
  <c r="J51" i="45"/>
  <c r="P44" i="45"/>
  <c r="J44" i="45"/>
  <c r="J49" i="45"/>
  <c r="P46" i="45"/>
  <c r="J46" i="45"/>
  <c r="P54" i="45"/>
  <c r="J54" i="45"/>
  <c r="P52" i="45"/>
  <c r="J52" i="45"/>
  <c r="P56" i="45"/>
  <c r="J56" i="45"/>
  <c r="P50" i="45"/>
  <c r="J50" i="45"/>
  <c r="P43" i="45"/>
  <c r="J43" i="45"/>
  <c r="P53" i="45"/>
  <c r="J53" i="45"/>
  <c r="G41" i="45"/>
  <c r="M41" i="45"/>
  <c r="G47" i="45"/>
  <c r="M47" i="45"/>
  <c r="G42" i="45"/>
  <c r="M42" i="45"/>
  <c r="G55" i="45"/>
  <c r="M55" i="45"/>
  <c r="G51" i="45"/>
  <c r="M51" i="45"/>
  <c r="G44" i="45"/>
  <c r="M44" i="45"/>
  <c r="G49" i="45"/>
  <c r="M49" i="45"/>
  <c r="G46" i="45"/>
  <c r="M46" i="45"/>
  <c r="G54" i="45"/>
  <c r="M54" i="45"/>
  <c r="G52" i="45"/>
  <c r="M52" i="45"/>
  <c r="G56" i="45"/>
  <c r="M56" i="45"/>
  <c r="G50" i="45"/>
  <c r="M50" i="45"/>
  <c r="G45" i="45"/>
  <c r="M45" i="45"/>
  <c r="M48" i="45"/>
  <c r="G43" i="45"/>
  <c r="M43" i="45"/>
  <c r="G53" i="45"/>
  <c r="M53" i="45"/>
  <c r="R1278" i="2"/>
  <c r="R1269" i="2"/>
  <c r="R1435" i="2"/>
  <c r="R1281" i="2"/>
  <c r="R1385" i="2"/>
  <c r="R1406" i="2"/>
  <c r="R1436" i="2"/>
  <c r="R1276" i="2"/>
  <c r="R1275" i="2"/>
  <c r="R1279" i="2"/>
  <c r="R1405" i="2"/>
  <c r="R1268" i="2"/>
  <c r="R1386" i="2"/>
  <c r="R1437" i="2"/>
  <c r="R1282" i="2"/>
  <c r="R1271" i="2"/>
  <c r="R1384" i="2"/>
  <c r="R1439" i="2"/>
  <c r="R1389" i="2"/>
  <c r="R1274" i="2"/>
  <c r="R1440" i="2"/>
  <c r="R1273" i="2"/>
  <c r="R1387" i="2"/>
  <c r="R1407" i="2"/>
  <c r="R1438" i="2"/>
  <c r="R1388" i="2"/>
  <c r="K28" i="37"/>
  <c r="F28" i="37"/>
  <c r="F27" i="37"/>
  <c r="F26" i="37"/>
  <c r="F25" i="37"/>
  <c r="R5394" i="2"/>
  <c r="R5367" i="2"/>
  <c r="R5396" i="2"/>
  <c r="R5368" i="2"/>
  <c r="R5433" i="2"/>
  <c r="R5369" i="2"/>
  <c r="R5366" i="2"/>
  <c r="R5395" i="2"/>
  <c r="R5434" i="2"/>
  <c r="R5432" i="2"/>
  <c r="R5423" i="2"/>
  <c r="R5422" i="2"/>
  <c r="F18" i="37"/>
  <c r="F21" i="37"/>
  <c r="F23" i="37"/>
  <c r="F24" i="37"/>
  <c r="F17" i="37"/>
  <c r="F16" i="37"/>
  <c r="F19" i="37"/>
  <c r="F20" i="37"/>
  <c r="R5147" i="2"/>
  <c r="R5043" i="2"/>
  <c r="R4807" i="2"/>
  <c r="R4673" i="2"/>
  <c r="R5042" i="2"/>
  <c r="R4909" i="2"/>
  <c r="R4803" i="2"/>
  <c r="R4806" i="2"/>
  <c r="R5153" i="2"/>
  <c r="R4805" i="2"/>
  <c r="R5041" i="2"/>
  <c r="R4908" i="2"/>
  <c r="R5152" i="2"/>
  <c r="R4777" i="2"/>
  <c r="R4676" i="2"/>
  <c r="R5040" i="2"/>
  <c r="R4907" i="2"/>
  <c r="R4804" i="2"/>
  <c r="R5151" i="2"/>
  <c r="R4776" i="2"/>
  <c r="R5039" i="2"/>
  <c r="R4906" i="2"/>
  <c r="R4681" i="2"/>
  <c r="R5150" i="2"/>
  <c r="R4775" i="2"/>
  <c r="R4881" i="2"/>
  <c r="R5038" i="2"/>
  <c r="R4905" i="2"/>
  <c r="R4680" i="2"/>
  <c r="R5149" i="2"/>
  <c r="R4682" i="2"/>
  <c r="R4880" i="2"/>
  <c r="R4883" i="2"/>
  <c r="R4677" i="2"/>
  <c r="R4679" i="2"/>
  <c r="R5148" i="2"/>
  <c r="R4879" i="2"/>
  <c r="R4882" i="2"/>
  <c r="R4808" i="2"/>
  <c r="R4674" i="2"/>
  <c r="R4678" i="2"/>
  <c r="K18" i="37"/>
  <c r="U1545" i="2"/>
  <c r="S1545" i="2" s="1"/>
  <c r="R1545" i="2"/>
  <c r="F15" i="37" s="1"/>
  <c r="I30" i="38"/>
  <c r="J27" i="38"/>
  <c r="K27" i="38"/>
  <c r="L27" i="38"/>
  <c r="M27" i="38"/>
  <c r="N27" i="38"/>
  <c r="I28" i="38"/>
  <c r="J28" i="38"/>
  <c r="K28" i="38"/>
  <c r="L28" i="38"/>
  <c r="M28" i="38"/>
  <c r="N28" i="38"/>
  <c r="I29" i="38"/>
  <c r="J29" i="38"/>
  <c r="K29" i="38"/>
  <c r="L29" i="38"/>
  <c r="M29" i="38"/>
  <c r="N29" i="38"/>
  <c r="Q58" i="45" l="1"/>
  <c r="R58" i="45" s="1"/>
  <c r="K52" i="37" s="1"/>
  <c r="Q47" i="45"/>
  <c r="R47" i="45" s="1"/>
  <c r="K41" i="37" s="1"/>
  <c r="Q49" i="45"/>
  <c r="R49" i="45" s="1"/>
  <c r="K43" i="37" s="1"/>
  <c r="Q50" i="45"/>
  <c r="R50" i="45" s="1"/>
  <c r="K44" i="37" s="1"/>
  <c r="Q46" i="45"/>
  <c r="R46" i="45" s="1"/>
  <c r="K40" i="37" s="1"/>
  <c r="Q48" i="45"/>
  <c r="R48" i="45" s="1"/>
  <c r="K42" i="37" s="1"/>
  <c r="Q41" i="45"/>
  <c r="R41" i="45" s="1"/>
  <c r="Q53" i="45"/>
  <c r="R53" i="45" s="1"/>
  <c r="K47" i="37" s="1"/>
  <c r="Q52" i="45"/>
  <c r="R52" i="45" s="1"/>
  <c r="K46" i="37" s="1"/>
  <c r="Q56" i="45"/>
  <c r="R56" i="45" s="1"/>
  <c r="K50" i="37" s="1"/>
  <c r="Q51" i="45"/>
  <c r="R51" i="45" s="1"/>
  <c r="K45" i="37" s="1"/>
  <c r="Q42" i="45"/>
  <c r="R42" i="45" s="1"/>
  <c r="K36" i="37" s="1"/>
  <c r="Q45" i="45"/>
  <c r="R45" i="45" s="1"/>
  <c r="K39" i="37" s="1"/>
  <c r="Q55" i="45"/>
  <c r="R55" i="45" s="1"/>
  <c r="K49" i="37" s="1"/>
  <c r="Q44" i="45"/>
  <c r="R44" i="45" s="1"/>
  <c r="K38" i="37" s="1"/>
  <c r="Q43" i="45"/>
  <c r="R43" i="45" s="1"/>
  <c r="K37" i="37" s="1"/>
  <c r="Q54" i="45"/>
  <c r="R54" i="45" s="1"/>
  <c r="K48" i="37" s="1"/>
  <c r="J57" i="45"/>
  <c r="J26" i="37"/>
  <c r="P57" i="45"/>
  <c r="G32" i="45"/>
  <c r="M57" i="45"/>
  <c r="J32" i="45"/>
  <c r="G57" i="45"/>
  <c r="Q12" i="45"/>
  <c r="M32" i="45"/>
  <c r="P40" i="45"/>
  <c r="J40" i="45"/>
  <c r="D60" i="45"/>
  <c r="G40" i="45"/>
  <c r="H25" i="37"/>
  <c r="H23" i="37"/>
  <c r="H26" i="37"/>
  <c r="H24" i="37"/>
  <c r="H21" i="37"/>
  <c r="H27" i="37"/>
  <c r="H20" i="37"/>
  <c r="H18" i="37"/>
  <c r="H28" i="37"/>
  <c r="H16" i="37"/>
  <c r="H19" i="37"/>
  <c r="H15" i="37"/>
  <c r="H17" i="37"/>
  <c r="Q25" i="45"/>
  <c r="R25" i="45" s="1"/>
  <c r="L47" i="37" s="1"/>
  <c r="Q20" i="45"/>
  <c r="R20" i="45" s="1"/>
  <c r="L42" i="37" s="1"/>
  <c r="Q24" i="45"/>
  <c r="R24" i="45" s="1"/>
  <c r="L46" i="37" s="1"/>
  <c r="Q18" i="45"/>
  <c r="R18" i="45" s="1"/>
  <c r="L40" i="37" s="1"/>
  <c r="Q13" i="45"/>
  <c r="Q28" i="45"/>
  <c r="R28" i="45" s="1"/>
  <c r="L50" i="37" s="1"/>
  <c r="Q27" i="45"/>
  <c r="R27" i="45" s="1"/>
  <c r="L49" i="37" s="1"/>
  <c r="Q15" i="45"/>
  <c r="R15" i="45" s="1"/>
  <c r="L37" i="37" s="1"/>
  <c r="Q30" i="45"/>
  <c r="R30" i="45" s="1"/>
  <c r="L52" i="37" s="1"/>
  <c r="Q29" i="45"/>
  <c r="R29" i="45" s="1"/>
  <c r="L51" i="37" s="1"/>
  <c r="Q21" i="45"/>
  <c r="R21" i="45" s="1"/>
  <c r="L43" i="37" s="1"/>
  <c r="Q26" i="45"/>
  <c r="R26" i="45" s="1"/>
  <c r="L48" i="37" s="1"/>
  <c r="Q16" i="45"/>
  <c r="R16" i="45" s="1"/>
  <c r="L38" i="37" s="1"/>
  <c r="Q14" i="45"/>
  <c r="R14" i="45" s="1"/>
  <c r="L36" i="37" s="1"/>
  <c r="Q17" i="45"/>
  <c r="R17" i="45" s="1"/>
  <c r="L39" i="37" s="1"/>
  <c r="P32" i="45"/>
  <c r="Q22" i="45"/>
  <c r="R22" i="45" s="1"/>
  <c r="L44" i="37" s="1"/>
  <c r="Q19" i="45"/>
  <c r="R19" i="45" s="1"/>
  <c r="L41" i="37" s="1"/>
  <c r="F29" i="37"/>
  <c r="J28" i="37"/>
  <c r="J27" i="37"/>
  <c r="J25" i="37"/>
  <c r="F30" i="37"/>
  <c r="J19" i="37"/>
  <c r="J18" i="37"/>
  <c r="J23" i="37"/>
  <c r="J21" i="37"/>
  <c r="J24" i="37"/>
  <c r="F22" i="37"/>
  <c r="J16" i="37"/>
  <c r="J17" i="37"/>
  <c r="J20" i="37"/>
  <c r="J15" i="37"/>
  <c r="F12" i="37"/>
  <c r="F14" i="37"/>
  <c r="F13" i="37"/>
  <c r="Q40" i="45" l="1"/>
  <c r="R40" i="45" s="1"/>
  <c r="K34" i="37" s="1"/>
  <c r="Q57" i="45"/>
  <c r="R57" i="45" s="1"/>
  <c r="K51" i="37" s="1"/>
  <c r="P60" i="45"/>
  <c r="J12" i="37"/>
  <c r="M60" i="45"/>
  <c r="G60" i="45"/>
  <c r="R13" i="45"/>
  <c r="L35" i="37" s="1"/>
  <c r="J60" i="45"/>
  <c r="H14" i="37"/>
  <c r="H12" i="37"/>
  <c r="H29" i="37"/>
  <c r="H30" i="37"/>
  <c r="H22" i="37"/>
  <c r="K35" i="37"/>
  <c r="Q32" i="45"/>
  <c r="R12" i="45"/>
  <c r="L34" i="37" s="1"/>
  <c r="J30" i="37"/>
  <c r="J29" i="37"/>
  <c r="J22" i="37"/>
  <c r="L54" i="37" l="1"/>
  <c r="R32" i="45"/>
  <c r="K54" i="37"/>
  <c r="R60" i="45"/>
  <c r="Q60" i="45"/>
  <c r="I37" i="37"/>
  <c r="C16" i="17"/>
  <c r="N33" i="18" l="1"/>
  <c r="M33" i="18"/>
  <c r="L33" i="18"/>
  <c r="K33" i="18"/>
  <c r="J33" i="18"/>
  <c r="I33" i="18"/>
  <c r="N30" i="38"/>
  <c r="M30" i="38"/>
  <c r="L30" i="38"/>
  <c r="J30" i="38"/>
  <c r="J31" i="38" l="1"/>
  <c r="M31" i="38"/>
  <c r="L31" i="38"/>
  <c r="I40" i="18"/>
  <c r="N40" i="18"/>
  <c r="M40" i="18"/>
  <c r="Z10" i="28"/>
  <c r="N23" i="38"/>
  <c r="M23" i="38"/>
  <c r="L23" i="38"/>
  <c r="K23" i="38"/>
  <c r="J23" i="38"/>
  <c r="I23" i="38"/>
  <c r="B4" i="38"/>
  <c r="U8" i="2"/>
  <c r="B4" i="37"/>
  <c r="B4" i="31"/>
  <c r="N29" i="18"/>
  <c r="M29" i="18"/>
  <c r="L29" i="18"/>
  <c r="K29" i="18"/>
  <c r="J29" i="18"/>
  <c r="I29" i="18"/>
  <c r="B4" i="28"/>
  <c r="C4" i="2"/>
  <c r="B4" i="18"/>
  <c r="B4" i="17"/>
  <c r="B41" i="17"/>
  <c r="B47" i="17" s="1"/>
  <c r="B51" i="17" s="1"/>
  <c r="B52" i="17"/>
  <c r="U5976" i="2" l="1"/>
  <c r="S5976" i="2" s="1"/>
  <c r="U6127" i="2"/>
  <c r="S6127" i="2" s="1"/>
  <c r="U6053" i="2"/>
  <c r="S6053" i="2" s="1"/>
  <c r="U5979" i="2"/>
  <c r="S5979" i="2" s="1"/>
  <c r="U6233" i="2"/>
  <c r="S6233" i="2" s="1"/>
  <c r="U6334" i="2"/>
  <c r="S6334" i="2" s="1"/>
  <c r="U6294" i="2"/>
  <c r="S6294" i="2" s="1"/>
  <c r="U5942" i="2"/>
  <c r="S5942" i="2" s="1"/>
  <c r="U5938" i="2"/>
  <c r="S5938" i="2" s="1"/>
  <c r="U6039" i="2"/>
  <c r="S6039" i="2" s="1"/>
  <c r="U6213" i="2"/>
  <c r="S6213" i="2" s="1"/>
  <c r="U6264" i="2"/>
  <c r="S6264" i="2" s="1"/>
  <c r="U6054" i="2"/>
  <c r="S6054" i="2" s="1"/>
  <c r="U5797" i="2"/>
  <c r="S5797" i="2" s="1"/>
  <c r="U5986" i="2"/>
  <c r="S5986" i="2" s="1"/>
  <c r="U5832" i="2"/>
  <c r="S5832" i="2" s="1"/>
  <c r="U5866" i="2"/>
  <c r="S5866" i="2" s="1"/>
  <c r="U5735" i="2"/>
  <c r="S5735" i="2" s="1"/>
  <c r="U5692" i="2"/>
  <c r="S5692" i="2" s="1"/>
  <c r="U5697" i="2"/>
  <c r="S5697" i="2" s="1"/>
  <c r="U5601" i="2"/>
  <c r="S5601" i="2" s="1"/>
  <c r="U5795" i="2"/>
  <c r="S5795" i="2" s="1"/>
  <c r="U5736" i="2"/>
  <c r="S5736" i="2" s="1"/>
  <c r="U5796" i="2"/>
  <c r="S5796" i="2" s="1"/>
  <c r="U5828" i="2"/>
  <c r="S5828" i="2" s="1"/>
  <c r="U6125" i="2"/>
  <c r="S6125" i="2" s="1"/>
  <c r="U5695" i="2"/>
  <c r="S5695" i="2" s="1"/>
  <c r="U6207" i="2"/>
  <c r="S6207" i="2" s="1"/>
  <c r="U6056" i="2"/>
  <c r="S6056" i="2" s="1"/>
  <c r="U6200" i="2"/>
  <c r="S6200" i="2" s="1"/>
  <c r="U5634" i="2"/>
  <c r="S5634" i="2" s="1"/>
  <c r="U5983" i="2"/>
  <c r="S5983" i="2" s="1"/>
  <c r="U5875" i="2"/>
  <c r="S5875" i="2" s="1"/>
  <c r="U5629" i="2"/>
  <c r="S5629" i="2" s="1"/>
  <c r="U5605" i="2"/>
  <c r="S5605" i="2" s="1"/>
  <c r="U5576" i="2"/>
  <c r="S5576" i="2" s="1"/>
  <c r="U5632" i="2"/>
  <c r="S5632" i="2" s="1"/>
  <c r="U5782" i="2"/>
  <c r="S5782" i="2" s="1"/>
  <c r="U5792" i="2"/>
  <c r="S5792" i="2" s="1"/>
  <c r="U5899" i="2"/>
  <c r="S5899" i="2" s="1"/>
  <c r="U6092" i="2"/>
  <c r="S6092" i="2" s="1"/>
  <c r="U5940" i="2"/>
  <c r="S5940" i="2" s="1"/>
  <c r="U5943" i="2"/>
  <c r="S5943" i="2" s="1"/>
  <c r="U6130" i="2"/>
  <c r="S6130" i="2" s="1"/>
  <c r="U6206" i="2"/>
  <c r="S6206" i="2" s="1"/>
  <c r="U6290" i="2"/>
  <c r="S6290" i="2" s="1"/>
  <c r="U5907" i="2"/>
  <c r="S5907" i="2" s="1"/>
  <c r="U5871" i="2"/>
  <c r="S5871" i="2" s="1"/>
  <c r="U6208" i="2"/>
  <c r="S6208" i="2" s="1"/>
  <c r="U6212" i="2"/>
  <c r="S6212" i="2" s="1"/>
  <c r="U6205" i="2"/>
  <c r="S6205" i="2" s="1"/>
  <c r="U6191" i="2"/>
  <c r="S6191" i="2" s="1"/>
  <c r="U5579" i="2"/>
  <c r="S5579" i="2" s="1"/>
  <c r="U5783" i="2"/>
  <c r="S5783" i="2" s="1"/>
  <c r="U5906" i="2"/>
  <c r="S5906" i="2" s="1"/>
  <c r="U5937" i="2"/>
  <c r="S5937" i="2" s="1"/>
  <c r="U5628" i="2"/>
  <c r="S5628" i="2" s="1"/>
  <c r="U5599" i="2"/>
  <c r="S5599" i="2" s="1"/>
  <c r="U6289" i="2"/>
  <c r="S6289" i="2" s="1"/>
  <c r="U6124" i="2"/>
  <c r="S6124" i="2" s="1"/>
  <c r="U6066" i="2"/>
  <c r="S6066" i="2" s="1"/>
  <c r="U6292" i="2"/>
  <c r="S6292" i="2" s="1"/>
  <c r="U5785" i="2"/>
  <c r="S5785" i="2" s="1"/>
  <c r="U5984" i="2"/>
  <c r="S5984" i="2" s="1"/>
  <c r="U6262" i="2"/>
  <c r="S6262" i="2" s="1"/>
  <c r="U6093" i="2"/>
  <c r="S6093" i="2" s="1"/>
  <c r="U5978" i="2"/>
  <c r="S5978" i="2" s="1"/>
  <c r="U5834" i="2"/>
  <c r="S5834" i="2" s="1"/>
  <c r="U5905" i="2"/>
  <c r="S5905" i="2" s="1"/>
  <c r="U5902" i="2"/>
  <c r="S5902" i="2" s="1"/>
  <c r="U5936" i="2"/>
  <c r="S5936" i="2" s="1"/>
  <c r="U5908" i="2"/>
  <c r="S5908" i="2" s="1"/>
  <c r="U5788" i="2"/>
  <c r="S5788" i="2" s="1"/>
  <c r="U6286" i="2"/>
  <c r="S6286" i="2" s="1"/>
  <c r="U5868" i="2"/>
  <c r="S5868" i="2" s="1"/>
  <c r="U5831" i="2"/>
  <c r="S5831" i="2" s="1"/>
  <c r="U6131" i="2"/>
  <c r="S6131" i="2" s="1"/>
  <c r="U6065" i="2"/>
  <c r="S6065" i="2" s="1"/>
  <c r="U6094" i="2"/>
  <c r="S6094" i="2" s="1"/>
  <c r="U6190" i="2"/>
  <c r="S6190" i="2" s="1"/>
  <c r="U6129" i="2"/>
  <c r="S6129" i="2" s="1"/>
  <c r="U6123" i="2"/>
  <c r="S6123" i="2" s="1"/>
  <c r="U5872" i="2"/>
  <c r="S5872" i="2" s="1"/>
  <c r="U5897" i="2"/>
  <c r="S5897" i="2" s="1"/>
  <c r="U5910" i="2"/>
  <c r="S5910" i="2" s="1"/>
  <c r="U5786" i="2"/>
  <c r="S5786" i="2" s="1"/>
  <c r="U5689" i="2"/>
  <c r="S5689" i="2" s="1"/>
  <c r="U5903" i="2"/>
  <c r="S5903" i="2" s="1"/>
  <c r="U5830" i="2"/>
  <c r="S5830" i="2" s="1"/>
  <c r="U5698" i="2"/>
  <c r="S5698" i="2" s="1"/>
  <c r="U6291" i="2"/>
  <c r="S6291" i="2" s="1"/>
  <c r="U5827" i="2"/>
  <c r="S5827" i="2" s="1"/>
  <c r="U5606" i="2"/>
  <c r="S5606" i="2" s="1"/>
  <c r="U5627" i="2"/>
  <c r="S5627" i="2" s="1"/>
  <c r="U6203" i="2"/>
  <c r="S6203" i="2" s="1"/>
  <c r="U6058" i="2"/>
  <c r="S6058" i="2" s="1"/>
  <c r="U5694" i="2"/>
  <c r="S5694" i="2" s="1"/>
  <c r="U5867" i="2"/>
  <c r="S5867" i="2" s="1"/>
  <c r="U5790" i="2"/>
  <c r="S5790" i="2" s="1"/>
  <c r="U5842" i="2"/>
  <c r="S5842" i="2" s="1"/>
  <c r="U5793" i="2"/>
  <c r="S5793" i="2" s="1"/>
  <c r="U5873" i="2"/>
  <c r="S5873" i="2" s="1"/>
  <c r="U5901" i="2"/>
  <c r="S5901" i="2" s="1"/>
  <c r="U5741" i="2"/>
  <c r="S5741" i="2" s="1"/>
  <c r="U6201" i="2"/>
  <c r="S6201" i="2" s="1"/>
  <c r="U5791" i="2"/>
  <c r="S5791" i="2" s="1"/>
  <c r="U5794" i="2"/>
  <c r="S5794" i="2" s="1"/>
  <c r="U6237" i="2"/>
  <c r="S6237" i="2" s="1"/>
  <c r="U6067" i="2"/>
  <c r="S6067" i="2" s="1"/>
  <c r="U6126" i="2"/>
  <c r="S6126" i="2" s="1"/>
  <c r="U6202" i="2"/>
  <c r="S6202" i="2" s="1"/>
  <c r="U5985" i="2"/>
  <c r="S5985" i="2" s="1"/>
  <c r="U5870" i="2"/>
  <c r="S5870" i="2" s="1"/>
  <c r="U5874" i="2"/>
  <c r="S5874" i="2" s="1"/>
  <c r="U5742" i="2"/>
  <c r="S5742" i="2" s="1"/>
  <c r="U5980" i="2"/>
  <c r="S5980" i="2" s="1"/>
  <c r="U5900" i="2"/>
  <c r="S5900" i="2" s="1"/>
  <c r="U5571" i="2"/>
  <c r="S5571" i="2" s="1"/>
  <c r="U5737" i="2"/>
  <c r="S5737" i="2" s="1"/>
  <c r="U5739" i="2"/>
  <c r="S5739" i="2" s="1"/>
  <c r="U5686" i="2"/>
  <c r="S5686" i="2" s="1"/>
  <c r="U5829" i="2"/>
  <c r="S5829" i="2" s="1"/>
  <c r="U5869" i="2"/>
  <c r="S5869" i="2" s="1"/>
  <c r="U5696" i="2"/>
  <c r="S5696" i="2" s="1"/>
  <c r="U6192" i="2"/>
  <c r="S6192" i="2" s="1"/>
  <c r="U6293" i="2"/>
  <c r="S6293" i="2" s="1"/>
  <c r="U5740" i="2"/>
  <c r="S5740" i="2" s="1"/>
  <c r="U6204" i="2"/>
  <c r="S6204" i="2" s="1"/>
  <c r="U6068" i="2"/>
  <c r="S6068" i="2" s="1"/>
  <c r="U6128" i="2"/>
  <c r="S6128" i="2" s="1"/>
  <c r="U5573" i="2"/>
  <c r="S5573" i="2" s="1"/>
  <c r="U5848" i="2"/>
  <c r="S5848" i="2" s="1"/>
  <c r="U5691" i="2"/>
  <c r="S5691" i="2" s="1"/>
  <c r="U5688" i="2"/>
  <c r="S5688" i="2" s="1"/>
  <c r="U5898" i="2"/>
  <c r="S5898" i="2" s="1"/>
  <c r="U5597" i="2"/>
  <c r="S5597" i="2" s="1"/>
  <c r="U6178" i="2"/>
  <c r="S6178" i="2" s="1"/>
  <c r="U6057" i="2"/>
  <c r="S6057" i="2" s="1"/>
  <c r="U5600" i="2"/>
  <c r="S5600" i="2" s="1"/>
  <c r="U5603" i="2"/>
  <c r="S5603" i="2" s="1"/>
  <c r="U6333" i="2"/>
  <c r="S6333" i="2" s="1"/>
  <c r="U5977" i="2"/>
  <c r="S5977" i="2" s="1"/>
  <c r="U6070" i="2"/>
  <c r="S6070" i="2" s="1"/>
  <c r="U5602" i="2"/>
  <c r="S5602" i="2" s="1"/>
  <c r="U6238" i="2"/>
  <c r="S6238" i="2" s="1"/>
  <c r="U6055" i="2"/>
  <c r="S6055" i="2" s="1"/>
  <c r="U6287" i="2"/>
  <c r="S6287" i="2" s="1"/>
  <c r="U6288" i="2"/>
  <c r="S6288" i="2" s="1"/>
  <c r="U6059" i="2"/>
  <c r="S6059" i="2" s="1"/>
  <c r="U5911" i="2"/>
  <c r="S5911" i="2" s="1"/>
  <c r="U5633" i="2"/>
  <c r="S5633" i="2" s="1"/>
  <c r="U5974" i="2"/>
  <c r="S5974" i="2" s="1"/>
  <c r="U5687" i="2"/>
  <c r="S5687" i="2" s="1"/>
  <c r="U5982" i="2"/>
  <c r="S5982" i="2" s="1"/>
  <c r="U5909" i="2"/>
  <c r="S5909" i="2" s="1"/>
  <c r="U5784" i="2"/>
  <c r="S5784" i="2" s="1"/>
  <c r="U5941" i="2"/>
  <c r="S5941" i="2" s="1"/>
  <c r="U5845" i="2"/>
  <c r="S5845" i="2" s="1"/>
  <c r="U5604" i="2"/>
  <c r="S5604" i="2" s="1"/>
  <c r="U5833" i="2"/>
  <c r="S5833" i="2" s="1"/>
  <c r="U5631" i="2"/>
  <c r="S5631" i="2" s="1"/>
  <c r="U6239" i="2"/>
  <c r="S6239" i="2" s="1"/>
  <c r="U5975" i="2"/>
  <c r="S5975" i="2" s="1"/>
  <c r="U5690" i="2"/>
  <c r="S5690" i="2" s="1"/>
  <c r="U5598" i="2"/>
  <c r="S5598" i="2" s="1"/>
  <c r="U5787" i="2"/>
  <c r="S5787" i="2" s="1"/>
  <c r="U824" i="2"/>
  <c r="S824" i="2" s="1"/>
  <c r="U873" i="2"/>
  <c r="S873" i="2" s="1"/>
  <c r="U876" i="2"/>
  <c r="S876" i="2" s="1"/>
  <c r="U879" i="2"/>
  <c r="S879" i="2" s="1"/>
  <c r="U901" i="2"/>
  <c r="S901" i="2" s="1"/>
  <c r="U954" i="2"/>
  <c r="S954" i="2" s="1"/>
  <c r="U985" i="2"/>
  <c r="S985" i="2" s="1"/>
  <c r="U988" i="2"/>
  <c r="S988" i="2" s="1"/>
  <c r="U991" i="2"/>
  <c r="S991" i="2" s="1"/>
  <c r="U1040" i="2"/>
  <c r="S1040" i="2" s="1"/>
  <c r="U1069" i="2"/>
  <c r="S1069" i="2" s="1"/>
  <c r="U1085" i="2"/>
  <c r="S1085" i="2" s="1"/>
  <c r="U1099" i="2"/>
  <c r="S1099" i="2" s="1"/>
  <c r="U1133" i="2"/>
  <c r="S1133" i="2" s="1"/>
  <c r="U1158" i="2"/>
  <c r="S1158" i="2" s="1"/>
  <c r="U1321" i="2"/>
  <c r="S1321" i="2" s="1"/>
  <c r="U1324" i="2"/>
  <c r="S1324" i="2" s="1"/>
  <c r="U1327" i="2"/>
  <c r="S1327" i="2" s="1"/>
  <c r="U834" i="2"/>
  <c r="S834" i="2" s="1"/>
  <c r="U870" i="2"/>
  <c r="S870" i="2" s="1"/>
  <c r="U905" i="2"/>
  <c r="S905" i="2" s="1"/>
  <c r="U942" i="2"/>
  <c r="S942" i="2" s="1"/>
  <c r="U945" i="2"/>
  <c r="S945" i="2" s="1"/>
  <c r="U948" i="2"/>
  <c r="S948" i="2" s="1"/>
  <c r="U951" i="2"/>
  <c r="S951" i="2" s="1"/>
  <c r="U957" i="2"/>
  <c r="S957" i="2" s="1"/>
  <c r="U995" i="2"/>
  <c r="S995" i="2" s="1"/>
  <c r="U1037" i="2"/>
  <c r="S1037" i="2" s="1"/>
  <c r="U1096" i="2"/>
  <c r="S1096" i="2" s="1"/>
  <c r="U1127" i="2"/>
  <c r="S1127" i="2" s="1"/>
  <c r="U1284" i="2"/>
  <c r="S1284" i="2" s="1"/>
  <c r="U825" i="2"/>
  <c r="S825" i="2" s="1"/>
  <c r="U828" i="2"/>
  <c r="S828" i="2" s="1"/>
  <c r="U831" i="2"/>
  <c r="S831" i="2" s="1"/>
  <c r="U837" i="2"/>
  <c r="S837" i="2" s="1"/>
  <c r="U874" i="2"/>
  <c r="S874" i="2" s="1"/>
  <c r="U880" i="2"/>
  <c r="S880" i="2" s="1"/>
  <c r="U899" i="2"/>
  <c r="S899" i="2" s="1"/>
  <c r="U902" i="2"/>
  <c r="S902" i="2" s="1"/>
  <c r="U986" i="2"/>
  <c r="S986" i="2" s="1"/>
  <c r="U992" i="2"/>
  <c r="S992" i="2" s="1"/>
  <c r="U1041" i="2"/>
  <c r="S1041" i="2" s="1"/>
  <c r="U1044" i="2"/>
  <c r="S1044" i="2" s="1"/>
  <c r="U1086" i="2"/>
  <c r="S1086" i="2" s="1"/>
  <c r="U1093" i="2"/>
  <c r="S1093" i="2" s="1"/>
  <c r="U1131" i="2"/>
  <c r="S1131" i="2" s="1"/>
  <c r="U1134" i="2"/>
  <c r="S1134" i="2" s="1"/>
  <c r="U1272" i="2"/>
  <c r="S1272" i="2" s="1"/>
  <c r="U1322" i="2"/>
  <c r="S1322" i="2" s="1"/>
  <c r="U1453" i="2"/>
  <c r="S1453" i="2" s="1"/>
  <c r="U1157" i="2"/>
  <c r="S1157" i="2" s="1"/>
  <c r="U822" i="2"/>
  <c r="S822" i="2" s="1"/>
  <c r="U877" i="2"/>
  <c r="S877" i="2" s="1"/>
  <c r="U906" i="2"/>
  <c r="S906" i="2" s="1"/>
  <c r="U946" i="2"/>
  <c r="S946" i="2" s="1"/>
  <c r="U952" i="2"/>
  <c r="S952" i="2" s="1"/>
  <c r="U955" i="2"/>
  <c r="S955" i="2" s="1"/>
  <c r="U958" i="2"/>
  <c r="S958" i="2" s="1"/>
  <c r="U989" i="2"/>
  <c r="S989" i="2" s="1"/>
  <c r="U1035" i="2"/>
  <c r="S1035" i="2" s="1"/>
  <c r="U1038" i="2"/>
  <c r="S1038" i="2" s="1"/>
  <c r="U1097" i="2"/>
  <c r="S1097" i="2" s="1"/>
  <c r="U1100" i="2"/>
  <c r="S1100" i="2" s="1"/>
  <c r="U1128" i="2"/>
  <c r="S1128" i="2" s="1"/>
  <c r="U1156" i="2"/>
  <c r="S1156" i="2" s="1"/>
  <c r="U1159" i="2"/>
  <c r="S1159" i="2" s="1"/>
  <c r="U1325" i="2"/>
  <c r="S1325" i="2" s="1"/>
  <c r="U826" i="2"/>
  <c r="S826" i="2" s="1"/>
  <c r="U832" i="2"/>
  <c r="S832" i="2" s="1"/>
  <c r="U835" i="2"/>
  <c r="S835" i="2" s="1"/>
  <c r="U838" i="2"/>
  <c r="S838" i="2" s="1"/>
  <c r="U871" i="2"/>
  <c r="S871" i="2" s="1"/>
  <c r="U943" i="2"/>
  <c r="S943" i="2" s="1"/>
  <c r="U949" i="2"/>
  <c r="S949" i="2" s="1"/>
  <c r="U993" i="2"/>
  <c r="S993" i="2" s="1"/>
  <c r="U996" i="2"/>
  <c r="S996" i="2" s="1"/>
  <c r="U1042" i="2"/>
  <c r="S1042" i="2" s="1"/>
  <c r="U1094" i="2"/>
  <c r="S1094" i="2" s="1"/>
  <c r="U1147" i="2"/>
  <c r="S1147" i="2" s="1"/>
  <c r="U1454" i="2"/>
  <c r="S1454" i="2" s="1"/>
  <c r="U1101" i="2"/>
  <c r="S1101" i="2" s="1"/>
  <c r="U829" i="2"/>
  <c r="S829" i="2" s="1"/>
  <c r="U875" i="2"/>
  <c r="S875" i="2" s="1"/>
  <c r="U878" i="2"/>
  <c r="S878" i="2" s="1"/>
  <c r="U900" i="2"/>
  <c r="S900" i="2" s="1"/>
  <c r="U903" i="2"/>
  <c r="S903" i="2" s="1"/>
  <c r="U987" i="2"/>
  <c r="S987" i="2" s="1"/>
  <c r="U990" i="2"/>
  <c r="S990" i="2" s="1"/>
  <c r="U1045" i="2"/>
  <c r="S1045" i="2" s="1"/>
  <c r="U1068" i="2"/>
  <c r="S1068" i="2" s="1"/>
  <c r="U1084" i="2"/>
  <c r="S1084" i="2" s="1"/>
  <c r="U1098" i="2"/>
  <c r="S1098" i="2" s="1"/>
  <c r="U1129" i="2"/>
  <c r="S1129" i="2" s="1"/>
  <c r="U1132" i="2"/>
  <c r="S1132" i="2" s="1"/>
  <c r="U1135" i="2"/>
  <c r="S1135" i="2" s="1"/>
  <c r="U1160" i="2"/>
  <c r="S1160" i="2" s="1"/>
  <c r="U1323" i="2"/>
  <c r="S1323" i="2" s="1"/>
  <c r="U1326" i="2"/>
  <c r="S1326" i="2" s="1"/>
  <c r="U1283" i="2"/>
  <c r="S1283" i="2" s="1"/>
  <c r="U823" i="2"/>
  <c r="S823" i="2" s="1"/>
  <c r="U872" i="2"/>
  <c r="S872" i="2" s="1"/>
  <c r="U944" i="2"/>
  <c r="S944" i="2" s="1"/>
  <c r="U947" i="2"/>
  <c r="S947" i="2" s="1"/>
  <c r="U950" i="2"/>
  <c r="S950" i="2" s="1"/>
  <c r="U953" i="2"/>
  <c r="S953" i="2" s="1"/>
  <c r="U956" i="2"/>
  <c r="S956" i="2" s="1"/>
  <c r="U984" i="2"/>
  <c r="S984" i="2" s="1"/>
  <c r="U994" i="2"/>
  <c r="S994" i="2" s="1"/>
  <c r="U1036" i="2"/>
  <c r="S1036" i="2" s="1"/>
  <c r="U1039" i="2"/>
  <c r="S1039" i="2" s="1"/>
  <c r="U827" i="2"/>
  <c r="S827" i="2" s="1"/>
  <c r="U830" i="2"/>
  <c r="S830" i="2" s="1"/>
  <c r="U833" i="2"/>
  <c r="S833" i="2" s="1"/>
  <c r="U836" i="2"/>
  <c r="S836" i="2" s="1"/>
  <c r="U839" i="2"/>
  <c r="S839" i="2" s="1"/>
  <c r="U869" i="2"/>
  <c r="S869" i="2" s="1"/>
  <c r="U898" i="2"/>
  <c r="S898" i="2" s="1"/>
  <c r="U904" i="2"/>
  <c r="S904" i="2" s="1"/>
  <c r="U941" i="2"/>
  <c r="S941" i="2" s="1"/>
  <c r="U1043" i="2"/>
  <c r="S1043" i="2" s="1"/>
  <c r="U1092" i="2"/>
  <c r="S1092" i="2" s="1"/>
  <c r="U1095" i="2"/>
  <c r="S1095" i="2" s="1"/>
  <c r="U1130" i="2"/>
  <c r="S1130" i="2" s="1"/>
  <c r="U1136" i="2"/>
  <c r="S1136" i="2" s="1"/>
  <c r="U1161" i="2"/>
  <c r="S1161" i="2" s="1"/>
  <c r="U1270" i="2"/>
  <c r="S1270" i="2" s="1"/>
  <c r="U1277" i="2"/>
  <c r="S1277" i="2" s="1"/>
  <c r="U1408" i="2"/>
  <c r="S1408" i="2" s="1"/>
  <c r="U1269" i="2"/>
  <c r="S1269" i="2" s="1"/>
  <c r="U1406" i="2"/>
  <c r="S1406" i="2" s="1"/>
  <c r="U1279" i="2"/>
  <c r="S1279" i="2" s="1"/>
  <c r="U1437" i="2"/>
  <c r="S1437" i="2" s="1"/>
  <c r="U1439" i="2"/>
  <c r="S1439" i="2" s="1"/>
  <c r="U1273" i="2"/>
  <c r="S1273" i="2" s="1"/>
  <c r="U1388" i="2"/>
  <c r="S1388" i="2" s="1"/>
  <c r="U1385" i="2"/>
  <c r="S1385" i="2" s="1"/>
  <c r="U1275" i="2"/>
  <c r="S1275" i="2" s="1"/>
  <c r="U1386" i="2"/>
  <c r="S1386" i="2" s="1"/>
  <c r="U1384" i="2"/>
  <c r="S1384" i="2" s="1"/>
  <c r="U1438" i="2"/>
  <c r="S1438" i="2" s="1"/>
  <c r="U1435" i="2"/>
  <c r="S1435" i="2" s="1"/>
  <c r="U1436" i="2"/>
  <c r="S1436" i="2" s="1"/>
  <c r="U1405" i="2"/>
  <c r="S1405" i="2" s="1"/>
  <c r="U1282" i="2"/>
  <c r="S1282" i="2" s="1"/>
  <c r="U1389" i="2"/>
  <c r="S1389" i="2" s="1"/>
  <c r="U1387" i="2"/>
  <c r="S1387" i="2" s="1"/>
  <c r="U1278" i="2"/>
  <c r="S1278" i="2" s="1"/>
  <c r="U1440" i="2"/>
  <c r="S1440" i="2" s="1"/>
  <c r="U1281" i="2"/>
  <c r="S1281" i="2" s="1"/>
  <c r="U1276" i="2"/>
  <c r="S1276" i="2" s="1"/>
  <c r="U1268" i="2"/>
  <c r="S1268" i="2" s="1"/>
  <c r="U1271" i="2"/>
  <c r="S1271" i="2" s="1"/>
  <c r="U1274" i="2"/>
  <c r="S1274" i="2" s="1"/>
  <c r="U1407" i="2"/>
  <c r="S1407" i="2" s="1"/>
  <c r="U5367" i="2"/>
  <c r="S5367" i="2" s="1"/>
  <c r="U5369" i="2"/>
  <c r="S5369" i="2" s="1"/>
  <c r="U5432" i="2"/>
  <c r="S5432" i="2" s="1"/>
  <c r="U5396" i="2"/>
  <c r="S5396" i="2" s="1"/>
  <c r="U5366" i="2"/>
  <c r="S5366" i="2" s="1"/>
  <c r="U5423" i="2"/>
  <c r="S5423" i="2" s="1"/>
  <c r="U5368" i="2"/>
  <c r="S5368" i="2" s="1"/>
  <c r="U5395" i="2"/>
  <c r="S5395" i="2" s="1"/>
  <c r="U5422" i="2"/>
  <c r="S5422" i="2" s="1"/>
  <c r="U5394" i="2"/>
  <c r="S5394" i="2" s="1"/>
  <c r="U5433" i="2"/>
  <c r="S5433" i="2" s="1"/>
  <c r="U5434" i="2"/>
  <c r="S5434" i="2" s="1"/>
  <c r="Z32" i="28"/>
  <c r="U5188" i="2"/>
  <c r="S5188" i="2" s="1"/>
  <c r="U4136" i="2"/>
  <c r="S4136" i="2" s="1"/>
  <c r="U5343" i="2"/>
  <c r="S5343" i="2" s="1"/>
  <c r="U5202" i="2"/>
  <c r="S5202" i="2" s="1"/>
  <c r="U4724" i="2"/>
  <c r="S4724" i="2" s="1"/>
  <c r="U5097" i="2"/>
  <c r="S5097" i="2" s="1"/>
  <c r="U4429" i="2"/>
  <c r="S4429" i="2" s="1"/>
  <c r="U4186" i="2"/>
  <c r="S4186" i="2" s="1"/>
  <c r="U3709" i="2"/>
  <c r="S3709" i="2" s="1"/>
  <c r="U4518" i="2"/>
  <c r="S4518" i="2" s="1"/>
  <c r="U4019" i="2"/>
  <c r="S4019" i="2" s="1"/>
  <c r="U4959" i="2"/>
  <c r="S4959" i="2" s="1"/>
  <c r="U4408" i="2"/>
  <c r="S4408" i="2" s="1"/>
  <c r="U3449" i="2"/>
  <c r="S3449" i="2" s="1"/>
  <c r="U3841" i="2"/>
  <c r="S3841" i="2" s="1"/>
  <c r="U5094" i="2"/>
  <c r="S5094" i="2" s="1"/>
  <c r="U4398" i="2"/>
  <c r="S4398" i="2" s="1"/>
  <c r="U3701" i="2"/>
  <c r="S3701" i="2" s="1"/>
  <c r="U3451" i="2"/>
  <c r="S3451" i="2" s="1"/>
  <c r="U3804" i="2"/>
  <c r="S3804" i="2" s="1"/>
  <c r="U3581" i="2"/>
  <c r="S3581" i="2" s="1"/>
  <c r="U5020" i="2"/>
  <c r="S5020" i="2" s="1"/>
  <c r="U4956" i="2"/>
  <c r="S4956" i="2" s="1"/>
  <c r="U5019" i="2"/>
  <c r="S5019" i="2" s="1"/>
  <c r="U4960" i="2"/>
  <c r="S4960" i="2" s="1"/>
  <c r="U5206" i="2"/>
  <c r="S5206" i="2" s="1"/>
  <c r="U4954" i="2"/>
  <c r="S4954" i="2" s="1"/>
  <c r="U4972" i="2"/>
  <c r="S4972" i="2" s="1"/>
  <c r="U4277" i="2"/>
  <c r="S4277" i="2" s="1"/>
  <c r="U4418" i="2"/>
  <c r="S4418" i="2" s="1"/>
  <c r="U3753" i="2"/>
  <c r="S3753" i="2" s="1"/>
  <c r="U3450" i="2"/>
  <c r="S3450" i="2" s="1"/>
  <c r="U3646" i="2"/>
  <c r="S3646" i="2" s="1"/>
  <c r="U3799" i="2"/>
  <c r="S3799" i="2" s="1"/>
  <c r="U3811" i="2"/>
  <c r="S3811" i="2" s="1"/>
  <c r="U3805" i="2"/>
  <c r="S3805" i="2" s="1"/>
  <c r="U3523" i="2"/>
  <c r="S3523" i="2" s="1"/>
  <c r="U5187" i="2"/>
  <c r="S5187" i="2" s="1"/>
  <c r="U5191" i="2"/>
  <c r="S5191" i="2" s="1"/>
  <c r="U4135" i="2"/>
  <c r="S4135" i="2" s="1"/>
  <c r="U5342" i="2"/>
  <c r="S5342" i="2" s="1"/>
  <c r="U5201" i="2"/>
  <c r="S5201" i="2" s="1"/>
  <c r="U4723" i="2"/>
  <c r="S4723" i="2" s="1"/>
  <c r="U5096" i="2"/>
  <c r="S5096" i="2" s="1"/>
  <c r="U4428" i="2"/>
  <c r="S4428" i="2" s="1"/>
  <c r="U4185" i="2"/>
  <c r="S4185" i="2" s="1"/>
  <c r="U3601" i="2"/>
  <c r="S3601" i="2" s="1"/>
  <c r="U4363" i="2"/>
  <c r="S4363" i="2" s="1"/>
  <c r="U3876" i="2"/>
  <c r="S3876" i="2" s="1"/>
  <c r="U4958" i="2"/>
  <c r="S4958" i="2" s="1"/>
  <c r="U4293" i="2"/>
  <c r="S4293" i="2" s="1"/>
  <c r="U3447" i="2"/>
  <c r="S3447" i="2" s="1"/>
  <c r="U3653" i="2"/>
  <c r="S3653" i="2" s="1"/>
  <c r="U5023" i="2"/>
  <c r="S5023" i="2" s="1"/>
  <c r="U3844" i="2"/>
  <c r="S3844" i="2" s="1"/>
  <c r="U3699" i="2"/>
  <c r="S3699" i="2" s="1"/>
  <c r="U5103" i="2"/>
  <c r="S5103" i="2" s="1"/>
  <c r="U3803" i="2"/>
  <c r="S3803" i="2" s="1"/>
  <c r="U3580" i="2"/>
  <c r="S3580" i="2" s="1"/>
  <c r="U4953" i="2"/>
  <c r="S4953" i="2" s="1"/>
  <c r="U4188" i="2"/>
  <c r="S4188" i="2" s="1"/>
  <c r="U4517" i="2"/>
  <c r="S4517" i="2" s="1"/>
  <c r="U4184" i="2"/>
  <c r="S4184" i="2" s="1"/>
  <c r="U3439" i="2"/>
  <c r="S3439" i="2" s="1"/>
  <c r="U3651" i="2"/>
  <c r="S3651" i="2" s="1"/>
  <c r="U3969" i="2"/>
  <c r="S3969" i="2" s="1"/>
  <c r="U3798" i="2"/>
  <c r="S3798" i="2" s="1"/>
  <c r="U3442" i="2"/>
  <c r="S3442" i="2" s="1"/>
  <c r="U3883" i="2"/>
  <c r="S3883" i="2" s="1"/>
  <c r="U3583" i="2"/>
  <c r="S3583" i="2" s="1"/>
  <c r="U5107" i="2"/>
  <c r="S5107" i="2" s="1"/>
  <c r="U3970" i="2"/>
  <c r="S3970" i="2" s="1"/>
  <c r="U5317" i="2"/>
  <c r="S5317" i="2" s="1"/>
  <c r="U5200" i="2"/>
  <c r="S5200" i="2" s="1"/>
  <c r="U4704" i="2"/>
  <c r="S4704" i="2" s="1"/>
  <c r="U5095" i="2"/>
  <c r="S5095" i="2" s="1"/>
  <c r="U4427" i="2"/>
  <c r="S4427" i="2" s="1"/>
  <c r="U4160" i="2"/>
  <c r="S4160" i="2" s="1"/>
  <c r="U3600" i="2"/>
  <c r="S3600" i="2" s="1"/>
  <c r="U4314" i="2"/>
  <c r="S4314" i="2" s="1"/>
  <c r="U3772" i="2"/>
  <c r="S3772" i="2" s="1"/>
  <c r="U4721" i="2"/>
  <c r="S4721" i="2" s="1"/>
  <c r="U4106" i="2"/>
  <c r="S4106" i="2" s="1"/>
  <c r="U3446" i="2"/>
  <c r="S3446" i="2" s="1"/>
  <c r="U3652" i="2"/>
  <c r="S3652" i="2" s="1"/>
  <c r="U5022" i="2"/>
  <c r="S5022" i="2" s="1"/>
  <c r="U3843" i="2"/>
  <c r="S3843" i="2" s="1"/>
  <c r="U3658" i="2"/>
  <c r="S3658" i="2" s="1"/>
  <c r="U5102" i="2"/>
  <c r="S5102" i="2" s="1"/>
  <c r="U3754" i="2"/>
  <c r="S3754" i="2" s="1"/>
  <c r="U3522" i="2"/>
  <c r="S3522" i="2" s="1"/>
  <c r="U5344" i="2"/>
  <c r="S5344" i="2" s="1"/>
  <c r="U4842" i="2"/>
  <c r="S4842" i="2" s="1"/>
  <c r="U4727" i="2"/>
  <c r="S4727" i="2" s="1"/>
  <c r="U4703" i="2"/>
  <c r="S4703" i="2" s="1"/>
  <c r="U4963" i="2"/>
  <c r="S4963" i="2" s="1"/>
  <c r="U4966" i="2"/>
  <c r="S4966" i="2" s="1"/>
  <c r="U4191" i="2"/>
  <c r="S4191" i="2" s="1"/>
  <c r="U4159" i="2"/>
  <c r="S4159" i="2" s="1"/>
  <c r="U4306" i="2"/>
  <c r="S4306" i="2" s="1"/>
  <c r="U4107" i="2"/>
  <c r="S4107" i="2" s="1"/>
  <c r="U3525" i="2"/>
  <c r="S3525" i="2" s="1"/>
  <c r="U3586" i="2"/>
  <c r="S3586" i="2" s="1"/>
  <c r="U3649" i="2"/>
  <c r="S3649" i="2" s="1"/>
  <c r="U3880" i="2"/>
  <c r="S3880" i="2" s="1"/>
  <c r="U3445" i="2"/>
  <c r="S3445" i="2" s="1"/>
  <c r="U5345" i="2"/>
  <c r="S5345" i="2" s="1"/>
  <c r="U4846" i="2"/>
  <c r="S4846" i="2" s="1"/>
  <c r="U4187" i="2"/>
  <c r="S4187" i="2" s="1"/>
  <c r="U4656" i="2"/>
  <c r="S4656" i="2" s="1"/>
  <c r="U4961" i="2"/>
  <c r="S4961" i="2" s="1"/>
  <c r="U3877" i="2"/>
  <c r="S3877" i="2" s="1"/>
  <c r="U3517" i="2"/>
  <c r="S3517" i="2" s="1"/>
  <c r="U3702" i="2"/>
  <c r="S3702" i="2" s="1"/>
  <c r="U4067" i="2"/>
  <c r="S4067" i="2" s="1"/>
  <c r="U5105" i="2"/>
  <c r="S5105" i="2" s="1"/>
  <c r="U5189" i="2"/>
  <c r="S5189" i="2" s="1"/>
  <c r="U5199" i="2"/>
  <c r="S5199" i="2" s="1"/>
  <c r="U4844" i="2"/>
  <c r="S4844" i="2" s="1"/>
  <c r="U4426" i="2"/>
  <c r="S4426" i="2" s="1"/>
  <c r="U4158" i="2"/>
  <c r="S4158" i="2" s="1"/>
  <c r="U3599" i="2"/>
  <c r="S3599" i="2" s="1"/>
  <c r="U4313" i="2"/>
  <c r="S4313" i="2" s="1"/>
  <c r="U3593" i="2"/>
  <c r="S3593" i="2" s="1"/>
  <c r="U4720" i="2"/>
  <c r="S4720" i="2" s="1"/>
  <c r="U4020" i="2"/>
  <c r="S4020" i="2" s="1"/>
  <c r="U3441" i="2"/>
  <c r="S3441" i="2" s="1"/>
  <c r="U3650" i="2"/>
  <c r="S3650" i="2" s="1"/>
  <c r="U4971" i="2"/>
  <c r="S4971" i="2" s="1"/>
  <c r="U3801" i="2"/>
  <c r="S3801" i="2" s="1"/>
  <c r="U3656" i="2"/>
  <c r="S3656" i="2" s="1"/>
  <c r="U4425" i="2"/>
  <c r="S4425" i="2" s="1"/>
  <c r="U3707" i="2"/>
  <c r="S3707" i="2" s="1"/>
  <c r="U3454" i="2"/>
  <c r="S3454" i="2" s="1"/>
  <c r="U5205" i="2"/>
  <c r="S5205" i="2" s="1"/>
  <c r="U4311" i="2"/>
  <c r="S4311" i="2" s="1"/>
  <c r="U4312" i="2"/>
  <c r="S4312" i="2" s="1"/>
  <c r="U4292" i="2"/>
  <c r="S4292" i="2" s="1"/>
  <c r="U3596" i="2"/>
  <c r="S3596" i="2" s="1"/>
  <c r="U3524" i="2"/>
  <c r="S3524" i="2" s="1"/>
  <c r="U3875" i="2"/>
  <c r="S3875" i="2" s="1"/>
  <c r="U3713" i="2"/>
  <c r="S3713" i="2" s="1"/>
  <c r="U3808" i="2"/>
  <c r="S3808" i="2" s="1"/>
  <c r="U3802" i="2"/>
  <c r="S3802" i="2" s="1"/>
  <c r="U3526" i="2"/>
  <c r="S3526" i="2" s="1"/>
  <c r="U4965" i="2"/>
  <c r="S4965" i="2" s="1"/>
  <c r="U3604" i="2"/>
  <c r="S3604" i="2" s="1"/>
  <c r="U5195" i="2"/>
  <c r="S5195" i="2" s="1"/>
  <c r="U5190" i="2"/>
  <c r="S5190" i="2" s="1"/>
  <c r="U5193" i="2"/>
  <c r="S5193" i="2" s="1"/>
  <c r="U5091" i="2"/>
  <c r="S5091" i="2" s="1"/>
  <c r="U5192" i="2"/>
  <c r="S5192" i="2" s="1"/>
  <c r="U4843" i="2"/>
  <c r="S4843" i="2" s="1"/>
  <c r="U4417" i="2"/>
  <c r="S4417" i="2" s="1"/>
  <c r="U3809" i="2"/>
  <c r="S3809" i="2" s="1"/>
  <c r="U4955" i="2"/>
  <c r="S4955" i="2" s="1"/>
  <c r="U3758" i="2"/>
  <c r="S3758" i="2" s="1"/>
  <c r="U3592" i="2"/>
  <c r="S3592" i="2" s="1"/>
  <c r="U4718" i="2"/>
  <c r="S4718" i="2" s="1"/>
  <c r="U3881" i="2"/>
  <c r="S3881" i="2" s="1"/>
  <c r="U3440" i="2"/>
  <c r="S3440" i="2" s="1"/>
  <c r="U3648" i="2"/>
  <c r="S3648" i="2" s="1"/>
  <c r="U4968" i="2"/>
  <c r="S4968" i="2" s="1"/>
  <c r="U3800" i="2"/>
  <c r="S3800" i="2" s="1"/>
  <c r="U3655" i="2"/>
  <c r="S3655" i="2" s="1"/>
  <c r="U4424" i="2"/>
  <c r="S4424" i="2" s="1"/>
  <c r="U3706" i="2"/>
  <c r="S3706" i="2" s="1"/>
  <c r="U4967" i="2"/>
  <c r="S4967" i="2" s="1"/>
  <c r="U5196" i="2"/>
  <c r="S5196" i="2" s="1"/>
  <c r="U5106" i="2"/>
  <c r="S5106" i="2" s="1"/>
  <c r="U4957" i="2"/>
  <c r="S4957" i="2" s="1"/>
  <c r="U4845" i="2"/>
  <c r="S4845" i="2" s="1"/>
  <c r="U4407" i="2"/>
  <c r="S4407" i="2" s="1"/>
  <c r="U4361" i="2"/>
  <c r="S4361" i="2" s="1"/>
  <c r="U3448" i="2"/>
  <c r="S3448" i="2" s="1"/>
  <c r="U3582" i="2"/>
  <c r="S3582" i="2" s="1"/>
  <c r="U3647" i="2"/>
  <c r="S3647" i="2" s="1"/>
  <c r="U3708" i="2"/>
  <c r="S3708" i="2" s="1"/>
  <c r="U3443" i="2"/>
  <c r="S3443" i="2" s="1"/>
  <c r="U3700" i="2"/>
  <c r="S3700" i="2" s="1"/>
  <c r="U3437" i="2"/>
  <c r="S3437" i="2" s="1"/>
  <c r="U3603" i="2"/>
  <c r="S3603" i="2" s="1"/>
  <c r="U5194" i="2"/>
  <c r="S5194" i="2" s="1"/>
  <c r="U5197" i="2"/>
  <c r="S5197" i="2" s="1"/>
  <c r="U5208" i="2"/>
  <c r="S5208" i="2" s="1"/>
  <c r="U5090" i="2"/>
  <c r="S5090" i="2" s="1"/>
  <c r="U5318" i="2"/>
  <c r="S5318" i="2" s="1"/>
  <c r="U4841" i="2"/>
  <c r="S4841" i="2" s="1"/>
  <c r="U4190" i="2"/>
  <c r="S4190" i="2" s="1"/>
  <c r="U3807" i="2"/>
  <c r="S3807" i="2" s="1"/>
  <c r="U4952" i="2"/>
  <c r="S4952" i="2" s="1"/>
  <c r="U5017" i="2"/>
  <c r="S5017" i="2" s="1"/>
  <c r="U4964" i="2"/>
  <c r="S4964" i="2" s="1"/>
  <c r="U4717" i="2"/>
  <c r="S4717" i="2" s="1"/>
  <c r="U3879" i="2"/>
  <c r="S3879" i="2" s="1"/>
  <c r="U3438" i="2"/>
  <c r="S3438" i="2" s="1"/>
  <c r="U3645" i="2"/>
  <c r="S3645" i="2" s="1"/>
  <c r="U4731" i="2"/>
  <c r="S4731" i="2" s="1"/>
  <c r="U3752" i="2"/>
  <c r="S3752" i="2" s="1"/>
  <c r="U3654" i="2"/>
  <c r="S3654" i="2" s="1"/>
  <c r="U4278" i="2"/>
  <c r="S4278" i="2" s="1"/>
  <c r="U3589" i="2"/>
  <c r="S3589" i="2" s="1"/>
  <c r="U5092" i="2"/>
  <c r="S5092" i="2" s="1"/>
  <c r="U5098" i="2"/>
  <c r="S5098" i="2" s="1"/>
  <c r="U4719" i="2"/>
  <c r="S4719" i="2" s="1"/>
  <c r="U5108" i="2"/>
  <c r="S5108" i="2" s="1"/>
  <c r="U5109" i="2"/>
  <c r="S5109" i="2" s="1"/>
  <c r="U4192" i="2"/>
  <c r="S4192" i="2" s="1"/>
  <c r="U4021" i="2"/>
  <c r="S4021" i="2" s="1"/>
  <c r="U3595" i="2"/>
  <c r="S3595" i="2" s="1"/>
  <c r="U3711" i="2"/>
  <c r="S3711" i="2" s="1"/>
  <c r="U3657" i="2"/>
  <c r="S3657" i="2" s="1"/>
  <c r="U3874" i="2"/>
  <c r="S3874" i="2" s="1"/>
  <c r="U5018" i="2"/>
  <c r="S5018" i="2" s="1"/>
  <c r="U5346" i="2"/>
  <c r="S5346" i="2" s="1"/>
  <c r="U5207" i="2"/>
  <c r="S5207" i="2" s="1"/>
  <c r="U5089" i="2"/>
  <c r="S5089" i="2" s="1"/>
  <c r="U5100" i="2"/>
  <c r="S5100" i="2" s="1"/>
  <c r="U4840" i="2"/>
  <c r="S4840" i="2" s="1"/>
  <c r="U4189" i="2"/>
  <c r="S4189" i="2" s="1"/>
  <c r="U3756" i="2"/>
  <c r="S3756" i="2" s="1"/>
  <c r="U4951" i="2"/>
  <c r="S4951" i="2" s="1"/>
  <c r="U4234" i="2"/>
  <c r="S4234" i="2" s="1"/>
  <c r="U4962" i="2"/>
  <c r="S4962" i="2" s="1"/>
  <c r="U4716" i="2"/>
  <c r="S4716" i="2" s="1"/>
  <c r="U3878" i="2"/>
  <c r="S3878" i="2" s="1"/>
  <c r="U3882" i="2"/>
  <c r="S3882" i="2" s="1"/>
  <c r="U3644" i="2"/>
  <c r="S3644" i="2" s="1"/>
  <c r="U4660" i="2"/>
  <c r="S4660" i="2" s="1"/>
  <c r="U3703" i="2"/>
  <c r="S3703" i="2" s="1"/>
  <c r="U3453" i="2"/>
  <c r="S3453" i="2" s="1"/>
  <c r="U4068" i="2"/>
  <c r="S4068" i="2" s="1"/>
  <c r="U3587" i="2"/>
  <c r="S3587" i="2" s="1"/>
  <c r="U5093" i="2"/>
  <c r="S5093" i="2" s="1"/>
  <c r="U5104" i="2"/>
  <c r="S5104" i="2" s="1"/>
  <c r="U5204" i="2"/>
  <c r="S5204" i="2" s="1"/>
  <c r="U5101" i="2"/>
  <c r="S5101" i="2" s="1"/>
  <c r="U4725" i="2"/>
  <c r="S4725" i="2" s="1"/>
  <c r="U4714" i="2"/>
  <c r="S4714" i="2" s="1"/>
  <c r="U4305" i="2"/>
  <c r="S4305" i="2" s="1"/>
  <c r="U3704" i="2"/>
  <c r="S3704" i="2" s="1"/>
  <c r="U3602" i="2"/>
  <c r="S3602" i="2" s="1"/>
  <c r="U3588" i="2"/>
  <c r="S3588" i="2" s="1"/>
  <c r="U3585" i="2"/>
  <c r="S3585" i="2" s="1"/>
  <c r="U3605" i="2"/>
  <c r="S3605" i="2" s="1"/>
  <c r="U3810" i="2"/>
  <c r="S3810" i="2" s="1"/>
  <c r="U3714" i="2"/>
  <c r="S3714" i="2" s="1"/>
  <c r="U3757" i="2"/>
  <c r="S3757" i="2" s="1"/>
  <c r="U3643" i="2"/>
  <c r="S3643" i="2" s="1"/>
  <c r="U5322" i="2"/>
  <c r="S5322" i="2" s="1"/>
  <c r="U5203" i="2"/>
  <c r="S5203" i="2" s="1"/>
  <c r="U5099" i="2"/>
  <c r="S5099" i="2" s="1"/>
  <c r="U4430" i="2"/>
  <c r="S4430" i="2" s="1"/>
  <c r="U3712" i="2"/>
  <c r="S3712" i="2" s="1"/>
  <c r="U4233" i="2"/>
  <c r="S4233" i="2" s="1"/>
  <c r="U4715" i="2"/>
  <c r="S4715" i="2" s="1"/>
  <c r="U3842" i="2"/>
  <c r="S3842" i="2" s="1"/>
  <c r="U4399" i="2"/>
  <c r="S4399" i="2" s="1"/>
  <c r="U3452" i="2"/>
  <c r="S3452" i="2" s="1"/>
  <c r="U3584" i="2"/>
  <c r="S3584" i="2" s="1"/>
  <c r="U5021" i="2"/>
  <c r="S5021" i="2" s="1"/>
  <c r="U4969" i="2"/>
  <c r="S4969" i="2" s="1"/>
  <c r="U4362" i="2"/>
  <c r="S4362" i="2" s="1"/>
  <c r="U3710" i="2"/>
  <c r="S3710" i="2" s="1"/>
  <c r="U3755" i="2"/>
  <c r="S3755" i="2" s="1"/>
  <c r="U4282" i="2"/>
  <c r="S4282" i="2" s="1"/>
  <c r="U3705" i="2"/>
  <c r="S3705" i="2" s="1"/>
  <c r="U5198" i="2"/>
  <c r="S5198" i="2" s="1"/>
  <c r="U3520" i="2"/>
  <c r="S3520" i="2" s="1"/>
  <c r="U5088" i="2"/>
  <c r="S5088" i="2" s="1"/>
  <c r="U3806" i="2"/>
  <c r="S3806" i="2" s="1"/>
  <c r="U4970" i="2"/>
  <c r="S4970" i="2" s="1"/>
  <c r="U3594" i="2"/>
  <c r="S3594" i="2" s="1"/>
  <c r="U4722" i="2"/>
  <c r="S4722" i="2" s="1"/>
  <c r="U5147" i="2"/>
  <c r="S5147" i="2" s="1"/>
  <c r="U5042" i="2"/>
  <c r="S5042" i="2" s="1"/>
  <c r="U5153" i="2"/>
  <c r="S5153" i="2" s="1"/>
  <c r="U5152" i="2"/>
  <c r="S5152" i="2" s="1"/>
  <c r="U4775" i="2"/>
  <c r="S4775" i="2" s="1"/>
  <c r="U4680" i="2"/>
  <c r="S4680" i="2" s="1"/>
  <c r="U4879" i="2"/>
  <c r="S4879" i="2" s="1"/>
  <c r="U4678" i="2"/>
  <c r="S4678" i="2" s="1"/>
  <c r="U4907" i="2"/>
  <c r="S4907" i="2" s="1"/>
  <c r="U5039" i="2"/>
  <c r="S5039" i="2" s="1"/>
  <c r="U4883" i="2"/>
  <c r="S4883" i="2" s="1"/>
  <c r="U5043" i="2"/>
  <c r="S5043" i="2" s="1"/>
  <c r="U4909" i="2"/>
  <c r="S4909" i="2" s="1"/>
  <c r="U4805" i="2"/>
  <c r="S4805" i="2" s="1"/>
  <c r="U4777" i="2"/>
  <c r="S4777" i="2" s="1"/>
  <c r="U5149" i="2"/>
  <c r="S5149" i="2" s="1"/>
  <c r="U4677" i="2"/>
  <c r="S4677" i="2" s="1"/>
  <c r="U4882" i="2"/>
  <c r="S4882" i="2" s="1"/>
  <c r="U4804" i="2"/>
  <c r="S4804" i="2" s="1"/>
  <c r="U4906" i="2"/>
  <c r="S4906" i="2" s="1"/>
  <c r="U4881" i="2"/>
  <c r="S4881" i="2" s="1"/>
  <c r="U4807" i="2"/>
  <c r="S4807" i="2" s="1"/>
  <c r="U5041" i="2"/>
  <c r="S5041" i="2" s="1"/>
  <c r="U4676" i="2"/>
  <c r="S4676" i="2" s="1"/>
  <c r="U5151" i="2"/>
  <c r="S5151" i="2" s="1"/>
  <c r="U4681" i="2"/>
  <c r="S4681" i="2" s="1"/>
  <c r="U5038" i="2"/>
  <c r="S5038" i="2" s="1"/>
  <c r="U4679" i="2"/>
  <c r="S4679" i="2" s="1"/>
  <c r="U4808" i="2"/>
  <c r="S4808" i="2" s="1"/>
  <c r="U4803" i="2"/>
  <c r="S4803" i="2" s="1"/>
  <c r="U4682" i="2"/>
  <c r="S4682" i="2" s="1"/>
  <c r="U4673" i="2"/>
  <c r="S4673" i="2" s="1"/>
  <c r="U4806" i="2"/>
  <c r="S4806" i="2" s="1"/>
  <c r="U4908" i="2"/>
  <c r="S4908" i="2" s="1"/>
  <c r="U5040" i="2"/>
  <c r="S5040" i="2" s="1"/>
  <c r="U4776" i="2"/>
  <c r="S4776" i="2" s="1"/>
  <c r="U5150" i="2"/>
  <c r="S5150" i="2" s="1"/>
  <c r="U4905" i="2"/>
  <c r="S4905" i="2" s="1"/>
  <c r="U5148" i="2"/>
  <c r="S5148" i="2" s="1"/>
  <c r="U4674" i="2"/>
  <c r="S4674" i="2" s="1"/>
  <c r="U4880" i="2"/>
  <c r="S4880" i="2" s="1"/>
  <c r="U2506" i="2"/>
  <c r="S2506" i="2" s="1"/>
  <c r="U2830" i="2"/>
  <c r="S2830" i="2" s="1"/>
  <c r="U2490" i="2"/>
  <c r="S2490" i="2" s="1"/>
  <c r="U2580" i="2"/>
  <c r="S2580" i="2" s="1"/>
  <c r="U2594" i="2"/>
  <c r="S2594" i="2" s="1"/>
  <c r="U2671" i="2"/>
  <c r="S2671" i="2" s="1"/>
  <c r="U2599" i="2"/>
  <c r="S2599" i="2" s="1"/>
  <c r="U3056" i="2"/>
  <c r="S3056" i="2" s="1"/>
  <c r="U2498" i="2"/>
  <c r="S2498" i="2" s="1"/>
  <c r="U2560" i="2"/>
  <c r="S2560" i="2" s="1"/>
  <c r="U2320" i="2"/>
  <c r="S2320" i="2" s="1"/>
  <c r="U2369" i="2"/>
  <c r="S2369" i="2" s="1"/>
  <c r="U2502" i="2"/>
  <c r="S2502" i="2" s="1"/>
  <c r="U2791" i="2"/>
  <c r="S2791" i="2" s="1"/>
  <c r="U2892" i="2"/>
  <c r="S2892" i="2" s="1"/>
  <c r="U2926" i="2"/>
  <c r="S2926" i="2" s="1"/>
  <c r="U2962" i="2"/>
  <c r="S2962" i="2" s="1"/>
  <c r="U2998" i="2"/>
  <c r="S2998" i="2" s="1"/>
  <c r="U3010" i="2"/>
  <c r="S3010" i="2" s="1"/>
  <c r="U3068" i="2"/>
  <c r="S3068" i="2" s="1"/>
  <c r="U3103" i="2"/>
  <c r="S3103" i="2" s="1"/>
  <c r="U2747" i="2"/>
  <c r="S2747" i="2" s="1"/>
  <c r="U2840" i="2"/>
  <c r="S2840" i="2" s="1"/>
  <c r="U2895" i="2"/>
  <c r="S2895" i="2" s="1"/>
  <c r="U2829" i="2"/>
  <c r="S2829" i="2" s="1"/>
  <c r="U3085" i="2"/>
  <c r="S3085" i="2" s="1"/>
  <c r="U2793" i="2"/>
  <c r="S2793" i="2" s="1"/>
  <c r="U2315" i="2"/>
  <c r="S2315" i="2" s="1"/>
  <c r="U3007" i="2"/>
  <c r="S3007" i="2" s="1"/>
  <c r="U1955" i="2"/>
  <c r="S1955" i="2" s="1"/>
  <c r="U2316" i="2"/>
  <c r="S2316" i="2" s="1"/>
  <c r="U2505" i="2"/>
  <c r="S2505" i="2" s="1"/>
  <c r="U1967" i="2"/>
  <c r="S1967" i="2" s="1"/>
  <c r="U1822" i="2"/>
  <c r="S1822" i="2" s="1"/>
  <c r="U1424" i="2"/>
  <c r="S1424" i="2" s="1"/>
  <c r="U1218" i="2"/>
  <c r="S1218" i="2" s="1"/>
  <c r="U2828" i="2"/>
  <c r="S2828" i="2" s="1"/>
  <c r="U2429" i="2"/>
  <c r="S2429" i="2" s="1"/>
  <c r="U1584" i="2"/>
  <c r="S1584" i="2" s="1"/>
  <c r="U2896" i="2"/>
  <c r="S2896" i="2" s="1"/>
  <c r="U3008" i="2"/>
  <c r="S3008" i="2" s="1"/>
  <c r="U2674" i="2"/>
  <c r="S2674" i="2" s="1"/>
  <c r="U1970" i="2"/>
  <c r="S1970" i="2" s="1"/>
  <c r="U2961" i="2"/>
  <c r="S2961" i="2" s="1"/>
  <c r="U2586" i="2"/>
  <c r="S2586" i="2" s="1"/>
  <c r="U1487" i="2"/>
  <c r="S1487" i="2" s="1"/>
  <c r="U2618" i="2"/>
  <c r="S2618" i="2" s="1"/>
  <c r="U2931" i="2"/>
  <c r="S2931" i="2" s="1"/>
  <c r="U2595" i="2"/>
  <c r="S2595" i="2" s="1"/>
  <c r="U2151" i="2"/>
  <c r="S2151" i="2" s="1"/>
  <c r="U1517" i="2"/>
  <c r="S1517" i="2" s="1"/>
  <c r="U2070" i="2"/>
  <c r="S2070" i="2" s="1"/>
  <c r="U2923" i="2"/>
  <c r="S2923" i="2" s="1"/>
  <c r="U2624" i="2"/>
  <c r="S2624" i="2" s="1"/>
  <c r="U1259" i="2"/>
  <c r="S1259" i="2" s="1"/>
  <c r="U2898" i="2"/>
  <c r="S2898" i="2" s="1"/>
  <c r="U2358" i="2"/>
  <c r="S2358" i="2" s="1"/>
  <c r="U2590" i="2"/>
  <c r="S2590" i="2" s="1"/>
  <c r="U2321" i="2"/>
  <c r="S2321" i="2" s="1"/>
  <c r="U2361" i="2"/>
  <c r="S2361" i="2" s="1"/>
  <c r="U2504" i="2"/>
  <c r="S2504" i="2" s="1"/>
  <c r="U1954" i="2"/>
  <c r="S1954" i="2" s="1"/>
  <c r="U2012" i="2"/>
  <c r="S2012" i="2" s="1"/>
  <c r="U1736" i="2"/>
  <c r="S1736" i="2" s="1"/>
  <c r="U2079" i="2"/>
  <c r="S2079" i="2" s="1"/>
  <c r="U1968" i="2"/>
  <c r="S1968" i="2" s="1"/>
  <c r="U1896" i="2"/>
  <c r="S1896" i="2" s="1"/>
  <c r="U1895" i="2"/>
  <c r="S1895" i="2" s="1"/>
  <c r="U1741" i="2"/>
  <c r="S1741" i="2" s="1"/>
  <c r="U1586" i="2"/>
  <c r="S1586" i="2" s="1"/>
  <c r="U1815" i="2"/>
  <c r="S1815" i="2" s="1"/>
  <c r="U1748" i="2"/>
  <c r="S1748" i="2" s="1"/>
  <c r="U1880" i="2"/>
  <c r="S1880" i="2" s="1"/>
  <c r="U1289" i="2"/>
  <c r="S1289" i="2" s="1"/>
  <c r="U1488" i="2"/>
  <c r="S1488" i="2" s="1"/>
  <c r="U1472" i="2"/>
  <c r="S1472" i="2" s="1"/>
  <c r="U1485" i="2"/>
  <c r="S1485" i="2" s="1"/>
  <c r="U1666" i="2"/>
  <c r="S1666" i="2" s="1"/>
  <c r="U1471" i="2"/>
  <c r="S1471" i="2" s="1"/>
  <c r="U1422" i="2"/>
  <c r="S1422" i="2" s="1"/>
  <c r="U2627" i="2"/>
  <c r="S2627" i="2" s="1"/>
  <c r="U2065" i="2"/>
  <c r="S2065" i="2" s="1"/>
  <c r="U1288" i="2"/>
  <c r="S1288" i="2" s="1"/>
  <c r="U1671" i="2"/>
  <c r="S1671" i="2" s="1"/>
  <c r="U3054" i="2"/>
  <c r="S3054" i="2" s="1"/>
  <c r="U2503" i="2"/>
  <c r="S2503" i="2" s="1"/>
  <c r="U1966" i="2"/>
  <c r="S1966" i="2" s="1"/>
  <c r="U1816" i="2"/>
  <c r="S1816" i="2" s="1"/>
  <c r="U1423" i="2"/>
  <c r="S1423" i="2" s="1"/>
  <c r="U2617" i="2"/>
  <c r="S2617" i="2" s="1"/>
  <c r="U2827" i="2"/>
  <c r="S2827" i="2" s="1"/>
  <c r="U2427" i="2"/>
  <c r="S2427" i="2" s="1"/>
  <c r="U1479" i="2"/>
  <c r="S1479" i="2" s="1"/>
  <c r="U1953" i="2"/>
  <c r="S1953" i="2" s="1"/>
  <c r="U2893" i="2"/>
  <c r="S2893" i="2" s="1"/>
  <c r="U2501" i="2"/>
  <c r="S2501" i="2" s="1"/>
  <c r="U1969" i="2"/>
  <c r="S1969" i="2" s="1"/>
  <c r="U2291" i="2"/>
  <c r="S2291" i="2" s="1"/>
  <c r="U2960" i="2"/>
  <c r="S2960" i="2" s="1"/>
  <c r="U2497" i="2"/>
  <c r="S2497" i="2" s="1"/>
  <c r="U2255" i="2"/>
  <c r="S2255" i="2" s="1"/>
  <c r="U1455" i="2"/>
  <c r="S1455" i="2" s="1"/>
  <c r="U2372" i="2"/>
  <c r="S2372" i="2" s="1"/>
  <c r="U2925" i="2"/>
  <c r="S2925" i="2" s="1"/>
  <c r="U2593" i="2"/>
  <c r="S2593" i="2" s="1"/>
  <c r="U2014" i="2"/>
  <c r="S2014" i="2" s="1"/>
  <c r="U1514" i="2"/>
  <c r="S1514" i="2" s="1"/>
  <c r="U1380" i="2"/>
  <c r="S1380" i="2" s="1"/>
  <c r="U2899" i="2"/>
  <c r="S2899" i="2" s="1"/>
  <c r="U2622" i="2"/>
  <c r="S2622" i="2" s="1"/>
  <c r="U2080" i="2"/>
  <c r="S2080" i="2" s="1"/>
  <c r="U1258" i="2"/>
  <c r="S1258" i="2" s="1"/>
  <c r="U2670" i="2"/>
  <c r="S2670" i="2" s="1"/>
  <c r="U2493" i="2"/>
  <c r="S2493" i="2" s="1"/>
  <c r="U2625" i="2"/>
  <c r="S2625" i="2" s="1"/>
  <c r="U2289" i="2"/>
  <c r="S2289" i="2" s="1"/>
  <c r="U2161" i="2"/>
  <c r="S2161" i="2" s="1"/>
  <c r="U1956" i="2"/>
  <c r="S1956" i="2" s="1"/>
  <c r="U1589" i="2"/>
  <c r="S1589" i="2" s="1"/>
  <c r="U2077" i="2"/>
  <c r="S2077" i="2" s="1"/>
  <c r="U1961" i="2"/>
  <c r="S1961" i="2" s="1"/>
  <c r="U1810" i="2"/>
  <c r="S1810" i="2" s="1"/>
  <c r="U1890" i="2"/>
  <c r="S1890" i="2" s="1"/>
  <c r="U1582" i="2"/>
  <c r="S1582" i="2" s="1"/>
  <c r="U1897" i="2"/>
  <c r="S1897" i="2" s="1"/>
  <c r="U1746" i="2"/>
  <c r="S1746" i="2" s="1"/>
  <c r="U1809" i="2"/>
  <c r="S1809" i="2" s="1"/>
  <c r="U1334" i="2"/>
  <c r="S1334" i="2" s="1"/>
  <c r="U1333" i="2"/>
  <c r="S1333" i="2" s="1"/>
  <c r="U1374" i="2"/>
  <c r="S1374" i="2" s="1"/>
  <c r="U1344" i="2"/>
  <c r="S1344" i="2" s="1"/>
  <c r="U1430" i="2"/>
  <c r="S1430" i="2" s="1"/>
  <c r="U1329" i="2"/>
  <c r="S1329" i="2" s="1"/>
  <c r="U1427" i="2"/>
  <c r="S1427" i="2" s="1"/>
  <c r="U1285" i="2"/>
  <c r="S1285" i="2" s="1"/>
  <c r="U2323" i="2"/>
  <c r="S2323" i="2" s="1"/>
  <c r="U2064" i="2"/>
  <c r="S2064" i="2" s="1"/>
  <c r="U1287" i="2"/>
  <c r="S1287" i="2" s="1"/>
  <c r="U1383" i="2"/>
  <c r="S1383" i="2" s="1"/>
  <c r="U3001" i="2"/>
  <c r="S3001" i="2" s="1"/>
  <c r="U2441" i="2"/>
  <c r="S2441" i="2" s="1"/>
  <c r="U1965" i="2"/>
  <c r="S1965" i="2" s="1"/>
  <c r="U1813" i="2"/>
  <c r="S1813" i="2" s="1"/>
  <c r="U1332" i="2"/>
  <c r="S1332" i="2" s="1"/>
  <c r="U2792" i="2"/>
  <c r="S2792" i="2" s="1"/>
  <c r="U2426" i="2"/>
  <c r="S2426" i="2" s="1"/>
  <c r="U1335" i="2"/>
  <c r="S1335" i="2" s="1"/>
  <c r="U1376" i="2"/>
  <c r="S1376" i="2" s="1"/>
  <c r="U2891" i="2"/>
  <c r="S2891" i="2" s="1"/>
  <c r="U2500" i="2"/>
  <c r="S2500" i="2" s="1"/>
  <c r="U1893" i="2"/>
  <c r="S1893" i="2" s="1"/>
  <c r="U1668" i="2"/>
  <c r="S1668" i="2" s="1"/>
  <c r="U2936" i="2"/>
  <c r="S2936" i="2" s="1"/>
  <c r="U2495" i="2"/>
  <c r="S2495" i="2" s="1"/>
  <c r="U2199" i="2"/>
  <c r="S2199" i="2" s="1"/>
  <c r="U1341" i="2"/>
  <c r="S1341" i="2" s="1"/>
  <c r="U2322" i="2"/>
  <c r="S2322" i="2" s="1"/>
  <c r="U2924" i="2"/>
  <c r="S2924" i="2" s="1"/>
  <c r="U2592" i="2"/>
  <c r="S2592" i="2" s="1"/>
  <c r="U2362" i="2"/>
  <c r="S2362" i="2" s="1"/>
  <c r="U2013" i="2"/>
  <c r="S2013" i="2" s="1"/>
  <c r="U1456" i="2"/>
  <c r="S1456" i="2" s="1"/>
  <c r="U1375" i="2"/>
  <c r="S1375" i="2" s="1"/>
  <c r="U2897" i="2"/>
  <c r="S2897" i="2" s="1"/>
  <c r="U2621" i="2"/>
  <c r="S2621" i="2" s="1"/>
  <c r="U2078" i="2"/>
  <c r="S2078" i="2" s="1"/>
  <c r="U2428" i="2"/>
  <c r="S2428" i="2" s="1"/>
  <c r="U2750" i="2"/>
  <c r="S2750" i="2" s="1"/>
  <c r="U2442" i="2"/>
  <c r="S2442" i="2" s="1"/>
  <c r="U1884" i="2"/>
  <c r="S1884" i="2" s="1"/>
  <c r="U1819" i="2"/>
  <c r="S1819" i="2" s="1"/>
  <c r="U1581" i="2"/>
  <c r="S1581" i="2" s="1"/>
  <c r="U2011" i="2"/>
  <c r="S2011" i="2" s="1"/>
  <c r="U1882" i="2"/>
  <c r="S1882" i="2" s="1"/>
  <c r="U1743" i="2"/>
  <c r="S1743" i="2" s="1"/>
  <c r="U1580" i="2"/>
  <c r="S1580" i="2" s="1"/>
  <c r="U1891" i="2"/>
  <c r="S1891" i="2" s="1"/>
  <c r="U1740" i="2"/>
  <c r="S1740" i="2" s="1"/>
  <c r="U1744" i="2"/>
  <c r="S1744" i="2" s="1"/>
  <c r="U1737" i="2"/>
  <c r="S1737" i="2" s="1"/>
  <c r="U1515" i="2"/>
  <c r="S1515" i="2" s="1"/>
  <c r="U1291" i="2"/>
  <c r="S1291" i="2" s="1"/>
  <c r="U1262" i="2"/>
  <c r="S1262" i="2" s="1"/>
  <c r="U1523" i="2"/>
  <c r="S1523" i="2" s="1"/>
  <c r="U2964" i="2"/>
  <c r="S2964" i="2" s="1"/>
  <c r="U2780" i="2"/>
  <c r="S2780" i="2" s="1"/>
  <c r="U2790" i="2"/>
  <c r="S2790" i="2" s="1"/>
  <c r="U3038" i="2"/>
  <c r="S3038" i="2" s="1"/>
  <c r="U3005" i="2"/>
  <c r="S3005" i="2" s="1"/>
  <c r="U3037" i="2"/>
  <c r="S3037" i="2" s="1"/>
  <c r="U2063" i="2"/>
  <c r="S2063" i="2" s="1"/>
  <c r="U1266" i="2"/>
  <c r="S1266" i="2" s="1"/>
  <c r="U3055" i="2"/>
  <c r="S3055" i="2" s="1"/>
  <c r="U3000" i="2"/>
  <c r="S3000" i="2" s="1"/>
  <c r="U2440" i="2"/>
  <c r="S2440" i="2" s="1"/>
  <c r="U1962" i="2"/>
  <c r="S1962" i="2" s="1"/>
  <c r="U1811" i="2"/>
  <c r="S1811" i="2" s="1"/>
  <c r="U1331" i="2"/>
  <c r="S1331" i="2" s="1"/>
  <c r="U2783" i="2"/>
  <c r="S2783" i="2" s="1"/>
  <c r="U1293" i="2"/>
  <c r="S1293" i="2" s="1"/>
  <c r="U3102" i="2"/>
  <c r="S3102" i="2" s="1"/>
  <c r="U2835" i="2"/>
  <c r="S2835" i="2" s="1"/>
  <c r="U2364" i="2"/>
  <c r="S2364" i="2" s="1"/>
  <c r="U1483" i="2"/>
  <c r="S1483" i="2" s="1"/>
  <c r="U1379" i="2"/>
  <c r="S1379" i="2" s="1"/>
  <c r="U2743" i="2"/>
  <c r="S2743" i="2" s="1"/>
  <c r="U2368" i="2"/>
  <c r="S2368" i="2" s="1"/>
  <c r="U2163" i="2"/>
  <c r="S2163" i="2" s="1"/>
  <c r="U1340" i="2"/>
  <c r="S1340" i="2" s="1"/>
  <c r="U2843" i="2"/>
  <c r="S2843" i="2" s="1"/>
  <c r="U2589" i="2"/>
  <c r="S2589" i="2" s="1"/>
  <c r="U2360" i="2"/>
  <c r="S2360" i="2" s="1"/>
  <c r="U2010" i="2"/>
  <c r="S2010" i="2" s="1"/>
  <c r="U1343" i="2"/>
  <c r="S1343" i="2" s="1"/>
  <c r="U1265" i="2"/>
  <c r="S1265" i="2" s="1"/>
  <c r="U2842" i="2"/>
  <c r="S2842" i="2" s="1"/>
  <c r="U2591" i="2"/>
  <c r="S2591" i="2" s="1"/>
  <c r="U1665" i="2"/>
  <c r="S1665" i="2" s="1"/>
  <c r="U2746" i="2"/>
  <c r="S2746" i="2" s="1"/>
  <c r="U2620" i="2"/>
  <c r="S2620" i="2" s="1"/>
  <c r="U2968" i="2"/>
  <c r="S2968" i="2" s="1"/>
  <c r="U2373" i="2"/>
  <c r="S2373" i="2" s="1"/>
  <c r="U2673" i="2"/>
  <c r="S2673" i="2" s="1"/>
  <c r="U2257" i="2"/>
  <c r="S2257" i="2" s="1"/>
  <c r="U1888" i="2"/>
  <c r="S1888" i="2" s="1"/>
  <c r="U1963" i="2"/>
  <c r="S1963" i="2" s="1"/>
  <c r="U1817" i="2"/>
  <c r="S1817" i="2" s="1"/>
  <c r="U1667" i="2"/>
  <c r="S1667" i="2" s="1"/>
  <c r="U1574" i="2"/>
  <c r="S1574" i="2" s="1"/>
  <c r="U1889" i="2"/>
  <c r="S1889" i="2" s="1"/>
  <c r="U1738" i="2"/>
  <c r="S1738" i="2" s="1"/>
  <c r="U1742" i="2"/>
  <c r="S1742" i="2" s="1"/>
  <c r="U1735" i="2"/>
  <c r="S1735" i="2" s="1"/>
  <c r="U1662" i="2"/>
  <c r="S1662" i="2" s="1"/>
  <c r="U1425" i="2"/>
  <c r="S1425" i="2" s="1"/>
  <c r="U1519" i="2"/>
  <c r="S1519" i="2" s="1"/>
  <c r="U1328" i="2"/>
  <c r="S1328" i="2" s="1"/>
  <c r="U1223" i="2"/>
  <c r="S1223" i="2" s="1"/>
  <c r="U1261" i="2"/>
  <c r="S1261" i="2" s="1"/>
  <c r="U1224" i="2"/>
  <c r="S1224" i="2" s="1"/>
  <c r="U1219" i="2"/>
  <c r="S1219" i="2" s="1"/>
  <c r="U1958" i="2"/>
  <c r="S1958" i="2" s="1"/>
  <c r="U2552" i="2"/>
  <c r="S2552" i="2" s="1"/>
  <c r="U1960" i="2"/>
  <c r="S1960" i="2" s="1"/>
  <c r="U1217" i="2"/>
  <c r="S1217" i="2" s="1"/>
  <c r="U2553" i="2"/>
  <c r="S2553" i="2" s="1"/>
  <c r="U2999" i="2"/>
  <c r="S2999" i="2" s="1"/>
  <c r="U2438" i="2"/>
  <c r="S2438" i="2" s="1"/>
  <c r="U1826" i="2"/>
  <c r="S1826" i="2" s="1"/>
  <c r="U1578" i="2"/>
  <c r="S1578" i="2" s="1"/>
  <c r="U1330" i="2"/>
  <c r="S1330" i="2" s="1"/>
  <c r="U1669" i="2"/>
  <c r="S1669" i="2" s="1"/>
  <c r="U2782" i="2"/>
  <c r="S2782" i="2" s="1"/>
  <c r="U1292" i="2"/>
  <c r="S1292" i="2" s="1"/>
  <c r="U3084" i="2"/>
  <c r="S3084" i="2" s="1"/>
  <c r="U2834" i="2"/>
  <c r="S2834" i="2" s="1"/>
  <c r="U1337" i="2"/>
  <c r="S1337" i="2" s="1"/>
  <c r="U1372" i="2"/>
  <c r="S1372" i="2" s="1"/>
  <c r="U2629" i="2"/>
  <c r="S2629" i="2" s="1"/>
  <c r="U2366" i="2"/>
  <c r="S2366" i="2" s="1"/>
  <c r="U2009" i="2"/>
  <c r="S2009" i="2" s="1"/>
  <c r="U1338" i="2"/>
  <c r="S1338" i="2" s="1"/>
  <c r="U1371" i="2"/>
  <c r="S1371" i="2" s="1"/>
  <c r="U2789" i="2"/>
  <c r="S2789" i="2" s="1"/>
  <c r="U2359" i="2"/>
  <c r="S2359" i="2" s="1"/>
  <c r="U1663" i="2"/>
  <c r="S1663" i="2" s="1"/>
  <c r="U1342" i="2"/>
  <c r="S1342" i="2" s="1"/>
  <c r="U2965" i="2"/>
  <c r="S2965" i="2" s="1"/>
  <c r="U2841" i="2"/>
  <c r="S2841" i="2" s="1"/>
  <c r="U2567" i="2"/>
  <c r="S2567" i="2" s="1"/>
  <c r="U1664" i="2"/>
  <c r="S1664" i="2" s="1"/>
  <c r="U3053" i="2"/>
  <c r="S3053" i="2" s="1"/>
  <c r="U2623" i="2"/>
  <c r="S2623" i="2" s="1"/>
  <c r="U2619" i="2"/>
  <c r="S2619" i="2" s="1"/>
  <c r="U2496" i="2"/>
  <c r="S2496" i="2" s="1"/>
  <c r="U2749" i="2"/>
  <c r="S2749" i="2" s="1"/>
  <c r="U2433" i="2"/>
  <c r="S2433" i="2" s="1"/>
  <c r="U1673" i="2"/>
  <c r="S1673" i="2" s="1"/>
  <c r="U1745" i="2"/>
  <c r="S1745" i="2" s="1"/>
  <c r="U1749" i="2"/>
  <c r="S1749" i="2" s="1"/>
  <c r="U1892" i="2"/>
  <c r="S1892" i="2" s="1"/>
  <c r="U1747" i="2"/>
  <c r="S1747" i="2" s="1"/>
  <c r="U1592" i="2"/>
  <c r="S1592" i="2" s="1"/>
  <c r="U1820" i="2"/>
  <c r="S1820" i="2" s="1"/>
  <c r="U1572" i="2"/>
  <c r="S1572" i="2" s="1"/>
  <c r="U1887" i="2"/>
  <c r="S1887" i="2" s="1"/>
  <c r="U1672" i="2"/>
  <c r="S1672" i="2" s="1"/>
  <c r="U1676" i="2"/>
  <c r="S1676" i="2" s="1"/>
  <c r="U1733" i="2"/>
  <c r="S1733" i="2" s="1"/>
  <c r="U1521" i="2"/>
  <c r="S1521" i="2" s="1"/>
  <c r="U1215" i="2"/>
  <c r="S1215" i="2" s="1"/>
  <c r="U1210" i="2"/>
  <c r="S1210" i="2" s="1"/>
  <c r="U1339" i="2"/>
  <c r="S1339" i="2" s="1"/>
  <c r="U1670" i="2"/>
  <c r="S1670" i="2" s="1"/>
  <c r="U1377" i="2"/>
  <c r="S1377" i="2" s="1"/>
  <c r="U1226" i="2"/>
  <c r="S1226" i="2" s="1"/>
  <c r="U1486" i="2"/>
  <c r="S1486" i="2" s="1"/>
  <c r="U1373" i="2"/>
  <c r="S1373" i="2" s="1"/>
  <c r="U1212" i="2"/>
  <c r="S1212" i="2" s="1"/>
  <c r="U2374" i="2"/>
  <c r="S2374" i="2" s="1"/>
  <c r="U2434" i="2"/>
  <c r="S2434" i="2" s="1"/>
  <c r="U1959" i="2"/>
  <c r="S1959" i="2" s="1"/>
  <c r="U3003" i="2"/>
  <c r="S3003" i="2" s="1"/>
  <c r="U2435" i="2"/>
  <c r="S2435" i="2" s="1"/>
  <c r="U2784" i="2"/>
  <c r="S2784" i="2" s="1"/>
  <c r="U2437" i="2"/>
  <c r="S2437" i="2" s="1"/>
  <c r="U2068" i="2"/>
  <c r="S2068" i="2" s="1"/>
  <c r="U1825" i="2"/>
  <c r="S1825" i="2" s="1"/>
  <c r="U1431" i="2"/>
  <c r="S1431" i="2" s="1"/>
  <c r="U1222" i="2"/>
  <c r="S1222" i="2" s="1"/>
  <c r="U1378" i="2"/>
  <c r="S1378" i="2" s="1"/>
  <c r="U2781" i="2"/>
  <c r="S2781" i="2" s="1"/>
  <c r="U2115" i="2"/>
  <c r="S2115" i="2" s="1"/>
  <c r="U1225" i="2"/>
  <c r="S1225" i="2" s="1"/>
  <c r="U3067" i="2"/>
  <c r="S3067" i="2" s="1"/>
  <c r="U2832" i="2"/>
  <c r="S2832" i="2" s="1"/>
  <c r="U1336" i="2"/>
  <c r="S1336" i="2" s="1"/>
  <c r="U3039" i="2"/>
  <c r="S3039" i="2" s="1"/>
  <c r="U2628" i="2"/>
  <c r="S2628" i="2" s="1"/>
  <c r="U2365" i="2"/>
  <c r="S2365" i="2" s="1"/>
  <c r="U1660" i="2"/>
  <c r="S1660" i="2" s="1"/>
  <c r="U1209" i="2"/>
  <c r="S1209" i="2" s="1"/>
  <c r="U2788" i="2"/>
  <c r="S2788" i="2" s="1"/>
  <c r="U2544" i="2"/>
  <c r="S2544" i="2" s="1"/>
  <c r="U1596" i="2"/>
  <c r="S1596" i="2" s="1"/>
  <c r="U1213" i="2"/>
  <c r="S1213" i="2" s="1"/>
  <c r="U2934" i="2"/>
  <c r="S2934" i="2" s="1"/>
  <c r="U2786" i="2"/>
  <c r="S2786" i="2" s="1"/>
  <c r="U2543" i="2"/>
  <c r="S2543" i="2" s="1"/>
  <c r="U1345" i="2"/>
  <c r="S1345" i="2" s="1"/>
  <c r="U2499" i="2"/>
  <c r="S2499" i="2" s="1"/>
  <c r="U2431" i="2"/>
  <c r="S2431" i="2" s="1"/>
  <c r="U2676" i="2"/>
  <c r="S2676" i="2" s="1"/>
  <c r="U2327" i="2"/>
  <c r="S2327" i="2" s="1"/>
  <c r="U2318" i="2"/>
  <c r="S2318" i="2" s="1"/>
  <c r="U2554" i="2"/>
  <c r="S2554" i="2" s="1"/>
  <c r="U1675" i="2"/>
  <c r="S1675" i="2" s="1"/>
  <c r="U1814" i="2"/>
  <c r="S1814" i="2" s="1"/>
  <c r="U1590" i="2"/>
  <c r="S1590" i="2" s="1"/>
  <c r="U1579" i="2"/>
  <c r="S1579" i="2" s="1"/>
  <c r="U1886" i="2"/>
  <c r="S1886" i="2" s="1"/>
  <c r="U1818" i="2"/>
  <c r="S1818" i="2" s="1"/>
  <c r="U1885" i="2"/>
  <c r="S1885" i="2" s="1"/>
  <c r="U1594" i="2"/>
  <c r="S1594" i="2" s="1"/>
  <c r="U1674" i="2"/>
  <c r="S1674" i="2" s="1"/>
  <c r="U1593" i="2"/>
  <c r="S1593" i="2" s="1"/>
  <c r="U1827" i="2"/>
  <c r="S1827" i="2" s="1"/>
  <c r="U1256" i="2"/>
  <c r="S1256" i="2" s="1"/>
  <c r="U1484" i="2"/>
  <c r="S1484" i="2" s="1"/>
  <c r="U1290" i="2"/>
  <c r="S1290" i="2" s="1"/>
  <c r="U1516" i="2"/>
  <c r="S1516" i="2" s="1"/>
  <c r="U1482" i="2"/>
  <c r="S1482" i="2" s="1"/>
  <c r="U1661" i="2"/>
  <c r="S1661" i="2" s="1"/>
  <c r="U2432" i="2"/>
  <c r="S2432" i="2" s="1"/>
  <c r="U2430" i="2"/>
  <c r="S2430" i="2" s="1"/>
  <c r="U1824" i="2"/>
  <c r="S1824" i="2" s="1"/>
  <c r="U1429" i="2"/>
  <c r="S1429" i="2" s="1"/>
  <c r="U1221" i="2"/>
  <c r="S1221" i="2" s="1"/>
  <c r="U1264" i="2"/>
  <c r="S1264" i="2" s="1"/>
  <c r="U2074" i="2"/>
  <c r="S2074" i="2" s="1"/>
  <c r="U3051" i="2"/>
  <c r="S3051" i="2" s="1"/>
  <c r="U3004" i="2"/>
  <c r="S3004" i="2" s="1"/>
  <c r="U2044" i="2"/>
  <c r="S2044" i="2" s="1"/>
  <c r="U2587" i="2"/>
  <c r="S2587" i="2" s="1"/>
  <c r="U2933" i="2"/>
  <c r="S2933" i="2" s="1"/>
  <c r="U2930" i="2"/>
  <c r="S2930" i="2" s="1"/>
  <c r="U2436" i="2"/>
  <c r="S2436" i="2" s="1"/>
  <c r="U2549" i="2"/>
  <c r="S2549" i="2" s="1"/>
  <c r="U1739" i="2"/>
  <c r="S1739" i="2" s="1"/>
  <c r="U1576" i="2"/>
  <c r="S1576" i="2" s="1"/>
  <c r="U1883" i="2"/>
  <c r="S1883" i="2" s="1"/>
  <c r="U1577" i="2"/>
  <c r="S1577" i="2" s="1"/>
  <c r="U1480" i="2"/>
  <c r="S1480" i="2" s="1"/>
  <c r="U1426" i="2"/>
  <c r="S1426" i="2" s="1"/>
  <c r="U1481" i="2"/>
  <c r="S1481" i="2" s="1"/>
  <c r="U1522" i="2"/>
  <c r="S1522" i="2" s="1"/>
  <c r="U2935" i="2"/>
  <c r="S2935" i="2" s="1"/>
  <c r="U2507" i="2"/>
  <c r="S2507" i="2" s="1"/>
  <c r="U1957" i="2"/>
  <c r="S1957" i="2" s="1"/>
  <c r="U1823" i="2"/>
  <c r="S1823" i="2" s="1"/>
  <c r="U3009" i="2"/>
  <c r="S3009" i="2" s="1"/>
  <c r="U2363" i="2"/>
  <c r="S2363" i="2" s="1"/>
  <c r="U2630" i="2"/>
  <c r="S2630" i="2" s="1"/>
  <c r="U2929" i="2"/>
  <c r="S2929" i="2" s="1"/>
  <c r="U2742" i="2"/>
  <c r="S2742" i="2" s="1"/>
  <c r="U1971" i="2"/>
  <c r="S1971" i="2" s="1"/>
  <c r="U1573" i="2"/>
  <c r="S1573" i="2" s="1"/>
  <c r="U1881" i="2"/>
  <c r="S1881" i="2" s="1"/>
  <c r="U1267" i="2"/>
  <c r="S1267" i="2" s="1"/>
  <c r="U2067" i="2"/>
  <c r="S2067" i="2" s="1"/>
  <c r="U2787" i="2"/>
  <c r="S2787" i="2" s="1"/>
  <c r="U2371" i="2"/>
  <c r="S2371" i="2" s="1"/>
  <c r="U1428" i="2"/>
  <c r="S1428" i="2" s="1"/>
  <c r="U2744" i="2"/>
  <c r="S2744" i="2" s="1"/>
  <c r="U2596" i="2"/>
  <c r="S2596" i="2" s="1"/>
  <c r="U2748" i="2"/>
  <c r="S2748" i="2" s="1"/>
  <c r="U1898" i="2"/>
  <c r="S1898" i="2" s="1"/>
  <c r="U1575" i="2"/>
  <c r="S1575" i="2" s="1"/>
  <c r="U1812" i="2"/>
  <c r="S1812" i="2" s="1"/>
  <c r="U1216" i="2"/>
  <c r="S1216" i="2" s="1"/>
  <c r="U1214" i="2"/>
  <c r="S1214" i="2" s="1"/>
  <c r="U1211" i="2"/>
  <c r="S1211" i="2" s="1"/>
  <c r="U2588" i="2"/>
  <c r="S2588" i="2" s="1"/>
  <c r="U2668" i="2"/>
  <c r="S2668" i="2" s="1"/>
  <c r="U2425" i="2"/>
  <c r="S2425" i="2" s="1"/>
  <c r="U2319" i="2"/>
  <c r="S2319" i="2" s="1"/>
  <c r="U1220" i="2"/>
  <c r="S1220" i="2" s="1"/>
  <c r="U1659" i="2"/>
  <c r="S1659" i="2" s="1"/>
  <c r="U2244" i="2"/>
  <c r="S2244" i="2" s="1"/>
  <c r="U2669" i="2"/>
  <c r="S2669" i="2" s="1"/>
  <c r="U2675" i="2"/>
  <c r="S2675" i="2" s="1"/>
  <c r="U1964" i="2"/>
  <c r="S1964" i="2" s="1"/>
  <c r="U2290" i="2"/>
  <c r="S2290" i="2" s="1"/>
  <c r="U1588" i="2"/>
  <c r="S1588" i="2" s="1"/>
  <c r="U1381" i="2"/>
  <c r="S1381" i="2" s="1"/>
  <c r="U1473" i="2"/>
  <c r="S1473" i="2" s="1"/>
  <c r="U2583" i="2"/>
  <c r="S2583" i="2" s="1"/>
  <c r="U2927" i="2"/>
  <c r="S2927" i="2" s="1"/>
  <c r="U1972" i="2"/>
  <c r="S1972" i="2" s="1"/>
  <c r="U1658" i="2"/>
  <c r="S1658" i="2" s="1"/>
  <c r="U2494" i="2"/>
  <c r="S2494" i="2" s="1"/>
  <c r="U1595" i="2"/>
  <c r="S1595" i="2" s="1"/>
  <c r="U2932" i="2"/>
  <c r="S2932" i="2" s="1"/>
  <c r="U2439" i="2"/>
  <c r="S2439" i="2" s="1"/>
  <c r="U1734" i="2"/>
  <c r="S1734" i="2" s="1"/>
  <c r="U1750" i="2"/>
  <c r="S1750" i="2" s="1"/>
  <c r="U1286" i="2"/>
  <c r="S1286" i="2" s="1"/>
  <c r="U1583" i="2"/>
  <c r="S1583" i="2" s="1"/>
  <c r="U1591" i="2"/>
  <c r="S1591" i="2" s="1"/>
  <c r="U2551" i="2"/>
  <c r="S2551" i="2" s="1"/>
  <c r="U2550" i="2"/>
  <c r="S2550" i="2" s="1"/>
  <c r="U2317" i="2"/>
  <c r="S2317" i="2" s="1"/>
  <c r="U2966" i="2"/>
  <c r="S2966" i="2" s="1"/>
  <c r="U2492" i="2"/>
  <c r="S2492" i="2" s="1"/>
  <c r="U1518" i="2"/>
  <c r="S1518" i="2" s="1"/>
  <c r="U2306" i="2"/>
  <c r="S2306" i="2" s="1"/>
  <c r="U2066" i="2"/>
  <c r="S2066" i="2" s="1"/>
  <c r="U1821" i="2"/>
  <c r="S1821" i="2" s="1"/>
  <c r="U1257" i="2"/>
  <c r="S1257" i="2" s="1"/>
  <c r="U1382" i="2"/>
  <c r="S1382" i="2" s="1"/>
  <c r="U2370" i="2"/>
  <c r="S2370" i="2" s="1"/>
  <c r="U1585" i="2"/>
  <c r="S1585" i="2" s="1"/>
  <c r="U2997" i="2"/>
  <c r="S2997" i="2" s="1"/>
  <c r="U3052" i="2"/>
  <c r="S3052" i="2" s="1"/>
  <c r="U1263" i="2"/>
  <c r="S1263" i="2" s="1"/>
  <c r="U2833" i="2"/>
  <c r="S2833" i="2" s="1"/>
  <c r="U2367" i="2"/>
  <c r="S2367" i="2" s="1"/>
  <c r="U1587" i="2"/>
  <c r="S1587" i="2" s="1"/>
  <c r="U1751" i="2"/>
  <c r="S1751" i="2" s="1"/>
  <c r="U1894" i="2"/>
  <c r="S1894" i="2" s="1"/>
  <c r="U1432" i="2"/>
  <c r="S1432" i="2" s="1"/>
  <c r="U2967" i="2"/>
  <c r="S2967" i="2" s="1"/>
  <c r="U1260" i="2"/>
  <c r="S1260" i="2" s="1"/>
  <c r="U2491" i="2"/>
  <c r="S2491" i="2" s="1"/>
  <c r="U2626" i="2"/>
  <c r="S2626" i="2" s="1"/>
  <c r="U1520" i="2"/>
  <c r="S1520" i="2" s="1"/>
  <c r="B13" i="37"/>
  <c r="B12" i="37"/>
  <c r="B14" i="37"/>
  <c r="I36" i="37"/>
  <c r="I35" i="37"/>
  <c r="O29" i="18"/>
  <c r="B49" i="17"/>
  <c r="B50" i="17"/>
  <c r="O23" i="38"/>
  <c r="K31" i="38"/>
  <c r="J40" i="18"/>
  <c r="N31" i="38"/>
  <c r="L40" i="18"/>
  <c r="K40" i="18"/>
  <c r="E12" i="18" l="1"/>
  <c r="I139" i="35"/>
  <c r="G29" i="37"/>
  <c r="I34" i="37"/>
  <c r="G30" i="37"/>
  <c r="G27" i="37"/>
  <c r="G26" i="37"/>
  <c r="G25" i="37"/>
  <c r="G22" i="37"/>
  <c r="G24" i="37"/>
  <c r="G23" i="37"/>
  <c r="G21" i="37"/>
  <c r="G20" i="37"/>
  <c r="G19" i="37"/>
  <c r="G15" i="37"/>
  <c r="G17" i="37"/>
  <c r="G16" i="37"/>
  <c r="G14" i="37"/>
  <c r="B31" i="37"/>
  <c r="B53" i="17"/>
  <c r="K20" i="37" l="1"/>
  <c r="I26" i="37"/>
  <c r="I17" i="37"/>
  <c r="I22" i="37"/>
  <c r="I14" i="37"/>
  <c r="I15" i="37"/>
  <c r="I25" i="37"/>
  <c r="I24" i="37"/>
  <c r="I23" i="37"/>
  <c r="I19" i="37"/>
  <c r="I27" i="37"/>
  <c r="I16" i="37"/>
  <c r="I20" i="37"/>
  <c r="I30" i="37"/>
  <c r="I29" i="37"/>
  <c r="I21" i="37"/>
  <c r="I54" i="37"/>
  <c r="K30" i="37"/>
  <c r="K29" i="37"/>
  <c r="K27" i="37"/>
  <c r="K26" i="37"/>
  <c r="K25" i="37"/>
  <c r="K19" i="37"/>
  <c r="K21" i="37"/>
  <c r="K23" i="37"/>
  <c r="K24" i="37"/>
  <c r="K22" i="37"/>
  <c r="K15" i="37"/>
  <c r="K16" i="37"/>
  <c r="K17" i="37"/>
  <c r="G12" i="37"/>
  <c r="J13" i="37"/>
  <c r="E18" i="18"/>
  <c r="K47" i="18" s="1"/>
  <c r="K45" i="18"/>
  <c r="F31" i="37"/>
  <c r="J14" i="37"/>
  <c r="E17" i="18"/>
  <c r="J31" i="37" l="1"/>
  <c r="I12" i="37"/>
  <c r="K52" i="18"/>
  <c r="K12" i="37"/>
  <c r="K14" i="37"/>
  <c r="E19" i="18"/>
  <c r="E21" i="18" s="1"/>
  <c r="C29" i="17" s="1"/>
  <c r="C31" i="17" s="1"/>
  <c r="C34" i="17" s="1"/>
  <c r="C21" i="17" s="1"/>
  <c r="C24" i="17" s="1"/>
  <c r="K46" i="18"/>
  <c r="E22" i="18" l="1"/>
  <c r="E23" i="18" l="1"/>
  <c r="E25" i="18" s="1"/>
  <c r="K48" i="18"/>
  <c r="E26" i="18" l="1"/>
  <c r="E32" i="18" s="1"/>
  <c r="K49" i="18"/>
  <c r="E43" i="18" l="1"/>
  <c r="K61" i="18" l="1"/>
  <c r="K63" i="18" s="1"/>
  <c r="E47" i="18" l="1"/>
  <c r="B48" i="37" s="1"/>
  <c r="B45" i="37"/>
  <c r="F45" i="18"/>
  <c r="F19" i="18"/>
  <c r="F23" i="18"/>
  <c r="F26" i="18"/>
  <c r="F32" i="18"/>
  <c r="F43" i="18"/>
  <c r="F38" i="18" l="1"/>
  <c r="C49" i="37"/>
  <c r="C37" i="37"/>
  <c r="E51" i="18"/>
  <c r="F36" i="18"/>
  <c r="C47" i="37"/>
  <c r="B52" i="37"/>
  <c r="D52" i="37" s="1"/>
  <c r="B37" i="37"/>
  <c r="F34" i="18"/>
  <c r="E49" i="18"/>
  <c r="K65" i="18" s="1"/>
  <c r="C38" i="37"/>
  <c r="B38" i="37"/>
  <c r="D38" i="37" s="1"/>
  <c r="C50" i="37"/>
  <c r="F40" i="18"/>
  <c r="C43" i="37"/>
  <c r="C42" i="37"/>
  <c r="B43" i="37"/>
  <c r="B39" i="37"/>
  <c r="D39" i="37" s="1"/>
  <c r="C34" i="37"/>
  <c r="C51" i="37"/>
  <c r="B44" i="37"/>
  <c r="D44" i="37" s="1"/>
  <c r="B49" i="37"/>
  <c r="D49" i="37" s="1"/>
  <c r="C45" i="37"/>
  <c r="F42" i="18"/>
  <c r="F39" i="18"/>
  <c r="F35" i="18"/>
  <c r="C36" i="37"/>
  <c r="C52" i="37"/>
  <c r="C46" i="37"/>
  <c r="C41" i="37"/>
  <c r="B51" i="37"/>
  <c r="D51" i="37" s="1"/>
  <c r="B46" i="37"/>
  <c r="D46" i="37" s="1"/>
  <c r="B50" i="37"/>
  <c r="D50" i="37" s="1"/>
  <c r="B47" i="37"/>
  <c r="D47" i="37" s="1"/>
  <c r="B34" i="37"/>
  <c r="E53" i="18"/>
  <c r="K69" i="18" s="1"/>
  <c r="F41" i="18"/>
  <c r="F37" i="18"/>
  <c r="F30" i="18"/>
  <c r="C48" i="37"/>
  <c r="C39" i="37"/>
  <c r="C44" i="37"/>
  <c r="B36" i="37"/>
  <c r="B41" i="37"/>
  <c r="D41" i="37" s="1"/>
  <c r="B42" i="37"/>
  <c r="D42" i="37" s="1"/>
  <c r="B40" i="37"/>
  <c r="D40" i="37" s="1"/>
  <c r="C40" i="37"/>
  <c r="I38" i="31"/>
  <c r="H43" i="37"/>
  <c r="D43" i="37"/>
  <c r="D45" i="37"/>
  <c r="D48" i="37"/>
  <c r="K67" i="18"/>
  <c r="F47" i="18"/>
  <c r="I74" i="31" l="1"/>
  <c r="H39" i="37"/>
  <c r="H54" i="37" s="1"/>
  <c r="D36" i="37"/>
  <c r="D37" i="37"/>
  <c r="D34" i="37"/>
  <c r="S138" i="2" l="1"/>
  <c r="S722" i="2"/>
  <c r="U722" i="2"/>
  <c r="U151" i="2"/>
  <c r="S151" i="2"/>
  <c r="U790" i="2"/>
  <c r="S790" i="2" s="1"/>
  <c r="S430" i="2"/>
  <c r="U430" i="2"/>
  <c r="S770" i="2"/>
  <c r="U770" i="2"/>
  <c r="U676" i="2"/>
  <c r="S676" i="2" s="1"/>
  <c r="U764" i="2"/>
  <c r="S764" i="2" s="1"/>
  <c r="U594" i="2"/>
  <c r="S594" i="2" s="1"/>
  <c r="S530" i="2"/>
  <c r="U530" i="2"/>
  <c r="U746" i="2"/>
  <c r="S746" i="2" s="1"/>
  <c r="U171" i="2"/>
  <c r="S171" i="2" s="1"/>
  <c r="U507" i="2"/>
  <c r="S507" i="2" s="1"/>
  <c r="S609" i="2"/>
  <c r="U609" i="2"/>
  <c r="U331" i="2"/>
  <c r="S331" i="2" s="1"/>
  <c r="S811" i="2"/>
  <c r="U811" i="2"/>
  <c r="S514" i="2"/>
  <c r="U514" i="2"/>
  <c r="U635" i="2"/>
  <c r="S635" i="2"/>
  <c r="S558" i="2"/>
  <c r="U558" i="2"/>
  <c r="S698" i="2"/>
  <c r="U698" i="2"/>
  <c r="U780" i="2"/>
  <c r="S780" i="2"/>
  <c r="U679" i="2"/>
  <c r="S679" i="2" s="1"/>
  <c r="U189" i="2"/>
  <c r="S189" i="2" s="1"/>
  <c r="U611" i="2"/>
  <c r="S611" i="2" s="1"/>
  <c r="S345" i="2"/>
  <c r="U345" i="2"/>
  <c r="U542" i="2"/>
  <c r="S542" i="2"/>
  <c r="U334" i="2"/>
  <c r="S334" i="2" s="1"/>
  <c r="U333" i="2"/>
  <c r="S333" i="2" s="1"/>
  <c r="U203" i="2"/>
  <c r="S203" i="2" s="1"/>
  <c r="U718" i="2"/>
  <c r="S718" i="2"/>
  <c r="U779" i="2"/>
  <c r="S779" i="2"/>
  <c r="U453" i="2"/>
  <c r="S453" i="2" s="1"/>
  <c r="U619" i="2"/>
  <c r="S619" i="2"/>
  <c r="S341" i="2"/>
  <c r="U341" i="2"/>
  <c r="U753" i="2"/>
  <c r="S753" i="2"/>
  <c r="S772" i="2"/>
  <c r="U772" i="2"/>
  <c r="U627" i="2"/>
  <c r="S627" i="2"/>
  <c r="U804" i="2"/>
  <c r="S804" i="2"/>
  <c r="S759" i="2"/>
  <c r="U759" i="2"/>
  <c r="U754" i="2"/>
  <c r="S754" i="2"/>
  <c r="U178" i="2"/>
  <c r="S178" i="2"/>
  <c r="S687" i="2"/>
  <c r="U687" i="2"/>
  <c r="U670" i="2"/>
  <c r="S670" i="2" s="1"/>
  <c r="U736" i="2"/>
  <c r="S736" i="2"/>
  <c r="U758" i="2"/>
  <c r="S758" i="2"/>
  <c r="U539" i="2"/>
  <c r="S539" i="2"/>
  <c r="U688" i="2"/>
  <c r="S688" i="2" s="1"/>
  <c r="U672" i="2"/>
  <c r="S672" i="2" s="1"/>
  <c r="U750" i="2"/>
  <c r="S750" i="2"/>
  <c r="U675" i="2"/>
  <c r="S675" i="2" s="1"/>
  <c r="U777" i="2"/>
  <c r="S777" i="2"/>
  <c r="S720" i="2"/>
  <c r="U720" i="2"/>
  <c r="U641" i="2"/>
  <c r="S641" i="2"/>
  <c r="S243" i="2"/>
  <c r="U243" i="2"/>
  <c r="U164" i="2"/>
  <c r="S164" i="2"/>
  <c r="S271" i="2"/>
  <c r="U271" i="2"/>
  <c r="S343" i="2"/>
  <c r="U343" i="2"/>
  <c r="S667" i="2"/>
  <c r="U667" i="2"/>
  <c r="U597" i="2"/>
  <c r="S597" i="2" s="1"/>
  <c r="U570" i="2"/>
  <c r="S570" i="2" s="1"/>
  <c r="U593" i="2"/>
  <c r="S593" i="2" s="1"/>
  <c r="S434" i="2"/>
  <c r="U434" i="2"/>
  <c r="U567" i="2"/>
  <c r="S567" i="2"/>
  <c r="U639" i="2"/>
  <c r="S639" i="2"/>
  <c r="S462" i="2"/>
  <c r="U462" i="2"/>
  <c r="S651" i="2"/>
  <c r="U651" i="2"/>
  <c r="U338" i="2"/>
  <c r="S338" i="2" s="1"/>
  <c r="U768" i="2"/>
  <c r="S768" i="2" s="1"/>
  <c r="S186" i="2"/>
  <c r="U186" i="2"/>
  <c r="S730" i="2"/>
  <c r="U730" i="2"/>
  <c r="S683" i="2"/>
  <c r="U683" i="2"/>
  <c r="U553" i="2"/>
  <c r="S553" i="2"/>
  <c r="U166" i="2"/>
  <c r="S166" i="2"/>
  <c r="S713" i="2"/>
  <c r="U713" i="2"/>
  <c r="U194" i="2"/>
  <c r="S194" i="2" s="1"/>
  <c r="U659" i="2"/>
  <c r="S659" i="2"/>
  <c r="S795" i="2"/>
  <c r="U795" i="2"/>
  <c r="U794" i="2"/>
  <c r="S794" i="2"/>
  <c r="U311" i="2"/>
  <c r="S311" i="2"/>
  <c r="U692" i="2"/>
  <c r="S692" i="2" s="1"/>
  <c r="S339" i="2"/>
  <c r="U339" i="2"/>
  <c r="U628" i="2"/>
  <c r="S628" i="2"/>
  <c r="U592" i="2"/>
  <c r="S592" i="2" s="1"/>
  <c r="U751" i="2"/>
  <c r="S751" i="2"/>
  <c r="S350" i="2"/>
  <c r="U350" i="2"/>
  <c r="U303" i="2"/>
  <c r="S303" i="2"/>
  <c r="U159" i="2"/>
  <c r="S159" i="2"/>
  <c r="U650" i="2"/>
  <c r="S650" i="2" s="1"/>
  <c r="U557" i="2"/>
  <c r="S557" i="2"/>
  <c r="S422" i="2"/>
  <c r="U422" i="2"/>
  <c r="U215" i="2"/>
  <c r="S215" i="2" s="1"/>
  <c r="U193" i="2"/>
  <c r="S193" i="2" s="1"/>
  <c r="U582" i="2"/>
  <c r="S582" i="2" s="1"/>
  <c r="S511" i="2"/>
  <c r="U511" i="2"/>
  <c r="S781" i="2"/>
  <c r="U781" i="2"/>
  <c r="U723" i="2"/>
  <c r="S723" i="2"/>
  <c r="S149" i="2"/>
  <c r="U149" i="2"/>
  <c r="S613" i="2"/>
  <c r="U613" i="2"/>
  <c r="U508" i="2"/>
  <c r="S508" i="2" s="1"/>
  <c r="U432" i="2"/>
  <c r="S432" i="2" s="1"/>
  <c r="S666" i="2"/>
  <c r="U666" i="2"/>
  <c r="U588" i="2"/>
  <c r="S588" i="2" s="1"/>
  <c r="S616" i="2"/>
  <c r="U616" i="2"/>
  <c r="U660" i="2"/>
  <c r="S660" i="2"/>
  <c r="S295" i="2"/>
  <c r="U295" i="2"/>
  <c r="S668" i="2"/>
  <c r="U668" i="2"/>
  <c r="S810" i="2"/>
  <c r="U810" i="2"/>
  <c r="U671" i="2"/>
  <c r="S671" i="2" s="1"/>
  <c r="U607" i="2"/>
  <c r="S607" i="2"/>
  <c r="U798" i="2"/>
  <c r="S798" i="2"/>
  <c r="U612" i="2"/>
  <c r="S612" i="2" s="1"/>
  <c r="U642" i="2"/>
  <c r="S642" i="2"/>
  <c r="S402" i="2"/>
  <c r="U402" i="2"/>
  <c r="U145" i="2"/>
  <c r="S145" i="2"/>
  <c r="S705" i="2"/>
  <c r="U705" i="2"/>
  <c r="U757" i="2"/>
  <c r="S757" i="2"/>
  <c r="U571" i="2"/>
  <c r="S571" i="2" s="1"/>
  <c r="U632" i="2"/>
  <c r="S632" i="2"/>
  <c r="S664" i="2"/>
  <c r="U664" i="2"/>
  <c r="S615" i="2"/>
  <c r="U615" i="2"/>
  <c r="S349" i="2"/>
  <c r="U349" i="2"/>
  <c r="S346" i="2"/>
  <c r="U346" i="2"/>
  <c r="U572" i="2"/>
  <c r="S572" i="2" s="1"/>
  <c r="U531" i="2"/>
  <c r="S531" i="2" s="1"/>
  <c r="S734" i="2"/>
  <c r="U734" i="2"/>
  <c r="U259" i="2"/>
  <c r="S259" i="2"/>
  <c r="U761" i="2"/>
  <c r="S761" i="2"/>
  <c r="U707" i="2"/>
  <c r="S707" i="2"/>
  <c r="U626" i="2"/>
  <c r="S626" i="2"/>
  <c r="S656" i="2"/>
  <c r="U656" i="2"/>
  <c r="S148" i="2"/>
  <c r="U148" i="2"/>
  <c r="U174" i="2"/>
  <c r="S174" i="2" s="1"/>
  <c r="U163" i="2"/>
  <c r="S163" i="2"/>
  <c r="S644" i="2"/>
  <c r="U644" i="2"/>
  <c r="U585" i="2"/>
  <c r="S585" i="2" s="1"/>
  <c r="U745" i="2"/>
  <c r="S745" i="2" s="1"/>
  <c r="U463" i="2"/>
  <c r="S463" i="2"/>
  <c r="U495" i="2"/>
  <c r="S495" i="2" s="1"/>
  <c r="U161" i="2"/>
  <c r="S161" i="2"/>
  <c r="U546" i="2"/>
  <c r="S546" i="2"/>
  <c r="U142" i="2"/>
  <c r="S142" i="2"/>
  <c r="U793" i="2"/>
  <c r="S793" i="2" s="1"/>
  <c r="U721" i="2"/>
  <c r="S721" i="2"/>
  <c r="U599" i="2"/>
  <c r="S599" i="2" s="1"/>
  <c r="U545" i="2"/>
  <c r="S545" i="2"/>
  <c r="U580" i="2"/>
  <c r="S580" i="2" s="1"/>
  <c r="U661" i="2"/>
  <c r="S661" i="2"/>
  <c r="U803" i="2"/>
  <c r="S803" i="2"/>
  <c r="U595" i="2"/>
  <c r="S595" i="2" s="1"/>
  <c r="S785" i="2"/>
  <c r="U785" i="2"/>
  <c r="S774" i="2"/>
  <c r="U774" i="2"/>
  <c r="S468" i="2"/>
  <c r="U468" i="2"/>
  <c r="S519" i="2"/>
  <c r="U519" i="2"/>
  <c r="S561" i="2"/>
  <c r="U561" i="2"/>
  <c r="S805" i="2"/>
  <c r="U805" i="2"/>
  <c r="U143" i="2"/>
  <c r="S143" i="2"/>
  <c r="S469" i="2"/>
  <c r="U469" i="2"/>
  <c r="S247" i="2"/>
  <c r="U247" i="2"/>
  <c r="U775" i="2"/>
  <c r="S775" i="2"/>
  <c r="U584" i="2"/>
  <c r="S584" i="2" s="1"/>
  <c r="U154" i="2"/>
  <c r="S154" i="2"/>
  <c r="S799" i="2"/>
  <c r="U799" i="2"/>
  <c r="S638" i="2"/>
  <c r="U638" i="2"/>
  <c r="S534" i="2"/>
  <c r="U534" i="2"/>
  <c r="S167" i="2"/>
  <c r="U167" i="2"/>
  <c r="S665" i="2"/>
  <c r="U665" i="2"/>
  <c r="U157" i="2"/>
  <c r="S157" i="2"/>
  <c r="U690" i="2"/>
  <c r="S690" i="2" s="1"/>
  <c r="U574" i="2"/>
  <c r="S574" i="2" s="1"/>
  <c r="U414" i="2"/>
  <c r="S414" i="2"/>
  <c r="U523" i="2"/>
  <c r="S523" i="2" s="1"/>
  <c r="U769" i="2"/>
  <c r="S769" i="2"/>
  <c r="U710" i="2"/>
  <c r="S710" i="2"/>
  <c r="U182" i="2"/>
  <c r="S182" i="2"/>
  <c r="U649" i="2"/>
  <c r="S649" i="2" s="1"/>
  <c r="U766" i="2"/>
  <c r="S766" i="2" s="1"/>
  <c r="U431" i="2"/>
  <c r="S431" i="2" s="1"/>
  <c r="S348" i="2"/>
  <c r="U348" i="2"/>
  <c r="U315" i="2"/>
  <c r="S315" i="2"/>
  <c r="S390" i="2"/>
  <c r="U390" i="2"/>
  <c r="U461" i="2"/>
  <c r="S461" i="2"/>
  <c r="S773" i="2"/>
  <c r="U773" i="2"/>
  <c r="U684" i="2"/>
  <c r="S684" i="2"/>
  <c r="S560" i="2"/>
  <c r="U560" i="2"/>
  <c r="U646" i="2"/>
  <c r="S646" i="2"/>
  <c r="S655" i="2"/>
  <c r="U655" i="2"/>
  <c r="U340" i="2"/>
  <c r="S340" i="2" s="1"/>
  <c r="U738" i="2"/>
  <c r="S738" i="2"/>
  <c r="U789" i="2"/>
  <c r="S789" i="2" s="1"/>
  <c r="S330" i="2"/>
  <c r="U330" i="2"/>
  <c r="U680" i="2"/>
  <c r="S680" i="2" s="1"/>
  <c r="S410" i="2"/>
  <c r="U410" i="2"/>
  <c r="S647" i="2"/>
  <c r="U647" i="2"/>
  <c r="U743" i="2"/>
  <c r="S743" i="2" s="1"/>
  <c r="U742" i="2"/>
  <c r="S742" i="2" s="1"/>
  <c r="U603" i="2"/>
  <c r="S603" i="2"/>
  <c r="U153" i="2"/>
  <c r="S153" i="2"/>
  <c r="U150" i="2"/>
  <c r="S150" i="2"/>
  <c r="S562" i="2"/>
  <c r="U562" i="2"/>
  <c r="U703" i="2"/>
  <c r="S703" i="2"/>
  <c r="S568" i="2"/>
  <c r="U568" i="2"/>
  <c r="U712" i="2"/>
  <c r="S712" i="2"/>
  <c r="U596" i="2"/>
  <c r="S596" i="2" s="1"/>
  <c r="U749" i="2"/>
  <c r="S749" i="2"/>
  <c r="U618" i="2"/>
  <c r="S618" i="2"/>
  <c r="U139" i="2"/>
  <c r="S139" i="2"/>
  <c r="U629" i="2"/>
  <c r="S629" i="2"/>
  <c r="U573" i="2"/>
  <c r="S573" i="2" s="1"/>
  <c r="U715" i="2"/>
  <c r="S715" i="2"/>
  <c r="S192" i="2"/>
  <c r="U192" i="2"/>
  <c r="U231" i="2"/>
  <c r="S231" i="2"/>
  <c r="U162" i="2"/>
  <c r="S162" i="2"/>
  <c r="S782" i="2"/>
  <c r="U782" i="2"/>
  <c r="S726" i="2"/>
  <c r="U726" i="2"/>
  <c r="U739" i="2"/>
  <c r="S739" i="2"/>
  <c r="U717" i="2"/>
  <c r="S717" i="2"/>
  <c r="U347" i="2"/>
  <c r="S347" i="2" s="1"/>
  <c r="S778" i="2"/>
  <c r="U778" i="2"/>
  <c r="U708" i="2"/>
  <c r="S708" i="2"/>
  <c r="U587" i="2"/>
  <c r="S587" i="2" s="1"/>
  <c r="S737" i="2"/>
  <c r="U737" i="2"/>
  <c r="S662" i="2"/>
  <c r="U662" i="2"/>
  <c r="U583" i="2"/>
  <c r="S583" i="2" s="1"/>
  <c r="U362" i="2"/>
  <c r="S362" i="2" s="1"/>
  <c r="S569" i="2"/>
  <c r="U569" i="2"/>
  <c r="S342" i="2"/>
  <c r="U342" i="2"/>
  <c r="U620" i="2"/>
  <c r="S620" i="2"/>
  <c r="S701" i="2"/>
  <c r="U701" i="2"/>
  <c r="S275" i="2"/>
  <c r="U275" i="2"/>
  <c r="S196" i="2"/>
  <c r="U196" i="2"/>
  <c r="U591" i="2"/>
  <c r="S591" i="2" s="1"/>
  <c r="S624" i="2"/>
  <c r="U624" i="2"/>
  <c r="S563" i="2"/>
  <c r="U563" i="2"/>
  <c r="U459" i="2"/>
  <c r="S459" i="2"/>
  <c r="U370" i="2"/>
  <c r="S370" i="2" s="1"/>
  <c r="S731" i="2"/>
  <c r="U731" i="2"/>
  <c r="S784" i="2"/>
  <c r="U784" i="2"/>
  <c r="S623" i="2"/>
  <c r="U623" i="2"/>
  <c r="U486" i="2"/>
  <c r="S486" i="2" s="1"/>
  <c r="U374" i="2"/>
  <c r="S374" i="2" s="1"/>
  <c r="U541" i="2"/>
  <c r="S541" i="2"/>
  <c r="U809" i="2"/>
  <c r="S809" i="2"/>
  <c r="U678" i="2"/>
  <c r="S678" i="2" s="1"/>
  <c r="S552" i="2"/>
  <c r="U552" i="2"/>
  <c r="S465" i="2"/>
  <c r="U465" i="2"/>
  <c r="S637" i="2"/>
  <c r="U637" i="2"/>
  <c r="S752" i="2"/>
  <c r="U752" i="2"/>
  <c r="U693" i="2"/>
  <c r="S693" i="2" s="1"/>
  <c r="U335" i="2"/>
  <c r="S335" i="2" s="1"/>
  <c r="S322" i="2"/>
  <c r="U322" i="2"/>
  <c r="U152" i="2"/>
  <c r="S152" i="2"/>
  <c r="S727" i="2"/>
  <c r="U727" i="2"/>
  <c r="S800" i="2"/>
  <c r="U800" i="2"/>
  <c r="U239" i="2"/>
  <c r="S239" i="2"/>
  <c r="U735" i="2"/>
  <c r="S735" i="2"/>
  <c r="S704" i="2"/>
  <c r="U704" i="2"/>
  <c r="U600" i="2"/>
  <c r="S600" i="2" s="1"/>
  <c r="S160" i="2"/>
  <c r="U160" i="2"/>
  <c r="S658" i="2"/>
  <c r="U658" i="2"/>
  <c r="U643" i="2"/>
  <c r="S643" i="2"/>
  <c r="S636" i="2"/>
  <c r="U636" i="2"/>
  <c r="U576" i="2"/>
  <c r="S576" i="2" s="1"/>
  <c r="U195" i="2"/>
  <c r="S195" i="2" s="1"/>
  <c r="U763" i="2"/>
  <c r="S763" i="2" s="1"/>
  <c r="U691" i="2"/>
  <c r="S691" i="2" s="1"/>
  <c r="U631" i="2"/>
  <c r="S631" i="2"/>
  <c r="U575" i="2"/>
  <c r="S575" i="2" s="1"/>
  <c r="U470" i="2"/>
  <c r="S470" i="2"/>
  <c r="S467" i="2"/>
  <c r="U467" i="2"/>
  <c r="U146" i="2"/>
  <c r="S146" i="2"/>
  <c r="S144" i="2"/>
  <c r="U144" i="2"/>
  <c r="U535" i="2"/>
  <c r="S535" i="2"/>
  <c r="S716" i="2"/>
  <c r="U716" i="2"/>
  <c r="S538" i="2"/>
  <c r="U538" i="2"/>
  <c r="U223" i="2"/>
  <c r="S223" i="2" s="1"/>
  <c r="S550" i="2"/>
  <c r="U550" i="2"/>
  <c r="U608" i="2"/>
  <c r="S608" i="2" s="1"/>
  <c r="S554" i="2"/>
  <c r="U554" i="2"/>
  <c r="S808" i="2"/>
  <c r="U808" i="2"/>
  <c r="U475" i="2"/>
  <c r="S475" i="2"/>
  <c r="U169" i="2"/>
  <c r="S169" i="2"/>
  <c r="S654" i="2"/>
  <c r="U654" i="2"/>
  <c r="U267" i="2"/>
  <c r="S267" i="2"/>
  <c r="U332" i="2"/>
  <c r="S332" i="2" s="1"/>
  <c r="U756" i="2"/>
  <c r="S756" i="2"/>
  <c r="S697" i="2"/>
  <c r="U697" i="2"/>
  <c r="S604" i="2"/>
  <c r="U604" i="2"/>
  <c r="S725" i="2"/>
  <c r="U725" i="2"/>
  <c r="S549" i="2"/>
  <c r="U549" i="2"/>
  <c r="S709" i="2"/>
  <c r="U709" i="2"/>
  <c r="U527" i="2"/>
  <c r="S527" i="2" s="1"/>
  <c r="S747" i="2"/>
  <c r="U747" i="2"/>
  <c r="U198" i="2"/>
  <c r="S198" i="2" s="1"/>
  <c r="S197" i="2"/>
  <c r="U197" i="2"/>
  <c r="U806" i="2"/>
  <c r="S806" i="2"/>
  <c r="U158" i="2"/>
  <c r="S158" i="2"/>
  <c r="S696" i="2"/>
  <c r="U696" i="2"/>
  <c r="U473" i="2"/>
  <c r="S473" i="2" s="1"/>
  <c r="S460" i="2"/>
  <c r="U460" i="2"/>
  <c r="U767" i="2"/>
  <c r="S767" i="2" s="1"/>
  <c r="S695" i="2"/>
  <c r="U695" i="2"/>
  <c r="U579" i="2"/>
  <c r="S579" i="2" s="1"/>
  <c r="U382" i="2"/>
  <c r="S382" i="2" s="1"/>
  <c r="U170" i="2"/>
  <c r="S170" i="2" s="1"/>
  <c r="U326" i="2"/>
  <c r="S326" i="2" s="1"/>
  <c r="S439" i="2"/>
  <c r="U439" i="2"/>
  <c r="U792" i="2"/>
  <c r="S792" i="2" s="1"/>
  <c r="S729" i="2"/>
  <c r="U729" i="2"/>
  <c r="U653" i="2"/>
  <c r="S653" i="2" s="1"/>
  <c r="S606" i="2"/>
  <c r="U606" i="2"/>
  <c r="S537" i="2"/>
  <c r="U537" i="2"/>
  <c r="S307" i="2"/>
  <c r="U307" i="2"/>
  <c r="U336" i="2"/>
  <c r="S336" i="2" s="1"/>
  <c r="U406" i="2"/>
  <c r="S406" i="2"/>
  <c r="U464" i="2"/>
  <c r="S464" i="2"/>
  <c r="S796" i="2"/>
  <c r="U796" i="2"/>
  <c r="U732" i="2"/>
  <c r="S732" i="2"/>
  <c r="U681" i="2"/>
  <c r="S681" i="2" s="1"/>
  <c r="S621" i="2"/>
  <c r="U621" i="2"/>
  <c r="S287" i="2"/>
  <c r="U287" i="2"/>
  <c r="U614" i="2"/>
  <c r="S614" i="2"/>
  <c r="S610" i="2"/>
  <c r="U610" i="2"/>
  <c r="S490" i="2"/>
  <c r="U490" i="2"/>
  <c r="S748" i="2"/>
  <c r="U748" i="2"/>
  <c r="S802" i="2"/>
  <c r="U802" i="2"/>
  <c r="S263" i="2"/>
  <c r="U263" i="2"/>
  <c r="U689" i="2"/>
  <c r="S689" i="2" s="1"/>
  <c r="U199" i="2"/>
  <c r="S199" i="2" s="1"/>
  <c r="U797" i="2"/>
  <c r="S797" i="2"/>
  <c r="U694" i="2"/>
  <c r="S694" i="2" s="1"/>
  <c r="U598" i="2"/>
  <c r="S598" i="2" s="1"/>
  <c r="U366" i="2"/>
  <c r="S366" i="2" s="1"/>
  <c r="U744" i="2"/>
  <c r="S744" i="2" s="1"/>
  <c r="S648" i="2"/>
  <c r="U648" i="2"/>
  <c r="U740" i="2"/>
  <c r="S740" i="2" s="1"/>
  <c r="U367" i="2"/>
  <c r="S367" i="2" s="1"/>
  <c r="S296" i="2"/>
  <c r="U296" i="2"/>
  <c r="U173" i="2"/>
  <c r="S173" i="2" s="1"/>
  <c r="U494" i="2"/>
  <c r="S494" i="2" s="1"/>
  <c r="S417" i="2"/>
  <c r="U417" i="2"/>
  <c r="U377" i="2"/>
  <c r="S377" i="2" s="1"/>
  <c r="U176" i="2"/>
  <c r="S176" i="2"/>
  <c r="S476" i="2"/>
  <c r="U476" i="2"/>
  <c r="S179" i="2"/>
  <c r="U179" i="2"/>
  <c r="S281" i="2"/>
  <c r="U281" i="2"/>
  <c r="U218" i="2"/>
  <c r="S218" i="2" s="1"/>
  <c r="U371" i="2"/>
  <c r="S371" i="2" s="1"/>
  <c r="U282" i="2"/>
  <c r="S282" i="2"/>
  <c r="U526" i="2"/>
  <c r="S526" i="2" s="1"/>
  <c r="S261" i="2"/>
  <c r="U261" i="2"/>
  <c r="S226" i="2"/>
  <c r="U226" i="2"/>
  <c r="U359" i="2"/>
  <c r="S359" i="2" s="1"/>
  <c r="U211" i="2"/>
  <c r="S211" i="2" s="1"/>
  <c r="S510" i="2"/>
  <c r="U510" i="2"/>
  <c r="U512" i="2"/>
  <c r="S512" i="2" s="1"/>
  <c r="U472" i="2"/>
  <c r="S472" i="2" s="1"/>
  <c r="U234" i="2"/>
  <c r="S234" i="2"/>
  <c r="S443" i="2"/>
  <c r="U443" i="2"/>
  <c r="U328" i="2"/>
  <c r="S328" i="2" s="1"/>
  <c r="U581" i="2"/>
  <c r="S581" i="2" s="1"/>
  <c r="S438" i="2"/>
  <c r="U438" i="2"/>
  <c r="U706" i="2"/>
  <c r="S706" i="2"/>
  <c r="U466" i="2"/>
  <c r="S466" i="2"/>
  <c r="U755" i="2"/>
  <c r="S755" i="2"/>
  <c r="U622" i="2"/>
  <c r="S622" i="2"/>
  <c r="U791" i="2"/>
  <c r="S791" i="2" s="1"/>
  <c r="U540" i="2"/>
  <c r="S540" i="2"/>
  <c r="U191" i="2"/>
  <c r="S191" i="2" s="1"/>
  <c r="U555" i="2"/>
  <c r="S555" i="2"/>
  <c r="S291" i="2"/>
  <c r="U291" i="2"/>
  <c r="U283" i="2"/>
  <c r="S283" i="2"/>
  <c r="U474" i="2"/>
  <c r="S474" i="2"/>
  <c r="U399" i="2"/>
  <c r="S399" i="2"/>
  <c r="U256" i="2"/>
  <c r="S256" i="2"/>
  <c r="U216" i="2"/>
  <c r="S216" i="2" s="1"/>
  <c r="U306" i="2"/>
  <c r="S306" i="2"/>
  <c r="S262" i="2"/>
  <c r="U262" i="2"/>
  <c r="S525" i="2"/>
  <c r="U525" i="2"/>
  <c r="U451" i="2"/>
  <c r="S451" i="2" s="1"/>
  <c r="U404" i="2"/>
  <c r="S404" i="2"/>
  <c r="U368" i="2"/>
  <c r="S368" i="2" s="1"/>
  <c r="S265" i="2"/>
  <c r="U265" i="2"/>
  <c r="U221" i="2"/>
  <c r="S221" i="2" s="1"/>
  <c r="U504" i="2"/>
  <c r="S504" i="2" s="1"/>
  <c r="U363" i="2"/>
  <c r="S363" i="2" s="1"/>
  <c r="U244" i="2"/>
  <c r="S244" i="2"/>
  <c r="S489" i="2"/>
  <c r="U489" i="2"/>
  <c r="U364" i="2"/>
  <c r="S364" i="2" s="1"/>
  <c r="S237" i="2"/>
  <c r="U237" i="2"/>
  <c r="S415" i="2"/>
  <c r="U415" i="2"/>
  <c r="U440" i="2"/>
  <c r="S440" i="2" s="1"/>
  <c r="U317" i="2"/>
  <c r="S317" i="2" s="1"/>
  <c r="U400" i="2"/>
  <c r="S400" i="2"/>
  <c r="U413" i="2"/>
  <c r="S413" i="2"/>
  <c r="U441" i="2"/>
  <c r="S441" i="2" s="1"/>
  <c r="S272" i="2"/>
  <c r="U272" i="2"/>
  <c r="S280" i="2"/>
  <c r="U280" i="2"/>
  <c r="U217" i="2"/>
  <c r="S217" i="2" s="1"/>
  <c r="S289" i="2"/>
  <c r="U289" i="2"/>
  <c r="U503" i="2"/>
  <c r="S503" i="2" s="1"/>
  <c r="U240" i="2"/>
  <c r="S240" i="2"/>
  <c r="S421" i="2"/>
  <c r="U421" i="2"/>
  <c r="U428" i="2"/>
  <c r="S428" i="2" s="1"/>
  <c r="U325" i="2"/>
  <c r="S325" i="2" s="1"/>
  <c r="U702" i="2"/>
  <c r="S702" i="2"/>
  <c r="U719" i="2"/>
  <c r="S719" i="2"/>
  <c r="U551" i="2"/>
  <c r="S551" i="2"/>
  <c r="S700" i="2"/>
  <c r="U700" i="2"/>
  <c r="U590" i="2"/>
  <c r="S590" i="2" s="1"/>
  <c r="S386" i="2"/>
  <c r="U386" i="2"/>
  <c r="U559" i="2"/>
  <c r="S559" i="2"/>
  <c r="U337" i="2"/>
  <c r="S337" i="2" s="1"/>
  <c r="U741" i="2"/>
  <c r="S741" i="2" s="1"/>
  <c r="U578" i="2"/>
  <c r="S578" i="2" s="1"/>
  <c r="S279" i="2"/>
  <c r="U279" i="2"/>
  <c r="S776" i="2"/>
  <c r="U776" i="2"/>
  <c r="U625" i="2"/>
  <c r="S625" i="2"/>
  <c r="S566" i="2"/>
  <c r="U566" i="2"/>
  <c r="U783" i="2"/>
  <c r="S783" i="2"/>
  <c r="U682" i="2"/>
  <c r="S682" i="2" s="1"/>
  <c r="U586" i="2"/>
  <c r="S586" i="2" s="1"/>
  <c r="S344" i="2"/>
  <c r="U344" i="2"/>
  <c r="S663" i="2"/>
  <c r="U663" i="2"/>
  <c r="S147" i="2"/>
  <c r="U147" i="2"/>
  <c r="U714" i="2"/>
  <c r="S714" i="2"/>
  <c r="S633" i="2"/>
  <c r="U633" i="2"/>
  <c r="U445" i="2"/>
  <c r="S445" i="2" s="1"/>
  <c r="S547" i="2"/>
  <c r="U547" i="2"/>
  <c r="U219" i="2"/>
  <c r="S219" i="2" s="1"/>
  <c r="S520" i="2"/>
  <c r="U520" i="2"/>
  <c r="U450" i="2"/>
  <c r="S450" i="2" s="1"/>
  <c r="S288" i="2"/>
  <c r="U288" i="2"/>
  <c r="U204" i="2"/>
  <c r="S204" i="2" s="1"/>
  <c r="U481" i="2"/>
  <c r="S481" i="2" s="1"/>
  <c r="U409" i="2"/>
  <c r="S409" i="2"/>
  <c r="U222" i="2"/>
  <c r="S222" i="2" s="1"/>
  <c r="U513" i="2"/>
  <c r="S513" i="2" s="1"/>
  <c r="U297" i="2"/>
  <c r="S297" i="2"/>
  <c r="U168" i="2"/>
  <c r="S168" i="2"/>
  <c r="U266" i="2"/>
  <c r="S266" i="2"/>
  <c r="U358" i="2"/>
  <c r="S358" i="2" s="1"/>
  <c r="S319" i="2"/>
  <c r="U319" i="2"/>
  <c r="S250" i="2"/>
  <c r="U250" i="2"/>
  <c r="S241" i="2"/>
  <c r="U241" i="2"/>
  <c r="S235" i="2"/>
  <c r="U235" i="2"/>
  <c r="S172" i="2"/>
  <c r="U172" i="2"/>
  <c r="U229" i="2"/>
  <c r="S229" i="2"/>
  <c r="U433" i="2"/>
  <c r="S433" i="2" s="1"/>
  <c r="U391" i="2"/>
  <c r="S391" i="2"/>
  <c r="U498" i="2"/>
  <c r="S498" i="2" s="1"/>
  <c r="U447" i="2"/>
  <c r="S447" i="2" s="1"/>
  <c r="U448" i="2"/>
  <c r="S448" i="2" s="1"/>
  <c r="U379" i="2"/>
  <c r="S379" i="2" s="1"/>
  <c r="S301" i="2"/>
  <c r="U301" i="2"/>
  <c r="U515" i="2"/>
  <c r="S515" i="2" s="1"/>
  <c r="U355" i="2"/>
  <c r="S355" i="2" s="1"/>
  <c r="S248" i="2"/>
  <c r="U248" i="2"/>
  <c r="S292" i="2"/>
  <c r="U292" i="2"/>
  <c r="U365" i="2"/>
  <c r="S365" i="2" s="1"/>
  <c r="S294" i="2"/>
  <c r="U294" i="2"/>
  <c r="U254" i="2"/>
  <c r="S254" i="2"/>
  <c r="U210" i="2"/>
  <c r="S210" i="2" s="1"/>
  <c r="U436" i="2"/>
  <c r="S436" i="2"/>
  <c r="U396" i="2"/>
  <c r="S396" i="2"/>
  <c r="U356" i="2"/>
  <c r="S356" i="2" s="1"/>
  <c r="S253" i="2"/>
  <c r="U253" i="2"/>
  <c r="U209" i="2"/>
  <c r="S209" i="2" s="1"/>
  <c r="U381" i="2"/>
  <c r="S381" i="2" s="1"/>
  <c r="S403" i="2"/>
  <c r="U403" i="2"/>
  <c r="U206" i="2"/>
  <c r="S206" i="2" s="1"/>
  <c r="U320" i="2"/>
  <c r="S320" i="2" s="1"/>
  <c r="U257" i="2"/>
  <c r="S257" i="2"/>
  <c r="U516" i="2"/>
  <c r="S516" i="2" s="1"/>
  <c r="U383" i="2"/>
  <c r="S383" i="2"/>
  <c r="U425" i="2"/>
  <c r="S425" i="2"/>
  <c r="S302" i="2"/>
  <c r="U302" i="2"/>
  <c r="U521" i="2"/>
  <c r="S521" i="2" s="1"/>
  <c r="S392" i="2"/>
  <c r="U392" i="2"/>
  <c r="U205" i="2"/>
  <c r="S205" i="2" s="1"/>
  <c r="S246" i="2"/>
  <c r="U246" i="2"/>
  <c r="U479" i="2"/>
  <c r="S479" i="2" s="1"/>
  <c r="S252" i="2"/>
  <c r="U252" i="2"/>
  <c r="U452" i="2"/>
  <c r="S452" i="2" s="1"/>
  <c r="U389" i="2"/>
  <c r="S389" i="2"/>
  <c r="S299" i="2"/>
  <c r="U299" i="2"/>
  <c r="U500" i="2"/>
  <c r="S500" i="2" s="1"/>
  <c r="U220" i="2"/>
  <c r="S220" i="2" s="1"/>
  <c r="U214" i="2"/>
  <c r="S214" i="2" s="1"/>
  <c r="S408" i="2"/>
  <c r="U408" i="2"/>
  <c r="S524" i="2"/>
  <c r="U524" i="2"/>
  <c r="S617" i="2"/>
  <c r="U617" i="2"/>
  <c r="U207" i="2"/>
  <c r="S207" i="2" s="1"/>
  <c r="U548" i="2"/>
  <c r="S548" i="2"/>
  <c r="U677" i="2"/>
  <c r="S677" i="2" s="1"/>
  <c r="U499" i="2"/>
  <c r="S499" i="2" s="1"/>
  <c r="U165" i="2"/>
  <c r="S165" i="2"/>
  <c r="U724" i="2"/>
  <c r="S724" i="2"/>
  <c r="S313" i="2"/>
  <c r="U313" i="2"/>
  <c r="U589" i="2"/>
  <c r="S589" i="2" s="1"/>
  <c r="U314" i="2"/>
  <c r="S314" i="2"/>
  <c r="U733" i="2"/>
  <c r="S733" i="2"/>
  <c r="S645" i="2"/>
  <c r="U645" i="2"/>
  <c r="S556" i="2"/>
  <c r="U556" i="2"/>
  <c r="U156" i="2"/>
  <c r="S156" i="2"/>
  <c r="U699" i="2"/>
  <c r="S699" i="2"/>
  <c r="S601" i="2"/>
  <c r="U601" i="2"/>
  <c r="U669" i="2"/>
  <c r="S669" i="2" s="1"/>
  <c r="U532" i="2"/>
  <c r="S532" i="2"/>
  <c r="U387" i="2"/>
  <c r="S387" i="2"/>
  <c r="S323" i="2"/>
  <c r="U323" i="2"/>
  <c r="S232" i="2"/>
  <c r="U232" i="2"/>
  <c r="U518" i="2"/>
  <c r="S518" i="2" s="1"/>
  <c r="U456" i="2"/>
  <c r="S456" i="2"/>
  <c r="U397" i="2"/>
  <c r="S397" i="2"/>
  <c r="U501" i="2"/>
  <c r="S501" i="2" s="1"/>
  <c r="U285" i="2"/>
  <c r="S285" i="2"/>
  <c r="U188" i="2"/>
  <c r="S188" i="2" s="1"/>
  <c r="S180" i="2"/>
  <c r="U180" i="2"/>
  <c r="U290" i="2"/>
  <c r="S290" i="2"/>
  <c r="U435" i="2"/>
  <c r="S435" i="2" s="1"/>
  <c r="U458" i="2"/>
  <c r="S458" i="2"/>
  <c r="U224" i="2"/>
  <c r="S224" i="2" s="1"/>
  <c r="U405" i="2"/>
  <c r="S405" i="2"/>
  <c r="U384" i="2"/>
  <c r="S384" i="2"/>
  <c r="U509" i="2"/>
  <c r="S509" i="2" s="1"/>
  <c r="S454" i="2"/>
  <c r="U454" i="2"/>
  <c r="U423" i="2"/>
  <c r="S423" i="2" s="1"/>
  <c r="U442" i="2"/>
  <c r="S442" i="2" s="1"/>
  <c r="U200" i="2"/>
  <c r="S200" i="2" s="1"/>
  <c r="S329" i="2"/>
  <c r="U329" i="2"/>
  <c r="S420" i="2"/>
  <c r="U420" i="2"/>
  <c r="U300" i="2"/>
  <c r="S300" i="2"/>
  <c r="U208" i="2"/>
  <c r="S208" i="2" s="1"/>
  <c r="U369" i="2"/>
  <c r="S369" i="2" s="1"/>
  <c r="U517" i="2"/>
  <c r="S517" i="2" s="1"/>
  <c r="U225" i="2"/>
  <c r="S225" i="2" s="1"/>
  <c r="E13" i="37"/>
  <c r="O138" i="2"/>
  <c r="U138" i="2"/>
  <c r="U155" i="2"/>
  <c r="S155" i="2"/>
  <c r="U634" i="2"/>
  <c r="S634" i="2"/>
  <c r="U564" i="2"/>
  <c r="S564" i="2"/>
  <c r="U652" i="2"/>
  <c r="S652" i="2" s="1"/>
  <c r="U788" i="2"/>
  <c r="S788" i="2" s="1"/>
  <c r="U686" i="2"/>
  <c r="S686" i="2" s="1"/>
  <c r="S533" i="2"/>
  <c r="U533" i="2"/>
  <c r="U760" i="2"/>
  <c r="S760" i="2"/>
  <c r="S491" i="2"/>
  <c r="U491" i="2"/>
  <c r="S801" i="2"/>
  <c r="U801" i="2"/>
  <c r="S685" i="2"/>
  <c r="U685" i="2"/>
  <c r="U529" i="2"/>
  <c r="S529" i="2" s="1"/>
  <c r="U449" i="2"/>
  <c r="S449" i="2" s="1"/>
  <c r="U482" i="2"/>
  <c r="S482" i="2" s="1"/>
  <c r="U496" i="2"/>
  <c r="S496" i="2" s="1"/>
  <c r="S419" i="2"/>
  <c r="U419" i="2"/>
  <c r="S276" i="2"/>
  <c r="U276" i="2"/>
  <c r="U236" i="2"/>
  <c r="S236" i="2"/>
  <c r="S444" i="2"/>
  <c r="U444" i="2"/>
  <c r="U353" i="2"/>
  <c r="S353" i="2" s="1"/>
  <c r="U286" i="2"/>
  <c r="S286" i="2"/>
  <c r="U242" i="2"/>
  <c r="S242" i="2"/>
  <c r="S424" i="2"/>
  <c r="U424" i="2"/>
  <c r="S388" i="2"/>
  <c r="U388" i="2"/>
  <c r="U324" i="2"/>
  <c r="S324" i="2" s="1"/>
  <c r="S245" i="2"/>
  <c r="U245" i="2"/>
  <c r="S401" i="2"/>
  <c r="U401" i="2"/>
  <c r="U455" i="2"/>
  <c r="S455" i="2" s="1"/>
  <c r="U398" i="2"/>
  <c r="S398" i="2"/>
  <c r="U446" i="2"/>
  <c r="S446" i="2" s="1"/>
  <c r="S304" i="2"/>
  <c r="U304" i="2"/>
  <c r="U181" i="2"/>
  <c r="S181" i="2" s="1"/>
  <c r="U497" i="2"/>
  <c r="S497" i="2" s="1"/>
  <c r="S305" i="2"/>
  <c r="U305" i="2"/>
  <c r="U212" i="2"/>
  <c r="S212" i="2" s="1"/>
  <c r="U357" i="2"/>
  <c r="S357" i="2" s="1"/>
  <c r="U492" i="2"/>
  <c r="S492" i="2" s="1"/>
  <c r="U351" i="2"/>
  <c r="S351" i="2" s="1"/>
  <c r="S393" i="2"/>
  <c r="U393" i="2"/>
  <c r="U270" i="2"/>
  <c r="S270" i="2"/>
  <c r="U493" i="2"/>
  <c r="S493" i="2" s="1"/>
  <c r="U485" i="2"/>
  <c r="S485" i="2" s="1"/>
  <c r="S528" i="2"/>
  <c r="U528" i="2"/>
  <c r="U316" i="2"/>
  <c r="S316" i="2" s="1"/>
  <c r="S175" i="2"/>
  <c r="U175" i="2"/>
  <c r="U298" i="2"/>
  <c r="S298" i="2"/>
  <c r="U487" i="2"/>
  <c r="S487" i="2"/>
  <c r="U522" i="2"/>
  <c r="S522" i="2" s="1"/>
  <c r="U505" i="2"/>
  <c r="S505" i="2" s="1"/>
  <c r="U380" i="2"/>
  <c r="S380" i="2" s="1"/>
  <c r="U201" i="2"/>
  <c r="S201" i="2" s="1"/>
  <c r="U565" i="2"/>
  <c r="S565" i="2"/>
  <c r="U765" i="2"/>
  <c r="S765" i="2" s="1"/>
  <c r="S605" i="2"/>
  <c r="U605" i="2"/>
  <c r="S657" i="2"/>
  <c r="U657" i="2"/>
  <c r="U602" i="2"/>
  <c r="S602" i="2"/>
  <c r="S478" i="2"/>
  <c r="U478" i="2"/>
  <c r="U807" i="2"/>
  <c r="S807" i="2"/>
  <c r="U640" i="2"/>
  <c r="S640" i="2"/>
  <c r="U354" i="2"/>
  <c r="S354" i="2" s="1"/>
  <c r="S771" i="2"/>
  <c r="U771" i="2"/>
  <c r="U674" i="2"/>
  <c r="S674" i="2" s="1"/>
  <c r="S394" i="2"/>
  <c r="U394" i="2"/>
  <c r="U140" i="2"/>
  <c r="S140" i="2"/>
  <c r="U728" i="2"/>
  <c r="S728" i="2"/>
  <c r="U251" i="2"/>
  <c r="S251" i="2"/>
  <c r="S141" i="2"/>
  <c r="U141" i="2"/>
  <c r="U711" i="2"/>
  <c r="S711" i="2"/>
  <c r="U630" i="2"/>
  <c r="S630" i="2"/>
  <c r="S544" i="2"/>
  <c r="U544" i="2"/>
  <c r="S457" i="2"/>
  <c r="U457" i="2"/>
  <c r="U437" i="2"/>
  <c r="S437" i="2"/>
  <c r="U786" i="2"/>
  <c r="S786" i="2"/>
  <c r="U673" i="2"/>
  <c r="S673" i="2" s="1"/>
  <c r="U577" i="2"/>
  <c r="S577" i="2" s="1"/>
  <c r="U318" i="2"/>
  <c r="S318" i="2" s="1"/>
  <c r="U378" i="2"/>
  <c r="S378" i="2" s="1"/>
  <c r="U418" i="2"/>
  <c r="S418" i="2"/>
  <c r="U483" i="2"/>
  <c r="S483" i="2" s="1"/>
  <c r="U407" i="2"/>
  <c r="S407" i="2"/>
  <c r="U375" i="2"/>
  <c r="S375" i="2" s="1"/>
  <c r="U308" i="2"/>
  <c r="S308" i="2"/>
  <c r="S268" i="2"/>
  <c r="U268" i="2"/>
  <c r="U228" i="2"/>
  <c r="S228" i="2"/>
  <c r="S185" i="2"/>
  <c r="U185" i="2"/>
  <c r="U502" i="2"/>
  <c r="S502" i="2" s="1"/>
  <c r="S429" i="2"/>
  <c r="U429" i="2"/>
  <c r="U385" i="2"/>
  <c r="S385" i="2"/>
  <c r="U321" i="2"/>
  <c r="S321" i="2" s="1"/>
  <c r="U274" i="2"/>
  <c r="S274" i="2"/>
  <c r="S230" i="2"/>
  <c r="U230" i="2"/>
  <c r="U184" i="2"/>
  <c r="S184" i="2" s="1"/>
  <c r="S488" i="2"/>
  <c r="U488" i="2"/>
  <c r="U416" i="2"/>
  <c r="S416" i="2"/>
  <c r="U376" i="2"/>
  <c r="S376" i="2" s="1"/>
  <c r="S309" i="2"/>
  <c r="U309" i="2"/>
  <c r="U277" i="2"/>
  <c r="S277" i="2"/>
  <c r="S233" i="2"/>
  <c r="U233" i="2"/>
  <c r="U352" i="2"/>
  <c r="S352" i="2" s="1"/>
  <c r="U477" i="2"/>
  <c r="S477" i="2"/>
  <c r="U190" i="2"/>
  <c r="S190" i="2" s="1"/>
  <c r="U310" i="2"/>
  <c r="S310" i="2"/>
  <c r="U471" i="2"/>
  <c r="S471" i="2" s="1"/>
  <c r="S255" i="2"/>
  <c r="U255" i="2"/>
  <c r="U395" i="2"/>
  <c r="S395" i="2"/>
  <c r="U284" i="2"/>
  <c r="S284" i="2"/>
  <c r="S187" i="2"/>
  <c r="U187" i="2"/>
  <c r="U373" i="2"/>
  <c r="S373" i="2" s="1"/>
  <c r="S412" i="2"/>
  <c r="U412" i="2"/>
  <c r="U273" i="2"/>
  <c r="S273" i="2"/>
  <c r="U372" i="2"/>
  <c r="S372" i="2" s="1"/>
  <c r="S543" i="2"/>
  <c r="U543" i="2"/>
  <c r="S427" i="2"/>
  <c r="U427" i="2"/>
  <c r="S264" i="2"/>
  <c r="U264" i="2"/>
  <c r="U361" i="2"/>
  <c r="S361" i="2" s="1"/>
  <c r="U238" i="2"/>
  <c r="S238" i="2"/>
  <c r="U484" i="2"/>
  <c r="S484" i="2" s="1"/>
  <c r="U293" i="2"/>
  <c r="S293" i="2"/>
  <c r="U213" i="2"/>
  <c r="S213" i="2" s="1"/>
  <c r="U202" i="2"/>
  <c r="S202" i="2" s="1"/>
  <c r="U327" i="2"/>
  <c r="S327" i="2" s="1"/>
  <c r="U426" i="2"/>
  <c r="S426" i="2"/>
  <c r="S312" i="2"/>
  <c r="U312" i="2"/>
  <c r="U177" i="2"/>
  <c r="S177" i="2"/>
  <c r="U258" i="2"/>
  <c r="S258" i="2"/>
  <c r="S249" i="2"/>
  <c r="U249" i="2"/>
  <c r="S269" i="2"/>
  <c r="U269" i="2"/>
  <c r="S536" i="2"/>
  <c r="U536" i="2"/>
  <c r="U227" i="2"/>
  <c r="S227" i="2"/>
  <c r="S411" i="2"/>
  <c r="U411" i="2"/>
  <c r="S260" i="2"/>
  <c r="U260" i="2"/>
  <c r="U506" i="2"/>
  <c r="S506" i="2" s="1"/>
  <c r="U278" i="2"/>
  <c r="S278" i="2"/>
  <c r="U480" i="2"/>
  <c r="S480" i="2" s="1"/>
  <c r="U360" i="2"/>
  <c r="S360" i="2" s="1"/>
  <c r="S183" i="2"/>
  <c r="U183" i="2"/>
  <c r="S787" i="2"/>
  <c r="U787" i="2"/>
  <c r="S762" i="2"/>
  <c r="U762" i="2"/>
  <c r="O321" i="2"/>
  <c r="Y321" i="2" s="1"/>
  <c r="O389" i="2"/>
  <c r="Y389" i="2" s="1"/>
  <c r="O479" i="2"/>
  <c r="Y479" i="2" s="1"/>
  <c r="O549" i="2"/>
  <c r="Y549" i="2" s="1"/>
  <c r="O578" i="2"/>
  <c r="Y578" i="2" s="1"/>
  <c r="O684" i="2"/>
  <c r="Y684" i="2" s="1"/>
  <c r="O701" i="2"/>
  <c r="Y701" i="2" s="1"/>
  <c r="O710" i="2"/>
  <c r="Y710" i="2" s="1"/>
  <c r="O723" i="2"/>
  <c r="Y723" i="2" s="1"/>
  <c r="O782" i="2"/>
  <c r="Y782" i="2" s="1"/>
  <c r="O152" i="2"/>
  <c r="Y152" i="2" s="1"/>
  <c r="O164" i="2"/>
  <c r="Y164" i="2" s="1"/>
  <c r="O181" i="2"/>
  <c r="Y181" i="2" s="1"/>
  <c r="O209" i="2"/>
  <c r="Y209" i="2" s="1"/>
  <c r="O273" i="2"/>
  <c r="Y273" i="2" s="1"/>
  <c r="O305" i="2"/>
  <c r="Y305" i="2" s="1"/>
  <c r="O319" i="2"/>
  <c r="Y319" i="2" s="1"/>
  <c r="O371" i="2"/>
  <c r="Y371" i="2" s="1"/>
  <c r="O403" i="2"/>
  <c r="Y403" i="2" s="1"/>
  <c r="O435" i="2"/>
  <c r="Y435" i="2" s="1"/>
  <c r="O501" i="2"/>
  <c r="Y501" i="2" s="1"/>
  <c r="O540" i="2"/>
  <c r="Y540" i="2" s="1"/>
  <c r="O592" i="2"/>
  <c r="Y592" i="2" s="1"/>
  <c r="O624" i="2"/>
  <c r="Y624" i="2" s="1"/>
  <c r="O659" i="2"/>
  <c r="Y659" i="2" s="1"/>
  <c r="O699" i="2"/>
  <c r="Y699" i="2" s="1"/>
  <c r="O714" i="2"/>
  <c r="Y714" i="2" s="1"/>
  <c r="O721" i="2"/>
  <c r="Y721" i="2" s="1"/>
  <c r="O727" i="2"/>
  <c r="Y727" i="2" s="1"/>
  <c r="O749" i="2"/>
  <c r="Y749" i="2" s="1"/>
  <c r="O786" i="2"/>
  <c r="Y786" i="2" s="1"/>
  <c r="O143" i="2"/>
  <c r="Y143" i="2" s="1"/>
  <c r="O153" i="2"/>
  <c r="Y153" i="2" s="1"/>
  <c r="O165" i="2"/>
  <c r="Y165" i="2" s="1"/>
  <c r="O177" i="2"/>
  <c r="Y177" i="2" s="1"/>
  <c r="O186" i="2"/>
  <c r="Y186" i="2" s="1"/>
  <c r="O196" i="2"/>
  <c r="Y196" i="2" s="1"/>
  <c r="O229" i="2"/>
  <c r="Y229" i="2" s="1"/>
  <c r="O261" i="2"/>
  <c r="Y261" i="2" s="1"/>
  <c r="O293" i="2"/>
  <c r="Y293" i="2" s="1"/>
  <c r="O314" i="2"/>
  <c r="Y314" i="2" s="1"/>
  <c r="O325" i="2"/>
  <c r="Y325" i="2" s="1"/>
  <c r="O331" i="2"/>
  <c r="Y331" i="2" s="1"/>
  <c r="O361" i="2"/>
  <c r="Y361" i="2" s="1"/>
  <c r="O377" i="2"/>
  <c r="Y377" i="2" s="1"/>
  <c r="O393" i="2"/>
  <c r="Y393" i="2" s="1"/>
  <c r="O409" i="2"/>
  <c r="Y409" i="2" s="1"/>
  <c r="O425" i="2"/>
  <c r="Y425" i="2" s="1"/>
  <c r="O450" i="2"/>
  <c r="Y450" i="2" s="1"/>
  <c r="O483" i="2"/>
  <c r="Y483" i="2" s="1"/>
  <c r="O521" i="2"/>
  <c r="Y521" i="2" s="1"/>
  <c r="O553" i="2"/>
  <c r="Y553" i="2" s="1"/>
  <c r="O582" i="2"/>
  <c r="Y582" i="2" s="1"/>
  <c r="O598" i="2"/>
  <c r="Y598" i="2" s="1"/>
  <c r="O614" i="2"/>
  <c r="Y614" i="2" s="1"/>
  <c r="O630" i="2"/>
  <c r="Y630" i="2" s="1"/>
  <c r="O660" i="2"/>
  <c r="Y660" i="2" s="1"/>
  <c r="O672" i="2"/>
  <c r="Y672" i="2" s="1"/>
  <c r="O688" i="2"/>
  <c r="Y688" i="2" s="1"/>
  <c r="O759" i="2"/>
  <c r="Y759" i="2" s="1"/>
  <c r="O772" i="2"/>
  <c r="Y772" i="2" s="1"/>
  <c r="O780" i="2"/>
  <c r="Y780" i="2" s="1"/>
  <c r="O787" i="2"/>
  <c r="Y787" i="2" s="1"/>
  <c r="O156" i="2"/>
  <c r="Y156" i="2" s="1"/>
  <c r="O178" i="2"/>
  <c r="Y178" i="2" s="1"/>
  <c r="O237" i="2"/>
  <c r="Y237" i="2" s="1"/>
  <c r="O269" i="2"/>
  <c r="Y269" i="2" s="1"/>
  <c r="O421" i="2"/>
  <c r="Y421" i="2" s="1"/>
  <c r="O563" i="2"/>
  <c r="Y563" i="2" s="1"/>
  <c r="O594" i="2"/>
  <c r="Y594" i="2" s="1"/>
  <c r="O736" i="2"/>
  <c r="Y736" i="2" s="1"/>
  <c r="O141" i="2"/>
  <c r="Y141" i="2" s="1"/>
  <c r="O193" i="2"/>
  <c r="Y193" i="2" s="1"/>
  <c r="O241" i="2"/>
  <c r="Y241" i="2" s="1"/>
  <c r="O348" i="2"/>
  <c r="Y348" i="2" s="1"/>
  <c r="O355" i="2"/>
  <c r="Y355" i="2" s="1"/>
  <c r="O387" i="2"/>
  <c r="Y387" i="2" s="1"/>
  <c r="O419" i="2"/>
  <c r="Y419" i="2" s="1"/>
  <c r="O477" i="2"/>
  <c r="Y477" i="2" s="1"/>
  <c r="O533" i="2"/>
  <c r="Y533" i="2" s="1"/>
  <c r="O547" i="2"/>
  <c r="Y547" i="2" s="1"/>
  <c r="O576" i="2"/>
  <c r="Y576" i="2" s="1"/>
  <c r="O608" i="2"/>
  <c r="Y608" i="2" s="1"/>
  <c r="O637" i="2"/>
  <c r="Y637" i="2" s="1"/>
  <c r="O682" i="2"/>
  <c r="Y682" i="2" s="1"/>
  <c r="O805" i="2"/>
  <c r="Y805" i="2" s="1"/>
  <c r="O144" i="2"/>
  <c r="Y144" i="2" s="1"/>
  <c r="O155" i="2"/>
  <c r="Y155" i="2" s="1"/>
  <c r="O173" i="2"/>
  <c r="Y173" i="2" s="1"/>
  <c r="O182" i="2"/>
  <c r="Y182" i="2" s="1"/>
  <c r="O197" i="2"/>
  <c r="Y197" i="2" s="1"/>
  <c r="O217" i="2"/>
  <c r="Y217" i="2" s="1"/>
  <c r="O249" i="2"/>
  <c r="Y249" i="2" s="1"/>
  <c r="O281" i="2"/>
  <c r="Y281" i="2" s="1"/>
  <c r="O315" i="2"/>
  <c r="Y315" i="2" s="1"/>
  <c r="O332" i="2"/>
  <c r="Y332" i="2" s="1"/>
  <c r="O351" i="2"/>
  <c r="Y351" i="2" s="1"/>
  <c r="O367" i="2"/>
  <c r="Y367" i="2" s="1"/>
  <c r="O383" i="2"/>
  <c r="Y383" i="2" s="1"/>
  <c r="O399" i="2"/>
  <c r="Y399" i="2" s="1"/>
  <c r="O415" i="2"/>
  <c r="Y415" i="2" s="1"/>
  <c r="O431" i="2"/>
  <c r="Y431" i="2" s="1"/>
  <c r="O437" i="2"/>
  <c r="Y437" i="2" s="1"/>
  <c r="O472" i="2"/>
  <c r="Y472" i="2" s="1"/>
  <c r="O489" i="2"/>
  <c r="Y489" i="2" s="1"/>
  <c r="O509" i="2"/>
  <c r="Y509" i="2" s="1"/>
  <c r="O543" i="2"/>
  <c r="Y543" i="2" s="1"/>
  <c r="O559" i="2"/>
  <c r="Y559" i="2" s="1"/>
  <c r="O572" i="2"/>
  <c r="Y572" i="2" s="1"/>
  <c r="O588" i="2"/>
  <c r="Y588" i="2" s="1"/>
  <c r="O604" i="2"/>
  <c r="Y604" i="2" s="1"/>
  <c r="O620" i="2"/>
  <c r="Y620" i="2" s="1"/>
  <c r="O645" i="2"/>
  <c r="Y645" i="2" s="1"/>
  <c r="O664" i="2"/>
  <c r="Y664" i="2" s="1"/>
  <c r="O678" i="2"/>
  <c r="Y678" i="2" s="1"/>
  <c r="O694" i="2"/>
  <c r="Y694" i="2" s="1"/>
  <c r="O735" i="2"/>
  <c r="Y735" i="2" s="1"/>
  <c r="O766" i="2"/>
  <c r="Y766" i="2" s="1"/>
  <c r="O773" i="2"/>
  <c r="Y773" i="2" s="1"/>
  <c r="O793" i="2"/>
  <c r="Y793" i="2" s="1"/>
  <c r="O800" i="2"/>
  <c r="Y800" i="2" s="1"/>
  <c r="O145" i="2"/>
  <c r="Y145" i="2" s="1"/>
  <c r="O205" i="2"/>
  <c r="Y205" i="2" s="1"/>
  <c r="O336" i="2"/>
  <c r="Y336" i="2" s="1"/>
  <c r="O373" i="2"/>
  <c r="Y373" i="2" s="1"/>
  <c r="O438" i="2"/>
  <c r="Y438" i="2" s="1"/>
  <c r="O529" i="2"/>
  <c r="Y529" i="2" s="1"/>
  <c r="O610" i="2"/>
  <c r="Y610" i="2" s="1"/>
  <c r="O626" i="2"/>
  <c r="Y626" i="2" s="1"/>
  <c r="O339" i="2"/>
  <c r="Y339" i="2" s="1"/>
  <c r="O411" i="2"/>
  <c r="Y411" i="2" s="1"/>
  <c r="O427" i="2"/>
  <c r="Y427" i="2" s="1"/>
  <c r="O566" i="2"/>
  <c r="Y566" i="2" s="1"/>
  <c r="O600" i="2"/>
  <c r="Y600" i="2" s="1"/>
  <c r="O616" i="2"/>
  <c r="Y616" i="2" s="1"/>
  <c r="O653" i="2"/>
  <c r="Y653" i="2" s="1"/>
  <c r="O674" i="2"/>
  <c r="Y674" i="2" s="1"/>
  <c r="O148" i="2"/>
  <c r="Y148" i="2" s="1"/>
  <c r="O160" i="2"/>
  <c r="Y160" i="2" s="1"/>
  <c r="O169" i="2"/>
  <c r="Y169" i="2" s="1"/>
  <c r="O179" i="2"/>
  <c r="Y179" i="2" s="1"/>
  <c r="O189" i="2"/>
  <c r="Y189" i="2" s="1"/>
  <c r="O213" i="2"/>
  <c r="Y213" i="2" s="1"/>
  <c r="O245" i="2"/>
  <c r="Y245" i="2" s="1"/>
  <c r="O277" i="2"/>
  <c r="Y277" i="2" s="1"/>
  <c r="O309" i="2"/>
  <c r="Y309" i="2" s="1"/>
  <c r="O317" i="2"/>
  <c r="Y317" i="2" s="1"/>
  <c r="O340" i="2"/>
  <c r="Y340" i="2" s="1"/>
  <c r="O353" i="2"/>
  <c r="Y353" i="2" s="1"/>
  <c r="O369" i="2"/>
  <c r="Y369" i="2" s="1"/>
  <c r="O385" i="2"/>
  <c r="Y385" i="2" s="1"/>
  <c r="O401" i="2"/>
  <c r="Y401" i="2" s="1"/>
  <c r="O417" i="2"/>
  <c r="Y417" i="2" s="1"/>
  <c r="O433" i="2"/>
  <c r="Y433" i="2" s="1"/>
  <c r="O463" i="2"/>
  <c r="Y463" i="2" s="1"/>
  <c r="O475" i="2"/>
  <c r="Y475" i="2" s="1"/>
  <c r="O505" i="2"/>
  <c r="Y505" i="2" s="1"/>
  <c r="O537" i="2"/>
  <c r="Y537" i="2" s="1"/>
  <c r="O545" i="2"/>
  <c r="Y545" i="2" s="1"/>
  <c r="O567" i="2"/>
  <c r="Y567" i="2" s="1"/>
  <c r="O574" i="2"/>
  <c r="Y574" i="2" s="1"/>
  <c r="O590" i="2"/>
  <c r="Y590" i="2" s="1"/>
  <c r="O606" i="2"/>
  <c r="Y606" i="2" s="1"/>
  <c r="O622" i="2"/>
  <c r="Y622" i="2" s="1"/>
  <c r="O641" i="2"/>
  <c r="Y641" i="2" s="1"/>
  <c r="O680" i="2"/>
  <c r="Y680" i="2" s="1"/>
  <c r="O697" i="2"/>
  <c r="Y697" i="2" s="1"/>
  <c r="O719" i="2"/>
  <c r="Y719" i="2" s="1"/>
  <c r="O731" i="2"/>
  <c r="Y731" i="2" s="1"/>
  <c r="O768" i="2"/>
  <c r="Y768" i="2" s="1"/>
  <c r="O802" i="2"/>
  <c r="Y802" i="2" s="1"/>
  <c r="O809" i="2"/>
  <c r="Y809" i="2" s="1"/>
  <c r="O167" i="2"/>
  <c r="Y167" i="2" s="1"/>
  <c r="O187" i="2"/>
  <c r="Y187" i="2" s="1"/>
  <c r="O301" i="2"/>
  <c r="Y301" i="2" s="1"/>
  <c r="O357" i="2"/>
  <c r="Y357" i="2" s="1"/>
  <c r="O405" i="2"/>
  <c r="Y405" i="2" s="1"/>
  <c r="O458" i="2"/>
  <c r="Y458" i="2" s="1"/>
  <c r="O497" i="2"/>
  <c r="Y497" i="2" s="1"/>
  <c r="O745" i="2"/>
  <c r="Y745" i="2" s="1"/>
  <c r="O807" i="2"/>
  <c r="Y807" i="2" s="1"/>
  <c r="O147" i="2"/>
  <c r="Y147" i="2" s="1"/>
  <c r="O157" i="2"/>
  <c r="Y157" i="2" s="1"/>
  <c r="O174" i="2"/>
  <c r="Y174" i="2" s="1"/>
  <c r="O183" i="2"/>
  <c r="Y183" i="2" s="1"/>
  <c r="O225" i="2"/>
  <c r="Y225" i="2" s="1"/>
  <c r="O327" i="2"/>
  <c r="Y327" i="2" s="1"/>
  <c r="O395" i="2"/>
  <c r="Y395" i="2" s="1"/>
  <c r="O446" i="2"/>
  <c r="Y446" i="2" s="1"/>
  <c r="O459" i="2"/>
  <c r="Y459" i="2" s="1"/>
  <c r="O485" i="2"/>
  <c r="Y485" i="2" s="1"/>
  <c r="O584" i="2"/>
  <c r="Y584" i="2" s="1"/>
  <c r="O632" i="2"/>
  <c r="Y632" i="2" s="1"/>
  <c r="O690" i="2"/>
  <c r="Y690" i="2" s="1"/>
  <c r="O696" i="2"/>
  <c r="Y696" i="2" s="1"/>
  <c r="O754" i="2"/>
  <c r="Y754" i="2" s="1"/>
  <c r="O762" i="2"/>
  <c r="Y762" i="2" s="1"/>
  <c r="O789" i="2"/>
  <c r="Y789" i="2" s="1"/>
  <c r="O139" i="2"/>
  <c r="Y139" i="2" s="1"/>
  <c r="O149" i="2"/>
  <c r="Y149" i="2" s="1"/>
  <c r="O161" i="2"/>
  <c r="Y161" i="2" s="1"/>
  <c r="O170" i="2"/>
  <c r="Y170" i="2" s="1"/>
  <c r="O175" i="2"/>
  <c r="Y175" i="2" s="1"/>
  <c r="O201" i="2"/>
  <c r="Y201" i="2" s="1"/>
  <c r="O233" i="2"/>
  <c r="Y233" i="2" s="1"/>
  <c r="O265" i="2"/>
  <c r="Y265" i="2" s="1"/>
  <c r="O297" i="2"/>
  <c r="Y297" i="2" s="1"/>
  <c r="O323" i="2"/>
  <c r="Y323" i="2" s="1"/>
  <c r="O344" i="2"/>
  <c r="Y344" i="2" s="1"/>
  <c r="O359" i="2"/>
  <c r="Y359" i="2" s="1"/>
  <c r="O375" i="2"/>
  <c r="Y375" i="2" s="1"/>
  <c r="O391" i="2"/>
  <c r="Y391" i="2" s="1"/>
  <c r="O407" i="2"/>
  <c r="Y407" i="2" s="1"/>
  <c r="O423" i="2"/>
  <c r="Y423" i="2" s="1"/>
  <c r="O454" i="2"/>
  <c r="Y454" i="2" s="1"/>
  <c r="O466" i="2"/>
  <c r="Y466" i="2" s="1"/>
  <c r="O481" i="2"/>
  <c r="Y481" i="2" s="1"/>
  <c r="O493" i="2"/>
  <c r="Y493" i="2" s="1"/>
  <c r="O525" i="2"/>
  <c r="Y525" i="2" s="1"/>
  <c r="O551" i="2"/>
  <c r="Y551" i="2" s="1"/>
  <c r="O580" i="2"/>
  <c r="Y580" i="2" s="1"/>
  <c r="O596" i="2"/>
  <c r="Y596" i="2" s="1"/>
  <c r="O612" i="2"/>
  <c r="Y612" i="2" s="1"/>
  <c r="O628" i="2"/>
  <c r="Y628" i="2" s="1"/>
  <c r="O670" i="2"/>
  <c r="Y670" i="2" s="1"/>
  <c r="O686" i="2"/>
  <c r="Y686" i="2" s="1"/>
  <c r="O706" i="2"/>
  <c r="Y706" i="2" s="1"/>
  <c r="O725" i="2"/>
  <c r="Y725" i="2" s="1"/>
  <c r="O741" i="2"/>
  <c r="Y741" i="2" s="1"/>
  <c r="O777" i="2"/>
  <c r="Y777" i="2" s="1"/>
  <c r="O257" i="2"/>
  <c r="Y257" i="2" s="1"/>
  <c r="O289" i="2"/>
  <c r="Y289" i="2" s="1"/>
  <c r="O363" i="2"/>
  <c r="Y363" i="2" s="1"/>
  <c r="O379" i="2"/>
  <c r="Y379" i="2" s="1"/>
  <c r="O517" i="2"/>
  <c r="Y517" i="2" s="1"/>
  <c r="O555" i="2"/>
  <c r="Y555" i="2" s="1"/>
  <c r="O667" i="2"/>
  <c r="Y667" i="2" s="1"/>
  <c r="O795" i="2"/>
  <c r="Y795" i="2" s="1"/>
  <c r="O140" i="2"/>
  <c r="Y140" i="2" s="1"/>
  <c r="O151" i="2"/>
  <c r="Y151" i="2" s="1"/>
  <c r="O163" i="2"/>
  <c r="Y163" i="2" s="1"/>
  <c r="O171" i="2"/>
  <c r="Y171" i="2" s="1"/>
  <c r="O185" i="2"/>
  <c r="Y185" i="2" s="1"/>
  <c r="O191" i="2"/>
  <c r="Y191" i="2" s="1"/>
  <c r="O221" i="2"/>
  <c r="Y221" i="2" s="1"/>
  <c r="O253" i="2"/>
  <c r="Y253" i="2" s="1"/>
  <c r="O285" i="2"/>
  <c r="Y285" i="2" s="1"/>
  <c r="O329" i="2"/>
  <c r="Y329" i="2" s="1"/>
  <c r="O347" i="2"/>
  <c r="Y347" i="2" s="1"/>
  <c r="O365" i="2"/>
  <c r="Y365" i="2" s="1"/>
  <c r="O381" i="2"/>
  <c r="Y381" i="2" s="1"/>
  <c r="O397" i="2"/>
  <c r="Y397" i="2" s="1"/>
  <c r="O413" i="2"/>
  <c r="Y413" i="2" s="1"/>
  <c r="O429" i="2"/>
  <c r="Y429" i="2" s="1"/>
  <c r="O442" i="2"/>
  <c r="Y442" i="2" s="1"/>
  <c r="O467" i="2"/>
  <c r="Y467" i="2" s="1"/>
  <c r="O487" i="2"/>
  <c r="Y487" i="2" s="1"/>
  <c r="O513" i="2"/>
  <c r="Y513" i="2" s="1"/>
  <c r="O557" i="2"/>
  <c r="Y557" i="2" s="1"/>
  <c r="O570" i="2"/>
  <c r="Y570" i="2" s="1"/>
  <c r="O586" i="2"/>
  <c r="Y586" i="2" s="1"/>
  <c r="O602" i="2"/>
  <c r="Y602" i="2" s="1"/>
  <c r="O618" i="2"/>
  <c r="Y618" i="2" s="1"/>
  <c r="O634" i="2"/>
  <c r="Y634" i="2" s="1"/>
  <c r="O649" i="2"/>
  <c r="Y649" i="2" s="1"/>
  <c r="O656" i="2"/>
  <c r="Y656" i="2" s="1"/>
  <c r="O676" i="2"/>
  <c r="Y676" i="2" s="1"/>
  <c r="O692" i="2"/>
  <c r="Y692" i="2" s="1"/>
  <c r="O757" i="2"/>
  <c r="Y757" i="2" s="1"/>
  <c r="O764" i="2"/>
  <c r="Y764" i="2" s="1"/>
  <c r="O791" i="2"/>
  <c r="Y791" i="2" s="1"/>
  <c r="O798" i="2"/>
  <c r="Y798" i="2" s="1"/>
  <c r="O804" i="2"/>
  <c r="Y804" i="2" s="1"/>
  <c r="O142" i="2"/>
  <c r="Y142" i="2" s="1"/>
  <c r="O150" i="2"/>
  <c r="Y150" i="2" s="1"/>
  <c r="O158" i="2"/>
  <c r="Y158" i="2" s="1"/>
  <c r="O166" i="2"/>
  <c r="Y166" i="2" s="1"/>
  <c r="O194" i="2"/>
  <c r="Y194" i="2" s="1"/>
  <c r="O200" i="2"/>
  <c r="Y200" i="2" s="1"/>
  <c r="O204" i="2"/>
  <c r="Y204" i="2" s="1"/>
  <c r="O208" i="2"/>
  <c r="Y208" i="2" s="1"/>
  <c r="O212" i="2"/>
  <c r="Y212" i="2" s="1"/>
  <c r="O216" i="2"/>
  <c r="Y216" i="2" s="1"/>
  <c r="O220" i="2"/>
  <c r="Y220" i="2" s="1"/>
  <c r="O224" i="2"/>
  <c r="Y224" i="2" s="1"/>
  <c r="O228" i="2"/>
  <c r="Y228" i="2" s="1"/>
  <c r="O232" i="2"/>
  <c r="Y232" i="2" s="1"/>
  <c r="O236" i="2"/>
  <c r="Y236" i="2" s="1"/>
  <c r="O240" i="2"/>
  <c r="Y240" i="2" s="1"/>
  <c r="O244" i="2"/>
  <c r="Y244" i="2" s="1"/>
  <c r="O248" i="2"/>
  <c r="Y248" i="2" s="1"/>
  <c r="O252" i="2"/>
  <c r="Y252" i="2" s="1"/>
  <c r="O256" i="2"/>
  <c r="Y256" i="2" s="1"/>
  <c r="O260" i="2"/>
  <c r="Y260" i="2" s="1"/>
  <c r="O264" i="2"/>
  <c r="Y264" i="2" s="1"/>
  <c r="O268" i="2"/>
  <c r="Y268" i="2" s="1"/>
  <c r="O272" i="2"/>
  <c r="Y272" i="2" s="1"/>
  <c r="O276" i="2"/>
  <c r="Y276" i="2" s="1"/>
  <c r="O280" i="2"/>
  <c r="Y280" i="2" s="1"/>
  <c r="O284" i="2"/>
  <c r="Y284" i="2" s="1"/>
  <c r="O288" i="2"/>
  <c r="Y288" i="2" s="1"/>
  <c r="O292" i="2"/>
  <c r="Y292" i="2" s="1"/>
  <c r="O296" i="2"/>
  <c r="Y296" i="2" s="1"/>
  <c r="O300" i="2"/>
  <c r="Y300" i="2" s="1"/>
  <c r="O304" i="2"/>
  <c r="Y304" i="2" s="1"/>
  <c r="O308" i="2"/>
  <c r="Y308" i="2" s="1"/>
  <c r="O312" i="2"/>
  <c r="Y312" i="2" s="1"/>
  <c r="O337" i="2"/>
  <c r="Y337" i="2" s="1"/>
  <c r="O345" i="2"/>
  <c r="Y345" i="2" s="1"/>
  <c r="O441" i="2"/>
  <c r="Y441" i="2" s="1"/>
  <c r="O445" i="2"/>
  <c r="Y445" i="2" s="1"/>
  <c r="O449" i="2"/>
  <c r="Y449" i="2" s="1"/>
  <c r="O453" i="2"/>
  <c r="Y453" i="2" s="1"/>
  <c r="O457" i="2"/>
  <c r="Y457" i="2" s="1"/>
  <c r="O464" i="2"/>
  <c r="Y464" i="2" s="1"/>
  <c r="O471" i="2"/>
  <c r="Y471" i="2" s="1"/>
  <c r="O492" i="2"/>
  <c r="Y492" i="2" s="1"/>
  <c r="O496" i="2"/>
  <c r="Y496" i="2" s="1"/>
  <c r="O500" i="2"/>
  <c r="Y500" i="2" s="1"/>
  <c r="O504" i="2"/>
  <c r="Y504" i="2" s="1"/>
  <c r="O508" i="2"/>
  <c r="Y508" i="2" s="1"/>
  <c r="O512" i="2"/>
  <c r="Y512" i="2" s="1"/>
  <c r="O516" i="2"/>
  <c r="Y516" i="2" s="1"/>
  <c r="O520" i="2"/>
  <c r="Y520" i="2" s="1"/>
  <c r="O524" i="2"/>
  <c r="Y524" i="2" s="1"/>
  <c r="O528" i="2"/>
  <c r="Y528" i="2" s="1"/>
  <c r="O532" i="2"/>
  <c r="Y532" i="2" s="1"/>
  <c r="O536" i="2"/>
  <c r="Y536" i="2" s="1"/>
  <c r="O541" i="2"/>
  <c r="Y541" i="2" s="1"/>
  <c r="O564" i="2"/>
  <c r="Y564" i="2" s="1"/>
  <c r="O635" i="2"/>
  <c r="Y635" i="2" s="1"/>
  <c r="O640" i="2"/>
  <c r="Y640" i="2" s="1"/>
  <c r="O644" i="2"/>
  <c r="Y644" i="2" s="1"/>
  <c r="O648" i="2"/>
  <c r="Y648" i="2" s="1"/>
  <c r="O652" i="2"/>
  <c r="Y652" i="2" s="1"/>
  <c r="O657" i="2"/>
  <c r="Y657" i="2" s="1"/>
  <c r="O665" i="2"/>
  <c r="Y665" i="2" s="1"/>
  <c r="O705" i="2"/>
  <c r="Y705" i="2" s="1"/>
  <c r="O709" i="2"/>
  <c r="Y709" i="2" s="1"/>
  <c r="O713" i="2"/>
  <c r="Y713" i="2" s="1"/>
  <c r="O717" i="2"/>
  <c r="Y717" i="2" s="1"/>
  <c r="O730" i="2"/>
  <c r="Y730" i="2" s="1"/>
  <c r="O734" i="2"/>
  <c r="Y734" i="2" s="1"/>
  <c r="O740" i="2"/>
  <c r="Y740" i="2" s="1"/>
  <c r="O744" i="2"/>
  <c r="Y744" i="2" s="1"/>
  <c r="O748" i="2"/>
  <c r="Y748" i="2" s="1"/>
  <c r="O752" i="2"/>
  <c r="Y752" i="2" s="1"/>
  <c r="O758" i="2"/>
  <c r="Y758" i="2" s="1"/>
  <c r="O771" i="2"/>
  <c r="Y771" i="2" s="1"/>
  <c r="O776" i="2"/>
  <c r="Y776" i="2" s="1"/>
  <c r="O785" i="2"/>
  <c r="Y785" i="2" s="1"/>
  <c r="O808" i="2"/>
  <c r="Y808" i="2" s="1"/>
  <c r="O159" i="2"/>
  <c r="Y159" i="2" s="1"/>
  <c r="O172" i="2"/>
  <c r="Y172" i="2" s="1"/>
  <c r="O176" i="2"/>
  <c r="Y176" i="2" s="1"/>
  <c r="O180" i="2"/>
  <c r="Y180" i="2" s="1"/>
  <c r="O184" i="2"/>
  <c r="Y184" i="2" s="1"/>
  <c r="O188" i="2"/>
  <c r="Y188" i="2" s="1"/>
  <c r="O195" i="2"/>
  <c r="Y195" i="2" s="1"/>
  <c r="O313" i="2"/>
  <c r="Y313" i="2" s="1"/>
  <c r="O318" i="2"/>
  <c r="Y318" i="2" s="1"/>
  <c r="O322" i="2"/>
  <c r="Y322" i="2" s="1"/>
  <c r="O326" i="2"/>
  <c r="Y326" i="2" s="1"/>
  <c r="O330" i="2"/>
  <c r="Y330" i="2" s="1"/>
  <c r="O338" i="2"/>
  <c r="Y338" i="2" s="1"/>
  <c r="O346" i="2"/>
  <c r="Y346" i="2" s="1"/>
  <c r="O352" i="2"/>
  <c r="Y352" i="2" s="1"/>
  <c r="O356" i="2"/>
  <c r="Y356" i="2" s="1"/>
  <c r="O360" i="2"/>
  <c r="Y360" i="2" s="1"/>
  <c r="O364" i="2"/>
  <c r="Y364" i="2" s="1"/>
  <c r="O368" i="2"/>
  <c r="Y368" i="2" s="1"/>
  <c r="O372" i="2"/>
  <c r="Y372" i="2" s="1"/>
  <c r="O376" i="2"/>
  <c r="Y376" i="2" s="1"/>
  <c r="O380" i="2"/>
  <c r="Y380" i="2" s="1"/>
  <c r="O384" i="2"/>
  <c r="Y384" i="2" s="1"/>
  <c r="O388" i="2"/>
  <c r="Y388" i="2" s="1"/>
  <c r="O392" i="2"/>
  <c r="Y392" i="2" s="1"/>
  <c r="O396" i="2"/>
  <c r="Y396" i="2" s="1"/>
  <c r="O400" i="2"/>
  <c r="Y400" i="2" s="1"/>
  <c r="O404" i="2"/>
  <c r="Y404" i="2" s="1"/>
  <c r="O408" i="2"/>
  <c r="Y408" i="2" s="1"/>
  <c r="O412" i="2"/>
  <c r="Y412" i="2" s="1"/>
  <c r="O416" i="2"/>
  <c r="Y416" i="2" s="1"/>
  <c r="O420" i="2"/>
  <c r="Y420" i="2" s="1"/>
  <c r="O424" i="2"/>
  <c r="Y424" i="2" s="1"/>
  <c r="O428" i="2"/>
  <c r="Y428" i="2" s="1"/>
  <c r="O432" i="2"/>
  <c r="Y432" i="2" s="1"/>
  <c r="O436" i="2"/>
  <c r="Y436" i="2" s="1"/>
  <c r="O465" i="2"/>
  <c r="Y465" i="2" s="1"/>
  <c r="O476" i="2"/>
  <c r="Y476" i="2" s="1"/>
  <c r="O480" i="2"/>
  <c r="Y480" i="2" s="1"/>
  <c r="O484" i="2"/>
  <c r="Y484" i="2" s="1"/>
  <c r="O488" i="2"/>
  <c r="Y488" i="2" s="1"/>
  <c r="O542" i="2"/>
  <c r="Y542" i="2" s="1"/>
  <c r="O546" i="2"/>
  <c r="Y546" i="2" s="1"/>
  <c r="O550" i="2"/>
  <c r="Y550" i="2" s="1"/>
  <c r="O554" i="2"/>
  <c r="Y554" i="2" s="1"/>
  <c r="O558" i="2"/>
  <c r="Y558" i="2" s="1"/>
  <c r="O565" i="2"/>
  <c r="Y565" i="2" s="1"/>
  <c r="O571" i="2"/>
  <c r="Y571" i="2" s="1"/>
  <c r="O575" i="2"/>
  <c r="Y575" i="2" s="1"/>
  <c r="O579" i="2"/>
  <c r="Y579" i="2" s="1"/>
  <c r="O583" i="2"/>
  <c r="Y583" i="2" s="1"/>
  <c r="O587" i="2"/>
  <c r="Y587" i="2" s="1"/>
  <c r="O591" i="2"/>
  <c r="Y591" i="2" s="1"/>
  <c r="O595" i="2"/>
  <c r="Y595" i="2" s="1"/>
  <c r="O599" i="2"/>
  <c r="Y599" i="2" s="1"/>
  <c r="O603" i="2"/>
  <c r="Y603" i="2" s="1"/>
  <c r="O607" i="2"/>
  <c r="Y607" i="2" s="1"/>
  <c r="O611" i="2"/>
  <c r="Y611" i="2" s="1"/>
  <c r="O615" i="2"/>
  <c r="Y615" i="2" s="1"/>
  <c r="O619" i="2"/>
  <c r="Y619" i="2" s="1"/>
  <c r="O623" i="2"/>
  <c r="Y623" i="2" s="1"/>
  <c r="O627" i="2"/>
  <c r="Y627" i="2" s="1"/>
  <c r="O631" i="2"/>
  <c r="Y631" i="2" s="1"/>
  <c r="O636" i="2"/>
  <c r="Y636" i="2" s="1"/>
  <c r="O658" i="2"/>
  <c r="Y658" i="2" s="1"/>
  <c r="O666" i="2"/>
  <c r="Y666" i="2" s="1"/>
  <c r="O671" i="2"/>
  <c r="Y671" i="2" s="1"/>
  <c r="O675" i="2"/>
  <c r="Y675" i="2" s="1"/>
  <c r="O679" i="2"/>
  <c r="Y679" i="2" s="1"/>
  <c r="O683" i="2"/>
  <c r="Y683" i="2" s="1"/>
  <c r="O687" i="2"/>
  <c r="Y687" i="2" s="1"/>
  <c r="O691" i="2"/>
  <c r="Y691" i="2" s="1"/>
  <c r="O695" i="2"/>
  <c r="Y695" i="2" s="1"/>
  <c r="O700" i="2"/>
  <c r="Y700" i="2" s="1"/>
  <c r="O718" i="2"/>
  <c r="Y718" i="2" s="1"/>
  <c r="O722" i="2"/>
  <c r="Y722" i="2" s="1"/>
  <c r="O726" i="2"/>
  <c r="Y726" i="2" s="1"/>
  <c r="O753" i="2"/>
  <c r="Y753" i="2" s="1"/>
  <c r="O763" i="2"/>
  <c r="Y763" i="2" s="1"/>
  <c r="O767" i="2"/>
  <c r="Y767" i="2" s="1"/>
  <c r="O781" i="2"/>
  <c r="Y781" i="2" s="1"/>
  <c r="O790" i="2"/>
  <c r="Y790" i="2" s="1"/>
  <c r="O794" i="2"/>
  <c r="Y794" i="2" s="1"/>
  <c r="O799" i="2"/>
  <c r="Y799" i="2" s="1"/>
  <c r="O803" i="2"/>
  <c r="Y803" i="2" s="1"/>
  <c r="O146" i="2"/>
  <c r="Y146" i="2" s="1"/>
  <c r="O154" i="2"/>
  <c r="Y154" i="2" s="1"/>
  <c r="O162" i="2"/>
  <c r="Y162" i="2" s="1"/>
  <c r="O168" i="2"/>
  <c r="Y168" i="2" s="1"/>
  <c r="O190" i="2"/>
  <c r="Y190" i="2" s="1"/>
  <c r="O198" i="2"/>
  <c r="Y198" i="2" s="1"/>
  <c r="O202" i="2"/>
  <c r="Y202" i="2" s="1"/>
  <c r="O206" i="2"/>
  <c r="Y206" i="2" s="1"/>
  <c r="O210" i="2"/>
  <c r="Y210" i="2" s="1"/>
  <c r="O214" i="2"/>
  <c r="Y214" i="2" s="1"/>
  <c r="O218" i="2"/>
  <c r="Y218" i="2" s="1"/>
  <c r="O222" i="2"/>
  <c r="Y222" i="2" s="1"/>
  <c r="O226" i="2"/>
  <c r="Y226" i="2" s="1"/>
  <c r="O230" i="2"/>
  <c r="Y230" i="2" s="1"/>
  <c r="O234" i="2"/>
  <c r="Y234" i="2" s="1"/>
  <c r="O238" i="2"/>
  <c r="Y238" i="2" s="1"/>
  <c r="O242" i="2"/>
  <c r="Y242" i="2" s="1"/>
  <c r="O246" i="2"/>
  <c r="Y246" i="2" s="1"/>
  <c r="O250" i="2"/>
  <c r="Y250" i="2" s="1"/>
  <c r="O254" i="2"/>
  <c r="Y254" i="2" s="1"/>
  <c r="O258" i="2"/>
  <c r="Y258" i="2" s="1"/>
  <c r="O262" i="2"/>
  <c r="Y262" i="2" s="1"/>
  <c r="O266" i="2"/>
  <c r="Y266" i="2" s="1"/>
  <c r="O270" i="2"/>
  <c r="Y270" i="2" s="1"/>
  <c r="O274" i="2"/>
  <c r="Y274" i="2" s="1"/>
  <c r="O278" i="2"/>
  <c r="Y278" i="2" s="1"/>
  <c r="O282" i="2"/>
  <c r="Y282" i="2" s="1"/>
  <c r="O286" i="2"/>
  <c r="Y286" i="2" s="1"/>
  <c r="O290" i="2"/>
  <c r="Y290" i="2" s="1"/>
  <c r="O294" i="2"/>
  <c r="Y294" i="2" s="1"/>
  <c r="O298" i="2"/>
  <c r="Y298" i="2" s="1"/>
  <c r="O302" i="2"/>
  <c r="Y302" i="2" s="1"/>
  <c r="O306" i="2"/>
  <c r="Y306" i="2" s="1"/>
  <c r="O310" i="2"/>
  <c r="Y310" i="2" s="1"/>
  <c r="O333" i="2"/>
  <c r="Y333" i="2" s="1"/>
  <c r="O341" i="2"/>
  <c r="Y341" i="2" s="1"/>
  <c r="O349" i="2"/>
  <c r="Y349" i="2" s="1"/>
  <c r="O439" i="2"/>
  <c r="Y439" i="2" s="1"/>
  <c r="O443" i="2"/>
  <c r="Y443" i="2" s="1"/>
  <c r="O447" i="2"/>
  <c r="Y447" i="2" s="1"/>
  <c r="O451" i="2"/>
  <c r="Y451" i="2" s="1"/>
  <c r="O455" i="2"/>
  <c r="Y455" i="2" s="1"/>
  <c r="O460" i="2"/>
  <c r="Y460" i="2" s="1"/>
  <c r="O468" i="2"/>
  <c r="Y468" i="2" s="1"/>
  <c r="O473" i="2"/>
  <c r="Y473" i="2" s="1"/>
  <c r="O494" i="2"/>
  <c r="Y494" i="2" s="1"/>
  <c r="O498" i="2"/>
  <c r="Y498" i="2" s="1"/>
  <c r="O502" i="2"/>
  <c r="Y502" i="2" s="1"/>
  <c r="O506" i="2"/>
  <c r="Y506" i="2" s="1"/>
  <c r="O510" i="2"/>
  <c r="Y510" i="2" s="1"/>
  <c r="O514" i="2"/>
  <c r="Y514" i="2" s="1"/>
  <c r="O518" i="2"/>
  <c r="Y518" i="2" s="1"/>
  <c r="O522" i="2"/>
  <c r="Y522" i="2" s="1"/>
  <c r="O526" i="2"/>
  <c r="Y526" i="2" s="1"/>
  <c r="O530" i="2"/>
  <c r="Y530" i="2" s="1"/>
  <c r="O534" i="2"/>
  <c r="Y534" i="2" s="1"/>
  <c r="O538" i="2"/>
  <c r="Y538" i="2" s="1"/>
  <c r="O560" i="2"/>
  <c r="Y560" i="2" s="1"/>
  <c r="O568" i="2"/>
  <c r="Y568" i="2" s="1"/>
  <c r="O638" i="2"/>
  <c r="Y638" i="2" s="1"/>
  <c r="O642" i="2"/>
  <c r="Y642" i="2" s="1"/>
  <c r="O646" i="2"/>
  <c r="Y646" i="2" s="1"/>
  <c r="O650" i="2"/>
  <c r="Y650" i="2" s="1"/>
  <c r="O654" i="2"/>
  <c r="Y654" i="2" s="1"/>
  <c r="O661" i="2"/>
  <c r="Y661" i="2" s="1"/>
  <c r="O668" i="2"/>
  <c r="Y668" i="2" s="1"/>
  <c r="O702" i="2"/>
  <c r="Y702" i="2" s="1"/>
  <c r="O707" i="2"/>
  <c r="Y707" i="2" s="1"/>
  <c r="O711" i="2"/>
  <c r="Y711" i="2" s="1"/>
  <c r="O715" i="2"/>
  <c r="Y715" i="2" s="1"/>
  <c r="O728" i="2"/>
  <c r="Y728" i="2" s="1"/>
  <c r="O732" i="2"/>
  <c r="Y732" i="2" s="1"/>
  <c r="O737" i="2"/>
  <c r="Y737" i="2" s="1"/>
  <c r="O742" i="2"/>
  <c r="Y742" i="2" s="1"/>
  <c r="O746" i="2"/>
  <c r="Y746" i="2" s="1"/>
  <c r="O750" i="2"/>
  <c r="Y750" i="2" s="1"/>
  <c r="O755" i="2"/>
  <c r="Y755" i="2" s="1"/>
  <c r="O760" i="2"/>
  <c r="Y760" i="2" s="1"/>
  <c r="O778" i="2"/>
  <c r="Y778" i="2" s="1"/>
  <c r="O783" i="2"/>
  <c r="Y783" i="2" s="1"/>
  <c r="O796" i="2"/>
  <c r="Y796" i="2" s="1"/>
  <c r="O810" i="2"/>
  <c r="Y810" i="2" s="1"/>
  <c r="O316" i="2"/>
  <c r="Y316" i="2" s="1"/>
  <c r="O320" i="2"/>
  <c r="Y320" i="2" s="1"/>
  <c r="O324" i="2"/>
  <c r="Y324" i="2" s="1"/>
  <c r="O328" i="2"/>
  <c r="Y328" i="2" s="1"/>
  <c r="O334" i="2"/>
  <c r="Y334" i="2" s="1"/>
  <c r="O342" i="2"/>
  <c r="Y342" i="2" s="1"/>
  <c r="O350" i="2"/>
  <c r="Y350" i="2" s="1"/>
  <c r="O354" i="2"/>
  <c r="Y354" i="2" s="1"/>
  <c r="O358" i="2"/>
  <c r="Y358" i="2" s="1"/>
  <c r="O362" i="2"/>
  <c r="Y362" i="2" s="1"/>
  <c r="O366" i="2"/>
  <c r="Y366" i="2" s="1"/>
  <c r="O370" i="2"/>
  <c r="Y370" i="2" s="1"/>
  <c r="O374" i="2"/>
  <c r="Y374" i="2" s="1"/>
  <c r="O378" i="2"/>
  <c r="Y378" i="2" s="1"/>
  <c r="O382" i="2"/>
  <c r="Y382" i="2" s="1"/>
  <c r="O386" i="2"/>
  <c r="Y386" i="2" s="1"/>
  <c r="O390" i="2"/>
  <c r="Y390" i="2" s="1"/>
  <c r="O394" i="2"/>
  <c r="Y394" i="2" s="1"/>
  <c r="O398" i="2"/>
  <c r="Y398" i="2" s="1"/>
  <c r="O402" i="2"/>
  <c r="Y402" i="2" s="1"/>
  <c r="O406" i="2"/>
  <c r="Y406" i="2" s="1"/>
  <c r="O410" i="2"/>
  <c r="Y410" i="2" s="1"/>
  <c r="O414" i="2"/>
  <c r="Y414" i="2" s="1"/>
  <c r="O418" i="2"/>
  <c r="Y418" i="2" s="1"/>
  <c r="O422" i="2"/>
  <c r="Y422" i="2" s="1"/>
  <c r="O426" i="2"/>
  <c r="Y426" i="2" s="1"/>
  <c r="O430" i="2"/>
  <c r="Y430" i="2" s="1"/>
  <c r="O434" i="2"/>
  <c r="Y434" i="2" s="1"/>
  <c r="O461" i="2"/>
  <c r="Y461" i="2" s="1"/>
  <c r="O469" i="2"/>
  <c r="Y469" i="2" s="1"/>
  <c r="O478" i="2"/>
  <c r="Y478" i="2" s="1"/>
  <c r="O482" i="2"/>
  <c r="Y482" i="2" s="1"/>
  <c r="O486" i="2"/>
  <c r="Y486" i="2" s="1"/>
  <c r="O490" i="2"/>
  <c r="Y490" i="2" s="1"/>
  <c r="O544" i="2"/>
  <c r="Y544" i="2" s="1"/>
  <c r="O548" i="2"/>
  <c r="Y548" i="2" s="1"/>
  <c r="O552" i="2"/>
  <c r="Y552" i="2" s="1"/>
  <c r="O556" i="2"/>
  <c r="Y556" i="2" s="1"/>
  <c r="O561" i="2"/>
  <c r="Y561" i="2" s="1"/>
  <c r="O569" i="2"/>
  <c r="Y569" i="2" s="1"/>
  <c r="O573" i="2"/>
  <c r="Y573" i="2" s="1"/>
  <c r="O577" i="2"/>
  <c r="Y577" i="2" s="1"/>
  <c r="O581" i="2"/>
  <c r="Y581" i="2" s="1"/>
  <c r="O585" i="2"/>
  <c r="Y585" i="2" s="1"/>
  <c r="O589" i="2"/>
  <c r="Y589" i="2" s="1"/>
  <c r="O593" i="2"/>
  <c r="Y593" i="2" s="1"/>
  <c r="O597" i="2"/>
  <c r="Y597" i="2" s="1"/>
  <c r="O601" i="2"/>
  <c r="Y601" i="2" s="1"/>
  <c r="O605" i="2"/>
  <c r="Y605" i="2" s="1"/>
  <c r="O609" i="2"/>
  <c r="Y609" i="2" s="1"/>
  <c r="O613" i="2"/>
  <c r="Y613" i="2" s="1"/>
  <c r="O617" i="2"/>
  <c r="Y617" i="2" s="1"/>
  <c r="O621" i="2"/>
  <c r="Y621" i="2" s="1"/>
  <c r="O625" i="2"/>
  <c r="Y625" i="2" s="1"/>
  <c r="O629" i="2"/>
  <c r="Y629" i="2" s="1"/>
  <c r="O633" i="2"/>
  <c r="Y633" i="2" s="1"/>
  <c r="O662" i="2"/>
  <c r="Y662" i="2" s="1"/>
  <c r="O673" i="2"/>
  <c r="Y673" i="2" s="1"/>
  <c r="O677" i="2"/>
  <c r="Y677" i="2" s="1"/>
  <c r="O681" i="2"/>
  <c r="Y681" i="2" s="1"/>
  <c r="O685" i="2"/>
  <c r="Y685" i="2" s="1"/>
  <c r="O689" i="2"/>
  <c r="Y689" i="2" s="1"/>
  <c r="O693" i="2"/>
  <c r="Y693" i="2" s="1"/>
  <c r="O698" i="2"/>
  <c r="Y698" i="2" s="1"/>
  <c r="O703" i="2"/>
  <c r="Y703" i="2" s="1"/>
  <c r="O720" i="2"/>
  <c r="Y720" i="2" s="1"/>
  <c r="O724" i="2"/>
  <c r="Y724" i="2" s="1"/>
  <c r="O738" i="2"/>
  <c r="Y738" i="2" s="1"/>
  <c r="O756" i="2"/>
  <c r="Y756" i="2" s="1"/>
  <c r="O765" i="2"/>
  <c r="Y765" i="2" s="1"/>
  <c r="O769" i="2"/>
  <c r="Y769" i="2" s="1"/>
  <c r="O774" i="2"/>
  <c r="Y774" i="2" s="1"/>
  <c r="O788" i="2"/>
  <c r="Y788" i="2" s="1"/>
  <c r="O792" i="2"/>
  <c r="Y792" i="2" s="1"/>
  <c r="O801" i="2"/>
  <c r="Y801" i="2" s="1"/>
  <c r="O806" i="2"/>
  <c r="Y806" i="2" s="1"/>
  <c r="O192" i="2"/>
  <c r="Y192" i="2" s="1"/>
  <c r="O199" i="2"/>
  <c r="Y199" i="2" s="1"/>
  <c r="O203" i="2"/>
  <c r="Y203" i="2" s="1"/>
  <c r="O207" i="2"/>
  <c r="Y207" i="2" s="1"/>
  <c r="O211" i="2"/>
  <c r="Y211" i="2" s="1"/>
  <c r="O215" i="2"/>
  <c r="Y215" i="2" s="1"/>
  <c r="O219" i="2"/>
  <c r="Y219" i="2" s="1"/>
  <c r="O223" i="2"/>
  <c r="Y223" i="2" s="1"/>
  <c r="O227" i="2"/>
  <c r="Y227" i="2" s="1"/>
  <c r="O231" i="2"/>
  <c r="Y231" i="2" s="1"/>
  <c r="O235" i="2"/>
  <c r="Y235" i="2" s="1"/>
  <c r="O239" i="2"/>
  <c r="Y239" i="2" s="1"/>
  <c r="O243" i="2"/>
  <c r="Y243" i="2" s="1"/>
  <c r="O247" i="2"/>
  <c r="Y247" i="2" s="1"/>
  <c r="O251" i="2"/>
  <c r="Y251" i="2" s="1"/>
  <c r="O255" i="2"/>
  <c r="Y255" i="2" s="1"/>
  <c r="O259" i="2"/>
  <c r="Y259" i="2" s="1"/>
  <c r="O263" i="2"/>
  <c r="Y263" i="2" s="1"/>
  <c r="O267" i="2"/>
  <c r="Y267" i="2" s="1"/>
  <c r="O271" i="2"/>
  <c r="Y271" i="2" s="1"/>
  <c r="O275" i="2"/>
  <c r="Y275" i="2" s="1"/>
  <c r="O279" i="2"/>
  <c r="Y279" i="2" s="1"/>
  <c r="O283" i="2"/>
  <c r="Y283" i="2" s="1"/>
  <c r="O287" i="2"/>
  <c r="Y287" i="2" s="1"/>
  <c r="O291" i="2"/>
  <c r="Y291" i="2" s="1"/>
  <c r="O295" i="2"/>
  <c r="Y295" i="2" s="1"/>
  <c r="O299" i="2"/>
  <c r="Y299" i="2" s="1"/>
  <c r="O303" i="2"/>
  <c r="Y303" i="2" s="1"/>
  <c r="O307" i="2"/>
  <c r="Y307" i="2" s="1"/>
  <c r="O311" i="2"/>
  <c r="Y311" i="2" s="1"/>
  <c r="O335" i="2"/>
  <c r="Y335" i="2" s="1"/>
  <c r="O343" i="2"/>
  <c r="Y343" i="2" s="1"/>
  <c r="O440" i="2"/>
  <c r="Y440" i="2" s="1"/>
  <c r="O444" i="2"/>
  <c r="Y444" i="2" s="1"/>
  <c r="O448" i="2"/>
  <c r="Y448" i="2" s="1"/>
  <c r="O452" i="2"/>
  <c r="Y452" i="2" s="1"/>
  <c r="O456" i="2"/>
  <c r="Y456" i="2" s="1"/>
  <c r="O462" i="2"/>
  <c r="Y462" i="2" s="1"/>
  <c r="O470" i="2"/>
  <c r="Y470" i="2" s="1"/>
  <c r="O474" i="2"/>
  <c r="Y474" i="2" s="1"/>
  <c r="O491" i="2"/>
  <c r="Y491" i="2" s="1"/>
  <c r="O495" i="2"/>
  <c r="Y495" i="2" s="1"/>
  <c r="O499" i="2"/>
  <c r="Y499" i="2" s="1"/>
  <c r="O503" i="2"/>
  <c r="Y503" i="2" s="1"/>
  <c r="O507" i="2"/>
  <c r="Y507" i="2" s="1"/>
  <c r="O511" i="2"/>
  <c r="Y511" i="2" s="1"/>
  <c r="O515" i="2"/>
  <c r="Y515" i="2" s="1"/>
  <c r="O519" i="2"/>
  <c r="Y519" i="2" s="1"/>
  <c r="O523" i="2"/>
  <c r="Y523" i="2" s="1"/>
  <c r="O527" i="2"/>
  <c r="Y527" i="2" s="1"/>
  <c r="O531" i="2"/>
  <c r="Y531" i="2" s="1"/>
  <c r="O535" i="2"/>
  <c r="Y535" i="2" s="1"/>
  <c r="O539" i="2"/>
  <c r="Y539" i="2" s="1"/>
  <c r="O562" i="2"/>
  <c r="Y562" i="2" s="1"/>
  <c r="O639" i="2"/>
  <c r="Y639" i="2" s="1"/>
  <c r="O643" i="2"/>
  <c r="Y643" i="2" s="1"/>
  <c r="O647" i="2"/>
  <c r="Y647" i="2" s="1"/>
  <c r="O651" i="2"/>
  <c r="Y651" i="2" s="1"/>
  <c r="O655" i="2"/>
  <c r="Y655" i="2" s="1"/>
  <c r="O663" i="2"/>
  <c r="Y663" i="2" s="1"/>
  <c r="O669" i="2"/>
  <c r="Y669" i="2" s="1"/>
  <c r="O704" i="2"/>
  <c r="Y704" i="2" s="1"/>
  <c r="O708" i="2"/>
  <c r="Y708" i="2" s="1"/>
  <c r="O712" i="2"/>
  <c r="Y712" i="2" s="1"/>
  <c r="O716" i="2"/>
  <c r="Y716" i="2" s="1"/>
  <c r="O729" i="2"/>
  <c r="Y729" i="2" s="1"/>
  <c r="O733" i="2"/>
  <c r="Y733" i="2" s="1"/>
  <c r="O739" i="2"/>
  <c r="Y739" i="2" s="1"/>
  <c r="O743" i="2"/>
  <c r="Y743" i="2" s="1"/>
  <c r="O747" i="2"/>
  <c r="Y747" i="2" s="1"/>
  <c r="O751" i="2"/>
  <c r="Y751" i="2" s="1"/>
  <c r="O761" i="2"/>
  <c r="Y761" i="2" s="1"/>
  <c r="O770" i="2"/>
  <c r="Y770" i="2" s="1"/>
  <c r="O775" i="2"/>
  <c r="Y775" i="2" s="1"/>
  <c r="O779" i="2"/>
  <c r="Y779" i="2" s="1"/>
  <c r="O784" i="2"/>
  <c r="Y784" i="2" s="1"/>
  <c r="O797" i="2"/>
  <c r="Y797" i="2" s="1"/>
  <c r="O811" i="2"/>
  <c r="Y811" i="2" s="1"/>
  <c r="Y138" i="2" l="1"/>
  <c r="N6" i="28" s="1"/>
  <c r="D13" i="37"/>
  <c r="H13" i="37" s="1"/>
  <c r="G13" i="37"/>
  <c r="G31" i="37" l="1"/>
  <c r="I13" i="37"/>
  <c r="I31" i="37" s="1"/>
  <c r="B35" i="37"/>
  <c r="B54" i="37" s="1"/>
  <c r="H31" i="37"/>
  <c r="K13" i="37"/>
  <c r="K31" i="37" s="1"/>
  <c r="C35" i="37" l="1"/>
  <c r="C54" i="37" s="1"/>
  <c r="D35" i="37" l="1"/>
  <c r="D54" i="37" l="1"/>
  <c r="N53" i="37" l="1"/>
  <c r="I27" i="38" l="1"/>
  <c r="I31" i="38" s="1"/>
  <c r="E12" i="38" s="1"/>
  <c r="E15" i="38" s="1"/>
  <c r="K45" i="38" l="1"/>
  <c r="E17" i="38"/>
  <c r="K46" i="38" s="1"/>
  <c r="E18" i="38"/>
  <c r="K47" i="38" s="1"/>
  <c r="E19" i="38" l="1"/>
  <c r="E21" i="38" l="1"/>
  <c r="E22" i="38" s="1"/>
  <c r="K48" i="38" l="1"/>
  <c r="E23" i="38"/>
  <c r="E25" i="38" l="1"/>
  <c r="K49" i="38" s="1"/>
  <c r="E26" i="38" l="1"/>
  <c r="E32" i="38" l="1"/>
  <c r="E43" i="38" l="1"/>
  <c r="K61" i="38" l="1"/>
  <c r="K63" i="38" s="1"/>
  <c r="E47" i="38"/>
  <c r="F45" i="38" l="1"/>
  <c r="E37" i="37"/>
  <c r="E51" i="37"/>
  <c r="E46" i="37"/>
  <c r="F34" i="37"/>
  <c r="F41" i="37"/>
  <c r="F51" i="37"/>
  <c r="F44" i="37"/>
  <c r="F48" i="37"/>
  <c r="E41" i="37"/>
  <c r="G41" i="37" s="1"/>
  <c r="M41" i="37" s="1"/>
  <c r="E42" i="37"/>
  <c r="F45" i="37"/>
  <c r="F39" i="37"/>
  <c r="E39" i="37"/>
  <c r="E43" i="37"/>
  <c r="E48" i="37"/>
  <c r="F35" i="37"/>
  <c r="F50" i="37"/>
  <c r="F47" i="37"/>
  <c r="F38" i="38"/>
  <c r="E45" i="37"/>
  <c r="E38" i="37"/>
  <c r="F36" i="38"/>
  <c r="F40" i="38"/>
  <c r="F52" i="37"/>
  <c r="F36" i="37"/>
  <c r="E50" i="37"/>
  <c r="E49" i="37"/>
  <c r="F38" i="37"/>
  <c r="E34" i="37"/>
  <c r="E47" i="37"/>
  <c r="F49" i="37"/>
  <c r="F39" i="38"/>
  <c r="E52" i="37"/>
  <c r="E40" i="37"/>
  <c r="F34" i="38"/>
  <c r="F42" i="37"/>
  <c r="F37" i="37"/>
  <c r="F40" i="37"/>
  <c r="E36" i="37"/>
  <c r="E44" i="37"/>
  <c r="G44" i="37" s="1"/>
  <c r="M44" i="37" s="1"/>
  <c r="F43" i="37"/>
  <c r="F37" i="38"/>
  <c r="F35" i="38"/>
  <c r="F46" i="37"/>
  <c r="E35" i="37"/>
  <c r="F41" i="38"/>
  <c r="F19" i="38"/>
  <c r="F23" i="38"/>
  <c r="F26" i="38"/>
  <c r="E49" i="38"/>
  <c r="K65" i="38" s="1"/>
  <c r="E53" i="38"/>
  <c r="K69" i="38" s="1"/>
  <c r="E51" i="38"/>
  <c r="K67" i="38" s="1"/>
  <c r="F32" i="38"/>
  <c r="F43" i="38"/>
  <c r="F47" i="38" s="1"/>
  <c r="G52" i="37" l="1"/>
  <c r="M52" i="37" s="1"/>
  <c r="N52" i="37" s="1"/>
  <c r="G37" i="37"/>
  <c r="M37" i="37" s="1"/>
  <c r="N37" i="37" s="1"/>
  <c r="G40" i="37"/>
  <c r="M40" i="37" s="1"/>
  <c r="N40" i="37" s="1"/>
  <c r="G49" i="37"/>
  <c r="M49" i="37" s="1"/>
  <c r="N49" i="37" s="1"/>
  <c r="G51" i="37"/>
  <c r="M51" i="37" s="1"/>
  <c r="N51" i="37" s="1"/>
  <c r="G46" i="37"/>
  <c r="M46" i="37" s="1"/>
  <c r="N46" i="37" s="1"/>
  <c r="G50" i="37"/>
  <c r="M50" i="37" s="1"/>
  <c r="G42" i="37"/>
  <c r="M42" i="37" s="1"/>
  <c r="N42" i="37" s="1"/>
  <c r="G48" i="37"/>
  <c r="M48" i="37" s="1"/>
  <c r="G38" i="37"/>
  <c r="M38" i="37" s="1"/>
  <c r="G39" i="37"/>
  <c r="M39" i="37" s="1"/>
  <c r="N39" i="37" s="1"/>
  <c r="N41" i="37"/>
  <c r="N44" i="37"/>
  <c r="G47" i="37"/>
  <c r="M47" i="37" s="1"/>
  <c r="G43" i="37"/>
  <c r="M43" i="37" s="1"/>
  <c r="G35" i="37"/>
  <c r="M35" i="37" s="1"/>
  <c r="G34" i="37"/>
  <c r="M34" i="37" s="1"/>
  <c r="E54" i="37"/>
  <c r="G36" i="37"/>
  <c r="M36" i="37" s="1"/>
  <c r="G45" i="37"/>
  <c r="M45" i="37" s="1"/>
  <c r="F54" i="37"/>
  <c r="N48" i="37" l="1"/>
  <c r="N50" i="37"/>
  <c r="N38" i="37"/>
  <c r="N45" i="37"/>
  <c r="N47" i="37"/>
  <c r="G54" i="37"/>
  <c r="N35" i="37"/>
  <c r="N36" i="37"/>
  <c r="N43" i="37"/>
  <c r="M54" i="37" l="1"/>
  <c r="N34" i="37"/>
  <c r="N54" i="37" s="1"/>
  <c r="N1" i="37" l="1"/>
  <c r="N2" i="37" l="1"/>
  <c r="N3" i="37" s="1"/>
</calcChain>
</file>

<file path=xl/sharedStrings.xml><?xml version="1.0" encoding="utf-8"?>
<sst xmlns="http://schemas.openxmlformats.org/spreadsheetml/2006/main" count="57797" uniqueCount="8385">
  <si>
    <t>Naam opdrachtgever</t>
  </si>
  <si>
    <t>Calculatie onderdeel</t>
  </si>
  <si>
    <t>Gebouw/plaats</t>
  </si>
  <si>
    <t>Referentie nummer</t>
  </si>
  <si>
    <t>Invoervelden</t>
  </si>
  <si>
    <t>Minimale taakgrootte</t>
  </si>
  <si>
    <t>EINDTOTAAL KOSTEN PER JAAR  EXCLUSIEF BTW         INSCHRIJVINGSBEDRAG</t>
  </si>
  <si>
    <t>uur per dag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</si>
  <si>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</si>
  <si>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</si>
  <si>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</si>
  <si>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</si>
  <si>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</si>
  <si>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</si>
  <si>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</si>
  <si>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</si>
  <si>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</si>
  <si>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Locatie</t>
  </si>
  <si>
    <t>Totaal m2</t>
  </si>
  <si>
    <t>Locatie factor</t>
  </si>
  <si>
    <t>Hoogste frequentie ma t/m vr</t>
  </si>
  <si>
    <t>Hoogste frequentie ma t/m vr naloop</t>
  </si>
  <si>
    <t>Productie uren ma t/m vr</t>
  </si>
  <si>
    <t>Productie uren ma t/m vr naloop</t>
  </si>
  <si>
    <t>Uren minimale taakgrootte ma t/m vrij</t>
  </si>
  <si>
    <t>Uren minimale taakgrootte ma t/m vrij naloop</t>
  </si>
  <si>
    <t>Toezicht uren per jaar ma t/m vr</t>
  </si>
  <si>
    <t>Toezicht uren per jaar ma t/m vr naloop</t>
  </si>
  <si>
    <t>Totaal</t>
  </si>
  <si>
    <t>Totale kosten productie per jaar</t>
  </si>
  <si>
    <t xml:space="preserve">Kosten toezicht per jaar ma t/m vr </t>
  </si>
  <si>
    <t>Kosten toezicht per jaar ma t/m vr naloop</t>
  </si>
  <si>
    <t>Totale kosten toezicht per jaar</t>
  </si>
  <si>
    <t>Kosten Additioneel per jaar</t>
  </si>
  <si>
    <t>Kosten glasbewassing per jaar</t>
  </si>
  <si>
    <t>Totaal kosten per jaar excl. btw</t>
  </si>
  <si>
    <t>Totaal kosten per maand excl. btw</t>
  </si>
  <si>
    <t>Gewogen prestatie</t>
  </si>
  <si>
    <t>m2/uur</t>
  </si>
  <si>
    <t>Frequentie van uitvoering (per jaar):</t>
  </si>
  <si>
    <t>Ruimtecategorie</t>
  </si>
  <si>
    <t>Prestatienorm in aantal m2 per uur</t>
  </si>
  <si>
    <t>M2 Totaal</t>
  </si>
  <si>
    <t>Naloop opslag ma-vr</t>
  </si>
  <si>
    <t>VSR Code</t>
  </si>
  <si>
    <t>B</t>
  </si>
  <si>
    <t>Sanitaire ruimten</t>
  </si>
  <si>
    <t>S</t>
  </si>
  <si>
    <t>V</t>
  </si>
  <si>
    <t>Pantry/keuken</t>
  </si>
  <si>
    <t>Restauratieve ruimten</t>
  </si>
  <si>
    <t>Kleedruimten</t>
  </si>
  <si>
    <t>Vergaderruimten</t>
  </si>
  <si>
    <t>Opslagruimte</t>
  </si>
  <si>
    <t>Sportzaal</t>
  </si>
  <si>
    <t>Entree</t>
  </si>
  <si>
    <t>Trappenhuis</t>
  </si>
  <si>
    <t>Lift</t>
  </si>
  <si>
    <t>Kolom voor matrix</t>
  </si>
  <si>
    <t>Frequentie verklaring</t>
  </si>
  <si>
    <t>Freq</t>
  </si>
  <si>
    <t>Kolom</t>
  </si>
  <si>
    <t>1 x per maand</t>
  </si>
  <si>
    <t>5 x per week (52 weken)</t>
  </si>
  <si>
    <t>% van reguliere norm</t>
  </si>
  <si>
    <t>Gebouw</t>
  </si>
  <si>
    <t>Adres</t>
  </si>
  <si>
    <t>Verdieping</t>
  </si>
  <si>
    <t>Ruimteomschrijving opdrachtgever</t>
  </si>
  <si>
    <t>Ruimte categorie</t>
  </si>
  <si>
    <t>Vloer soort</t>
  </si>
  <si>
    <t xml:space="preserve">M2 vloer </t>
  </si>
  <si>
    <t>Totaal frequentie</t>
  </si>
  <si>
    <t>Freq. ma-vr</t>
  </si>
  <si>
    <t>Freq. ma-vr naloop</t>
  </si>
  <si>
    <t>Uren p/j ma t/m vrij</t>
  </si>
  <si>
    <t>Uren p/j ma t/m vrij naloop</t>
  </si>
  <si>
    <t>Norm ma t/m vr</t>
  </si>
  <si>
    <t>VSR code</t>
  </si>
  <si>
    <t>Bijzonderheden / opmerkingen</t>
  </si>
  <si>
    <t>M2 per jaar</t>
  </si>
  <si>
    <t>BG</t>
  </si>
  <si>
    <t>Linoleum</t>
  </si>
  <si>
    <t>Kleedruimte</t>
  </si>
  <si>
    <t>Beton</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</si>
  <si>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</si>
  <si>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</si>
  <si>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</si>
  <si>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</si>
  <si>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</si>
  <si>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</si>
  <si>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</si>
  <si>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</si>
  <si>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</si>
  <si>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</si>
  <si>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</si>
  <si>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</si>
  <si>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</si>
  <si>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</si>
  <si>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</si>
  <si>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</si>
  <si>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</si>
  <si>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</si>
  <si>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</si>
  <si>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</si>
  <si>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</si>
  <si>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</si>
  <si>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</si>
  <si>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</si>
  <si>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</si>
  <si>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</si>
  <si>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</si>
  <si>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</si>
  <si>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</si>
  <si>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</si>
  <si>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</si>
  <si>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</si>
  <si>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</si>
  <si>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</si>
  <si>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</si>
  <si>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</si>
  <si>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Uurlonen 1 juli 2024</t>
  </si>
  <si>
    <t xml:space="preserve"> </t>
  </si>
  <si>
    <t>Basisuurloon</t>
  </si>
  <si>
    <t>CAO gebonden kosten</t>
  </si>
  <si>
    <t>17 jaar en jonger</t>
  </si>
  <si>
    <t>Specialistentoeslag</t>
  </si>
  <si>
    <t>18 jaar</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</si>
  <si>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</si>
  <si>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</si>
  <si>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</si>
  <si>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</si>
  <si>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</si>
  <si>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</si>
  <si>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</si>
  <si>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</si>
  <si>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</si>
  <si>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</si>
  <si>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</si>
  <si>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</si>
  <si>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</si>
  <si>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</si>
  <si>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</si>
  <si>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</si>
  <si>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</si>
  <si>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</si>
  <si>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</si>
  <si>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</si>
  <si>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</si>
  <si>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</si>
  <si>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</si>
  <si>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</si>
  <si>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</si>
  <si>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</si>
  <si>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</si>
  <si>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</si>
  <si>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</si>
  <si>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</si>
  <si>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</si>
  <si>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</si>
  <si>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</si>
  <si>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</si>
  <si>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</si>
  <si>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</si>
  <si>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</si>
  <si>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</si>
  <si>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</si>
  <si>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</si>
  <si>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Maandag - Vrijdag</t>
  </si>
  <si>
    <t>Zaterdag - zondag (incl. 50% toeslag conform cao)</t>
  </si>
  <si>
    <t>Feestdagen (incl. 150% toeslag conform cao)</t>
  </si>
  <si>
    <t>Omschrijving werkzaamheden</t>
  </si>
  <si>
    <t>Aantal of m2</t>
  </si>
  <si>
    <t>frequentie per jaar</t>
  </si>
  <si>
    <t>kosten per jaar</t>
  </si>
  <si>
    <t>Spoelkeuken</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</si>
  <si>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</si>
  <si>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</si>
  <si>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</si>
  <si>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</si>
  <si>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</si>
  <si>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</si>
  <si>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</si>
  <si>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</si>
  <si>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</si>
  <si>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</si>
  <si>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</si>
  <si>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</si>
  <si>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</si>
  <si>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</si>
  <si>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</si>
  <si>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</si>
  <si>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</si>
  <si>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</si>
  <si>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</si>
  <si>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</si>
  <si>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</si>
  <si>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</si>
  <si>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</si>
  <si>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</si>
  <si>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</si>
  <si>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</si>
  <si>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</si>
  <si>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</si>
  <si>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</si>
  <si>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</si>
  <si>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</si>
  <si>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</si>
  <si>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</si>
  <si>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</si>
  <si>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</si>
  <si>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</si>
  <si>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</si>
  <si>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Glazenwasserswerkzaamheden</t>
  </si>
  <si>
    <t>Gladheid bestrijding</t>
  </si>
  <si>
    <t>Tijdstip van uitvoering</t>
  </si>
  <si>
    <t>tarief ma-vr (06.00-21.30 uur)</t>
  </si>
  <si>
    <t>tarief ma-vr nacht (21.30-06.00 uur)</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</si>
  <si>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</si>
  <si>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</si>
  <si>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</si>
  <si>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</si>
  <si>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</si>
  <si>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</si>
  <si>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</si>
  <si>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dubbelzijdig</t>
  </si>
  <si>
    <t>Aanvullende omschrijving</t>
  </si>
  <si>
    <t>Aantal m2</t>
  </si>
  <si>
    <t>Kosten per beurt</t>
  </si>
  <si>
    <t>Frequentie per jaar</t>
  </si>
  <si>
    <t>Totaalkosten per jaar</t>
  </si>
  <si>
    <t>4</t>
  </si>
  <si>
    <t>1</t>
  </si>
  <si>
    <t>Tapijt</t>
  </si>
  <si>
    <t>Kosten per week per stuk</t>
  </si>
  <si>
    <t>Artikel</t>
  </si>
  <si>
    <t>Merk en productlijn</t>
  </si>
  <si>
    <t>Omschrijving verbruiksartikelen</t>
  </si>
  <si>
    <t>Aan de opgegeven indicatieve eenheden kunnen geen rechten worden ontleend.</t>
  </si>
  <si>
    <t xml:space="preserve">Alle prijzen zijn all-in, inclusief loonkosten, materiaal-, reis- en verblijfskosten, sociale lasten, voorrijkosten, parkeerkosten, reserveringskosten, (de)montagekosten, transportkosten, aflever- verpakkingen, milieubelastingen, administratie, andere belastingen dan btw, verzekeringspremies e.d. </t>
  </si>
  <si>
    <t>Reijnier Vinkeleskade 62, Amsterdam</t>
  </si>
  <si>
    <t>Technische ruimte nummer</t>
  </si>
  <si>
    <t>Feitelijke ruimte nummer</t>
  </si>
  <si>
    <t>Ruimtetype</t>
  </si>
  <si>
    <t>-1</t>
  </si>
  <si>
    <t>RV.-1.01A</t>
  </si>
  <si>
    <t>-</t>
  </si>
  <si>
    <t>Verkeersruimten verticaal</t>
  </si>
  <si>
    <t>Trappenhuizen</t>
  </si>
  <si>
    <t>beton</t>
  </si>
  <si>
    <t>RV.-1.01B</t>
  </si>
  <si>
    <t>RV.-1.02A</t>
  </si>
  <si>
    <t>Verkeersruimten horizontaal</t>
  </si>
  <si>
    <t>Gang</t>
  </si>
  <si>
    <t>verkeersruimten</t>
  </si>
  <si>
    <t>RV.-1.03A</t>
  </si>
  <si>
    <t>-107</t>
  </si>
  <si>
    <t>Technische ruimten</t>
  </si>
  <si>
    <t>Technische ruimte algemeen</t>
  </si>
  <si>
    <t>niet in onderhoud</t>
  </si>
  <si>
    <t>RV.-1.03B</t>
  </si>
  <si>
    <t>Technische ruimte specifiek</t>
  </si>
  <si>
    <t>RV.-1.03C</t>
  </si>
  <si>
    <t>-108</t>
  </si>
  <si>
    <t>Ketelhuis</t>
  </si>
  <si>
    <t>RV.-1.10</t>
  </si>
  <si>
    <t>-103</t>
  </si>
  <si>
    <t>Opslagruimten</t>
  </si>
  <si>
    <t>RV.-1.11</t>
  </si>
  <si>
    <t>straatklinkers</t>
  </si>
  <si>
    <t>RV.-1.12</t>
  </si>
  <si>
    <t>-101</t>
  </si>
  <si>
    <t>Facilitaire ruimten</t>
  </si>
  <si>
    <t>Bibliotheek</t>
  </si>
  <si>
    <t>Leslokaal theorie</t>
  </si>
  <si>
    <t>RV.-1.13</t>
  </si>
  <si>
    <t>-104</t>
  </si>
  <si>
    <t>Kantoorruimten</t>
  </si>
  <si>
    <t>Docentenwerkruimte</t>
  </si>
  <si>
    <t>RV.-1.13A</t>
  </si>
  <si>
    <t>105a</t>
  </si>
  <si>
    <t>RV.-1.13B</t>
  </si>
  <si>
    <t>-105b</t>
  </si>
  <si>
    <t>Archief</t>
  </si>
  <si>
    <t>bg</t>
  </si>
  <si>
    <t>RV.0.01A</t>
  </si>
  <si>
    <t>granitovloer</t>
  </si>
  <si>
    <t>RV.0.01B</t>
  </si>
  <si>
    <t>RV.0.01C</t>
  </si>
  <si>
    <t>RV.0.02A</t>
  </si>
  <si>
    <t>Entree ruimten</t>
  </si>
  <si>
    <t>schoonloopmat</t>
  </si>
  <si>
    <t>RV.0.02B</t>
  </si>
  <si>
    <t>Hal</t>
  </si>
  <si>
    <t>tegelwerk</t>
  </si>
  <si>
    <t>RV.0.02C</t>
  </si>
  <si>
    <t>RV.0.02D</t>
  </si>
  <si>
    <t>Portaal</t>
  </si>
  <si>
    <t>linoleum</t>
  </si>
  <si>
    <t>RV.0.02E</t>
  </si>
  <si>
    <t>RV.0.02F</t>
  </si>
  <si>
    <t>RV.0.02G</t>
  </si>
  <si>
    <t>RV.0.03A</t>
  </si>
  <si>
    <t>Koffiehoek/pantry</t>
  </si>
  <si>
    <t>restauratieve ruimten</t>
  </si>
  <si>
    <t>RV.0.03B</t>
  </si>
  <si>
    <t>steen</t>
  </si>
  <si>
    <t>RV.0.03C</t>
  </si>
  <si>
    <t>014</t>
  </si>
  <si>
    <t>Keuken</t>
  </si>
  <si>
    <t>troffelvloer</t>
  </si>
  <si>
    <t>RV.0.03D</t>
  </si>
  <si>
    <t>018</t>
  </si>
  <si>
    <t>Werkkast</t>
  </si>
  <si>
    <t>gietvloer</t>
  </si>
  <si>
    <t>RV.0.03E</t>
  </si>
  <si>
    <t>011</t>
  </si>
  <si>
    <t>RV.0.04A</t>
  </si>
  <si>
    <t>Leidingschacht</t>
  </si>
  <si>
    <t>RV.0.050</t>
  </si>
  <si>
    <t>Toilet voorruimte</t>
  </si>
  <si>
    <t>sanitaire ruimten</t>
  </si>
  <si>
    <t>RV.0.050A</t>
  </si>
  <si>
    <t>Toilet</t>
  </si>
  <si>
    <t>RV.0.051</t>
  </si>
  <si>
    <t>017</t>
  </si>
  <si>
    <t>RV.0.051A</t>
  </si>
  <si>
    <t>RV.0.051B</t>
  </si>
  <si>
    <t>RV.0.051C</t>
  </si>
  <si>
    <t>RV.0.052</t>
  </si>
  <si>
    <t>RV.0.053</t>
  </si>
  <si>
    <t>RV.0.054</t>
  </si>
  <si>
    <t>RV.0.054A</t>
  </si>
  <si>
    <t>RV.0.054B</t>
  </si>
  <si>
    <t>RV.0.054C</t>
  </si>
  <si>
    <t>RV.0.10</t>
  </si>
  <si>
    <t>006</t>
  </si>
  <si>
    <t>Receptie</t>
  </si>
  <si>
    <t>RV.0.11</t>
  </si>
  <si>
    <t>005</t>
  </si>
  <si>
    <t>RV.0.12</t>
  </si>
  <si>
    <t>004</t>
  </si>
  <si>
    <t>RV.0.13</t>
  </si>
  <si>
    <t>003</t>
  </si>
  <si>
    <t>Personeelskamer</t>
  </si>
  <si>
    <t>RV.0.14</t>
  </si>
  <si>
    <t>002</t>
  </si>
  <si>
    <t>RV.0.15</t>
  </si>
  <si>
    <t>RV.0.16</t>
  </si>
  <si>
    <t>0.13</t>
  </si>
  <si>
    <t>Onderwijsruimten</t>
  </si>
  <si>
    <t>Theorielokalen</t>
  </si>
  <si>
    <t>RV.0.17</t>
  </si>
  <si>
    <t>016</t>
  </si>
  <si>
    <t>Kantine/restaurant</t>
  </si>
  <si>
    <t>RV.0.18</t>
  </si>
  <si>
    <t>0.15</t>
  </si>
  <si>
    <t>RV.0.19</t>
  </si>
  <si>
    <t>012</t>
  </si>
  <si>
    <t>RV.0.20</t>
  </si>
  <si>
    <t>010</t>
  </si>
  <si>
    <t>RV.0.21</t>
  </si>
  <si>
    <t>009</t>
  </si>
  <si>
    <t>RV.0.21A</t>
  </si>
  <si>
    <t>RV.0.22</t>
  </si>
  <si>
    <t>008</t>
  </si>
  <si>
    <t>RV.0.22A</t>
  </si>
  <si>
    <t>RV.0.22B</t>
  </si>
  <si>
    <t>RV.0.22C</t>
  </si>
  <si>
    <t>RV.0.23</t>
  </si>
  <si>
    <t>007</t>
  </si>
  <si>
    <t>RV.0.23A</t>
  </si>
  <si>
    <t>1e</t>
  </si>
  <si>
    <t>RV.1.01A</t>
  </si>
  <si>
    <t>RV.1.01B</t>
  </si>
  <si>
    <t>RV.1.01C</t>
  </si>
  <si>
    <t>RV.1.02A</t>
  </si>
  <si>
    <t>RV.1.02B</t>
  </si>
  <si>
    <t>RV.1.02C</t>
  </si>
  <si>
    <t>RV.1.03A</t>
  </si>
  <si>
    <t>RV.1.03B</t>
  </si>
  <si>
    <t>Ser/Mer-ruimte</t>
  </si>
  <si>
    <t>RV.1.04A</t>
  </si>
  <si>
    <t>RV.1.050</t>
  </si>
  <si>
    <t>105</t>
  </si>
  <si>
    <t>RV.1.051</t>
  </si>
  <si>
    <t>115</t>
  </si>
  <si>
    <t>RV.1.051A</t>
  </si>
  <si>
    <t>RV.1.051B</t>
  </si>
  <si>
    <t>RV.1.051C</t>
  </si>
  <si>
    <t>RV.1.052</t>
  </si>
  <si>
    <t>114</t>
  </si>
  <si>
    <t>RV.1.052A</t>
  </si>
  <si>
    <t>RV.1.052B</t>
  </si>
  <si>
    <t>RV.1.052C</t>
  </si>
  <si>
    <t>RV.1.10</t>
  </si>
  <si>
    <t>106</t>
  </si>
  <si>
    <t>RV.1.10A</t>
  </si>
  <si>
    <t>RV.1.11</t>
  </si>
  <si>
    <t>104</t>
  </si>
  <si>
    <t>RV.1.12</t>
  </si>
  <si>
    <t>103</t>
  </si>
  <si>
    <t>RV.1.13</t>
  </si>
  <si>
    <t>102</t>
  </si>
  <si>
    <t>RV.1.14</t>
  </si>
  <si>
    <t>101</t>
  </si>
  <si>
    <t>RV.1.15</t>
  </si>
  <si>
    <t>111</t>
  </si>
  <si>
    <t>RV.1.16</t>
  </si>
  <si>
    <t>112</t>
  </si>
  <si>
    <t>RV.1.17</t>
  </si>
  <si>
    <t>113</t>
  </si>
  <si>
    <t>RV.1.18</t>
  </si>
  <si>
    <t>110</t>
  </si>
  <si>
    <t>Compterlokalen</t>
  </si>
  <si>
    <t>RV.1.19</t>
  </si>
  <si>
    <t>109</t>
  </si>
  <si>
    <t>vergaderruimten</t>
  </si>
  <si>
    <t>RV.1.20</t>
  </si>
  <si>
    <t>108</t>
  </si>
  <si>
    <t>RV.1.21</t>
  </si>
  <si>
    <t>107</t>
  </si>
  <si>
    <t>2e</t>
  </si>
  <si>
    <t>RV.2.01A</t>
  </si>
  <si>
    <t>RV.2.01B</t>
  </si>
  <si>
    <t>RV.2.01C</t>
  </si>
  <si>
    <t>RV.2.02A</t>
  </si>
  <si>
    <t>RV.2.02B</t>
  </si>
  <si>
    <t>RV.2.02C</t>
  </si>
  <si>
    <t>RV.2.02D</t>
  </si>
  <si>
    <t>208</t>
  </si>
  <si>
    <t>RV.2.03A</t>
  </si>
  <si>
    <t>211</t>
  </si>
  <si>
    <t>RV.2.04A</t>
  </si>
  <si>
    <t>RV.2.04B</t>
  </si>
  <si>
    <t>RV.2.04C</t>
  </si>
  <si>
    <t>RV.2.04D</t>
  </si>
  <si>
    <t>RV.2.04E</t>
  </si>
  <si>
    <t>RV.2.050</t>
  </si>
  <si>
    <t>216</t>
  </si>
  <si>
    <t>RV.2.050A</t>
  </si>
  <si>
    <t>RV.2.051</t>
  </si>
  <si>
    <t>RV.2.051A</t>
  </si>
  <si>
    <t>RV.2.051B</t>
  </si>
  <si>
    <t>RV.2.052</t>
  </si>
  <si>
    <t>217</t>
  </si>
  <si>
    <t>RV.2.052A</t>
  </si>
  <si>
    <t>RV.2.052B</t>
  </si>
  <si>
    <t>RV.2.10</t>
  </si>
  <si>
    <t>206</t>
  </si>
  <si>
    <t>Specifieke practica</t>
  </si>
  <si>
    <t>RV.2.11</t>
  </si>
  <si>
    <t>204</t>
  </si>
  <si>
    <t>RV.2.11A</t>
  </si>
  <si>
    <t>RV.2.12</t>
  </si>
  <si>
    <t>203</t>
  </si>
  <si>
    <t>RV.2.12A</t>
  </si>
  <si>
    <t>RV.2.13</t>
  </si>
  <si>
    <t>201</t>
  </si>
  <si>
    <t>RV.2.13A</t>
  </si>
  <si>
    <t>RV.2.14</t>
  </si>
  <si>
    <t>215</t>
  </si>
  <si>
    <t>RV.2.15</t>
  </si>
  <si>
    <t>214</t>
  </si>
  <si>
    <t>RV.2.16</t>
  </si>
  <si>
    <t>213</t>
  </si>
  <si>
    <t>RV.2.17</t>
  </si>
  <si>
    <t>Praktijkruimten</t>
  </si>
  <si>
    <t>Leslokaal praktijk</t>
  </si>
  <si>
    <t>RV.2.18</t>
  </si>
  <si>
    <t>209</t>
  </si>
  <si>
    <t>RV.2.18A</t>
  </si>
  <si>
    <t>RV.2.19</t>
  </si>
  <si>
    <t>RV.2.20</t>
  </si>
  <si>
    <t>207</t>
  </si>
  <si>
    <t>RV.2.20A</t>
  </si>
  <si>
    <t>RV.2.20B</t>
  </si>
  <si>
    <t>nio</t>
  </si>
  <si>
    <t>Bureaukamer</t>
  </si>
  <si>
    <t>Personeelsruimten</t>
  </si>
  <si>
    <t>MBO College Zuid</t>
  </si>
  <si>
    <t>Europaboulevard 13, Amsterdam</t>
  </si>
  <si>
    <t>Ruysdaelstraat 67, Amsterdam</t>
  </si>
  <si>
    <t>EBL.0.01A</t>
  </si>
  <si>
    <t>Verkeersruimten Verticaal</t>
  </si>
  <si>
    <t>EBL.0.01B</t>
  </si>
  <si>
    <t>EBL.0.01C</t>
  </si>
  <si>
    <t>EBL.0.01D</t>
  </si>
  <si>
    <t>EBL.0.01E</t>
  </si>
  <si>
    <t>EBL.0.01F</t>
  </si>
  <si>
    <t>EBL.0.02A</t>
  </si>
  <si>
    <t>Verkeersruimten Horizontaal</t>
  </si>
  <si>
    <t>duracryl</t>
  </si>
  <si>
    <t>EBL.0.02B</t>
  </si>
  <si>
    <t>EBL.0.03A</t>
  </si>
  <si>
    <t>Meterruimte</t>
  </si>
  <si>
    <t>EBL.0.03B</t>
  </si>
  <si>
    <t>EBL.0.03C</t>
  </si>
  <si>
    <t>Trafo-ruimte</t>
  </si>
  <si>
    <t>EBL.0.03D</t>
  </si>
  <si>
    <t>Noodstroomruimte/accu</t>
  </si>
  <si>
    <t>EBL.0.03E</t>
  </si>
  <si>
    <t>Nevenruimten</t>
  </si>
  <si>
    <t>Vuilopslag/container</t>
  </si>
  <si>
    <t>EBL.0.03F</t>
  </si>
  <si>
    <t>Hydrofoor</t>
  </si>
  <si>
    <t>EBL.0.03G</t>
  </si>
  <si>
    <t>EBL.0.03H</t>
  </si>
  <si>
    <t>EBL.0.03I</t>
  </si>
  <si>
    <t>EBL.0.03J</t>
  </si>
  <si>
    <t>koelcelvloer</t>
  </si>
  <si>
    <t>EBL.0.03K</t>
  </si>
  <si>
    <t>EBL.0.04A</t>
  </si>
  <si>
    <t>EBL.0.04B</t>
  </si>
  <si>
    <t>EBL.0.04C</t>
  </si>
  <si>
    <t>EBL.0.04D</t>
  </si>
  <si>
    <t>EBL.0.04E</t>
  </si>
  <si>
    <t>EBL.0.04F</t>
  </si>
  <si>
    <t>EBL.0.04G</t>
  </si>
  <si>
    <t>EBL.0.04H</t>
  </si>
  <si>
    <t>EBL.0.06A</t>
  </si>
  <si>
    <t>Stallingsruimten inpandig</t>
  </si>
  <si>
    <t>Fietsenstalling</t>
  </si>
  <si>
    <t>EBL.0.06B</t>
  </si>
  <si>
    <t>EBL.2.01A</t>
  </si>
  <si>
    <t>trappenhuizen</t>
  </si>
  <si>
    <t>EBL.2.01B</t>
  </si>
  <si>
    <t>EBL.2.01C</t>
  </si>
  <si>
    <t>EBL.2.01D</t>
  </si>
  <si>
    <t>EBL.2.01E</t>
  </si>
  <si>
    <t>EBL.2.01F</t>
  </si>
  <si>
    <t>EBL.2.02A</t>
  </si>
  <si>
    <t>Entree/ brug</t>
  </si>
  <si>
    <t>entree ruimten</t>
  </si>
  <si>
    <t>tegel</t>
  </si>
  <si>
    <t>EBL.2.02B</t>
  </si>
  <si>
    <t>EBL.2.02C</t>
  </si>
  <si>
    <t>duracryl/parketvloer</t>
  </si>
  <si>
    <t>EBL.2.02D</t>
  </si>
  <si>
    <t>EBL.2.02E</t>
  </si>
  <si>
    <t>EBL.2.02F</t>
  </si>
  <si>
    <t>EBL.2.02G</t>
  </si>
  <si>
    <t>parketvloer</t>
  </si>
  <si>
    <t>EBL.2.02H</t>
  </si>
  <si>
    <t>EBL.2.02I</t>
  </si>
  <si>
    <t>EBL.2.02J</t>
  </si>
  <si>
    <t>EBL.2.02K</t>
  </si>
  <si>
    <t>EBL.2.02L</t>
  </si>
  <si>
    <t>EBL.2.02M</t>
  </si>
  <si>
    <t>EBL.2.02N</t>
  </si>
  <si>
    <t>EBL.2.02O</t>
  </si>
  <si>
    <t>EBL.2.03A</t>
  </si>
  <si>
    <t>233A</t>
  </si>
  <si>
    <t>EBL.2.03B</t>
  </si>
  <si>
    <t>228A</t>
  </si>
  <si>
    <t>EBL.2.03C</t>
  </si>
  <si>
    <t>bureaukamers</t>
  </si>
  <si>
    <t>EBL.2.04A</t>
  </si>
  <si>
    <t>EBL.2.04B</t>
  </si>
  <si>
    <t>EBL.2.04C</t>
  </si>
  <si>
    <t>EBL.2.04D</t>
  </si>
  <si>
    <t>EBL.2.04E</t>
  </si>
  <si>
    <t>EBL.2.04F</t>
  </si>
  <si>
    <t>EBL.2.04G</t>
  </si>
  <si>
    <t>EBL.2.04H</t>
  </si>
  <si>
    <t>EBL.2.050</t>
  </si>
  <si>
    <t>EBL.2.050A</t>
  </si>
  <si>
    <t>EBL.2.050B</t>
  </si>
  <si>
    <t>EBL.2.051</t>
  </si>
  <si>
    <t>EBL.2.051A</t>
  </si>
  <si>
    <t>EBL.2.051B</t>
  </si>
  <si>
    <t>EBL.2.051C</t>
  </si>
  <si>
    <t>EBL.2.052</t>
  </si>
  <si>
    <t>EBL.2.052A</t>
  </si>
  <si>
    <t>EBL.2.052B</t>
  </si>
  <si>
    <t>EBL.2.052C</t>
  </si>
  <si>
    <t>EBL.2.053</t>
  </si>
  <si>
    <t>EBL.2.053A</t>
  </si>
  <si>
    <t>EBL.2.053B</t>
  </si>
  <si>
    <t>EBL.2.054</t>
  </si>
  <si>
    <t>EBL.2.054A</t>
  </si>
  <si>
    <t>EBL.2.054B</t>
  </si>
  <si>
    <t>EBL.2.054C</t>
  </si>
  <si>
    <t>EBL.2.054D</t>
  </si>
  <si>
    <t>EBL.2.055</t>
  </si>
  <si>
    <t>EBL.2.056</t>
  </si>
  <si>
    <t>EBL.2.056A</t>
  </si>
  <si>
    <t>EBL.2.056B</t>
  </si>
  <si>
    <t>EBL.2.056C</t>
  </si>
  <si>
    <t>EBL.2.056D</t>
  </si>
  <si>
    <t>EBL.2.056E</t>
  </si>
  <si>
    <t>EBL.2.056F</t>
  </si>
  <si>
    <t>EBL.2.10</t>
  </si>
  <si>
    <t>EBL.2.11</t>
  </si>
  <si>
    <t>233</t>
  </si>
  <si>
    <t>EBL.2.12</t>
  </si>
  <si>
    <t>235</t>
  </si>
  <si>
    <t>EBL.2.13</t>
  </si>
  <si>
    <t>237</t>
  </si>
  <si>
    <t>EBL.2.14</t>
  </si>
  <si>
    <t>239</t>
  </si>
  <si>
    <t>EBL.2.14A</t>
  </si>
  <si>
    <t>239A</t>
  </si>
  <si>
    <t>EBL.2.14B</t>
  </si>
  <si>
    <t>239B</t>
  </si>
  <si>
    <t>EBL.2.14C</t>
  </si>
  <si>
    <t>EBL.2.14D</t>
  </si>
  <si>
    <t>239D</t>
  </si>
  <si>
    <t>EBL.2.14E</t>
  </si>
  <si>
    <t>239E</t>
  </si>
  <si>
    <t>EBL.2.15</t>
  </si>
  <si>
    <t>Zelfstudieruimten</t>
  </si>
  <si>
    <t>leslokaal theorie</t>
  </si>
  <si>
    <t>EBL.2.15a</t>
  </si>
  <si>
    <t>EBL.2.15b</t>
  </si>
  <si>
    <t>EBL.2.16</t>
  </si>
  <si>
    <t>EBL.2.17</t>
  </si>
  <si>
    <t>EBL.2.18</t>
  </si>
  <si>
    <t>243</t>
  </si>
  <si>
    <t>leslokaal praktijk</t>
  </si>
  <si>
    <t>EBL.2.19</t>
  </si>
  <si>
    <t>247</t>
  </si>
  <si>
    <t>EBL.2.20</t>
  </si>
  <si>
    <t>250</t>
  </si>
  <si>
    <t>EBL.2.21</t>
  </si>
  <si>
    <t>252</t>
  </si>
  <si>
    <t>EBL.2.22</t>
  </si>
  <si>
    <t>EBL.2.22A</t>
  </si>
  <si>
    <t>255J</t>
  </si>
  <si>
    <t>EBL.2.22B</t>
  </si>
  <si>
    <t>255I</t>
  </si>
  <si>
    <t>EBL.2.22D</t>
  </si>
  <si>
    <t>255B</t>
  </si>
  <si>
    <t>EBL.2.22E</t>
  </si>
  <si>
    <t>255C</t>
  </si>
  <si>
    <t>EBL.2.22F</t>
  </si>
  <si>
    <t>255D</t>
  </si>
  <si>
    <t>EBL.2.22H</t>
  </si>
  <si>
    <t>255G</t>
  </si>
  <si>
    <t>EBL.2.22I</t>
  </si>
  <si>
    <t>255E</t>
  </si>
  <si>
    <t>EBL.2.22J</t>
  </si>
  <si>
    <t>255H</t>
  </si>
  <si>
    <t>EBL.2.23</t>
  </si>
  <si>
    <t>EBL.2.24</t>
  </si>
  <si>
    <t>EBL.2.25</t>
  </si>
  <si>
    <t>210a / 210b</t>
  </si>
  <si>
    <t>EBL.2.26</t>
  </si>
  <si>
    <t>EBL.2.27</t>
  </si>
  <si>
    <t>EBL.2.28</t>
  </si>
  <si>
    <t>218</t>
  </si>
  <si>
    <t>EBL.2.29</t>
  </si>
  <si>
    <t>EBL.2.31</t>
  </si>
  <si>
    <t>220</t>
  </si>
  <si>
    <t>EBL.2.32</t>
  </si>
  <si>
    <t>EBL.2.33</t>
  </si>
  <si>
    <t>224</t>
  </si>
  <si>
    <t>EBL.2.33A</t>
  </si>
  <si>
    <t>224A</t>
  </si>
  <si>
    <t>Kleedruimte practica</t>
  </si>
  <si>
    <t>EBL.2.33B</t>
  </si>
  <si>
    <t>224B</t>
  </si>
  <si>
    <t>EBL.2.34</t>
  </si>
  <si>
    <t>226</t>
  </si>
  <si>
    <t>EBL.2.34A</t>
  </si>
  <si>
    <t>223A</t>
  </si>
  <si>
    <t>EBL.2.35</t>
  </si>
  <si>
    <t>228</t>
  </si>
  <si>
    <t>EBL.2.35A</t>
  </si>
  <si>
    <t>230A</t>
  </si>
  <si>
    <t>EBL.2.35B</t>
  </si>
  <si>
    <t>EBL.2.36</t>
  </si>
  <si>
    <t>271</t>
  </si>
  <si>
    <t>EBL.2.37</t>
  </si>
  <si>
    <t>273</t>
  </si>
  <si>
    <t>EBL.2.38</t>
  </si>
  <si>
    <t>274</t>
  </si>
  <si>
    <t>EBL.2.39</t>
  </si>
  <si>
    <t>272</t>
  </si>
  <si>
    <t>EBL.2.39A</t>
  </si>
  <si>
    <t>272A</t>
  </si>
  <si>
    <t>EBL.2.39B</t>
  </si>
  <si>
    <t>272B</t>
  </si>
  <si>
    <t>EBL.2.40</t>
  </si>
  <si>
    <t>277</t>
  </si>
  <si>
    <t>EBL.2.41</t>
  </si>
  <si>
    <t>278</t>
  </si>
  <si>
    <t>EBL.2.42</t>
  </si>
  <si>
    <t>279</t>
  </si>
  <si>
    <t>EBL.2.43</t>
  </si>
  <si>
    <t>280</t>
  </si>
  <si>
    <t>EBL.2.44</t>
  </si>
  <si>
    <t>EBL.2.45</t>
  </si>
  <si>
    <t>284A</t>
  </si>
  <si>
    <t>EBL.2.46</t>
  </si>
  <si>
    <t>Wachtruimte</t>
  </si>
  <si>
    <t>EBL.2.47</t>
  </si>
  <si>
    <t>287</t>
  </si>
  <si>
    <t>EBL.2.47A</t>
  </si>
  <si>
    <t>284</t>
  </si>
  <si>
    <t>EBL.2.47B</t>
  </si>
  <si>
    <t>286</t>
  </si>
  <si>
    <t>EBL.2.48</t>
  </si>
  <si>
    <t>289</t>
  </si>
  <si>
    <t>EBL.2.49</t>
  </si>
  <si>
    <t>283</t>
  </si>
  <si>
    <t>EBL.2.50</t>
  </si>
  <si>
    <t>288</t>
  </si>
  <si>
    <t>Ontspanningsruimte</t>
  </si>
  <si>
    <t>EBL.2.51</t>
  </si>
  <si>
    <t>290</t>
  </si>
  <si>
    <t>EBL.2.52</t>
  </si>
  <si>
    <t>291</t>
  </si>
  <si>
    <t>EBL.2.53</t>
  </si>
  <si>
    <t>292</t>
  </si>
  <si>
    <t>EBL.2.54</t>
  </si>
  <si>
    <t>293</t>
  </si>
  <si>
    <t>EBL.2.55</t>
  </si>
  <si>
    <t>EBL.2.56</t>
  </si>
  <si>
    <t>294</t>
  </si>
  <si>
    <t>EBL.2.57</t>
  </si>
  <si>
    <t>EBL.2.58A</t>
  </si>
  <si>
    <t>292F</t>
  </si>
  <si>
    <t>EBL.2.58B</t>
  </si>
  <si>
    <t>292D</t>
  </si>
  <si>
    <t>292G</t>
  </si>
  <si>
    <t>EBL.2.58D</t>
  </si>
  <si>
    <t>296</t>
  </si>
  <si>
    <t>EBL.2.59</t>
  </si>
  <si>
    <t>297</t>
  </si>
  <si>
    <t>EBL.2.59A</t>
  </si>
  <si>
    <t>EBL.2.60</t>
  </si>
  <si>
    <t>297A</t>
  </si>
  <si>
    <t>EBL.2.61</t>
  </si>
  <si>
    <t>299</t>
  </si>
  <si>
    <t>241A</t>
  </si>
  <si>
    <t>Hub</t>
  </si>
  <si>
    <t>Tapijttegels</t>
  </si>
  <si>
    <t>241B</t>
  </si>
  <si>
    <t>PVC</t>
  </si>
  <si>
    <t>240</t>
  </si>
  <si>
    <t>Salon</t>
  </si>
  <si>
    <t xml:space="preserve">242 </t>
  </si>
  <si>
    <t>Winkeltje</t>
  </si>
  <si>
    <t>Glazen Huisjes</t>
  </si>
  <si>
    <t>285</t>
  </si>
  <si>
    <t>3e</t>
  </si>
  <si>
    <t>EBL.3.01A</t>
  </si>
  <si>
    <t>EBL.3.01B</t>
  </si>
  <si>
    <t>EBL.3.01C</t>
  </si>
  <si>
    <t>EBL.3.01D</t>
  </si>
  <si>
    <t>EBL.3.01E</t>
  </si>
  <si>
    <t>EBL.3.01F</t>
  </si>
  <si>
    <t>EBL.3.02A</t>
  </si>
  <si>
    <t>EBL.3.02B</t>
  </si>
  <si>
    <t>EBL.3.02C</t>
  </si>
  <si>
    <t>EBL.3.02D</t>
  </si>
  <si>
    <t>EBL.3.02E</t>
  </si>
  <si>
    <t>EBL.3.02F</t>
  </si>
  <si>
    <t>EBL.3.02G</t>
  </si>
  <si>
    <t>EBL.3.02H</t>
  </si>
  <si>
    <t>EBL.3.02I</t>
  </si>
  <si>
    <t>EBL.3.02J</t>
  </si>
  <si>
    <t>EBL.3.02K</t>
  </si>
  <si>
    <t>EBL.3.02L</t>
  </si>
  <si>
    <t>EBL.3.02M</t>
  </si>
  <si>
    <t>EBL.3.02N</t>
  </si>
  <si>
    <t>EBL.3.03A</t>
  </si>
  <si>
    <t>EBL.3.03B</t>
  </si>
  <si>
    <t>EBL.3.03C</t>
  </si>
  <si>
    <t>EBL.3.03D</t>
  </si>
  <si>
    <t>EBL.3.03E</t>
  </si>
  <si>
    <t>EBL.3.03F</t>
  </si>
  <si>
    <t>EBL.3.03G</t>
  </si>
  <si>
    <t>EBL.3.03H</t>
  </si>
  <si>
    <t>EBL.3.03I</t>
  </si>
  <si>
    <t>EBL.3.03J</t>
  </si>
  <si>
    <t>EBL.3.03K</t>
  </si>
  <si>
    <t>375</t>
  </si>
  <si>
    <t>EBL.3.04A</t>
  </si>
  <si>
    <t>EBL.3.04B</t>
  </si>
  <si>
    <t>EBL.3.04C</t>
  </si>
  <si>
    <t>EBL.3.04D</t>
  </si>
  <si>
    <t>EBL.3.04E</t>
  </si>
  <si>
    <t>EBL.3.04F</t>
  </si>
  <si>
    <t>EBL.3.04G</t>
  </si>
  <si>
    <t>EBL.3.04H</t>
  </si>
  <si>
    <t>EBL.3.050</t>
  </si>
  <si>
    <t>EBL.3.051</t>
  </si>
  <si>
    <t>EBL.3.051A</t>
  </si>
  <si>
    <t>EBL.3.051B</t>
  </si>
  <si>
    <t>EBL.3.051C</t>
  </si>
  <si>
    <t>EBL.3.052</t>
  </si>
  <si>
    <t>EBL.3.052A</t>
  </si>
  <si>
    <t>EBL.3.052B</t>
  </si>
  <si>
    <t>EBL.3.052C</t>
  </si>
  <si>
    <t>EBL.3.053</t>
  </si>
  <si>
    <t>EBL.3.053A</t>
  </si>
  <si>
    <t>EBL.3.053B</t>
  </si>
  <si>
    <t>EBL.3.054</t>
  </si>
  <si>
    <t>EBL.3.054A</t>
  </si>
  <si>
    <t>EBL.3.054B</t>
  </si>
  <si>
    <t>EBL.3.054C</t>
  </si>
  <si>
    <t>EBL.3.054D</t>
  </si>
  <si>
    <t>EBL.3.055</t>
  </si>
  <si>
    <t>EBL.3.056</t>
  </si>
  <si>
    <t>EBL.3.056A</t>
  </si>
  <si>
    <t>EBL.3.056B</t>
  </si>
  <si>
    <t>EBL.3.056C</t>
  </si>
  <si>
    <t>EBL.3.057</t>
  </si>
  <si>
    <t>EBL.3.057A</t>
  </si>
  <si>
    <t>EBL.3.057B</t>
  </si>
  <si>
    <t>EBL.3.057C</t>
  </si>
  <si>
    <t>EBL.3.058</t>
  </si>
  <si>
    <t>EBL.3.058A</t>
  </si>
  <si>
    <t>EBL.3.058B</t>
  </si>
  <si>
    <t>EBL.3.058C</t>
  </si>
  <si>
    <t>EBL.3.058D</t>
  </si>
  <si>
    <t>EBL.3.058E</t>
  </si>
  <si>
    <t>EBL.3.058F</t>
  </si>
  <si>
    <t>EBL.3.10</t>
  </si>
  <si>
    <t>325</t>
  </si>
  <si>
    <t>EBL.3.11</t>
  </si>
  <si>
    <t>EBL.3.12</t>
  </si>
  <si>
    <t>335</t>
  </si>
  <si>
    <t>EBL.3.13</t>
  </si>
  <si>
    <t>337</t>
  </si>
  <si>
    <t>EBL.3.14</t>
  </si>
  <si>
    <t>339</t>
  </si>
  <si>
    <t>EBL.3.14A</t>
  </si>
  <si>
    <t>EBL.3.15</t>
  </si>
  <si>
    <t>341</t>
  </si>
  <si>
    <t>EBL.3.15A</t>
  </si>
  <si>
    <t>341A</t>
  </si>
  <si>
    <t>EBL.3.16</t>
  </si>
  <si>
    <t>323</t>
  </si>
  <si>
    <t>Computerlokalen</t>
  </si>
  <si>
    <t>EBL.3.17</t>
  </si>
  <si>
    <t>321</t>
  </si>
  <si>
    <t>EBL.3.18</t>
  </si>
  <si>
    <t>343</t>
  </si>
  <si>
    <t>EBL.3.19</t>
  </si>
  <si>
    <t>345</t>
  </si>
  <si>
    <t>EBL.3.20</t>
  </si>
  <si>
    <t>347</t>
  </si>
  <si>
    <t>EBL.3.21</t>
  </si>
  <si>
    <t>EBL.3.22</t>
  </si>
  <si>
    <t>310</t>
  </si>
  <si>
    <t>EBL.3.22A</t>
  </si>
  <si>
    <t>310A</t>
  </si>
  <si>
    <t>EBL.3.22B</t>
  </si>
  <si>
    <t>10B</t>
  </si>
  <si>
    <t>EBL.3.22C</t>
  </si>
  <si>
    <t>EBL.3.22E</t>
  </si>
  <si>
    <t>EBL.3.23</t>
  </si>
  <si>
    <t>314</t>
  </si>
  <si>
    <t>EBL.3.24</t>
  </si>
  <si>
    <t>316</t>
  </si>
  <si>
    <t>EBL.3.25</t>
  </si>
  <si>
    <t>318</t>
  </si>
  <si>
    <t>EBL.3.27</t>
  </si>
  <si>
    <t>322</t>
  </si>
  <si>
    <t>320</t>
  </si>
  <si>
    <t>EBL.3.28</t>
  </si>
  <si>
    <t>324</t>
  </si>
  <si>
    <t>EBL.3.29</t>
  </si>
  <si>
    <t>326</t>
  </si>
  <si>
    <t>EBL.3.31</t>
  </si>
  <si>
    <t>EBL.3.32</t>
  </si>
  <si>
    <t>375A</t>
  </si>
  <si>
    <t>EBL.3.32A</t>
  </si>
  <si>
    <t>375B</t>
  </si>
  <si>
    <t>EBL.3.33</t>
  </si>
  <si>
    <t>EBL.3.33D</t>
  </si>
  <si>
    <t>EBL.3.34</t>
  </si>
  <si>
    <t>376</t>
  </si>
  <si>
    <t>EBL.3.35</t>
  </si>
  <si>
    <t>377</t>
  </si>
  <si>
    <t>EBL.3.36</t>
  </si>
  <si>
    <t>378</t>
  </si>
  <si>
    <t>EBL.3.37</t>
  </si>
  <si>
    <t>380</t>
  </si>
  <si>
    <t>EBL.3.38</t>
  </si>
  <si>
    <t>381</t>
  </si>
  <si>
    <t>EBL.3.39</t>
  </si>
  <si>
    <t>384</t>
  </si>
  <si>
    <t>EBL.3.40</t>
  </si>
  <si>
    <t>387</t>
  </si>
  <si>
    <t>EBL.3.41</t>
  </si>
  <si>
    <t>EBL.3.42</t>
  </si>
  <si>
    <t>392</t>
  </si>
  <si>
    <t>EBL.3.43</t>
  </si>
  <si>
    <t>393</t>
  </si>
  <si>
    <t>EBL.3.44</t>
  </si>
  <si>
    <t>394A</t>
  </si>
  <si>
    <t>EBL.3.45</t>
  </si>
  <si>
    <t>395</t>
  </si>
  <si>
    <t>EBL.3.45a</t>
  </si>
  <si>
    <t>EBL.3.46</t>
  </si>
  <si>
    <t>394</t>
  </si>
  <si>
    <t>EBL.3.46A</t>
  </si>
  <si>
    <t>EBL.3.46B</t>
  </si>
  <si>
    <t>394D</t>
  </si>
  <si>
    <t>EBL.3.46C</t>
  </si>
  <si>
    <t>394G</t>
  </si>
  <si>
    <t>EBL.3.46D</t>
  </si>
  <si>
    <t>394F</t>
  </si>
  <si>
    <t>EBL.3.47</t>
  </si>
  <si>
    <t>398A</t>
  </si>
  <si>
    <t>EBL.3.48</t>
  </si>
  <si>
    <t>398B</t>
  </si>
  <si>
    <t>342</t>
  </si>
  <si>
    <t>tapijttegel</t>
  </si>
  <si>
    <t>4e</t>
  </si>
  <si>
    <t>EBL.4.01A</t>
  </si>
  <si>
    <t>EBL.4.01B</t>
  </si>
  <si>
    <t>EBL.4.01C</t>
  </si>
  <si>
    <t>EBL.4.01D</t>
  </si>
  <si>
    <t>EBL.4.01E</t>
  </si>
  <si>
    <t>EBL.4.01F</t>
  </si>
  <si>
    <t>EBL.4.02A</t>
  </si>
  <si>
    <t>EBL.4.02B</t>
  </si>
  <si>
    <t>EBL.4.02C</t>
  </si>
  <si>
    <t>EBL.4.02D</t>
  </si>
  <si>
    <t>EBL.4.02E</t>
  </si>
  <si>
    <t>EBL.4.02F</t>
  </si>
  <si>
    <t>EBL.4.02G</t>
  </si>
  <si>
    <t>EBL.4.02H</t>
  </si>
  <si>
    <t>EBL.4.02I</t>
  </si>
  <si>
    <t>EBL.4.02J</t>
  </si>
  <si>
    <t>EBL.4.02K</t>
  </si>
  <si>
    <t>EBL.4.02L</t>
  </si>
  <si>
    <t>EBL.4.02M</t>
  </si>
  <si>
    <t>EBL.4.02N</t>
  </si>
  <si>
    <t>EBL.4.02O</t>
  </si>
  <si>
    <t>EBL.4.02P</t>
  </si>
  <si>
    <t>EBL.4.02Q</t>
  </si>
  <si>
    <t>482</t>
  </si>
  <si>
    <t>EBL.4.02R</t>
  </si>
  <si>
    <t>EBL.4.03A</t>
  </si>
  <si>
    <t>computervloer</t>
  </si>
  <si>
    <t>EBL.4.03B</t>
  </si>
  <si>
    <t>SER</t>
  </si>
  <si>
    <t>EBL.4.03C</t>
  </si>
  <si>
    <t>EBL.4.03D</t>
  </si>
  <si>
    <t>437B</t>
  </si>
  <si>
    <t>EBL.4.04A</t>
  </si>
  <si>
    <t>EBL.4.04B</t>
  </si>
  <si>
    <t>EBL.4.04C</t>
  </si>
  <si>
    <t>EBL.4.04D</t>
  </si>
  <si>
    <t>EBL.4.04E</t>
  </si>
  <si>
    <t>EBL.4.04F</t>
  </si>
  <si>
    <t>EBL.4.04G</t>
  </si>
  <si>
    <t>EBL.4.04H</t>
  </si>
  <si>
    <t>EBL.4.050</t>
  </si>
  <si>
    <t>EBL.4.050A</t>
  </si>
  <si>
    <t>EBL.4.050B</t>
  </si>
  <si>
    <t>EBL.4.051</t>
  </si>
  <si>
    <t>431</t>
  </si>
  <si>
    <t>EBL.4.051A</t>
  </si>
  <si>
    <t>EBL.4.052</t>
  </si>
  <si>
    <t>EBL.4.053</t>
  </si>
  <si>
    <t>435</t>
  </si>
  <si>
    <t>EBL.4.054</t>
  </si>
  <si>
    <t>437</t>
  </si>
  <si>
    <t>EBL.4.055</t>
  </si>
  <si>
    <t>EBL.4.055A</t>
  </si>
  <si>
    <t>EBL.4.055B</t>
  </si>
  <si>
    <t>EBL.4.055C</t>
  </si>
  <si>
    <t>EBL.4.056</t>
  </si>
  <si>
    <t>EBL.4.056A</t>
  </si>
  <si>
    <t>EBL.4.056B</t>
  </si>
  <si>
    <t>EBL.4.056C</t>
  </si>
  <si>
    <t>EBL.4.057</t>
  </si>
  <si>
    <t>424</t>
  </si>
  <si>
    <t>EBL.4.058</t>
  </si>
  <si>
    <t>426</t>
  </si>
  <si>
    <t>EBL.4.059</t>
  </si>
  <si>
    <t>EBL.4.060</t>
  </si>
  <si>
    <t>430</t>
  </si>
  <si>
    <t>EBL.4.060A</t>
  </si>
  <si>
    <t>EBL.4.061</t>
  </si>
  <si>
    <t>EBL.4.061A</t>
  </si>
  <si>
    <t>EBL.4.061B</t>
  </si>
  <si>
    <t>EBL.4.062</t>
  </si>
  <si>
    <t>EBL.4.062A</t>
  </si>
  <si>
    <t>EBL.4.062B</t>
  </si>
  <si>
    <t>EBL.4.062C</t>
  </si>
  <si>
    <t>EBL.4.062D</t>
  </si>
  <si>
    <t>EBL.4.063</t>
  </si>
  <si>
    <t>EBL.4.064</t>
  </si>
  <si>
    <t>EBL.4.064A</t>
  </si>
  <si>
    <t>EBL.4.064B</t>
  </si>
  <si>
    <t>EBL.4.064C</t>
  </si>
  <si>
    <t>EBL.4.064D</t>
  </si>
  <si>
    <t>EBL.4.064E</t>
  </si>
  <si>
    <t>EBL.4.06F</t>
  </si>
  <si>
    <t>EBL.4.10</t>
  </si>
  <si>
    <t>418</t>
  </si>
  <si>
    <t>sportvloer</t>
  </si>
  <si>
    <t>EBL.4.10A</t>
  </si>
  <si>
    <t>418A</t>
  </si>
  <si>
    <t>EBL.4.10B</t>
  </si>
  <si>
    <t>418B</t>
  </si>
  <si>
    <t>EBL.4.11</t>
  </si>
  <si>
    <t>416</t>
  </si>
  <si>
    <t>EBL.4.12</t>
  </si>
  <si>
    <t>414</t>
  </si>
  <si>
    <t>EBL.4.12A</t>
  </si>
  <si>
    <t>414B</t>
  </si>
  <si>
    <t>EBL.4.12B</t>
  </si>
  <si>
    <t>414A</t>
  </si>
  <si>
    <t>EBL.4.13</t>
  </si>
  <si>
    <t>447</t>
  </si>
  <si>
    <t>EBL.4.14</t>
  </si>
  <si>
    <t>455</t>
  </si>
  <si>
    <t>EBL.4.15</t>
  </si>
  <si>
    <t>410</t>
  </si>
  <si>
    <t>EBL.4.16</t>
  </si>
  <si>
    <t>412</t>
  </si>
  <si>
    <t>EBL.4.17</t>
  </si>
  <si>
    <t>472</t>
  </si>
  <si>
    <t>EBL.4.18</t>
  </si>
  <si>
    <t>473</t>
  </si>
  <si>
    <t>EBL.4.19</t>
  </si>
  <si>
    <t>476</t>
  </si>
  <si>
    <t>EBL.4.20</t>
  </si>
  <si>
    <t>477</t>
  </si>
  <si>
    <t>EBL.4.21</t>
  </si>
  <si>
    <t>478</t>
  </si>
  <si>
    <t>EBL.4.22</t>
  </si>
  <si>
    <t>478A</t>
  </si>
  <si>
    <t>EBL.4.23</t>
  </si>
  <si>
    <t>479</t>
  </si>
  <si>
    <t>EBL.4.23A</t>
  </si>
  <si>
    <t>479B</t>
  </si>
  <si>
    <t>EBL.4.23B</t>
  </si>
  <si>
    <t>EBL.4.24</t>
  </si>
  <si>
    <t>487</t>
  </si>
  <si>
    <t>EBL.4.25</t>
  </si>
  <si>
    <t>EBL.4.26</t>
  </si>
  <si>
    <t>EBL.4.27</t>
  </si>
  <si>
    <t>490A</t>
  </si>
  <si>
    <t>EBL.4.28</t>
  </si>
  <si>
    <t>490B</t>
  </si>
  <si>
    <t>EBL.4.29</t>
  </si>
  <si>
    <t>EBL.4.30</t>
  </si>
  <si>
    <t>498</t>
  </si>
  <si>
    <t>488</t>
  </si>
  <si>
    <t>486</t>
  </si>
  <si>
    <t>Praktijklokaal</t>
  </si>
  <si>
    <t>5e</t>
  </si>
  <si>
    <t>EBL.5.01A</t>
  </si>
  <si>
    <t>EBL.5.01B</t>
  </si>
  <si>
    <t>EBL.5.01C</t>
  </si>
  <si>
    <t>EBL.5.01D</t>
  </si>
  <si>
    <t>EBL.5.01E</t>
  </si>
  <si>
    <t>EBL.5.01F</t>
  </si>
  <si>
    <t>EBL.5.02A</t>
  </si>
  <si>
    <t>EBL.5.02B</t>
  </si>
  <si>
    <t>EBL.5.02C</t>
  </si>
  <si>
    <t>EBL.5.02D</t>
  </si>
  <si>
    <t>EBL.5.02E</t>
  </si>
  <si>
    <t>EBL.5.02F</t>
  </si>
  <si>
    <t>EBL.5.02G</t>
  </si>
  <si>
    <t>EBL.5.02H</t>
  </si>
  <si>
    <t>EBL.5.02I</t>
  </si>
  <si>
    <t>EBL.5.02J</t>
  </si>
  <si>
    <t>EBL.5.02K</t>
  </si>
  <si>
    <t>EBL.5.02L</t>
  </si>
  <si>
    <t>EBL.5.02M</t>
  </si>
  <si>
    <t>EBL.5.02N</t>
  </si>
  <si>
    <t>EBL.5.02O</t>
  </si>
  <si>
    <t>585</t>
  </si>
  <si>
    <t>EBL.5.02P</t>
  </si>
  <si>
    <t>EBL.5.03A</t>
  </si>
  <si>
    <t>EBL.5.03B</t>
  </si>
  <si>
    <t>EBL.5.04A</t>
  </si>
  <si>
    <t>EBL.5.04B</t>
  </si>
  <si>
    <t>EBL.5.04C</t>
  </si>
  <si>
    <t>EBL.5.04D</t>
  </si>
  <si>
    <t>EBL.5.04E</t>
  </si>
  <si>
    <t>EBL.5.04F</t>
  </si>
  <si>
    <t>EBL.5.04G</t>
  </si>
  <si>
    <t>EBL.5.04H</t>
  </si>
  <si>
    <t>EBL.5.050</t>
  </si>
  <si>
    <t>EBL.5.050A</t>
  </si>
  <si>
    <t>EBL.5.050B</t>
  </si>
  <si>
    <t>EBL.5.051</t>
  </si>
  <si>
    <t>EBL.5.051A</t>
  </si>
  <si>
    <t>EBL.5.051B</t>
  </si>
  <si>
    <t>EBL.5.051C</t>
  </si>
  <si>
    <t>EBL.5.052</t>
  </si>
  <si>
    <t>EBL.5.052A</t>
  </si>
  <si>
    <t>EBL.5.052B</t>
  </si>
  <si>
    <t>EBL.5.052C</t>
  </si>
  <si>
    <t>EBL.5.054</t>
  </si>
  <si>
    <t>EBL.5.054A</t>
  </si>
  <si>
    <t>EBL.5.054B</t>
  </si>
  <si>
    <t>EBL.5.054C</t>
  </si>
  <si>
    <t>EBL.5.054D</t>
  </si>
  <si>
    <t>EBL.5.055</t>
  </si>
  <si>
    <t>EBL.5.056</t>
  </si>
  <si>
    <t>EBL.5.056A</t>
  </si>
  <si>
    <t>EBL.5.056B</t>
  </si>
  <si>
    <t>EBL.5.056C</t>
  </si>
  <si>
    <t>EBL.5.056D</t>
  </si>
  <si>
    <t>EBL.5.056E</t>
  </si>
  <si>
    <t>EBL.5.056F</t>
  </si>
  <si>
    <t>EBL.5.061</t>
  </si>
  <si>
    <t>EBL.5.061A</t>
  </si>
  <si>
    <t>EBL.5.061B</t>
  </si>
  <si>
    <t>EBL.5.10</t>
  </si>
  <si>
    <t>533</t>
  </si>
  <si>
    <t>EBL.5.11</t>
  </si>
  <si>
    <t>531</t>
  </si>
  <si>
    <t>EBL.5.12</t>
  </si>
  <si>
    <t>545</t>
  </si>
  <si>
    <t>EBL.5.13</t>
  </si>
  <si>
    <t>547</t>
  </si>
  <si>
    <t>EBL.5.14</t>
  </si>
  <si>
    <t>EBL.5.14A</t>
  </si>
  <si>
    <t>549</t>
  </si>
  <si>
    <t>EBL.5.15</t>
  </si>
  <si>
    <t>510</t>
  </si>
  <si>
    <t>EBL.5.16</t>
  </si>
  <si>
    <t>512</t>
  </si>
  <si>
    <t>EBL.5.17</t>
  </si>
  <si>
    <t>526 / 528</t>
  </si>
  <si>
    <t>EBL.5.20</t>
  </si>
  <si>
    <t>530</t>
  </si>
  <si>
    <t>EBL.5.21</t>
  </si>
  <si>
    <t>532</t>
  </si>
  <si>
    <t>EBL.5.22</t>
  </si>
  <si>
    <t>571</t>
  </si>
  <si>
    <t>EBL.5.23</t>
  </si>
  <si>
    <t>572</t>
  </si>
  <si>
    <t>EBL.5.24</t>
  </si>
  <si>
    <t>572A</t>
  </si>
  <si>
    <t>EBL.5.25</t>
  </si>
  <si>
    <t>572B</t>
  </si>
  <si>
    <t>EBL.5.26</t>
  </si>
  <si>
    <t>574</t>
  </si>
  <si>
    <t>EBL.5.27</t>
  </si>
  <si>
    <t>578</t>
  </si>
  <si>
    <t>EBL.5.27A</t>
  </si>
  <si>
    <t>576</t>
  </si>
  <si>
    <t>EBL.5.28</t>
  </si>
  <si>
    <t>580</t>
  </si>
  <si>
    <t>EBL.5.29</t>
  </si>
  <si>
    <t>582 / 584</t>
  </si>
  <si>
    <t>EBL.5.29A</t>
  </si>
  <si>
    <t>582A</t>
  </si>
  <si>
    <t>EBL.5.30</t>
  </si>
  <si>
    <t>EBL.5.31</t>
  </si>
  <si>
    <t>586</t>
  </si>
  <si>
    <t>EBL.5.31A</t>
  </si>
  <si>
    <t>576A</t>
  </si>
  <si>
    <t>EBL.5.32</t>
  </si>
  <si>
    <t>588</t>
  </si>
  <si>
    <t>EBL.5.33</t>
  </si>
  <si>
    <t>589</t>
  </si>
  <si>
    <t>EBL.5.34</t>
  </si>
  <si>
    <t>590</t>
  </si>
  <si>
    <t>EBL.5.35</t>
  </si>
  <si>
    <t>592</t>
  </si>
  <si>
    <t>EBL.5.36</t>
  </si>
  <si>
    <t>596</t>
  </si>
  <si>
    <t>EBL.5.37</t>
  </si>
  <si>
    <t>597A</t>
  </si>
  <si>
    <t>EBL.5.38</t>
  </si>
  <si>
    <t>597B</t>
  </si>
  <si>
    <t>EBL.5.39</t>
  </si>
  <si>
    <t>599</t>
  </si>
  <si>
    <t>EBL.5.40</t>
  </si>
  <si>
    <t>599A</t>
  </si>
  <si>
    <t>EBL.5.41</t>
  </si>
  <si>
    <t>599B</t>
  </si>
  <si>
    <t>EBL.5.42</t>
  </si>
  <si>
    <t>599D</t>
  </si>
  <si>
    <t>EBL.5.43</t>
  </si>
  <si>
    <t>599C</t>
  </si>
  <si>
    <t>6e</t>
  </si>
  <si>
    <t>EBL.6.01A</t>
  </si>
  <si>
    <t>EBL.6.01B</t>
  </si>
  <si>
    <t>EBL.6.01C</t>
  </si>
  <si>
    <t>EBL.6.01D</t>
  </si>
  <si>
    <t>EBL.6.01E</t>
  </si>
  <si>
    <t>EBL.6.01F</t>
  </si>
  <si>
    <t>EBL.6.02A</t>
  </si>
  <si>
    <t>duracryl/gietvloer</t>
  </si>
  <si>
    <t>EBL.6.02B</t>
  </si>
  <si>
    <t>EBL.6.02C</t>
  </si>
  <si>
    <t>EBL.6.02D</t>
  </si>
  <si>
    <t>EBL.6.02E</t>
  </si>
  <si>
    <t>EBL.6.02F</t>
  </si>
  <si>
    <t>EBL.6.02G</t>
  </si>
  <si>
    <t>EBL.6.02H</t>
  </si>
  <si>
    <t>EBL.6.02I</t>
  </si>
  <si>
    <t>EBL.6.02J</t>
  </si>
  <si>
    <t>EBL.6.02K</t>
  </si>
  <si>
    <t>EBL.6.02L</t>
  </si>
  <si>
    <t>EBL.6.02M</t>
  </si>
  <si>
    <t>EBL.6.02N</t>
  </si>
  <si>
    <t>EBL.6.02O</t>
  </si>
  <si>
    <t>EBL.6.02P</t>
  </si>
  <si>
    <t>EBL.6.02Q</t>
  </si>
  <si>
    <t>EBL.6.03A</t>
  </si>
  <si>
    <t>620</t>
  </si>
  <si>
    <t>EBL.6.03B</t>
  </si>
  <si>
    <t>EBL.6.03C</t>
  </si>
  <si>
    <t>EBL.6.04A</t>
  </si>
  <si>
    <t>EBL.6.04B</t>
  </si>
  <si>
    <t>EBL.6.04C</t>
  </si>
  <si>
    <t>EBL.6.04D</t>
  </si>
  <si>
    <t>EBL.6.04E</t>
  </si>
  <si>
    <t>EBL.6.04F</t>
  </si>
  <si>
    <t>EBL.6.04G</t>
  </si>
  <si>
    <t>EBL.6.04H</t>
  </si>
  <si>
    <t>EBL.6.050</t>
  </si>
  <si>
    <t>614</t>
  </si>
  <si>
    <t>EBL.6.050A</t>
  </si>
  <si>
    <t>EBL.6.051</t>
  </si>
  <si>
    <t>616</t>
  </si>
  <si>
    <t>EBL.6.051A</t>
  </si>
  <si>
    <t>EBL.6.052</t>
  </si>
  <si>
    <t>618</t>
  </si>
  <si>
    <t>EBL.6.053</t>
  </si>
  <si>
    <t>EBL.6.053A</t>
  </si>
  <si>
    <t>EBL.6.053B</t>
  </si>
  <si>
    <t>EBL.6.054</t>
  </si>
  <si>
    <t>EBL.6.054A</t>
  </si>
  <si>
    <t>EBL.6.054B</t>
  </si>
  <si>
    <t>EBL.6.055</t>
  </si>
  <si>
    <t>EBL.6.056</t>
  </si>
  <si>
    <t>EBL.6.056A</t>
  </si>
  <si>
    <t>EBL.6.056B</t>
  </si>
  <si>
    <t>EBL.6.056C</t>
  </si>
  <si>
    <t>EBL.6.057</t>
  </si>
  <si>
    <t>671</t>
  </si>
  <si>
    <t>EBL.6.058</t>
  </si>
  <si>
    <t>EBL.6.059</t>
  </si>
  <si>
    <t>675</t>
  </si>
  <si>
    <t>EBL.6.060</t>
  </si>
  <si>
    <t>692</t>
  </si>
  <si>
    <t>EBL.6.061</t>
  </si>
  <si>
    <t>EBL.6.062</t>
  </si>
  <si>
    <t>690</t>
  </si>
  <si>
    <t>EBL.6.063</t>
  </si>
  <si>
    <t>EBL.6.063A</t>
  </si>
  <si>
    <t>EBL.6.063B</t>
  </si>
  <si>
    <t>EBL.6.063C</t>
  </si>
  <si>
    <t>EBL.6.063D</t>
  </si>
  <si>
    <t>EBL.6.063E</t>
  </si>
  <si>
    <t>EBL.6.10</t>
  </si>
  <si>
    <t>655</t>
  </si>
  <si>
    <t>EBL.6.10A</t>
  </si>
  <si>
    <t>665B</t>
  </si>
  <si>
    <t>EBL.6.10B</t>
  </si>
  <si>
    <t>665A</t>
  </si>
  <si>
    <t>EBL.6.11</t>
  </si>
  <si>
    <t>EBL.6.12</t>
  </si>
  <si>
    <t>612B</t>
  </si>
  <si>
    <t>EBL.6.13</t>
  </si>
  <si>
    <t>612A</t>
  </si>
  <si>
    <t>EBL.6.14</t>
  </si>
  <si>
    <t>612</t>
  </si>
  <si>
    <t>EBL.6.14A</t>
  </si>
  <si>
    <t>612C</t>
  </si>
  <si>
    <t>EBL.6.14B</t>
  </si>
  <si>
    <t>610</t>
  </si>
  <si>
    <t>EBL.6.15</t>
  </si>
  <si>
    <t>640</t>
  </si>
  <si>
    <t>EBL.6.16</t>
  </si>
  <si>
    <t>630</t>
  </si>
  <si>
    <t>tapijt</t>
  </si>
  <si>
    <t>EBL.6.17</t>
  </si>
  <si>
    <t>632</t>
  </si>
  <si>
    <t>EBL.6.18</t>
  </si>
  <si>
    <t>634</t>
  </si>
  <si>
    <t>EBL.6.19</t>
  </si>
  <si>
    <t>638</t>
  </si>
  <si>
    <t>636</t>
  </si>
  <si>
    <t>EBL.6.21</t>
  </si>
  <si>
    <t>642</t>
  </si>
  <si>
    <t>dansvloer</t>
  </si>
  <si>
    <t>EBL.6.22</t>
  </si>
  <si>
    <t>678</t>
  </si>
  <si>
    <t>EBL.6.22A</t>
  </si>
  <si>
    <t>673</t>
  </si>
  <si>
    <t>EBL.6.23</t>
  </si>
  <si>
    <t>684</t>
  </si>
  <si>
    <t>EBL.6.23A</t>
  </si>
  <si>
    <t>EBL.6.24</t>
  </si>
  <si>
    <t>686</t>
  </si>
  <si>
    <t>EBL.6.24A</t>
  </si>
  <si>
    <t>EBL.6.25</t>
  </si>
  <si>
    <t>688</t>
  </si>
  <si>
    <t>EBL.6.25A</t>
  </si>
  <si>
    <t>694</t>
  </si>
  <si>
    <t>EBL.6.26</t>
  </si>
  <si>
    <t>689</t>
  </si>
  <si>
    <t>EBL.6.27</t>
  </si>
  <si>
    <t>698</t>
  </si>
  <si>
    <t>EBL.6.28</t>
  </si>
  <si>
    <t>EBL.6.29</t>
  </si>
  <si>
    <t>2</t>
  </si>
  <si>
    <t>EBL.6.30</t>
  </si>
  <si>
    <t>3</t>
  </si>
  <si>
    <t>EBL.6.31</t>
  </si>
  <si>
    <t>EBL.6.32</t>
  </si>
  <si>
    <t>5</t>
  </si>
  <si>
    <t>EBL.6.33</t>
  </si>
  <si>
    <t>6</t>
  </si>
  <si>
    <t>EBL.6.34</t>
  </si>
  <si>
    <t>659</t>
  </si>
  <si>
    <t>RUS.0.01A</t>
  </si>
  <si>
    <t>RUS.0.01B</t>
  </si>
  <si>
    <t>RUS.0.01C</t>
  </si>
  <si>
    <t>RUS.0.02A</t>
  </si>
  <si>
    <t>RUS.0.02B</t>
  </si>
  <si>
    <t>RUS.0.02C</t>
  </si>
  <si>
    <t>RUS.0.02D</t>
  </si>
  <si>
    <t>RUS.0.03A</t>
  </si>
  <si>
    <t>RUS.0.03B</t>
  </si>
  <si>
    <t>RUS.0.03C</t>
  </si>
  <si>
    <t>Energiebedrijf</t>
  </si>
  <si>
    <t>RUS.0.03D</t>
  </si>
  <si>
    <t>rubberen tegels</t>
  </si>
  <si>
    <t>RUS.0.03E</t>
  </si>
  <si>
    <t>RUS.0.050</t>
  </si>
  <si>
    <t>tegelvloer</t>
  </si>
  <si>
    <t>RUS.0.050A</t>
  </si>
  <si>
    <t>RUS.0.050B</t>
  </si>
  <si>
    <t>RUS.0.051</t>
  </si>
  <si>
    <t>RUS.0.051A</t>
  </si>
  <si>
    <t>RUS.0.051B</t>
  </si>
  <si>
    <t>RUS.0.052</t>
  </si>
  <si>
    <t>RUS.0.06A</t>
  </si>
  <si>
    <t>RUS.0.10</t>
  </si>
  <si>
    <t>RUS.0.11</t>
  </si>
  <si>
    <t>RUS.0.12</t>
  </si>
  <si>
    <t>Stalen kamer</t>
  </si>
  <si>
    <t>RUS.0.13</t>
  </si>
  <si>
    <t>0.11</t>
  </si>
  <si>
    <t>RUS.0.14</t>
  </si>
  <si>
    <t>Projectruimten</t>
  </si>
  <si>
    <t>RUS.0.14A</t>
  </si>
  <si>
    <t>RUS.0.14B</t>
  </si>
  <si>
    <t>RUS.0.15</t>
  </si>
  <si>
    <t>Docenten kamer</t>
  </si>
  <si>
    <t>RUS.0.16</t>
  </si>
  <si>
    <t>RUS.1.01A</t>
  </si>
  <si>
    <t>RUS.1.01B</t>
  </si>
  <si>
    <t>RUS.1.01C</t>
  </si>
  <si>
    <t>RUS.1.02A</t>
  </si>
  <si>
    <t>RUS.1.02B</t>
  </si>
  <si>
    <t>RUS.1.04A</t>
  </si>
  <si>
    <t>RUS.1.050</t>
  </si>
  <si>
    <t>RUS.1.050A</t>
  </si>
  <si>
    <t>RUS.1.050B</t>
  </si>
  <si>
    <t>RUS.1.051</t>
  </si>
  <si>
    <t>RUS.1.051A</t>
  </si>
  <si>
    <t>RUS.1.051B</t>
  </si>
  <si>
    <t>RUS.1.10</t>
  </si>
  <si>
    <t>1.01</t>
  </si>
  <si>
    <t>RUS.1.10A</t>
  </si>
  <si>
    <t>RUS.1.11</t>
  </si>
  <si>
    <t>R1.03</t>
  </si>
  <si>
    <t>RUS.1.12</t>
  </si>
  <si>
    <t>R1.05</t>
  </si>
  <si>
    <t>RUS.1.12A</t>
  </si>
  <si>
    <t>steen vloer</t>
  </si>
  <si>
    <t>RUS.1.13</t>
  </si>
  <si>
    <t>R1.02D</t>
  </si>
  <si>
    <t>RUS.1.13A</t>
  </si>
  <si>
    <t>RUS.1.14</t>
  </si>
  <si>
    <t>R1.02C</t>
  </si>
  <si>
    <t>RUS.1.15</t>
  </si>
  <si>
    <t>R1.02B</t>
  </si>
  <si>
    <t>RUS.1.16</t>
  </si>
  <si>
    <t>R1.02A</t>
  </si>
  <si>
    <t>RUS.1.17</t>
  </si>
  <si>
    <t>1.02A</t>
  </si>
  <si>
    <t>RUS.1.17A</t>
  </si>
  <si>
    <t>RUS.2.01A</t>
  </si>
  <si>
    <t>RUS.2.01B</t>
  </si>
  <si>
    <t>RUS.2.01C</t>
  </si>
  <si>
    <t>RUS.2.02A</t>
  </si>
  <si>
    <t>RUS.2.02B</t>
  </si>
  <si>
    <t>RUS.2.03A</t>
  </si>
  <si>
    <t>RUS.2.050</t>
  </si>
  <si>
    <t>RUS.2.050A</t>
  </si>
  <si>
    <t>RUS.2.050B</t>
  </si>
  <si>
    <t>RUS.2.051</t>
  </si>
  <si>
    <t>RUS.2.051A</t>
  </si>
  <si>
    <t>RUS.2.051B</t>
  </si>
  <si>
    <t>RUS.2.10</t>
  </si>
  <si>
    <t>R2.01</t>
  </si>
  <si>
    <t>RUS.2.10A</t>
  </si>
  <si>
    <t>RUS.2.11</t>
  </si>
  <si>
    <t>RUS.2.12</t>
  </si>
  <si>
    <t>R2.05</t>
  </si>
  <si>
    <t>RUS.2.12A</t>
  </si>
  <si>
    <t>RUS.2.13</t>
  </si>
  <si>
    <t>R2.02D</t>
  </si>
  <si>
    <t>RUS.2.14</t>
  </si>
  <si>
    <t>R2.02C</t>
  </si>
  <si>
    <t>RUS.2.15</t>
  </si>
  <si>
    <t>R2.02B</t>
  </si>
  <si>
    <t>RUS.2.16</t>
  </si>
  <si>
    <t>R2.02A</t>
  </si>
  <si>
    <t>RUS.2.17</t>
  </si>
  <si>
    <t>RUS.2.17A</t>
  </si>
  <si>
    <t>RUS.3.01A</t>
  </si>
  <si>
    <t>RUS.3.01B</t>
  </si>
  <si>
    <t>RUS.3.02A</t>
  </si>
  <si>
    <t>RUS.3.03A</t>
  </si>
  <si>
    <t>Luchtbehandeling</t>
  </si>
  <si>
    <t>houten vloer</t>
  </si>
  <si>
    <t>RUS.3.10</t>
  </si>
  <si>
    <t>vloerbedekking</t>
  </si>
  <si>
    <t>RUS.3.10A</t>
  </si>
  <si>
    <t>R3.01</t>
  </si>
  <si>
    <t>RUS.3.10B</t>
  </si>
  <si>
    <t>R3.02</t>
  </si>
  <si>
    <t>Schoonmaakbedrijf VVE</t>
  </si>
  <si>
    <t>MBO College Centrum</t>
  </si>
  <si>
    <t>Da Costastraat 60-62, Amsterdam</t>
  </si>
  <si>
    <t>Da Costastraat 36-38, Amsterdam</t>
  </si>
  <si>
    <t>Da Costastraat 91, Amsterdam</t>
  </si>
  <si>
    <t>Roelof Hartstraat 6-8, Amsterdam</t>
  </si>
  <si>
    <t>Wibautstraat 135-139, Amsterdam</t>
  </si>
  <si>
    <t>Da Costastraat 64, Amsterdam</t>
  </si>
  <si>
    <t>Elandstraat 175, Amsterdam</t>
  </si>
  <si>
    <t>DC6.0.01E</t>
  </si>
  <si>
    <t>0.84</t>
  </si>
  <si>
    <t>trappenhuis</t>
  </si>
  <si>
    <t>linoleum/schoonloopmat</t>
  </si>
  <si>
    <t>DC6.0.01F</t>
  </si>
  <si>
    <t>0.85</t>
  </si>
  <si>
    <t>DC6.0.02D</t>
  </si>
  <si>
    <t>0.74</t>
  </si>
  <si>
    <t>gang</t>
  </si>
  <si>
    <t>DC6.0.02E</t>
  </si>
  <si>
    <t>0.75</t>
  </si>
  <si>
    <t>DC6.0.02F</t>
  </si>
  <si>
    <t>0.76</t>
  </si>
  <si>
    <t>entree</t>
  </si>
  <si>
    <t>DC6.0.02G</t>
  </si>
  <si>
    <t>0.77</t>
  </si>
  <si>
    <t>hal</t>
  </si>
  <si>
    <t>linoleum/schoonloopmat/tegel</t>
  </si>
  <si>
    <t>DC6.0.02H</t>
  </si>
  <si>
    <t>0.78</t>
  </si>
  <si>
    <t>DC6.0.02I</t>
  </si>
  <si>
    <t>0.79</t>
  </si>
  <si>
    <t>DC6.0.03B</t>
  </si>
  <si>
    <t>0.63</t>
  </si>
  <si>
    <t>Opslag</t>
  </si>
  <si>
    <t>DC6.0.03C</t>
  </si>
  <si>
    <t>0.45</t>
  </si>
  <si>
    <t>werkkast</t>
  </si>
  <si>
    <t>DC6.0.053</t>
  </si>
  <si>
    <t>0.53</t>
  </si>
  <si>
    <t>voorr. toilet</t>
  </si>
  <si>
    <t>DC6.0.053A</t>
  </si>
  <si>
    <t>0.53B</t>
  </si>
  <si>
    <t>toilet</t>
  </si>
  <si>
    <t>DC6.0.053B</t>
  </si>
  <si>
    <t>DC6.0.054</t>
  </si>
  <si>
    <t>0.54</t>
  </si>
  <si>
    <t>DC6.0.054A</t>
  </si>
  <si>
    <t>0.54B</t>
  </si>
  <si>
    <t>DC6.0.054B</t>
  </si>
  <si>
    <t>0.54A</t>
  </si>
  <si>
    <t>DC6.0.055</t>
  </si>
  <si>
    <t>0.55</t>
  </si>
  <si>
    <t>DC6.0.055A</t>
  </si>
  <si>
    <t>0.55B</t>
  </si>
  <si>
    <t>DC6.0.055B</t>
  </si>
  <si>
    <t>0.55A</t>
  </si>
  <si>
    <t>DC6.0.056</t>
  </si>
  <si>
    <t>0.56</t>
  </si>
  <si>
    <t>DC6.0.056A</t>
  </si>
  <si>
    <t>0.56B</t>
  </si>
  <si>
    <t>DC6.0.056B</t>
  </si>
  <si>
    <t>0.56A</t>
  </si>
  <si>
    <t>DC6.0.057</t>
  </si>
  <si>
    <t>0.57</t>
  </si>
  <si>
    <t>kleedruimte</t>
  </si>
  <si>
    <t>DC6.0.059</t>
  </si>
  <si>
    <t>0.58</t>
  </si>
  <si>
    <t>tapjit</t>
  </si>
  <si>
    <t>DC6.0.061</t>
  </si>
  <si>
    <t>0.59A</t>
  </si>
  <si>
    <t>doucheruimte</t>
  </si>
  <si>
    <t>DC6.0.062</t>
  </si>
  <si>
    <t>0.59B</t>
  </si>
  <si>
    <t>douche</t>
  </si>
  <si>
    <t>tegels</t>
  </si>
  <si>
    <t>DC6.0.063</t>
  </si>
  <si>
    <t>0.59C</t>
  </si>
  <si>
    <t>DC6.0.064</t>
  </si>
  <si>
    <t>0.59D</t>
  </si>
  <si>
    <t>DC6.0.065</t>
  </si>
  <si>
    <t>0.59</t>
  </si>
  <si>
    <t>DC6.0.19</t>
  </si>
  <si>
    <t>0.17</t>
  </si>
  <si>
    <t>keuken</t>
  </si>
  <si>
    <t>leslokaal praktijk (alleen vloeren)</t>
  </si>
  <si>
    <t>coating</t>
  </si>
  <si>
    <t>DC6.0.19A</t>
  </si>
  <si>
    <t>0.17A</t>
  </si>
  <si>
    <t>kantoor</t>
  </si>
  <si>
    <t>DC6.0.19B</t>
  </si>
  <si>
    <t>0.17B</t>
  </si>
  <si>
    <t>koelcel</t>
  </si>
  <si>
    <t>DC6.0.20</t>
  </si>
  <si>
    <t>0.19</t>
  </si>
  <si>
    <t>magazijn</t>
  </si>
  <si>
    <t>DC6.0.21</t>
  </si>
  <si>
    <t>0.12</t>
  </si>
  <si>
    <t>DC6.0.21A</t>
  </si>
  <si>
    <t>0.12C</t>
  </si>
  <si>
    <t>printerruimte</t>
  </si>
  <si>
    <t>DC6.0.21B</t>
  </si>
  <si>
    <t>0.12A</t>
  </si>
  <si>
    <t>berging</t>
  </si>
  <si>
    <t>DC6.0.21C</t>
  </si>
  <si>
    <t>0.12B</t>
  </si>
  <si>
    <t>DC6.0.22</t>
  </si>
  <si>
    <t>0.47</t>
  </si>
  <si>
    <t>kopieer ruimte</t>
  </si>
  <si>
    <t>DC6.0.23</t>
  </si>
  <si>
    <t>0.46</t>
  </si>
  <si>
    <t>DC6.0.24</t>
  </si>
  <si>
    <t>0.43</t>
  </si>
  <si>
    <t>DC6.0.24A</t>
  </si>
  <si>
    <t>0.44</t>
  </si>
  <si>
    <t>vriescel</t>
  </si>
  <si>
    <t>DC6.0.25</t>
  </si>
  <si>
    <t>0.41</t>
  </si>
  <si>
    <t>DC6.0.25A</t>
  </si>
  <si>
    <t>0.42</t>
  </si>
  <si>
    <t>DC6.0.26</t>
  </si>
  <si>
    <t>DC6.0.27</t>
  </si>
  <si>
    <t>0.14</t>
  </si>
  <si>
    <t>DC6.0.27A</t>
  </si>
  <si>
    <t>0.14A</t>
  </si>
  <si>
    <t>receptie</t>
  </si>
  <si>
    <t>DC6.0.28</t>
  </si>
  <si>
    <t>0.18</t>
  </si>
  <si>
    <t>DC6.1.01D</t>
  </si>
  <si>
    <t>1.84</t>
  </si>
  <si>
    <t>DC6.1.01E</t>
  </si>
  <si>
    <t>1.86</t>
  </si>
  <si>
    <t>DC6.1.02F</t>
  </si>
  <si>
    <t>1.98</t>
  </si>
  <si>
    <t>buitenruimte</t>
  </si>
  <si>
    <t>metaal</t>
  </si>
  <si>
    <t>DC6.1.02G</t>
  </si>
  <si>
    <t>1.74</t>
  </si>
  <si>
    <t>DC6.1.02H</t>
  </si>
  <si>
    <t>1.75</t>
  </si>
  <si>
    <t>DC6.1.03B</t>
  </si>
  <si>
    <t>1.40</t>
  </si>
  <si>
    <t>DC6.1.03D</t>
  </si>
  <si>
    <t>1.42</t>
  </si>
  <si>
    <t>DC6.1.03E</t>
  </si>
  <si>
    <t>1.43</t>
  </si>
  <si>
    <t>DC6.1.03F</t>
  </si>
  <si>
    <t>1.44</t>
  </si>
  <si>
    <t>DC6.1.03G</t>
  </si>
  <si>
    <t>1.45</t>
  </si>
  <si>
    <t>DC6.1.054</t>
  </si>
  <si>
    <t>1.55</t>
  </si>
  <si>
    <t>DC6.1.054A</t>
  </si>
  <si>
    <t>1.55B</t>
  </si>
  <si>
    <t>DC6.1.054B</t>
  </si>
  <si>
    <t>1.55A</t>
  </si>
  <si>
    <t>DC6.1.055</t>
  </si>
  <si>
    <t>1.54</t>
  </si>
  <si>
    <t>DC6.1.055A</t>
  </si>
  <si>
    <t>1.54B</t>
  </si>
  <si>
    <t>DC6.1.055B</t>
  </si>
  <si>
    <t>1.54A</t>
  </si>
  <si>
    <t>DC6.1.056</t>
  </si>
  <si>
    <t>1.57</t>
  </si>
  <si>
    <t>DC6.1.056A</t>
  </si>
  <si>
    <t>1.57B</t>
  </si>
  <si>
    <t xml:space="preserve">toilet </t>
  </si>
  <si>
    <t>DC6.1.056B</t>
  </si>
  <si>
    <t>1.57A</t>
  </si>
  <si>
    <t>DC6.1.057</t>
  </si>
  <si>
    <t>1.56</t>
  </si>
  <si>
    <t>DC6.1.057A</t>
  </si>
  <si>
    <t>1.56B</t>
  </si>
  <si>
    <t>DC6.1.057B</t>
  </si>
  <si>
    <t>1.56A</t>
  </si>
  <si>
    <t>DC6.1.15</t>
  </si>
  <si>
    <t>1.22</t>
  </si>
  <si>
    <t>collegezaal</t>
  </si>
  <si>
    <t>DC6.1.16</t>
  </si>
  <si>
    <t>1.16</t>
  </si>
  <si>
    <t>leslokaal</t>
  </si>
  <si>
    <t>DC6.1.16A</t>
  </si>
  <si>
    <t>1.16A</t>
  </si>
  <si>
    <t>DC6.1.17</t>
  </si>
  <si>
    <t>1.17</t>
  </si>
  <si>
    <t>DC6.1.17A</t>
  </si>
  <si>
    <t>1.17A</t>
  </si>
  <si>
    <t>DC6.1.18</t>
  </si>
  <si>
    <t>1.18</t>
  </si>
  <si>
    <t>Theorielokaal</t>
  </si>
  <si>
    <t>DC6.1.19</t>
  </si>
  <si>
    <t>1.19</t>
  </si>
  <si>
    <t>DC6.1.20</t>
  </si>
  <si>
    <t>1.20</t>
  </si>
  <si>
    <t>Kantoor</t>
  </si>
  <si>
    <t>DC6.1.21</t>
  </si>
  <si>
    <t>1.21</t>
  </si>
  <si>
    <t>docenten ruimte</t>
  </si>
  <si>
    <t>DC6.1.21A</t>
  </si>
  <si>
    <t>1.61</t>
  </si>
  <si>
    <t>ICT ruimte</t>
  </si>
  <si>
    <t>DC6.2.01C</t>
  </si>
  <si>
    <t>2.84</t>
  </si>
  <si>
    <t>DC6.2.01D</t>
  </si>
  <si>
    <t>DC6.2.02B</t>
  </si>
  <si>
    <t>2.71</t>
  </si>
  <si>
    <t>DC6.2.02C</t>
  </si>
  <si>
    <t>2.72</t>
  </si>
  <si>
    <t>DC6.2.02D</t>
  </si>
  <si>
    <t>2.73</t>
  </si>
  <si>
    <t>DC6.2.03A</t>
  </si>
  <si>
    <t>2.41</t>
  </si>
  <si>
    <t>DC6.2.03B</t>
  </si>
  <si>
    <t>2.44</t>
  </si>
  <si>
    <t>DC6.2.053</t>
  </si>
  <si>
    <t>2.54</t>
  </si>
  <si>
    <t>DC6.2.053A</t>
  </si>
  <si>
    <t>2.54B</t>
  </si>
  <si>
    <t>DC6.2.053B</t>
  </si>
  <si>
    <t>DC6.2.054</t>
  </si>
  <si>
    <t>2.53</t>
  </si>
  <si>
    <t>DC6.2.054A</t>
  </si>
  <si>
    <t>2.53B</t>
  </si>
  <si>
    <t>DC6.2.054B</t>
  </si>
  <si>
    <t>DC6.2.055</t>
  </si>
  <si>
    <t>2.55</t>
  </si>
  <si>
    <t>DC6.2.055A</t>
  </si>
  <si>
    <t>2.55B</t>
  </si>
  <si>
    <t>DC6.2.055B</t>
  </si>
  <si>
    <t>DC6.2.17</t>
  </si>
  <si>
    <t>2.15</t>
  </si>
  <si>
    <t>examenbureau</t>
  </si>
  <si>
    <t>DC6.2.18</t>
  </si>
  <si>
    <t>2.16</t>
  </si>
  <si>
    <t>DC6.2.19</t>
  </si>
  <si>
    <t>2.17</t>
  </si>
  <si>
    <t>DC6.2.20</t>
  </si>
  <si>
    <t>2.18</t>
  </si>
  <si>
    <t>DC6.2.20A</t>
  </si>
  <si>
    <t>2.18A</t>
  </si>
  <si>
    <t>DC6.2.21</t>
  </si>
  <si>
    <t>2.21A</t>
  </si>
  <si>
    <t>kolfruimte</t>
  </si>
  <si>
    <t>DC6.2.22</t>
  </si>
  <si>
    <t>2.19</t>
  </si>
  <si>
    <t>DC6.2.23</t>
  </si>
  <si>
    <t>2.20</t>
  </si>
  <si>
    <t>DC6.2.24</t>
  </si>
  <si>
    <t>2.21</t>
  </si>
  <si>
    <t>DC6.2.24A</t>
  </si>
  <si>
    <t>2.43</t>
  </si>
  <si>
    <t>DC6.2.25</t>
  </si>
  <si>
    <t>2.42</t>
  </si>
  <si>
    <t>archief</t>
  </si>
  <si>
    <t>DC6.2.26</t>
  </si>
  <si>
    <t>2.22</t>
  </si>
  <si>
    <t>DC6.2.27</t>
  </si>
  <si>
    <t>2.23</t>
  </si>
  <si>
    <t>DC3.0.01A</t>
  </si>
  <si>
    <t>0.80</t>
  </si>
  <si>
    <t>DC3.0.01B</t>
  </si>
  <si>
    <t>0.82</t>
  </si>
  <si>
    <t>DC3.0.01C</t>
  </si>
  <si>
    <t>0.81</t>
  </si>
  <si>
    <t>lift</t>
  </si>
  <si>
    <t>DC3.0.02A</t>
  </si>
  <si>
    <t>0.70</t>
  </si>
  <si>
    <t>linoleum/ tapijt</t>
  </si>
  <si>
    <t>DC3.0.02B</t>
  </si>
  <si>
    <t>0.71</t>
  </si>
  <si>
    <t>DC3.0.02C</t>
  </si>
  <si>
    <t>0.72</t>
  </si>
  <si>
    <t>hout</t>
  </si>
  <si>
    <t>DC3.0.02D</t>
  </si>
  <si>
    <t>0.73</t>
  </si>
  <si>
    <t>DC3.0.02E</t>
  </si>
  <si>
    <t>DC3.0.02F</t>
  </si>
  <si>
    <t>DC3.0.02G</t>
  </si>
  <si>
    <t>DC3.0.02H</t>
  </si>
  <si>
    <t>DC3.0.02I</t>
  </si>
  <si>
    <t>DC3.0.02J</t>
  </si>
  <si>
    <t>nooduitgang</t>
  </si>
  <si>
    <t>DC3.0.03A</t>
  </si>
  <si>
    <t>0.40</t>
  </si>
  <si>
    <t>DC3.0.03B</t>
  </si>
  <si>
    <t>0.60</t>
  </si>
  <si>
    <t>techn. ruimte</t>
  </si>
  <si>
    <t>DC3.0.03C</t>
  </si>
  <si>
    <t>DC3.0.03D</t>
  </si>
  <si>
    <t>0.61</t>
  </si>
  <si>
    <t>server</t>
  </si>
  <si>
    <t>DC3.0.03E</t>
  </si>
  <si>
    <t>0.62</t>
  </si>
  <si>
    <t>DC3.0.03F</t>
  </si>
  <si>
    <t>DC3.0.04A</t>
  </si>
  <si>
    <t/>
  </si>
  <si>
    <t>DC3.0.04B</t>
  </si>
  <si>
    <t>DC3.0.051A</t>
  </si>
  <si>
    <t>0.50</t>
  </si>
  <si>
    <t>DC3.0.051B</t>
  </si>
  <si>
    <t>0.50A</t>
  </si>
  <si>
    <t>DC3.0.052A</t>
  </si>
  <si>
    <t>0.51</t>
  </si>
  <si>
    <t>DC3.0.052B</t>
  </si>
  <si>
    <t>0.51A</t>
  </si>
  <si>
    <t>DC3.0.052C</t>
  </si>
  <si>
    <t>0.51B</t>
  </si>
  <si>
    <t>DC3.0.053A</t>
  </si>
  <si>
    <t>0.52</t>
  </si>
  <si>
    <t>DC3.0.053B</t>
  </si>
  <si>
    <t>0.52A</t>
  </si>
  <si>
    <t>DC3.0.053C</t>
  </si>
  <si>
    <t>0.52B</t>
  </si>
  <si>
    <t>DC3.0.053D</t>
  </si>
  <si>
    <t>0.52C</t>
  </si>
  <si>
    <t>DC3.0.054A</t>
  </si>
  <si>
    <t>DC3.0.054B</t>
  </si>
  <si>
    <t>0.53D</t>
  </si>
  <si>
    <t>DC3.0.054C</t>
  </si>
  <si>
    <t>0.53C</t>
  </si>
  <si>
    <t>DC3.0.054D</t>
  </si>
  <si>
    <t>DC3.0.054E</t>
  </si>
  <si>
    <t>0.53A</t>
  </si>
  <si>
    <t>DC3.0.055A</t>
  </si>
  <si>
    <t>MIVA</t>
  </si>
  <si>
    <t>DC3.0.056A</t>
  </si>
  <si>
    <t>DC3.0.056B</t>
  </si>
  <si>
    <t>DC3.0.056C</t>
  </si>
  <si>
    <t>DC3.0.07A</t>
  </si>
  <si>
    <t>DC3.0.10</t>
  </si>
  <si>
    <t>0.10</t>
  </si>
  <si>
    <t>kantine</t>
  </si>
  <si>
    <t>DC3.0.10A</t>
  </si>
  <si>
    <t>0.10A</t>
  </si>
  <si>
    <t>DC3.0.11</t>
  </si>
  <si>
    <t>DC3.0.12</t>
  </si>
  <si>
    <t>0.16</t>
  </si>
  <si>
    <t>kantoorruimte</t>
  </si>
  <si>
    <t>DC3.0.13</t>
  </si>
  <si>
    <t>computer lokaal</t>
  </si>
  <si>
    <t>DC3.0.14</t>
  </si>
  <si>
    <t>DC3.0.15</t>
  </si>
  <si>
    <t>multifunctionele ruimte</t>
  </si>
  <si>
    <t>DC3.0.16</t>
  </si>
  <si>
    <t>DC3.0.17</t>
  </si>
  <si>
    <t>open leercentrum</t>
  </si>
  <si>
    <t>DC3.0.17A</t>
  </si>
  <si>
    <t>zitruimte</t>
  </si>
  <si>
    <t>DC3.1.01A</t>
  </si>
  <si>
    <t>1.80</t>
  </si>
  <si>
    <t>DC3.1.01B</t>
  </si>
  <si>
    <t>1.82</t>
  </si>
  <si>
    <t>DC3.1.01C</t>
  </si>
  <si>
    <t>1.81</t>
  </si>
  <si>
    <t>DC3.1.02A</t>
  </si>
  <si>
    <t>1.70</t>
  </si>
  <si>
    <t>DC3.1.02B</t>
  </si>
  <si>
    <t>1.71</t>
  </si>
  <si>
    <t>DC3.1.02C</t>
  </si>
  <si>
    <t>1.72</t>
  </si>
  <si>
    <t>DC3.1.02D</t>
  </si>
  <si>
    <t>1.73</t>
  </si>
  <si>
    <t>DC3.1.02E</t>
  </si>
  <si>
    <t>DC3.1.03A</t>
  </si>
  <si>
    <t>DC3.1.03B</t>
  </si>
  <si>
    <t>1.41</t>
  </si>
  <si>
    <t>DC3.1.03C</t>
  </si>
  <si>
    <t>DC3.1.03D</t>
  </si>
  <si>
    <t>1.60</t>
  </si>
  <si>
    <t>DC3.1.03E</t>
  </si>
  <si>
    <t>DC3.1.04A</t>
  </si>
  <si>
    <t>E-schacht</t>
  </si>
  <si>
    <t>DC3.1.051A</t>
  </si>
  <si>
    <t>1.50</t>
  </si>
  <si>
    <t>DC3.1.051B</t>
  </si>
  <si>
    <t>1.50A</t>
  </si>
  <si>
    <t>DC3.1.051C</t>
  </si>
  <si>
    <t>1.50B</t>
  </si>
  <si>
    <t>DC3.1.051D</t>
  </si>
  <si>
    <t>1.50C</t>
  </si>
  <si>
    <t>DC3.1.052A</t>
  </si>
  <si>
    <t>1.51</t>
  </si>
  <si>
    <t>DC3.1.052B</t>
  </si>
  <si>
    <t>1.51A</t>
  </si>
  <si>
    <t>DC3.1.052C</t>
  </si>
  <si>
    <t>1.51B</t>
  </si>
  <si>
    <t>DC3.1.052D</t>
  </si>
  <si>
    <t>1.51C</t>
  </si>
  <si>
    <t>DC3.1.053A</t>
  </si>
  <si>
    <t>1.52</t>
  </si>
  <si>
    <t>DC3.1.053B</t>
  </si>
  <si>
    <t>1.52A</t>
  </si>
  <si>
    <t>DC3.1.053C</t>
  </si>
  <si>
    <t>1.52B</t>
  </si>
  <si>
    <t>DC3.1.054A</t>
  </si>
  <si>
    <t>1.53</t>
  </si>
  <si>
    <t>voorr. douche</t>
  </si>
  <si>
    <t>DC3.1.054B</t>
  </si>
  <si>
    <t>1.53A</t>
  </si>
  <si>
    <t>DC3.1.10</t>
  </si>
  <si>
    <t>1.10</t>
  </si>
  <si>
    <t>DC3.1.11</t>
  </si>
  <si>
    <t>1.11</t>
  </si>
  <si>
    <t>loopbaan traject</t>
  </si>
  <si>
    <t>DC3.1.12</t>
  </si>
  <si>
    <t>1.12</t>
  </si>
  <si>
    <t>bureau onderwijs</t>
  </si>
  <si>
    <t>DC3.1.13</t>
  </si>
  <si>
    <t>1.13</t>
  </si>
  <si>
    <t>helpdesk decanaat</t>
  </si>
  <si>
    <t>DC3.1.14</t>
  </si>
  <si>
    <t>1.14</t>
  </si>
  <si>
    <t>spreekkamer</t>
  </si>
  <si>
    <t>DC3.1.15</t>
  </si>
  <si>
    <t>1.15</t>
  </si>
  <si>
    <t>DC3.1.16</t>
  </si>
  <si>
    <t>DC3.1.17</t>
  </si>
  <si>
    <t>DC3.1.18</t>
  </si>
  <si>
    <t>DC3.1.19</t>
  </si>
  <si>
    <t>tapijt/linoleum</t>
  </si>
  <si>
    <t>DC3.1.19A</t>
  </si>
  <si>
    <t>1.18A</t>
  </si>
  <si>
    <t>DC3.1.19B</t>
  </si>
  <si>
    <t>1.18B</t>
  </si>
  <si>
    <t>DC3.1.20</t>
  </si>
  <si>
    <t>Coordinator</t>
  </si>
  <si>
    <t>DC3.1.21</t>
  </si>
  <si>
    <t>opl. manager</t>
  </si>
  <si>
    <t>DC3.1.22</t>
  </si>
  <si>
    <t>DC3.1.23</t>
  </si>
  <si>
    <t>DC3.1.24</t>
  </si>
  <si>
    <t>1.23</t>
  </si>
  <si>
    <t>LFC centrum</t>
  </si>
  <si>
    <t>DC3.1.25</t>
  </si>
  <si>
    <t>1.24</t>
  </si>
  <si>
    <t>DC3.1.26</t>
  </si>
  <si>
    <t>1.25</t>
  </si>
  <si>
    <t>DC3.1.27</t>
  </si>
  <si>
    <t>1.26</t>
  </si>
  <si>
    <t>DC3.1.28</t>
  </si>
  <si>
    <t>1.27</t>
  </si>
  <si>
    <t>DC3.1.29</t>
  </si>
  <si>
    <t>1.28</t>
  </si>
  <si>
    <t>DC3.2.01A</t>
  </si>
  <si>
    <t>2.80</t>
  </si>
  <si>
    <t>DC3.2.01B</t>
  </si>
  <si>
    <t>2.82</t>
  </si>
  <si>
    <t>DC3.2.01C</t>
  </si>
  <si>
    <t>2.81</t>
  </si>
  <si>
    <t>DC3.2.02A</t>
  </si>
  <si>
    <t>2.70</t>
  </si>
  <si>
    <t>DC3.2.02B</t>
  </si>
  <si>
    <t>DC3.2.02C</t>
  </si>
  <si>
    <t>DC3.2.02D</t>
  </si>
  <si>
    <t>DC3.2.02E</t>
  </si>
  <si>
    <t>2.74</t>
  </si>
  <si>
    <t>DC3.2.03A</t>
  </si>
  <si>
    <t>DC3.2.03B</t>
  </si>
  <si>
    <t>DC3.2.03C</t>
  </si>
  <si>
    <t>2.40</t>
  </si>
  <si>
    <t>DC3.2.03D</t>
  </si>
  <si>
    <t>2.60</t>
  </si>
  <si>
    <t>technische ruimte</t>
  </si>
  <si>
    <t>DC3.2.03E</t>
  </si>
  <si>
    <t>DC3.2.03F</t>
  </si>
  <si>
    <t>2.45</t>
  </si>
  <si>
    <t>DC3.2.03G</t>
  </si>
  <si>
    <t>2.46</t>
  </si>
  <si>
    <t>DC3.2.03H</t>
  </si>
  <si>
    <t>DC3.2.051A</t>
  </si>
  <si>
    <t>2.50</t>
  </si>
  <si>
    <t>DC3.2.051B</t>
  </si>
  <si>
    <t>2.50A</t>
  </si>
  <si>
    <t>DC3.2.051C</t>
  </si>
  <si>
    <t>2.50B</t>
  </si>
  <si>
    <t>DC3.2.051D</t>
  </si>
  <si>
    <t>2.50C</t>
  </si>
  <si>
    <t>DC3.2.052A</t>
  </si>
  <si>
    <t>2.51</t>
  </si>
  <si>
    <t>DC3.2.052B</t>
  </si>
  <si>
    <t>2.51A</t>
  </si>
  <si>
    <t>DC3.2.052C</t>
  </si>
  <si>
    <t>2.51B</t>
  </si>
  <si>
    <t>DC3.2.052D</t>
  </si>
  <si>
    <t>2.51C</t>
  </si>
  <si>
    <t>DC3.2.053A</t>
  </si>
  <si>
    <t>2.52</t>
  </si>
  <si>
    <t>DC3.2.053B</t>
  </si>
  <si>
    <t>2.52A</t>
  </si>
  <si>
    <t>DC3.2.053C</t>
  </si>
  <si>
    <t>2.52B</t>
  </si>
  <si>
    <t>DC3.2.10</t>
  </si>
  <si>
    <t>2.10</t>
  </si>
  <si>
    <t>DC3.2.11</t>
  </si>
  <si>
    <t>2.11</t>
  </si>
  <si>
    <t>Onderswijsruimten</t>
  </si>
  <si>
    <t>DC3.2.12</t>
  </si>
  <si>
    <t>2.12</t>
  </si>
  <si>
    <t>DC3.2.13</t>
  </si>
  <si>
    <t>2.13</t>
  </si>
  <si>
    <t>DC3.2.14</t>
  </si>
  <si>
    <t>2.14</t>
  </si>
  <si>
    <t>DC3.2.15</t>
  </si>
  <si>
    <t>demo keuken</t>
  </si>
  <si>
    <t>DC3.2.16</t>
  </si>
  <si>
    <t>demo restaurant</t>
  </si>
  <si>
    <t>DC3.2.23</t>
  </si>
  <si>
    <t>laminaat</t>
  </si>
  <si>
    <t>DC3.2.24</t>
  </si>
  <si>
    <t>DC3.2.25</t>
  </si>
  <si>
    <t>DC3.2.26</t>
  </si>
  <si>
    <t>DC3.2.27</t>
  </si>
  <si>
    <t>DC3.2.28</t>
  </si>
  <si>
    <t>DC3.3.01A</t>
  </si>
  <si>
    <t>3.80</t>
  </si>
  <si>
    <t>DC3.3.01B</t>
  </si>
  <si>
    <t>3.82</t>
  </si>
  <si>
    <t>DC3.3.01C</t>
  </si>
  <si>
    <t>3.81</t>
  </si>
  <si>
    <t>DC3.3.02A</t>
  </si>
  <si>
    <t>3.70</t>
  </si>
  <si>
    <t>DC3.3.02B</t>
  </si>
  <si>
    <t>3.71</t>
  </si>
  <si>
    <t>DC3.3.12</t>
  </si>
  <si>
    <t>3.02 en 3.10</t>
  </si>
  <si>
    <t>vergader kamer</t>
  </si>
  <si>
    <t>DC3.3.03A</t>
  </si>
  <si>
    <t>3.41</t>
  </si>
  <si>
    <t>DC3.3.03B</t>
  </si>
  <si>
    <t>3.60</t>
  </si>
  <si>
    <t>DC3.3.03C</t>
  </si>
  <si>
    <t>3.61</t>
  </si>
  <si>
    <t>techn. ruimte ketelhuis</t>
  </si>
  <si>
    <t>gipsvezelcement</t>
  </si>
  <si>
    <t>DC3.3.050</t>
  </si>
  <si>
    <t>3.50</t>
  </si>
  <si>
    <t>DC3.3.051</t>
  </si>
  <si>
    <t>3.51</t>
  </si>
  <si>
    <t>DC3.3.10</t>
  </si>
  <si>
    <t xml:space="preserve">3.11 </t>
  </si>
  <si>
    <t>work en documentatiecentrum</t>
  </si>
  <si>
    <t>3.12</t>
  </si>
  <si>
    <t>vergaderruimte</t>
  </si>
  <si>
    <t>DC9.0.01A</t>
  </si>
  <si>
    <t>DC9.0.01B</t>
  </si>
  <si>
    <t>DC9.0.01C</t>
  </si>
  <si>
    <t>DC9.0.01D</t>
  </si>
  <si>
    <t>0.84A</t>
  </si>
  <si>
    <t>tussen bordes</t>
  </si>
  <si>
    <t>DC9.0.01E</t>
  </si>
  <si>
    <t>DC9.0.01F</t>
  </si>
  <si>
    <t>0.83</t>
  </si>
  <si>
    <t>DC9.0.01G</t>
  </si>
  <si>
    <t>0.98</t>
  </si>
  <si>
    <t>DC9.0.02A</t>
  </si>
  <si>
    <t>DC9.0.02B</t>
  </si>
  <si>
    <t>DC9.0.02C</t>
  </si>
  <si>
    <t>DC9.0.02D</t>
  </si>
  <si>
    <t>DC9.0.02E</t>
  </si>
  <si>
    <t>DC9.0.03A</t>
  </si>
  <si>
    <t>MK</t>
  </si>
  <si>
    <t>DC9.0.03B</t>
  </si>
  <si>
    <t>DC9.0.03C</t>
  </si>
  <si>
    <t>DC9.0.03D</t>
  </si>
  <si>
    <t>BHV</t>
  </si>
  <si>
    <t>DC9.0.03E</t>
  </si>
  <si>
    <t>DC9.0.03F</t>
  </si>
  <si>
    <t>0.64</t>
  </si>
  <si>
    <t>tech. ruimte</t>
  </si>
  <si>
    <t>DC9.0.03G</t>
  </si>
  <si>
    <t>0.16A</t>
  </si>
  <si>
    <t>DC9.0.03H</t>
  </si>
  <si>
    <t>DC9.0.050</t>
  </si>
  <si>
    <t>Linoleumcoating</t>
  </si>
  <si>
    <t>DC9.0.050A</t>
  </si>
  <si>
    <t>linoleumcoating</t>
  </si>
  <si>
    <t>DC9.0.051</t>
  </si>
  <si>
    <t>DC9.0.051A</t>
  </si>
  <si>
    <t>DC9.0.052</t>
  </si>
  <si>
    <t>DC9.0.052A</t>
  </si>
  <si>
    <t>DC9.0.052B</t>
  </si>
  <si>
    <t>DC9.0.053</t>
  </si>
  <si>
    <t>DC9.0.053A</t>
  </si>
  <si>
    <t>DC9.0.053B</t>
  </si>
  <si>
    <t>DC9.0.07A</t>
  </si>
  <si>
    <t>traforuimte</t>
  </si>
  <si>
    <t>DC9.0.10</t>
  </si>
  <si>
    <t xml:space="preserve">doc. werkr. </t>
  </si>
  <si>
    <t>DC9.0.11</t>
  </si>
  <si>
    <t>linoneum</t>
  </si>
  <si>
    <t>DC9.0.11A</t>
  </si>
  <si>
    <t>0.62A</t>
  </si>
  <si>
    <t>DC9.0.12</t>
  </si>
  <si>
    <t>DC9.0.13</t>
  </si>
  <si>
    <t>Spreekkamer</t>
  </si>
  <si>
    <t>DC9.0.14</t>
  </si>
  <si>
    <t>DC9.0.15</t>
  </si>
  <si>
    <t>DC9.0.16</t>
  </si>
  <si>
    <t>DC9.0.17</t>
  </si>
  <si>
    <t>DC9.0.18</t>
  </si>
  <si>
    <t>DC9.0.19</t>
  </si>
  <si>
    <t>0.65</t>
  </si>
  <si>
    <t>DC9.0.20</t>
  </si>
  <si>
    <t>0.20</t>
  </si>
  <si>
    <t>doc. werkr.</t>
  </si>
  <si>
    <t>DC9.0.21</t>
  </si>
  <si>
    <t>DC9.0.22</t>
  </si>
  <si>
    <t>DC9.1.01A</t>
  </si>
  <si>
    <t>DC9.1.01B</t>
  </si>
  <si>
    <t>DC9.1.01C</t>
  </si>
  <si>
    <t>1.84A</t>
  </si>
  <si>
    <t>DC9.1.01D</t>
  </si>
  <si>
    <t>DC9.1.01E</t>
  </si>
  <si>
    <t>DC9.1.01F</t>
  </si>
  <si>
    <t>1.83</t>
  </si>
  <si>
    <t>DC9.1.02A</t>
  </si>
  <si>
    <t>DC9.1.02B</t>
  </si>
  <si>
    <t>DC9.1.03A</t>
  </si>
  <si>
    <t>serverruimte</t>
  </si>
  <si>
    <t>DC9.1.04A</t>
  </si>
  <si>
    <t>DC9.1.050</t>
  </si>
  <si>
    <t>DC9.1.050A</t>
  </si>
  <si>
    <t>DC9.1.051</t>
  </si>
  <si>
    <t>DC9.1.051A</t>
  </si>
  <si>
    <t>DC9.1.052</t>
  </si>
  <si>
    <t>DC9.1.052A</t>
  </si>
  <si>
    <t>DC9.1.052B</t>
  </si>
  <si>
    <t>DC9.1.053</t>
  </si>
  <si>
    <t>DC9.1.053A</t>
  </si>
  <si>
    <t>DC9.1.053B</t>
  </si>
  <si>
    <t>DC9.1.10</t>
  </si>
  <si>
    <t>kopieerruimte</t>
  </si>
  <si>
    <t>DC9.1.11</t>
  </si>
  <si>
    <t>DC9.1.12</t>
  </si>
  <si>
    <t>DC9.1.13</t>
  </si>
  <si>
    <t>DC9.1.14</t>
  </si>
  <si>
    <t>DC9.1.15</t>
  </si>
  <si>
    <t>gietbeton</t>
  </si>
  <si>
    <t>DC9.1.15A</t>
  </si>
  <si>
    <t>1.41A</t>
  </si>
  <si>
    <t>DC9.1.16</t>
  </si>
  <si>
    <t>DC9.1.17</t>
  </si>
  <si>
    <t>DC9.1.17A</t>
  </si>
  <si>
    <t>DC9.1.17B</t>
  </si>
  <si>
    <t>1.90</t>
  </si>
  <si>
    <t>DC9.1.17C</t>
  </si>
  <si>
    <t>DC9.1.18</t>
  </si>
  <si>
    <t>DC9.1.19</t>
  </si>
  <si>
    <t>Praktijk/Theorielokaal</t>
  </si>
  <si>
    <t>DC9.2.01A</t>
  </si>
  <si>
    <t>DC9.2.01B</t>
  </si>
  <si>
    <t>DC9.2.01C</t>
  </si>
  <si>
    <t>2.85</t>
  </si>
  <si>
    <t>DC9.2.02A</t>
  </si>
  <si>
    <t>DC9.2.03A</t>
  </si>
  <si>
    <t>DC9.2.050</t>
  </si>
  <si>
    <t>DC9.2.050A</t>
  </si>
  <si>
    <t>DC9.2.050B</t>
  </si>
  <si>
    <t>DC9.2.051</t>
  </si>
  <si>
    <t>DC9.2.051A</t>
  </si>
  <si>
    <t>DC9.2.051B</t>
  </si>
  <si>
    <t>DC9.2.10</t>
  </si>
  <si>
    <t>DC9.2.11</t>
  </si>
  <si>
    <t>DC9.2.12</t>
  </si>
  <si>
    <t>DC9.3.01A</t>
  </si>
  <si>
    <t>DC9.3.01B</t>
  </si>
  <si>
    <t>DC9.3.10</t>
  </si>
  <si>
    <t>3.10</t>
  </si>
  <si>
    <t>DC9.3.10A</t>
  </si>
  <si>
    <t>CV ruimte</t>
  </si>
  <si>
    <t>DC9.3.10B</t>
  </si>
  <si>
    <t>TAPIJT</t>
  </si>
  <si>
    <t>305</t>
  </si>
  <si>
    <t>Kantine</t>
  </si>
  <si>
    <t>KUNSTSTOF</t>
  </si>
  <si>
    <t>402</t>
  </si>
  <si>
    <t>Berging</t>
  </si>
  <si>
    <t>Opslag koude keuken</t>
  </si>
  <si>
    <t>702</t>
  </si>
  <si>
    <t>751</t>
  </si>
  <si>
    <t>BETON</t>
  </si>
  <si>
    <t>806</t>
  </si>
  <si>
    <t>Meterkast</t>
  </si>
  <si>
    <t>00</t>
  </si>
  <si>
    <t>STEEN</t>
  </si>
  <si>
    <t>304</t>
  </si>
  <si>
    <t>leslokaal praktijk - alleen vloeren</t>
  </si>
  <si>
    <t>Keuken (onderwijs)</t>
  </si>
  <si>
    <t>TEGELS</t>
  </si>
  <si>
    <t>Restaurant</t>
  </si>
  <si>
    <t>Kast</t>
  </si>
  <si>
    <t>Garderobe</t>
  </si>
  <si>
    <t>LINOLEUM</t>
  </si>
  <si>
    <t>503</t>
  </si>
  <si>
    <t>505</t>
  </si>
  <si>
    <t>Voorruimte toilet</t>
  </si>
  <si>
    <t>600</t>
  </si>
  <si>
    <t>Balkon</t>
  </si>
  <si>
    <t>SCHOONLOOPMAT</t>
  </si>
  <si>
    <t>STAAL</t>
  </si>
  <si>
    <t>Begane grond</t>
  </si>
  <si>
    <t>Noodtrappenhuis</t>
  </si>
  <si>
    <t>Trap/bordes</t>
  </si>
  <si>
    <t>Wenteltrap</t>
  </si>
  <si>
    <t>Mediatheek</t>
  </si>
  <si>
    <t>Leslokaal</t>
  </si>
  <si>
    <t>Smartboard</t>
  </si>
  <si>
    <t>Tegel</t>
  </si>
  <si>
    <t>Kopieerruimte</t>
  </si>
  <si>
    <t>Technische ruimte</t>
  </si>
  <si>
    <t>MIVA toilet</t>
  </si>
  <si>
    <t>Heren toilet</t>
  </si>
  <si>
    <t>Dames toilet</t>
  </si>
  <si>
    <t>1e verdieping</t>
  </si>
  <si>
    <t>Teamkamer</t>
  </si>
  <si>
    <t>Souterrain</t>
  </si>
  <si>
    <t>Lockerruimte</t>
  </si>
  <si>
    <t>Uitgifte</t>
  </si>
  <si>
    <t>Vergaderkamer</t>
  </si>
  <si>
    <t>Hoofdentree</t>
  </si>
  <si>
    <t>Concierge</t>
  </si>
  <si>
    <t>Goederenlift</t>
  </si>
  <si>
    <t>Collegezaal</t>
  </si>
  <si>
    <t>Kantoren</t>
  </si>
  <si>
    <t>Spreekkamers (2x)</t>
  </si>
  <si>
    <t>Administratie</t>
  </si>
  <si>
    <t>Kantoor verzuim</t>
  </si>
  <si>
    <t>0.02k</t>
  </si>
  <si>
    <t>KUNSTSTOF/PVC /</t>
  </si>
  <si>
    <t>0.11A</t>
  </si>
  <si>
    <t>KUNSTSTOF/PVC</t>
  </si>
  <si>
    <t>Gang bij keuken</t>
  </si>
  <si>
    <t>Repro/Postkamer</t>
  </si>
  <si>
    <t>STEEN/DHGT</t>
  </si>
  <si>
    <t>0.57A</t>
  </si>
  <si>
    <t>Douche</t>
  </si>
  <si>
    <t>0.58A</t>
  </si>
  <si>
    <t>0.59E</t>
  </si>
  <si>
    <t>Trap</t>
  </si>
  <si>
    <t>Bar</t>
  </si>
  <si>
    <t>STEEN/DHGT / HO</t>
  </si>
  <si>
    <t>Keuken (werkruimte)</t>
  </si>
  <si>
    <t>1.13A</t>
  </si>
  <si>
    <t>1.13B</t>
  </si>
  <si>
    <t>Keuken (berging)</t>
  </si>
  <si>
    <t>lokaal</t>
  </si>
  <si>
    <t>1.14a</t>
  </si>
  <si>
    <t>leercentrum</t>
  </si>
  <si>
    <t>1.15a</t>
  </si>
  <si>
    <t>1.15b</t>
  </si>
  <si>
    <t>1.15c</t>
  </si>
  <si>
    <t>1.15d</t>
  </si>
  <si>
    <t>Computerruimte</t>
  </si>
  <si>
    <t>1.76</t>
  </si>
  <si>
    <t>HOUT/PARKET</t>
  </si>
  <si>
    <t>1.87</t>
  </si>
  <si>
    <t>1.88</t>
  </si>
  <si>
    <t>2.11a</t>
  </si>
  <si>
    <t>Koffiekamer/-ruimte</t>
  </si>
  <si>
    <t>2.14A</t>
  </si>
  <si>
    <t>2.14B</t>
  </si>
  <si>
    <t>Office kelner</t>
  </si>
  <si>
    <t>2.24</t>
  </si>
  <si>
    <t>2.25</t>
  </si>
  <si>
    <t>2.26</t>
  </si>
  <si>
    <t>2.53A</t>
  </si>
  <si>
    <t>2.54A</t>
  </si>
  <si>
    <t>2.66</t>
  </si>
  <si>
    <t>3.11</t>
  </si>
  <si>
    <t>3.13</t>
  </si>
  <si>
    <t>3.14</t>
  </si>
  <si>
    <t>3.16</t>
  </si>
  <si>
    <t>3.17</t>
  </si>
  <si>
    <t>3.18</t>
  </si>
  <si>
    <t>3.50A</t>
  </si>
  <si>
    <t>3.51A</t>
  </si>
  <si>
    <t>3.72</t>
  </si>
  <si>
    <t>3.86</t>
  </si>
  <si>
    <t>E010</t>
  </si>
  <si>
    <t>Praktijkruimte - Bakkerij &amp; Keuken</t>
  </si>
  <si>
    <t>coat</t>
  </si>
  <si>
    <t>E010B</t>
  </si>
  <si>
    <t>E10C</t>
  </si>
  <si>
    <t>E011</t>
  </si>
  <si>
    <t>Docentenkamer</t>
  </si>
  <si>
    <t>lino</t>
  </si>
  <si>
    <t xml:space="preserve">E012 </t>
  </si>
  <si>
    <t>E013</t>
  </si>
  <si>
    <t>E014</t>
  </si>
  <si>
    <t>E015</t>
  </si>
  <si>
    <t>E017</t>
  </si>
  <si>
    <t>E018</t>
  </si>
  <si>
    <t>E019</t>
  </si>
  <si>
    <t>Praktijkruimte Bakkerij</t>
  </si>
  <si>
    <t>coat hout</t>
  </si>
  <si>
    <t>E019A</t>
  </si>
  <si>
    <t>E019B</t>
  </si>
  <si>
    <t>E020</t>
  </si>
  <si>
    <t>Magazijn/ Opslagruimte</t>
  </si>
  <si>
    <t>coat lam</t>
  </si>
  <si>
    <t>E021</t>
  </si>
  <si>
    <t>E022</t>
  </si>
  <si>
    <t>lino lam</t>
  </si>
  <si>
    <t>E023</t>
  </si>
  <si>
    <t>lam</t>
  </si>
  <si>
    <t>E024</t>
  </si>
  <si>
    <t>Atrium/ Kantine open ruimte</t>
  </si>
  <si>
    <t>E025</t>
  </si>
  <si>
    <t xml:space="preserve">Lunchroom </t>
  </si>
  <si>
    <t>E026</t>
  </si>
  <si>
    <t>E027</t>
  </si>
  <si>
    <t>E029</t>
  </si>
  <si>
    <t>E050</t>
  </si>
  <si>
    <t>E051</t>
  </si>
  <si>
    <t>E052</t>
  </si>
  <si>
    <t>E053</t>
  </si>
  <si>
    <t>E054</t>
  </si>
  <si>
    <t>E057</t>
  </si>
  <si>
    <t>E060</t>
  </si>
  <si>
    <t>Liander/ NUON n.v.t.</t>
  </si>
  <si>
    <t>?</t>
  </si>
  <si>
    <t>E071</t>
  </si>
  <si>
    <t>E072</t>
  </si>
  <si>
    <t>E073</t>
  </si>
  <si>
    <t>E074</t>
  </si>
  <si>
    <t>E075</t>
  </si>
  <si>
    <t>E077</t>
  </si>
  <si>
    <t>E078</t>
  </si>
  <si>
    <t>E079</t>
  </si>
  <si>
    <t>E080</t>
  </si>
  <si>
    <t>E083</t>
  </si>
  <si>
    <t>E084</t>
  </si>
  <si>
    <t>E090</t>
  </si>
  <si>
    <t>E091</t>
  </si>
  <si>
    <t>E092</t>
  </si>
  <si>
    <t>E093</t>
  </si>
  <si>
    <t>E110</t>
  </si>
  <si>
    <t>E111</t>
  </si>
  <si>
    <t>E112</t>
  </si>
  <si>
    <t>Theorielokaal - examenlokaal</t>
  </si>
  <si>
    <t>E113</t>
  </si>
  <si>
    <t>Praktijklokaal - Bakkerij</t>
  </si>
  <si>
    <t>E113A</t>
  </si>
  <si>
    <t>E114</t>
  </si>
  <si>
    <t>E115</t>
  </si>
  <si>
    <t>E116</t>
  </si>
  <si>
    <t>E117</t>
  </si>
  <si>
    <t>E118</t>
  </si>
  <si>
    <t>E119</t>
  </si>
  <si>
    <t>Praktijklokaal - Keuken</t>
  </si>
  <si>
    <t>E119A</t>
  </si>
  <si>
    <t>E119B</t>
  </si>
  <si>
    <t>E120</t>
  </si>
  <si>
    <t>Theorielokaal (restaurant uitstraling)</t>
  </si>
  <si>
    <t>E121</t>
  </si>
  <si>
    <t>E122</t>
  </si>
  <si>
    <t>E123</t>
  </si>
  <si>
    <t>Praktijklokaal (sierlokaal)</t>
  </si>
  <si>
    <t>E124</t>
  </si>
  <si>
    <t>Kantoor (examenbureau)</t>
  </si>
  <si>
    <t>E126</t>
  </si>
  <si>
    <t>E127</t>
  </si>
  <si>
    <t>E128</t>
  </si>
  <si>
    <t>E129</t>
  </si>
  <si>
    <t>E140</t>
  </si>
  <si>
    <t>kantoor?</t>
  </si>
  <si>
    <t>E142</t>
  </si>
  <si>
    <t>E143</t>
  </si>
  <si>
    <t>E144</t>
  </si>
  <si>
    <t>E150</t>
  </si>
  <si>
    <t>E151</t>
  </si>
  <si>
    <t>E156</t>
  </si>
  <si>
    <t xml:space="preserve">coat </t>
  </si>
  <si>
    <t>E157</t>
  </si>
  <si>
    <t>E161</t>
  </si>
  <si>
    <t>E170</t>
  </si>
  <si>
    <t>E171</t>
  </si>
  <si>
    <t>E172</t>
  </si>
  <si>
    <t>E173</t>
  </si>
  <si>
    <t>E174</t>
  </si>
  <si>
    <t>E175</t>
  </si>
  <si>
    <t>E183</t>
  </si>
  <si>
    <t>E184</t>
  </si>
  <si>
    <t>E185</t>
  </si>
  <si>
    <t>E186</t>
  </si>
  <si>
    <t>E210</t>
  </si>
  <si>
    <t>E211</t>
  </si>
  <si>
    <t>E212</t>
  </si>
  <si>
    <t>E213</t>
  </si>
  <si>
    <t>E213A</t>
  </si>
  <si>
    <t>E214</t>
  </si>
  <si>
    <t>E215</t>
  </si>
  <si>
    <t>Gymzaal</t>
  </si>
  <si>
    <t>E215A</t>
  </si>
  <si>
    <t>E216</t>
  </si>
  <si>
    <t>Kantoor (spreekkamer)</t>
  </si>
  <si>
    <t>E217</t>
  </si>
  <si>
    <t>E218</t>
  </si>
  <si>
    <t>E219</t>
  </si>
  <si>
    <t>E220</t>
  </si>
  <si>
    <t>E221</t>
  </si>
  <si>
    <t>E221A</t>
  </si>
  <si>
    <t>E240</t>
  </si>
  <si>
    <t>Werkkast schoonmaak</t>
  </si>
  <si>
    <t>E241</t>
  </si>
  <si>
    <t>Technische Ruimte</t>
  </si>
  <si>
    <t>E250</t>
  </si>
  <si>
    <t>E251</t>
  </si>
  <si>
    <t>E252</t>
  </si>
  <si>
    <t>E254</t>
  </si>
  <si>
    <t>E255</t>
  </si>
  <si>
    <t>E260</t>
  </si>
  <si>
    <t>Onbekend</t>
  </si>
  <si>
    <t>lino beton</t>
  </si>
  <si>
    <t>E262</t>
  </si>
  <si>
    <t>E263</t>
  </si>
  <si>
    <t>E270</t>
  </si>
  <si>
    <t>E271</t>
  </si>
  <si>
    <t>E272</t>
  </si>
  <si>
    <t>E273</t>
  </si>
  <si>
    <t>E274</t>
  </si>
  <si>
    <t>E275</t>
  </si>
  <si>
    <t>Gang/ trap</t>
  </si>
  <si>
    <t>E276</t>
  </si>
  <si>
    <t>E280</t>
  </si>
  <si>
    <t>E283</t>
  </si>
  <si>
    <t>E284</t>
  </si>
  <si>
    <t>MBO College West</t>
  </si>
  <si>
    <t>Laan van Spartaan 2, Amsterdam</t>
  </si>
  <si>
    <t>Postjesweg 1, Amsterdam</t>
  </si>
  <si>
    <t>Erik de Roodestraat 18, Amsterdam</t>
  </si>
  <si>
    <t>Louwesweg 6, Amsterdam</t>
  </si>
  <si>
    <t>Bos en Lommerplein 154, Amsterdam</t>
  </si>
  <si>
    <t>ROC Top Slotervaart</t>
  </si>
  <si>
    <t>ROC Top Bos &amp; Lommer</t>
  </si>
  <si>
    <t>-2</t>
  </si>
  <si>
    <t>LVS.-2.01A</t>
  </si>
  <si>
    <t>liftvloer</t>
  </si>
  <si>
    <t>LVS.-1.01A</t>
  </si>
  <si>
    <t>LVS.-1.01B</t>
  </si>
  <si>
    <t>LVS.-1.01D</t>
  </si>
  <si>
    <t>beton schoon</t>
  </si>
  <si>
    <t>LVS.-1.01Da</t>
  </si>
  <si>
    <t>LVS.-1.01F</t>
  </si>
  <si>
    <t>LVS.-1.01Fa</t>
  </si>
  <si>
    <t>LVS.-1.02A</t>
  </si>
  <si>
    <t>LVS.-1.02B</t>
  </si>
  <si>
    <t>LVS.-1.02C</t>
  </si>
  <si>
    <t>onafgewerkt</t>
  </si>
  <si>
    <t>LVS.-1.60</t>
  </si>
  <si>
    <t>LVS.-1.61</t>
  </si>
  <si>
    <t>beton geschilderd</t>
  </si>
  <si>
    <t>LVS.0.01A</t>
  </si>
  <si>
    <t xml:space="preserve">LVS.0.01B </t>
  </si>
  <si>
    <t>LVS.0.01C</t>
  </si>
  <si>
    <t>vinyl</t>
  </si>
  <si>
    <t>LVS.0.01D</t>
  </si>
  <si>
    <t>LVS.0.01Da</t>
  </si>
  <si>
    <t>LVS.0.01E</t>
  </si>
  <si>
    <t>LVS.0.01F</t>
  </si>
  <si>
    <t>LVS.0.01Fa</t>
  </si>
  <si>
    <t>LVS.0.01G</t>
  </si>
  <si>
    <t>LVS.0.01Ga</t>
  </si>
  <si>
    <t>LVS.0.02A</t>
  </si>
  <si>
    <t>LVS.0.02B</t>
  </si>
  <si>
    <t>LVS.0.02C</t>
  </si>
  <si>
    <t>LVS.0.02D</t>
  </si>
  <si>
    <t>LVS.0.02E</t>
  </si>
  <si>
    <t>LVS.0.03A</t>
  </si>
  <si>
    <t>LVS.0.04A</t>
  </si>
  <si>
    <t>n.v.t.</t>
  </si>
  <si>
    <t>LVS.0.04B</t>
  </si>
  <si>
    <t>LVS.0.04C</t>
  </si>
  <si>
    <t>LVS.0.04D</t>
  </si>
  <si>
    <t>LVS.0.04E</t>
  </si>
  <si>
    <t>LVS.0.04F</t>
  </si>
  <si>
    <t>LVS.0.04G</t>
  </si>
  <si>
    <t>LVS.0.04H</t>
  </si>
  <si>
    <t>LVS.0.04J</t>
  </si>
  <si>
    <t>LVS.0.04K</t>
  </si>
  <si>
    <t>LVS.0.050</t>
  </si>
  <si>
    <t>LVS.0.051</t>
  </si>
  <si>
    <t>LVS.0.051A</t>
  </si>
  <si>
    <t>LVS.0.051B</t>
  </si>
  <si>
    <t>LVS.0.051C</t>
  </si>
  <si>
    <t>LVS.0.051D</t>
  </si>
  <si>
    <t>LVS.0.051E</t>
  </si>
  <si>
    <t>LVS.0.051F</t>
  </si>
  <si>
    <t>LVS.0.051G</t>
  </si>
  <si>
    <t>LVS.0.051H</t>
  </si>
  <si>
    <t>LVS.0.052</t>
  </si>
  <si>
    <t>LVS.0.052A</t>
  </si>
  <si>
    <t>LVS.0.052B</t>
  </si>
  <si>
    <t>LVS.0.052C</t>
  </si>
  <si>
    <t>LVS.0.052D</t>
  </si>
  <si>
    <t>LVS.0.052E</t>
  </si>
  <si>
    <t>LVS.0.052F</t>
  </si>
  <si>
    <t>LVS.0.052G</t>
  </si>
  <si>
    <t>LVS.0.052H</t>
  </si>
  <si>
    <t>LVS.0.053</t>
  </si>
  <si>
    <t>LVS.0.053A</t>
  </si>
  <si>
    <t>LVS.0.053B</t>
  </si>
  <si>
    <t>LVS.0.053C</t>
  </si>
  <si>
    <t>LVS.0.054</t>
  </si>
  <si>
    <t>LVS.0.054A</t>
  </si>
  <si>
    <t>LVS.0.10</t>
  </si>
  <si>
    <t>LVS.0.10A</t>
  </si>
  <si>
    <t>LVS.0.10B</t>
  </si>
  <si>
    <t>vloerdelen hout</t>
  </si>
  <si>
    <t>LVS.0.10C</t>
  </si>
  <si>
    <t>LVS.0.10D</t>
  </si>
  <si>
    <t>LVS.0.10E</t>
  </si>
  <si>
    <t>LVS.0.10F</t>
  </si>
  <si>
    <t>LVS.0.12</t>
  </si>
  <si>
    <t>LVS.0.14</t>
  </si>
  <si>
    <t>LVS.0.20</t>
  </si>
  <si>
    <t>LVS.0.22</t>
  </si>
  <si>
    <t>0.22</t>
  </si>
  <si>
    <t>LVS.0.24</t>
  </si>
  <si>
    <t>0.24</t>
  </si>
  <si>
    <t>LVS.0.26</t>
  </si>
  <si>
    <t>0.26</t>
  </si>
  <si>
    <t>LVS.0.28</t>
  </si>
  <si>
    <t>0.28</t>
  </si>
  <si>
    <t>LVS.0.30</t>
  </si>
  <si>
    <t>0.30</t>
  </si>
  <si>
    <t>LVS.0.32</t>
  </si>
  <si>
    <t>0.32</t>
  </si>
  <si>
    <t>LVS.0.42</t>
  </si>
  <si>
    <t>LVS.0.44</t>
  </si>
  <si>
    <t>LVS.0.46</t>
  </si>
  <si>
    <t>LVS.0.48</t>
  </si>
  <si>
    <t>0.48</t>
  </si>
  <si>
    <t>LVS.0.50</t>
  </si>
  <si>
    <t>050</t>
  </si>
  <si>
    <t>LVS.0.52</t>
  </si>
  <si>
    <t>LVS.0.60</t>
  </si>
  <si>
    <t>LVS.0.68</t>
  </si>
  <si>
    <t>0.68</t>
  </si>
  <si>
    <t>Repro</t>
  </si>
  <si>
    <t>LVS.0.70</t>
  </si>
  <si>
    <t>LVS.0.72</t>
  </si>
  <si>
    <t>LVS.0.72A</t>
  </si>
  <si>
    <t>LVS.0.72B</t>
  </si>
  <si>
    <t>LVS.0.72C</t>
  </si>
  <si>
    <t>LVS.0.72D</t>
  </si>
  <si>
    <t>LVS.0.72E</t>
  </si>
  <si>
    <t>LVS.0.78</t>
  </si>
  <si>
    <t>LVS.0.78A</t>
  </si>
  <si>
    <t>LVS.1.01A</t>
  </si>
  <si>
    <t>LVS.1.01B</t>
  </si>
  <si>
    <t>LVS.1.01C</t>
  </si>
  <si>
    <t>LVS.1.01Ca</t>
  </si>
  <si>
    <t>LVS.1.01D</t>
  </si>
  <si>
    <t>LVS.1.01Da</t>
  </si>
  <si>
    <t>LVS.1.01F</t>
  </si>
  <si>
    <t>LVS.1.01Fa</t>
  </si>
  <si>
    <t>LVS.1.01G</t>
  </si>
  <si>
    <t>LVS.1.01Ga</t>
  </si>
  <si>
    <t>LVS.1.02</t>
  </si>
  <si>
    <t>LVS.1.02A</t>
  </si>
  <si>
    <t>LVS.1.02B</t>
  </si>
  <si>
    <t>LVS.1.02E</t>
  </si>
  <si>
    <t>LVS.1.02F</t>
  </si>
  <si>
    <t>LVS.1.02G</t>
  </si>
  <si>
    <t>LVS.1.03A</t>
  </si>
  <si>
    <t>1.03A</t>
  </si>
  <si>
    <t>LVS.1.03B</t>
  </si>
  <si>
    <t>LVS.1.04A</t>
  </si>
  <si>
    <t>LVS.1.04B</t>
  </si>
  <si>
    <t>LVS.1.04C</t>
  </si>
  <si>
    <t>LVS.1.04D</t>
  </si>
  <si>
    <t>LVS.1.04E</t>
  </si>
  <si>
    <t>LVS.1.04F</t>
  </si>
  <si>
    <t>LVS.1.04G</t>
  </si>
  <si>
    <t>LVS.1.04H</t>
  </si>
  <si>
    <t>LVS.1.04J</t>
  </si>
  <si>
    <t>LVS.1.04K</t>
  </si>
  <si>
    <t>LVS.1.050</t>
  </si>
  <si>
    <t>LVS.1.051</t>
  </si>
  <si>
    <t>LVS.1.051A</t>
  </si>
  <si>
    <t>LVS.1.051B</t>
  </si>
  <si>
    <t>LVS.1.051C</t>
  </si>
  <si>
    <t>LVS.1.051D</t>
  </si>
  <si>
    <t>LVS.1.052</t>
  </si>
  <si>
    <t>LVS.1.052A</t>
  </si>
  <si>
    <t>LVS.1.052B</t>
  </si>
  <si>
    <t>LVS.1.052C</t>
  </si>
  <si>
    <t>LVS.1.052D</t>
  </si>
  <si>
    <t>LVS.1.052E</t>
  </si>
  <si>
    <t>LVS.1.053</t>
  </si>
  <si>
    <t>LVS.1.053A</t>
  </si>
  <si>
    <t>LVS.1.054</t>
  </si>
  <si>
    <t>LVS.1.054A</t>
  </si>
  <si>
    <t>LVS.1.054B</t>
  </si>
  <si>
    <t>LVS.1.054C</t>
  </si>
  <si>
    <t>LVS.1.054D</t>
  </si>
  <si>
    <t>LVS.1.10</t>
  </si>
  <si>
    <t>LVS.1.12</t>
  </si>
  <si>
    <t>LVS.1.14</t>
  </si>
  <si>
    <t>LVS.1.16</t>
  </si>
  <si>
    <t>LVS.1.18</t>
  </si>
  <si>
    <t>LVS.1.20</t>
  </si>
  <si>
    <t>LVS.1.24</t>
  </si>
  <si>
    <t>LVS.1.26</t>
  </si>
  <si>
    <t>LVS.1.28</t>
  </si>
  <si>
    <t>LVS.1.30</t>
  </si>
  <si>
    <t>1.30</t>
  </si>
  <si>
    <t>LVS.1.32</t>
  </si>
  <si>
    <t>1.32</t>
  </si>
  <si>
    <t>LVS.1.34</t>
  </si>
  <si>
    <t>1.34</t>
  </si>
  <si>
    <t>LVS.1.36</t>
  </si>
  <si>
    <t>1.36</t>
  </si>
  <si>
    <t>LVS.1.38</t>
  </si>
  <si>
    <t>1.38</t>
  </si>
  <si>
    <t>LVS.1.40</t>
  </si>
  <si>
    <t>LVS.1.42</t>
  </si>
  <si>
    <t>LVS.1.44</t>
  </si>
  <si>
    <t>Secretariaat</t>
  </si>
  <si>
    <t>LVS.1.48</t>
  </si>
  <si>
    <t>1.48</t>
  </si>
  <si>
    <t>LVS.1.52</t>
  </si>
  <si>
    <t>LVS.1.53</t>
  </si>
  <si>
    <t>LVS.1.54</t>
  </si>
  <si>
    <t>LVS.1.56</t>
  </si>
  <si>
    <t>LVS.1.60</t>
  </si>
  <si>
    <t>LVS.1.68</t>
  </si>
  <si>
    <t>1.68</t>
  </si>
  <si>
    <t>LVS.1.70</t>
  </si>
  <si>
    <t>LVS.1.72</t>
  </si>
  <si>
    <t>LVS.1.74</t>
  </si>
  <si>
    <t>LVS.1.76</t>
  </si>
  <si>
    <t>LVS.1.82</t>
  </si>
  <si>
    <t>LVS.2.01A</t>
  </si>
  <si>
    <t>LVS.2.01C</t>
  </si>
  <si>
    <t>LVS.2.01Ca</t>
  </si>
  <si>
    <t>LVS.2.01D</t>
  </si>
  <si>
    <t>LVS.2.01Da</t>
  </si>
  <si>
    <t>LVS.2.01F</t>
  </si>
  <si>
    <t>LVS.2.01Fa</t>
  </si>
  <si>
    <t>LVS.2.01G</t>
  </si>
  <si>
    <t>LVS.2.01Ga</t>
  </si>
  <si>
    <t>LVS.2.02</t>
  </si>
  <si>
    <t>LVS.2.02A</t>
  </si>
  <si>
    <t>LVS.2.02B</t>
  </si>
  <si>
    <t>LVS.2.02F</t>
  </si>
  <si>
    <t>LVS.2.02G</t>
  </si>
  <si>
    <t>LVS.2.02H</t>
  </si>
  <si>
    <t>2.78</t>
  </si>
  <si>
    <t>LVS.2.03A</t>
  </si>
  <si>
    <t>2.03A</t>
  </si>
  <si>
    <t>LVS.2.03B</t>
  </si>
  <si>
    <t>LVS.2.03C</t>
  </si>
  <si>
    <t>Ser/mer-ruimte</t>
  </si>
  <si>
    <t>LVS.2.04A</t>
  </si>
  <si>
    <t>LVS.2.04B</t>
  </si>
  <si>
    <t>LVS.2.04C</t>
  </si>
  <si>
    <t>LVS.2.04D</t>
  </si>
  <si>
    <t>LVS.2.04E</t>
  </si>
  <si>
    <t>LVS.2.04F</t>
  </si>
  <si>
    <t>LVS.2.04G</t>
  </si>
  <si>
    <t>LVS.2.04H</t>
  </si>
  <si>
    <t>LVS.2.050</t>
  </si>
  <si>
    <t>LVS.2.051</t>
  </si>
  <si>
    <t>LVS.2.051A</t>
  </si>
  <si>
    <t>LVS.2.051B</t>
  </si>
  <si>
    <t>LVS.2.051C</t>
  </si>
  <si>
    <t>LVS.2.051D</t>
  </si>
  <si>
    <t>LVS.2.052</t>
  </si>
  <si>
    <t>LVS.2.052A</t>
  </si>
  <si>
    <t>LVS.2.052B</t>
  </si>
  <si>
    <t>LVS.2.052C</t>
  </si>
  <si>
    <t>LVS.2.052D</t>
  </si>
  <si>
    <t>LVS.2.052E</t>
  </si>
  <si>
    <t>LVS.2.053</t>
  </si>
  <si>
    <t>LVS.2.053A</t>
  </si>
  <si>
    <t>LVS.2.054</t>
  </si>
  <si>
    <t>LVS.2.054A</t>
  </si>
  <si>
    <t>LVS.2.054B</t>
  </si>
  <si>
    <t>LVS.2.054C</t>
  </si>
  <si>
    <t>LVS.2.054D</t>
  </si>
  <si>
    <t>LVS.2.10</t>
  </si>
  <si>
    <t>LVS.2.12</t>
  </si>
  <si>
    <t>LVS.2.14</t>
  </si>
  <si>
    <t>LVS.2.16</t>
  </si>
  <si>
    <t>LVS.2.18</t>
  </si>
  <si>
    <t>LVS.2.20</t>
  </si>
  <si>
    <t>LVS.2.21</t>
  </si>
  <si>
    <t>LVS.2.24</t>
  </si>
  <si>
    <t>LVS.2.26</t>
  </si>
  <si>
    <t>LVS.2.28</t>
  </si>
  <si>
    <t>2.28</t>
  </si>
  <si>
    <t>LVS.2.30</t>
  </si>
  <si>
    <t>2.30</t>
  </si>
  <si>
    <t>LVS.2.32</t>
  </si>
  <si>
    <t>2.32</t>
  </si>
  <si>
    <t>LVS.2.34</t>
  </si>
  <si>
    <t>2.34</t>
  </si>
  <si>
    <t>LVS.2.36</t>
  </si>
  <si>
    <t>2.36</t>
  </si>
  <si>
    <t>LVS.2.38</t>
  </si>
  <si>
    <t>2.38</t>
  </si>
  <si>
    <t>LVS.2.40</t>
  </si>
  <si>
    <t>LVS.2.42</t>
  </si>
  <si>
    <t>LVS.2.44</t>
  </si>
  <si>
    <t>LVS.2.48</t>
  </si>
  <si>
    <t>2.48</t>
  </si>
  <si>
    <t>LVS.2.52</t>
  </si>
  <si>
    <t>LVS.2.53</t>
  </si>
  <si>
    <t>LVS.2.54</t>
  </si>
  <si>
    <t>LVS.2.55</t>
  </si>
  <si>
    <t>LVS.2.64</t>
  </si>
  <si>
    <t>2.64</t>
  </si>
  <si>
    <t>LVS.2.68</t>
  </si>
  <si>
    <t>2.68</t>
  </si>
  <si>
    <t>LVS.2.68A</t>
  </si>
  <si>
    <t>2.68A</t>
  </si>
  <si>
    <t>LVS.2.70</t>
  </si>
  <si>
    <t>LVS.2.72</t>
  </si>
  <si>
    <t>LVS.2.73</t>
  </si>
  <si>
    <t>LVS.2.74</t>
  </si>
  <si>
    <t>2.76</t>
  </si>
  <si>
    <t>LVS.2.78</t>
  </si>
  <si>
    <t>LVS.2.82</t>
  </si>
  <si>
    <t>LVS.3.01A</t>
  </si>
  <si>
    <t>LVS.3.01C</t>
  </si>
  <si>
    <t>LVS.3.01Ca</t>
  </si>
  <si>
    <t>LVS.3.01D</t>
  </si>
  <si>
    <t>LVS.3.01Da</t>
  </si>
  <si>
    <t>LVS.3.01F</t>
  </si>
  <si>
    <t>LVS.3.01Fa</t>
  </si>
  <si>
    <t>LVS.3.01G</t>
  </si>
  <si>
    <t>LVS.3.01Ga</t>
  </si>
  <si>
    <t>LVS.3.02B</t>
  </si>
  <si>
    <t>LVS.3.02E</t>
  </si>
  <si>
    <t>LVS.3.02F</t>
  </si>
  <si>
    <t>LVS.3.02G</t>
  </si>
  <si>
    <t>LVS.3.02H</t>
  </si>
  <si>
    <t>LVS.3.03A</t>
  </si>
  <si>
    <t>3.03A</t>
  </si>
  <si>
    <t>LVS.3.03B</t>
  </si>
  <si>
    <t>LVS.3.04A</t>
  </si>
  <si>
    <t>LVS.3.04B</t>
  </si>
  <si>
    <t>LVS.3.04C</t>
  </si>
  <si>
    <t>LVS.3.04D</t>
  </si>
  <si>
    <t>LVS.3.04E</t>
  </si>
  <si>
    <t>LVS.3.04F</t>
  </si>
  <si>
    <t>LVS.3.04G</t>
  </si>
  <si>
    <t>LVS.3.04H</t>
  </si>
  <si>
    <t>LVS.3.04K</t>
  </si>
  <si>
    <t>LVS.3.050</t>
  </si>
  <si>
    <t>LVS.3.051</t>
  </si>
  <si>
    <t>LVS.3.051A</t>
  </si>
  <si>
    <t>LVS.3.051B</t>
  </si>
  <si>
    <t>LVS.3.051C</t>
  </si>
  <si>
    <t>LVS.3.051D</t>
  </si>
  <si>
    <t>LVS.3.052</t>
  </si>
  <si>
    <t>LVS.3.052A</t>
  </si>
  <si>
    <t>LVS.3.052B</t>
  </si>
  <si>
    <t>LVS.3.052C</t>
  </si>
  <si>
    <t>LVS.3.052D</t>
  </si>
  <si>
    <t>LVS.3.052E</t>
  </si>
  <si>
    <t>LVS.3.053</t>
  </si>
  <si>
    <t>LVS.3.053A</t>
  </si>
  <si>
    <t>LVS.3.054</t>
  </si>
  <si>
    <t>LVS.3.054A</t>
  </si>
  <si>
    <t>LVS.3.054B</t>
  </si>
  <si>
    <t>LVS.3.054C</t>
  </si>
  <si>
    <t>LVS.3.054D</t>
  </si>
  <si>
    <t>LVS.3.12</t>
  </si>
  <si>
    <t>LVS.3.14</t>
  </si>
  <si>
    <t>LVS.3.18</t>
  </si>
  <si>
    <t>LVS.3.22</t>
  </si>
  <si>
    <t>3.22</t>
  </si>
  <si>
    <t>LVS.3.28</t>
  </si>
  <si>
    <t>3.28</t>
  </si>
  <si>
    <t>LVS.3.30</t>
  </si>
  <si>
    <t>3.30</t>
  </si>
  <si>
    <t>LVS.3.32</t>
  </si>
  <si>
    <t>3.32</t>
  </si>
  <si>
    <t>LVS.3.34</t>
  </si>
  <si>
    <t>3.34</t>
  </si>
  <si>
    <t>LVS.3.36</t>
  </si>
  <si>
    <t>3.36</t>
  </si>
  <si>
    <t>LVS.3.38</t>
  </si>
  <si>
    <t>3.38</t>
  </si>
  <si>
    <t>LVS.3.40</t>
  </si>
  <si>
    <t>3.40</t>
  </si>
  <si>
    <t>LVS.3.42</t>
  </si>
  <si>
    <t>3.42</t>
  </si>
  <si>
    <t>LVS.3.44</t>
  </si>
  <si>
    <t>3.44</t>
  </si>
  <si>
    <t>LVS.3.48</t>
  </si>
  <si>
    <t>3.48</t>
  </si>
  <si>
    <t>LVS.3.50</t>
  </si>
  <si>
    <t>LVS.3.53</t>
  </si>
  <si>
    <t>3.53</t>
  </si>
  <si>
    <t>LVS.3.60</t>
  </si>
  <si>
    <t>3.62a</t>
  </si>
  <si>
    <t>LVS.3.62</t>
  </si>
  <si>
    <t>LVS.3.68</t>
  </si>
  <si>
    <t>3.68</t>
  </si>
  <si>
    <t>LVS.3.70</t>
  </si>
  <si>
    <t>LVS.3.71</t>
  </si>
  <si>
    <t>3.68a</t>
  </si>
  <si>
    <t>LVS.3.72</t>
  </si>
  <si>
    <t>LVS.3.74</t>
  </si>
  <si>
    <t>3.74</t>
  </si>
  <si>
    <t>LVS.3.76</t>
  </si>
  <si>
    <t>3.76</t>
  </si>
  <si>
    <t>LVS.3.78</t>
  </si>
  <si>
    <t>3.78</t>
  </si>
  <si>
    <t>LVS.3.82</t>
  </si>
  <si>
    <t>LVS.4.01A</t>
  </si>
  <si>
    <t>LVS.4.01C</t>
  </si>
  <si>
    <t>LVS.4.01Ca</t>
  </si>
  <si>
    <t>LVS.4.01D</t>
  </si>
  <si>
    <t>LVS.4.01Da</t>
  </si>
  <si>
    <t>LVS.4.01F</t>
  </si>
  <si>
    <t>LVS.4.01Fa</t>
  </si>
  <si>
    <t>LVS.4.01G</t>
  </si>
  <si>
    <t>LVS.4.01Ga</t>
  </si>
  <si>
    <t>LVS.4.02A</t>
  </si>
  <si>
    <t>LVS.4.02B</t>
  </si>
  <si>
    <t>LVS.4.02E</t>
  </si>
  <si>
    <t>LVS.4.02F</t>
  </si>
  <si>
    <t>LVS.4.02G</t>
  </si>
  <si>
    <t>LVS.4.03A</t>
  </si>
  <si>
    <t>4.03A</t>
  </si>
  <si>
    <t>LVS.4.03B</t>
  </si>
  <si>
    <t>LVS.4.03C</t>
  </si>
  <si>
    <t>LVS.4.04A</t>
  </si>
  <si>
    <t>LVS.4.04B</t>
  </si>
  <si>
    <t>LVS.4.04C</t>
  </si>
  <si>
    <t>LVS.4.04D</t>
  </si>
  <si>
    <t>LVS.4.04E</t>
  </si>
  <si>
    <t>LVS.4.04F</t>
  </si>
  <si>
    <t>LVS.4.04G</t>
  </si>
  <si>
    <t>LVS.4.04H</t>
  </si>
  <si>
    <t>LVS.4.04K</t>
  </si>
  <si>
    <t>LVS.4.050</t>
  </si>
  <si>
    <t>LVS.4.051</t>
  </si>
  <si>
    <t>LVS.4.051A</t>
  </si>
  <si>
    <t>LVS.4.051B</t>
  </si>
  <si>
    <t>LVS.4.051C</t>
  </si>
  <si>
    <t>LVS.4.051D</t>
  </si>
  <si>
    <t>LVS.4.052</t>
  </si>
  <si>
    <t>LVS.4.052A</t>
  </si>
  <si>
    <t>LVS.4.052B</t>
  </si>
  <si>
    <t>LVS.4.052C</t>
  </si>
  <si>
    <t>LVS.4.052D</t>
  </si>
  <si>
    <t>LVS.4.052E</t>
  </si>
  <si>
    <t>LVS.4.053</t>
  </si>
  <si>
    <t>LVS.4.053A</t>
  </si>
  <si>
    <t>LVS.4.054</t>
  </si>
  <si>
    <t>LVS.4.054A</t>
  </si>
  <si>
    <t>LVS.4.054B</t>
  </si>
  <si>
    <t>LVS.4.054C</t>
  </si>
  <si>
    <t>LVS.4.054D</t>
  </si>
  <si>
    <t>LVS.4.10</t>
  </si>
  <si>
    <t>4.10</t>
  </si>
  <si>
    <t>LVS.4.12</t>
  </si>
  <si>
    <t>4.12</t>
  </si>
  <si>
    <t>LVS.4.14</t>
  </si>
  <si>
    <t>4.14</t>
  </si>
  <si>
    <t>LVS.4.16</t>
  </si>
  <si>
    <t>4.16</t>
  </si>
  <si>
    <t>LVS.4.18</t>
  </si>
  <si>
    <t>4.18/4.17</t>
  </si>
  <si>
    <t>LVS.4.20</t>
  </si>
  <si>
    <t>4.20</t>
  </si>
  <si>
    <t>LVS.4.28</t>
  </si>
  <si>
    <t>4.28</t>
  </si>
  <si>
    <t>LVS.4.30</t>
  </si>
  <si>
    <t>4.30</t>
  </si>
  <si>
    <t>LVS.4.32</t>
  </si>
  <si>
    <t>4.32</t>
  </si>
  <si>
    <t>LVS.4.34</t>
  </si>
  <si>
    <t>4.34</t>
  </si>
  <si>
    <t>LVS.4.36</t>
  </si>
  <si>
    <t>4.36</t>
  </si>
  <si>
    <t>LVS.4.38</t>
  </si>
  <si>
    <t>4.38</t>
  </si>
  <si>
    <t>LVS.4.40</t>
  </si>
  <si>
    <t>4.40</t>
  </si>
  <si>
    <t>LVS.4.42</t>
  </si>
  <si>
    <t>4.42</t>
  </si>
  <si>
    <t>LVS.4.44</t>
  </si>
  <si>
    <t>4.44</t>
  </si>
  <si>
    <t>LVS.4.48</t>
  </si>
  <si>
    <t>4.48</t>
  </si>
  <si>
    <t>LVS.4.52</t>
  </si>
  <si>
    <t>4.52</t>
  </si>
  <si>
    <t>LVS.4.54</t>
  </si>
  <si>
    <t>4.54</t>
  </si>
  <si>
    <t>LVS.4.56</t>
  </si>
  <si>
    <t>4.56</t>
  </si>
  <si>
    <t>LVS.4.64</t>
  </si>
  <si>
    <t>4.64</t>
  </si>
  <si>
    <t>LVS.4.68</t>
  </si>
  <si>
    <t>4.68</t>
  </si>
  <si>
    <t>LVS.4.68A</t>
  </si>
  <si>
    <t>LVS.4.70</t>
  </si>
  <si>
    <t>4.70</t>
  </si>
  <si>
    <t>LVS.4.72</t>
  </si>
  <si>
    <t>4.72</t>
  </si>
  <si>
    <t>LVS.4.74</t>
  </si>
  <si>
    <t>4.74</t>
  </si>
  <si>
    <t>LVS.4.76</t>
  </si>
  <si>
    <t>4.76</t>
  </si>
  <si>
    <t>LVS.4.78</t>
  </si>
  <si>
    <t>4.78</t>
  </si>
  <si>
    <t>LVS.5.01A</t>
  </si>
  <si>
    <t>LVS.5.01C</t>
  </si>
  <si>
    <t>LVS.5.01Ca</t>
  </si>
  <si>
    <t>LVS.5.01D</t>
  </si>
  <si>
    <t>LVS.5.01Da</t>
  </si>
  <si>
    <t>LVS.5.01F</t>
  </si>
  <si>
    <t>LVS.5.01Fa</t>
  </si>
  <si>
    <t>LVS.5.01G</t>
  </si>
  <si>
    <t>LVS.5.01Ga</t>
  </si>
  <si>
    <t>LVS.5.02</t>
  </si>
  <si>
    <t>LVS.5.02A</t>
  </si>
  <si>
    <t>LVS.5.02B</t>
  </si>
  <si>
    <t>LVS.5.02C</t>
  </si>
  <si>
    <t>LVS.5.02D</t>
  </si>
  <si>
    <t>LVS.5.02F</t>
  </si>
  <si>
    <t>LVS.5.03A</t>
  </si>
  <si>
    <t>5.03</t>
  </si>
  <si>
    <t>LVS.5.03B</t>
  </si>
  <si>
    <t>LVS.5.03C</t>
  </si>
  <si>
    <t>LVS.5.04A</t>
  </si>
  <si>
    <t>LVS.5.04B</t>
  </si>
  <si>
    <t>LVS.5.04C</t>
  </si>
  <si>
    <t>LVS.5.04D</t>
  </si>
  <si>
    <t>LVS.5.04E</t>
  </si>
  <si>
    <t>LVS.5.04F</t>
  </si>
  <si>
    <t>LVS.5.04G</t>
  </si>
  <si>
    <t>LVS.5.04H</t>
  </si>
  <si>
    <t>LVS.5.04K</t>
  </si>
  <si>
    <t>LVS.5.050</t>
  </si>
  <si>
    <t>LVS.5.051</t>
  </si>
  <si>
    <t>LVS.5.051A</t>
  </si>
  <si>
    <t>LVS.5.051B</t>
  </si>
  <si>
    <t>LVS.5.051C</t>
  </si>
  <si>
    <t>LVS.5.051D</t>
  </si>
  <si>
    <t>LVS.5.052</t>
  </si>
  <si>
    <t>LVS.5.052A</t>
  </si>
  <si>
    <t>LVS.5.052B</t>
  </si>
  <si>
    <t>LVS.5.052C</t>
  </si>
  <si>
    <t>LVS.5.052D</t>
  </si>
  <si>
    <t>LVS.5.052E</t>
  </si>
  <si>
    <t>LVS.5.052F</t>
  </si>
  <si>
    <t>LVS.5.053</t>
  </si>
  <si>
    <t>LVS.5.053A</t>
  </si>
  <si>
    <t>LVS.5.054</t>
  </si>
  <si>
    <t>LVS.5.054A</t>
  </si>
  <si>
    <t>LVS.5.054B</t>
  </si>
  <si>
    <t>LVS.5.054C</t>
  </si>
  <si>
    <t>LVS.5.054D</t>
  </si>
  <si>
    <t>LVS.5.10</t>
  </si>
  <si>
    <t>5.16</t>
  </si>
  <si>
    <t>LVS.5.11</t>
  </si>
  <si>
    <t>5.15</t>
  </si>
  <si>
    <t>LVS.5.12</t>
  </si>
  <si>
    <t>5.13</t>
  </si>
  <si>
    <t>LVS.5.13</t>
  </si>
  <si>
    <t>5.12</t>
  </si>
  <si>
    <t>LVS.5.14</t>
  </si>
  <si>
    <t>5.11</t>
  </si>
  <si>
    <t>LVS.5.15</t>
  </si>
  <si>
    <t>5.10</t>
  </si>
  <si>
    <t>LVS.5.16</t>
  </si>
  <si>
    <t>5.09</t>
  </si>
  <si>
    <t>LVS.5.17</t>
  </si>
  <si>
    <t>5.08</t>
  </si>
  <si>
    <t>LVS.5.18</t>
  </si>
  <si>
    <t>5.18</t>
  </si>
  <si>
    <t>LVS.5.19</t>
  </si>
  <si>
    <t>LVS.5.20</t>
  </si>
  <si>
    <t>5.20</t>
  </si>
  <si>
    <t>LVS.5.22</t>
  </si>
  <si>
    <t>5.22</t>
  </si>
  <si>
    <t>LVS.5.24</t>
  </si>
  <si>
    <t>5.24</t>
  </si>
  <si>
    <t>LVS.5.28</t>
  </si>
  <si>
    <t>5.28</t>
  </si>
  <si>
    <t>LVS.5.30</t>
  </si>
  <si>
    <t>5.30</t>
  </si>
  <si>
    <t>LVS.5.32</t>
  </si>
  <si>
    <t>5.32</t>
  </si>
  <si>
    <t>LVS.5.33</t>
  </si>
  <si>
    <t>5.33</t>
  </si>
  <si>
    <t>LVS.5.34</t>
  </si>
  <si>
    <t>5.34</t>
  </si>
  <si>
    <t>LVS.5.36</t>
  </si>
  <si>
    <t>5.36</t>
  </si>
  <si>
    <t>LVS.5.38</t>
  </si>
  <si>
    <t>5.38</t>
  </si>
  <si>
    <t>LVS.5.40</t>
  </si>
  <si>
    <t>5.40</t>
  </si>
  <si>
    <t>LVS.5.46</t>
  </si>
  <si>
    <t>5.46</t>
  </si>
  <si>
    <t>LVS.5.48</t>
  </si>
  <si>
    <t>5.48</t>
  </si>
  <si>
    <t>LVS.5.52</t>
  </si>
  <si>
    <t>5.52</t>
  </si>
  <si>
    <t>LVS.5.54</t>
  </si>
  <si>
    <t>5.54</t>
  </si>
  <si>
    <t>LVS.5.56</t>
  </si>
  <si>
    <t>5.56</t>
  </si>
  <si>
    <t>LVS.5.58</t>
  </si>
  <si>
    <t>5.58</t>
  </si>
  <si>
    <t>LVS.5.60</t>
  </si>
  <si>
    <t>5.60</t>
  </si>
  <si>
    <t>LVS.5.62</t>
  </si>
  <si>
    <t>5.62</t>
  </si>
  <si>
    <t>LVS.5.64</t>
  </si>
  <si>
    <t>5.64</t>
  </si>
  <si>
    <t>LVS.5.68</t>
  </si>
  <si>
    <t>5.68</t>
  </si>
  <si>
    <t>LVS.5.70</t>
  </si>
  <si>
    <t>5.70</t>
  </si>
  <si>
    <t>LVS.5.74</t>
  </si>
  <si>
    <t>5.74</t>
  </si>
  <si>
    <t>LVS.5.76</t>
  </si>
  <si>
    <t>5.76</t>
  </si>
  <si>
    <t>LVS.5.80</t>
  </si>
  <si>
    <t>5.80</t>
  </si>
  <si>
    <t>LVS.5.80A</t>
  </si>
  <si>
    <t>02</t>
  </si>
  <si>
    <t>toiletten</t>
  </si>
  <si>
    <t>GRANIET</t>
  </si>
  <si>
    <t>2.20a</t>
  </si>
  <si>
    <t>2.20b</t>
  </si>
  <si>
    <t>2.22a</t>
  </si>
  <si>
    <t>2.22b</t>
  </si>
  <si>
    <t>2.24a</t>
  </si>
  <si>
    <t>2.24b</t>
  </si>
  <si>
    <t>2.26a</t>
  </si>
  <si>
    <t>2.26b</t>
  </si>
  <si>
    <t>2.27a</t>
  </si>
  <si>
    <t>2.27b</t>
  </si>
  <si>
    <t>2.30a</t>
  </si>
  <si>
    <t>2.30b</t>
  </si>
  <si>
    <t>2.33</t>
  </si>
  <si>
    <t>2.33a</t>
  </si>
  <si>
    <t>2.33b</t>
  </si>
  <si>
    <t>2.33c</t>
  </si>
  <si>
    <t>2.33d</t>
  </si>
  <si>
    <t>2.35a</t>
  </si>
  <si>
    <t>docentenkamer</t>
  </si>
  <si>
    <t>2.35b</t>
  </si>
  <si>
    <t>2.35c</t>
  </si>
  <si>
    <t>hoofdentreehal 2e verd</t>
  </si>
  <si>
    <t>gang links</t>
  </si>
  <si>
    <t>gang bij koffiecorner</t>
  </si>
  <si>
    <t>2.83</t>
  </si>
  <si>
    <t>gang rechts</t>
  </si>
  <si>
    <t>2.88</t>
  </si>
  <si>
    <t>miva-toilet</t>
  </si>
  <si>
    <t>2.89</t>
  </si>
  <si>
    <t>koffiecorner</t>
  </si>
  <si>
    <t>HOUT</t>
  </si>
  <si>
    <t>ERS.-1.01A</t>
  </si>
  <si>
    <t>ERS.-1.03A</t>
  </si>
  <si>
    <t>ERS.-1.03B</t>
  </si>
  <si>
    <t>ERS.-1.10</t>
  </si>
  <si>
    <t>ERS.0.01A</t>
  </si>
  <si>
    <t>ERS.0.02A</t>
  </si>
  <si>
    <t>ERS.0.02B</t>
  </si>
  <si>
    <t>ERS.0.02C</t>
  </si>
  <si>
    <t>ERS.0.02D</t>
  </si>
  <si>
    <t>ERS.0.02E</t>
  </si>
  <si>
    <t>ERS.0.02F</t>
  </si>
  <si>
    <t>ERS.0.03A</t>
  </si>
  <si>
    <t>ERS.0.03B</t>
  </si>
  <si>
    <t>ERS.0.03C</t>
  </si>
  <si>
    <t>ERS.0.03D</t>
  </si>
  <si>
    <t>ERS.0.03E</t>
  </si>
  <si>
    <t>ERS.0.04A</t>
  </si>
  <si>
    <t>ERS.0.050</t>
  </si>
  <si>
    <t>ERS.0.051</t>
  </si>
  <si>
    <t>ERS.0.051A</t>
  </si>
  <si>
    <t>ERS.0.051B</t>
  </si>
  <si>
    <t>ERS.0.051C</t>
  </si>
  <si>
    <t>ERS.0.051D</t>
  </si>
  <si>
    <t>ERS.0.052</t>
  </si>
  <si>
    <t>ERS.0.052A</t>
  </si>
  <si>
    <t>ERS.0.052B</t>
  </si>
  <si>
    <t>ERS.0.052C</t>
  </si>
  <si>
    <t>ERS.0.053</t>
  </si>
  <si>
    <t>ERS.0.053A</t>
  </si>
  <si>
    <t>ERS.0.053B</t>
  </si>
  <si>
    <t>ERS.0.053C</t>
  </si>
  <si>
    <t>ERS.0.054</t>
  </si>
  <si>
    <t>ERS.0.054A</t>
  </si>
  <si>
    <t>ERS.0.054B</t>
  </si>
  <si>
    <t>ERS.0.054C</t>
  </si>
  <si>
    <t>ERS.0.10</t>
  </si>
  <si>
    <t>ERS.0.10A</t>
  </si>
  <si>
    <t>ERS.0.11</t>
  </si>
  <si>
    <t>ERS.0.12</t>
  </si>
  <si>
    <t>ERS.0.13</t>
  </si>
  <si>
    <t>ERS.0.14</t>
  </si>
  <si>
    <t>7</t>
  </si>
  <si>
    <t>ERS.0.15</t>
  </si>
  <si>
    <t>ERS.0.15A</t>
  </si>
  <si>
    <t>ERS.0.16</t>
  </si>
  <si>
    <t>ERS.0.17</t>
  </si>
  <si>
    <t>ERS.0.18</t>
  </si>
  <si>
    <t>ERS.0.19</t>
  </si>
  <si>
    <t>ERS.0.20</t>
  </si>
  <si>
    <t>AV-practica</t>
  </si>
  <si>
    <t>ERS.0.20A</t>
  </si>
  <si>
    <t>ERS.0.20B</t>
  </si>
  <si>
    <t>ERS.0.21</t>
  </si>
  <si>
    <t>9</t>
  </si>
  <si>
    <t>ERS.0.21A</t>
  </si>
  <si>
    <t>ERS.0.21B</t>
  </si>
  <si>
    <t>ERS.0.22</t>
  </si>
  <si>
    <t>ERS.0.23</t>
  </si>
  <si>
    <t>ERS.0.24</t>
  </si>
  <si>
    <t>ERS.0.25</t>
  </si>
  <si>
    <t>ERS.0.26</t>
  </si>
  <si>
    <t>ERS.0.27</t>
  </si>
  <si>
    <t>5e etage</t>
  </si>
  <si>
    <t>Marmoleum</t>
  </si>
  <si>
    <t>Trottoirtegel</t>
  </si>
  <si>
    <t>Onderwijs &amp; studentzaken</t>
  </si>
  <si>
    <t>Examenbureau</t>
  </si>
  <si>
    <t>Planning, IT, SEC</t>
  </si>
  <si>
    <t>Theorie klein</t>
  </si>
  <si>
    <t>Toiletten</t>
  </si>
  <si>
    <t>Gietvloer</t>
  </si>
  <si>
    <t>Theorie Standaard</t>
  </si>
  <si>
    <t>Handenarbeid</t>
  </si>
  <si>
    <t>Spel</t>
  </si>
  <si>
    <t>Huiskamer</t>
  </si>
  <si>
    <t>Dramalokaal</t>
  </si>
  <si>
    <t>Theorie groot</t>
  </si>
  <si>
    <t>Keukenlokaal</t>
  </si>
  <si>
    <t>Beddenlokaal</t>
  </si>
  <si>
    <t>Opslag Beddenlokalen</t>
  </si>
  <si>
    <t>Scenario leren</t>
  </si>
  <si>
    <t>Opslag doktersassistent</t>
  </si>
  <si>
    <t>Doktersassis, theorie gr</t>
  </si>
  <si>
    <t>Verzorgende lokaal</t>
  </si>
  <si>
    <t>Samenwerking, Zelfstudie</t>
  </si>
  <si>
    <t>Facilitair</t>
  </si>
  <si>
    <t>Ontvangst</t>
  </si>
  <si>
    <t>6e etage</t>
  </si>
  <si>
    <t>Theorie standaard</t>
  </si>
  <si>
    <t>Samenwerking, zelfstudie</t>
  </si>
  <si>
    <t>Medewerkers, docenten</t>
  </si>
  <si>
    <t>Gebed/kolf</t>
  </si>
  <si>
    <t>Opslag IT, serverruimte</t>
  </si>
  <si>
    <t>Expositie</t>
  </si>
  <si>
    <t>Koffiehoek</t>
  </si>
  <si>
    <t>Repro ruimte</t>
  </si>
  <si>
    <t>2e etage</t>
  </si>
  <si>
    <t>Algemene ruimte</t>
  </si>
  <si>
    <t>Werkkamer</t>
  </si>
  <si>
    <t>Winkel</t>
  </si>
  <si>
    <t>Sportvloer</t>
  </si>
  <si>
    <t>1.06</t>
  </si>
  <si>
    <t>1.08</t>
  </si>
  <si>
    <t>Vloerbedekking</t>
  </si>
  <si>
    <t>1.09</t>
  </si>
  <si>
    <t>2.03</t>
  </si>
  <si>
    <t>2.04</t>
  </si>
  <si>
    <t>2.05</t>
  </si>
  <si>
    <t>2.06</t>
  </si>
  <si>
    <t>2.07</t>
  </si>
  <si>
    <t>2.08</t>
  </si>
  <si>
    <t>2.09</t>
  </si>
  <si>
    <t>2.01</t>
  </si>
  <si>
    <t>2.02</t>
  </si>
  <si>
    <t>0.00</t>
  </si>
  <si>
    <t>0.01</t>
  </si>
  <si>
    <t>0.03</t>
  </si>
  <si>
    <t>0.04</t>
  </si>
  <si>
    <t>0.05</t>
  </si>
  <si>
    <t>0.06</t>
  </si>
  <si>
    <t>0.07</t>
  </si>
  <si>
    <t>0.09</t>
  </si>
  <si>
    <t>toilet D</t>
  </si>
  <si>
    <t>toilet H</t>
  </si>
  <si>
    <t>Pantry</t>
  </si>
  <si>
    <t>00.01</t>
  </si>
  <si>
    <t>01</t>
  </si>
  <si>
    <t>01.03</t>
  </si>
  <si>
    <t>01.04</t>
  </si>
  <si>
    <t>01.07</t>
  </si>
  <si>
    <t>01.10</t>
  </si>
  <si>
    <t>01.11</t>
  </si>
  <si>
    <t>02.02</t>
  </si>
  <si>
    <t>02.03</t>
  </si>
  <si>
    <t>02.04</t>
  </si>
  <si>
    <t>02.06</t>
  </si>
  <si>
    <t>02.09</t>
  </si>
  <si>
    <t>03</t>
  </si>
  <si>
    <t>03.02</t>
  </si>
  <si>
    <t>03.03</t>
  </si>
  <si>
    <t>03.05</t>
  </si>
  <si>
    <t>03.06</t>
  </si>
  <si>
    <t>03.08</t>
  </si>
  <si>
    <t>03.10</t>
  </si>
  <si>
    <t>vloertegels</t>
  </si>
  <si>
    <t>0.23</t>
  </si>
  <si>
    <t>0.25</t>
  </si>
  <si>
    <t>0.21</t>
  </si>
  <si>
    <t>Kantoorruimte</t>
  </si>
  <si>
    <t>1.78</t>
  </si>
  <si>
    <t>2.87</t>
  </si>
  <si>
    <t>1.65</t>
  </si>
  <si>
    <t>0.29</t>
  </si>
  <si>
    <t>0.35</t>
  </si>
  <si>
    <t>0.36</t>
  </si>
  <si>
    <t>0.02</t>
  </si>
  <si>
    <t>1.33</t>
  </si>
  <si>
    <t>1.29</t>
  </si>
  <si>
    <t>Douche practica</t>
  </si>
  <si>
    <t>Liftmachinekamer</t>
  </si>
  <si>
    <t>vloerbedekking/linoleum</t>
  </si>
  <si>
    <t>MBO College Amstelland</t>
  </si>
  <si>
    <t>Maalderij 37, Amstelveen</t>
  </si>
  <si>
    <t>MBO College Airport</t>
  </si>
  <si>
    <t>Opaallaan 25, Hoofddorp</t>
  </si>
  <si>
    <t>Diamantlaan 29, Hoofddorp</t>
  </si>
  <si>
    <t>MLD.0.01A</t>
  </si>
  <si>
    <t>MLD.0.01B</t>
  </si>
  <si>
    <t>MLD.0.01C</t>
  </si>
  <si>
    <t>MLD.0.01D</t>
  </si>
  <si>
    <t>MLD.0.02A</t>
  </si>
  <si>
    <t>sch. loopmat/linoleum</t>
  </si>
  <si>
    <t>MLD.0.02B</t>
  </si>
  <si>
    <t>MLD.0.02C</t>
  </si>
  <si>
    <t>MLD.0.03A</t>
  </si>
  <si>
    <t>MLD.0.03B</t>
  </si>
  <si>
    <t>MLD.0.03C</t>
  </si>
  <si>
    <t>0.03B</t>
  </si>
  <si>
    <t>MLD.0.03D</t>
  </si>
  <si>
    <t>MLD.0.03E</t>
  </si>
  <si>
    <t>MLD.0.03F</t>
  </si>
  <si>
    <t>MLD.0.03G</t>
  </si>
  <si>
    <t>MLD.0.050</t>
  </si>
  <si>
    <t>MLD.0.051</t>
  </si>
  <si>
    <t>MLD.0.051A</t>
  </si>
  <si>
    <t>MLD.0.051B</t>
  </si>
  <si>
    <t>MLD.0.052</t>
  </si>
  <si>
    <t>MLD.0.052A</t>
  </si>
  <si>
    <t>MLD.0.053</t>
  </si>
  <si>
    <t>MLD.0.053A</t>
  </si>
  <si>
    <t>MLD.0.053B</t>
  </si>
  <si>
    <t>MLD.0.10</t>
  </si>
  <si>
    <t>Kleedkamers en leslokaal</t>
  </si>
  <si>
    <t>MLD.0.10A</t>
  </si>
  <si>
    <t>0.09A</t>
  </si>
  <si>
    <t>0.09B</t>
  </si>
  <si>
    <t>0.09C</t>
  </si>
  <si>
    <t>MLD.0.10B</t>
  </si>
  <si>
    <t>MLD.0.11</t>
  </si>
  <si>
    <t>coatingvloer</t>
  </si>
  <si>
    <t>MLD.0.12</t>
  </si>
  <si>
    <t>0.03C</t>
  </si>
  <si>
    <t>MLD.0.13</t>
  </si>
  <si>
    <t>0.03D</t>
  </si>
  <si>
    <t>MLD.0.14</t>
  </si>
  <si>
    <t>0.03F</t>
  </si>
  <si>
    <t>MLD.0.15</t>
  </si>
  <si>
    <t>MLD.0.15A</t>
  </si>
  <si>
    <t>MLD.0.16</t>
  </si>
  <si>
    <t>MLD.0.17</t>
  </si>
  <si>
    <t>MLD.0.18</t>
  </si>
  <si>
    <t>MLD.0.19</t>
  </si>
  <si>
    <t>MLD.0.19A</t>
  </si>
  <si>
    <t>MLD.0.20</t>
  </si>
  <si>
    <t>Examenlokaal</t>
  </si>
  <si>
    <t>MLD.1.01A</t>
  </si>
  <si>
    <t>MLD.1.01B</t>
  </si>
  <si>
    <t>MLD.1.01C</t>
  </si>
  <si>
    <t>MLD.1.01D</t>
  </si>
  <si>
    <t>MLD.1.02A</t>
  </si>
  <si>
    <t>MLD.1.02B</t>
  </si>
  <si>
    <t>MLD.1.02C</t>
  </si>
  <si>
    <t>MLD.1.02D</t>
  </si>
  <si>
    <t>MLD.1.03A</t>
  </si>
  <si>
    <t>0.3A</t>
  </si>
  <si>
    <t>MLD.1.03B</t>
  </si>
  <si>
    <t>MLD.1.03C</t>
  </si>
  <si>
    <t>MLD.1.03D</t>
  </si>
  <si>
    <t>1.03E</t>
  </si>
  <si>
    <t>MLD.1.03E</t>
  </si>
  <si>
    <t>MLD.1.04A</t>
  </si>
  <si>
    <t>MLD.1.04B</t>
  </si>
  <si>
    <t>MLD.1.04C</t>
  </si>
  <si>
    <t>MLD.1.04D</t>
  </si>
  <si>
    <t>MLD.1.050</t>
  </si>
  <si>
    <t>1.050</t>
  </si>
  <si>
    <t>MLD.1.050A</t>
  </si>
  <si>
    <t>MLD.1.051</t>
  </si>
  <si>
    <t>1.051</t>
  </si>
  <si>
    <t>MLD.1.051A</t>
  </si>
  <si>
    <t>MLD.1.052</t>
  </si>
  <si>
    <t>MLD.1.052A</t>
  </si>
  <si>
    <t>MLD.1.052B</t>
  </si>
  <si>
    <t>MLD.1.052C</t>
  </si>
  <si>
    <t>MLD.1.052D</t>
  </si>
  <si>
    <t>MLD.1.053</t>
  </si>
  <si>
    <t>MLD.1.053A</t>
  </si>
  <si>
    <t>MLD.1.053B</t>
  </si>
  <si>
    <t>MLD.1.054</t>
  </si>
  <si>
    <t>1.055</t>
  </si>
  <si>
    <t>MLD.1.054A</t>
  </si>
  <si>
    <t>MLD.1.055</t>
  </si>
  <si>
    <t>1.054</t>
  </si>
  <si>
    <t>MLD.1.055A</t>
  </si>
  <si>
    <t>MLD.1.055B</t>
  </si>
  <si>
    <t>MLD.1.10</t>
  </si>
  <si>
    <t>1.93</t>
  </si>
  <si>
    <t>MLD.1.11</t>
  </si>
  <si>
    <t>MLD.1.12</t>
  </si>
  <si>
    <t>MLD.1.13</t>
  </si>
  <si>
    <t>MLD.1.14</t>
  </si>
  <si>
    <t>MLD.1.15</t>
  </si>
  <si>
    <t>MLD.1.15A</t>
  </si>
  <si>
    <t>MLD.1.15B</t>
  </si>
  <si>
    <t>1.64</t>
  </si>
  <si>
    <t>MLD.1.16</t>
  </si>
  <si>
    <t>MLD.1.17</t>
  </si>
  <si>
    <t>1.05D</t>
  </si>
  <si>
    <t>MLD.1.18</t>
  </si>
  <si>
    <t>MLD.1.18C</t>
  </si>
  <si>
    <t>MLD.1.18D</t>
  </si>
  <si>
    <t>1.12D</t>
  </si>
  <si>
    <t>MLD.1.18E</t>
  </si>
  <si>
    <t>1.12E</t>
  </si>
  <si>
    <t>MLD.1.19</t>
  </si>
  <si>
    <t>MLD.1.20</t>
  </si>
  <si>
    <t>MLD.1.21</t>
  </si>
  <si>
    <t>MLD.1.22</t>
  </si>
  <si>
    <t>MLD.1.23</t>
  </si>
  <si>
    <t>MLD.1.24</t>
  </si>
  <si>
    <t>Praktijklokaal handvaardigheid</t>
  </si>
  <si>
    <t>MLD.1.25</t>
  </si>
  <si>
    <t>1.37</t>
  </si>
  <si>
    <t>MLD.1.26</t>
  </si>
  <si>
    <t>MLD.1.27</t>
  </si>
  <si>
    <t>1.31</t>
  </si>
  <si>
    <t>MLD.1.28</t>
  </si>
  <si>
    <t>MLD.1.29</t>
  </si>
  <si>
    <t>MLD.1.30</t>
  </si>
  <si>
    <t>MLD.1.31a</t>
  </si>
  <si>
    <t>MLD.1.31b</t>
  </si>
  <si>
    <t>1.62</t>
  </si>
  <si>
    <t>MLD.1.32</t>
  </si>
  <si>
    <t>MLD.1.33</t>
  </si>
  <si>
    <t>1.77</t>
  </si>
  <si>
    <t>MLD.1.34</t>
  </si>
  <si>
    <t>MLD.1.35</t>
  </si>
  <si>
    <t>1.85</t>
  </si>
  <si>
    <t>MLD.1.36</t>
  </si>
  <si>
    <t>MLD.2.01A</t>
  </si>
  <si>
    <t>MLD.2.01B</t>
  </si>
  <si>
    <t>MLD.2.01C</t>
  </si>
  <si>
    <t>MLD.2.01D</t>
  </si>
  <si>
    <t>MLD.2.02A</t>
  </si>
  <si>
    <t>MLD.2.02B</t>
  </si>
  <si>
    <t>MLD.2.02C</t>
  </si>
  <si>
    <t>MLD.2.02D</t>
  </si>
  <si>
    <t>MLD.2.03A</t>
  </si>
  <si>
    <t>MLD.2.03B</t>
  </si>
  <si>
    <t>MLD.2.03C</t>
  </si>
  <si>
    <t>MLD.2.03D</t>
  </si>
  <si>
    <t>2.03E</t>
  </si>
  <si>
    <t>MLD.2.03E</t>
  </si>
  <si>
    <t>2.03F</t>
  </si>
  <si>
    <t>MLD.2.04A</t>
  </si>
  <si>
    <t>MLD.2.04B</t>
  </si>
  <si>
    <t>MLD.2.04C</t>
  </si>
  <si>
    <t>MLD.2.04D</t>
  </si>
  <si>
    <t>MLD.2.050</t>
  </si>
  <si>
    <t>MLD.2.050A</t>
  </si>
  <si>
    <t>MLD.2.051</t>
  </si>
  <si>
    <t>MLD.2.051A</t>
  </si>
  <si>
    <t>MLD.2.052</t>
  </si>
  <si>
    <t>MLD.2.052A</t>
  </si>
  <si>
    <t>MLD.2.052B</t>
  </si>
  <si>
    <t>MLD.2.052C</t>
  </si>
  <si>
    <t>MLD.2.052D</t>
  </si>
  <si>
    <t>MLD.2.053</t>
  </si>
  <si>
    <t>MLD.2.053A</t>
  </si>
  <si>
    <t>MLD.2.053B</t>
  </si>
  <si>
    <t>MLD.2.054</t>
  </si>
  <si>
    <t>2.055</t>
  </si>
  <si>
    <t>MLD.2.054A</t>
  </si>
  <si>
    <t>MLD.2.055</t>
  </si>
  <si>
    <t>2.054</t>
  </si>
  <si>
    <t>MLD.2.055A</t>
  </si>
  <si>
    <t>MLD.2.055B</t>
  </si>
  <si>
    <t>MLD.2.055C</t>
  </si>
  <si>
    <t>MLD.2.10</t>
  </si>
  <si>
    <t>2.98</t>
  </si>
  <si>
    <t>MLD.2.11</t>
  </si>
  <si>
    <t>MLD.2.12</t>
  </si>
  <si>
    <t>2.82 en 2.84</t>
  </si>
  <si>
    <t>MLD.2.14</t>
  </si>
  <si>
    <t>MLD.2.15</t>
  </si>
  <si>
    <t>MLD.2.16</t>
  </si>
  <si>
    <t>MLD.2.17</t>
  </si>
  <si>
    <t>MLD.2.18</t>
  </si>
  <si>
    <t>MLD.2.19</t>
  </si>
  <si>
    <t>MLD.2.20</t>
  </si>
  <si>
    <t>MLD.2.21</t>
  </si>
  <si>
    <t>MLD.2.22</t>
  </si>
  <si>
    <t>MLD.2.23</t>
  </si>
  <si>
    <t>2.35</t>
  </si>
  <si>
    <t>Lesruimte en vergaderruimte</t>
  </si>
  <si>
    <t>Auditoria/filmzalen</t>
  </si>
  <si>
    <t>MLD.2.24</t>
  </si>
  <si>
    <t>MLD.2.25</t>
  </si>
  <si>
    <t>MLD.2.26</t>
  </si>
  <si>
    <t>2.29</t>
  </si>
  <si>
    <t>MLD.2.27</t>
  </si>
  <si>
    <t>MLD.2.28</t>
  </si>
  <si>
    <t>MLD.2.29</t>
  </si>
  <si>
    <t>MLD.2.30</t>
  </si>
  <si>
    <t>MLD.2.31</t>
  </si>
  <si>
    <t>MLD.2.32a</t>
  </si>
  <si>
    <t>2.65</t>
  </si>
  <si>
    <t>MLD.2.32b</t>
  </si>
  <si>
    <t>2.67</t>
  </si>
  <si>
    <t>MLD.2.33</t>
  </si>
  <si>
    <t>2.75</t>
  </si>
  <si>
    <t>MLD.2.34</t>
  </si>
  <si>
    <t>2.79</t>
  </si>
  <si>
    <t>MLD.2.35</t>
  </si>
  <si>
    <t>MLD.2.36</t>
  </si>
  <si>
    <t>MLD.2.37</t>
  </si>
  <si>
    <t>MLD.2.38</t>
  </si>
  <si>
    <t>2.91</t>
  </si>
  <si>
    <t>MLD.2.39</t>
  </si>
  <si>
    <t>2.95</t>
  </si>
  <si>
    <t>MLD.3.01A</t>
  </si>
  <si>
    <t>MLD.3.01B</t>
  </si>
  <si>
    <t>MLD.3.01C</t>
  </si>
  <si>
    <t>MLD.3.01D</t>
  </si>
  <si>
    <t>MLD.3.01E</t>
  </si>
  <si>
    <t>MLD.3.02A</t>
  </si>
  <si>
    <t>MLD.3.02B</t>
  </si>
  <si>
    <t>MLD.3.02C</t>
  </si>
  <si>
    <t>MLD.3.02D</t>
  </si>
  <si>
    <t>MLD.3.03A</t>
  </si>
  <si>
    <t>MLD.3.03B</t>
  </si>
  <si>
    <t>MLD.3.03C</t>
  </si>
  <si>
    <t>MLD.3.03D</t>
  </si>
  <si>
    <t>MLD.3.04A</t>
  </si>
  <si>
    <t>MLD.3.04B</t>
  </si>
  <si>
    <t>MLD.3.04C</t>
  </si>
  <si>
    <t>MLD.3.04D</t>
  </si>
  <si>
    <t>MLD.3.050</t>
  </si>
  <si>
    <t>MLD.3.050A</t>
  </si>
  <si>
    <t>MLD.3.051</t>
  </si>
  <si>
    <t>MLD.3.051A</t>
  </si>
  <si>
    <t>MLD.3.052</t>
  </si>
  <si>
    <t>MLD.3.052A</t>
  </si>
  <si>
    <t>MLD.3.052B</t>
  </si>
  <si>
    <t>MLD.3.052C</t>
  </si>
  <si>
    <t>MLD.3.052D</t>
  </si>
  <si>
    <t>MLD.3.053</t>
  </si>
  <si>
    <t>MLD.3.053A</t>
  </si>
  <si>
    <t>MLD.3.053B</t>
  </si>
  <si>
    <t>MLD.3.054</t>
  </si>
  <si>
    <t>MLD.3.054A</t>
  </si>
  <si>
    <t>MLD.3.055</t>
  </si>
  <si>
    <t>3.054</t>
  </si>
  <si>
    <t>MLD.3.055A</t>
  </si>
  <si>
    <t>MLD.3.055B</t>
  </si>
  <si>
    <t>MLD.3.055C</t>
  </si>
  <si>
    <t>MLD.3.10</t>
  </si>
  <si>
    <t>3.96</t>
  </si>
  <si>
    <t>MLD.3.11</t>
  </si>
  <si>
    <t>3.90</t>
  </si>
  <si>
    <t>MLD.3.12</t>
  </si>
  <si>
    <t>MLD.3.14</t>
  </si>
  <si>
    <t>MLD.3.15</t>
  </si>
  <si>
    <t>MLD.3.16</t>
  </si>
  <si>
    <t>3.84</t>
  </si>
  <si>
    <t>MLD.3.17</t>
  </si>
  <si>
    <t>MLD.3.18</t>
  </si>
  <si>
    <t>3.62</t>
  </si>
  <si>
    <t>MLD.3.19</t>
  </si>
  <si>
    <t>MLD.3.20</t>
  </si>
  <si>
    <t>MLD.3.21</t>
  </si>
  <si>
    <t>MLD.3.22</t>
  </si>
  <si>
    <t>3.20</t>
  </si>
  <si>
    <t>MLD.3.23</t>
  </si>
  <si>
    <t>3.24</t>
  </si>
  <si>
    <t>MLD.3.24</t>
  </si>
  <si>
    <t>MLD.3.25</t>
  </si>
  <si>
    <t>MLD.3.26</t>
  </si>
  <si>
    <t>3.35</t>
  </si>
  <si>
    <t>MLD.3.26A</t>
  </si>
  <si>
    <t>MLD.3.27</t>
  </si>
  <si>
    <t>3.31</t>
  </si>
  <si>
    <t>MLD.3.28</t>
  </si>
  <si>
    <t>3.27</t>
  </si>
  <si>
    <t>MLD.3.29</t>
  </si>
  <si>
    <t>3.25</t>
  </si>
  <si>
    <t>MLD.3.30</t>
  </si>
  <si>
    <t>3.21</t>
  </si>
  <si>
    <t>3.19</t>
  </si>
  <si>
    <t>MLD.3.32</t>
  </si>
  <si>
    <t>3.15</t>
  </si>
  <si>
    <t>MLD.3.33</t>
  </si>
  <si>
    <t>MLD.3.34</t>
  </si>
  <si>
    <t>3.63</t>
  </si>
  <si>
    <t>MLD.3.35</t>
  </si>
  <si>
    <t>3.69</t>
  </si>
  <si>
    <t>MLD.3.36</t>
  </si>
  <si>
    <t>3.75</t>
  </si>
  <si>
    <t>MLD.3.37</t>
  </si>
  <si>
    <t>3.77</t>
  </si>
  <si>
    <t>MLD.3.38</t>
  </si>
  <si>
    <t>3.79</t>
  </si>
  <si>
    <t>MLD.3.39</t>
  </si>
  <si>
    <t>3.81a</t>
  </si>
  <si>
    <t>MLD.3.40</t>
  </si>
  <si>
    <t>3.81b</t>
  </si>
  <si>
    <t>MLD.3.41</t>
  </si>
  <si>
    <t>3.97</t>
  </si>
  <si>
    <t>OPL.A.0.01A</t>
  </si>
  <si>
    <t>OPL.A.0.02A</t>
  </si>
  <si>
    <t>OPL.A.0.02B</t>
  </si>
  <si>
    <t>OPL.A.0.02C</t>
  </si>
  <si>
    <t>OPL.A.0.03A</t>
  </si>
  <si>
    <t>OPL.A.0.03B</t>
  </si>
  <si>
    <t>OPL.A.0.03C</t>
  </si>
  <si>
    <t>OPL.A.0.050</t>
  </si>
  <si>
    <t>vloercoating</t>
  </si>
  <si>
    <t>OPL.A.0.050A</t>
  </si>
  <si>
    <t>OPL.A.0.050B</t>
  </si>
  <si>
    <t>OPL.A.0.051</t>
  </si>
  <si>
    <t>OPL.A.0.051A</t>
  </si>
  <si>
    <t>OPL.A.0.051B</t>
  </si>
  <si>
    <t>OPL.A.0.10</t>
  </si>
  <si>
    <t>OPL.A.0.10B</t>
  </si>
  <si>
    <t>OPL.A.0.11</t>
  </si>
  <si>
    <t>A0.05</t>
  </si>
  <si>
    <t>OPL.A.0.12</t>
  </si>
  <si>
    <t>OPL.A.0.13</t>
  </si>
  <si>
    <t>OPL.A.0.14</t>
  </si>
  <si>
    <t>OPL.A.0.14A</t>
  </si>
  <si>
    <t>OPL.A.0.14B</t>
  </si>
  <si>
    <t>OPL.A.0.14C</t>
  </si>
  <si>
    <t>OPL.A.0.14D</t>
  </si>
  <si>
    <t>OPL.A.0.14E</t>
  </si>
  <si>
    <t>OPL.A.0.14F</t>
  </si>
  <si>
    <t>OPL.A.0.15</t>
  </si>
  <si>
    <t>A0.28</t>
  </si>
  <si>
    <t>OPL.A.0.15A</t>
  </si>
  <si>
    <t>A0.29</t>
  </si>
  <si>
    <t>OPL.A.0.15B</t>
  </si>
  <si>
    <t>OPL.A.0.16</t>
  </si>
  <si>
    <t>OPL.A.0.17</t>
  </si>
  <si>
    <t>OPL.B.0.01A</t>
  </si>
  <si>
    <t>OPL.B.0.01B</t>
  </si>
  <si>
    <t>OPL.B.0.01C</t>
  </si>
  <si>
    <t>OPL.B.0.02A</t>
  </si>
  <si>
    <t>OPL.B.0.02B</t>
  </si>
  <si>
    <t>OPL.B.0.02C</t>
  </si>
  <si>
    <t>OPL.B.0.02D</t>
  </si>
  <si>
    <t>OPL.B.0.02E</t>
  </si>
  <si>
    <t>OPL.B.0.03</t>
  </si>
  <si>
    <t>B0.16</t>
  </si>
  <si>
    <t>OPL.B.0.03A</t>
  </si>
  <si>
    <t>OPL.B.0.03B</t>
  </si>
  <si>
    <t>OPL.B.0.04A</t>
  </si>
  <si>
    <t>OPL.B.0.050</t>
  </si>
  <si>
    <t>OPL.B.0.051</t>
  </si>
  <si>
    <t>OPL.B.0.052</t>
  </si>
  <si>
    <t>OPL.B.0.052A</t>
  </si>
  <si>
    <t>OPL.B.0.052B</t>
  </si>
  <si>
    <t>OPL.B.0.053</t>
  </si>
  <si>
    <t>OPL.B.0.054</t>
  </si>
  <si>
    <t>OPL.B.0.054A</t>
  </si>
  <si>
    <t>OPL.B.0.054B</t>
  </si>
  <si>
    <t>OPL.B.0.054C</t>
  </si>
  <si>
    <t>OPL.B.0.054D</t>
  </si>
  <si>
    <t>OPL.B.0.10</t>
  </si>
  <si>
    <t>B0.02</t>
  </si>
  <si>
    <t>schoonloopmat/linoleum</t>
  </si>
  <si>
    <t>OPL.B.0.11</t>
  </si>
  <si>
    <t>OPL.B.0.12</t>
  </si>
  <si>
    <t>OPL.B.0.13</t>
  </si>
  <si>
    <t>OPL.B.0.13A</t>
  </si>
  <si>
    <t>OPL.B.0.14</t>
  </si>
  <si>
    <t>B0.18</t>
  </si>
  <si>
    <t>OPL.B.0.14A</t>
  </si>
  <si>
    <t>OPL.B.0.15</t>
  </si>
  <si>
    <t>B0.12-B</t>
  </si>
  <si>
    <t>OPL.B.0.16</t>
  </si>
  <si>
    <t>OPL.T.0.01A</t>
  </si>
  <si>
    <t>OPL.T.0.01B</t>
  </si>
  <si>
    <t>OPL.T.0.01C</t>
  </si>
  <si>
    <t>OPL.T.0.02A</t>
  </si>
  <si>
    <t>OPL.T.0.02C</t>
  </si>
  <si>
    <t>OPL.T.0.04A</t>
  </si>
  <si>
    <t>OPL.T.0.04B</t>
  </si>
  <si>
    <t>OPL.T.0.04C</t>
  </si>
  <si>
    <t>OPL.T.0.04D</t>
  </si>
  <si>
    <t>OPL.T.0.04E</t>
  </si>
  <si>
    <t>OPL.T.0.04F</t>
  </si>
  <si>
    <t>OPL.T.0.050</t>
  </si>
  <si>
    <t>OPL.T.0.050A</t>
  </si>
  <si>
    <t>OPL.T.0.050B</t>
  </si>
  <si>
    <t>OPL.T.0.050C</t>
  </si>
  <si>
    <t>OPL.T.0.050D</t>
  </si>
  <si>
    <t>OPL.T.0.051</t>
  </si>
  <si>
    <t>OPL.T.0.052</t>
  </si>
  <si>
    <t>OPL.T.0.052A</t>
  </si>
  <si>
    <t>OPL.T.0.052B</t>
  </si>
  <si>
    <t>OPL.T.0.053</t>
  </si>
  <si>
    <t>OPL.T.0.053A</t>
  </si>
  <si>
    <t>OPL.T.0.053B</t>
  </si>
  <si>
    <t>OPL.T.0.054</t>
  </si>
  <si>
    <t>OPL.T.0.054A</t>
  </si>
  <si>
    <t>OPL.T.0.055</t>
  </si>
  <si>
    <t>OPL.T.0.10</t>
  </si>
  <si>
    <t>T0.01</t>
  </si>
  <si>
    <t>OPL.T.0.11</t>
  </si>
  <si>
    <t>T0.03</t>
  </si>
  <si>
    <t>OPL.T.0.12</t>
  </si>
  <si>
    <t>T0.04</t>
  </si>
  <si>
    <t>OPL.T.0.13</t>
  </si>
  <si>
    <t>T0.05</t>
  </si>
  <si>
    <t>OPL.T.0.14</t>
  </si>
  <si>
    <t>T0.06-A</t>
  </si>
  <si>
    <t>OPL.T.0.16</t>
  </si>
  <si>
    <t>T0.07</t>
  </si>
  <si>
    <t>T0.06-B</t>
  </si>
  <si>
    <t>OPL.T.0.17</t>
  </si>
  <si>
    <t>T0.08</t>
  </si>
  <si>
    <t>OPL.T.0.18</t>
  </si>
  <si>
    <t>T0.09</t>
  </si>
  <si>
    <t>OPL.T.0.19</t>
  </si>
  <si>
    <t>OPL.T.0.20</t>
  </si>
  <si>
    <t>T0.15</t>
  </si>
  <si>
    <t>OPL.T.0.21</t>
  </si>
  <si>
    <t>T0.16</t>
  </si>
  <si>
    <t>OPL.T.0.22</t>
  </si>
  <si>
    <t>T0.17</t>
  </si>
  <si>
    <t>OPL.T.0.23</t>
  </si>
  <si>
    <t>T0.20</t>
  </si>
  <si>
    <t>OPL.T.0.24</t>
  </si>
  <si>
    <t>T0.21</t>
  </si>
  <si>
    <t>OPL.T.0.25</t>
  </si>
  <si>
    <t>T0.22</t>
  </si>
  <si>
    <t>OPL.T.0.26</t>
  </si>
  <si>
    <t>T0.23</t>
  </si>
  <si>
    <t>OPL.W.0.01A</t>
  </si>
  <si>
    <t>OPL.W.0.01B</t>
  </si>
  <si>
    <t>OPL.W.0.01C</t>
  </si>
  <si>
    <t>OPL.W.0.01D</t>
  </si>
  <si>
    <t>OPL.W.0.02A</t>
  </si>
  <si>
    <t>OPL.W.0.02B</t>
  </si>
  <si>
    <t>W0.51</t>
  </si>
  <si>
    <t>OPL.W.0.02C</t>
  </si>
  <si>
    <t>OPL.W.0.02D</t>
  </si>
  <si>
    <t>OPL.W.0.02E</t>
  </si>
  <si>
    <t>OPL.W.0.03A</t>
  </si>
  <si>
    <t>Technische ruimten algemeen</t>
  </si>
  <si>
    <t>OPL.W.0.03B</t>
  </si>
  <si>
    <t>OPL.W.0.03C</t>
  </si>
  <si>
    <t>OPL.W.0.03D</t>
  </si>
  <si>
    <t>OPL.W.0.03E</t>
  </si>
  <si>
    <t>OPL.W.0.03F</t>
  </si>
  <si>
    <t>OPL.W.0.03G</t>
  </si>
  <si>
    <t>Technische ruimten specifiek</t>
  </si>
  <si>
    <t>OPL.W.0.03H</t>
  </si>
  <si>
    <t>OPL.W.0.03I</t>
  </si>
  <si>
    <t>OPL.W.0.03J</t>
  </si>
  <si>
    <t>OPL.W.0.050</t>
  </si>
  <si>
    <t>OPL.W.0.050A</t>
  </si>
  <si>
    <t>OPL.W.0.050B</t>
  </si>
  <si>
    <t>OPL.W.0.050C</t>
  </si>
  <si>
    <t>OPL.W.0.051</t>
  </si>
  <si>
    <t>OPL.W.0.052</t>
  </si>
  <si>
    <t>OPL.W.0.052A</t>
  </si>
  <si>
    <t>OPL.W.0.052B</t>
  </si>
  <si>
    <t>OPL.W.0.052C</t>
  </si>
  <si>
    <t>OPL.W.0.053</t>
  </si>
  <si>
    <t>OPL.W.0.10</t>
  </si>
  <si>
    <t>OPL.W.0.11</t>
  </si>
  <si>
    <t>W0.41</t>
  </si>
  <si>
    <t>Praktijk VT</t>
  </si>
  <si>
    <t>OPL.W.0.11A</t>
  </si>
  <si>
    <t>OPL.W.0.11B</t>
  </si>
  <si>
    <t>OPL.W.0.11C</t>
  </si>
  <si>
    <t>OPL.W.0.11D</t>
  </si>
  <si>
    <t>OPL.W.0.11E</t>
  </si>
  <si>
    <t>OPL.W.0.12</t>
  </si>
  <si>
    <t>W0.44</t>
  </si>
  <si>
    <t>OPL.W.0.13</t>
  </si>
  <si>
    <t>W0.45</t>
  </si>
  <si>
    <t>OPL.W.0.14</t>
  </si>
  <si>
    <t>W0.48</t>
  </si>
  <si>
    <t>OPL.W.0.14A</t>
  </si>
  <si>
    <t>OPL.W.0.15</t>
  </si>
  <si>
    <t>W0.49</t>
  </si>
  <si>
    <t>OPL.W.0.16</t>
  </si>
  <si>
    <t>OPL.W.0.16A</t>
  </si>
  <si>
    <t>OPL.W.0.17</t>
  </si>
  <si>
    <t>W0.19 / W0.16</t>
  </si>
  <si>
    <t>Praktijk VT met theorielokaal en kantoor</t>
  </si>
  <si>
    <t>OPL.W.0.17A</t>
  </si>
  <si>
    <t>OPL.W.0.17B</t>
  </si>
  <si>
    <t>OPL.W.0.17C</t>
  </si>
  <si>
    <t>OPL.W.0.17D</t>
  </si>
  <si>
    <t>OPL.W.0.17E</t>
  </si>
  <si>
    <t>OPL.W.0.17F</t>
  </si>
  <si>
    <t>OPL.W.0.18</t>
  </si>
  <si>
    <t>W0.18</t>
  </si>
  <si>
    <t>OPL.W.0.19</t>
  </si>
  <si>
    <t>W0.12</t>
  </si>
  <si>
    <t>OPL.W.0.19A</t>
  </si>
  <si>
    <t>OPL.W.0.19C</t>
  </si>
  <si>
    <t>OPL.W.0.21</t>
  </si>
  <si>
    <t>W0.06</t>
  </si>
  <si>
    <t>OPL.W.0.21A</t>
  </si>
  <si>
    <t>OPL.W.0.21B</t>
  </si>
  <si>
    <t>OPL.W.0.21C</t>
  </si>
  <si>
    <t>OPL.W.0.22</t>
  </si>
  <si>
    <t>OPL.W.0.23</t>
  </si>
  <si>
    <t>OPL.W.0.24</t>
  </si>
  <si>
    <t>W001.R-B</t>
  </si>
  <si>
    <t>OPL.W.0.25</t>
  </si>
  <si>
    <t>W001.R-C</t>
  </si>
  <si>
    <t>OPL.W.0.26</t>
  </si>
  <si>
    <t>W0.23</t>
  </si>
  <si>
    <t>OPL.W.0.27</t>
  </si>
  <si>
    <t>OPL.W.0.28</t>
  </si>
  <si>
    <t>Hangar</t>
  </si>
  <si>
    <t>OPL.A.1.02A</t>
  </si>
  <si>
    <t>OPL.A.1.03A</t>
  </si>
  <si>
    <t>OPL.A.1.03B</t>
  </si>
  <si>
    <t>A1.01</t>
  </si>
  <si>
    <t>OPL.A.1.10</t>
  </si>
  <si>
    <t>A110</t>
  </si>
  <si>
    <t>Lounge</t>
  </si>
  <si>
    <t>Praktijkruimte</t>
  </si>
  <si>
    <t>A109</t>
  </si>
  <si>
    <t>Lounge Bibliotheek</t>
  </si>
  <si>
    <t>OPL.A.1.10A</t>
  </si>
  <si>
    <t>OPL.A.1.11</t>
  </si>
  <si>
    <t>Lounge keuken</t>
  </si>
  <si>
    <t>OPL.A.1.12</t>
  </si>
  <si>
    <t>A1.08</t>
  </si>
  <si>
    <t>Kantoorrtuimten</t>
  </si>
  <si>
    <t>OPL.A.1.13</t>
  </si>
  <si>
    <t>A1.07</t>
  </si>
  <si>
    <t>OPL.A.1.14</t>
  </si>
  <si>
    <t>A1.06 / A1.06B</t>
  </si>
  <si>
    <t>OPL.A.1.16</t>
  </si>
  <si>
    <t>A1.06-A</t>
  </si>
  <si>
    <t>OPL.A.1.17</t>
  </si>
  <si>
    <t>A1.05</t>
  </si>
  <si>
    <t>OPL.A.1.18</t>
  </si>
  <si>
    <t>A1.04</t>
  </si>
  <si>
    <t>OPL.A.1.19</t>
  </si>
  <si>
    <t>A1.02</t>
  </si>
  <si>
    <t>OPL.A.1.20</t>
  </si>
  <si>
    <t>A1.03</t>
  </si>
  <si>
    <t>OPL.A.1.21</t>
  </si>
  <si>
    <t>A1.11</t>
  </si>
  <si>
    <t>OPL.B.1.01A</t>
  </si>
  <si>
    <t>OPL.B.1.01B</t>
  </si>
  <si>
    <t>OPL.B.1.01C</t>
  </si>
  <si>
    <t>OPL.B.1.02A</t>
  </si>
  <si>
    <t>OPL.B.1.02B</t>
  </si>
  <si>
    <t>B1.03</t>
  </si>
  <si>
    <t>OPL.B.1.02C</t>
  </si>
  <si>
    <t>OPL.B.1.03A</t>
  </si>
  <si>
    <t>OPL.B.1.03B</t>
  </si>
  <si>
    <t>OPL.B.1.04A</t>
  </si>
  <si>
    <t>OPL.B.1.04B</t>
  </si>
  <si>
    <t>OPL.B.1.050</t>
  </si>
  <si>
    <t>OPL.B.1.050A</t>
  </si>
  <si>
    <t>OPL.B.1.050B</t>
  </si>
  <si>
    <t>OPL.B.1.051</t>
  </si>
  <si>
    <t>OPL.B.1.052</t>
  </si>
  <si>
    <t>OPL.B.1.052A</t>
  </si>
  <si>
    <t>OPL.B.1.052B</t>
  </si>
  <si>
    <t>OPL.B.1.052C</t>
  </si>
  <si>
    <t>OPL.B.1.052D</t>
  </si>
  <si>
    <t>OPL.B.1.10</t>
  </si>
  <si>
    <t>OPL.B.1.11</t>
  </si>
  <si>
    <t>B1.01</t>
  </si>
  <si>
    <t>Computer/examenlokaal</t>
  </si>
  <si>
    <t>OPL.B.1.12</t>
  </si>
  <si>
    <t>B103</t>
  </si>
  <si>
    <t>Praktijk BBL-PEC</t>
  </si>
  <si>
    <t>OPL.B.1.13</t>
  </si>
  <si>
    <t>OPL.B.1.14</t>
  </si>
  <si>
    <t>OPL.B.1.15</t>
  </si>
  <si>
    <t>OPL.B.1.16</t>
  </si>
  <si>
    <t>OPL.B.1.17</t>
  </si>
  <si>
    <t>B1.06</t>
  </si>
  <si>
    <t>OPL.B.1.18</t>
  </si>
  <si>
    <t>B1.07</t>
  </si>
  <si>
    <t>OPL.B.1.19</t>
  </si>
  <si>
    <t>OPL.B.1.20</t>
  </si>
  <si>
    <t>OPL.B.1.21</t>
  </si>
  <si>
    <t>B0.09</t>
  </si>
  <si>
    <t>OPL.B.1.22</t>
  </si>
  <si>
    <t>B0.09B</t>
  </si>
  <si>
    <t>OPL.B.1.23</t>
  </si>
  <si>
    <t>B1.09A</t>
  </si>
  <si>
    <t>OPL.B.1.24</t>
  </si>
  <si>
    <t>OPL.B.1.25</t>
  </si>
  <si>
    <t>B1.13</t>
  </si>
  <si>
    <t>OPL.T.1.01A</t>
  </si>
  <si>
    <t>OPL.T.1.01B</t>
  </si>
  <si>
    <t>OPL.T.1.01C</t>
  </si>
  <si>
    <t>OPL.T.1.02A</t>
  </si>
  <si>
    <t>OPL.T.1.02B</t>
  </si>
  <si>
    <t>OPL.T.1.04A</t>
  </si>
  <si>
    <t>OPL.T.1.04B</t>
  </si>
  <si>
    <t>OPL.T.1.04C</t>
  </si>
  <si>
    <t>OPL.T.1.04D</t>
  </si>
  <si>
    <t>OPL.T.1.04F</t>
  </si>
  <si>
    <t>OPL.T.1.04G</t>
  </si>
  <si>
    <t>OPL.T.1.04H</t>
  </si>
  <si>
    <t>OPL.T.1.050</t>
  </si>
  <si>
    <t>OPL.T.1.050A</t>
  </si>
  <si>
    <t>OPL.T.1.050B</t>
  </si>
  <si>
    <t>OPL.T.1.050C</t>
  </si>
  <si>
    <t>OPL.T.1.050D</t>
  </si>
  <si>
    <t>OPL.T.1.051</t>
  </si>
  <si>
    <t>OPL.T.1.052</t>
  </si>
  <si>
    <t>OPL.T.1.052A</t>
  </si>
  <si>
    <t>OPL.T.1.052B</t>
  </si>
  <si>
    <t>OPL.T.1.053</t>
  </si>
  <si>
    <t>OPL.T.1.053A</t>
  </si>
  <si>
    <t>OPL.T.1.053B</t>
  </si>
  <si>
    <t>OPL.T.1.054</t>
  </si>
  <si>
    <t>OPL.T.1.054A</t>
  </si>
  <si>
    <t>OPL.T.1.10</t>
  </si>
  <si>
    <t>T1.01</t>
  </si>
  <si>
    <t>OPL.T.1.11</t>
  </si>
  <si>
    <t>T1.02</t>
  </si>
  <si>
    <t>OPL.T.1.12</t>
  </si>
  <si>
    <t>T1.03</t>
  </si>
  <si>
    <t>Mock-up 1e verdieping</t>
  </si>
  <si>
    <t>linoleum/vloerbedekking</t>
  </si>
  <si>
    <t>OPL.T.1.12A</t>
  </si>
  <si>
    <t>OPL.T.1.13</t>
  </si>
  <si>
    <t>T1.05</t>
  </si>
  <si>
    <t>OPL.T.1.14</t>
  </si>
  <si>
    <t>T1.06</t>
  </si>
  <si>
    <t>OPL.T.1.15</t>
  </si>
  <si>
    <t>T1.07</t>
  </si>
  <si>
    <t>OPL.T.1.16</t>
  </si>
  <si>
    <t>T1.08</t>
  </si>
  <si>
    <t>OPL.T.1.17</t>
  </si>
  <si>
    <t>W1.18</t>
  </si>
  <si>
    <t>OPL.T.1.18</t>
  </si>
  <si>
    <t>T1.12</t>
  </si>
  <si>
    <t>OPL.T.1.19</t>
  </si>
  <si>
    <t>T1.13</t>
  </si>
  <si>
    <t>OPL.T.1.20</t>
  </si>
  <si>
    <t>T1.14</t>
  </si>
  <si>
    <t>OPL.T.1.21</t>
  </si>
  <si>
    <t>T1.16</t>
  </si>
  <si>
    <t>OPL.T.1.22</t>
  </si>
  <si>
    <t>T1.17</t>
  </si>
  <si>
    <t>OPL.T.1.23</t>
  </si>
  <si>
    <t>T1.18</t>
  </si>
  <si>
    <t>OPL.T.1.24</t>
  </si>
  <si>
    <t>T1.19</t>
  </si>
  <si>
    <t>OPL.T.1.25</t>
  </si>
  <si>
    <t>T1.19-5</t>
  </si>
  <si>
    <t>OPL.T.1.26</t>
  </si>
  <si>
    <t>T1.20</t>
  </si>
  <si>
    <t>OPL.W.1.01A</t>
  </si>
  <si>
    <t>OPL.W.1.01B</t>
  </si>
  <si>
    <t>OPL.W.1.01C</t>
  </si>
  <si>
    <t>OPL.W.1.01D</t>
  </si>
  <si>
    <t>OPL.W.1.02A</t>
  </si>
  <si>
    <t>OPL.W.1.02B</t>
  </si>
  <si>
    <t>OPL.W.1.02C</t>
  </si>
  <si>
    <t>OPL.W.1.02D</t>
  </si>
  <si>
    <t>OPL.W.1.02E</t>
  </si>
  <si>
    <t>W1.22</t>
  </si>
  <si>
    <t>OPL.W.1.02F</t>
  </si>
  <si>
    <t>OPL.W.1.02G</t>
  </si>
  <si>
    <t>OPL.W.1.02H</t>
  </si>
  <si>
    <t>OPL.W.1.03A</t>
  </si>
  <si>
    <t>OPL.W.1.03B</t>
  </si>
  <si>
    <t>OPL.W.1.03C</t>
  </si>
  <si>
    <t>OPL.W.1.050</t>
  </si>
  <si>
    <t>OPL.W.1.050A</t>
  </si>
  <si>
    <t>OPL.W.1.050B</t>
  </si>
  <si>
    <t>OPL.W.1.050C</t>
  </si>
  <si>
    <t>OPL.W.1.051</t>
  </si>
  <si>
    <t>OPL.W.1.052</t>
  </si>
  <si>
    <t>OPL.W.1.052A</t>
  </si>
  <si>
    <t>OPL.W.1.052B</t>
  </si>
  <si>
    <t>OPL.W.1.052C</t>
  </si>
  <si>
    <t>OPL.W.1.053</t>
  </si>
  <si>
    <t>OPL.W.1.054</t>
  </si>
  <si>
    <t>OPL.W.1.055</t>
  </si>
  <si>
    <t>OPL.W.1.056</t>
  </si>
  <si>
    <t>OPL.W.1.057</t>
  </si>
  <si>
    <t>OPL.W.1.057A</t>
  </si>
  <si>
    <t>OPL.W.1.057B</t>
  </si>
  <si>
    <t>OPL.W.1.057C</t>
  </si>
  <si>
    <t>OPL.W.1.1.26</t>
  </si>
  <si>
    <t>W1.24</t>
  </si>
  <si>
    <t>OPL.W.1.10</t>
  </si>
  <si>
    <t>W1.40</t>
  </si>
  <si>
    <t>OPL.W.1.11</t>
  </si>
  <si>
    <t>OPL.W.1.11A</t>
  </si>
  <si>
    <t>OPL.W.1.12</t>
  </si>
  <si>
    <t>OPL.W.1.12A</t>
  </si>
  <si>
    <t>OPL.W.1.13</t>
  </si>
  <si>
    <t>W1.10</t>
  </si>
  <si>
    <t>OPL.W.1.13A</t>
  </si>
  <si>
    <t>OPL.W.1.14</t>
  </si>
  <si>
    <t>W1.45</t>
  </si>
  <si>
    <t>OPL.W.1.14A</t>
  </si>
  <si>
    <t>OPL.W.1.15</t>
  </si>
  <si>
    <t>W1.47</t>
  </si>
  <si>
    <t>OPL.W.1.15A</t>
  </si>
  <si>
    <t>OPL.W.1.16</t>
  </si>
  <si>
    <t>W1.48</t>
  </si>
  <si>
    <t>Examenlokaa</t>
  </si>
  <si>
    <t>OPL.W.1.18</t>
  </si>
  <si>
    <t>W1.19</t>
  </si>
  <si>
    <t>OPL.W.1.19</t>
  </si>
  <si>
    <t>W1.52</t>
  </si>
  <si>
    <t>OPL.W.1.20</t>
  </si>
  <si>
    <t>W1.29</t>
  </si>
  <si>
    <t>W1.55</t>
  </si>
  <si>
    <t>OPL.W.1.21</t>
  </si>
  <si>
    <t>W1.30</t>
  </si>
  <si>
    <t>W1.54</t>
  </si>
  <si>
    <t>OPL.W.1.22</t>
  </si>
  <si>
    <t>W1.27</t>
  </si>
  <si>
    <t>OPL.W.1.23</t>
  </si>
  <si>
    <t>W1.26</t>
  </si>
  <si>
    <t>OPL.W.1.25</t>
  </si>
  <si>
    <t>W1.23</t>
  </si>
  <si>
    <t>OPL.W.1.26</t>
  </si>
  <si>
    <t>W1.20</t>
  </si>
  <si>
    <t>OPL.W.1.27</t>
  </si>
  <si>
    <t>OPL.W.1.28</t>
  </si>
  <si>
    <t>OPL.W.1.29</t>
  </si>
  <si>
    <t>W.19</t>
  </si>
  <si>
    <t>OPL.W.1.30</t>
  </si>
  <si>
    <t>W1.12</t>
  </si>
  <si>
    <t>OPL.W.1.31</t>
  </si>
  <si>
    <t>W1.11</t>
  </si>
  <si>
    <t>OPL.W.1.32</t>
  </si>
  <si>
    <t>W1.14</t>
  </si>
  <si>
    <t>OPL.W.1.33</t>
  </si>
  <si>
    <t>OPL.W.1.34</t>
  </si>
  <si>
    <t>W1.07</t>
  </si>
  <si>
    <t>OPL.W.1.35</t>
  </si>
  <si>
    <t>W1.08</t>
  </si>
  <si>
    <t>OPL.W.1.35A</t>
  </si>
  <si>
    <t>OPL.W.1.36</t>
  </si>
  <si>
    <t>W1.06</t>
  </si>
  <si>
    <t>OPL.W.1.37</t>
  </si>
  <si>
    <t>OPL.W.1.38</t>
  </si>
  <si>
    <t>W1.35</t>
  </si>
  <si>
    <t>OPL.W.1.38B</t>
  </si>
  <si>
    <t>W1.36</t>
  </si>
  <si>
    <t>Vergaderzaal Lounge</t>
  </si>
  <si>
    <t>OPL.W.1.38A</t>
  </si>
  <si>
    <t>W1.37</t>
  </si>
  <si>
    <t>tapijttegels</t>
  </si>
  <si>
    <t>OPL.W.1.39</t>
  </si>
  <si>
    <t>OPL.B.2.01A</t>
  </si>
  <si>
    <t>OPL.B.2.01B</t>
  </si>
  <si>
    <t>OPL.B.2.01C</t>
  </si>
  <si>
    <t>OPL.B.2.02A</t>
  </si>
  <si>
    <t>OPL.B.2.02B</t>
  </si>
  <si>
    <t>OPL.B.2.04A</t>
  </si>
  <si>
    <t>OPL.B.2.04B</t>
  </si>
  <si>
    <t>OPL.B.2.050</t>
  </si>
  <si>
    <t>OPL.B.2.051</t>
  </si>
  <si>
    <t>OPL.B.2.052</t>
  </si>
  <si>
    <t>OPL.B.2.052A</t>
  </si>
  <si>
    <t>OPL.B.2.052B</t>
  </si>
  <si>
    <t>OPL.B.2.052C</t>
  </si>
  <si>
    <t>OPL.B.2.052D</t>
  </si>
  <si>
    <t>OPL.B.2.10</t>
  </si>
  <si>
    <t>B2.00</t>
  </si>
  <si>
    <t>OPL.B.2.11</t>
  </si>
  <si>
    <t>B2.01</t>
  </si>
  <si>
    <t>OPL.B.2.12</t>
  </si>
  <si>
    <t>B2.02</t>
  </si>
  <si>
    <t>OPL.B.2.13</t>
  </si>
  <si>
    <t>B2.03</t>
  </si>
  <si>
    <t>OPL.B.2.14</t>
  </si>
  <si>
    <t>B2.04</t>
  </si>
  <si>
    <t>OPL.B.2.15</t>
  </si>
  <si>
    <t>B2.05</t>
  </si>
  <si>
    <t>OPL.B.2.16</t>
  </si>
  <si>
    <t>B2.06</t>
  </si>
  <si>
    <t>OPL.B.2.17</t>
  </si>
  <si>
    <t>B2.08 / B2.09</t>
  </si>
  <si>
    <t>OPL.B.2.19</t>
  </si>
  <si>
    <t>B2.10</t>
  </si>
  <si>
    <t>OPL.B.2.20</t>
  </si>
  <si>
    <t>B2.11-A</t>
  </si>
  <si>
    <t>OPL.B.2.21</t>
  </si>
  <si>
    <t>B2-111-B</t>
  </si>
  <si>
    <t>OPL.T.2.01A</t>
  </si>
  <si>
    <t>OPL.T.2.01B</t>
  </si>
  <si>
    <t>OPL.T.2.01C</t>
  </si>
  <si>
    <t>OPL.T.2.02A</t>
  </si>
  <si>
    <t>OPL.T.2.02B</t>
  </si>
  <si>
    <t>OPL.T.2.04B</t>
  </si>
  <si>
    <t>OPL.T.2.04C</t>
  </si>
  <si>
    <t>OPL.T.2.04D</t>
  </si>
  <si>
    <t>OPL.T.2.04E</t>
  </si>
  <si>
    <t>OPL.T.2.04F</t>
  </si>
  <si>
    <t>OPL.T.2.04G</t>
  </si>
  <si>
    <t>OPL.T.2.050</t>
  </si>
  <si>
    <t>OPL.T.2.050A</t>
  </si>
  <si>
    <t>OPL.T.2.050B</t>
  </si>
  <si>
    <t>OPL.T.2.050C</t>
  </si>
  <si>
    <t>OPL.T.2.050D</t>
  </si>
  <si>
    <t>OPL.T.2.051</t>
  </si>
  <si>
    <t>OPL.T.2.052</t>
  </si>
  <si>
    <t>OPL.T.2.052A</t>
  </si>
  <si>
    <t>OPL.T.2.052B</t>
  </si>
  <si>
    <t>OPL.T.2.053</t>
  </si>
  <si>
    <t>OPL.T.2.053A</t>
  </si>
  <si>
    <t>OPL.T.2.053B</t>
  </si>
  <si>
    <t>OPL.T.2.054</t>
  </si>
  <si>
    <t>OPL.T.2.054A</t>
  </si>
  <si>
    <t>OPL.T.2.10</t>
  </si>
  <si>
    <t>T2.01</t>
  </si>
  <si>
    <t>OPL.T.2.11</t>
  </si>
  <si>
    <t>T2.02</t>
  </si>
  <si>
    <t>OPL.T.2.12</t>
  </si>
  <si>
    <t>T2.03</t>
  </si>
  <si>
    <t>OPL.T.2.13</t>
  </si>
  <si>
    <t>T2.04-A</t>
  </si>
  <si>
    <t>OPL.T.2.14</t>
  </si>
  <si>
    <t>OPL.T.2.15</t>
  </si>
  <si>
    <t>OPL.T.2.16</t>
  </si>
  <si>
    <t>T2.10</t>
  </si>
  <si>
    <t>OPL.T.2.17</t>
  </si>
  <si>
    <t>OPL.T.2.18</t>
  </si>
  <si>
    <t>T2.11</t>
  </si>
  <si>
    <t>OPL.T.2.19</t>
  </si>
  <si>
    <t>T2.12</t>
  </si>
  <si>
    <t>OPL.T.2.20</t>
  </si>
  <si>
    <t>T2.13</t>
  </si>
  <si>
    <t>OPL.T.2.21</t>
  </si>
  <si>
    <t>T2.14</t>
  </si>
  <si>
    <t>OPL.T.2.22</t>
  </si>
  <si>
    <t>T2.15</t>
  </si>
  <si>
    <t>OPL.T.2.23</t>
  </si>
  <si>
    <t>T2.16</t>
  </si>
  <si>
    <t>OPL.B.3.01A</t>
  </si>
  <si>
    <t>OPL.B.3.01B</t>
  </si>
  <si>
    <t>OPL.B.3.01C</t>
  </si>
  <si>
    <t>OPL.B.3.02A</t>
  </si>
  <si>
    <t>OPL.B.3.02B</t>
  </si>
  <si>
    <t>OPL.B.3.02C</t>
  </si>
  <si>
    <t>OPL.B.3.03A</t>
  </si>
  <si>
    <t>OPL.B.3.03B</t>
  </si>
  <si>
    <t>OPL.B.3.04A</t>
  </si>
  <si>
    <t>OPL.B.3.050</t>
  </si>
  <si>
    <t>OPL.B.3.050A</t>
  </si>
  <si>
    <t>OPL.B.3.050B</t>
  </si>
  <si>
    <t>OPL.B.3.051</t>
  </si>
  <si>
    <t>OPL.B.3.052</t>
  </si>
  <si>
    <t>OPL.B.3.052A</t>
  </si>
  <si>
    <t>OPL.B.3.052B</t>
  </si>
  <si>
    <t>OPL.B.3.052C</t>
  </si>
  <si>
    <t>OPL.B.3.052D</t>
  </si>
  <si>
    <t>OPL.B.3.10</t>
  </si>
  <si>
    <t>OPL.B.3.11</t>
  </si>
  <si>
    <t>B3.01</t>
  </si>
  <si>
    <t>OPL.B.3.11A</t>
  </si>
  <si>
    <t>OPL.B.3.12</t>
  </si>
  <si>
    <t>B3.02</t>
  </si>
  <si>
    <t>OPL.B.3.13</t>
  </si>
  <si>
    <t>B3.03</t>
  </si>
  <si>
    <t>OPL.B.3.14</t>
  </si>
  <si>
    <t>B3.04</t>
  </si>
  <si>
    <t>OPL.B.3.15</t>
  </si>
  <si>
    <t>B3.05</t>
  </si>
  <si>
    <t>OPL.B.3.16</t>
  </si>
  <si>
    <t>B3.06</t>
  </si>
  <si>
    <t>OPL.B.3.17</t>
  </si>
  <si>
    <t>B3.07</t>
  </si>
  <si>
    <t>OPL.B.3.18</t>
  </si>
  <si>
    <t>OPL.B.3.19</t>
  </si>
  <si>
    <t>B3.08</t>
  </si>
  <si>
    <t>OPL.B.3.20</t>
  </si>
  <si>
    <t>B3.10</t>
  </si>
  <si>
    <t>OPL.B.3.21</t>
  </si>
  <si>
    <t>B3.11</t>
  </si>
  <si>
    <t>OPL.B.3.22</t>
  </si>
  <si>
    <t>B3.12</t>
  </si>
  <si>
    <t>OPL.B.3.23</t>
  </si>
  <si>
    <t>B3.13</t>
  </si>
  <si>
    <t>OPL.T.3.01A</t>
  </si>
  <si>
    <t>OPL.T.3.01B</t>
  </si>
  <si>
    <t>OPL.T.3.01C</t>
  </si>
  <si>
    <t>OPL.T.3.02A</t>
  </si>
  <si>
    <t>OPL.T.3.02B</t>
  </si>
  <si>
    <t>OPL.T.3.03A</t>
  </si>
  <si>
    <t>OPL.T.3.04A</t>
  </si>
  <si>
    <t>OPL.T.3.04B</t>
  </si>
  <si>
    <t>OPL.T.3.04D</t>
  </si>
  <si>
    <t>OPL.T.3.04E</t>
  </si>
  <si>
    <t>OPL.T.3.04F</t>
  </si>
  <si>
    <t>OPL.T.3.04G</t>
  </si>
  <si>
    <t>OPL.T.3.04O</t>
  </si>
  <si>
    <t>OPL.T.3.050</t>
  </si>
  <si>
    <t>OPL.T.3.050A</t>
  </si>
  <si>
    <t>OPL.T.3.050B</t>
  </si>
  <si>
    <t>OPL.T.3.050C</t>
  </si>
  <si>
    <t>OPL.T.3.050D</t>
  </si>
  <si>
    <t>OPL.T.3.051</t>
  </si>
  <si>
    <t>OPL.T.3.052</t>
  </si>
  <si>
    <t>OPL.T.3.052A</t>
  </si>
  <si>
    <t>OPL.T.3.052B</t>
  </si>
  <si>
    <t>OPL.T.3.053</t>
  </si>
  <si>
    <t>OPL.T.3.053A</t>
  </si>
  <si>
    <t>OPL.T.3.054</t>
  </si>
  <si>
    <t>OPL.T.3.054A</t>
  </si>
  <si>
    <t>OPL.T.3.054B</t>
  </si>
  <si>
    <t>OPL.T.3.10</t>
  </si>
  <si>
    <t>T3.01-02</t>
  </si>
  <si>
    <t>Zelfstudieruimten/computerruimet</t>
  </si>
  <si>
    <t>OPL.T.3.11</t>
  </si>
  <si>
    <t>T3.02</t>
  </si>
  <si>
    <t>OPL.T.3.13</t>
  </si>
  <si>
    <t>T3.04</t>
  </si>
  <si>
    <t>Mock-up balie afhandeling</t>
  </si>
  <si>
    <t>OPL.T.3.15</t>
  </si>
  <si>
    <t>T3.05</t>
  </si>
  <si>
    <t>OPL.T.3.16</t>
  </si>
  <si>
    <t>T3.35</t>
  </si>
  <si>
    <t>OPL.T.3.17</t>
  </si>
  <si>
    <t>T3.03</t>
  </si>
  <si>
    <t>Mock up</t>
  </si>
  <si>
    <t>OPL.T.3.18</t>
  </si>
  <si>
    <t>T 3.03</t>
  </si>
  <si>
    <t>OPL.T.3.19</t>
  </si>
  <si>
    <t>OPL.T.3.20</t>
  </si>
  <si>
    <t>T3.01</t>
  </si>
  <si>
    <t>OLC (computer)</t>
  </si>
  <si>
    <t>Sportveld</t>
  </si>
  <si>
    <t>Kleedkamer</t>
  </si>
  <si>
    <t>Zeil</t>
  </si>
  <si>
    <t>Tegels</t>
  </si>
  <si>
    <t>Docentenruimte met douchekabine en toilet</t>
  </si>
  <si>
    <t>Materiaalhok</t>
  </si>
  <si>
    <t>DL.0.01</t>
  </si>
  <si>
    <t>DL.0.01a</t>
  </si>
  <si>
    <t>PLAVUIZEN</t>
  </si>
  <si>
    <t>DL.0.02</t>
  </si>
  <si>
    <t>DL.0.03</t>
  </si>
  <si>
    <t>DL.0.04</t>
  </si>
  <si>
    <t>DL.0.05</t>
  </si>
  <si>
    <t>DL.0.06</t>
  </si>
  <si>
    <t>DL.0.06b</t>
  </si>
  <si>
    <t>DL.0.06c</t>
  </si>
  <si>
    <t>DL.0.07</t>
  </si>
  <si>
    <t>Toilet miva</t>
  </si>
  <si>
    <t>DL.0.08</t>
  </si>
  <si>
    <t>Toilet H</t>
  </si>
  <si>
    <t>DL.0.09</t>
  </si>
  <si>
    <t>Toilet D</t>
  </si>
  <si>
    <t>DL.0.10</t>
  </si>
  <si>
    <t xml:space="preserve">Gang </t>
  </si>
  <si>
    <t>DL.0.13</t>
  </si>
  <si>
    <t>DL.0.14</t>
  </si>
  <si>
    <t>METAAL/RUBBERNO</t>
  </si>
  <si>
    <t>DL.0.14a</t>
  </si>
  <si>
    <t>Traphal</t>
  </si>
  <si>
    <t>DL.0.15</t>
  </si>
  <si>
    <t>---------</t>
  </si>
  <si>
    <t>DL.0.16</t>
  </si>
  <si>
    <t>DL.0.16a</t>
  </si>
  <si>
    <t>DL.0.16b</t>
  </si>
  <si>
    <t>DL.0.17</t>
  </si>
  <si>
    <t>DL.0.17a</t>
  </si>
  <si>
    <t>INLOOPMAT</t>
  </si>
  <si>
    <t>DL.0.18</t>
  </si>
  <si>
    <t>Lokaal 0.05</t>
  </si>
  <si>
    <t>DL.0.19</t>
  </si>
  <si>
    <t>Toilet D (bij lokaal 0.05)</t>
  </si>
  <si>
    <t>DL.0.20</t>
  </si>
  <si>
    <t>Toilet H  (bij lokaal 0.05)</t>
  </si>
  <si>
    <t>DL.0.21</t>
  </si>
  <si>
    <t>Toilet H (tussen lok. 0.05 en loods)</t>
  </si>
  <si>
    <t>DL.0.22</t>
  </si>
  <si>
    <t>Toilet D (tussen lok. 0.05 en loods)</t>
  </si>
  <si>
    <t>DL.0.23</t>
  </si>
  <si>
    <t>Toilet H (bij de loods)</t>
  </si>
  <si>
    <t>DL.0.24</t>
  </si>
  <si>
    <t>Toilet D (bij de loods)</t>
  </si>
  <si>
    <t>DL.1.01</t>
  </si>
  <si>
    <t>Werk-/ Pauzeruimte</t>
  </si>
  <si>
    <t>DL.1.02</t>
  </si>
  <si>
    <t>DL.1.03</t>
  </si>
  <si>
    <t>DL.1.04</t>
  </si>
  <si>
    <t>theorielokaal</t>
  </si>
  <si>
    <t>DL.1.05</t>
  </si>
  <si>
    <t>DL.1.06</t>
  </si>
  <si>
    <t>DL.1.07</t>
  </si>
  <si>
    <t>DL.1.08</t>
  </si>
  <si>
    <t>DL.1.09</t>
  </si>
  <si>
    <t>DL.1.11</t>
  </si>
  <si>
    <t>DL.1.13</t>
  </si>
  <si>
    <t>DL.1.14</t>
  </si>
  <si>
    <t>DL.1.15</t>
  </si>
  <si>
    <t>pantry</t>
  </si>
  <si>
    <t>DL.1.21</t>
  </si>
  <si>
    <t>DL.1.21a</t>
  </si>
  <si>
    <t>DL.1.22</t>
  </si>
  <si>
    <t>DL.1.23</t>
  </si>
  <si>
    <t>DL.2.01</t>
  </si>
  <si>
    <t>Lokaal</t>
  </si>
  <si>
    <t>DL.2.02</t>
  </si>
  <si>
    <t>Werk-/pauzeruimte</t>
  </si>
  <si>
    <t>DL.2.03</t>
  </si>
  <si>
    <t>DL.2.04</t>
  </si>
  <si>
    <t>DL.2.05</t>
  </si>
  <si>
    <t>DL.2.06</t>
  </si>
  <si>
    <t>DL.2.07</t>
  </si>
  <si>
    <t>Overlegruimte</t>
  </si>
  <si>
    <t>PARKET</t>
  </si>
  <si>
    <t>DL.2.08</t>
  </si>
  <si>
    <t>Conciërge</t>
  </si>
  <si>
    <t>DL.2.09</t>
  </si>
  <si>
    <t>DL.2.10</t>
  </si>
  <si>
    <t>DL.2.11</t>
  </si>
  <si>
    <t>DL.2.12</t>
  </si>
  <si>
    <t>DL.2.13</t>
  </si>
  <si>
    <t>DL.2.19</t>
  </si>
  <si>
    <t>DL.2.20</t>
  </si>
  <si>
    <t>DL.2.21</t>
  </si>
  <si>
    <t>DL.2.22</t>
  </si>
  <si>
    <t>DL.2.23</t>
  </si>
  <si>
    <t>DL.3.01</t>
  </si>
  <si>
    <t>Pauze/-wachtruimte</t>
  </si>
  <si>
    <t>DL.3.02</t>
  </si>
  <si>
    <t>DL.3.03</t>
  </si>
  <si>
    <t>DL.3.04</t>
  </si>
  <si>
    <t>DL.3.05</t>
  </si>
  <si>
    <t>DL.3.05a</t>
  </si>
  <si>
    <t>DL.3.06</t>
  </si>
  <si>
    <t>DL.3.08</t>
  </si>
  <si>
    <t>DL.3.09</t>
  </si>
  <si>
    <t>DL.3.10</t>
  </si>
  <si>
    <t>DL.3.12</t>
  </si>
  <si>
    <t>DL.3.13</t>
  </si>
  <si>
    <t>DL.3.14</t>
  </si>
  <si>
    <t>DL.3.20</t>
  </si>
  <si>
    <t>DL.3.21</t>
  </si>
  <si>
    <t>Repro/pantry</t>
  </si>
  <si>
    <t>DL.3.22</t>
  </si>
  <si>
    <t>Computerlokaal</t>
  </si>
  <si>
    <t>DL.3.23</t>
  </si>
  <si>
    <t>DL.3.24</t>
  </si>
  <si>
    <t>Additionele weken</t>
  </si>
  <si>
    <t>MBO College Lelystad</t>
  </si>
  <si>
    <t>MBO College Almere</t>
  </si>
  <si>
    <t>MBO College Almere Poort</t>
  </si>
  <si>
    <t>MBO College Hilversum</t>
  </si>
  <si>
    <t>MBO College Zuidoost</t>
  </si>
  <si>
    <t>Agorawagenplein 1, Lelystad</t>
  </si>
  <si>
    <t>AWP.-1.06A</t>
  </si>
  <si>
    <t>AWP.-1.06B</t>
  </si>
  <si>
    <t>AWP.-1.10</t>
  </si>
  <si>
    <t>AWP.-1.11</t>
  </si>
  <si>
    <t>AWP.-1.12</t>
  </si>
  <si>
    <t>AWP.-1.13</t>
  </si>
  <si>
    <t>AWP.0.01A</t>
  </si>
  <si>
    <t>beton/linoleum</t>
  </si>
  <si>
    <t>AWP.0.01B</t>
  </si>
  <si>
    <t>AWP.0.01C</t>
  </si>
  <si>
    <t>AWP.0.01D</t>
  </si>
  <si>
    <t>AWP.0.01E</t>
  </si>
  <si>
    <t>AWP.0.01F</t>
  </si>
  <si>
    <t>AWP.0.02G</t>
  </si>
  <si>
    <t>AWP.0.02A</t>
  </si>
  <si>
    <t>AWP.0.02B</t>
  </si>
  <si>
    <t>AWP.0.02C</t>
  </si>
  <si>
    <t>10.00</t>
  </si>
  <si>
    <t>AWP.0.02D</t>
  </si>
  <si>
    <t>AWP.0.03A</t>
  </si>
  <si>
    <t>AWP.0.03B</t>
  </si>
  <si>
    <t>AWP.0.03C</t>
  </si>
  <si>
    <t>AWP.0.03D</t>
  </si>
  <si>
    <t>10.03</t>
  </si>
  <si>
    <t>AWP.0.03E</t>
  </si>
  <si>
    <t>AWP.0.03F</t>
  </si>
  <si>
    <t>AWP.0.03G</t>
  </si>
  <si>
    <t>AWP.0.03H</t>
  </si>
  <si>
    <t>AWP.0.03I</t>
  </si>
  <si>
    <t>AWP.0.03J</t>
  </si>
  <si>
    <t>AWP.0.04A</t>
  </si>
  <si>
    <t>AWP.0.04B</t>
  </si>
  <si>
    <t>AWP.0.050</t>
  </si>
  <si>
    <t>AWP.0.051</t>
  </si>
  <si>
    <t>AWP.0.051A</t>
  </si>
  <si>
    <t>AWP.0.052</t>
  </si>
  <si>
    <t>AWP.0.052A</t>
  </si>
  <si>
    <t>AWP.0.052B</t>
  </si>
  <si>
    <t>AWP.0.053</t>
  </si>
  <si>
    <t>AWP.0.053A</t>
  </si>
  <si>
    <t>AWP.0.053B</t>
  </si>
  <si>
    <t>AWP.0.054</t>
  </si>
  <si>
    <t>AWP.0.054A</t>
  </si>
  <si>
    <t>AWP.0.055</t>
  </si>
  <si>
    <t>AWP.0.055A</t>
  </si>
  <si>
    <t>AWP.0.055B</t>
  </si>
  <si>
    <t>AWP.0.07A</t>
  </si>
  <si>
    <t>Stallingsgarage/Parkeergarage</t>
  </si>
  <si>
    <t>AWP.0.10</t>
  </si>
  <si>
    <t>Projectsuimten</t>
  </si>
  <si>
    <t>AWP.0.11</t>
  </si>
  <si>
    <t>AWP.0.12</t>
  </si>
  <si>
    <t>AWP.0.13</t>
  </si>
  <si>
    <t>AWP.0.14</t>
  </si>
  <si>
    <t>AWP.0.15</t>
  </si>
  <si>
    <t>AWP.0.16</t>
  </si>
  <si>
    <t>AWP.0.17</t>
  </si>
  <si>
    <t>10.02</t>
  </si>
  <si>
    <t>AWP.0.18</t>
  </si>
  <si>
    <t>10.02A</t>
  </si>
  <si>
    <t>AWP.0.19</t>
  </si>
  <si>
    <t>AWP.0.20</t>
  </si>
  <si>
    <t>AWP.0.21</t>
  </si>
  <si>
    <t>AWP.0.22</t>
  </si>
  <si>
    <t>AWP.0.23</t>
  </si>
  <si>
    <t>AWP.1.01A</t>
  </si>
  <si>
    <t>AWP.1.01B</t>
  </si>
  <si>
    <t>AWP.1.01C</t>
  </si>
  <si>
    <t>beton-linoleum</t>
  </si>
  <si>
    <t>AWP.1.01D</t>
  </si>
  <si>
    <t>AWP.1.01E</t>
  </si>
  <si>
    <t>AWP.1.01F</t>
  </si>
  <si>
    <t>AWP.1.02A</t>
  </si>
  <si>
    <t>AWP.1.02B</t>
  </si>
  <si>
    <t>AWP.1.02C</t>
  </si>
  <si>
    <t>AWP.1.02D</t>
  </si>
  <si>
    <t>AWP.1.02E</t>
  </si>
  <si>
    <t>AWP.1.02F</t>
  </si>
  <si>
    <t>AWP.1.03A</t>
  </si>
  <si>
    <t>AWP.1.03B</t>
  </si>
  <si>
    <t>AWP.1.03C</t>
  </si>
  <si>
    <t>Kantine/Restaurant</t>
  </si>
  <si>
    <t>AWP.1.03D</t>
  </si>
  <si>
    <t>AWP.1.03E</t>
  </si>
  <si>
    <t>AWP.1.03F</t>
  </si>
  <si>
    <t>AWP.1.03G</t>
  </si>
  <si>
    <t>AWP.1.03H</t>
  </si>
  <si>
    <t>AWP.1.03I</t>
  </si>
  <si>
    <t>Medische voorziening/EHBO</t>
  </si>
  <si>
    <t>AWP.1.03J</t>
  </si>
  <si>
    <t>AWP.1.04A</t>
  </si>
  <si>
    <t>AWP.1.04B</t>
  </si>
  <si>
    <t>AWP.1.04C</t>
  </si>
  <si>
    <t>AWP.1.04D</t>
  </si>
  <si>
    <t>AWP.1.04E</t>
  </si>
  <si>
    <t>AWP.1.04F</t>
  </si>
  <si>
    <t>AWP.1.050</t>
  </si>
  <si>
    <t>AWP.1.050A</t>
  </si>
  <si>
    <t>AWP.1.050B</t>
  </si>
  <si>
    <t>AWP.1.051</t>
  </si>
  <si>
    <t>AWP.1.051A</t>
  </si>
  <si>
    <t>AWP.1.051B</t>
  </si>
  <si>
    <t>AWP.1.052</t>
  </si>
  <si>
    <t>AWP.1.052A</t>
  </si>
  <si>
    <t>AWP.1.052B</t>
  </si>
  <si>
    <t>AWP.1.053</t>
  </si>
  <si>
    <t>AWP.1.053A</t>
  </si>
  <si>
    <t>AWP.1.053B</t>
  </si>
  <si>
    <t>AWP.1.053C</t>
  </si>
  <si>
    <t>AWP.1.053D</t>
  </si>
  <si>
    <t>AWP.1.053E</t>
  </si>
  <si>
    <t>AWP.1.054</t>
  </si>
  <si>
    <t>AWP.1.054A</t>
  </si>
  <si>
    <t>AWP.1.054B</t>
  </si>
  <si>
    <t>AWP.1.054C</t>
  </si>
  <si>
    <t>AWP.1.054D</t>
  </si>
  <si>
    <t>AWP.1.054E</t>
  </si>
  <si>
    <t>AWP.1.055</t>
  </si>
  <si>
    <t>AWP.1.055A</t>
  </si>
  <si>
    <t>AWP.1.055B</t>
  </si>
  <si>
    <t>AWP.1.056</t>
  </si>
  <si>
    <t>AWP.1.10</t>
  </si>
  <si>
    <t>AWP.1.11</t>
  </si>
  <si>
    <t>AWP.1.12</t>
  </si>
  <si>
    <t>AWP.1.13</t>
  </si>
  <si>
    <t>AWP.1.14</t>
  </si>
  <si>
    <t>AWP.1.15</t>
  </si>
  <si>
    <t>AWP.1.16</t>
  </si>
  <si>
    <t>AWP.1.17</t>
  </si>
  <si>
    <t>AWP.1.18</t>
  </si>
  <si>
    <t>AWP.1.19</t>
  </si>
  <si>
    <t>AWP.1.20</t>
  </si>
  <si>
    <t>AWP.1.21</t>
  </si>
  <si>
    <t>vloerbedekking Flotex</t>
  </si>
  <si>
    <t>AWP.1.22</t>
  </si>
  <si>
    <t>AWP.1.23</t>
  </si>
  <si>
    <t>AWP.1.24</t>
  </si>
  <si>
    <t>AWP.1.25</t>
  </si>
  <si>
    <t>AWP.1.26</t>
  </si>
  <si>
    <t>AWP.1.27</t>
  </si>
  <si>
    <t>AWP.1.28</t>
  </si>
  <si>
    <t>AWP.1.29</t>
  </si>
  <si>
    <t>AWP.1.30</t>
  </si>
  <si>
    <t>AWP.1.31</t>
  </si>
  <si>
    <t>AWP.1.32</t>
  </si>
  <si>
    <t>AWP.1.33</t>
  </si>
  <si>
    <t>AWP.1.34</t>
  </si>
  <si>
    <t>AWP.1.35</t>
  </si>
  <si>
    <t>AWP.1.36</t>
  </si>
  <si>
    <t>AWP.1.37</t>
  </si>
  <si>
    <t>AWP.1.38</t>
  </si>
  <si>
    <t>AWP.1.39</t>
  </si>
  <si>
    <t>1.34B</t>
  </si>
  <si>
    <t>AWP.1.40</t>
  </si>
  <si>
    <t>AWP.1.41</t>
  </si>
  <si>
    <t>1.35</t>
  </si>
  <si>
    <t>AWP.1.42</t>
  </si>
  <si>
    <t>AWP.1.43</t>
  </si>
  <si>
    <t>AWP.1.44</t>
  </si>
  <si>
    <t>AWP.2.01A</t>
  </si>
  <si>
    <t>AWP.2.01B</t>
  </si>
  <si>
    <t>AWP.2.01C</t>
  </si>
  <si>
    <t>AWP.2.01D</t>
  </si>
  <si>
    <t>AWP.2.01E</t>
  </si>
  <si>
    <t>AWP.2.02A</t>
  </si>
  <si>
    <t>AWP.2.02B</t>
  </si>
  <si>
    <t>AWP.2.02C</t>
  </si>
  <si>
    <t>AWP.2.02D</t>
  </si>
  <si>
    <t>AWP.2.02E</t>
  </si>
  <si>
    <t>AWP.2.03A</t>
  </si>
  <si>
    <t>AWP.2.03B</t>
  </si>
  <si>
    <t>AWP.2.03C</t>
  </si>
  <si>
    <t>AWP.2.04A</t>
  </si>
  <si>
    <t>AWP.2.04B</t>
  </si>
  <si>
    <t>AWP.2.04C</t>
  </si>
  <si>
    <t>AWP.2.04D</t>
  </si>
  <si>
    <t>AWP.2.04E</t>
  </si>
  <si>
    <t>AWP.2.04F</t>
  </si>
  <si>
    <t>AWP.2.050</t>
  </si>
  <si>
    <t>AWP.2.050A</t>
  </si>
  <si>
    <t>AWP.2.050B</t>
  </si>
  <si>
    <t>AWP.2.051</t>
  </si>
  <si>
    <t>AWP.2.051A</t>
  </si>
  <si>
    <t>AWP.2.051B</t>
  </si>
  <si>
    <t>AWP.2.051C</t>
  </si>
  <si>
    <t>AWP.2.051D</t>
  </si>
  <si>
    <t>AWP.2.051E</t>
  </si>
  <si>
    <t>AWP.2.052</t>
  </si>
  <si>
    <t>AWP.2.052A</t>
  </si>
  <si>
    <t>AWP.2.052B</t>
  </si>
  <si>
    <t>AWP.2.052C</t>
  </si>
  <si>
    <t>AWP.2.052D</t>
  </si>
  <si>
    <t>AWP.2.053</t>
  </si>
  <si>
    <t>AWP.2.053A</t>
  </si>
  <si>
    <t>AWP.2.053B</t>
  </si>
  <si>
    <t>AWP.2.10</t>
  </si>
  <si>
    <t>AWP.2.11</t>
  </si>
  <si>
    <t>AWP.2.12</t>
  </si>
  <si>
    <t>AWP.2.13</t>
  </si>
  <si>
    <t>AWP.2.14</t>
  </si>
  <si>
    <t>AWP.2.15</t>
  </si>
  <si>
    <t>2.31</t>
  </si>
  <si>
    <t>AWP.2.16</t>
  </si>
  <si>
    <t>2.31A</t>
  </si>
  <si>
    <t>AWP.2.17</t>
  </si>
  <si>
    <t>AWP.2.18</t>
  </si>
  <si>
    <t>AWP.2.19</t>
  </si>
  <si>
    <t>2.26A</t>
  </si>
  <si>
    <t>AWP.2.20</t>
  </si>
  <si>
    <t>2.26B</t>
  </si>
  <si>
    <t>AWP.2.21</t>
  </si>
  <si>
    <t>AWP.2.22</t>
  </si>
  <si>
    <t>AWP.2.23</t>
  </si>
  <si>
    <t>AWP.2.23A</t>
  </si>
  <si>
    <t>AWP.2.24</t>
  </si>
  <si>
    <t>2.15a</t>
  </si>
  <si>
    <t>AWP.2.25</t>
  </si>
  <si>
    <t>AWP.2.26</t>
  </si>
  <si>
    <t>AWP.2.27</t>
  </si>
  <si>
    <t>AWP.2.28</t>
  </si>
  <si>
    <t>AWP.2.29</t>
  </si>
  <si>
    <t>AWP.2.30</t>
  </si>
  <si>
    <t>2.12A</t>
  </si>
  <si>
    <t>AWP.2.31</t>
  </si>
  <si>
    <t>2.04B</t>
  </si>
  <si>
    <t>AWP.2.32</t>
  </si>
  <si>
    <t>2.04A</t>
  </si>
  <si>
    <t>AWP.2.33</t>
  </si>
  <si>
    <t>AWP.2.34</t>
  </si>
  <si>
    <t>2.10A</t>
  </si>
  <si>
    <t>AWP.2.35</t>
  </si>
  <si>
    <t>AWP.2.36</t>
  </si>
  <si>
    <t>AWP.2.37</t>
  </si>
  <si>
    <t>AWP.2.38</t>
  </si>
  <si>
    <t>AWP.3.01A</t>
  </si>
  <si>
    <t>AWP.3.01B</t>
  </si>
  <si>
    <t>AWP.3.01C</t>
  </si>
  <si>
    <t>AWP.3.01D</t>
  </si>
  <si>
    <t>AWP.3.01E</t>
  </si>
  <si>
    <t>AWP.3.02A</t>
  </si>
  <si>
    <t>AWP.3.02B</t>
  </si>
  <si>
    <t>AWP.3.02C</t>
  </si>
  <si>
    <t>AWP.3.03A</t>
  </si>
  <si>
    <t>AWP.3.03B</t>
  </si>
  <si>
    <t>AWP.3.03C</t>
  </si>
  <si>
    <t>AWP.3.03D</t>
  </si>
  <si>
    <t>AWP.3.03E</t>
  </si>
  <si>
    <t>AWP.3.04A</t>
  </si>
  <si>
    <t>AWP.3.04B</t>
  </si>
  <si>
    <t>AWP.3.04C</t>
  </si>
  <si>
    <t>AWP.3.04D</t>
  </si>
  <si>
    <t>AWP.3.04E</t>
  </si>
  <si>
    <t>AWP.3.04F</t>
  </si>
  <si>
    <t>AWP.3.04G</t>
  </si>
  <si>
    <t>AWP.3.050</t>
  </si>
  <si>
    <t>AWP.3.050A</t>
  </si>
  <si>
    <t>AWP.3.050B</t>
  </si>
  <si>
    <t>AWP.3.050C</t>
  </si>
  <si>
    <t>AWP.3.050D</t>
  </si>
  <si>
    <t>AWP.3.050E</t>
  </si>
  <si>
    <t>AWP.3.051</t>
  </si>
  <si>
    <t>AWP.3.051A</t>
  </si>
  <si>
    <t>AWP.3.051B</t>
  </si>
  <si>
    <t>AWP.3.052</t>
  </si>
  <si>
    <t>AWP.3.053</t>
  </si>
  <si>
    <t>AWP.3.053A</t>
  </si>
  <si>
    <t>AWP.3.053B</t>
  </si>
  <si>
    <t>AWP.3.054</t>
  </si>
  <si>
    <t>AWP.3.054A</t>
  </si>
  <si>
    <t>AWP.3.054B</t>
  </si>
  <si>
    <t>AWP.3.054C</t>
  </si>
  <si>
    <t>AWP.3.054D</t>
  </si>
  <si>
    <t>AWP.3.10</t>
  </si>
  <si>
    <t>3.26</t>
  </si>
  <si>
    <t>AWP.3.11</t>
  </si>
  <si>
    <t>AWP.3.12</t>
  </si>
  <si>
    <t>AWP.3.13</t>
  </si>
  <si>
    <t>3.29</t>
  </si>
  <si>
    <t>AWP.3.14</t>
  </si>
  <si>
    <t>AWP.3.15</t>
  </si>
  <si>
    <t>AWP.3.16</t>
  </si>
  <si>
    <t>Kantooruimten</t>
  </si>
  <si>
    <t>AWP.3.17</t>
  </si>
  <si>
    <t>AWP.3.18</t>
  </si>
  <si>
    <t>AWP.3.19</t>
  </si>
  <si>
    <t>AWP.3.20</t>
  </si>
  <si>
    <t>AWP.3.21</t>
  </si>
  <si>
    <t>AWP.3.22</t>
  </si>
  <si>
    <t>AWP.3.23</t>
  </si>
  <si>
    <t>AWP.3.24</t>
  </si>
  <si>
    <t>AWP.3.25</t>
  </si>
  <si>
    <t>3.37</t>
  </si>
  <si>
    <t>AWP.3.26</t>
  </si>
  <si>
    <t>AWP.3.26A</t>
  </si>
  <si>
    <t>3.09</t>
  </si>
  <si>
    <t>AWP.3.27</t>
  </si>
  <si>
    <t>AWP.3.28</t>
  </si>
  <si>
    <t>AWP.3.29</t>
  </si>
  <si>
    <t>AWP.3.30</t>
  </si>
  <si>
    <t>AWP.3.31</t>
  </si>
  <si>
    <t>3.01</t>
  </si>
  <si>
    <t>AWP.3.32</t>
  </si>
  <si>
    <t>3.03/3.02</t>
  </si>
  <si>
    <t>AWP.3.33</t>
  </si>
  <si>
    <t>AWP.3.34</t>
  </si>
  <si>
    <t>3.04</t>
  </si>
  <si>
    <t>AWP.3.35</t>
  </si>
  <si>
    <t>3.05</t>
  </si>
  <si>
    <t>AWP.3.36</t>
  </si>
  <si>
    <t>3.06</t>
  </si>
  <si>
    <t>AWP.3.37</t>
  </si>
  <si>
    <t>3.08/3.07</t>
  </si>
  <si>
    <t>AWP.3.38</t>
  </si>
  <si>
    <t>AWP.3.39</t>
  </si>
  <si>
    <t>AWP.3.40</t>
  </si>
  <si>
    <t>AWP.3.41</t>
  </si>
  <si>
    <t>AWP.3.42</t>
  </si>
  <si>
    <t>AWP.3.43</t>
  </si>
  <si>
    <t>AWP.4.01A</t>
  </si>
  <si>
    <t>AWP.4.01B</t>
  </si>
  <si>
    <t>AWP.4.01C</t>
  </si>
  <si>
    <t>AWP.4.02A</t>
  </si>
  <si>
    <t>AWP.4.02B</t>
  </si>
  <si>
    <t>AWP.4.02C</t>
  </si>
  <si>
    <t>AWP.4.03A</t>
  </si>
  <si>
    <t>AWP.4.03B</t>
  </si>
  <si>
    <t>AWP.4.03C</t>
  </si>
  <si>
    <t>4.03</t>
  </si>
  <si>
    <t>AWP.4.03D</t>
  </si>
  <si>
    <t>AWP.4.04A</t>
  </si>
  <si>
    <t>AWP.4.050</t>
  </si>
  <si>
    <t>AWP.4.050A</t>
  </si>
  <si>
    <t>AWP.4.050B</t>
  </si>
  <si>
    <t>AWP.4.050C</t>
  </si>
  <si>
    <t>AWP.4.050D</t>
  </si>
  <si>
    <t>AWP.4.051</t>
  </si>
  <si>
    <t>AWP.4.051A</t>
  </si>
  <si>
    <t>AWP.4.051B</t>
  </si>
  <si>
    <t>AWP.4.10</t>
  </si>
  <si>
    <t>4.01</t>
  </si>
  <si>
    <t>AWP.4.10A</t>
  </si>
  <si>
    <t>zandcementvloer</t>
  </si>
  <si>
    <t>AWP.4.11</t>
  </si>
  <si>
    <t>4.04</t>
  </si>
  <si>
    <t>AWP.4.12</t>
  </si>
  <si>
    <t>4.05</t>
  </si>
  <si>
    <t>AWP.4.13</t>
  </si>
  <si>
    <t>4.06</t>
  </si>
  <si>
    <t>AWP.4.14</t>
  </si>
  <si>
    <t>AWP.4.15</t>
  </si>
  <si>
    <t>4.07</t>
  </si>
  <si>
    <t>AWP.4.16</t>
  </si>
  <si>
    <t>4.08</t>
  </si>
  <si>
    <t>AWP.4.17</t>
  </si>
  <si>
    <t>AWP.4.18</t>
  </si>
  <si>
    <t>Verhuurde ruimte</t>
  </si>
  <si>
    <t>verhuurde ruimten</t>
  </si>
  <si>
    <t>Straat van Florida 1, Almere</t>
  </si>
  <si>
    <t>Winterspelenplein 25, Almere</t>
  </si>
  <si>
    <t>SVF.A.0.02A</t>
  </si>
  <si>
    <t>Verkeersruimten</t>
  </si>
  <si>
    <t>SVF.A.0.02B</t>
  </si>
  <si>
    <t>SVF.A.0.02C</t>
  </si>
  <si>
    <t>SVF.A.0.02D</t>
  </si>
  <si>
    <t>SVF.A.0.03A</t>
  </si>
  <si>
    <t>SVF.A.0.03B</t>
  </si>
  <si>
    <t>SVF.A.0.03C</t>
  </si>
  <si>
    <t>SVF.A.0.03D</t>
  </si>
  <si>
    <t>SVF.A.0.03E</t>
  </si>
  <si>
    <t>SVF.A.0.03F</t>
  </si>
  <si>
    <t>SVF.A.0.03G</t>
  </si>
  <si>
    <t>SVF.A.0.03I</t>
  </si>
  <si>
    <t>SVF.A.0.03J</t>
  </si>
  <si>
    <t>SVF.A.0.050</t>
  </si>
  <si>
    <t>SVF.A.0.050A</t>
  </si>
  <si>
    <t>SVF.A.0.050B</t>
  </si>
  <si>
    <t>SVF.A.0.050C</t>
  </si>
  <si>
    <t>SVF.A.0.051</t>
  </si>
  <si>
    <t>SVF.A.0.051A</t>
  </si>
  <si>
    <t>SVF.A.0.051B</t>
  </si>
  <si>
    <t>SVF.A.0.052</t>
  </si>
  <si>
    <t>A0.02</t>
  </si>
  <si>
    <t>Thuisbasis</t>
  </si>
  <si>
    <t>SVF.A.0.054</t>
  </si>
  <si>
    <t>SVF.A.0.054A</t>
  </si>
  <si>
    <t>SVF.A.0.054B</t>
  </si>
  <si>
    <t>SVF.A.0.055</t>
  </si>
  <si>
    <t>SVF.A.0.055A</t>
  </si>
  <si>
    <t>SVF.A.0.056</t>
  </si>
  <si>
    <t>SVF.A.0.056A</t>
  </si>
  <si>
    <t>SVF.A.0.057</t>
  </si>
  <si>
    <t>SVF.A.0.057A</t>
  </si>
  <si>
    <t>SVF.A.0.057B</t>
  </si>
  <si>
    <t>SVF.A.0.11</t>
  </si>
  <si>
    <t>A0.03</t>
  </si>
  <si>
    <t>SVF.A.0.11A</t>
  </si>
  <si>
    <t>SVF.A.0.12</t>
  </si>
  <si>
    <t>A0.04</t>
  </si>
  <si>
    <t>SVF.A.0.14</t>
  </si>
  <si>
    <t>A0.03A</t>
  </si>
  <si>
    <t>SVF.A.0.15</t>
  </si>
  <si>
    <t>A0.06</t>
  </si>
  <si>
    <t>SVF.A.0.16</t>
  </si>
  <si>
    <t>A0.25</t>
  </si>
  <si>
    <t>SVF.A.0.17</t>
  </si>
  <si>
    <t>A0.17</t>
  </si>
  <si>
    <t>SVF.A.0.18</t>
  </si>
  <si>
    <t>A0.025a</t>
  </si>
  <si>
    <t>SVF.A.0.20G</t>
  </si>
  <si>
    <t>A0.07b</t>
  </si>
  <si>
    <t>SVF.A.0.21</t>
  </si>
  <si>
    <t>A0.10</t>
  </si>
  <si>
    <t>SVF.A.0.22</t>
  </si>
  <si>
    <t>A0.12</t>
  </si>
  <si>
    <t>SVF.A.0.23A</t>
  </si>
  <si>
    <t>A0.07a</t>
  </si>
  <si>
    <t>SVF.A.0.24</t>
  </si>
  <si>
    <t>SVF.A.0.25</t>
  </si>
  <si>
    <t>A0.05a</t>
  </si>
  <si>
    <t>A0.14</t>
  </si>
  <si>
    <t>SVF.A.0.26</t>
  </si>
  <si>
    <t>A0.07</t>
  </si>
  <si>
    <t>SVF.A.0.26A</t>
  </si>
  <si>
    <t>SVF.A.0.26B</t>
  </si>
  <si>
    <t>SVF.A.0.26C</t>
  </si>
  <si>
    <t>SVF.A.0.26D</t>
  </si>
  <si>
    <t>SVF.A.0.27</t>
  </si>
  <si>
    <t>A0.16</t>
  </si>
  <si>
    <t>SVF.A.0.28</t>
  </si>
  <si>
    <t>A0.018</t>
  </si>
  <si>
    <t>SVF.A.0.29</t>
  </si>
  <si>
    <t>SVF.A.0.30</t>
  </si>
  <si>
    <t>SVF.A.0.32</t>
  </si>
  <si>
    <t>A0.09</t>
  </si>
  <si>
    <t>hout/parket</t>
  </si>
  <si>
    <t>A0.36</t>
  </si>
  <si>
    <t>SVF.A.0.34</t>
  </si>
  <si>
    <t>A0.11</t>
  </si>
  <si>
    <t>A0.22</t>
  </si>
  <si>
    <t>SVF.A.0.36</t>
  </si>
  <si>
    <t>A0.26</t>
  </si>
  <si>
    <t>A0.24</t>
  </si>
  <si>
    <t>SVF.A.0.37</t>
  </si>
  <si>
    <t>SVF.A.0.38</t>
  </si>
  <si>
    <t>A0.13</t>
  </si>
  <si>
    <t>SVF.A.0.41</t>
  </si>
  <si>
    <t>SVF.A.0.44</t>
  </si>
  <si>
    <t>A0.21</t>
  </si>
  <si>
    <t>SVF.A.0.44A</t>
  </si>
  <si>
    <t>A0.19</t>
  </si>
  <si>
    <t>SVF.A.0.46</t>
  </si>
  <si>
    <t>A0.15</t>
  </si>
  <si>
    <t>SVF.A.0.48</t>
  </si>
  <si>
    <t>A0.30</t>
  </si>
  <si>
    <t>Studentenraad</t>
  </si>
  <si>
    <t>SVF.A.0.49</t>
  </si>
  <si>
    <t>SVF.A.0.49A</t>
  </si>
  <si>
    <t>SVF.A.0.49B</t>
  </si>
  <si>
    <t>SVF.A.0.49C</t>
  </si>
  <si>
    <t>SVF.A.0.50</t>
  </si>
  <si>
    <t>SVF.A.0.51</t>
  </si>
  <si>
    <t>SVF.A.0.53</t>
  </si>
  <si>
    <t>SVF.A.0.54</t>
  </si>
  <si>
    <t>SVF.A.0.55</t>
  </si>
  <si>
    <t>SVF.A.0.56</t>
  </si>
  <si>
    <t>A0.58</t>
  </si>
  <si>
    <t>SVF.A.0.57</t>
  </si>
  <si>
    <t>A0.60</t>
  </si>
  <si>
    <t>SVF.A.0.58</t>
  </si>
  <si>
    <t>A0.60a</t>
  </si>
  <si>
    <t>SVF.A.0.59</t>
  </si>
  <si>
    <t>A0.59</t>
  </si>
  <si>
    <t>SVF.B.0.01A</t>
  </si>
  <si>
    <t>SVF.B.0.01B</t>
  </si>
  <si>
    <t>SVF.B.0.01C</t>
  </si>
  <si>
    <t>SVF.B.0.01D</t>
  </si>
  <si>
    <t>SVF.B.0.01E</t>
  </si>
  <si>
    <t>SVF.B.0.02A</t>
  </si>
  <si>
    <t>SVF.B.0.02C</t>
  </si>
  <si>
    <t>SVF.B.0.02D</t>
  </si>
  <si>
    <t>SVF.B.0.03B</t>
  </si>
  <si>
    <t>SVF.B.0.04A</t>
  </si>
  <si>
    <t>SVF.B.0.052</t>
  </si>
  <si>
    <t>SVF.B.0.052A</t>
  </si>
  <si>
    <t>SVF.B.0.053</t>
  </si>
  <si>
    <t>SVF.B.0.053A</t>
  </si>
  <si>
    <t>SVF.B.0.053B</t>
  </si>
  <si>
    <t>SVF.B.0.054</t>
  </si>
  <si>
    <t>SVF.B.0.054A</t>
  </si>
  <si>
    <t>SVF.B.0.055</t>
  </si>
  <si>
    <t>SVF.B.0.056</t>
  </si>
  <si>
    <t>SVF.B.0.056A</t>
  </si>
  <si>
    <t>SVF.B.0.056B</t>
  </si>
  <si>
    <t>SVF.B.0.12</t>
  </si>
  <si>
    <t>B0.20</t>
  </si>
  <si>
    <t>SVF.B.0.14</t>
  </si>
  <si>
    <t>B0.22a</t>
  </si>
  <si>
    <t>B0.21</t>
  </si>
  <si>
    <t>SVF.B.0.17</t>
  </si>
  <si>
    <t>B0.22</t>
  </si>
  <si>
    <t>SVF.B.0.19</t>
  </si>
  <si>
    <t>B0.02a</t>
  </si>
  <si>
    <t>B0.02b</t>
  </si>
  <si>
    <t>SVF.B.0.21</t>
  </si>
  <si>
    <t>B0.04</t>
  </si>
  <si>
    <t>B0.05</t>
  </si>
  <si>
    <t>SVF.B.0.24</t>
  </si>
  <si>
    <t>SVF.B.0.27</t>
  </si>
  <si>
    <t>B0.10</t>
  </si>
  <si>
    <t>SVF.B.0.29</t>
  </si>
  <si>
    <t>B0.11</t>
  </si>
  <si>
    <t>SVF.B.0.30</t>
  </si>
  <si>
    <t>SVF.B.0.30A</t>
  </si>
  <si>
    <t>SVF.B.0.31</t>
  </si>
  <si>
    <t>SVF.B.0.32</t>
  </si>
  <si>
    <t>B0.15</t>
  </si>
  <si>
    <t>SVF.B.0.34</t>
  </si>
  <si>
    <t>B0.03</t>
  </si>
  <si>
    <t>SVF.B.0.35</t>
  </si>
  <si>
    <t>B0.22b</t>
  </si>
  <si>
    <t>SVF.B.0.38</t>
  </si>
  <si>
    <t>B0.23a</t>
  </si>
  <si>
    <t>SVF.B.0.39</t>
  </si>
  <si>
    <t>B0.23</t>
  </si>
  <si>
    <t>SVF.B.0.40</t>
  </si>
  <si>
    <t>B0.24</t>
  </si>
  <si>
    <t>SVF.B.0.41</t>
  </si>
  <si>
    <t>B0.25</t>
  </si>
  <si>
    <t>SVF.B.0.42</t>
  </si>
  <si>
    <t>B0.26</t>
  </si>
  <si>
    <t>SVF.B.0.43</t>
  </si>
  <si>
    <t>B0.27</t>
  </si>
  <si>
    <t>B0.28</t>
  </si>
  <si>
    <t>SVF.B.0.44</t>
  </si>
  <si>
    <t>B0.29</t>
  </si>
  <si>
    <t>SVF.B.0.46</t>
  </si>
  <si>
    <t>B0.12</t>
  </si>
  <si>
    <t>SVF.B.0.47</t>
  </si>
  <si>
    <t>B0.13</t>
  </si>
  <si>
    <t>SVF.B.0.48</t>
  </si>
  <si>
    <t>SVF.B.0.49</t>
  </si>
  <si>
    <t>B0.14</t>
  </si>
  <si>
    <t>EHBO-kamer</t>
  </si>
  <si>
    <t>SVF.B.0.50</t>
  </si>
  <si>
    <t>B0.15a</t>
  </si>
  <si>
    <t>SVF.B.0.52B</t>
  </si>
  <si>
    <t>SVF.C.0.01A</t>
  </si>
  <si>
    <t>SVF.C.0.01B</t>
  </si>
  <si>
    <t>SVF.C.0.01C</t>
  </si>
  <si>
    <t>SVF.C.0.01D</t>
  </si>
  <si>
    <t>SVF.C.0.01E</t>
  </si>
  <si>
    <t>SVF.C.0.01F</t>
  </si>
  <si>
    <t>SVF.C.0.02A</t>
  </si>
  <si>
    <t>SVF.C.0.02B</t>
  </si>
  <si>
    <t>SVF.C.0.02C</t>
  </si>
  <si>
    <t>SVF.C.0.02D</t>
  </si>
  <si>
    <t>SVF.C.0.02E</t>
  </si>
  <si>
    <t>SVF.C.0.03A</t>
  </si>
  <si>
    <t>SVF.C.0.03B</t>
  </si>
  <si>
    <t>SVF.C.0.03C</t>
  </si>
  <si>
    <t>SVF.C.0.03D</t>
  </si>
  <si>
    <t>SVF.C.0.03E</t>
  </si>
  <si>
    <t>SVF.C.0.03F</t>
  </si>
  <si>
    <t>SVF.C.0.03G</t>
  </si>
  <si>
    <t>SVF.C.0.03H</t>
  </si>
  <si>
    <t>SVF.C.0.03I</t>
  </si>
  <si>
    <t>SVF.C.0.04A</t>
  </si>
  <si>
    <t>SVF.C.0.04B</t>
  </si>
  <si>
    <t>SVF.C.0.050</t>
  </si>
  <si>
    <t>SVF.C.0.051</t>
  </si>
  <si>
    <t>SVF.C.0.051A</t>
  </si>
  <si>
    <t>SVF.C.0.051B</t>
  </si>
  <si>
    <t>SVF.C.0.052</t>
  </si>
  <si>
    <t>SVF.C.0.052A</t>
  </si>
  <si>
    <t>SVF.C.0.052B</t>
  </si>
  <si>
    <t>SVF.C.0.052C</t>
  </si>
  <si>
    <t>SVF.C.0.053</t>
  </si>
  <si>
    <t>SVF.C.0.053A</t>
  </si>
  <si>
    <t>SVF.C.0.053B</t>
  </si>
  <si>
    <t>SVF.C.0.053C</t>
  </si>
  <si>
    <t>SVF.C.0.054</t>
  </si>
  <si>
    <t>SVF.C.0.054B</t>
  </si>
  <si>
    <t>SVF.C.0.055</t>
  </si>
  <si>
    <t>SVF.C.0.055A</t>
  </si>
  <si>
    <t>SVF.C.0.056</t>
  </si>
  <si>
    <t>SVF.C.0.057</t>
  </si>
  <si>
    <t>SVF.C.0.058</t>
  </si>
  <si>
    <t>SVF.C.0.058A</t>
  </si>
  <si>
    <t>SVF.C.0.059</t>
  </si>
  <si>
    <t>SVF.C.0.060</t>
  </si>
  <si>
    <t>SVF.C.0.060A</t>
  </si>
  <si>
    <t>SVF.C.0.060B</t>
  </si>
  <si>
    <t>SVF.C.0.10</t>
  </si>
  <si>
    <t>SVF.C.0.11</t>
  </si>
  <si>
    <t>SVF.C.0.12</t>
  </si>
  <si>
    <t>SVF.C.0.13</t>
  </si>
  <si>
    <t>SVF.C.0.14</t>
  </si>
  <si>
    <t>SVF.C.0.15A</t>
  </si>
  <si>
    <t>SVF.C.0.15B</t>
  </si>
  <si>
    <t>SVF.C.0.16</t>
  </si>
  <si>
    <t>SVF.C.0.17</t>
  </si>
  <si>
    <t>SVF.C.0.18</t>
  </si>
  <si>
    <t>SVF.C.0.19</t>
  </si>
  <si>
    <t>SVF.C.0.19A</t>
  </si>
  <si>
    <t>SVF.C.0.20</t>
  </si>
  <si>
    <t>SVF.C.0.21</t>
  </si>
  <si>
    <t>SVF.C.0.22</t>
  </si>
  <si>
    <t>SVF.C.0.23</t>
  </si>
  <si>
    <t>SVF.C.0.23A</t>
  </si>
  <si>
    <t>SVF.C.0.24</t>
  </si>
  <si>
    <t>SVF.C.0.25</t>
  </si>
  <si>
    <t>SVF.C.0.25A</t>
  </si>
  <si>
    <t>SVF.C.0.26</t>
  </si>
  <si>
    <t>SVF.C.0.26A</t>
  </si>
  <si>
    <t>SVF.C.0.26B</t>
  </si>
  <si>
    <t>SVF.C.0.26C</t>
  </si>
  <si>
    <t>SVF.C.0.26D</t>
  </si>
  <si>
    <t>koelingvloer</t>
  </si>
  <si>
    <t>SVF.C.0.27</t>
  </si>
  <si>
    <t>vriezervloer</t>
  </si>
  <si>
    <t>SVF.C.0.27A</t>
  </si>
  <si>
    <t>SVF.C.0.28</t>
  </si>
  <si>
    <t>SVF.C.0.29</t>
  </si>
  <si>
    <t>SVF.C.015</t>
  </si>
  <si>
    <t>SVF.B.1.01A</t>
  </si>
  <si>
    <t>SVF.B.1.01B</t>
  </si>
  <si>
    <t>SVF.B.1.01C</t>
  </si>
  <si>
    <t>SVF.B.1.01D</t>
  </si>
  <si>
    <t>SVF.B.1.01E</t>
  </si>
  <si>
    <t>SVF.B.1.02A</t>
  </si>
  <si>
    <t>SVF.B.1.03A</t>
  </si>
  <si>
    <t>B1.21</t>
  </si>
  <si>
    <t>SVF.B.1.050</t>
  </si>
  <si>
    <t>SVF.B.1.050A</t>
  </si>
  <si>
    <t>SVF.B.1.051</t>
  </si>
  <si>
    <t>B1.20</t>
  </si>
  <si>
    <t>SVF.B.1.051A</t>
  </si>
  <si>
    <t>SVF.B.1.051B</t>
  </si>
  <si>
    <t>SVF.B.1.051C</t>
  </si>
  <si>
    <t>SVF.B.1.052</t>
  </si>
  <si>
    <t>B1.11</t>
  </si>
  <si>
    <t>SVF.B.1.052A</t>
  </si>
  <si>
    <t>SVF.B.1.052B</t>
  </si>
  <si>
    <t>SVF.B.1.053</t>
  </si>
  <si>
    <t>B1.12</t>
  </si>
  <si>
    <t>SVF.B.1.053A</t>
  </si>
  <si>
    <t>SVF.B.1.053B</t>
  </si>
  <si>
    <t>SVF.B.1.053C</t>
  </si>
  <si>
    <t>SVF.B.1.053D</t>
  </si>
  <si>
    <t>SVF.B.1.053E</t>
  </si>
  <si>
    <t>SVF.B.1.053F</t>
  </si>
  <si>
    <t>SVF.B.1.10</t>
  </si>
  <si>
    <t>B1.18</t>
  </si>
  <si>
    <t>SVF.B.1.11</t>
  </si>
  <si>
    <t>SVF.B.1.12</t>
  </si>
  <si>
    <t>B1.02</t>
  </si>
  <si>
    <t>SVF.B.1.13</t>
  </si>
  <si>
    <t>SVF.B.1.14</t>
  </si>
  <si>
    <t>SVF.B.1.14A</t>
  </si>
  <si>
    <t>SVF.B.1.15</t>
  </si>
  <si>
    <t>B1.04</t>
  </si>
  <si>
    <t>SVF.B.1.16</t>
  </si>
  <si>
    <t>B1.05</t>
  </si>
  <si>
    <t>SVF.B.1.17</t>
  </si>
  <si>
    <t>SVF.B.1.18</t>
  </si>
  <si>
    <t>SVF.B.1.19</t>
  </si>
  <si>
    <t>B1.09</t>
  </si>
  <si>
    <t>SVF.B.1.20</t>
  </si>
  <si>
    <t>B1.10</t>
  </si>
  <si>
    <t>SVF.B.1.22</t>
  </si>
  <si>
    <t>B1.14</t>
  </si>
  <si>
    <t>SVF.B.1.23</t>
  </si>
  <si>
    <t>B1.15</t>
  </si>
  <si>
    <t>SVF.B.1.23A</t>
  </si>
  <si>
    <t>SVF.B.1.24</t>
  </si>
  <si>
    <t>B1.16</t>
  </si>
  <si>
    <t>SVF.B.1.25</t>
  </si>
  <si>
    <t>B1.17</t>
  </si>
  <si>
    <t>SVF.B.1.26</t>
  </si>
  <si>
    <t>SVF.B.1.27</t>
  </si>
  <si>
    <t>B1.19</t>
  </si>
  <si>
    <t>SVF.B.1.28</t>
  </si>
  <si>
    <t>B1.25</t>
  </si>
  <si>
    <t>SVF.B.1.29</t>
  </si>
  <si>
    <t>SVF.B.1.30</t>
  </si>
  <si>
    <t>B1.24</t>
  </si>
  <si>
    <t>SVF.C.1.01A</t>
  </si>
  <si>
    <t>SVF.C.1.01B</t>
  </si>
  <si>
    <t>SVF.C.1.01C</t>
  </si>
  <si>
    <t>SVF.C.1.01D</t>
  </si>
  <si>
    <t>SVF.C.1.01E</t>
  </si>
  <si>
    <t>SVF.C.1.01F</t>
  </si>
  <si>
    <t>SVF.C.1.02A</t>
  </si>
  <si>
    <t>SVF.C.1.02B</t>
  </si>
  <si>
    <t>SVF.C.1.02C</t>
  </si>
  <si>
    <t>SVF.C.1.02D</t>
  </si>
  <si>
    <t>SVF.C.1.02E</t>
  </si>
  <si>
    <t>SVF.C.1.02F</t>
  </si>
  <si>
    <t>SVF.C.1.03A</t>
  </si>
  <si>
    <t>SVF.C.1.03B</t>
  </si>
  <si>
    <t>SVF.C.1.03C</t>
  </si>
  <si>
    <t>SVF.C.1.04A</t>
  </si>
  <si>
    <t>SVF.C.1.04B</t>
  </si>
  <si>
    <t>SVF.C.1.04C</t>
  </si>
  <si>
    <t>SVF.C.1.050</t>
  </si>
  <si>
    <t>SVF.C.1.050A</t>
  </si>
  <si>
    <t>SVF.C.1.050B</t>
  </si>
  <si>
    <t>SVF.C.1.051</t>
  </si>
  <si>
    <t>SVF.C.1.051A</t>
  </si>
  <si>
    <t>SVF.C.1.051B</t>
  </si>
  <si>
    <t>SVF.C.1.051C</t>
  </si>
  <si>
    <t>SVF.C.1.051D</t>
  </si>
  <si>
    <t>SVF.C.1.052</t>
  </si>
  <si>
    <t>SVF.C.1.052A</t>
  </si>
  <si>
    <t>SVF.C.1.052B</t>
  </si>
  <si>
    <t>SVF.C.1.052C</t>
  </si>
  <si>
    <t>SVF.C.1.052D</t>
  </si>
  <si>
    <t>SVF.C.1.053</t>
  </si>
  <si>
    <t>SVF.C.1.053A</t>
  </si>
  <si>
    <t>SVF.C.1.053B</t>
  </si>
  <si>
    <t>SVF.C.1.10</t>
  </si>
  <si>
    <t>SVF.C.1.11</t>
  </si>
  <si>
    <t>SVF.C.1.12</t>
  </si>
  <si>
    <t>SVF.C.1.13</t>
  </si>
  <si>
    <t>SVF.C.1.14</t>
  </si>
  <si>
    <t>SVF.C.1.14A</t>
  </si>
  <si>
    <t>SVF.C.1.15</t>
  </si>
  <si>
    <t>SVF.C.1.16</t>
  </si>
  <si>
    <t>SVF.C.1.16A</t>
  </si>
  <si>
    <t>SVF.C.1.17</t>
  </si>
  <si>
    <t>SVF.C.1.17A</t>
  </si>
  <si>
    <t>SVF.C.1.18</t>
  </si>
  <si>
    <t>SVF.C.1.19</t>
  </si>
  <si>
    <t>SVF.C.1.20</t>
  </si>
  <si>
    <t>SVF.C.1.21</t>
  </si>
  <si>
    <t>SVF.C.1.21A</t>
  </si>
  <si>
    <t>SVF.C.1.22</t>
  </si>
  <si>
    <t>SVF.C.1.23</t>
  </si>
  <si>
    <t>SVF.C.1.23A</t>
  </si>
  <si>
    <t>SVF.C.1.24</t>
  </si>
  <si>
    <t>SVF.C.1.24A</t>
  </si>
  <si>
    <t>SVF.C.1.24B</t>
  </si>
  <si>
    <t>SVF.C.1.25</t>
  </si>
  <si>
    <t>SVF.C.1.26</t>
  </si>
  <si>
    <t>SVF.C.1.27</t>
  </si>
  <si>
    <t>SVF.C.1.28</t>
  </si>
  <si>
    <t>SVF.B.2.01A</t>
  </si>
  <si>
    <t>SVF.B.2.01B</t>
  </si>
  <si>
    <t>SVF.B.2.01C</t>
  </si>
  <si>
    <t>SVF.B.2.01D</t>
  </si>
  <si>
    <t>SVF.B.2.01E</t>
  </si>
  <si>
    <t>SVF.B.2.02A</t>
  </si>
  <si>
    <t>SVF.B.2.02B</t>
  </si>
  <si>
    <t>SVF.B.2.03A</t>
  </si>
  <si>
    <t>B2.25</t>
  </si>
  <si>
    <t>SVF.B.2.03B</t>
  </si>
  <si>
    <t>SVF.B.2.03C</t>
  </si>
  <si>
    <t>SVF.B.2.03D</t>
  </si>
  <si>
    <t>B2.17</t>
  </si>
  <si>
    <t>SVF.B.2.03E</t>
  </si>
  <si>
    <t>B2.16</t>
  </si>
  <si>
    <t>SVF.B.2.050</t>
  </si>
  <si>
    <t>B2.26</t>
  </si>
  <si>
    <t>SVF.B.2.050A</t>
  </si>
  <si>
    <t>SVF.B.2.051</t>
  </si>
  <si>
    <t>B2.24</t>
  </si>
  <si>
    <t>SVF.B.2.051A</t>
  </si>
  <si>
    <t>SVF.B.2.051B</t>
  </si>
  <si>
    <t>SVF.B.2.051C</t>
  </si>
  <si>
    <t>SVF.B.2.10</t>
  </si>
  <si>
    <t>B2.20</t>
  </si>
  <si>
    <t>SVF.B.2.12</t>
  </si>
  <si>
    <t>B2.21</t>
  </si>
  <si>
    <t>SVF.B.2.13</t>
  </si>
  <si>
    <t>B2.22</t>
  </si>
  <si>
    <t>SVF.B.2.14</t>
  </si>
  <si>
    <t>B2.23</t>
  </si>
  <si>
    <t>SVF.B.2.15</t>
  </si>
  <si>
    <t>SVF.B.2.16</t>
  </si>
  <si>
    <t>SVF.B.2.17</t>
  </si>
  <si>
    <t>SVF.B.2.18</t>
  </si>
  <si>
    <t>SVF.B.2.19</t>
  </si>
  <si>
    <t>SVF.B.2.20</t>
  </si>
  <si>
    <t>B2.08</t>
  </si>
  <si>
    <t>SVF.B.2.20A</t>
  </si>
  <si>
    <t>B2.09</t>
  </si>
  <si>
    <t>SVF.B.2.22</t>
  </si>
  <si>
    <t>SVF.B.2.23</t>
  </si>
  <si>
    <t>SVF.B.2.23A</t>
  </si>
  <si>
    <t>B2.15</t>
  </si>
  <si>
    <t>SVF.B.2.24</t>
  </si>
  <si>
    <t>B2.19</t>
  </si>
  <si>
    <t>SVF.B.2.26</t>
  </si>
  <si>
    <t>B2.28</t>
  </si>
  <si>
    <t>SVF.B.2.27</t>
  </si>
  <si>
    <t>B2.27</t>
  </si>
  <si>
    <t>SVF.B.2.28</t>
  </si>
  <si>
    <t>SVF.B.2.29</t>
  </si>
  <si>
    <t>B2.11</t>
  </si>
  <si>
    <t>SVF.B.2.30</t>
  </si>
  <si>
    <t>B2.12</t>
  </si>
  <si>
    <t>SVF.B.2.31</t>
  </si>
  <si>
    <t>B2.13</t>
  </si>
  <si>
    <t>SVF.B.2.32</t>
  </si>
  <si>
    <t>B2.14</t>
  </si>
  <si>
    <t>SVF.B.2.33</t>
  </si>
  <si>
    <t>B2.10b</t>
  </si>
  <si>
    <t>SVF.C.2.01A</t>
  </si>
  <si>
    <t>SVF.C.2.01B</t>
  </si>
  <si>
    <t>SVF.C.2.01C</t>
  </si>
  <si>
    <t>SVF.C.2.01D</t>
  </si>
  <si>
    <t>SVF.C.2.01E</t>
  </si>
  <si>
    <t>SVF.C.2.02A</t>
  </si>
  <si>
    <t>SVF.C.2.02B</t>
  </si>
  <si>
    <t>SVF.C.2.02C</t>
  </si>
  <si>
    <t>SVF.C.2.02D</t>
  </si>
  <si>
    <t>SVF.C.2.02E</t>
  </si>
  <si>
    <t>SVF.C.2.03A</t>
  </si>
  <si>
    <t>SVF.C.2.03B</t>
  </si>
  <si>
    <t>SVF.C.2.03C</t>
  </si>
  <si>
    <t>SVF.C.2.04A</t>
  </si>
  <si>
    <t>SVF.C.2.04B</t>
  </si>
  <si>
    <t>SVF.C.2.04C</t>
  </si>
  <si>
    <t>SVF.C.2.050</t>
  </si>
  <si>
    <t>SVF.C.2.050A</t>
  </si>
  <si>
    <t>SVF.C.2.050B</t>
  </si>
  <si>
    <t>SVF.C.2.051</t>
  </si>
  <si>
    <t>SVF.C.2.051A</t>
  </si>
  <si>
    <t>SVF.C.2.052</t>
  </si>
  <si>
    <t>SVF.C.2.052A</t>
  </si>
  <si>
    <t>SVF.C.2.053</t>
  </si>
  <si>
    <t>SVF.C.2.053A</t>
  </si>
  <si>
    <t>SVF.C.2.054</t>
  </si>
  <si>
    <t>SVF.C.2.054A</t>
  </si>
  <si>
    <t>SVF.C.2.055</t>
  </si>
  <si>
    <t>SVF.C.2.055A</t>
  </si>
  <si>
    <t>SVF.C.2.055B</t>
  </si>
  <si>
    <t>SVF.C.2.10</t>
  </si>
  <si>
    <t>SVF.C.2.11</t>
  </si>
  <si>
    <t>SVF.C.2.12</t>
  </si>
  <si>
    <t>SVF.C.2.13</t>
  </si>
  <si>
    <t>SVF.C.2.14</t>
  </si>
  <si>
    <t>SVF.C.2.14A</t>
  </si>
  <si>
    <t>SVF.C.2.14B</t>
  </si>
  <si>
    <t>SVF.C.2.15</t>
  </si>
  <si>
    <t>SVF.C.2.16</t>
  </si>
  <si>
    <t>SVF.C.2.17</t>
  </si>
  <si>
    <t>SVF.C.2.17A</t>
  </si>
  <si>
    <t>SVF.C.2.18</t>
  </si>
  <si>
    <t>SVF.C.2.19</t>
  </si>
  <si>
    <t>SVF.C.2.20</t>
  </si>
  <si>
    <t>SVF.C.2.21</t>
  </si>
  <si>
    <t>SVF.C.2.23</t>
  </si>
  <si>
    <t>SVF.C.2.23A</t>
  </si>
  <si>
    <t>SVF.C.2.25</t>
  </si>
  <si>
    <t>SVF.C.2.26</t>
  </si>
  <si>
    <t>SVF.C.2.27</t>
  </si>
  <si>
    <t>SVF.C.2.28</t>
  </si>
  <si>
    <t>SVF.C.2.28A</t>
  </si>
  <si>
    <t>SVF.B.3.01A</t>
  </si>
  <si>
    <t>SVF.B.3.01B</t>
  </si>
  <si>
    <t>SVF.B.3.01C</t>
  </si>
  <si>
    <t>SVF.B.3.02A</t>
  </si>
  <si>
    <t>SVF.B.3.02B</t>
  </si>
  <si>
    <t>SVF.B.3.03B</t>
  </si>
  <si>
    <t>SVF.B.3.050</t>
  </si>
  <si>
    <t>SVF.B.3.050A</t>
  </si>
  <si>
    <t>SVF.B.3.050B</t>
  </si>
  <si>
    <t>SVF.B.3.051</t>
  </si>
  <si>
    <t>SVF.B.3.051A</t>
  </si>
  <si>
    <t>SVF.B.3.10</t>
  </si>
  <si>
    <t>SVF.B.3.10A</t>
  </si>
  <si>
    <t>B3.14</t>
  </si>
  <si>
    <t>SVF.B.3.11</t>
  </si>
  <si>
    <t>B3.17</t>
  </si>
  <si>
    <t>SVF.B.3.11A</t>
  </si>
  <si>
    <t>SVF.B.3.11B</t>
  </si>
  <si>
    <t>B3.15</t>
  </si>
  <si>
    <t>SVF.B.3.12</t>
  </si>
  <si>
    <t>SVF.B.3.13</t>
  </si>
  <si>
    <t>SVF.B.3.14</t>
  </si>
  <si>
    <t>SVF.B.3.15</t>
  </si>
  <si>
    <t>SVF.B.3.16</t>
  </si>
  <si>
    <t>SVF.B.3.17</t>
  </si>
  <si>
    <t>SVF.B.3.18</t>
  </si>
  <si>
    <t>B3.09</t>
  </si>
  <si>
    <t>SVF.B.3.19</t>
  </si>
  <si>
    <t>SVF.B.3.20</t>
  </si>
  <si>
    <t>SVF.C.3.01A</t>
  </si>
  <si>
    <t>SVF.C.3.01B</t>
  </si>
  <si>
    <t>SVF.C.3.01C</t>
  </si>
  <si>
    <t>SVF.C.3.01D</t>
  </si>
  <si>
    <t>SVF.C.3.01E</t>
  </si>
  <si>
    <t>SVF.C.3.02A</t>
  </si>
  <si>
    <t>SVF.C.3.02B</t>
  </si>
  <si>
    <t>SVF.C.3.02C</t>
  </si>
  <si>
    <t>SVF.C.3.02D</t>
  </si>
  <si>
    <t>SVF.C.3.03A</t>
  </si>
  <si>
    <t>SVF.C.3.03B</t>
  </si>
  <si>
    <t>SVF.C.3.04A</t>
  </si>
  <si>
    <t>SVF.C.3.04C</t>
  </si>
  <si>
    <t>SVF.C.3.050</t>
  </si>
  <si>
    <t>SVF.C.3.050A</t>
  </si>
  <si>
    <t>SVF.C.3.050B</t>
  </si>
  <si>
    <t>SVF.C.3.051</t>
  </si>
  <si>
    <t>SVF.C.3.051A</t>
  </si>
  <si>
    <t>SVF.C.3.052</t>
  </si>
  <si>
    <t>SVF.C.3.052A</t>
  </si>
  <si>
    <t>SVF.C.3.053</t>
  </si>
  <si>
    <t>SVF.C.3.053A</t>
  </si>
  <si>
    <t>SVF.C.3.053B</t>
  </si>
  <si>
    <t>SVF.C.3.10</t>
  </si>
  <si>
    <t>SVF.C.3.11</t>
  </si>
  <si>
    <t>SVF.C.3.12</t>
  </si>
  <si>
    <t>SVF.C.3.13</t>
  </si>
  <si>
    <t>SVF.C.3.14</t>
  </si>
  <si>
    <t>SVF.C.3.14C</t>
  </si>
  <si>
    <t>SVF.C.3.15</t>
  </si>
  <si>
    <t>SVF.C.3.15A</t>
  </si>
  <si>
    <t>SVF.C.3.15B</t>
  </si>
  <si>
    <t>SVF.C.3.16</t>
  </si>
  <si>
    <t>SVF.C.3.17</t>
  </si>
  <si>
    <t>SVF.C.3.18</t>
  </si>
  <si>
    <t>SVF.C.3.19</t>
  </si>
  <si>
    <t>SVF.C.3.20</t>
  </si>
  <si>
    <t>SVF.C.3.20A</t>
  </si>
  <si>
    <t>SVF.C.3.20B</t>
  </si>
  <si>
    <t>SVF.C.3.20C</t>
  </si>
  <si>
    <t>SVF.C.3.21</t>
  </si>
  <si>
    <t>SVF.C.4.01A</t>
  </si>
  <si>
    <t>SVF.C.4.03A</t>
  </si>
  <si>
    <t>SVF.C.4.03B</t>
  </si>
  <si>
    <t>D.0.01A</t>
  </si>
  <si>
    <t>sure step</t>
  </si>
  <si>
    <t>D.0.01B</t>
  </si>
  <si>
    <t>linoleum/beton</t>
  </si>
  <si>
    <t>D.0.02A</t>
  </si>
  <si>
    <t>D.0.02B</t>
  </si>
  <si>
    <t>dhgt</t>
  </si>
  <si>
    <t>D.0.04</t>
  </si>
  <si>
    <t>D.0.05</t>
  </si>
  <si>
    <t>D.0.06</t>
  </si>
  <si>
    <t>Miva toilet</t>
  </si>
  <si>
    <t>D.0.09</t>
  </si>
  <si>
    <t>D.0.10</t>
  </si>
  <si>
    <t>D.0.11</t>
  </si>
  <si>
    <t>Lounge ruimte</t>
  </si>
  <si>
    <t>pvc</t>
  </si>
  <si>
    <t>D.0.12</t>
  </si>
  <si>
    <t>D.0.13</t>
  </si>
  <si>
    <t>Concentratie werkplek</t>
  </si>
  <si>
    <t>D.0.14</t>
  </si>
  <si>
    <t>D.0.15</t>
  </si>
  <si>
    <t>D.0.16</t>
  </si>
  <si>
    <t>D.0.17</t>
  </si>
  <si>
    <t>D.0.18</t>
  </si>
  <si>
    <t>D.0.19</t>
  </si>
  <si>
    <t>Vergaderruimte</t>
  </si>
  <si>
    <t>D.1.01B</t>
  </si>
  <si>
    <t>D.1.02A</t>
  </si>
  <si>
    <t>D.1.03</t>
  </si>
  <si>
    <t>D.1.04</t>
  </si>
  <si>
    <t>D.1.10</t>
  </si>
  <si>
    <t>D.1.11</t>
  </si>
  <si>
    <t>Brainstorm ruimte</t>
  </si>
  <si>
    <t>D.1.12</t>
  </si>
  <si>
    <t>Event ruimte</t>
  </si>
  <si>
    <t>D.1.13</t>
  </si>
  <si>
    <t>D.1.15</t>
  </si>
  <si>
    <t>D.1.16</t>
  </si>
  <si>
    <t>D.1.17</t>
  </si>
  <si>
    <t>D.2.01B</t>
  </si>
  <si>
    <t>D.3.01</t>
  </si>
  <si>
    <t>D.3.02</t>
  </si>
  <si>
    <t>Toilet Heren</t>
  </si>
  <si>
    <t>D.3.03</t>
  </si>
  <si>
    <t>Docenten werkplek</t>
  </si>
  <si>
    <t>D.3.04</t>
  </si>
  <si>
    <t>D.3.05</t>
  </si>
  <si>
    <t>D.3.07</t>
  </si>
  <si>
    <t>D.3.08</t>
  </si>
  <si>
    <t>D.3.09</t>
  </si>
  <si>
    <t>Open leercentrum</t>
  </si>
  <si>
    <t>D.3.11</t>
  </si>
  <si>
    <t>D.3.11a</t>
  </si>
  <si>
    <t>D.3.12</t>
  </si>
  <si>
    <t>D.3.13</t>
  </si>
  <si>
    <t>D.3.14</t>
  </si>
  <si>
    <t>Toilet Dames</t>
  </si>
  <si>
    <t>D.4.01B</t>
  </si>
  <si>
    <t>D.4.02A</t>
  </si>
  <si>
    <t>D.4.03C</t>
  </si>
  <si>
    <t>D.4.050</t>
  </si>
  <si>
    <t>D.4.051</t>
  </si>
  <si>
    <t>D.4.06</t>
  </si>
  <si>
    <t>D.4.11</t>
  </si>
  <si>
    <t>D.4.12</t>
  </si>
  <si>
    <t>D.4.13</t>
  </si>
  <si>
    <t>D.4.14</t>
  </si>
  <si>
    <t>D.4.15</t>
  </si>
  <si>
    <t>D.4.16</t>
  </si>
  <si>
    <t>00.10.01</t>
  </si>
  <si>
    <t>Gang (entree)</t>
  </si>
  <si>
    <t>Schoonloopmat</t>
  </si>
  <si>
    <t>00.11.01</t>
  </si>
  <si>
    <t>Gang (centrale hal)</t>
  </si>
  <si>
    <t>00.11.02</t>
  </si>
  <si>
    <t>Service Meld Punt (BALIE)</t>
  </si>
  <si>
    <t xml:space="preserve">linoleum </t>
  </si>
  <si>
    <t>00.21.01</t>
  </si>
  <si>
    <t>Vluchttrappenhuis</t>
  </si>
  <si>
    <t>00.21.02</t>
  </si>
  <si>
    <t>00.30.01</t>
  </si>
  <si>
    <t>00.30.02</t>
  </si>
  <si>
    <t>00.34.07</t>
  </si>
  <si>
    <t>00.38.01</t>
  </si>
  <si>
    <t>Theater/Dance</t>
  </si>
  <si>
    <t>PVC geluidsdempend</t>
  </si>
  <si>
    <t>00.40.01</t>
  </si>
  <si>
    <t>00.43.01</t>
  </si>
  <si>
    <t>00.44.01</t>
  </si>
  <si>
    <t>00.45.01</t>
  </si>
  <si>
    <t>00.45.02</t>
  </si>
  <si>
    <t>00.45.03</t>
  </si>
  <si>
    <t>Kleedruimte Docent</t>
  </si>
  <si>
    <t>00.52.01</t>
  </si>
  <si>
    <t>Berging Theater</t>
  </si>
  <si>
    <t>00.52.02</t>
  </si>
  <si>
    <t>Buitenberging Sport</t>
  </si>
  <si>
    <t>00.52.03</t>
  </si>
  <si>
    <t>Berging Facilitair</t>
  </si>
  <si>
    <t>00.55.01</t>
  </si>
  <si>
    <t>Garage</t>
  </si>
  <si>
    <t>beton klinkers</t>
  </si>
  <si>
    <t>00.56.01</t>
  </si>
  <si>
    <t>Goederen ingang/berging Facilitair</t>
  </si>
  <si>
    <t>00.61.01</t>
  </si>
  <si>
    <t>Aula/ Grand café</t>
  </si>
  <si>
    <t>00.61.02</t>
  </si>
  <si>
    <t>Koffie corner</t>
  </si>
  <si>
    <t>00.66.01</t>
  </si>
  <si>
    <t>noppenmat</t>
  </si>
  <si>
    <t>00.71.01</t>
  </si>
  <si>
    <t>00.71.02</t>
  </si>
  <si>
    <t>E-kast</t>
  </si>
  <si>
    <t>00.80.01</t>
  </si>
  <si>
    <t>00.84.01</t>
  </si>
  <si>
    <t>00.85.01</t>
  </si>
  <si>
    <t>Stadsverwarming</t>
  </si>
  <si>
    <t>00.87.01</t>
  </si>
  <si>
    <t>Sprinklerruimte</t>
  </si>
  <si>
    <t>01.12.01</t>
  </si>
  <si>
    <t>01.12.02</t>
  </si>
  <si>
    <t>01.12.03</t>
  </si>
  <si>
    <t>01.14.01</t>
  </si>
  <si>
    <t>01.21.01</t>
  </si>
  <si>
    <t>01.21.02</t>
  </si>
  <si>
    <t>01.30.01</t>
  </si>
  <si>
    <t xml:space="preserve">Kantoor </t>
  </si>
  <si>
    <t>01.30.02</t>
  </si>
  <si>
    <t>01.30.03</t>
  </si>
  <si>
    <t>01.30.04</t>
  </si>
  <si>
    <t>01.32.01</t>
  </si>
  <si>
    <t>01.01</t>
  </si>
  <si>
    <t>Flex leslokaal</t>
  </si>
  <si>
    <t>01.32.02</t>
  </si>
  <si>
    <t>01.32.03</t>
  </si>
  <si>
    <t>01.32.04</t>
  </si>
  <si>
    <t>01.32.05</t>
  </si>
  <si>
    <t>01.32.06</t>
  </si>
  <si>
    <t>01.34.22</t>
  </si>
  <si>
    <t>01.38.01</t>
  </si>
  <si>
    <t>01.01A</t>
  </si>
  <si>
    <t>Pioniers-zone/ Seats-to-meet</t>
  </si>
  <si>
    <t>01.38.02A</t>
  </si>
  <si>
    <t>01.02A</t>
  </si>
  <si>
    <t>01.38.02B</t>
  </si>
  <si>
    <t>01.02B</t>
  </si>
  <si>
    <t>01.38.03</t>
  </si>
  <si>
    <t>01.38.04</t>
  </si>
  <si>
    <t>01.38.05</t>
  </si>
  <si>
    <t>01.05</t>
  </si>
  <si>
    <t>01.38.06</t>
  </si>
  <si>
    <t>Digitaal Projectruimte</t>
  </si>
  <si>
    <t>01.38.07</t>
  </si>
  <si>
    <t>01.38.08</t>
  </si>
  <si>
    <t>01.08</t>
  </si>
  <si>
    <t>01.38.09</t>
  </si>
  <si>
    <t>01.09</t>
  </si>
  <si>
    <t>01.38.10</t>
  </si>
  <si>
    <t>01.38.11</t>
  </si>
  <si>
    <t>01.39.01</t>
  </si>
  <si>
    <t>Speakerscorner</t>
  </si>
  <si>
    <t>01.40.01</t>
  </si>
  <si>
    <t>01.40.02</t>
  </si>
  <si>
    <t>01.43.01</t>
  </si>
  <si>
    <t>01.49.01</t>
  </si>
  <si>
    <t>EHBO ruimte</t>
  </si>
  <si>
    <t>01.52.01</t>
  </si>
  <si>
    <t>Aula bergruimte</t>
  </si>
  <si>
    <t>01.52.02</t>
  </si>
  <si>
    <t>01.52.03</t>
  </si>
  <si>
    <t>Bergruimte</t>
  </si>
  <si>
    <t>01.54.01</t>
  </si>
  <si>
    <t>Centraal archief</t>
  </si>
  <si>
    <t>01.60.01</t>
  </si>
  <si>
    <t>Warme bereiding</t>
  </si>
  <si>
    <t>01.60.02</t>
  </si>
  <si>
    <t>Banqueting</t>
  </si>
  <si>
    <t>01.60.03</t>
  </si>
  <si>
    <t>01.66.01</t>
  </si>
  <si>
    <t>01.69.01</t>
  </si>
  <si>
    <t>Magazijn</t>
  </si>
  <si>
    <t>01.69.02</t>
  </si>
  <si>
    <t>Koel/ vries</t>
  </si>
  <si>
    <t>01.71.01</t>
  </si>
  <si>
    <t>Data</t>
  </si>
  <si>
    <t>01.72.01</t>
  </si>
  <si>
    <t>01.72.02</t>
  </si>
  <si>
    <t>ICT Serverruimte</t>
  </si>
  <si>
    <t>02.12.01</t>
  </si>
  <si>
    <t>02.14.04</t>
  </si>
  <si>
    <t>02.14.01</t>
  </si>
  <si>
    <t>02.14.02</t>
  </si>
  <si>
    <t>02.21.01</t>
  </si>
  <si>
    <t>02.21.02</t>
  </si>
  <si>
    <t>02.30.02</t>
  </si>
  <si>
    <t>02.30.03</t>
  </si>
  <si>
    <t>Kantoor Opleidingsmanager</t>
  </si>
  <si>
    <t>02.30.05</t>
  </si>
  <si>
    <t>Kantoor Docenten</t>
  </si>
  <si>
    <t>02.30.06</t>
  </si>
  <si>
    <t>02.30.07</t>
  </si>
  <si>
    <t>02.32.01A</t>
  </si>
  <si>
    <t>02.32.01B</t>
  </si>
  <si>
    <t>02.38.01</t>
  </si>
  <si>
    <t>HVO Digital ruimte</t>
  </si>
  <si>
    <t>02.38.02</t>
  </si>
  <si>
    <t>02.38.03</t>
  </si>
  <si>
    <t>Legallab</t>
  </si>
  <si>
    <t>02.38.04</t>
  </si>
  <si>
    <t>02.38.05</t>
  </si>
  <si>
    <t>02.05</t>
  </si>
  <si>
    <t>02.38.06</t>
  </si>
  <si>
    <t>02.38.07</t>
  </si>
  <si>
    <t>02.07</t>
  </si>
  <si>
    <t>02.38.08</t>
  </si>
  <si>
    <t>02.08</t>
  </si>
  <si>
    <t>02.38.09</t>
  </si>
  <si>
    <t>Creative Businesslab</t>
  </si>
  <si>
    <t>02.38.10</t>
  </si>
  <si>
    <t>02.10</t>
  </si>
  <si>
    <t>02.38.11</t>
  </si>
  <si>
    <t>02.11</t>
  </si>
  <si>
    <t>02.38.12</t>
  </si>
  <si>
    <t>02.12</t>
  </si>
  <si>
    <t>02.38.13</t>
  </si>
  <si>
    <t>02.13</t>
  </si>
  <si>
    <t>02.38.14</t>
  </si>
  <si>
    <t>02.14</t>
  </si>
  <si>
    <t>Financelab</t>
  </si>
  <si>
    <t>02.38.15</t>
  </si>
  <si>
    <t>02.15</t>
  </si>
  <si>
    <t>Thuisbasis/ zelfstudie</t>
  </si>
  <si>
    <t>02.39.01</t>
  </si>
  <si>
    <t>01.15A</t>
  </si>
  <si>
    <t>02.39.02</t>
  </si>
  <si>
    <t>01.15B</t>
  </si>
  <si>
    <t>02.39.03</t>
  </si>
  <si>
    <t>Groepswerkruimte</t>
  </si>
  <si>
    <t>02.40.01</t>
  </si>
  <si>
    <t>02.40.02</t>
  </si>
  <si>
    <t>02.52.01</t>
  </si>
  <si>
    <t>Opslagruimte HVO</t>
  </si>
  <si>
    <t>02.66.01</t>
  </si>
  <si>
    <t>02.71.01</t>
  </si>
  <si>
    <t>02.72.01</t>
  </si>
  <si>
    <t>02.80.01</t>
  </si>
  <si>
    <t>02.86.01</t>
  </si>
  <si>
    <t>03.12.01</t>
  </si>
  <si>
    <t>03.12.02</t>
  </si>
  <si>
    <t>03.14.01</t>
  </si>
  <si>
    <t>03.14.02</t>
  </si>
  <si>
    <t>03.21.01</t>
  </si>
  <si>
    <t>03.21.02</t>
  </si>
  <si>
    <t>03.30.01</t>
  </si>
  <si>
    <t>03.30.02</t>
  </si>
  <si>
    <t xml:space="preserve">Kantoor Opleidingsmanager </t>
  </si>
  <si>
    <t>03.30.03</t>
  </si>
  <si>
    <t>03.32.01</t>
  </si>
  <si>
    <t>03.32.02</t>
  </si>
  <si>
    <t>Uitgiftebalie</t>
  </si>
  <si>
    <t>03.38.01</t>
  </si>
  <si>
    <t>03.01</t>
  </si>
  <si>
    <t>SB Digital ruimte</t>
  </si>
  <si>
    <t>03.38.02</t>
  </si>
  <si>
    <t>03.38.03</t>
  </si>
  <si>
    <t>03.38.04</t>
  </si>
  <si>
    <t>03.04</t>
  </si>
  <si>
    <t>03.38.05</t>
  </si>
  <si>
    <t>03.38.06</t>
  </si>
  <si>
    <t>03.38.07</t>
  </si>
  <si>
    <t>03.07</t>
  </si>
  <si>
    <t>Hospitality  lab</t>
  </si>
  <si>
    <t>03.38.08</t>
  </si>
  <si>
    <t>03.38.09</t>
  </si>
  <si>
    <t>03.09</t>
  </si>
  <si>
    <t>03.38.10</t>
  </si>
  <si>
    <t>03.38.11</t>
  </si>
  <si>
    <t>03.11</t>
  </si>
  <si>
    <t>03.38.12</t>
  </si>
  <si>
    <t>03.12</t>
  </si>
  <si>
    <t>03.38.13</t>
  </si>
  <si>
    <t>03.13</t>
  </si>
  <si>
    <t>03.38.14</t>
  </si>
  <si>
    <t>03.14</t>
  </si>
  <si>
    <t>Sportlab</t>
  </si>
  <si>
    <t>rubberen matten 80 mm</t>
  </si>
  <si>
    <t>03.39.01</t>
  </si>
  <si>
    <t>03.39.02</t>
  </si>
  <si>
    <t>03.14A</t>
  </si>
  <si>
    <t>03.39.03</t>
  </si>
  <si>
    <t>03.39.04</t>
  </si>
  <si>
    <t>03.39.05</t>
  </si>
  <si>
    <t>03.39.06</t>
  </si>
  <si>
    <t>03.14B</t>
  </si>
  <si>
    <t>03.40.01</t>
  </si>
  <si>
    <t>03.40.02</t>
  </si>
  <si>
    <t>03.52.01</t>
  </si>
  <si>
    <t>Opslagruimte SB</t>
  </si>
  <si>
    <t>03.52.02</t>
  </si>
  <si>
    <t>Berging HVO</t>
  </si>
  <si>
    <t>03.52.03</t>
  </si>
  <si>
    <t>Berging SB</t>
  </si>
  <si>
    <t>03.66.01</t>
  </si>
  <si>
    <t xml:space="preserve">noppenmat </t>
  </si>
  <si>
    <t>03.71.01</t>
  </si>
  <si>
    <t>03.72.01</t>
  </si>
  <si>
    <t>03.86.01</t>
  </si>
  <si>
    <t>Arena 301, Hilversum</t>
  </si>
  <si>
    <t>0.01.A</t>
  </si>
  <si>
    <t>D033</t>
  </si>
  <si>
    <t>0.01.B</t>
  </si>
  <si>
    <t>0.01.C</t>
  </si>
  <si>
    <t>B070</t>
  </si>
  <si>
    <t>0.01.D</t>
  </si>
  <si>
    <t>B049</t>
  </si>
  <si>
    <t>0.01.E</t>
  </si>
  <si>
    <t>B045</t>
  </si>
  <si>
    <t>0.01.F</t>
  </si>
  <si>
    <t>B019</t>
  </si>
  <si>
    <t>0.059</t>
  </si>
  <si>
    <t>A015</t>
  </si>
  <si>
    <t>0.059.A</t>
  </si>
  <si>
    <t>A015A</t>
  </si>
  <si>
    <t>C018</t>
  </si>
  <si>
    <t>0.10.B</t>
  </si>
  <si>
    <t>C012</t>
  </si>
  <si>
    <t>0.10.C</t>
  </si>
  <si>
    <t>C013</t>
  </si>
  <si>
    <t>0.10.D</t>
  </si>
  <si>
    <t>C018A</t>
  </si>
  <si>
    <t>0.10.E</t>
  </si>
  <si>
    <t>C018B</t>
  </si>
  <si>
    <t>1.01.A</t>
  </si>
  <si>
    <t>D133</t>
  </si>
  <si>
    <t>1.01.B</t>
  </si>
  <si>
    <t>D155</t>
  </si>
  <si>
    <t>1.01.C</t>
  </si>
  <si>
    <t>B188</t>
  </si>
  <si>
    <t>1.01.D</t>
  </si>
  <si>
    <t>B170</t>
  </si>
  <si>
    <t>1.01.F</t>
  </si>
  <si>
    <t>B145</t>
  </si>
  <si>
    <t>1.01.G</t>
  </si>
  <si>
    <t>B119</t>
  </si>
  <si>
    <t>1.02.D</t>
  </si>
  <si>
    <t>B148</t>
  </si>
  <si>
    <t>1.056</t>
  </si>
  <si>
    <t>B147</t>
  </si>
  <si>
    <t>E125</t>
  </si>
  <si>
    <t>D143</t>
  </si>
  <si>
    <t>D148</t>
  </si>
  <si>
    <t>2.01.A</t>
  </si>
  <si>
    <t>D233</t>
  </si>
  <si>
    <t>2.01.B</t>
  </si>
  <si>
    <t>2.01.C</t>
  </si>
  <si>
    <t>B288</t>
  </si>
  <si>
    <t>2.01.D</t>
  </si>
  <si>
    <t>B270</t>
  </si>
  <si>
    <t>2.01.F</t>
  </si>
  <si>
    <t>B245</t>
  </si>
  <si>
    <t>2.01.G</t>
  </si>
  <si>
    <t>B219</t>
  </si>
  <si>
    <t>1.02.H</t>
  </si>
  <si>
    <t>1.50.A</t>
  </si>
  <si>
    <t>1.50.B</t>
  </si>
  <si>
    <t>1.50.C</t>
  </si>
  <si>
    <t>1.50.D</t>
  </si>
  <si>
    <t>1.50.E</t>
  </si>
  <si>
    <t>1.50.F</t>
  </si>
  <si>
    <t>F01</t>
  </si>
  <si>
    <t>F001</t>
  </si>
  <si>
    <t>F02</t>
  </si>
  <si>
    <t>F002</t>
  </si>
  <si>
    <t>F03</t>
  </si>
  <si>
    <t>F003</t>
  </si>
  <si>
    <t>F04</t>
  </si>
  <si>
    <t>F011</t>
  </si>
  <si>
    <t>F05</t>
  </si>
  <si>
    <t>F012</t>
  </si>
  <si>
    <t>F06</t>
  </si>
  <si>
    <t>F013</t>
  </si>
  <si>
    <t>F06A</t>
  </si>
  <si>
    <t>F07</t>
  </si>
  <si>
    <t>F014</t>
  </si>
  <si>
    <t>F07A</t>
  </si>
  <si>
    <t>F07B</t>
  </si>
  <si>
    <t>F08</t>
  </si>
  <si>
    <t>F10</t>
  </si>
  <si>
    <t>F010</t>
  </si>
  <si>
    <t>0.00.A</t>
  </si>
  <si>
    <t>C000</t>
  </si>
  <si>
    <t>0.02.A</t>
  </si>
  <si>
    <t>C000A</t>
  </si>
  <si>
    <t>0.02.AA</t>
  </si>
  <si>
    <t>0.02.B</t>
  </si>
  <si>
    <t>C001</t>
  </si>
  <si>
    <t>0.02.BB</t>
  </si>
  <si>
    <t>0.02.C</t>
  </si>
  <si>
    <t>0.02.D</t>
  </si>
  <si>
    <t>0.02.E</t>
  </si>
  <si>
    <t>0.02.G</t>
  </si>
  <si>
    <t>0.02.H</t>
  </si>
  <si>
    <t>0.02.I</t>
  </si>
  <si>
    <t>0.02.J</t>
  </si>
  <si>
    <t>0.02.K</t>
  </si>
  <si>
    <t>A001</t>
  </si>
  <si>
    <t>0.02.L</t>
  </si>
  <si>
    <t>0.02.M</t>
  </si>
  <si>
    <t>0.02.N</t>
  </si>
  <si>
    <t>A020</t>
  </si>
  <si>
    <t>0.03.A</t>
  </si>
  <si>
    <t>0.03.G</t>
  </si>
  <si>
    <t>E034</t>
  </si>
  <si>
    <t>0.050</t>
  </si>
  <si>
    <t>D030</t>
  </si>
  <si>
    <t>0.051</t>
  </si>
  <si>
    <t>D031</t>
  </si>
  <si>
    <t>0.052</t>
  </si>
  <si>
    <t>B073</t>
  </si>
  <si>
    <t>0.053</t>
  </si>
  <si>
    <t>B074</t>
  </si>
  <si>
    <t>0.054</t>
  </si>
  <si>
    <t>B051</t>
  </si>
  <si>
    <t>0.055</t>
  </si>
  <si>
    <t>B048</t>
  </si>
  <si>
    <t>0.056</t>
  </si>
  <si>
    <t>A049</t>
  </si>
  <si>
    <t>0.057</t>
  </si>
  <si>
    <t>B032</t>
  </si>
  <si>
    <t>0.058</t>
  </si>
  <si>
    <t>B031</t>
  </si>
  <si>
    <t>E016</t>
  </si>
  <si>
    <t>0.060</t>
  </si>
  <si>
    <t>A016</t>
  </si>
  <si>
    <t>0.060.A</t>
  </si>
  <si>
    <t>A016A</t>
  </si>
  <si>
    <t>D010</t>
  </si>
  <si>
    <t>D011</t>
  </si>
  <si>
    <t>D012</t>
  </si>
  <si>
    <t>D018</t>
  </si>
  <si>
    <t>D020</t>
  </si>
  <si>
    <t>E031</t>
  </si>
  <si>
    <t>D039</t>
  </si>
  <si>
    <t>E035</t>
  </si>
  <si>
    <t>0.27</t>
  </si>
  <si>
    <t>E041</t>
  </si>
  <si>
    <t>D041</t>
  </si>
  <si>
    <t>D042</t>
  </si>
  <si>
    <t>0.29.A</t>
  </si>
  <si>
    <t>D043</t>
  </si>
  <si>
    <t>0.29.B</t>
  </si>
  <si>
    <t>D044</t>
  </si>
  <si>
    <t>0.29.C</t>
  </si>
  <si>
    <t>D045</t>
  </si>
  <si>
    <t>E042</t>
  </si>
  <si>
    <t>0.30.A</t>
  </si>
  <si>
    <t>E043</t>
  </si>
  <si>
    <t>0.30.B</t>
  </si>
  <si>
    <t>E044</t>
  </si>
  <si>
    <t>0.30.C</t>
  </si>
  <si>
    <t>E045</t>
  </si>
  <si>
    <t>D048</t>
  </si>
  <si>
    <t>0.32.A</t>
  </si>
  <si>
    <t>D048A</t>
  </si>
  <si>
    <t>0.33</t>
  </si>
  <si>
    <t>0.33.A</t>
  </si>
  <si>
    <t>E046</t>
  </si>
  <si>
    <t>0.33.B</t>
  </si>
  <si>
    <t>E047</t>
  </si>
  <si>
    <t>0.33.C</t>
  </si>
  <si>
    <t>E058</t>
  </si>
  <si>
    <t>0.34</t>
  </si>
  <si>
    <t>E055</t>
  </si>
  <si>
    <t>D061</t>
  </si>
  <si>
    <t>0.37</t>
  </si>
  <si>
    <t>D062</t>
  </si>
  <si>
    <t>0.38</t>
  </si>
  <si>
    <t>E064</t>
  </si>
  <si>
    <t>0.39</t>
  </si>
  <si>
    <t>E066</t>
  </si>
  <si>
    <t>A073</t>
  </si>
  <si>
    <t>A063</t>
  </si>
  <si>
    <t>B068</t>
  </si>
  <si>
    <t>0.44.A</t>
  </si>
  <si>
    <t>B068A</t>
  </si>
  <si>
    <t>B058</t>
  </si>
  <si>
    <t>0.45.A</t>
  </si>
  <si>
    <t>B065</t>
  </si>
  <si>
    <t>0.45.B</t>
  </si>
  <si>
    <t>B066</t>
  </si>
  <si>
    <t>0.46.A</t>
  </si>
  <si>
    <t>A062</t>
  </si>
  <si>
    <t>B057</t>
  </si>
  <si>
    <t>A057</t>
  </si>
  <si>
    <t>A052</t>
  </si>
  <si>
    <t>A045</t>
  </si>
  <si>
    <t>A044</t>
  </si>
  <si>
    <t>B040</t>
  </si>
  <si>
    <t>0.60.A</t>
  </si>
  <si>
    <t>B039</t>
  </si>
  <si>
    <t>0.61.A</t>
  </si>
  <si>
    <t>A038</t>
  </si>
  <si>
    <t>0.61.B</t>
  </si>
  <si>
    <t>A039</t>
  </si>
  <si>
    <t>0.61.C</t>
  </si>
  <si>
    <t>A040</t>
  </si>
  <si>
    <t>0.61.D</t>
  </si>
  <si>
    <t>A041</t>
  </si>
  <si>
    <t>0.61.E</t>
  </si>
  <si>
    <t>A042</t>
  </si>
  <si>
    <t>A037</t>
  </si>
  <si>
    <t>0.63.A</t>
  </si>
  <si>
    <t>A034</t>
  </si>
  <si>
    <t>0.63.B</t>
  </si>
  <si>
    <t>A035</t>
  </si>
  <si>
    <t>0.63.C</t>
  </si>
  <si>
    <t>A036</t>
  </si>
  <si>
    <t>B036</t>
  </si>
  <si>
    <t>A030</t>
  </si>
  <si>
    <t>0.65.A</t>
  </si>
  <si>
    <t>A031</t>
  </si>
  <si>
    <t>0.65.B</t>
  </si>
  <si>
    <t>A032</t>
  </si>
  <si>
    <t>0.65.C</t>
  </si>
  <si>
    <t>A033</t>
  </si>
  <si>
    <t>0.66</t>
  </si>
  <si>
    <t>A029</t>
  </si>
  <si>
    <t>0.66.A</t>
  </si>
  <si>
    <t>A029A</t>
  </si>
  <si>
    <t>0.67</t>
  </si>
  <si>
    <t>A023</t>
  </si>
  <si>
    <t>0.67.A</t>
  </si>
  <si>
    <t>A022</t>
  </si>
  <si>
    <t>0.67.B</t>
  </si>
  <si>
    <t>A024</t>
  </si>
  <si>
    <t>0.67.C</t>
  </si>
  <si>
    <t>A025</t>
  </si>
  <si>
    <t>0.67.D</t>
  </si>
  <si>
    <t>A026</t>
  </si>
  <si>
    <t>A021</t>
  </si>
  <si>
    <t>0.69</t>
  </si>
  <si>
    <t>A017</t>
  </si>
  <si>
    <t>A014</t>
  </si>
  <si>
    <t>A011</t>
  </si>
  <si>
    <t>B013</t>
  </si>
  <si>
    <t>B023</t>
  </si>
  <si>
    <t>B024</t>
  </si>
  <si>
    <t>B028</t>
  </si>
  <si>
    <t>B029</t>
  </si>
  <si>
    <t>0.78.A</t>
  </si>
  <si>
    <t>1.02.I</t>
  </si>
  <si>
    <t>1.02.J</t>
  </si>
  <si>
    <t>1.02.K</t>
  </si>
  <si>
    <t>B151</t>
  </si>
  <si>
    <t>1.49</t>
  </si>
  <si>
    <t>B177</t>
  </si>
  <si>
    <t>A183</t>
  </si>
  <si>
    <t>A182</t>
  </si>
  <si>
    <t>A181</t>
  </si>
  <si>
    <t>A177</t>
  </si>
  <si>
    <t>A176</t>
  </si>
  <si>
    <t>1.58</t>
  </si>
  <si>
    <t>A175</t>
  </si>
  <si>
    <t>1.59</t>
  </si>
  <si>
    <t>B167</t>
  </si>
  <si>
    <t>B166</t>
  </si>
  <si>
    <t>A171</t>
  </si>
  <si>
    <t>1.61.A</t>
  </si>
  <si>
    <t>A171A</t>
  </si>
  <si>
    <t>A173</t>
  </si>
  <si>
    <t>1.63</t>
  </si>
  <si>
    <t>B162</t>
  </si>
  <si>
    <t>B161</t>
  </si>
  <si>
    <t>A168</t>
  </si>
  <si>
    <t>1.66</t>
  </si>
  <si>
    <t>A165</t>
  </si>
  <si>
    <t>1.67</t>
  </si>
  <si>
    <t>B156</t>
  </si>
  <si>
    <t>B154</t>
  </si>
  <si>
    <t>A160</t>
  </si>
  <si>
    <t>A159</t>
  </si>
  <si>
    <t>A156</t>
  </si>
  <si>
    <t>1.72.A</t>
  </si>
  <si>
    <t>A145</t>
  </si>
  <si>
    <t>1.73.A</t>
  </si>
  <si>
    <t>A145A</t>
  </si>
  <si>
    <t>1.02.C</t>
  </si>
  <si>
    <t>1.02.E</t>
  </si>
  <si>
    <t>1.02.F</t>
  </si>
  <si>
    <t>1.02.P</t>
  </si>
  <si>
    <t>D130</t>
  </si>
  <si>
    <t>1.052</t>
  </si>
  <si>
    <t>B173</t>
  </si>
  <si>
    <t>1.053</t>
  </si>
  <si>
    <t>B174</t>
  </si>
  <si>
    <t>E131</t>
  </si>
  <si>
    <t>E132</t>
  </si>
  <si>
    <t>E135</t>
  </si>
  <si>
    <t>D137</t>
  </si>
  <si>
    <t>E141</t>
  </si>
  <si>
    <t>1.23.A</t>
  </si>
  <si>
    <t>E141A</t>
  </si>
  <si>
    <t>D138</t>
  </si>
  <si>
    <t>1.24.A</t>
  </si>
  <si>
    <t>D139</t>
  </si>
  <si>
    <t>1.24.B</t>
  </si>
  <si>
    <t>D140</t>
  </si>
  <si>
    <t>D141</t>
  </si>
  <si>
    <t>E149</t>
  </si>
  <si>
    <t>1.31.A</t>
  </si>
  <si>
    <t>1.31.B</t>
  </si>
  <si>
    <t>1.31.C</t>
  </si>
  <si>
    <t>E152</t>
  </si>
  <si>
    <t>E158</t>
  </si>
  <si>
    <t>E159</t>
  </si>
  <si>
    <t>E162</t>
  </si>
  <si>
    <t>D165</t>
  </si>
  <si>
    <t>E163</t>
  </si>
  <si>
    <t>1.38.A</t>
  </si>
  <si>
    <t>D163A</t>
  </si>
  <si>
    <t>1.38.B</t>
  </si>
  <si>
    <t>D163B</t>
  </si>
  <si>
    <t>1.38.C</t>
  </si>
  <si>
    <t>D163C</t>
  </si>
  <si>
    <t>1.38.D</t>
  </si>
  <si>
    <t>D163D</t>
  </si>
  <si>
    <t>1.38.E</t>
  </si>
  <si>
    <t>D163E</t>
  </si>
  <si>
    <t>1.39</t>
  </si>
  <si>
    <t>E167</t>
  </si>
  <si>
    <t>D167</t>
  </si>
  <si>
    <t>D168</t>
  </si>
  <si>
    <t>E169</t>
  </si>
  <si>
    <t>1.43.A</t>
  </si>
  <si>
    <t>E169A</t>
  </si>
  <si>
    <t>1.46</t>
  </si>
  <si>
    <t>D175</t>
  </si>
  <si>
    <t>1.47</t>
  </si>
  <si>
    <t>E176</t>
  </si>
  <si>
    <t>D176</t>
  </si>
  <si>
    <t>1.02.A</t>
  </si>
  <si>
    <t>1.02.AA</t>
  </si>
  <si>
    <t>1.02.B</t>
  </si>
  <si>
    <t>1.02.L</t>
  </si>
  <si>
    <t>1.02.M</t>
  </si>
  <si>
    <t>1.03.L</t>
  </si>
  <si>
    <t>B138</t>
  </si>
  <si>
    <t>1.03.M</t>
  </si>
  <si>
    <t>B136</t>
  </si>
  <si>
    <t>1.03.N</t>
  </si>
  <si>
    <t>B137</t>
  </si>
  <si>
    <t>1.057</t>
  </si>
  <si>
    <t>B132</t>
  </si>
  <si>
    <t>1.058</t>
  </si>
  <si>
    <t>B131</t>
  </si>
  <si>
    <t>1.10.A</t>
  </si>
  <si>
    <t>C120</t>
  </si>
  <si>
    <t>D118</t>
  </si>
  <si>
    <t>D119</t>
  </si>
  <si>
    <t>A143</t>
  </si>
  <si>
    <t>1.79</t>
  </si>
  <si>
    <t>A136</t>
  </si>
  <si>
    <t>1.79.A</t>
  </si>
  <si>
    <t>A134</t>
  </si>
  <si>
    <t>1.79.B</t>
  </si>
  <si>
    <t>A135</t>
  </si>
  <si>
    <t>1.79.C</t>
  </si>
  <si>
    <t>A137</t>
  </si>
  <si>
    <t>1.79.D</t>
  </si>
  <si>
    <t>A138</t>
  </si>
  <si>
    <t>1.79.E</t>
  </si>
  <si>
    <t>A139</t>
  </si>
  <si>
    <t>A133</t>
  </si>
  <si>
    <t>A132</t>
  </si>
  <si>
    <t>1.81.A</t>
  </si>
  <si>
    <t>A132A</t>
  </si>
  <si>
    <t>A131</t>
  </si>
  <si>
    <t>A125</t>
  </si>
  <si>
    <t>1.84.A</t>
  </si>
  <si>
    <t>A126</t>
  </si>
  <si>
    <t>1.84.B</t>
  </si>
  <si>
    <t>A127</t>
  </si>
  <si>
    <t>1.84.C</t>
  </si>
  <si>
    <t>A128</t>
  </si>
  <si>
    <t>B121</t>
  </si>
  <si>
    <t>A120</t>
  </si>
  <si>
    <t>1.86.A</t>
  </si>
  <si>
    <t>A121</t>
  </si>
  <si>
    <t>1.86.B</t>
  </si>
  <si>
    <t>A122</t>
  </si>
  <si>
    <t>1.86.C</t>
  </si>
  <si>
    <t>A123</t>
  </si>
  <si>
    <t>1.86.D</t>
  </si>
  <si>
    <t>A124</t>
  </si>
  <si>
    <t>A115</t>
  </si>
  <si>
    <t>1.89</t>
  </si>
  <si>
    <t>A118</t>
  </si>
  <si>
    <t>2.30.A</t>
  </si>
  <si>
    <t>E254A</t>
  </si>
  <si>
    <t>2.02.H</t>
  </si>
  <si>
    <t>2.02.I</t>
  </si>
  <si>
    <t>2.02.J</t>
  </si>
  <si>
    <t>2.02.K</t>
  </si>
  <si>
    <t>2.052</t>
  </si>
  <si>
    <t>A274</t>
  </si>
  <si>
    <t>2.053</t>
  </si>
  <si>
    <t>B281</t>
  </si>
  <si>
    <t>2.47</t>
  </si>
  <si>
    <t>B284</t>
  </si>
  <si>
    <t>A286</t>
  </si>
  <si>
    <t>2.49</t>
  </si>
  <si>
    <t>A284</t>
  </si>
  <si>
    <t>A281</t>
  </si>
  <si>
    <t>A280</t>
  </si>
  <si>
    <t>A276</t>
  </si>
  <si>
    <t>2.53.A</t>
  </si>
  <si>
    <t>A275</t>
  </si>
  <si>
    <t>2.53.AA</t>
  </si>
  <si>
    <t>A275A</t>
  </si>
  <si>
    <t>A266</t>
  </si>
  <si>
    <t>B264</t>
  </si>
  <si>
    <t>2.56</t>
  </si>
  <si>
    <t>A260</t>
  </si>
  <si>
    <t>2.57</t>
  </si>
  <si>
    <t>B256</t>
  </si>
  <si>
    <t>2.58</t>
  </si>
  <si>
    <t>A259</t>
  </si>
  <si>
    <t>2.59</t>
  </si>
  <si>
    <t>A258</t>
  </si>
  <si>
    <t>A254</t>
  </si>
  <si>
    <t>2.61</t>
  </si>
  <si>
    <t>A253</t>
  </si>
  <si>
    <t>2.62</t>
  </si>
  <si>
    <t>A248</t>
  </si>
  <si>
    <t>2.62.A</t>
  </si>
  <si>
    <t>A248A</t>
  </si>
  <si>
    <t>2.02.A</t>
  </si>
  <si>
    <t>2.02.AA</t>
  </si>
  <si>
    <t>2.02.B</t>
  </si>
  <si>
    <t>2.02.L</t>
  </si>
  <si>
    <t>2.02.M</t>
  </si>
  <si>
    <t>2.050</t>
  </si>
  <si>
    <t>2.051</t>
  </si>
  <si>
    <t>2.056</t>
  </si>
  <si>
    <t>2.057</t>
  </si>
  <si>
    <t>2.058</t>
  </si>
  <si>
    <t>D211</t>
  </si>
  <si>
    <t>D215</t>
  </si>
  <si>
    <t>E225</t>
  </si>
  <si>
    <t>2.14.A</t>
  </si>
  <si>
    <t>E223</t>
  </si>
  <si>
    <t>2.14.B</t>
  </si>
  <si>
    <t>E222</t>
  </si>
  <si>
    <t>2.63</t>
  </si>
  <si>
    <t>A243</t>
  </si>
  <si>
    <t>A242</t>
  </si>
  <si>
    <t>B242</t>
  </si>
  <si>
    <t>2.66.A</t>
  </si>
  <si>
    <t>A238</t>
  </si>
  <si>
    <t>2.66.B</t>
  </si>
  <si>
    <t>A237</t>
  </si>
  <si>
    <t>B240</t>
  </si>
  <si>
    <t>A236</t>
  </si>
  <si>
    <t>2.69</t>
  </si>
  <si>
    <t>B239</t>
  </si>
  <si>
    <t>B236</t>
  </si>
  <si>
    <t>A231</t>
  </si>
  <si>
    <t>2.71.A</t>
  </si>
  <si>
    <t>A233</t>
  </si>
  <si>
    <t>2.71.B</t>
  </si>
  <si>
    <t>A232</t>
  </si>
  <si>
    <t>2.71.C</t>
  </si>
  <si>
    <t>A235</t>
  </si>
  <si>
    <t>2.71.D</t>
  </si>
  <si>
    <t>A234</t>
  </si>
  <si>
    <t>A255</t>
  </si>
  <si>
    <t>B226</t>
  </si>
  <si>
    <t>A224</t>
  </si>
  <si>
    <t>2.75.A</t>
  </si>
  <si>
    <t>A224A</t>
  </si>
  <si>
    <t>B225</t>
  </si>
  <si>
    <t>2.77</t>
  </si>
  <si>
    <t>A223</t>
  </si>
  <si>
    <t>B223</t>
  </si>
  <si>
    <t>A222</t>
  </si>
  <si>
    <t>B218</t>
  </si>
  <si>
    <t>A219</t>
  </si>
  <si>
    <t>2.81.A</t>
  </si>
  <si>
    <t>A215</t>
  </si>
  <si>
    <t>2.81.B</t>
  </si>
  <si>
    <t>A216</t>
  </si>
  <si>
    <t>2.81.C</t>
  </si>
  <si>
    <t>A217</t>
  </si>
  <si>
    <t>2.81.D</t>
  </si>
  <si>
    <t>A218</t>
  </si>
  <si>
    <t>2.81.E</t>
  </si>
  <si>
    <t>A220</t>
  </si>
  <si>
    <t>2.81.F</t>
  </si>
  <si>
    <t>A221</t>
  </si>
  <si>
    <t>B216</t>
  </si>
  <si>
    <t>A211</t>
  </si>
  <si>
    <t>2.02.C</t>
  </si>
  <si>
    <t>2.02.D</t>
  </si>
  <si>
    <t>2.02.E</t>
  </si>
  <si>
    <t>2.02.F</t>
  </si>
  <si>
    <t>2.02.G</t>
  </si>
  <si>
    <t>E229</t>
  </si>
  <si>
    <t>E232</t>
  </si>
  <si>
    <t>D235</t>
  </si>
  <si>
    <t>E237</t>
  </si>
  <si>
    <t>E238</t>
  </si>
  <si>
    <t>D239</t>
  </si>
  <si>
    <t>D243</t>
  </si>
  <si>
    <t>E244</t>
  </si>
  <si>
    <t>2.27</t>
  </si>
  <si>
    <t>E245</t>
  </si>
  <si>
    <t>2.27.A</t>
  </si>
  <si>
    <t>2.27.B</t>
  </si>
  <si>
    <t>2.27.C</t>
  </si>
  <si>
    <t>D249</t>
  </si>
  <si>
    <t>E253</t>
  </si>
  <si>
    <t>2.31.A</t>
  </si>
  <si>
    <t>E256</t>
  </si>
  <si>
    <t>2.31.B</t>
  </si>
  <si>
    <t>E257</t>
  </si>
  <si>
    <t>2.32.A</t>
  </si>
  <si>
    <t>E258</t>
  </si>
  <si>
    <t>2.32.B</t>
  </si>
  <si>
    <t>E259</t>
  </si>
  <si>
    <t>2.32.C</t>
  </si>
  <si>
    <t>2.32.D</t>
  </si>
  <si>
    <t>E261</t>
  </si>
  <si>
    <t>2.32.E</t>
  </si>
  <si>
    <t>D263</t>
  </si>
  <si>
    <t>D264</t>
  </si>
  <si>
    <t>2.37</t>
  </si>
  <si>
    <t>E266</t>
  </si>
  <si>
    <t>E267</t>
  </si>
  <si>
    <t>2.39</t>
  </si>
  <si>
    <t>D267</t>
  </si>
  <si>
    <t>D270</t>
  </si>
  <si>
    <t>D275</t>
  </si>
  <si>
    <t>D276</t>
  </si>
  <si>
    <t>3.01.A</t>
  </si>
  <si>
    <t>B345</t>
  </si>
  <si>
    <t>3.01.C</t>
  </si>
  <si>
    <t>B318</t>
  </si>
  <si>
    <t>3.02.A</t>
  </si>
  <si>
    <t>3.02.B</t>
  </si>
  <si>
    <t>A345</t>
  </si>
  <si>
    <t>3.050</t>
  </si>
  <si>
    <t>A348</t>
  </si>
  <si>
    <t>3.052</t>
  </si>
  <si>
    <t>A349</t>
  </si>
  <si>
    <t>A350</t>
  </si>
  <si>
    <t>A341</t>
  </si>
  <si>
    <t>3.11.A</t>
  </si>
  <si>
    <t>3.11.B</t>
  </si>
  <si>
    <t>A342</t>
  </si>
  <si>
    <t>3.11.C</t>
  </si>
  <si>
    <t>A343</t>
  </si>
  <si>
    <t>A338</t>
  </si>
  <si>
    <t>A337</t>
  </si>
  <si>
    <t>A336</t>
  </si>
  <si>
    <t>A333</t>
  </si>
  <si>
    <t>A332</t>
  </si>
  <si>
    <t>A331</t>
  </si>
  <si>
    <t>A335</t>
  </si>
  <si>
    <t>A330</t>
  </si>
  <si>
    <t>B327</t>
  </si>
  <si>
    <t>A325</t>
  </si>
  <si>
    <t>3.21.A</t>
  </si>
  <si>
    <t>A326</t>
  </si>
  <si>
    <t>3.21.B</t>
  </si>
  <si>
    <t>A327</t>
  </si>
  <si>
    <t>A324</t>
  </si>
  <si>
    <t>3.23</t>
  </si>
  <si>
    <t>A323</t>
  </si>
  <si>
    <t>A319</t>
  </si>
  <si>
    <t>A321</t>
  </si>
  <si>
    <t>A322</t>
  </si>
  <si>
    <t>A320</t>
  </si>
  <si>
    <t>A318</t>
  </si>
  <si>
    <t>B319</t>
  </si>
  <si>
    <t>A315</t>
  </si>
  <si>
    <t>3.30.A</t>
  </si>
  <si>
    <t>A316</t>
  </si>
  <si>
    <t>3.30.B</t>
  </si>
  <si>
    <t>A317</t>
  </si>
  <si>
    <t>B315</t>
  </si>
  <si>
    <t>B314</t>
  </si>
  <si>
    <t>3.33</t>
  </si>
  <si>
    <t>B317</t>
  </si>
  <si>
    <t>3.33.A</t>
  </si>
  <si>
    <t>B317A</t>
  </si>
  <si>
    <t>B321</t>
  </si>
  <si>
    <t>B323</t>
  </si>
  <si>
    <t>B326</t>
  </si>
  <si>
    <t>B328</t>
  </si>
  <si>
    <t>B342</t>
  </si>
  <si>
    <t>-1.01.A</t>
  </si>
  <si>
    <t>-1.02.A</t>
  </si>
  <si>
    <t>-1.050</t>
  </si>
  <si>
    <t>-1.10</t>
  </si>
  <si>
    <t>-1.11</t>
  </si>
  <si>
    <t>-1.12</t>
  </si>
  <si>
    <t>-1.13</t>
  </si>
  <si>
    <t>-1.14</t>
  </si>
  <si>
    <t>-1.14.C</t>
  </si>
  <si>
    <t>1.10.B</t>
  </si>
  <si>
    <t>C117</t>
  </si>
  <si>
    <t>1.10.C</t>
  </si>
  <si>
    <t>C118</t>
  </si>
  <si>
    <t>1.10.D</t>
  </si>
  <si>
    <t>C119</t>
  </si>
  <si>
    <t>-1.03.A</t>
  </si>
  <si>
    <t>-1.03.B</t>
  </si>
  <si>
    <t>-1.03.C</t>
  </si>
  <si>
    <t>-1.14.A</t>
  </si>
  <si>
    <t>-1.14.B</t>
  </si>
  <si>
    <t>0.0.38</t>
  </si>
  <si>
    <t>0.00.B</t>
  </si>
  <si>
    <t>0.00.C</t>
  </si>
  <si>
    <t>0.00.D</t>
  </si>
  <si>
    <t>0.00.E</t>
  </si>
  <si>
    <t>0.00.F</t>
  </si>
  <si>
    <t>0.03.C</t>
  </si>
  <si>
    <t>0.03.E</t>
  </si>
  <si>
    <t>0.03.F</t>
  </si>
  <si>
    <t>0.03.H</t>
  </si>
  <si>
    <t>0.03.I</t>
  </si>
  <si>
    <t>0.03.K</t>
  </si>
  <si>
    <t>0.03.L</t>
  </si>
  <si>
    <t>0.03.M</t>
  </si>
  <si>
    <t>0.03.N</t>
  </si>
  <si>
    <t>0.03.O</t>
  </si>
  <si>
    <t>0.03.R</t>
  </si>
  <si>
    <t>0.10.A</t>
  </si>
  <si>
    <t>0.22.A</t>
  </si>
  <si>
    <t>0.40.A</t>
  </si>
  <si>
    <t>0.40.B</t>
  </si>
  <si>
    <t>0.51.A</t>
  </si>
  <si>
    <t>0.54.A</t>
  </si>
  <si>
    <t>1.01.E</t>
  </si>
  <si>
    <t>1.03.D</t>
  </si>
  <si>
    <t>1.03.E</t>
  </si>
  <si>
    <t>1.03.F</t>
  </si>
  <si>
    <t>1.03.H</t>
  </si>
  <si>
    <t>1.03.J</t>
  </si>
  <si>
    <t>1.03.K</t>
  </si>
  <si>
    <t>1.03.P</t>
  </si>
  <si>
    <t>1.03.Q</t>
  </si>
  <si>
    <t>1.030</t>
  </si>
  <si>
    <t>1.28.A</t>
  </si>
  <si>
    <t>1.69</t>
  </si>
  <si>
    <t>1.85.A</t>
  </si>
  <si>
    <t>1.88.A</t>
  </si>
  <si>
    <t>2.01.E</t>
  </si>
  <si>
    <t>2.03.A</t>
  </si>
  <si>
    <t>2.03.B</t>
  </si>
  <si>
    <t>2.03.C</t>
  </si>
  <si>
    <t>2.03.D</t>
  </si>
  <si>
    <t>2.03.E</t>
  </si>
  <si>
    <t>2.03.F</t>
  </si>
  <si>
    <t>2.03.J</t>
  </si>
  <si>
    <t>2.03.K</t>
  </si>
  <si>
    <t>2.03.L</t>
  </si>
  <si>
    <t>2.03.M</t>
  </si>
  <si>
    <t>2.03.N</t>
  </si>
  <si>
    <t>2.03.O</t>
  </si>
  <si>
    <t>3.01.B</t>
  </si>
  <si>
    <t>3.03.A</t>
  </si>
  <si>
    <t>3.03.B</t>
  </si>
  <si>
    <t>3.03.F</t>
  </si>
  <si>
    <t>3.03.H</t>
  </si>
  <si>
    <t>3.03.I</t>
  </si>
  <si>
    <t>3.03.O</t>
  </si>
  <si>
    <t>3.04.A</t>
  </si>
  <si>
    <t>topshield2-2022</t>
  </si>
  <si>
    <t>Student Succes Centrum</t>
  </si>
  <si>
    <t>stoeptegels</t>
  </si>
  <si>
    <t>Kantoor SSC</t>
  </si>
  <si>
    <t>Kantoor bruis</t>
  </si>
  <si>
    <t>topshield2-2023</t>
  </si>
  <si>
    <t>Praktijklokaal_Zorg en welzijn</t>
  </si>
  <si>
    <t>Samenwerkingsruinte_Clubhuis</t>
  </si>
  <si>
    <t>Samenwerkingsruinte_Pantry</t>
  </si>
  <si>
    <t>Samenwerkingsruinte_Spreekkamer</t>
  </si>
  <si>
    <t>Samenwerkingsruinte_Bruis</t>
  </si>
  <si>
    <t>Samenwerkingsruinte_Rust</t>
  </si>
  <si>
    <t>Werkplek</t>
  </si>
  <si>
    <t>beton/ijzer</t>
  </si>
  <si>
    <t>inloopmat</t>
  </si>
  <si>
    <t>Gang (bij lift)</t>
  </si>
  <si>
    <t>Centrale Hal</t>
  </si>
  <si>
    <t>Podium</t>
  </si>
  <si>
    <t>bamboe</t>
  </si>
  <si>
    <t>Gang (leveranciersingang)</t>
  </si>
  <si>
    <t>Gang (Horeca keeldruimte)</t>
  </si>
  <si>
    <t>EHBO / Kolfruimte</t>
  </si>
  <si>
    <t>Praktijklokaal_Wachtruimte</t>
  </si>
  <si>
    <t>CCTV-ruimte</t>
  </si>
  <si>
    <t>Kantoor Facilitair management</t>
  </si>
  <si>
    <t>Kantoor Gebouwbeheer</t>
  </si>
  <si>
    <t>Vertrouwenspersoon</t>
  </si>
  <si>
    <t>Algemeen_Vergaderruimte</t>
  </si>
  <si>
    <t>Kantoor Facilitair inkoop + AV beheer</t>
  </si>
  <si>
    <t>Praktijklokaal_Haarverzorging</t>
  </si>
  <si>
    <t>Praktijklokaal_E-Sport, Game &amp; Eventmana</t>
  </si>
  <si>
    <t>Projectlokaal_Theorie S&amp;B</t>
  </si>
  <si>
    <t>Samenwerkzone_Rust</t>
  </si>
  <si>
    <t>Samenwerkzone_Ruis</t>
  </si>
  <si>
    <t>Samenwerkzone_Focus</t>
  </si>
  <si>
    <t>Leerplein</t>
  </si>
  <si>
    <t>Onderwijs_Stilte</t>
  </si>
  <si>
    <t>Onderwijs_Project</t>
  </si>
  <si>
    <t>Samenwerkzone_Clubhuis</t>
  </si>
  <si>
    <t>Samenwerkzone_Pantry</t>
  </si>
  <si>
    <t>Kantoor Student Succes Hub</t>
  </si>
  <si>
    <t>Samenwerkzone_Vergaderruimte</t>
  </si>
  <si>
    <t>Praktijklokaal_Practica lokaal</t>
  </si>
  <si>
    <t>Praktijklokaal_Practica Mobiliteit</t>
  </si>
  <si>
    <t>Praktijklokaal_Geb. omg. en engineering</t>
  </si>
  <si>
    <t>Onderwijs_Spreekruimte</t>
  </si>
  <si>
    <t>Praktijklokaal_Practica Werktuigbouwkund</t>
  </si>
  <si>
    <t>Praktijklokaal_CNC 3d printruimte</t>
  </si>
  <si>
    <t>Presentatieruimte</t>
  </si>
  <si>
    <t>linoleum/bamboe</t>
  </si>
  <si>
    <t>Praktijklokaal_Practica CV Installatiete</t>
  </si>
  <si>
    <t>Praktijklokaal_Practica E Installatietec</t>
  </si>
  <si>
    <t>Postkamer en magazijn</t>
  </si>
  <si>
    <t>Onderwijs_Student Succes Hub</t>
  </si>
  <si>
    <t>Onderwijs_Student succes hub</t>
  </si>
  <si>
    <t>Samenwerkzone_Kantoor</t>
  </si>
  <si>
    <t>Praktijklokaal_Opslag keuken</t>
  </si>
  <si>
    <t>Praktijklokaal_Spoelkeuken</t>
  </si>
  <si>
    <t>Praktijklokaal_Lesrestaurant</t>
  </si>
  <si>
    <t>Praktijklokaal_Horeca Keuken</t>
  </si>
  <si>
    <t>Horeca_Demo keuken</t>
  </si>
  <si>
    <t>Spreekruimte</t>
  </si>
  <si>
    <t>Zitgedeelte trap</t>
  </si>
  <si>
    <t>Project / lab</t>
  </si>
  <si>
    <t>Samenwerkzone_Garderobe</t>
  </si>
  <si>
    <t>Samenwerkzone_MarCom</t>
  </si>
  <si>
    <t>Gang loopbrug</t>
  </si>
  <si>
    <t>Gang liftportiek</t>
  </si>
  <si>
    <t>Bereidingfskeuken met uitgite cateraar</t>
  </si>
  <si>
    <t>Keuken opslag cateraar</t>
  </si>
  <si>
    <t>Spoelkeuken cateraar</t>
  </si>
  <si>
    <t>Samenwerkzone_Directiesecretariaat</t>
  </si>
  <si>
    <t>Samenwerkzone_Directie</t>
  </si>
  <si>
    <t>Praktijklokaal_Mode</t>
  </si>
  <si>
    <t>Praktijklokaal_ICT</t>
  </si>
  <si>
    <t>Praktijklokaal_ICT hybride</t>
  </si>
  <si>
    <t>Lunchbar</t>
  </si>
  <si>
    <t>topshield2-2024</t>
  </si>
  <si>
    <t>Praktijklokaal_Student Succes Hub</t>
  </si>
  <si>
    <t>Praktijklokaal_Beddenlokaal</t>
  </si>
  <si>
    <t>Examen_Wachtruimte</t>
  </si>
  <si>
    <t>Auditorium</t>
  </si>
  <si>
    <t>Examen_Sluis</t>
  </si>
  <si>
    <t>Examen_Rust</t>
  </si>
  <si>
    <t>Examen_Mondeling</t>
  </si>
  <si>
    <t>Examen_Ruis</t>
  </si>
  <si>
    <t>Kantoor Examendienst</t>
  </si>
  <si>
    <t>Examen_Inleverbalie</t>
  </si>
  <si>
    <t>Kantoor TEX</t>
  </si>
  <si>
    <t>Kantoor CEC</t>
  </si>
  <si>
    <t>Samenwerkzone_Bruis</t>
  </si>
  <si>
    <t>Samenwerkzone_Brainstom</t>
  </si>
  <si>
    <t>Samenwerkzone_Kantoor P&amp;O</t>
  </si>
  <si>
    <t>Samenwerkzone_Kantoor Rooster</t>
  </si>
  <si>
    <t>Examen_Taal en rekenen (toetsruimte)</t>
  </si>
  <si>
    <t>Patchruimte</t>
  </si>
  <si>
    <t>GIETVLOER</t>
  </si>
  <si>
    <t>Praktijklokaal_Schachtruimte opslag</t>
  </si>
  <si>
    <t>Schacht (tussen toilet en LBK ruimte)</t>
  </si>
  <si>
    <t>Schachtruimte opslag blussers</t>
  </si>
  <si>
    <t>Tech</t>
  </si>
  <si>
    <t>Tech (buitenkast)</t>
  </si>
  <si>
    <t>Tech (bij toilet pr Haarv.)</t>
  </si>
  <si>
    <t>Tech (binnen leveranciersingang)</t>
  </si>
  <si>
    <t>Tech (buiten leveranciersingang)</t>
  </si>
  <si>
    <t>Tech (horecahoek)</t>
  </si>
  <si>
    <t>BHV ruimte (porto, BMP)</t>
  </si>
  <si>
    <t>Praktijklokaal_Berging Haarverzorging</t>
  </si>
  <si>
    <t>TOPSHIELD2-2022</t>
  </si>
  <si>
    <t>Praktijklokaal_Opslag Mobiliteit</t>
  </si>
  <si>
    <t>Werkplaats FM</t>
  </si>
  <si>
    <t>Praktijklokaal_Berging</t>
  </si>
  <si>
    <t xml:space="preserve">Postkamer en magazijn </t>
  </si>
  <si>
    <t>Kantoor leverancier</t>
  </si>
  <si>
    <t>Praktijklokaal_Zorg en welzijn_Opslag</t>
  </si>
  <si>
    <t>Samenwerkzone_Berging</t>
  </si>
  <si>
    <t>Opslag keuken</t>
  </si>
  <si>
    <t>Praktijklokaal_Opslag</t>
  </si>
  <si>
    <t>TOPSHIELD2-2023</t>
  </si>
  <si>
    <t>Compressorruimte</t>
  </si>
  <si>
    <t>TOPSHIELD2-2024</t>
  </si>
  <si>
    <t>Schacht (naast lift)</t>
  </si>
  <si>
    <t>K</t>
  </si>
  <si>
    <t>D</t>
  </si>
  <si>
    <t>BT</t>
  </si>
  <si>
    <t>LP</t>
  </si>
  <si>
    <t>R</t>
  </si>
  <si>
    <t>LT</t>
  </si>
  <si>
    <t>LC</t>
  </si>
  <si>
    <t>LK</t>
  </si>
  <si>
    <t>Z0002</t>
  </si>
  <si>
    <t>LA</t>
  </si>
  <si>
    <t>Fraijlemaborg 135, Amsterdam</t>
  </si>
  <si>
    <t>Fraijlemaborg 141, Amsterdam</t>
  </si>
  <si>
    <t>Mijehof 406, Amsterdam</t>
  </si>
  <si>
    <t>Javaplantsoen 17-19, Amsterdam</t>
  </si>
  <si>
    <t>FRB.B.-1.01A</t>
  </si>
  <si>
    <t>BT -101</t>
  </si>
  <si>
    <t>FRB.B.-1.02A</t>
  </si>
  <si>
    <t>Tapijt/PVC</t>
  </si>
  <si>
    <t>FRB.B.-1.02C</t>
  </si>
  <si>
    <t>B -103a</t>
  </si>
  <si>
    <t>Coating</t>
  </si>
  <si>
    <t>FRB.B.-1.03A</t>
  </si>
  <si>
    <t>BK -101</t>
  </si>
  <si>
    <t>FRB.B.-1.03B</t>
  </si>
  <si>
    <t>FRB.B.-1.03C</t>
  </si>
  <si>
    <t>Bi -101</t>
  </si>
  <si>
    <t>FRB.B.-1.04A</t>
  </si>
  <si>
    <t>FRB.B.-1.050</t>
  </si>
  <si>
    <t>BS -101</t>
  </si>
  <si>
    <t>Tegelwerk</t>
  </si>
  <si>
    <t>FRB.B.-1.051</t>
  </si>
  <si>
    <t>B -101</t>
  </si>
  <si>
    <t>FRB.B.-1.051A</t>
  </si>
  <si>
    <t>Toilet practica</t>
  </si>
  <si>
    <t>FRB.B.-1.051B</t>
  </si>
  <si>
    <t>BS -101a</t>
  </si>
  <si>
    <t>FRB.B.-1.052</t>
  </si>
  <si>
    <t>FRB.B.-1.053</t>
  </si>
  <si>
    <t>B -105</t>
  </si>
  <si>
    <t>FRB.B.-1.053A</t>
  </si>
  <si>
    <t>FRB.B.-1.053B</t>
  </si>
  <si>
    <t>BS -105a</t>
  </si>
  <si>
    <t>FRB.B.-1.10</t>
  </si>
  <si>
    <t>B-107</t>
  </si>
  <si>
    <t>FRB.B.-1.10A</t>
  </si>
  <si>
    <t>BK -103</t>
  </si>
  <si>
    <t>FRB.B.-1.10B</t>
  </si>
  <si>
    <t>BK -105</t>
  </si>
  <si>
    <t>Bestuursgebouw</t>
  </si>
  <si>
    <t>FRB.C.-1.01A</t>
  </si>
  <si>
    <t>BT -102</t>
  </si>
  <si>
    <t>FRB.C.-1.01B</t>
  </si>
  <si>
    <t>FRB.C.-1.01C</t>
  </si>
  <si>
    <t>CT -101</t>
  </si>
  <si>
    <t>FRB.C.-1.01D</t>
  </si>
  <si>
    <t>CT -102</t>
  </si>
  <si>
    <t>FRB.C.-1.02A</t>
  </si>
  <si>
    <t>FRB.C.-1.02B</t>
  </si>
  <si>
    <t>FRB.C.-1.03A</t>
  </si>
  <si>
    <t>BS101</t>
  </si>
  <si>
    <t>FRB.C.-1.03B</t>
  </si>
  <si>
    <t>FRB.C.-1.050</t>
  </si>
  <si>
    <t>FRB.C.-1.050A</t>
  </si>
  <si>
    <t>BK 107</t>
  </si>
  <si>
    <t>FRB.C.-1.050B</t>
  </si>
  <si>
    <t>BK 101</t>
  </si>
  <si>
    <t>FRB.C.-1.051</t>
  </si>
  <si>
    <t>FRB.C.-1.052</t>
  </si>
  <si>
    <t>BS -102</t>
  </si>
  <si>
    <t>FRB.C.-1.052A</t>
  </si>
  <si>
    <t>FRB.C.-1.052B</t>
  </si>
  <si>
    <t>FRB.C.-1.053</t>
  </si>
  <si>
    <t>FRB.C.-1.053A</t>
  </si>
  <si>
    <t>FRB.C.-1.053B</t>
  </si>
  <si>
    <t>FRB.C.-1.14</t>
  </si>
  <si>
    <t>B -109</t>
  </si>
  <si>
    <t>Rubber</t>
  </si>
  <si>
    <t>FRB.C.-1.16</t>
  </si>
  <si>
    <t>C -101</t>
  </si>
  <si>
    <t>FRB.C.-1.19</t>
  </si>
  <si>
    <t>C -110</t>
  </si>
  <si>
    <t>FRB.C.-1.20</t>
  </si>
  <si>
    <t>C -108</t>
  </si>
  <si>
    <t>FRB.C.-1.22</t>
  </si>
  <si>
    <t>C -106</t>
  </si>
  <si>
    <t>FRB.C.-1.23</t>
  </si>
  <si>
    <t>C -104</t>
  </si>
  <si>
    <t>FRB.C.-1.24</t>
  </si>
  <si>
    <t>C -102</t>
  </si>
  <si>
    <t>C -112</t>
  </si>
  <si>
    <t>B -105a</t>
  </si>
  <si>
    <t>FRB.A.0.01A</t>
  </si>
  <si>
    <t>FRB.A.0.01B</t>
  </si>
  <si>
    <t>PVC vloer</t>
  </si>
  <si>
    <t>FRB.A.0.01C</t>
  </si>
  <si>
    <t>FRB.A.0.01D</t>
  </si>
  <si>
    <t>FRB.A.0.01E</t>
  </si>
  <si>
    <t>AT003</t>
  </si>
  <si>
    <t>FRB.A.0.01F</t>
  </si>
  <si>
    <t>AT002</t>
  </si>
  <si>
    <t>FRB.A.0.01G</t>
  </si>
  <si>
    <t>AT004/AE004</t>
  </si>
  <si>
    <t>FRB.A.0.01I</t>
  </si>
  <si>
    <t>FRB.A.0.02A</t>
  </si>
  <si>
    <t>AT001</t>
  </si>
  <si>
    <t>FRB.A.0.02B</t>
  </si>
  <si>
    <t>FRB.A.0.02C</t>
  </si>
  <si>
    <t>FRB.A.0.02D</t>
  </si>
  <si>
    <t>FRB.A.0.02E</t>
  </si>
  <si>
    <t>Coating/Tapijt</t>
  </si>
  <si>
    <t>FRB.A.0.03A</t>
  </si>
  <si>
    <t>A009</t>
  </si>
  <si>
    <t>FRB.A.0.03B</t>
  </si>
  <si>
    <t>FRB.A.0.03C</t>
  </si>
  <si>
    <t>AK002</t>
  </si>
  <si>
    <t>FRB.A.0.03D</t>
  </si>
  <si>
    <t>FRB.A.0.04A</t>
  </si>
  <si>
    <t>AK001</t>
  </si>
  <si>
    <t>Liftschacht</t>
  </si>
  <si>
    <t>FRB.A.0.04B</t>
  </si>
  <si>
    <t>FRB.A.0.04C</t>
  </si>
  <si>
    <t>FRB.A.0.04D</t>
  </si>
  <si>
    <t>FRB.A.0.04E</t>
  </si>
  <si>
    <t>FRB.A.0.050</t>
  </si>
  <si>
    <t>AS001</t>
  </si>
  <si>
    <t>FRB.A.0.050A</t>
  </si>
  <si>
    <t>FRB.A.0.050B</t>
  </si>
  <si>
    <t>FRB.A.0.050C</t>
  </si>
  <si>
    <t>FRB.A.0.051</t>
  </si>
  <si>
    <t>FRB.A.0.051A</t>
  </si>
  <si>
    <t>FRB.A.0.051B</t>
  </si>
  <si>
    <t>FRB.A.0.051C</t>
  </si>
  <si>
    <t>FRB.A.0.051D</t>
  </si>
  <si>
    <t>FRB.A.0.051E</t>
  </si>
  <si>
    <t>FRB.A.0.051F</t>
  </si>
  <si>
    <t>FRB.A.0.052</t>
  </si>
  <si>
    <t>FRB.A.0.053</t>
  </si>
  <si>
    <t>FRB.A.0.053A</t>
  </si>
  <si>
    <t>FRB.A.0.053B</t>
  </si>
  <si>
    <t>FRB.A.0.054</t>
  </si>
  <si>
    <t>FRB.A.0.054A</t>
  </si>
  <si>
    <t>FRB.A.0.054B</t>
  </si>
  <si>
    <t>A006</t>
  </si>
  <si>
    <t>Beveiligingsloge/technische ruimte</t>
  </si>
  <si>
    <t>FRB.A.0.12</t>
  </si>
  <si>
    <t>FRB.A.0.12A</t>
  </si>
  <si>
    <t>Ai001</t>
  </si>
  <si>
    <t>FRB.A.0.13</t>
  </si>
  <si>
    <t>FRB.A.0.16</t>
  </si>
  <si>
    <t>A019</t>
  </si>
  <si>
    <t>FRB.A.0.17</t>
  </si>
  <si>
    <t>FRB.A.0.18</t>
  </si>
  <si>
    <t>FRB.A.0.19</t>
  </si>
  <si>
    <t>FRB.A.0.22</t>
  </si>
  <si>
    <t>A027</t>
  </si>
  <si>
    <t>FRB.A.0.23</t>
  </si>
  <si>
    <t>Koelcelvloer</t>
  </si>
  <si>
    <t>FRB.A.0.24</t>
  </si>
  <si>
    <t>Vriezervloer</t>
  </si>
  <si>
    <t>FRB.A.0.26</t>
  </si>
  <si>
    <t>A003</t>
  </si>
  <si>
    <t>FRB.A.0.27</t>
  </si>
  <si>
    <t>FRB.A.0.28</t>
  </si>
  <si>
    <t>A007/A007b/A007c</t>
  </si>
  <si>
    <t>FRB.A.0.28A</t>
  </si>
  <si>
    <t>A005</t>
  </si>
  <si>
    <t>Spoelkeuken/pantry</t>
  </si>
  <si>
    <t>FRB.A.0.29</t>
  </si>
  <si>
    <t>A008</t>
  </si>
  <si>
    <t>FRB.A.0.29A</t>
  </si>
  <si>
    <t>A010a</t>
  </si>
  <si>
    <t>FRB.A.0.29B</t>
  </si>
  <si>
    <t>A010b</t>
  </si>
  <si>
    <t>FRB.A.0.29C</t>
  </si>
  <si>
    <t>FRB.A.0.29D</t>
  </si>
  <si>
    <t>A008a</t>
  </si>
  <si>
    <t>FRB.A.0.29E</t>
  </si>
  <si>
    <t>A002</t>
  </si>
  <si>
    <t>FRB.A.0.29F</t>
  </si>
  <si>
    <t>FRB.A.0.35</t>
  </si>
  <si>
    <t>Achterkant kantine -vergaderzaal</t>
  </si>
  <si>
    <t>Vergaderzaal</t>
  </si>
  <si>
    <t>Green office</t>
  </si>
  <si>
    <t>Siliconen vloerkleed</t>
  </si>
  <si>
    <t>Kas studentenraad</t>
  </si>
  <si>
    <t>FRB.A.0.39</t>
  </si>
  <si>
    <t>FRB.B.0.01A</t>
  </si>
  <si>
    <t>BT001</t>
  </si>
  <si>
    <t>FRB.B.0.01B</t>
  </si>
  <si>
    <t>FRB.B.0.01C</t>
  </si>
  <si>
    <t>FRB.B.0.02A</t>
  </si>
  <si>
    <t>FRB.B.0.02B</t>
  </si>
  <si>
    <t>FRB.B.0.03A</t>
  </si>
  <si>
    <t>OC03</t>
  </si>
  <si>
    <t>Betonverf</t>
  </si>
  <si>
    <t>FRB.B.0.03B</t>
  </si>
  <si>
    <t>FRB.B.0.03C</t>
  </si>
  <si>
    <t>FRB.B.0.03D</t>
  </si>
  <si>
    <t>FRB.B.0.03E</t>
  </si>
  <si>
    <t>Bi003</t>
  </si>
  <si>
    <t>Schakelruimte</t>
  </si>
  <si>
    <t>FRB.B.0.03F</t>
  </si>
  <si>
    <t>Bi001</t>
  </si>
  <si>
    <t>FRB.B.0.03G</t>
  </si>
  <si>
    <t>OC030</t>
  </si>
  <si>
    <t>FRB.B.0.03H</t>
  </si>
  <si>
    <t>FRB.B.0.03I</t>
  </si>
  <si>
    <t>OC08D</t>
  </si>
  <si>
    <t>FRB.B.0.04A</t>
  </si>
  <si>
    <t>FRB.B.0.04B</t>
  </si>
  <si>
    <t>FRB.B.0.050</t>
  </si>
  <si>
    <t>OC12</t>
  </si>
  <si>
    <t>FRB.B.0.050A</t>
  </si>
  <si>
    <t>FRB.B.0.050B</t>
  </si>
  <si>
    <t>FRB.B.0.06A</t>
  </si>
  <si>
    <t>B001</t>
  </si>
  <si>
    <t>FRB.B.0.10</t>
  </si>
  <si>
    <t>OC25a</t>
  </si>
  <si>
    <t>FRB.B.0.12</t>
  </si>
  <si>
    <t>B006</t>
  </si>
  <si>
    <t>FRB.B.0.12A</t>
  </si>
  <si>
    <t>OC25B</t>
  </si>
  <si>
    <t>FRB.B.0.14</t>
  </si>
  <si>
    <t>B004</t>
  </si>
  <si>
    <t>FRB.B.0.14A</t>
  </si>
  <si>
    <t>FRB.B.0.16</t>
  </si>
  <si>
    <t>B003</t>
  </si>
  <si>
    <t>FRB.B.0.17</t>
  </si>
  <si>
    <t>OC03C</t>
  </si>
  <si>
    <t>FRB.B.0.18</t>
  </si>
  <si>
    <t>B005</t>
  </si>
  <si>
    <t>FRB.B.0.19</t>
  </si>
  <si>
    <t>B007</t>
  </si>
  <si>
    <t>FRB.B.0.20</t>
  </si>
  <si>
    <t>B002</t>
  </si>
  <si>
    <t>FRB.B.0.21</t>
  </si>
  <si>
    <t>B011</t>
  </si>
  <si>
    <t>FRB.C.0.01A</t>
  </si>
  <si>
    <t>FRB.C.0.01B</t>
  </si>
  <si>
    <t>FRB.C.0.01C</t>
  </si>
  <si>
    <t>CO2G</t>
  </si>
  <si>
    <t>FRB.C.0.01D</t>
  </si>
  <si>
    <t>FRB.C.0.02A</t>
  </si>
  <si>
    <t>Entree (inloopmat buiten)</t>
  </si>
  <si>
    <t>FRB.C.0.02B</t>
  </si>
  <si>
    <t>FRB.C.0.02C</t>
  </si>
  <si>
    <t>FRB.C.0.02D</t>
  </si>
  <si>
    <t>FRB.C.0.03A</t>
  </si>
  <si>
    <t>OC04a</t>
  </si>
  <si>
    <t>FRB.C.0.03B</t>
  </si>
  <si>
    <t>OC04B</t>
  </si>
  <si>
    <t>FRB.C.0.03C</t>
  </si>
  <si>
    <t>OC07A</t>
  </si>
  <si>
    <t>FRB.C.0.04A</t>
  </si>
  <si>
    <t>FRB.C.0.050</t>
  </si>
  <si>
    <t>OC10</t>
  </si>
  <si>
    <t>FRB.C.0.050A</t>
  </si>
  <si>
    <t>FRB.C.0.050B</t>
  </si>
  <si>
    <t>FRB.C.0.051</t>
  </si>
  <si>
    <t>OC11</t>
  </si>
  <si>
    <t>FRB.C.0.051A</t>
  </si>
  <si>
    <t>FRB.C.0.051B</t>
  </si>
  <si>
    <t>FRB.C.0.10</t>
  </si>
  <si>
    <t>OC21</t>
  </si>
  <si>
    <t>Computervloer</t>
  </si>
  <si>
    <t>FRB.C.0.12</t>
  </si>
  <si>
    <t>OC21a</t>
  </si>
  <si>
    <t>FRB.C.0.14</t>
  </si>
  <si>
    <t>FRB.C.0.15</t>
  </si>
  <si>
    <t>OC30</t>
  </si>
  <si>
    <t>FRB.C.0.17</t>
  </si>
  <si>
    <t>OC26/OC28</t>
  </si>
  <si>
    <t>FRB.C.0.21</t>
  </si>
  <si>
    <t>OC24</t>
  </si>
  <si>
    <t>FRB.C.0.22</t>
  </si>
  <si>
    <t>OC22</t>
  </si>
  <si>
    <t>FRB.C.0.23</t>
  </si>
  <si>
    <t>OC20B</t>
  </si>
  <si>
    <t>FRB.C.0.24</t>
  </si>
  <si>
    <t>OC20a</t>
  </si>
  <si>
    <t>AE003R</t>
  </si>
  <si>
    <t>Deuren</t>
  </si>
  <si>
    <t>Verkeersruimte</t>
  </si>
  <si>
    <t>A003R</t>
  </si>
  <si>
    <t>AE003L</t>
  </si>
  <si>
    <t>A003L</t>
  </si>
  <si>
    <t>FRB.A.1.01A</t>
  </si>
  <si>
    <t>FRB.A.1.01B</t>
  </si>
  <si>
    <t>AT103</t>
  </si>
  <si>
    <t>FRB.A.1.01C</t>
  </si>
  <si>
    <t>FRB.A.1.01D</t>
  </si>
  <si>
    <t>FRB.A.1.01E</t>
  </si>
  <si>
    <t>AT101/AK101</t>
  </si>
  <si>
    <t>FRB.A.1.01F</t>
  </si>
  <si>
    <t>AT102</t>
  </si>
  <si>
    <t>FRB.A.1.01G</t>
  </si>
  <si>
    <t>AT104</t>
  </si>
  <si>
    <t>FRB.A.1.02A</t>
  </si>
  <si>
    <t>A114b</t>
  </si>
  <si>
    <t>Linoleum/Tapijt</t>
  </si>
  <si>
    <t>FRB.A.1.02B</t>
  </si>
  <si>
    <t>FRB.A.1.02C</t>
  </si>
  <si>
    <t>A119</t>
  </si>
  <si>
    <t>FRB.A.1.02D</t>
  </si>
  <si>
    <t>FRB.A.1.02E</t>
  </si>
  <si>
    <t>A108</t>
  </si>
  <si>
    <t>FRB.A.1.03A</t>
  </si>
  <si>
    <t>A108a</t>
  </si>
  <si>
    <t>FRB.A.1.03B</t>
  </si>
  <si>
    <t>FRB.A.1.03D</t>
  </si>
  <si>
    <t>Ai104</t>
  </si>
  <si>
    <t>FRB.A.1.04A</t>
  </si>
  <si>
    <t>FRB.A.1.04B</t>
  </si>
  <si>
    <t>FRB.A.1.04C</t>
  </si>
  <si>
    <t>FRB.A.1.050A</t>
  </si>
  <si>
    <t>AS101</t>
  </si>
  <si>
    <t>FRB.A.1.050B</t>
  </si>
  <si>
    <t>FRB.A.1.050C</t>
  </si>
  <si>
    <t>FRB.A.1.050D</t>
  </si>
  <si>
    <t>FRB.A.1.051A</t>
  </si>
  <si>
    <t>FRB.A.1.051B</t>
  </si>
  <si>
    <t>FRB.A.1.051C</t>
  </si>
  <si>
    <t>FRB.A.1.10</t>
  </si>
  <si>
    <t>A103a</t>
  </si>
  <si>
    <t>FRB.A.1.11</t>
  </si>
  <si>
    <t>A103b</t>
  </si>
  <si>
    <t>FRB.A.1.12</t>
  </si>
  <si>
    <t>A103c</t>
  </si>
  <si>
    <t>FRB.A.1.13</t>
  </si>
  <si>
    <t>A103d</t>
  </si>
  <si>
    <t>FRB.A.1.14</t>
  </si>
  <si>
    <t>A103</t>
  </si>
  <si>
    <t>FRB.A.1.15</t>
  </si>
  <si>
    <t>A103e</t>
  </si>
  <si>
    <t>FRB.A.1.16</t>
  </si>
  <si>
    <t>A103f</t>
  </si>
  <si>
    <t>FRB.A.1.17</t>
  </si>
  <si>
    <t>A105</t>
  </si>
  <si>
    <t>FRB.A.1.18</t>
  </si>
  <si>
    <t>A104</t>
  </si>
  <si>
    <t>FRB.A.1.19</t>
  </si>
  <si>
    <t>A107</t>
  </si>
  <si>
    <t>FRB.A.1.20</t>
  </si>
  <si>
    <t>A106</t>
  </si>
  <si>
    <t>FRB.A.1.21</t>
  </si>
  <si>
    <t>FRB.A.1.22</t>
  </si>
  <si>
    <t>A111</t>
  </si>
  <si>
    <t>FRB.A.1.23</t>
  </si>
  <si>
    <t>FRB.A.1.24</t>
  </si>
  <si>
    <t>A113</t>
  </si>
  <si>
    <t>FRB.A.1.25</t>
  </si>
  <si>
    <t>A112</t>
  </si>
  <si>
    <t>FRB.A.1.26</t>
  </si>
  <si>
    <t>A114</t>
  </si>
  <si>
    <t>FRB.A.1.27</t>
  </si>
  <si>
    <t>FRB.A.1.2E</t>
  </si>
  <si>
    <t>FRB.A.1.30</t>
  </si>
  <si>
    <t>A117</t>
  </si>
  <si>
    <t>FRB.A.1.34</t>
  </si>
  <si>
    <t>FRB.A.1.34A</t>
  </si>
  <si>
    <t>A121a</t>
  </si>
  <si>
    <t>FRB.A.1.34B</t>
  </si>
  <si>
    <t>A121b</t>
  </si>
  <si>
    <t>FRB.A.1.34C</t>
  </si>
  <si>
    <t>A121c</t>
  </si>
  <si>
    <t>FRB.A.1.36</t>
  </si>
  <si>
    <t>A101</t>
  </si>
  <si>
    <t>FRB.A.1.46</t>
  </si>
  <si>
    <t>A102</t>
  </si>
  <si>
    <t>FRB.A.1.48</t>
  </si>
  <si>
    <t>Ai102</t>
  </si>
  <si>
    <t>FRB.B.1.01A</t>
  </si>
  <si>
    <t>101E</t>
  </si>
  <si>
    <t>FRB.B.1.02A</t>
  </si>
  <si>
    <t>FRB.B.1.03A</t>
  </si>
  <si>
    <t>FRB.B.1.03B</t>
  </si>
  <si>
    <t>IC04</t>
  </si>
  <si>
    <t>FRB.B.1.04A</t>
  </si>
  <si>
    <t>Schacht</t>
  </si>
  <si>
    <t>FRB.B.1.050</t>
  </si>
  <si>
    <t>IC13</t>
  </si>
  <si>
    <t>FRB.B.1.050A</t>
  </si>
  <si>
    <t>FRB.B.1.050B</t>
  </si>
  <si>
    <t>FRB.B.1.051</t>
  </si>
  <si>
    <t>IC12</t>
  </si>
  <si>
    <t>FRB.B.1.051A</t>
  </si>
  <si>
    <t>FRB.B.1.051B</t>
  </si>
  <si>
    <t>FRB.B.1.11</t>
  </si>
  <si>
    <t>B113</t>
  </si>
  <si>
    <t>FRB.B.1.12</t>
  </si>
  <si>
    <t>B115</t>
  </si>
  <si>
    <t>FRB.B.1.14</t>
  </si>
  <si>
    <t>B117</t>
  </si>
  <si>
    <t>FRB.B.1.15</t>
  </si>
  <si>
    <t>FRB.B.1.18</t>
  </si>
  <si>
    <t>B106 B108</t>
  </si>
  <si>
    <t>FRB.B.1.19</t>
  </si>
  <si>
    <t>B104</t>
  </si>
  <si>
    <t>FRB.B.1.20</t>
  </si>
  <si>
    <t>B102</t>
  </si>
  <si>
    <t>FRB.B.1.21</t>
  </si>
  <si>
    <t>B101</t>
  </si>
  <si>
    <t>FRB.B.1.22</t>
  </si>
  <si>
    <t>FRB.B.1.23</t>
  </si>
  <si>
    <t>B105</t>
  </si>
  <si>
    <t>FRB.B.1.24</t>
  </si>
  <si>
    <t>B107</t>
  </si>
  <si>
    <t>FRB.B.1.25</t>
  </si>
  <si>
    <t>B109</t>
  </si>
  <si>
    <t>FRB.B.1.26</t>
  </si>
  <si>
    <t>B111</t>
  </si>
  <si>
    <t>FRB.C.1.01A</t>
  </si>
  <si>
    <t>FRB.C.1.01B</t>
  </si>
  <si>
    <t>FRB.C.1.01C</t>
  </si>
  <si>
    <t>CT103</t>
  </si>
  <si>
    <t>FRB.C.1.02A</t>
  </si>
  <si>
    <t>FRB.C.1.02B</t>
  </si>
  <si>
    <t>FRB.C.1.03A</t>
  </si>
  <si>
    <t>IC104a</t>
  </si>
  <si>
    <t>FRB.C.1.04A</t>
  </si>
  <si>
    <t>FRB.C.1.050</t>
  </si>
  <si>
    <t>IC11</t>
  </si>
  <si>
    <t>FRB.C.1.050A</t>
  </si>
  <si>
    <t>FRB.C.1.050B</t>
  </si>
  <si>
    <t>FRB.C.1.051</t>
  </si>
  <si>
    <t>FRB.C.1.051A</t>
  </si>
  <si>
    <t>FRB.C.1.051B</t>
  </si>
  <si>
    <t>FRB.C.1.11</t>
  </si>
  <si>
    <t>C107</t>
  </si>
  <si>
    <t>FRB.C.1.11A</t>
  </si>
  <si>
    <t>C107a</t>
  </si>
  <si>
    <t>FRB.C.1.12</t>
  </si>
  <si>
    <t>C109</t>
  </si>
  <si>
    <t>FRB.C.1.13</t>
  </si>
  <si>
    <t>C111 - C113</t>
  </si>
  <si>
    <t>FRB.C.1.15</t>
  </si>
  <si>
    <t>C115</t>
  </si>
  <si>
    <t>FRB.C.1.17</t>
  </si>
  <si>
    <t>FRB.C.1.20</t>
  </si>
  <si>
    <t>C116 - C118</t>
  </si>
  <si>
    <t>FRB.C.1.24</t>
  </si>
  <si>
    <t>C110</t>
  </si>
  <si>
    <t>FRB.C.1.26</t>
  </si>
  <si>
    <t>C108</t>
  </si>
  <si>
    <t>FRB.C.1.27</t>
  </si>
  <si>
    <t>C106</t>
  </si>
  <si>
    <t>FRB.C.1.28</t>
  </si>
  <si>
    <t>C104</t>
  </si>
  <si>
    <t>FRB.C.1.29</t>
  </si>
  <si>
    <t>C102</t>
  </si>
  <si>
    <t>FRB.C.1.32</t>
  </si>
  <si>
    <t>C101</t>
  </si>
  <si>
    <t>FRB.C.1.33</t>
  </si>
  <si>
    <t>C103</t>
  </si>
  <si>
    <t>FRB.C.1.34</t>
  </si>
  <si>
    <t>C105</t>
  </si>
  <si>
    <t>FRB.A.2.01A</t>
  </si>
  <si>
    <t>AT203</t>
  </si>
  <si>
    <t>FRB.A.2.01B</t>
  </si>
  <si>
    <t>FRB.A.2.01C</t>
  </si>
  <si>
    <t>AT201</t>
  </si>
  <si>
    <t>FRB.A.2.01D</t>
  </si>
  <si>
    <t>AT202</t>
  </si>
  <si>
    <t>FRB.A.2.01E</t>
  </si>
  <si>
    <t>AT204</t>
  </si>
  <si>
    <t>FRB.A.2.02B</t>
  </si>
  <si>
    <t>FRB.A.2.02C</t>
  </si>
  <si>
    <t>FRB.A.2.02D</t>
  </si>
  <si>
    <t>Laminaat</t>
  </si>
  <si>
    <t>FRB.A.2.02E</t>
  </si>
  <si>
    <t>A203</t>
  </si>
  <si>
    <t>FRB.A.2.02F</t>
  </si>
  <si>
    <t>FRB.A.2.02G</t>
  </si>
  <si>
    <t>FRB.A.2.03A</t>
  </si>
  <si>
    <t>AK201</t>
  </si>
  <si>
    <t>FRB.A.2.03B</t>
  </si>
  <si>
    <t>FRB.A.2.03C</t>
  </si>
  <si>
    <t>Ai206</t>
  </si>
  <si>
    <t>FRB.A.2.03D</t>
  </si>
  <si>
    <t>FRB.A.2.03E</t>
  </si>
  <si>
    <t>Ai202</t>
  </si>
  <si>
    <t>FRB.A.2.04A</t>
  </si>
  <si>
    <t>FRB.A.2.04B</t>
  </si>
  <si>
    <t>FRB.A.2.04C</t>
  </si>
  <si>
    <t>FRB.A.2.04D</t>
  </si>
  <si>
    <t>FRB.A.2.04G</t>
  </si>
  <si>
    <t>FRB.A.2.04H</t>
  </si>
  <si>
    <t>FRB.A.2.04I</t>
  </si>
  <si>
    <t>FRB.A.2.050</t>
  </si>
  <si>
    <t>AS201</t>
  </si>
  <si>
    <t>FRB.A.2.050A</t>
  </si>
  <si>
    <t>FRB.A.2.050B</t>
  </si>
  <si>
    <t>FRB.A.2.050C</t>
  </si>
  <si>
    <t>FRB.A.2.050D</t>
  </si>
  <si>
    <t>FRB.A.2.050E</t>
  </si>
  <si>
    <t>FRB.A.2.050F</t>
  </si>
  <si>
    <t>FRB.A.2.051</t>
  </si>
  <si>
    <t>FRB.A.2.051A</t>
  </si>
  <si>
    <t>FRB.A.2.051B</t>
  </si>
  <si>
    <t>FRB.A.2.051C</t>
  </si>
  <si>
    <t>FRB.A.2.052</t>
  </si>
  <si>
    <t>AS201a</t>
  </si>
  <si>
    <t>FRB.A.2.053</t>
  </si>
  <si>
    <t>AS203</t>
  </si>
  <si>
    <t>FRB.A.2.053A</t>
  </si>
  <si>
    <t>FRB.A.2.053B</t>
  </si>
  <si>
    <t>FRB.A.2.053C</t>
  </si>
  <si>
    <t>FRB.A.2.053D</t>
  </si>
  <si>
    <t>FRB.A.2.053E</t>
  </si>
  <si>
    <t>FRB.A.2.054</t>
  </si>
  <si>
    <t>FRB.A.2.054A</t>
  </si>
  <si>
    <t>FRB.A.2.054B</t>
  </si>
  <si>
    <t>FRB.A.2.054C</t>
  </si>
  <si>
    <t>FRB.A.2.10</t>
  </si>
  <si>
    <t>A245</t>
  </si>
  <si>
    <t>FRB.A.2.11</t>
  </si>
  <si>
    <t>A247</t>
  </si>
  <si>
    <t>FRB.A.2.13</t>
  </si>
  <si>
    <t>A249</t>
  </si>
  <si>
    <t>FRB.A.2.15</t>
  </si>
  <si>
    <t>A251</t>
  </si>
  <si>
    <t>FRB.A.2.18</t>
  </si>
  <si>
    <t>FRB.A.2.19</t>
  </si>
  <si>
    <t>FRB.A.2.23</t>
  </si>
  <si>
    <t>A205</t>
  </si>
  <si>
    <t>FRB.A.2.25</t>
  </si>
  <si>
    <t>A207</t>
  </si>
  <si>
    <t>FRB.A.2.27</t>
  </si>
  <si>
    <t>A209</t>
  </si>
  <si>
    <t>FRB.A.2.31</t>
  </si>
  <si>
    <t>FRB.A.2.32</t>
  </si>
  <si>
    <t>A213</t>
  </si>
  <si>
    <t>FRB.A.2.32A</t>
  </si>
  <si>
    <t>FRB.A.2.33</t>
  </si>
  <si>
    <t>FRB.A.2.33A</t>
  </si>
  <si>
    <t>Ai201</t>
  </si>
  <si>
    <t>FRB.A.2.34</t>
  </si>
  <si>
    <t>FRB.A.2.36</t>
  </si>
  <si>
    <t>FRB.A.2.38</t>
  </si>
  <si>
    <t>FRB.A.2.40</t>
  </si>
  <si>
    <t>A225</t>
  </si>
  <si>
    <t>FRB.A.2.41</t>
  </si>
  <si>
    <t>A227</t>
  </si>
  <si>
    <t>FRB.A.2.42</t>
  </si>
  <si>
    <t>A229</t>
  </si>
  <si>
    <t>FRB.A.2.42A</t>
  </si>
  <si>
    <t>FRB.A.2.47</t>
  </si>
  <si>
    <t>A235/A233</t>
  </si>
  <si>
    <t>Tapijt/Lino</t>
  </si>
  <si>
    <t>FRB.A.2.50</t>
  </si>
  <si>
    <t>FRB.A.2.51</t>
  </si>
  <si>
    <t>A239</t>
  </si>
  <si>
    <t>FRB.A.2.53</t>
  </si>
  <si>
    <t>A241</t>
  </si>
  <si>
    <t>FRB.A.2.54</t>
  </si>
  <si>
    <t>FRB.A.2.57</t>
  </si>
  <si>
    <t>A220/A224</t>
  </si>
  <si>
    <t>FRB.A.2.62</t>
  </si>
  <si>
    <t>A226</t>
  </si>
  <si>
    <t>FRB.A.2.63</t>
  </si>
  <si>
    <t>FRB.A.2.65</t>
  </si>
  <si>
    <t>A202/A204/A206</t>
  </si>
  <si>
    <t>FRB.A.2.69</t>
  </si>
  <si>
    <t>A206a</t>
  </si>
  <si>
    <t>FRB.A.2.71</t>
  </si>
  <si>
    <t>A208</t>
  </si>
  <si>
    <t>FRB.A.2.71A</t>
  </si>
  <si>
    <t>A208a</t>
  </si>
  <si>
    <t>FRB.A.2.72</t>
  </si>
  <si>
    <t>A210</t>
  </si>
  <si>
    <t>FRB.A.2.75</t>
  </si>
  <si>
    <t>A212</t>
  </si>
  <si>
    <t>FRB.A.2.76</t>
  </si>
  <si>
    <t>A214</t>
  </si>
  <si>
    <t>FRB.A.2.77</t>
  </si>
  <si>
    <t>Ai204</t>
  </si>
  <si>
    <t>FRB.A.2.78</t>
  </si>
  <si>
    <t>A218a</t>
  </si>
  <si>
    <t>FRB.A.2.79</t>
  </si>
  <si>
    <t>FRB.B.2.01A</t>
  </si>
  <si>
    <t>FRB.B.2.02A</t>
  </si>
  <si>
    <t>FRB.B.2.03A</t>
  </si>
  <si>
    <t>FRB.B.2.04A</t>
  </si>
  <si>
    <t>FRB.B.2.04B</t>
  </si>
  <si>
    <t>BK203</t>
  </si>
  <si>
    <t>FRB.B.2.050</t>
  </si>
  <si>
    <t>FRB.B.2.050A</t>
  </si>
  <si>
    <t>FRB.B.2.050B</t>
  </si>
  <si>
    <t>FRB.B.2.051</t>
  </si>
  <si>
    <t>FRB.B.2.051A</t>
  </si>
  <si>
    <t>FRB.B.2.051B</t>
  </si>
  <si>
    <t>FRB.B.2.10</t>
  </si>
  <si>
    <t>FRB.B.2.12</t>
  </si>
  <si>
    <t>B206</t>
  </si>
  <si>
    <t>FRB.B.2.15</t>
  </si>
  <si>
    <t>B204</t>
  </si>
  <si>
    <t>FRB.B.2.17</t>
  </si>
  <si>
    <t>B202</t>
  </si>
  <si>
    <t>FRB.B.2.18</t>
  </si>
  <si>
    <t>B201</t>
  </si>
  <si>
    <t>FRB.B.2.19</t>
  </si>
  <si>
    <t>FRB.B.2.22</t>
  </si>
  <si>
    <t>B209</t>
  </si>
  <si>
    <t>FRB.C.2.01A</t>
  </si>
  <si>
    <t>FRB.C.2.01B</t>
  </si>
  <si>
    <t>FRB.C.2.01C</t>
  </si>
  <si>
    <t>202G</t>
  </si>
  <si>
    <t>FRB.C.2.02A</t>
  </si>
  <si>
    <t>FRB.C.2.03A</t>
  </si>
  <si>
    <t>FRB.C.2.03B</t>
  </si>
  <si>
    <t>FRB.C.2.04A</t>
  </si>
  <si>
    <t>FRB.C.2.050</t>
  </si>
  <si>
    <t>2C11</t>
  </si>
  <si>
    <t>FRB.C.2.050A</t>
  </si>
  <si>
    <t>FRB.C.2.050B</t>
  </si>
  <si>
    <t>FRB.C.2.051</t>
  </si>
  <si>
    <t>FRB.C.2.051A</t>
  </si>
  <si>
    <t>FRB.C.2.051B</t>
  </si>
  <si>
    <t>FRB.C.2.11</t>
  </si>
  <si>
    <t>2C43</t>
  </si>
  <si>
    <t>FRB.C.2.12</t>
  </si>
  <si>
    <t>2C42</t>
  </si>
  <si>
    <t>FRB.C.2.13</t>
  </si>
  <si>
    <t>2C41</t>
  </si>
  <si>
    <t>FRB.C.2.14</t>
  </si>
  <si>
    <t>2C40</t>
  </si>
  <si>
    <t>FRB.C.2.15</t>
  </si>
  <si>
    <t>2C39</t>
  </si>
  <si>
    <t>FRB.C.2.17</t>
  </si>
  <si>
    <t>2C38</t>
  </si>
  <si>
    <t>FRB.C.2.18</t>
  </si>
  <si>
    <t>2C37</t>
  </si>
  <si>
    <t>FRB.C.2.20</t>
  </si>
  <si>
    <t>2C36</t>
  </si>
  <si>
    <t>FRB.C.2.21</t>
  </si>
  <si>
    <t>2C35</t>
  </si>
  <si>
    <t>FRB.C.2.22</t>
  </si>
  <si>
    <t>2C34</t>
  </si>
  <si>
    <t>FRB.C.2.24</t>
  </si>
  <si>
    <t>2C33</t>
  </si>
  <si>
    <t>FRB.C.2.25</t>
  </si>
  <si>
    <t>C212</t>
  </si>
  <si>
    <t>FRB.C.2.26</t>
  </si>
  <si>
    <t>FRB.C.2.27</t>
  </si>
  <si>
    <t>2C32</t>
  </si>
  <si>
    <t>FRB.C.2.28</t>
  </si>
  <si>
    <t>2C31</t>
  </si>
  <si>
    <t>FRB.C.2.29</t>
  </si>
  <si>
    <t>2C30</t>
  </si>
  <si>
    <t>FRB.C.2.31</t>
  </si>
  <si>
    <t>2C29</t>
  </si>
  <si>
    <t>FRB.C.2.33</t>
  </si>
  <si>
    <t>2C28</t>
  </si>
  <si>
    <t>FRB.C.2.34</t>
  </si>
  <si>
    <t>2C27</t>
  </si>
  <si>
    <t>FRB.A.3.01A</t>
  </si>
  <si>
    <t>AT303</t>
  </si>
  <si>
    <t>FRB.A.3.01B</t>
  </si>
  <si>
    <t>FRB.A.3.01C</t>
  </si>
  <si>
    <t>AT301</t>
  </si>
  <si>
    <t>FRB.A.3.01D</t>
  </si>
  <si>
    <t>AT302</t>
  </si>
  <si>
    <t>FRB.A.3.01E</t>
  </si>
  <si>
    <t>AT304</t>
  </si>
  <si>
    <t>FRB.A.3.02A</t>
  </si>
  <si>
    <t>FRB.A.3.02B</t>
  </si>
  <si>
    <t>FRB.A.3.02C</t>
  </si>
  <si>
    <t>FRB.A.3.02D</t>
  </si>
  <si>
    <t>FRB.A.3.02E</t>
  </si>
  <si>
    <t>FRB.A.3.02F</t>
  </si>
  <si>
    <t>FRB.A.3.02G</t>
  </si>
  <si>
    <t>FRB.A.3.02H</t>
  </si>
  <si>
    <t>FRB.A.3.03A</t>
  </si>
  <si>
    <t>AK303</t>
  </si>
  <si>
    <t>FRB.A.3.03B</t>
  </si>
  <si>
    <t>FRB.A.3.03C</t>
  </si>
  <si>
    <t>Ai304</t>
  </si>
  <si>
    <t>FRB.A.3.03D</t>
  </si>
  <si>
    <t>FRB.A.3.03E</t>
  </si>
  <si>
    <t>FRB.A.3.03F</t>
  </si>
  <si>
    <t>Ai302</t>
  </si>
  <si>
    <t>FRB.A.3.04A</t>
  </si>
  <si>
    <t>FRB.A.3.04B</t>
  </si>
  <si>
    <t>FRB.A.3.04C</t>
  </si>
  <si>
    <t>FRB.A.3.04D</t>
  </si>
  <si>
    <t>FRB.A.3.04E</t>
  </si>
  <si>
    <t>FRB.A.3.04F</t>
  </si>
  <si>
    <t>FRB.A.3.050</t>
  </si>
  <si>
    <t>AS301</t>
  </si>
  <si>
    <t>FRB.A.3.050A</t>
  </si>
  <si>
    <t>FRB.A.3.050B</t>
  </si>
  <si>
    <t>FRB.A.3.050C</t>
  </si>
  <si>
    <t>FRB.A.3.050D</t>
  </si>
  <si>
    <t>FRB.A.3.050E</t>
  </si>
  <si>
    <t>FRB.A.3.050F</t>
  </si>
  <si>
    <t>FRB.A.3.051</t>
  </si>
  <si>
    <t>FRB.A.3.051A</t>
  </si>
  <si>
    <t>FRB.A.3.051B</t>
  </si>
  <si>
    <t>FRB.A.3.051C</t>
  </si>
  <si>
    <t>FRB.A.3.052</t>
  </si>
  <si>
    <t>FRB.A.3.053</t>
  </si>
  <si>
    <t>AS303</t>
  </si>
  <si>
    <t>FRB.A.3.053A</t>
  </si>
  <si>
    <t>FRB.A.3.053B</t>
  </si>
  <si>
    <t>FRB.A.3.053C</t>
  </si>
  <si>
    <t>FRB.A.3.053D</t>
  </si>
  <si>
    <t>FRB.A.3.053E</t>
  </si>
  <si>
    <t>FRB.A.3.054</t>
  </si>
  <si>
    <t>FRB.A.3.054A</t>
  </si>
  <si>
    <t>FRB.A.3.054B</t>
  </si>
  <si>
    <t>FRB.A.3.054C</t>
  </si>
  <si>
    <t>FRB.A.3.10</t>
  </si>
  <si>
    <t>FRB.A.3.12</t>
  </si>
  <si>
    <t>A329</t>
  </si>
  <si>
    <t>FRB.A.3.13</t>
  </si>
  <si>
    <t>FRB.A.3.16</t>
  </si>
  <si>
    <t>FRB.A.3.17</t>
  </si>
  <si>
    <t>FRB.A.3.19</t>
  </si>
  <si>
    <t>FRB.A.3.21</t>
  </si>
  <si>
    <t>A301</t>
  </si>
  <si>
    <t>FRB.A.3.24</t>
  </si>
  <si>
    <t>A303</t>
  </si>
  <si>
    <t>FRB.A.3.25</t>
  </si>
  <si>
    <t>A305</t>
  </si>
  <si>
    <t>FRB.A.3.28</t>
  </si>
  <si>
    <t>A307</t>
  </si>
  <si>
    <t>FRB.A.3.29</t>
  </si>
  <si>
    <t>A309</t>
  </si>
  <si>
    <t>FRB.A.3.31</t>
  </si>
  <si>
    <t>A311</t>
  </si>
  <si>
    <t>FRB.A.3.32</t>
  </si>
  <si>
    <t>A313</t>
  </si>
  <si>
    <t>FRB.A.3.34</t>
  </si>
  <si>
    <t>FRB.A.3.35</t>
  </si>
  <si>
    <t>FRB.A.3.47</t>
  </si>
  <si>
    <t>Theorielokalen/computerlokaal</t>
  </si>
  <si>
    <t>FRB.A.3.47A</t>
  </si>
  <si>
    <t>A319a</t>
  </si>
  <si>
    <t>FRB.A.3.50</t>
  </si>
  <si>
    <t>FRB.A.3.50A</t>
  </si>
  <si>
    <t>A321a</t>
  </si>
  <si>
    <t>FRB.A.3.53</t>
  </si>
  <si>
    <t>FRB.A.3.56</t>
  </si>
  <si>
    <t>Spreekruimten</t>
  </si>
  <si>
    <t>FRB.A.3.57</t>
  </si>
  <si>
    <t>FRB.A.3.58</t>
  </si>
  <si>
    <t>A320/A322</t>
  </si>
  <si>
    <t>FRB.A.3.62</t>
  </si>
  <si>
    <t>FRB.A.3.63</t>
  </si>
  <si>
    <t>FRB.A.3.64</t>
  </si>
  <si>
    <t>FRB.A.3.65</t>
  </si>
  <si>
    <t>A302</t>
  </si>
  <si>
    <t>FRB.A.3.66</t>
  </si>
  <si>
    <t>A304</t>
  </si>
  <si>
    <t>FRB.A.3.68</t>
  </si>
  <si>
    <t>A306/A308</t>
  </si>
  <si>
    <t>FRB.A.3.72</t>
  </si>
  <si>
    <t>A310</t>
  </si>
  <si>
    <t>FRB.A.3.73</t>
  </si>
  <si>
    <t>A312</t>
  </si>
  <si>
    <t>FRB.A.3.78</t>
  </si>
  <si>
    <t>A314</t>
  </si>
  <si>
    <t>FRB.A.3.79</t>
  </si>
  <si>
    <t>FRB.B.3.01A</t>
  </si>
  <si>
    <t>BT301E</t>
  </si>
  <si>
    <t>FRB.B.3.02A</t>
  </si>
  <si>
    <t>FRB.B.3.03A</t>
  </si>
  <si>
    <t>B304D</t>
  </si>
  <si>
    <t>FRB.B.3.04A</t>
  </si>
  <si>
    <t>FRB.B.3.050</t>
  </si>
  <si>
    <t>BS314</t>
  </si>
  <si>
    <t>FRB.B.3.050A</t>
  </si>
  <si>
    <t>FRB.B.3.050B</t>
  </si>
  <si>
    <t>FRB.B.3.051</t>
  </si>
  <si>
    <t>B313</t>
  </si>
  <si>
    <t>FRB.B.3.051A</t>
  </si>
  <si>
    <t>FRB.B.3.051B</t>
  </si>
  <si>
    <t>FRB.B.3.051C</t>
  </si>
  <si>
    <t>FRB.B.3.11</t>
  </si>
  <si>
    <t>B343</t>
  </si>
  <si>
    <t>FRB.B.3.11A</t>
  </si>
  <si>
    <t>BK333a</t>
  </si>
  <si>
    <t>FRB.B.3.14</t>
  </si>
  <si>
    <t>B341</t>
  </si>
  <si>
    <t>FRB.B.3.16</t>
  </si>
  <si>
    <t>B339</t>
  </si>
  <si>
    <t>FRB.B.3.18</t>
  </si>
  <si>
    <t>B354</t>
  </si>
  <si>
    <t>FRB.B.3.19</t>
  </si>
  <si>
    <t>B356</t>
  </si>
  <si>
    <t>FRB.B.3.20</t>
  </si>
  <si>
    <t>B358</t>
  </si>
  <si>
    <t>FRB.B.3.21</t>
  </si>
  <si>
    <t>B360</t>
  </si>
  <si>
    <t>FRB.B.3.22</t>
  </si>
  <si>
    <t>B362</t>
  </si>
  <si>
    <t>FRB.A.4.01A</t>
  </si>
  <si>
    <t>AT403</t>
  </si>
  <si>
    <t>FRB.A.4.01B</t>
  </si>
  <si>
    <t>FRB.A.4.01C</t>
  </si>
  <si>
    <t>AT401</t>
  </si>
  <si>
    <t>FRB.A.4.01D</t>
  </si>
  <si>
    <t>AT402</t>
  </si>
  <si>
    <t>FRB.A.4.01E</t>
  </si>
  <si>
    <t>AT404</t>
  </si>
  <si>
    <t>FRB.A.4.02A</t>
  </si>
  <si>
    <t>FRB.A.4.02B</t>
  </si>
  <si>
    <t>FRB.A.4.02C</t>
  </si>
  <si>
    <t>FRB.A.4.02D</t>
  </si>
  <si>
    <t>FRB.A.4.02E</t>
  </si>
  <si>
    <t>FRB.A.4.02F</t>
  </si>
  <si>
    <t>FRB.A.4.02G</t>
  </si>
  <si>
    <t>FRB.A.4.02H</t>
  </si>
  <si>
    <t>FRB.A.4.02I</t>
  </si>
  <si>
    <t>FRB.A.4.03A</t>
  </si>
  <si>
    <t>AK403</t>
  </si>
  <si>
    <t>FRB.A.4.03B</t>
  </si>
  <si>
    <t>FRB.A.4.03C</t>
  </si>
  <si>
    <t>Ai410</t>
  </si>
  <si>
    <t>FRB.A.4.03D</t>
  </si>
  <si>
    <t>FRB.A.4.03E</t>
  </si>
  <si>
    <t>FRB.A.4.03F</t>
  </si>
  <si>
    <t>Ai402</t>
  </si>
  <si>
    <t>FRB.A.4.04A</t>
  </si>
  <si>
    <t>FRB.A.4.04B</t>
  </si>
  <si>
    <t>FRB.A.4.04D</t>
  </si>
  <si>
    <t>FRB.A.4.04E</t>
  </si>
  <si>
    <t>FRB.A.4.050</t>
  </si>
  <si>
    <t>AS401</t>
  </si>
  <si>
    <t>FRB.A.4.050A</t>
  </si>
  <si>
    <t>FRB.A.4.050B</t>
  </si>
  <si>
    <t>FRB.A.4.050C</t>
  </si>
  <si>
    <t>FRB.A.4.050D</t>
  </si>
  <si>
    <t>FRB.A.4.050E</t>
  </si>
  <si>
    <t>FRB.A.4.050F</t>
  </si>
  <si>
    <t>FRB.A.4.051</t>
  </si>
  <si>
    <t>FRB.A.4.051A</t>
  </si>
  <si>
    <t>FRB.A.4.051B</t>
  </si>
  <si>
    <t>FRB.A.4.051C</t>
  </si>
  <si>
    <t>FRB.A.4.052</t>
  </si>
  <si>
    <t>miva</t>
  </si>
  <si>
    <t>FRB.A.4.053</t>
  </si>
  <si>
    <t>AS403</t>
  </si>
  <si>
    <t>FRB.A.4.053A</t>
  </si>
  <si>
    <t>FRB.A.4.053B</t>
  </si>
  <si>
    <t>FRB.A.4.053C</t>
  </si>
  <si>
    <t>FRB.A.4.053D</t>
  </si>
  <si>
    <t>FRB.A.4.053E</t>
  </si>
  <si>
    <t>FRB.A.4.054</t>
  </si>
  <si>
    <t>FRB.A.4.054A</t>
  </si>
  <si>
    <t>FRB.A.4.054B</t>
  </si>
  <si>
    <t>FRB.A.4.054C</t>
  </si>
  <si>
    <t>FRB.A.4.10</t>
  </si>
  <si>
    <t>A435</t>
  </si>
  <si>
    <t>FRB.A.4.12</t>
  </si>
  <si>
    <t>A437</t>
  </si>
  <si>
    <t>FRB.A.4.13</t>
  </si>
  <si>
    <t>A439</t>
  </si>
  <si>
    <t>FRB.A.4.16</t>
  </si>
  <si>
    <t>A441</t>
  </si>
  <si>
    <t>FRB.A.4.17</t>
  </si>
  <si>
    <t>A443</t>
  </si>
  <si>
    <t>FRB.A.4.19</t>
  </si>
  <si>
    <t>A445</t>
  </si>
  <si>
    <t>FRB.A.4.22</t>
  </si>
  <si>
    <t>A401</t>
  </si>
  <si>
    <t>FRB.A.4.23</t>
  </si>
  <si>
    <t>A403</t>
  </si>
  <si>
    <t>FRB.A.4.25</t>
  </si>
  <si>
    <t>A405</t>
  </si>
  <si>
    <t>FRB.A.4.28</t>
  </si>
  <si>
    <t>A407</t>
  </si>
  <si>
    <t>FRB.A.4.31</t>
  </si>
  <si>
    <t>A409</t>
  </si>
  <si>
    <t>FRB.A.4.32</t>
  </si>
  <si>
    <t>A411</t>
  </si>
  <si>
    <t>FRB.A.4.34</t>
  </si>
  <si>
    <t>A413</t>
  </si>
  <si>
    <t>FRB.A.4.36</t>
  </si>
  <si>
    <t>A415</t>
  </si>
  <si>
    <t>FRB.A.4.38</t>
  </si>
  <si>
    <t>A417</t>
  </si>
  <si>
    <t>FRB.A.4.40</t>
  </si>
  <si>
    <t>A419</t>
  </si>
  <si>
    <t>FRB.A.4.42</t>
  </si>
  <si>
    <t>A421</t>
  </si>
  <si>
    <t>A421 A</t>
  </si>
  <si>
    <t>Extra spreekkamer</t>
  </si>
  <si>
    <t>A421 B</t>
  </si>
  <si>
    <t>FRB.A.4.44</t>
  </si>
  <si>
    <t>A423</t>
  </si>
  <si>
    <t>FRB.A.4.46</t>
  </si>
  <si>
    <t>A425</t>
  </si>
  <si>
    <t>FRB.A.4.47</t>
  </si>
  <si>
    <t>A427</t>
  </si>
  <si>
    <t>FRB.A.4.50</t>
  </si>
  <si>
    <t>A429</t>
  </si>
  <si>
    <t>FRB.A.4.53</t>
  </si>
  <si>
    <t>A431/A433</t>
  </si>
  <si>
    <t>FRB.A.4.54</t>
  </si>
  <si>
    <t>A433A</t>
  </si>
  <si>
    <t>FRB.A.4.59</t>
  </si>
  <si>
    <t>Ai406/Ai408</t>
  </si>
  <si>
    <t>FRB.A.4.65</t>
  </si>
  <si>
    <t>A402</t>
  </si>
  <si>
    <t>FRB.A.4.66</t>
  </si>
  <si>
    <t>A404</t>
  </si>
  <si>
    <t>FRB.A.4.67</t>
  </si>
  <si>
    <t>A410</t>
  </si>
  <si>
    <t>FRB.A.4.68</t>
  </si>
  <si>
    <t>A406/A408</t>
  </si>
  <si>
    <t>FRB.A.4.69</t>
  </si>
  <si>
    <t>FRB.A.4.72</t>
  </si>
  <si>
    <t>A412</t>
  </si>
  <si>
    <t>Hout</t>
  </si>
  <si>
    <t>FRB.A.4.74</t>
  </si>
  <si>
    <t>A414</t>
  </si>
  <si>
    <t>FRB.A.4.76</t>
  </si>
  <si>
    <t>A416</t>
  </si>
  <si>
    <t>FRB.A.4.78</t>
  </si>
  <si>
    <t>A418</t>
  </si>
  <si>
    <t>FRB.A.4.80</t>
  </si>
  <si>
    <t>A420</t>
  </si>
  <si>
    <t>FRB.A.4.81</t>
  </si>
  <si>
    <t>A422</t>
  </si>
  <si>
    <t>FRB.A.4.82</t>
  </si>
  <si>
    <t>FRB.B.4.01A</t>
  </si>
  <si>
    <t>BT401</t>
  </si>
  <si>
    <t>FRB.B.4.02A</t>
  </si>
  <si>
    <t>FRB.B.4.02B</t>
  </si>
  <si>
    <t>FRB.B.4.03A</t>
  </si>
  <si>
    <t>Bi404</t>
  </si>
  <si>
    <t>FRB.B.4.03B</t>
  </si>
  <si>
    <t>Bi402</t>
  </si>
  <si>
    <t>FRB.B.4.04A</t>
  </si>
  <si>
    <t>FRB.B.4.13</t>
  </si>
  <si>
    <t>B404</t>
  </si>
  <si>
    <t>FRB.B.4.17</t>
  </si>
  <si>
    <t>B401</t>
  </si>
  <si>
    <t>FRB.B.4.18</t>
  </si>
  <si>
    <t>B403</t>
  </si>
  <si>
    <t>FRB.B.4.19</t>
  </si>
  <si>
    <t>B405</t>
  </si>
  <si>
    <t>FRB.B.4.21</t>
  </si>
  <si>
    <t>B407</t>
  </si>
  <si>
    <t>FRB.B.4.22</t>
  </si>
  <si>
    <t>B409</t>
  </si>
  <si>
    <t>FRB.B.4.24</t>
  </si>
  <si>
    <t>B413</t>
  </si>
  <si>
    <t>FRB.B.4.25</t>
  </si>
  <si>
    <t>B415</t>
  </si>
  <si>
    <t>FRB.B.4.26</t>
  </si>
  <si>
    <t>B417</t>
  </si>
  <si>
    <t>FRB.B.4.27</t>
  </si>
  <si>
    <t>B419</t>
  </si>
  <si>
    <t>0.64a</t>
  </si>
  <si>
    <t>Houten trap</t>
  </si>
  <si>
    <t>Praktijklokaal 1</t>
  </si>
  <si>
    <t>Theorielokaal 1</t>
  </si>
  <si>
    <t>Theorielokaal 3</t>
  </si>
  <si>
    <t>Theorielokaal 2</t>
  </si>
  <si>
    <t>Tussenverdieping</t>
  </si>
  <si>
    <t>Opslag/ ICT ruimte</t>
  </si>
  <si>
    <t>ROC Top Javaplantsoen</t>
  </si>
  <si>
    <t>Gymlokaal</t>
  </si>
  <si>
    <t>Dames kleedkamer</t>
  </si>
  <si>
    <t>Heren kleedkamer</t>
  </si>
  <si>
    <t>Personeelstoilet</t>
  </si>
  <si>
    <t>PVC PU Coating</t>
  </si>
  <si>
    <t>Linoleum PU Coating</t>
  </si>
  <si>
    <t>MBO College Noord</t>
  </si>
  <si>
    <t>MBO College Westpoort</t>
  </si>
  <si>
    <t>Tempelhofstraat 80, Amsterdam</t>
  </si>
  <si>
    <t>Kabelweg 88, Amsterdam</t>
  </si>
  <si>
    <t>THS.-1.01A</t>
  </si>
  <si>
    <t>THS.-1.01B</t>
  </si>
  <si>
    <t>THS.-1.01C</t>
  </si>
  <si>
    <t>THS.-1.01D</t>
  </si>
  <si>
    <t>THS.-1.01E</t>
  </si>
  <si>
    <t>THS.-1.01F</t>
  </si>
  <si>
    <t>THS.-1.02A</t>
  </si>
  <si>
    <t>THS.-1.02B</t>
  </si>
  <si>
    <t>THS.-1.02C</t>
  </si>
  <si>
    <t>THS.-1.02D</t>
  </si>
  <si>
    <t>THS.-1.02E</t>
  </si>
  <si>
    <t>THS.-1.03A</t>
  </si>
  <si>
    <t>THS.-1.03B</t>
  </si>
  <si>
    <t>THS.-1.03C</t>
  </si>
  <si>
    <t>THS.-1.03D</t>
  </si>
  <si>
    <t>THS.-1.03E</t>
  </si>
  <si>
    <t>THS.-1.03F</t>
  </si>
  <si>
    <t>THS.-1.03G</t>
  </si>
  <si>
    <t>THS.-1.03H</t>
  </si>
  <si>
    <t>THS.-1.03I</t>
  </si>
  <si>
    <t>THS.-1.04A</t>
  </si>
  <si>
    <t>THS.-1.06A</t>
  </si>
  <si>
    <t>THS.-1.06B</t>
  </si>
  <si>
    <t>THS.-1.06C</t>
  </si>
  <si>
    <t>THS.-1.10</t>
  </si>
  <si>
    <t>THS.-1.11</t>
  </si>
  <si>
    <t>THS.-1.12</t>
  </si>
  <si>
    <t>THS.-1.12A</t>
  </si>
  <si>
    <t>THS.-1.12B</t>
  </si>
  <si>
    <t>THS.-1.13</t>
  </si>
  <si>
    <t>THS.-1.13A</t>
  </si>
  <si>
    <t>THS.0.01A</t>
  </si>
  <si>
    <t>THS.0.01B</t>
  </si>
  <si>
    <t>THS.0.01C</t>
  </si>
  <si>
    <t>THS.0.01D</t>
  </si>
  <si>
    <t>THS.0.01E</t>
  </si>
  <si>
    <t>THS.0.02A</t>
  </si>
  <si>
    <t>THS.0.02B</t>
  </si>
  <si>
    <t>THS.0.02C</t>
  </si>
  <si>
    <t>THS.0.02G</t>
  </si>
  <si>
    <t>THS.0.02I</t>
  </si>
  <si>
    <t>THS.0.03A</t>
  </si>
  <si>
    <t>THS.0.03B</t>
  </si>
  <si>
    <t>THS.0.03C</t>
  </si>
  <si>
    <t>THS.0.03D</t>
  </si>
  <si>
    <t>THS.0.03E</t>
  </si>
  <si>
    <t>THS.0.03F</t>
  </si>
  <si>
    <t>THS.0.03G</t>
  </si>
  <si>
    <t>THS.0.03H</t>
  </si>
  <si>
    <t>THS.0.03I</t>
  </si>
  <si>
    <t>THS.0.03J</t>
  </si>
  <si>
    <t>THS.0.03K</t>
  </si>
  <si>
    <t>PVC-tegels</t>
  </si>
  <si>
    <t>THS.0.04A</t>
  </si>
  <si>
    <t>THS.0.04B</t>
  </si>
  <si>
    <t>THS.0.04C</t>
  </si>
  <si>
    <t>THS.0.04D</t>
  </si>
  <si>
    <t>THS.0.04E</t>
  </si>
  <si>
    <t>THS.0.04F</t>
  </si>
  <si>
    <t>THS.0.04G</t>
  </si>
  <si>
    <t>THS.0.051</t>
  </si>
  <si>
    <t>THS.0.051A</t>
  </si>
  <si>
    <t>THS.0.051B</t>
  </si>
  <si>
    <t>THS.0.052</t>
  </si>
  <si>
    <t>THS.0.052A</t>
  </si>
  <si>
    <t>THS.0.052B</t>
  </si>
  <si>
    <t>THS.0.052C</t>
  </si>
  <si>
    <t>THS.0.052D</t>
  </si>
  <si>
    <t>THS.0.052E</t>
  </si>
  <si>
    <t>THS.0.052F</t>
  </si>
  <si>
    <t>THS.0.053</t>
  </si>
  <si>
    <t>THS.0.053A</t>
  </si>
  <si>
    <t>THS.0.053B</t>
  </si>
  <si>
    <t>THS.0.053C</t>
  </si>
  <si>
    <t>THS.0.054</t>
  </si>
  <si>
    <t>THS.0.10</t>
  </si>
  <si>
    <t>THS.0.11</t>
  </si>
  <si>
    <t>THS.0.11A</t>
  </si>
  <si>
    <t>THS.0.11B</t>
  </si>
  <si>
    <t>THS.0.12</t>
  </si>
  <si>
    <t>THS.0.13</t>
  </si>
  <si>
    <t>THS.0.14</t>
  </si>
  <si>
    <t>THS.0.15</t>
  </si>
  <si>
    <t>THS.0.16</t>
  </si>
  <si>
    <t>THS.0.17</t>
  </si>
  <si>
    <t>THS.0.18</t>
  </si>
  <si>
    <t>THS.0.19</t>
  </si>
  <si>
    <t>THS.0.20</t>
  </si>
  <si>
    <t>THS.0.22</t>
  </si>
  <si>
    <t>THS.0.23</t>
  </si>
  <si>
    <t>THS.0.23A</t>
  </si>
  <si>
    <t>THS.0.23B</t>
  </si>
  <si>
    <t>THS.0.23C</t>
  </si>
  <si>
    <t>THS.0.23F</t>
  </si>
  <si>
    <t>THS.0.23G</t>
  </si>
  <si>
    <t>THS.0.23H</t>
  </si>
  <si>
    <t>THS.0.25</t>
  </si>
  <si>
    <t>THS.0.26</t>
  </si>
  <si>
    <t>THS.0.27</t>
  </si>
  <si>
    <t>THS.0.28</t>
  </si>
  <si>
    <t>THS.0.28A</t>
  </si>
  <si>
    <t>THS.0.28B</t>
  </si>
  <si>
    <t>THS.0.29</t>
  </si>
  <si>
    <t>THS.0.30</t>
  </si>
  <si>
    <t>THS.0.30A</t>
  </si>
  <si>
    <t>THS.0.30B</t>
  </si>
  <si>
    <t>THS.0.31</t>
  </si>
  <si>
    <t>THS.0.32</t>
  </si>
  <si>
    <t>THS.0.33</t>
  </si>
  <si>
    <t>THS.0.33A</t>
  </si>
  <si>
    <t>THS.0.34</t>
  </si>
  <si>
    <t>THS.0.35</t>
  </si>
  <si>
    <t>THS.0.36</t>
  </si>
  <si>
    <t>THS.0.37</t>
  </si>
  <si>
    <t>THS.1.01A</t>
  </si>
  <si>
    <t>THS.1.01B</t>
  </si>
  <si>
    <t>THS.1.01C</t>
  </si>
  <si>
    <t>THS.1.01D</t>
  </si>
  <si>
    <t>THS.1.01E</t>
  </si>
  <si>
    <t>THS.1.02A</t>
  </si>
  <si>
    <t>THS.1.02B</t>
  </si>
  <si>
    <t>THS.1.02C</t>
  </si>
  <si>
    <t>THS.1.02D</t>
  </si>
  <si>
    <t>THS.1.02E</t>
  </si>
  <si>
    <t>THS.1.02F</t>
  </si>
  <si>
    <t>THS.1.03A</t>
  </si>
  <si>
    <t>THS.1.03B</t>
  </si>
  <si>
    <t>Faciliaire ruimten</t>
  </si>
  <si>
    <t>THS.1.03C</t>
  </si>
  <si>
    <t>THS.1.03D</t>
  </si>
  <si>
    <t>THS.1.03E</t>
  </si>
  <si>
    <t>THS.1.03F</t>
  </si>
  <si>
    <t>THS.1.04A</t>
  </si>
  <si>
    <t>THS.1.04B</t>
  </si>
  <si>
    <t>THS.1.04C</t>
  </si>
  <si>
    <t>THS.1.04D</t>
  </si>
  <si>
    <t>THS.1.04E</t>
  </si>
  <si>
    <t>THS.1.04F</t>
  </si>
  <si>
    <t>THS.1.050</t>
  </si>
  <si>
    <t>THS.1.050A</t>
  </si>
  <si>
    <t>THS.1.050B</t>
  </si>
  <si>
    <t>THS.1.050C</t>
  </si>
  <si>
    <t>THS.1.050D</t>
  </si>
  <si>
    <t>THS.1.050E</t>
  </si>
  <si>
    <t>THS.1.050F</t>
  </si>
  <si>
    <t>THS.1.051</t>
  </si>
  <si>
    <t>THS.1.051A</t>
  </si>
  <si>
    <t>THS.1.051B</t>
  </si>
  <si>
    <t>THS.1.051C</t>
  </si>
  <si>
    <t>THS.1.10</t>
  </si>
  <si>
    <t>THS.1.10A</t>
  </si>
  <si>
    <t>THS.1.11</t>
  </si>
  <si>
    <t>THS.1.12</t>
  </si>
  <si>
    <t>THS.1.13</t>
  </si>
  <si>
    <t>THS.1.14</t>
  </si>
  <si>
    <t>THS.1.15</t>
  </si>
  <si>
    <t>THS.1.16</t>
  </si>
  <si>
    <t>THS.1.17</t>
  </si>
  <si>
    <t>THS.1.18</t>
  </si>
  <si>
    <t>THS.1.19</t>
  </si>
  <si>
    <t>THS.1.20</t>
  </si>
  <si>
    <t>THS.1.21</t>
  </si>
  <si>
    <t>THS.1.22</t>
  </si>
  <si>
    <t>THS.1.22A</t>
  </si>
  <si>
    <t>THS.1.23</t>
  </si>
  <si>
    <t>THS.1.23A</t>
  </si>
  <si>
    <t>THS.1.23B</t>
  </si>
  <si>
    <t>THS.1.23C</t>
  </si>
  <si>
    <t>THS.1.24</t>
  </si>
  <si>
    <t>THS.1.25</t>
  </si>
  <si>
    <t>THS.1.26</t>
  </si>
  <si>
    <t>THS.1.27</t>
  </si>
  <si>
    <t>THS.1.28</t>
  </si>
  <si>
    <t>THS.1.29</t>
  </si>
  <si>
    <t>THS.1.30</t>
  </si>
  <si>
    <t>THS.1.31</t>
  </si>
  <si>
    <t>THS.1.32</t>
  </si>
  <si>
    <t>THS.1.33</t>
  </si>
  <si>
    <t>THS.1.34</t>
  </si>
  <si>
    <t>THS.1.35</t>
  </si>
  <si>
    <t>THS.1.36</t>
  </si>
  <si>
    <t>THS.1.37</t>
  </si>
  <si>
    <t>THS.1.38</t>
  </si>
  <si>
    <t>THS.1.39</t>
  </si>
  <si>
    <t>THS.1.39A</t>
  </si>
  <si>
    <t>THS.1.39B</t>
  </si>
  <si>
    <t>THS.1.39C</t>
  </si>
  <si>
    <t>THS.1.39D</t>
  </si>
  <si>
    <t>THS.2.01A</t>
  </si>
  <si>
    <t>THS.2.01B</t>
  </si>
  <si>
    <t>THS.2.01C</t>
  </si>
  <si>
    <t>THS.2.01D</t>
  </si>
  <si>
    <t>THS.2.01E</t>
  </si>
  <si>
    <t>THS.2.02A</t>
  </si>
  <si>
    <t>THS.2.02B</t>
  </si>
  <si>
    <t>THS.2.02C</t>
  </si>
  <si>
    <t>THS.2.02D</t>
  </si>
  <si>
    <t>THS.2.02E</t>
  </si>
  <si>
    <t>THS.2.02F</t>
  </si>
  <si>
    <t>THS.2.02G</t>
  </si>
  <si>
    <t>THS.2.03A</t>
  </si>
  <si>
    <t>THS.2.03B</t>
  </si>
  <si>
    <t>THS.2.03C</t>
  </si>
  <si>
    <t>THS.2.03D</t>
  </si>
  <si>
    <t>THS.2.03E</t>
  </si>
  <si>
    <t>THS.2.03F</t>
  </si>
  <si>
    <t>THS.2.04B</t>
  </si>
  <si>
    <t>THS.2.04C</t>
  </si>
  <si>
    <t>THS.2.04D</t>
  </si>
  <si>
    <t>THS.2.04E</t>
  </si>
  <si>
    <t>THS.2.04F</t>
  </si>
  <si>
    <t>THS.2.04G</t>
  </si>
  <si>
    <t>THS.2.04H</t>
  </si>
  <si>
    <t>THS.2.04I</t>
  </si>
  <si>
    <t>THS.2.051</t>
  </si>
  <si>
    <t>THS.2.051A</t>
  </si>
  <si>
    <t>THS.2.051B</t>
  </si>
  <si>
    <t>THS.2.051C</t>
  </si>
  <si>
    <t>THS.2.052</t>
  </si>
  <si>
    <t>THS.2.053</t>
  </si>
  <si>
    <t>THS.2.054</t>
  </si>
  <si>
    <t>THS.2.054A</t>
  </si>
  <si>
    <t>THS.2.054B</t>
  </si>
  <si>
    <t>THS.2.054C</t>
  </si>
  <si>
    <t>THS.2.054D</t>
  </si>
  <si>
    <t>THS.2.054E</t>
  </si>
  <si>
    <t>THS.2.054F</t>
  </si>
  <si>
    <t>THS.2.055</t>
  </si>
  <si>
    <t>THS.2.055A</t>
  </si>
  <si>
    <t>THS.2.055B</t>
  </si>
  <si>
    <t>THS.2.055C</t>
  </si>
  <si>
    <t>THS.2.056</t>
  </si>
  <si>
    <t>THS.2.056A</t>
  </si>
  <si>
    <t>THS.2.056B</t>
  </si>
  <si>
    <t>THS.2.13</t>
  </si>
  <si>
    <t>THS.2.14</t>
  </si>
  <si>
    <t>Theorrielokalen</t>
  </si>
  <si>
    <t>THS.2.15</t>
  </si>
  <si>
    <t>THS.2.16</t>
  </si>
  <si>
    <t>THS.2.17</t>
  </si>
  <si>
    <t>THS.2.20</t>
  </si>
  <si>
    <t>THS.2.20A</t>
  </si>
  <si>
    <t>THS.2.21</t>
  </si>
  <si>
    <t>THS.2.21A</t>
  </si>
  <si>
    <t>THS.2.21B</t>
  </si>
  <si>
    <t>THS.2.22</t>
  </si>
  <si>
    <t>THS.2.22A</t>
  </si>
  <si>
    <t>THS.2.22B</t>
  </si>
  <si>
    <t>THS.2.22C</t>
  </si>
  <si>
    <t>THS.2.22D</t>
  </si>
  <si>
    <t>THS.2.23</t>
  </si>
  <si>
    <t>THS.2.24</t>
  </si>
  <si>
    <t>THS.2.25</t>
  </si>
  <si>
    <t>THS.2.25A</t>
  </si>
  <si>
    <t>THS.2.26</t>
  </si>
  <si>
    <t>THS.2.27</t>
  </si>
  <si>
    <t>THS.2.28</t>
  </si>
  <si>
    <t>THS.2.29</t>
  </si>
  <si>
    <t>THS.2.30</t>
  </si>
  <si>
    <t>THS.2.31</t>
  </si>
  <si>
    <t>THS.2.32</t>
  </si>
  <si>
    <t>THS.2.33</t>
  </si>
  <si>
    <t>THS.2.35</t>
  </si>
  <si>
    <t>THS.2.36</t>
  </si>
  <si>
    <t>Auditoria/Filmzalen</t>
  </si>
  <si>
    <t>THS.2.37</t>
  </si>
  <si>
    <t>THS.2.38</t>
  </si>
  <si>
    <t>THS.2.38A</t>
  </si>
  <si>
    <t>THS.2.39</t>
  </si>
  <si>
    <t>THS.2.40</t>
  </si>
  <si>
    <t>THS.2.41</t>
  </si>
  <si>
    <t>THS.2.42</t>
  </si>
  <si>
    <t>THS.2.43</t>
  </si>
  <si>
    <t>THS.2.44</t>
  </si>
  <si>
    <t>THS.2.45</t>
  </si>
  <si>
    <t>THS.2.46</t>
  </si>
  <si>
    <t>THS.2.47</t>
  </si>
  <si>
    <t>THS.3.01A</t>
  </si>
  <si>
    <t>THS.3.01B</t>
  </si>
  <si>
    <t>THS.3.01C</t>
  </si>
  <si>
    <t>THS.3.01D</t>
  </si>
  <si>
    <t>THS.3.01E</t>
  </si>
  <si>
    <t>THS.3.02A</t>
  </si>
  <si>
    <t>THS.3.02B</t>
  </si>
  <si>
    <t>THS.3.02C</t>
  </si>
  <si>
    <t>THS.3.02F</t>
  </si>
  <si>
    <t>THS.3.02G</t>
  </si>
  <si>
    <t>THS.3.03A</t>
  </si>
  <si>
    <t>THS.3.03B</t>
  </si>
  <si>
    <t>THS.3.03C</t>
  </si>
  <si>
    <t>THS.3.03D</t>
  </si>
  <si>
    <t>THS.3.03E</t>
  </si>
  <si>
    <t>THS.3.04A</t>
  </si>
  <si>
    <t>THS.3.04B</t>
  </si>
  <si>
    <t>THS.3.04C</t>
  </si>
  <si>
    <t>THS.3.04D</t>
  </si>
  <si>
    <t>THS.3.04E</t>
  </si>
  <si>
    <t>THS.3.04F</t>
  </si>
  <si>
    <t>THS.3.051</t>
  </si>
  <si>
    <t>THS.3.051A</t>
  </si>
  <si>
    <t>THS.3.051B</t>
  </si>
  <si>
    <t>THS.3.051C</t>
  </si>
  <si>
    <t>THS.3.051D</t>
  </si>
  <si>
    <t>THS.3.051E</t>
  </si>
  <si>
    <t>THS.3.051F</t>
  </si>
  <si>
    <t>THS.3.052</t>
  </si>
  <si>
    <t>THS.3.052A</t>
  </si>
  <si>
    <t>THS.3.052B</t>
  </si>
  <si>
    <t>THS.3.052C</t>
  </si>
  <si>
    <t>THS.3.10</t>
  </si>
  <si>
    <t>THS.3.11</t>
  </si>
  <si>
    <t>THS.3.12</t>
  </si>
  <si>
    <t>THS.3.13</t>
  </si>
  <si>
    <t>THS.3.14A</t>
  </si>
  <si>
    <t>THS.3.18</t>
  </si>
  <si>
    <t>THS.3.19</t>
  </si>
  <si>
    <t>THS.3.20A</t>
  </si>
  <si>
    <t>THS.3.20B</t>
  </si>
  <si>
    <t>THS.3.21</t>
  </si>
  <si>
    <t>THS.3.22</t>
  </si>
  <si>
    <t>THS.3.22A</t>
  </si>
  <si>
    <t>THS.3.22B</t>
  </si>
  <si>
    <t>THS.3.22C</t>
  </si>
  <si>
    <t>THS.3.23</t>
  </si>
  <si>
    <t>THS.3.24</t>
  </si>
  <si>
    <t>THS.3.25</t>
  </si>
  <si>
    <t>THS.3.26</t>
  </si>
  <si>
    <t>THS.3.26A</t>
  </si>
  <si>
    <t>Tochtsluis</t>
  </si>
  <si>
    <t>EPOXY</t>
  </si>
  <si>
    <t>Entree/receptie</t>
  </si>
  <si>
    <t>MIVA/dames</t>
  </si>
  <si>
    <t>Kleedruimte dames</t>
  </si>
  <si>
    <t>Werkplaats</t>
  </si>
  <si>
    <t>BETON (gevlinde</t>
  </si>
  <si>
    <t>Spuitzone</t>
  </si>
  <si>
    <t>Toiletruimte</t>
  </si>
  <si>
    <t>Schadeherstel</t>
  </si>
  <si>
    <t>Lasruimte</t>
  </si>
  <si>
    <t>Kantoorruimte mobiliteit</t>
  </si>
  <si>
    <t>Lokaal 1</t>
  </si>
  <si>
    <t>Lokaal 2</t>
  </si>
  <si>
    <t>Lokaal 3</t>
  </si>
  <si>
    <t>Lokaal 4</t>
  </si>
  <si>
    <t>Lokaal 5</t>
  </si>
  <si>
    <t>Kantoor opleidingsmanager</t>
  </si>
  <si>
    <t>Talenthub</t>
  </si>
  <si>
    <t>Lokaal 6</t>
  </si>
  <si>
    <t>Lokaal 7</t>
  </si>
  <si>
    <t>Personeelstoilet heren</t>
  </si>
  <si>
    <t>Personeelstoilet dames</t>
  </si>
  <si>
    <t>Teamkamer/secretariaat</t>
  </si>
  <si>
    <t>Tweewielers</t>
  </si>
  <si>
    <t>Gare du Nord 13, Amsterdam</t>
  </si>
  <si>
    <t>GDN.2.02E</t>
  </si>
  <si>
    <t>GDN.2.10</t>
  </si>
  <si>
    <t>GDN.2.11</t>
  </si>
  <si>
    <t>GDN.2.12</t>
  </si>
  <si>
    <t>GDN.2.13</t>
  </si>
  <si>
    <t>GDN.2.14</t>
  </si>
  <si>
    <t>GDN.2.15</t>
  </si>
  <si>
    <t>GDN.2.16</t>
  </si>
  <si>
    <t>GDN.2.17</t>
  </si>
  <si>
    <t>GDN.2.18</t>
  </si>
  <si>
    <t>GDN.2.19</t>
  </si>
  <si>
    <t>GDN.2.20</t>
  </si>
  <si>
    <t>GDN.2.21</t>
  </si>
  <si>
    <t>GDN.2.22</t>
  </si>
  <si>
    <t>GDN.2.23</t>
  </si>
  <si>
    <t>GDN.2.24</t>
  </si>
  <si>
    <t>GDN.2.25</t>
  </si>
  <si>
    <t>GDN.2.26</t>
  </si>
  <si>
    <t>2.86</t>
  </si>
  <si>
    <t>GDN.2.27</t>
  </si>
  <si>
    <t>GDN.2.28</t>
  </si>
  <si>
    <t>GDN.2.29</t>
  </si>
  <si>
    <t>GDN.2.30</t>
  </si>
  <si>
    <t>2.90</t>
  </si>
  <si>
    <t>GDN.2.31</t>
  </si>
  <si>
    <t>GDN.2.32</t>
  </si>
  <si>
    <t>2.92</t>
  </si>
  <si>
    <t>GDN.2.33</t>
  </si>
  <si>
    <t>GDN.2.34</t>
  </si>
  <si>
    <t>2.94</t>
  </si>
  <si>
    <t>GDN.2.35</t>
  </si>
  <si>
    <t>GDN.2.50</t>
  </si>
  <si>
    <t>GDN.2.51</t>
  </si>
  <si>
    <t>GDN.2.52</t>
  </si>
  <si>
    <t>GDN.2.53</t>
  </si>
  <si>
    <t>GDN.2.54</t>
  </si>
  <si>
    <t>GDN.2.55</t>
  </si>
  <si>
    <t>GDN.3.24</t>
  </si>
  <si>
    <t>3.56</t>
  </si>
  <si>
    <t>GDN.3.25</t>
  </si>
  <si>
    <t>3.58</t>
  </si>
  <si>
    <t>GDN.3.26</t>
  </si>
  <si>
    <t>3.58B</t>
  </si>
  <si>
    <t>GDN.3.27</t>
  </si>
  <si>
    <t>3.58A</t>
  </si>
  <si>
    <t>GDN.3.28</t>
  </si>
  <si>
    <t>GDN.3.29</t>
  </si>
  <si>
    <t>GDN.3.30</t>
  </si>
  <si>
    <t>GDN.3.31</t>
  </si>
  <si>
    <t>3.62A</t>
  </si>
  <si>
    <t>GDN.3.32</t>
  </si>
  <si>
    <t>3.64</t>
  </si>
  <si>
    <t>GDN.3.33</t>
  </si>
  <si>
    <t>3.66</t>
  </si>
  <si>
    <t>GDN.3.34</t>
  </si>
  <si>
    <t>3.52</t>
  </si>
  <si>
    <t>GDN.3.35</t>
  </si>
  <si>
    <t>GDN.3.36</t>
  </si>
  <si>
    <t>GDN.3.37</t>
  </si>
  <si>
    <t>368</t>
  </si>
  <si>
    <t>GDN.3.38</t>
  </si>
  <si>
    <t>GDN.3.39</t>
  </si>
  <si>
    <t>GDN.3.40</t>
  </si>
  <si>
    <t>GDN.3.41</t>
  </si>
  <si>
    <t>GDN.3.42</t>
  </si>
  <si>
    <t>GDN.4.02A</t>
  </si>
  <si>
    <t>GDN.4.10</t>
  </si>
  <si>
    <t>4.65</t>
  </si>
  <si>
    <t>zeil</t>
  </si>
  <si>
    <t>GDN.4.11</t>
  </si>
  <si>
    <t>4.67</t>
  </si>
  <si>
    <t>GDN.4.12</t>
  </si>
  <si>
    <t>GDN.4.13</t>
  </si>
  <si>
    <t>GDN.4.14</t>
  </si>
  <si>
    <t>GDN.4.15</t>
  </si>
  <si>
    <t>GDN.4.15A</t>
  </si>
  <si>
    <t>4.77</t>
  </si>
  <si>
    <t>GDN.4.16</t>
  </si>
  <si>
    <t>GDN.4.17</t>
  </si>
  <si>
    <t>4.79</t>
  </si>
  <si>
    <t>GDN.4.18</t>
  </si>
  <si>
    <t>4.81</t>
  </si>
  <si>
    <t>GDN.4.19</t>
  </si>
  <si>
    <t>4.83</t>
  </si>
  <si>
    <t>GDN.4.20</t>
  </si>
  <si>
    <t>4.85</t>
  </si>
  <si>
    <t>GDN.4.22</t>
  </si>
  <si>
    <t>GDN.4.35a</t>
  </si>
  <si>
    <t>4.35</t>
  </si>
  <si>
    <t>GDN.4.36</t>
  </si>
  <si>
    <t>GDN.4.38</t>
  </si>
  <si>
    <t>GDN.4.39</t>
  </si>
  <si>
    <t>4.55</t>
  </si>
  <si>
    <t>GDN.4.40</t>
  </si>
  <si>
    <t>GDN.4.41</t>
  </si>
  <si>
    <t>4.58</t>
  </si>
  <si>
    <t>GDN.4.42</t>
  </si>
  <si>
    <t>GDN.4.43</t>
  </si>
  <si>
    <t>4.61</t>
  </si>
  <si>
    <t>GDN.5.01A</t>
  </si>
  <si>
    <t>GDN.5.01B</t>
  </si>
  <si>
    <t>GDN.5.01C</t>
  </si>
  <si>
    <t>GDN.5.01D</t>
  </si>
  <si>
    <t>GDN.5.01E</t>
  </si>
  <si>
    <t>GDN.5.02A</t>
  </si>
  <si>
    <t>GDN.5.02B</t>
  </si>
  <si>
    <t>GDN.5.02D</t>
  </si>
  <si>
    <t>GDN.5.03A</t>
  </si>
  <si>
    <t>GDN.5.03B</t>
  </si>
  <si>
    <t>GDN.5.03C</t>
  </si>
  <si>
    <t>GDN.5.03D</t>
  </si>
  <si>
    <t>GDN.5.04A</t>
  </si>
  <si>
    <t>GDN.5.04B</t>
  </si>
  <si>
    <t>GDN.5.04C</t>
  </si>
  <si>
    <t>GDN.5.04D</t>
  </si>
  <si>
    <t>GDN.5.050</t>
  </si>
  <si>
    <t>GDN.5.050A</t>
  </si>
  <si>
    <t>GDN.5.050B</t>
  </si>
  <si>
    <t>GDN.5.050C</t>
  </si>
  <si>
    <t>GDN.5.050D</t>
  </si>
  <si>
    <t>GDN.5.050E</t>
  </si>
  <si>
    <t>GDN.5.050F</t>
  </si>
  <si>
    <t>GDN.5.050G</t>
  </si>
  <si>
    <t>GDN.5.051</t>
  </si>
  <si>
    <t>GDN.5.051A</t>
  </si>
  <si>
    <t>GDN.5.051B</t>
  </si>
  <si>
    <t>GDN.5.051C</t>
  </si>
  <si>
    <t>GDN.5.051D</t>
  </si>
  <si>
    <t xml:space="preserve">Toilet  </t>
  </si>
  <si>
    <t>GDN.5.051E</t>
  </si>
  <si>
    <t>GDN.5.051F</t>
  </si>
  <si>
    <t>GDN.5.052</t>
  </si>
  <si>
    <t>GDN.5.10</t>
  </si>
  <si>
    <t>GDN.5.11</t>
  </si>
  <si>
    <t>GDN.5.12</t>
  </si>
  <si>
    <t>GDN.5.13</t>
  </si>
  <si>
    <t>GDN.5.14</t>
  </si>
  <si>
    <t>GDN.5.15</t>
  </si>
  <si>
    <t>GDN.5.16</t>
  </si>
  <si>
    <t>5.63</t>
  </si>
  <si>
    <t>GDN.5.17</t>
  </si>
  <si>
    <t>GDN.5.18</t>
  </si>
  <si>
    <t>5.66</t>
  </si>
  <si>
    <t>GDN.5.02C</t>
  </si>
  <si>
    <t>GDN.5.19</t>
  </si>
  <si>
    <t>GDN.5.20</t>
  </si>
  <si>
    <t>5.53</t>
  </si>
  <si>
    <t>GDN.5.21</t>
  </si>
  <si>
    <t>GDN.5.22</t>
  </si>
  <si>
    <t>5.69</t>
  </si>
  <si>
    <t>GDN.5.23</t>
  </si>
  <si>
    <t>GDN.5.24</t>
  </si>
  <si>
    <t>GDN.5.26</t>
  </si>
  <si>
    <t>GDN.5.27</t>
  </si>
  <si>
    <t>5.82</t>
  </si>
  <si>
    <t>GDN.5.02E</t>
  </si>
  <si>
    <t>GDN.6.01A</t>
  </si>
  <si>
    <t>GDN.6.01B</t>
  </si>
  <si>
    <t>GDN.6.01C</t>
  </si>
  <si>
    <t>GDN.6.01D</t>
  </si>
  <si>
    <t>GDN.6.01E</t>
  </si>
  <si>
    <t>GDN.6.02A</t>
  </si>
  <si>
    <t>GDN.6.02B</t>
  </si>
  <si>
    <t>GDN.6.02C</t>
  </si>
  <si>
    <t>GDN.6.02D</t>
  </si>
  <si>
    <t>GDN.6.03A</t>
  </si>
  <si>
    <t>GDN.6.04A</t>
  </si>
  <si>
    <t>GDN.6.04B</t>
  </si>
  <si>
    <t>GDN.6.050</t>
  </si>
  <si>
    <t>GDN.6.050A</t>
  </si>
  <si>
    <t>GDN.6.050B</t>
  </si>
  <si>
    <t>GDN.6.050C</t>
  </si>
  <si>
    <t>GDN.6.051</t>
  </si>
  <si>
    <t>GDN.6.051A</t>
  </si>
  <si>
    <t>GDN.6.051B</t>
  </si>
  <si>
    <t>GDN.6.051C</t>
  </si>
  <si>
    <t>GDN.6.07A</t>
  </si>
  <si>
    <t>Buitenruimte</t>
  </si>
  <si>
    <t>GDN.6.10</t>
  </si>
  <si>
    <t>6.56</t>
  </si>
  <si>
    <t xml:space="preserve">Vergaderruimten </t>
  </si>
  <si>
    <t>GDN.6.11</t>
  </si>
  <si>
    <t>6.54</t>
  </si>
  <si>
    <t>GDN.6.12</t>
  </si>
  <si>
    <t>6.52</t>
  </si>
  <si>
    <t>GDN.6.13</t>
  </si>
  <si>
    <t>6.50</t>
  </si>
  <si>
    <t>GDN.1.01A</t>
  </si>
  <si>
    <t>GDN.1.02A</t>
  </si>
  <si>
    <t>GDN.1.02E</t>
  </si>
  <si>
    <t>GDN.1.02F</t>
  </si>
  <si>
    <t>GDN.1.02G</t>
  </si>
  <si>
    <t>GDN.1.02H</t>
  </si>
  <si>
    <t>GDN.1.03D</t>
  </si>
  <si>
    <t>GDN.1.03E</t>
  </si>
  <si>
    <t>GDN.1.03F</t>
  </si>
  <si>
    <t>GDN.1.03K</t>
  </si>
  <si>
    <t>GDN.1.04B</t>
  </si>
  <si>
    <t>GDN.1.04C</t>
  </si>
  <si>
    <t>GDN.1.052</t>
  </si>
  <si>
    <t>GDN.1.053</t>
  </si>
  <si>
    <t>GDN.1.053A</t>
  </si>
  <si>
    <t>GDN.1.053B</t>
  </si>
  <si>
    <t>GDN.1.053C</t>
  </si>
  <si>
    <t>GDN.1.054</t>
  </si>
  <si>
    <t>GDN.1.054A</t>
  </si>
  <si>
    <t>GDN.1.054B</t>
  </si>
  <si>
    <t>GDN.1.054C</t>
  </si>
  <si>
    <t>GDN.1.10</t>
  </si>
  <si>
    <t>GDN.1.11</t>
  </si>
  <si>
    <t>GDN.1.13</t>
  </si>
  <si>
    <t>GDN.1.14</t>
  </si>
  <si>
    <t>GDN.1.25</t>
  </si>
  <si>
    <t>GDN.2.01A</t>
  </si>
  <si>
    <t>GDN.2.01B</t>
  </si>
  <si>
    <t>GDN.2.01C</t>
  </si>
  <si>
    <t>GDN.2.01D</t>
  </si>
  <si>
    <t>GDN.2.01E</t>
  </si>
  <si>
    <t>GDN.2.01F</t>
  </si>
  <si>
    <t>GDN.2.01G</t>
  </si>
  <si>
    <t>GDN.2.02A</t>
  </si>
  <si>
    <t>GDN.2.02B</t>
  </si>
  <si>
    <t>GDN.2.02C</t>
  </si>
  <si>
    <t>GDN.2.02D</t>
  </si>
  <si>
    <t>GDN.2.02F</t>
  </si>
  <si>
    <t>GDN.2.02G</t>
  </si>
  <si>
    <t>GDN.2.02H</t>
  </si>
  <si>
    <t>GDN.2.02I</t>
  </si>
  <si>
    <t>GDN.2.03A</t>
  </si>
  <si>
    <t>GDN.2.03B</t>
  </si>
  <si>
    <t>GDN.2.03C</t>
  </si>
  <si>
    <t>GDN.2.03D</t>
  </si>
  <si>
    <t>GDN.2.03E</t>
  </si>
  <si>
    <t>GDN.2.03F</t>
  </si>
  <si>
    <t>GDN.2.04A</t>
  </si>
  <si>
    <t>GDN.2.04B</t>
  </si>
  <si>
    <t>GDN.2.04C</t>
  </si>
  <si>
    <t>GDN.2.04D</t>
  </si>
  <si>
    <t>GDN.2.04E</t>
  </si>
  <si>
    <t>GDN.2.04F</t>
  </si>
  <si>
    <t>GDN.2.04G</t>
  </si>
  <si>
    <t>GDN.2.04H</t>
  </si>
  <si>
    <t>GDN.2.050</t>
  </si>
  <si>
    <t>GDN.2.050A</t>
  </si>
  <si>
    <t>GDN.2.050B</t>
  </si>
  <si>
    <t>GDN.2.050C</t>
  </si>
  <si>
    <t>GDN.2.051</t>
  </si>
  <si>
    <t>GDN.2.051A</t>
  </si>
  <si>
    <t>GDN.2.051B</t>
  </si>
  <si>
    <t>GDN.2.051C</t>
  </si>
  <si>
    <t>GDN.2.052</t>
  </si>
  <si>
    <t>GDN.2.052A</t>
  </si>
  <si>
    <t>GDN.2.052B</t>
  </si>
  <si>
    <t>GDN.2.052C</t>
  </si>
  <si>
    <t>GDN.2.052D</t>
  </si>
  <si>
    <t>GDN.2.052E</t>
  </si>
  <si>
    <t>GDN.2.052F</t>
  </si>
  <si>
    <t>GDN.2.052G</t>
  </si>
  <si>
    <t>GDN.2.053</t>
  </si>
  <si>
    <t>GDN.2.053A</t>
  </si>
  <si>
    <t>GDN.2.053B</t>
  </si>
  <si>
    <t>GDN.2.053C</t>
  </si>
  <si>
    <t>GDN.2.053D</t>
  </si>
  <si>
    <t>GDN.2.053E</t>
  </si>
  <si>
    <t>GDN.2.053F</t>
  </si>
  <si>
    <t>GDN.2.36</t>
  </si>
  <si>
    <t>GDN.2.37</t>
  </si>
  <si>
    <t>GDN.2.38</t>
  </si>
  <si>
    <t>GDN.2.39</t>
  </si>
  <si>
    <t>GDN.2.40</t>
  </si>
  <si>
    <t>GDN.2.41</t>
  </si>
  <si>
    <t>GDN.2.42</t>
  </si>
  <si>
    <t>GDN.2.43</t>
  </si>
  <si>
    <t>GDN.2.44</t>
  </si>
  <si>
    <t>GDN.2.45</t>
  </si>
  <si>
    <t>GDN.2.46</t>
  </si>
  <si>
    <t>GDN.2.47</t>
  </si>
  <si>
    <t>GDN.2.48</t>
  </si>
  <si>
    <t>GDN.2.49</t>
  </si>
  <si>
    <t>GDN.3.01A</t>
  </si>
  <si>
    <t>GDN.3.01B</t>
  </si>
  <si>
    <t>GDN.3.01C</t>
  </si>
  <si>
    <t>GDN.3.01D</t>
  </si>
  <si>
    <t>GDN.3.01E</t>
  </si>
  <si>
    <t>GDN.3.01F</t>
  </si>
  <si>
    <t>GDN.3.02A</t>
  </si>
  <si>
    <t>GDN.3.02B</t>
  </si>
  <si>
    <t>GDN.3.02C</t>
  </si>
  <si>
    <t>GDN.3.02D</t>
  </si>
  <si>
    <t>GDN.3.02E</t>
  </si>
  <si>
    <t>GDN.3.02F</t>
  </si>
  <si>
    <t>GDN.3.02G</t>
  </si>
  <si>
    <t>GDN.3.03A</t>
  </si>
  <si>
    <t>SER/MER-ruimte</t>
  </si>
  <si>
    <t>GDN.3.03B</t>
  </si>
  <si>
    <t>GDN.3.03C</t>
  </si>
  <si>
    <t>GDN.3.03D</t>
  </si>
  <si>
    <t>GDN.3.03E</t>
  </si>
  <si>
    <t>GDN.3.03F</t>
  </si>
  <si>
    <t>GDN.3.03G</t>
  </si>
  <si>
    <t>GDN.3.03H</t>
  </si>
  <si>
    <t>GDN.3.04A</t>
  </si>
  <si>
    <t>GDN.3.04B</t>
  </si>
  <si>
    <t>GDN.3.04C</t>
  </si>
  <si>
    <t>GDN.3.04D</t>
  </si>
  <si>
    <t>GDN.3.04E</t>
  </si>
  <si>
    <t>GDN.3.04F</t>
  </si>
  <si>
    <t>GDN.3.04G</t>
  </si>
  <si>
    <t>GDN.3.04H</t>
  </si>
  <si>
    <t>GDN.3.050</t>
  </si>
  <si>
    <t>GDN.3.050A</t>
  </si>
  <si>
    <t>GDN.3.050B</t>
  </si>
  <si>
    <t>GDN.3.050C</t>
  </si>
  <si>
    <t>GDN.3.051</t>
  </si>
  <si>
    <t>GDN.3.051A</t>
  </si>
  <si>
    <t>GDN.3.051B</t>
  </si>
  <si>
    <t>GDN.3.051C</t>
  </si>
  <si>
    <t>GDN.3.052</t>
  </si>
  <si>
    <t>GDN.3.052A</t>
  </si>
  <si>
    <t>GDN.3.052B</t>
  </si>
  <si>
    <t>GDN.3.052C</t>
  </si>
  <si>
    <t>GDN.3.052D</t>
  </si>
  <si>
    <t>GDN.3.052E</t>
  </si>
  <si>
    <t>GDN.3.052F</t>
  </si>
  <si>
    <t>GDN.3.053</t>
  </si>
  <si>
    <t>GDN.3.053A</t>
  </si>
  <si>
    <t>GDN.3.053B</t>
  </si>
  <si>
    <t>GDN.3.053C</t>
  </si>
  <si>
    <t>GDN.3.053D</t>
  </si>
  <si>
    <t>GDN.3.10</t>
  </si>
  <si>
    <t>GDN.3.11</t>
  </si>
  <si>
    <t>GDN.3.12</t>
  </si>
  <si>
    <t>GDN.3.13</t>
  </si>
  <si>
    <t>GDN.3.14</t>
  </si>
  <si>
    <t>3.24A</t>
  </si>
  <si>
    <t>GDN.3.15</t>
  </si>
  <si>
    <t>GDN.3.16</t>
  </si>
  <si>
    <t>GDN.3.17</t>
  </si>
  <si>
    <t>GDN.3.18</t>
  </si>
  <si>
    <t>GDN.3.19</t>
  </si>
  <si>
    <t>GDN.3.20</t>
  </si>
  <si>
    <t>GDN.3.21</t>
  </si>
  <si>
    <t>GDN.3.22</t>
  </si>
  <si>
    <t>GDN.3.23</t>
  </si>
  <si>
    <t>GDN.3.43</t>
  </si>
  <si>
    <t>GDN.3.44</t>
  </si>
  <si>
    <t>GDN.3.45</t>
  </si>
  <si>
    <t>GDN.3.46</t>
  </si>
  <si>
    <t>GDN.4.01A</t>
  </si>
  <si>
    <t>GDN.4.01B</t>
  </si>
  <si>
    <t>GDN.4.01C</t>
  </si>
  <si>
    <t>GDN.4.01D</t>
  </si>
  <si>
    <t>GDN.4.01E</t>
  </si>
  <si>
    <t>GDN.4.01F</t>
  </si>
  <si>
    <t>GDN.4.02B</t>
  </si>
  <si>
    <t>GDN.4.02C</t>
  </si>
  <si>
    <t>GDN.4.02D</t>
  </si>
  <si>
    <t>GDN.4.02E</t>
  </si>
  <si>
    <t>GDN.4.02F</t>
  </si>
  <si>
    <t>GDN.4.02G</t>
  </si>
  <si>
    <t>GDN.4.02H</t>
  </si>
  <si>
    <t>GDN.4.03A</t>
  </si>
  <si>
    <t>GDN.4.03B</t>
  </si>
  <si>
    <t>GDN.4.03C</t>
  </si>
  <si>
    <t>GDN.4.03D</t>
  </si>
  <si>
    <t>GDN.4.03E</t>
  </si>
  <si>
    <t>GDN.4.03F</t>
  </si>
  <si>
    <t>GDN.4.04A</t>
  </si>
  <si>
    <t>GDN.4.04B</t>
  </si>
  <si>
    <t>GDN.4.04C</t>
  </si>
  <si>
    <t>GDN.4.04D</t>
  </si>
  <si>
    <t>GDN.4.04E</t>
  </si>
  <si>
    <t>GDN.4.04F</t>
  </si>
  <si>
    <t>GDN.4.04H</t>
  </si>
  <si>
    <t>GDN.4.04I</t>
  </si>
  <si>
    <t>GDN.4.050</t>
  </si>
  <si>
    <t>GDN.4.050A</t>
  </si>
  <si>
    <t>GDN.4.050B</t>
  </si>
  <si>
    <t>GDN.4.050C</t>
  </si>
  <si>
    <t>GDN.4.051</t>
  </si>
  <si>
    <t>GDN.4.051A</t>
  </si>
  <si>
    <t>GDN.4.051B</t>
  </si>
  <si>
    <t>GDN.4.051C</t>
  </si>
  <si>
    <t>GDN.4.052</t>
  </si>
  <si>
    <t>GDN.4.052A</t>
  </si>
  <si>
    <t>GDN.4.052B</t>
  </si>
  <si>
    <t>GDN.4.052C</t>
  </si>
  <si>
    <t>GDN.4.052D</t>
  </si>
  <si>
    <t>GDN.4.052E</t>
  </si>
  <si>
    <t>GDN.4.052F</t>
  </si>
  <si>
    <t>GDN.4.052G</t>
  </si>
  <si>
    <t>GDN.4.053</t>
  </si>
  <si>
    <t>GDN.4.053A</t>
  </si>
  <si>
    <t>GDN.4.053B</t>
  </si>
  <si>
    <t>GDN.4.053C</t>
  </si>
  <si>
    <t>GDN.4.053D</t>
  </si>
  <si>
    <t>GDN.4.053E</t>
  </si>
  <si>
    <t>GDN.4.053F</t>
  </si>
  <si>
    <t>GDN.4.23</t>
  </si>
  <si>
    <t>4.17</t>
  </si>
  <si>
    <t>GDN.4.24</t>
  </si>
  <si>
    <t>GDN.4.25</t>
  </si>
  <si>
    <t>4.22</t>
  </si>
  <si>
    <t>GDN.4.26</t>
  </si>
  <si>
    <t>GDN.4.27</t>
  </si>
  <si>
    <t>4.24</t>
  </si>
  <si>
    <t>GDN.4.28</t>
  </si>
  <si>
    <t>GDN.4.29</t>
  </si>
  <si>
    <t>GDN.4.31</t>
  </si>
  <si>
    <t>4.26</t>
  </si>
  <si>
    <t>GDN.4.32</t>
  </si>
  <si>
    <t>GDN.4.33</t>
  </si>
  <si>
    <t>GDN.4.34</t>
  </si>
  <si>
    <t>GDN.4.35</t>
  </si>
  <si>
    <t>GDN.0.01A</t>
  </si>
  <si>
    <t>GDN.0.01B</t>
  </si>
  <si>
    <t>GDN.0.01C</t>
  </si>
  <si>
    <t>GDN.0.01D</t>
  </si>
  <si>
    <t>GDN.0.01E</t>
  </si>
  <si>
    <t>GDN.0.01F</t>
  </si>
  <si>
    <t>GDN.0.01G</t>
  </si>
  <si>
    <t>GDN.0.02A</t>
  </si>
  <si>
    <t>GDN.0.02B</t>
  </si>
  <si>
    <t>GDN.0.02C</t>
  </si>
  <si>
    <t>GDN.0.02D</t>
  </si>
  <si>
    <t>GDN.0.02E</t>
  </si>
  <si>
    <t>GDN.0.02F</t>
  </si>
  <si>
    <t>GDN.0.02G</t>
  </si>
  <si>
    <t>GDN.0.02H</t>
  </si>
  <si>
    <t>GDN.0.02I</t>
  </si>
  <si>
    <t>GDN.0.02J</t>
  </si>
  <si>
    <t>GDN.0.03A</t>
  </si>
  <si>
    <t>GDN.0.03B</t>
  </si>
  <si>
    <t>GDN.0.03C</t>
  </si>
  <si>
    <t>GDN.0.04A</t>
  </si>
  <si>
    <t>GDN.0.050</t>
  </si>
  <si>
    <t>105e</t>
  </si>
  <si>
    <t>GDN.0.051</t>
  </si>
  <si>
    <t>GDN.0.051A</t>
  </si>
  <si>
    <t>GDN.0.051B</t>
  </si>
  <si>
    <t>GDN.0.052</t>
  </si>
  <si>
    <t>GDN.0.052A</t>
  </si>
  <si>
    <t>GDN.0.053</t>
  </si>
  <si>
    <t>GDN.0.053A</t>
  </si>
  <si>
    <t>GDN.0.053B</t>
  </si>
  <si>
    <t>GDN.0.054</t>
  </si>
  <si>
    <t>GDN.0.054A</t>
  </si>
  <si>
    <t>GDN.0.054B</t>
  </si>
  <si>
    <t>GDN.0.055</t>
  </si>
  <si>
    <t>GDN.0.055A</t>
  </si>
  <si>
    <t>GDN.0.056</t>
  </si>
  <si>
    <t>GDN.0.056A</t>
  </si>
  <si>
    <t>GDN.0.056B</t>
  </si>
  <si>
    <t>GDN.0.10</t>
  </si>
  <si>
    <t>GDN.0.11</t>
  </si>
  <si>
    <t>GDN.0.12</t>
  </si>
  <si>
    <t>GDN.0.13</t>
  </si>
  <si>
    <t>GDN.0.14</t>
  </si>
  <si>
    <t>GDN.0.14A</t>
  </si>
  <si>
    <t>GDN.0.14B</t>
  </si>
  <si>
    <t>GDN.0.15</t>
  </si>
  <si>
    <t>GDN.0.15A</t>
  </si>
  <si>
    <t>GDN.0.16</t>
  </si>
  <si>
    <t>GDN.0.16A</t>
  </si>
  <si>
    <t>GDN.0.16B</t>
  </si>
  <si>
    <t>GDN.0.17</t>
  </si>
  <si>
    <t>GDN.0.18</t>
  </si>
  <si>
    <t>GDN.0.19</t>
  </si>
  <si>
    <t>Doucheruimten</t>
  </si>
  <si>
    <t>1x per jaar</t>
  </si>
  <si>
    <t>2x per jaar</t>
  </si>
  <si>
    <t>4x per jaar</t>
  </si>
  <si>
    <t>1 x per week (40 weken)</t>
  </si>
  <si>
    <t>2 x per week (40 weken)</t>
  </si>
  <si>
    <t>1 x per week (41 weken)</t>
  </si>
  <si>
    <t>2 x per week (41 weken)</t>
  </si>
  <si>
    <t>2 x per week (42 weken)</t>
  </si>
  <si>
    <t>3 x per week (41 weken)</t>
  </si>
  <si>
    <t>3 x per week (42 weken)</t>
  </si>
  <si>
    <t>5 x per week (41 weken)</t>
  </si>
  <si>
    <t>5 x per week (42 weken)</t>
  </si>
  <si>
    <t>5x per week (40 weken)</t>
  </si>
  <si>
    <t>5x per week (40 weken + 1 dag)</t>
  </si>
  <si>
    <t>5x per week (38 weken)</t>
  </si>
  <si>
    <t>3x per week (51 weken)</t>
  </si>
  <si>
    <t>ROC Top</t>
  </si>
  <si>
    <t>NDSM-straat 1, Amsterdam</t>
  </si>
  <si>
    <t>Vlaardingenlaan 15, Amsterdam</t>
  </si>
  <si>
    <t>Entree hoofd</t>
  </si>
  <si>
    <t>Containerruimte</t>
  </si>
  <si>
    <t>Trappenhuis/hal</t>
  </si>
  <si>
    <t>Binnenplaats</t>
  </si>
  <si>
    <t>Praktijklokaal keuken</t>
  </si>
  <si>
    <t>OLC Lokaal</t>
  </si>
  <si>
    <t>Trappenhuis-hal</t>
  </si>
  <si>
    <t>Serverruimte</t>
  </si>
  <si>
    <t>Toiletten dames</t>
  </si>
  <si>
    <t>Toilet heren</t>
  </si>
  <si>
    <t>Uitgiften-keuken</t>
  </si>
  <si>
    <t>Rolstoeltoilet</t>
  </si>
  <si>
    <t>Kolfruimte</t>
  </si>
  <si>
    <t>Spreekplekken</t>
  </si>
  <si>
    <t>Bedrijfsarts</t>
  </si>
  <si>
    <t>Linnenkamer</t>
  </si>
  <si>
    <t>Toilet dames</t>
  </si>
  <si>
    <t>Flexplek</t>
  </si>
  <si>
    <t>Copyruimte</t>
  </si>
  <si>
    <t>personeelsruimten</t>
  </si>
  <si>
    <t>opslagruimten</t>
  </si>
  <si>
    <t>technische ruimten</t>
  </si>
  <si>
    <t>Steen</t>
  </si>
  <si>
    <t xml:space="preserve">Raam ventilatieroosters uitblazen middels compressor vanuit de binnenzijde. Inclusief (de)montage en het inzetten van bereikbaarheidsmiddelen. </t>
  </si>
  <si>
    <t>Parketvloeren voor liften 2e t/m 6e etage schuren en afwerken met een beschermlaag</t>
  </si>
  <si>
    <t xml:space="preserve">Servicemedewerker voor nalopen gebouw i.v.m. zomervakantiebezetting van personeel - o.a. sanitair, verkeersruimten, prullenbakken. Werkzaamheden in overleg met het college. 2 weken 3 uur per dag. </t>
  </si>
  <si>
    <t xml:space="preserve">Hoge randen en richels in de centrale hal stofvrij maken, gelijktijdig met de glasbewassing. Randen en richels verspreid over de centrale hal van 842 m2. 
</t>
  </si>
  <si>
    <t>Strekkende meters onbekend, m2 hal = 842</t>
  </si>
  <si>
    <t xml:space="preserve">Grondig reinigen tegels parkeergarage d.m.v. hogedruk reiniging. </t>
  </si>
  <si>
    <t>Servicemedewerker voor nalopen gebouw i.v.m. zomervakantiebezetting van personeel en een beperkt aantal studenten- o.a. sanitair, verkeersruimten, prullenbakken. Werkzaamheden en bouwdeel in overleg met het college. 11 weken 8 uur per dag</t>
  </si>
  <si>
    <t xml:space="preserve">Stof- en vlekvrij maken van de bodem van de binnenzijde van de brandslanghaspels. </t>
  </si>
  <si>
    <t xml:space="preserve">In- en uitruimen vaatwassers </t>
  </si>
  <si>
    <t xml:space="preserve">Reinigen binnenzijde magnetrons </t>
  </si>
  <si>
    <t>Reinigen binnenzijde koelkasten</t>
  </si>
  <si>
    <t xml:space="preserve">Servicemedewerker voor nalopen gebouw i.v.m. opstart onderwijs na zomervakantie. Werkzaamheden in overleg met het college. 2 dagen (donderdag en vrijdag voor opstart onderwijs na zomervakantie) 3 uur per dag. </t>
  </si>
  <si>
    <t>Entreedeuren beneden en boven (puien en klapdeuren), kelder en entree dagelijks vlek en vingertast vrij 2-zijdig (sepa en gevelglas)</t>
  </si>
  <si>
    <t xml:space="preserve">Servicemedewerker voor nalopen gebouw i.v.m. zomervakantie van personeel- o.a. sanitair, verkeersruimten, prullenbakken. Werkzaamheden in overleg met het college. 10 weken 2 uur per dag.  </t>
  </si>
  <si>
    <t>Ondersteunende diensten (o.a. pand openen en diverse conciërge taken)</t>
  </si>
  <si>
    <t xml:space="preserve">Tapijtreiniging middels sproeiextractie </t>
  </si>
  <si>
    <t>Dieptereiniging keuken A-gebouw, B-gebouw en Lounge</t>
  </si>
  <si>
    <t>Dieptereiniging keuken (ruimte DL.0.01a uit ruimtestaat)</t>
  </si>
  <si>
    <t>Dieptereiniging keuken cateraar (BG)</t>
  </si>
  <si>
    <t xml:space="preserve">Dieptereiniging keuken cateraar </t>
  </si>
  <si>
    <t>Dieptereiniging keuken kantine (ruimte 3.03A t/m 3.03K conform ruimtestaat)</t>
  </si>
  <si>
    <t>Dieptereiniging keuken ruimte DC3.2.15 uit ruimtestaat</t>
  </si>
  <si>
    <t>Dieptereiniging koel- en vriescellen BG (ruimte 0.43, 0.44, 0.41 en 0.42 uit ruimtestaat feitelijke ruimtenummers)</t>
  </si>
  <si>
    <t>Dieptereiniging keuken en spoelkeukens (ruimte 0.16, 0.17A, 0.17B, 1.12, 1.13, 1.13b uit ruimtestaat feitelijke ruimtenummers)</t>
  </si>
  <si>
    <t>Dieptereiniging keukens BG (ruimte E010, E019, E019B, E022 uit ruimtestaat feitelijke ruimtenummers)</t>
  </si>
  <si>
    <t>Dieptereiniging keukens 1e etage (ruimte E113, E113A, E119, E119B, E123 uit ruimtestaat feitelijke ruimtenummers)</t>
  </si>
  <si>
    <t>Dieptereiniging keukens 2e etage (ruimte E213 en E213A uit ruimtestaat feitelijke ruimtenummers)</t>
  </si>
  <si>
    <t>Dieptereiniging keuken cateraar A-gebouw (1/3e van A.0.49, A.0.49B en A.0.49A)</t>
  </si>
  <si>
    <t>Dieptereiniging keuken cateraar B-gebouw (C048 op plattegrond)</t>
  </si>
  <si>
    <t>Dieptereiniging keuken lesrestaurant (C023 op plattegrond) inclusief koelcel en vriescel (C020 en C021 op plattegrond)</t>
  </si>
  <si>
    <t>Dieptereiniging keuken kooklokaal (C117 op plattegrond)</t>
  </si>
  <si>
    <t>Dieptereiniging keuken cateraar 1e verdieping (ruimte 01.60.01, 01.60.02, 01.60.03, 01.69.01 en 01.69.02 uit ruimtestaat)</t>
  </si>
  <si>
    <t>Dieptereiniging hospitality lab (03.38.07) leskeuken</t>
  </si>
  <si>
    <t>Dieptereiniging keukens praktijk, inclusief opslag en spoelkeukens (ruimtenummers A017, A014, B013 en B024)</t>
  </si>
  <si>
    <t>Dieptereiniging koffiebar centrale hal</t>
  </si>
  <si>
    <t>Dieptereiniging keuken cateraar eerste etage, inclusief spoelkeuken en keuken opslag (ruimtenummer B138, B136 en B137)</t>
  </si>
  <si>
    <t>Dieptereiniging keuken cateraar</t>
  </si>
  <si>
    <t>Dieptereiniging grote keuken in aula</t>
  </si>
  <si>
    <t>Dieptereiniging uitgiftepunt centrale hal</t>
  </si>
  <si>
    <t>Dieptereiniging uitgiftepunt cateraar (ruimten 1.03G, H, J, K, M)</t>
  </si>
  <si>
    <t>Dieptereiniging uitgiftepunt cateraar (ruimten THS.1.03B en THS.1.03C</t>
  </si>
  <si>
    <t xml:space="preserve">Dieptereiniging uitgiftepunt cateraar/ college </t>
  </si>
  <si>
    <t>Dieptereiniging uitgiftepunt cateraar</t>
  </si>
  <si>
    <t>Dieptereiniging opleidingskeuken 5e etage</t>
  </si>
  <si>
    <t>Houten vloeren schuren en in olie zetten</t>
  </si>
  <si>
    <t>Dansvloer Schrobben</t>
  </si>
  <si>
    <t xml:space="preserve">Houten trappen schuren en oliën </t>
  </si>
  <si>
    <t>Specialistisch</t>
  </si>
  <si>
    <t>Kauwgom verwijderen buitenzijde pand</t>
  </si>
  <si>
    <t>dakglas</t>
  </si>
  <si>
    <t>dakglas onderzijde</t>
  </si>
  <si>
    <t>buitenzijde</t>
  </si>
  <si>
    <t>Separatieglas enkelzijdig</t>
  </si>
  <si>
    <t>Doorvalbeveiliging afnemen</t>
  </si>
  <si>
    <t>ROC Top NDSM</t>
  </si>
  <si>
    <t>ROC top NDSM</t>
  </si>
  <si>
    <t>Meijehof 406, Amsterdam</t>
  </si>
  <si>
    <t>Louwesweg 6G, Amsterdam</t>
  </si>
  <si>
    <t>Vlaardingenlaan 15</t>
  </si>
  <si>
    <t>Vloerafwerking</t>
  </si>
  <si>
    <t>Handeling</t>
  </si>
  <si>
    <t>Top-coaten / recoaten *</t>
  </si>
  <si>
    <t>Hekwerk</t>
  </si>
  <si>
    <t>tbv vloeronderhoud</t>
  </si>
  <si>
    <t>Poetsroldispensers</t>
  </si>
  <si>
    <t>totaal kosten per jaar</t>
  </si>
  <si>
    <t>inloopmat  85x150</t>
  </si>
  <si>
    <t>inloopmat 115x180</t>
  </si>
  <si>
    <t>inloopmat 115X200</t>
  </si>
  <si>
    <t>inloopmat 150X200</t>
  </si>
  <si>
    <t>Amsterdam en omstreken</t>
  </si>
  <si>
    <t>L</t>
  </si>
  <si>
    <t>Eenheid</t>
  </si>
  <si>
    <t>stuks</t>
  </si>
  <si>
    <t>m2</t>
  </si>
  <si>
    <t>Stof- en vlekvrij maken 16 rode lampen en kunstwerk (hangend in centrale ruimte)</t>
  </si>
  <si>
    <t>Uur</t>
  </si>
  <si>
    <t>Prijs per eenheid</t>
  </si>
  <si>
    <t>linoleum/marmoleum</t>
  </si>
  <si>
    <t>Ondergrond</t>
  </si>
  <si>
    <t>0,2-0,5 m2</t>
  </si>
  <si>
    <t>0,5-1 m2</t>
  </si>
  <si>
    <t>Beton &amp; steen glad</t>
  </si>
  <si>
    <t>Beton &amp; Steen ruw gecoat</t>
  </si>
  <si>
    <t>Beton &amp; Steen ruw ongecoat</t>
  </si>
  <si>
    <t>Kunststof oppervlakken</t>
  </si>
  <si>
    <t>Geschilderde oppervlakken</t>
  </si>
  <si>
    <t>Metalen oppervlakken</t>
  </si>
  <si>
    <t>Houten oppervlakken</t>
  </si>
  <si>
    <t>Tapijt sproeiextraheren (sproeiextractie)</t>
  </si>
  <si>
    <t>Prijs per week</t>
  </si>
  <si>
    <t>Prijs per uur</t>
  </si>
  <si>
    <t>Schoonmaak BG additioneel in vakantieweken</t>
  </si>
  <si>
    <t>Locaties</t>
  </si>
  <si>
    <t>Restaurant Elements</t>
  </si>
  <si>
    <t>Aanvullend/ foto's</t>
  </si>
  <si>
    <t>Kosten sprayen en opwrijven</t>
  </si>
  <si>
    <t>GDN.-2.02A</t>
  </si>
  <si>
    <t>GDN.-2.02B</t>
  </si>
  <si>
    <t>GDN.-2.04A</t>
  </si>
  <si>
    <t>GDN.-2.06A</t>
  </si>
  <si>
    <t>GDN.-1.02A</t>
  </si>
  <si>
    <t>GDN.-1.02B</t>
  </si>
  <si>
    <t>GDN.-1.03A</t>
  </si>
  <si>
    <t>GDN.-1.04A</t>
  </si>
  <si>
    <t>GDN.-1.04B</t>
  </si>
  <si>
    <t>GDN.-1.06A</t>
  </si>
  <si>
    <t>lichtzeil/tapijttegels</t>
  </si>
  <si>
    <t>tapijt/lichtzeil</t>
  </si>
  <si>
    <t>zwarte gietvloer</t>
  </si>
  <si>
    <t>zeil (donker)</t>
  </si>
  <si>
    <t>gietvloer (lichte kleur)</t>
  </si>
  <si>
    <t>zeil (grijs)</t>
  </si>
  <si>
    <t>gietvloer (zwart)</t>
  </si>
  <si>
    <t>GDN.4.21</t>
  </si>
  <si>
    <t>4.51</t>
  </si>
  <si>
    <t>zeil (rood)/gietvloer (lichte kleur)</t>
  </si>
  <si>
    <t>lichtzeil</t>
  </si>
  <si>
    <t>zeil (groen)</t>
  </si>
  <si>
    <t>zeil (rood)</t>
  </si>
  <si>
    <t>5.84</t>
  </si>
  <si>
    <t>GDN.2.02J</t>
  </si>
  <si>
    <t>zeil *</t>
  </si>
  <si>
    <t>lichtzeil/zeil *</t>
  </si>
  <si>
    <t>k</t>
  </si>
  <si>
    <t>THS.0.02F</t>
  </si>
  <si>
    <t xml:space="preserve">Verkeersruimten </t>
  </si>
  <si>
    <t>THS.0.02</t>
  </si>
  <si>
    <t>THS.0.04</t>
  </si>
  <si>
    <t>Bellcel 2</t>
  </si>
  <si>
    <t>Bellcel 1</t>
  </si>
  <si>
    <t>THS.1.04G</t>
  </si>
  <si>
    <t>THS.3.??</t>
  </si>
  <si>
    <t>linoleum/gietvloer</t>
  </si>
  <si>
    <t>Aantal eenheden</t>
  </si>
  <si>
    <t>uur</t>
  </si>
  <si>
    <t>Kosten traditioneel vloeronderhoud over 10 jaar</t>
  </si>
  <si>
    <t>Frequentie top coaten</t>
  </si>
  <si>
    <t>Kosten top coaten</t>
  </si>
  <si>
    <t>Frequentie re-coaten</t>
  </si>
  <si>
    <t>Kosten coaten</t>
  </si>
  <si>
    <t>Frequentie in - en uitruimen</t>
  </si>
  <si>
    <t>Kosten in- en uitruimen</t>
  </si>
  <si>
    <t>Totaalkosten over 10 jaar</t>
  </si>
  <si>
    <t>Kosten gebruik PU coating vloeronderhoud over 10 jaar</t>
  </si>
  <si>
    <t>Kosten basis behandeling</t>
  </si>
  <si>
    <t xml:space="preserve">Kosten her-behandeling </t>
  </si>
  <si>
    <t>Kosten machinaal reinigen</t>
  </si>
  <si>
    <t>1 x per week (38 weken)</t>
  </si>
  <si>
    <t>Bekleding meubilair reinigen</t>
  </si>
  <si>
    <t>Tapijt kristallisatie</t>
  </si>
  <si>
    <t>Alternatief voor het traditionele vloeronderhoud. Uitgaande van PU coating.</t>
  </si>
  <si>
    <t>Vakantieschoonmaak</t>
  </si>
  <si>
    <t>ROC Top Vlaardingenlaan</t>
  </si>
  <si>
    <t xml:space="preserve">Servicemedewerkers:
- Buitenwerkzaamheden (bladblazen, parkeerterrein nalopen, strooien, afval opruimen etc.) inclusief schoonhouden 3 rookplekken en legen van de roosters en daarnaast hogedruk reiniging fietsenheling (hogedrukreiniger college) en zitbanken. 
- Zitelementen patio reinigen bij gebruik door studenten en medewerkers. 
- Naloopwerkzaamheden. 
- Flexibele inzetbaarheid afhankelijk van wat er die dag nodig is. </t>
  </si>
  <si>
    <t>Joke Smit College (Vavo)</t>
  </si>
  <si>
    <t>0</t>
  </si>
  <si>
    <t>Kosten vloeronderhoud per jaar PU coating 50%</t>
  </si>
  <si>
    <t>Verhuizingen</t>
  </si>
  <si>
    <t>Maximale bovengrens plafond bedrag per MBO college</t>
  </si>
  <si>
    <t xml:space="preserve">5 x per week (40 weken ) + 3x per week (11 weken) </t>
  </si>
  <si>
    <t>Kosten vloeronderhoud per jaar
Traditioneel 50%</t>
  </si>
  <si>
    <t xml:space="preserve">Stof- en vlekvrij maken van dakje </t>
  </si>
  <si>
    <t>Sproeiextraheren tapijtvloeren in het hele gebouw</t>
  </si>
  <si>
    <t>reinigen gevelramen binnenzijde</t>
  </si>
  <si>
    <t xml:space="preserve">reinigen gevelramen buitenzijde </t>
  </si>
  <si>
    <t>reinigen gevelramen buitenzijde</t>
  </si>
  <si>
    <t>Reserveruimte OLB 2.07 (boven grote garage) reinigen gevelglas binnenzijde</t>
  </si>
  <si>
    <t>Reserveruimte OLB 0.14 (tussen centrale entree en nooduitgang links) reinigen separatieglas dubbelzijdig</t>
  </si>
  <si>
    <t>reinigen separatieglas dubbelzijdig</t>
  </si>
  <si>
    <t>Gebouw T: reinigen separatieglas dubbelzijdig</t>
  </si>
  <si>
    <t>Gebouw W: reinigen gevelramen binnenzijde</t>
  </si>
  <si>
    <t>Gebouw W: reinigen gevelramen buitenzijde</t>
  </si>
  <si>
    <t>Gebouw W: reinigen separatieglas dubbelzijdig</t>
  </si>
  <si>
    <t>Gebouw A: reinigen gevelramen binnenzijde</t>
  </si>
  <si>
    <t xml:space="preserve">Gebouw A: reinigen gevelramen buitenzijde </t>
  </si>
  <si>
    <t>Gebouw B: reinigen gevelramen binnenzijde</t>
  </si>
  <si>
    <t>Gebouw B: reinigen gevelramen buitenzijde</t>
  </si>
  <si>
    <t>Gebouw B: reinigen separatieglas dubbelzijdig</t>
  </si>
  <si>
    <t>Dependance: reinigen gevelramen binnenzijde</t>
  </si>
  <si>
    <t>Dependance: reinigen gevelramen buitenzijde</t>
  </si>
  <si>
    <t>Gebouw T: reinigen gevelramen binnenzijde</t>
  </si>
  <si>
    <t>Gebouw T: reinigen gevelramen buitenzijde</t>
  </si>
  <si>
    <t>Da Costastraat 64: reinigen separatieglas dubbelzijdig</t>
  </si>
  <si>
    <t>Da Costastraat 60-62: reinigen separatieglas dubbelzijdig</t>
  </si>
  <si>
    <t>Monumentaal: reinigen separatieglas dubbelzijdig</t>
  </si>
  <si>
    <t>Fraijlemaborg 135-141: reinigen separatieglas dubbelzijdig</t>
  </si>
  <si>
    <t>Da Costastraat 64: reinigen gevelramen buitenzijde</t>
  </si>
  <si>
    <t>Da Costastraat 60-62: reinigen gevelramen buitenzijde</t>
  </si>
  <si>
    <t>Fraijlemaborg 135-141: reinigen gevelramen buitenzijde</t>
  </si>
  <si>
    <t>Da Costastraat 64: reinigen gevelramen binnenzijde</t>
  </si>
  <si>
    <t>reinigen  plexiglas binnenzijde roldeuren</t>
  </si>
  <si>
    <t>Dependance: reinigen  separatieglas dubbelzijdig</t>
  </si>
  <si>
    <t>reinigen  dakkoepels bovenzijde</t>
  </si>
  <si>
    <t>reinigen  lichtstraten bovenzijde</t>
  </si>
  <si>
    <t>reinigen  atriumglas bovenzijde</t>
  </si>
  <si>
    <t>reinigen  atriumglas onderzijde</t>
  </si>
  <si>
    <t>2e etage: reinigen  separatieglas dubbelzijdig</t>
  </si>
  <si>
    <t>reinigen  voorzetramen dubbelzijdig</t>
  </si>
  <si>
    <t>Fraijlemaborg 135-141: reinigen  loopbrug</t>
  </si>
  <si>
    <t>reinigen  separatieglas, glazen kas in kantine</t>
  </si>
  <si>
    <t>Reserveruimte OLB 0.14 (tussen centrale entree en nooduitgang links) reinigen plexiglas binnenzijde gevelroldeur en dubbelzijdig binnenroldeur</t>
  </si>
  <si>
    <t>Da Costastraat 60-62: reinigen gevelramen binnenzijde</t>
  </si>
  <si>
    <t xml:space="preserve">Gehele BG Jan van Galenstraat, entree inclusief draaideuren, fietsenstalling, kantine en begane grond binnentuin (kantine/ kantoren): gevelglas binnenzijde (extra beurt bovenop de standaard 2x per jaar). </t>
  </si>
  <si>
    <t>Fraijlemaborg 135-141: reinigen gevelramen binnenzijde</t>
  </si>
  <si>
    <t>reinigen  gevelglas binnenzijde</t>
  </si>
  <si>
    <t>gevelglas binnenzijde</t>
  </si>
  <si>
    <t>Lift binnenzijde</t>
  </si>
  <si>
    <t>gevelramen, binnenzijde</t>
  </si>
  <si>
    <t xml:space="preserve">reinigen  gevelglas buitenzijde </t>
  </si>
  <si>
    <t xml:space="preserve">gevelglas buitenzijde </t>
  </si>
  <si>
    <t xml:space="preserve">Blindglas buitenzijde </t>
  </si>
  <si>
    <t xml:space="preserve">Lift buitenzijde </t>
  </si>
  <si>
    <t xml:space="preserve">gevelramen, buitenzijde </t>
  </si>
  <si>
    <t xml:space="preserve">Kantoorgebouw:reinigen gevelglas buitenzijde </t>
  </si>
  <si>
    <t>Kantoorgebouw:reinigen gevelglas binnenzijde</t>
  </si>
  <si>
    <t xml:space="preserve">Kantoorgebouw: reinigen separatieglas en balustradeglas dubbelzijdig </t>
  </si>
  <si>
    <t xml:space="preserve">Middengedeelte:reinigen gevelglas buitenzijde  </t>
  </si>
  <si>
    <t xml:space="preserve">Middengedeelte: reinigen gevelglas binnenzijde </t>
  </si>
  <si>
    <t xml:space="preserve">Magazijn:reinigen gevelglas buitenzijde  </t>
  </si>
  <si>
    <t xml:space="preserve">Magazijn: reinigen gevelglas binnenzijde </t>
  </si>
  <si>
    <t xml:space="preserve">reinigen  gevelglas buitenzijde  </t>
  </si>
  <si>
    <t xml:space="preserve">reinigen  dakglas buitenzijde </t>
  </si>
  <si>
    <t>Gehele BG Jan van Galenstraat, entree inclusief draaideuren, fietsenstalling, kantine en begane grond binnentuin (kantine/ kantoren): gevelglas buitenzijde   (extra beurt bovenop de standaard 2x per jaar)</t>
  </si>
  <si>
    <t xml:space="preserve">reinigen gevelramen binnenzijde </t>
  </si>
  <si>
    <t xml:space="preserve">reinigen separatieglas dubbelzijdig </t>
  </si>
  <si>
    <t>reinigen gevelramen binnenzijde  op afroep</t>
  </si>
  <si>
    <t>reinigen separatieglas dubbelzijdig  op afroep</t>
  </si>
  <si>
    <t xml:space="preserve">5e etage, vleugel B, C en D: reinigen gevelglas binnenzijde </t>
  </si>
  <si>
    <t xml:space="preserve">5e etage, vleugel B, C en D: reinigen separatieglas dubbelzijdig </t>
  </si>
  <si>
    <t xml:space="preserve">6e etage, vleugel A, B, C en D: reinigen gevelglas binnenzijde </t>
  </si>
  <si>
    <t xml:space="preserve">6e etage, vleugel A, B, C en D: reinigen separatieglas dubbelzijdig </t>
  </si>
  <si>
    <t>inloopmat
300 x 150</t>
  </si>
  <si>
    <t>Frequentie sprayen en opwrijven</t>
  </si>
  <si>
    <t>Frequentie basis behandeling</t>
  </si>
  <si>
    <t>Frequentie her- behandeling</t>
  </si>
  <si>
    <t>Frequentie machinaal reinigen</t>
  </si>
  <si>
    <t>reinigen  gevelglas binnenzijde, incl. nooduitgang</t>
  </si>
  <si>
    <t>reinigen  separatieglas dubbelzijdig</t>
  </si>
  <si>
    <t>Reserveruimte OLB 2.07 (boven grote garage) reinigen  separatieglas dubbelzijdig</t>
  </si>
  <si>
    <t xml:space="preserve">Middengedeelte: reinigen separatieglas dubbelzijdig </t>
  </si>
  <si>
    <t>Gebouw A: reinigen separatieglas dubbelzijdig</t>
  </si>
  <si>
    <t>separatieglas enkelzijdig</t>
  </si>
  <si>
    <t xml:space="preserve">Graffiti </t>
  </si>
  <si>
    <t>Productie uren per week</t>
  </si>
  <si>
    <t>Dieptereiniging keuken Elementen (keuken, opslag koude keuken)</t>
  </si>
  <si>
    <t>Servicemedewerkers:
- Koffiemachines vullen/ schoonmaken/ eerste lijn storingen.
- voorraad bijhouden van thee, cup-a-soup etc.</t>
  </si>
  <si>
    <t>Kosten productie per jaar ma t/m vr incl. minimale taakgrootte</t>
  </si>
  <si>
    <t>Kosten productie per jaar ma t/m vr naloop incl. minimale taakgrootte</t>
  </si>
  <si>
    <t>Kosten sanitaire voorzieningen all-in contract per jaar</t>
  </si>
  <si>
    <t xml:space="preserve">Toiletpapier dispensers </t>
  </si>
  <si>
    <t>Luchtverfrisser dispensers</t>
  </si>
  <si>
    <t>Medische dispensers</t>
  </si>
  <si>
    <t>Handdoek dispensers</t>
  </si>
  <si>
    <t>Zeep dispensers</t>
  </si>
  <si>
    <t>Toiletbrilreiniger dispensers</t>
  </si>
  <si>
    <t>Maximale Suppletiekosten</t>
  </si>
  <si>
    <t>inloopmat 150x250</t>
  </si>
  <si>
    <t>Gare du Nord 5-13, Amsterdam</t>
  </si>
  <si>
    <t>Schoolgebouw</t>
  </si>
  <si>
    <t>ROC Top Wibautstraat</t>
  </si>
  <si>
    <t>Locatienaam</t>
  </si>
  <si>
    <t>Toiletborstelset</t>
  </si>
  <si>
    <t>1 x per week (42 weken)</t>
  </si>
  <si>
    <t>2 x per week (38 weken)</t>
  </si>
  <si>
    <t>3 x per week (40 weken)</t>
  </si>
  <si>
    <t>Restaurant Chapeau: reinigen gevelramen binnenzijde</t>
  </si>
  <si>
    <t>Restaurant Chapeau: reinigen gevelramen buitenzijde</t>
  </si>
  <si>
    <t>Restaurant Chapeau: reinigen separatieglas dubbelzijdig</t>
  </si>
  <si>
    <r>
      <t>Kosten per m</t>
    </r>
    <r>
      <rPr>
        <b/>
        <vertAlign val="superscript"/>
        <sz val="10"/>
        <rFont val="Arial"/>
        <family val="2"/>
      </rPr>
      <t>2</t>
    </r>
  </si>
  <si>
    <r>
      <t>Kosten top-coaten per m</t>
    </r>
    <r>
      <rPr>
        <b/>
        <vertAlign val="superscript"/>
        <sz val="10"/>
        <rFont val="Arial"/>
        <family val="2"/>
      </rPr>
      <t>2</t>
    </r>
  </si>
  <si>
    <r>
      <t>Kosten re-coaten per m</t>
    </r>
    <r>
      <rPr>
        <b/>
        <vertAlign val="superscript"/>
        <sz val="10"/>
        <rFont val="Arial"/>
        <family val="2"/>
      </rPr>
      <t>2</t>
    </r>
  </si>
  <si>
    <r>
      <t>Sprayen en opwrijven per m</t>
    </r>
    <r>
      <rPr>
        <b/>
        <vertAlign val="superscript"/>
        <sz val="10"/>
        <rFont val="Arial"/>
        <family val="2"/>
      </rPr>
      <t>2</t>
    </r>
  </si>
  <si>
    <r>
      <t>Kosten in- en uitruimen per m</t>
    </r>
    <r>
      <rPr>
        <b/>
        <vertAlign val="superscript"/>
        <sz val="10"/>
        <rFont val="Arial"/>
        <family val="2"/>
      </rPr>
      <t>2</t>
    </r>
  </si>
  <si>
    <r>
      <t>Kosten PU basis behandeling per m</t>
    </r>
    <r>
      <rPr>
        <b/>
        <vertAlign val="superscript"/>
        <sz val="10"/>
        <rFont val="Arial"/>
        <family val="2"/>
      </rPr>
      <t>2</t>
    </r>
  </si>
  <si>
    <r>
      <t>Her-behandeling per m</t>
    </r>
    <r>
      <rPr>
        <b/>
        <vertAlign val="superscript"/>
        <sz val="10"/>
        <rFont val="Arial"/>
        <family val="2"/>
      </rPr>
      <t>2</t>
    </r>
  </si>
  <si>
    <r>
      <t>Kosten machinaal reinigen per m</t>
    </r>
    <r>
      <rPr>
        <b/>
        <vertAlign val="superscript"/>
        <sz val="10"/>
        <rFont val="Arial"/>
        <family val="2"/>
      </rPr>
      <t>2</t>
    </r>
  </si>
  <si>
    <t>Damesverbandcontainers</t>
  </si>
  <si>
    <t>Damesverband-containers</t>
  </si>
  <si>
    <t>Inloopmat
300 x 150</t>
  </si>
  <si>
    <t>Inloopmat  85x150</t>
  </si>
  <si>
    <t>Inloopmat 115x180</t>
  </si>
  <si>
    <t>Inloopmat 115X200</t>
  </si>
  <si>
    <t>Inloopmat 150X200</t>
  </si>
  <si>
    <t>Inloopmat 150  x 250</t>
  </si>
  <si>
    <t>Inloopmatten</t>
  </si>
  <si>
    <t>Prullenbak</t>
  </si>
  <si>
    <t>ROC van Amsterdam-Flevoland</t>
  </si>
  <si>
    <t> Kosten hoogwerker tot werkhoogte </t>
  </si>
  <si>
    <t>Tot 10 meter  (voor binnen)</t>
  </si>
  <si>
    <t> €                     -  </t>
  </si>
  <si>
    <t>Tot 15 meter  (voor binnen)</t>
  </si>
  <si>
    <t>Tot 20 meter  (voor binnen)</t>
  </si>
  <si>
    <t>Tot 10 meter  (voor buiten)</t>
  </si>
  <si>
    <t>Tot 15 meter  (voor buiten)</t>
  </si>
  <si>
    <t>Tot 20 meter  (voor buiten)</t>
  </si>
  <si>
    <t>Dieptereiniging*</t>
  </si>
  <si>
    <t xml:space="preserve">*Werkzaamheden zijn vastgelegd in Bijlage C Werkzaamheden dieptereiniging keukens. </t>
  </si>
  <si>
    <t>Uurlonen 1 juli 2025</t>
  </si>
  <si>
    <t> prijs per dagdeel excl. btw </t>
  </si>
  <si>
    <t>Handdoek dispensers - katoenen rollen</t>
  </si>
  <si>
    <t>Handdoek dispensers - papieren tissues</t>
  </si>
  <si>
    <t>3.0 (n.a.v. 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</si>
</sst>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
    <numFmt numFmtId="175" formatCode="0.0"/>
    <numFmt numFmtId="176" formatCode="0.000%"/>
    <numFmt numFmtId="177" formatCode="_-[$€-2]\ * #,##0.00_ ;_-[$€-2]\ * \-#,##0.00\ ;_-[$€-2]\ * &quot;-&quot;??_ ;_-@_ "/>
    <numFmt numFmtId="178" formatCode="_([$€-2]\ * #,##0.00_);_([$€-2]\ * \(#,##0.00\);_([$€-2]\ * &quot;-&quot;??_);_(@_)"/>
    <numFmt numFmtId="179" formatCode="_ [$€-413]\ * #,##0.00_ ;_ [$€-413]\ * \-#,##0.00_ ;_ [$€-413]\ * &quot;-&quot;??_ ;_ @_ "/>
    <numFmt numFmtId="180" formatCode="0.0000000"/>
    <numFmt numFmtId="181" formatCode="_-* #,##0_-;_-* #,##0\-;_-* &quot;-&quot;_-;_-@_-"/>
    <numFmt numFmtId="182" formatCode="_-[$€]\ * #,##0.00_-;_-[$€]\ * #,##0.00\-;_-[$€]\ * &quot;-&quot;??_-;_-@_-"/>
    <numFmt numFmtId="183" formatCode="_-&quot;€&quot;* #,##0.00_-;\-&quot;€&quot;* #,##0.00_-;_-&quot;€&quot;* &quot;-&quot;??_-;_-@_-"/>
    <numFmt numFmtId="184" formatCode="_-[$€-2]\ * #,##0.00_-;_-[$€-2]\ * #,##0.00\-;_-[$€-2]\ * &quot;-&quot;??_-;_-@_-"/>
    <numFmt numFmtId="185" formatCode="_-&quot;ƒ&quot;\ * #,##0.00_-;_-&quot;ƒ&quot;\ * #,##0.00\-;_-&quot;ƒ&quot;\ * &quot;-&quot;??_-;_-@_-"/>
    <numFmt numFmtId="186" formatCode="[$-413]d\ mmmm\ yyyy;@"/>
    <numFmt numFmtId="187" formatCode="&quot;Fl.&quot;#,##0.00;[Red]\-&quot;Fl.&quot;#,##0.00"/>
    <numFmt numFmtId="188" formatCode="&quot;Fl.&quot;#,##0_);[Red]\(&quot;Fl.&quot;#,##0\)"/>
    <numFmt numFmtId="189" formatCode="_-\F* #,##0.00_-;\-\F* #,##0.00_-;_-\F* &quot;-&quot;??_-;_-@_-"/>
    <numFmt numFmtId="190" formatCode="&quot;fl&quot;\ #,##0_-;[Red]&quot;fl&quot;\ #,##0\-"/>
    <numFmt numFmtId="191" formatCode="_-\€\ * #,##0.00"/>
    <numFmt numFmtId="192" formatCode="0\ &quot;m2&quot;"/>
    <numFmt numFmtId="193" formatCode="_-&quot;F&quot;\ * #,##0.00_-;_-&quot;F&quot;\ * #,##0.00\-;_-&quot;F&quot;\ * &quot;-&quot;??_-;_-@_-"/>
  </numFmts>
  <fonts count="114">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amily val="2"/>
    </font>
    <font>
      <sz val="10"/>
      <name val="Times"/>
    </font>
    <font>
      <sz val="10"/>
      <name val="Arial"/>
      <family val="2"/>
    </font>
    <font>
      <sz val="10"/>
      <name val="Courier"/>
      <family val="3"/>
    </font>
    <font>
      <sz val="8"/>
      <name val="MS Sans Serif"/>
      <family val="2"/>
    </font>
    <font>
      <sz val="9"/>
      <name val="Geneva"/>
      <family val="2"/>
    </font>
    <font>
      <sz val="8"/>
      <name val="Geneva"/>
      <family val="2"/>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amily val="2"/>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8"/>
      <name val="MS Sans Serif"/>
    </font>
    <font>
      <sz val="11"/>
      <color rgb="FF000000"/>
      <name val="Calibri"/>
      <family val="2"/>
      <scheme val="minor"/>
    </font>
    <font>
      <b/>
      <sz val="10"/>
      <color theme="0"/>
      <name val="Arial"/>
      <family val="2"/>
    </font>
    <font>
      <b/>
      <sz val="10"/>
      <color theme="1"/>
      <name val="Arial"/>
      <family val="2"/>
    </font>
    <font>
      <b/>
      <sz val="10"/>
      <color rgb="FFFF0000"/>
      <name val="Arial"/>
      <family val="2"/>
    </font>
    <font>
      <sz val="10"/>
      <color rgb="FFFF0000"/>
      <name val="Arial"/>
      <family val="2"/>
    </font>
    <font>
      <b/>
      <sz val="12"/>
      <name val="Arial"/>
      <family val="2"/>
    </font>
    <font>
      <sz val="12"/>
      <name val="Arial"/>
      <family val="2"/>
    </font>
    <font>
      <sz val="12"/>
      <color rgb="FFFF0000"/>
      <name val="Arial"/>
      <family val="2"/>
    </font>
    <font>
      <sz val="10"/>
      <color indexed="10"/>
      <name val="Arial"/>
      <family val="2"/>
    </font>
    <font>
      <sz val="12"/>
      <color theme="1"/>
      <name val="Arial"/>
      <family val="2"/>
    </font>
    <font>
      <b/>
      <sz val="10"/>
      <color theme="1" tint="0.34998626667073579"/>
      <name val="Arial"/>
      <family val="2"/>
    </font>
    <font>
      <sz val="10"/>
      <color indexed="18"/>
      <name val="Arial"/>
      <family val="2"/>
    </font>
    <font>
      <sz val="10"/>
      <color indexed="8"/>
      <name val="Arial"/>
      <family val="2"/>
    </font>
    <font>
      <b/>
      <sz val="10"/>
      <color rgb="FF0AAAFF"/>
      <name val="Arial"/>
      <family val="2"/>
    </font>
    <font>
      <b/>
      <sz val="10"/>
      <color indexed="10"/>
      <name val="Arial"/>
      <family val="2"/>
    </font>
    <font>
      <b/>
      <sz val="10"/>
      <color rgb="FF00B0F0"/>
      <name val="Arial"/>
      <family val="2"/>
    </font>
    <font>
      <b/>
      <sz val="12"/>
      <color indexed="18"/>
      <name val="Arial"/>
      <family val="2"/>
    </font>
    <font>
      <b/>
      <sz val="10"/>
      <color indexed="20"/>
      <name val="Arial"/>
      <family val="2"/>
    </font>
    <font>
      <b/>
      <sz val="10"/>
      <color indexed="18"/>
      <name val="Arial"/>
      <family val="2"/>
    </font>
    <font>
      <b/>
      <sz val="10"/>
      <color indexed="8"/>
      <name val="Arial"/>
      <family val="2"/>
    </font>
    <font>
      <sz val="11"/>
      <name val="Arial"/>
      <family val="2"/>
    </font>
    <font>
      <b/>
      <sz val="14"/>
      <name val="Arial"/>
      <family val="2"/>
    </font>
    <font>
      <b/>
      <sz val="9"/>
      <color indexed="20"/>
      <name val="Arial"/>
      <family val="2"/>
    </font>
    <font>
      <b/>
      <sz val="9"/>
      <name val="Arial"/>
      <family val="2"/>
    </font>
    <font>
      <sz val="14"/>
      <name val="Arial"/>
      <family val="2"/>
    </font>
    <font>
      <b/>
      <sz val="9"/>
      <color indexed="18"/>
      <name val="Arial"/>
      <family val="2"/>
    </font>
    <font>
      <sz val="12"/>
      <color indexed="18"/>
      <name val="Arial"/>
      <family val="2"/>
    </font>
    <font>
      <b/>
      <sz val="8"/>
      <color indexed="18"/>
      <name val="Arial"/>
      <family val="2"/>
    </font>
    <font>
      <sz val="9"/>
      <color rgb="FFFF0000"/>
      <name val="Arial"/>
      <family val="2"/>
    </font>
    <font>
      <sz val="9"/>
      <color indexed="10"/>
      <name val="Arial"/>
      <family val="2"/>
    </font>
    <font>
      <sz val="9"/>
      <color indexed="8"/>
      <name val="Arial"/>
      <family val="2"/>
    </font>
    <font>
      <sz val="9"/>
      <name val="Arial"/>
      <family val="2"/>
    </font>
    <font>
      <sz val="9"/>
      <color indexed="23"/>
      <name val="Arial"/>
      <family val="2"/>
    </font>
    <font>
      <b/>
      <sz val="9"/>
      <color indexed="10"/>
      <name val="Arial"/>
      <family val="2"/>
    </font>
    <font>
      <i/>
      <sz val="10"/>
      <color indexed="10"/>
      <name val="Arial"/>
      <family val="2"/>
    </font>
    <font>
      <sz val="9"/>
      <color rgb="FF0AAAFF"/>
      <name val="Arial"/>
      <family val="2"/>
    </font>
    <font>
      <sz val="10"/>
      <color theme="0" tint="-0.499984740745262"/>
      <name val="Arial"/>
      <family val="2"/>
    </font>
    <font>
      <b/>
      <u/>
      <sz val="10"/>
      <name val="Arial"/>
      <family val="2"/>
    </font>
    <font>
      <u/>
      <sz val="9"/>
      <name val="Arial"/>
      <family val="2"/>
    </font>
    <font>
      <sz val="11"/>
      <color rgb="FF000000"/>
      <name val="Arial"/>
      <family val="2"/>
    </font>
    <font>
      <b/>
      <sz val="12"/>
      <color rgb="FFFF0000"/>
      <name val="Arial"/>
      <family val="2"/>
    </font>
    <font>
      <b/>
      <vertAlign val="superscript"/>
      <sz val="10"/>
      <name val="Arial"/>
      <family val="2"/>
    </font>
    <font>
      <b/>
      <sz val="11"/>
      <color rgb="FFFF0000"/>
      <name val="Arial"/>
      <family val="2"/>
    </font>
    <font>
      <b/>
      <sz val="11"/>
      <color indexed="18"/>
      <name val="Arial"/>
      <family val="2"/>
    </font>
    <font>
      <b/>
      <sz val="16"/>
      <color rgb="FFFF0000"/>
      <name val="Arial"/>
      <family val="2"/>
    </font>
    <font>
      <sz val="10"/>
      <color rgb="FF000000"/>
      <name val="Arial"/>
      <family val="2"/>
    </font>
    <font>
      <i/>
      <sz val="10"/>
      <color theme="1"/>
      <name val="Arial"/>
      <family val="2"/>
    </font>
  </fonts>
  <fills count="67">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rgb="FFE8E2D3"/>
        <bgColor indexed="64"/>
      </patternFill>
    </fill>
    <fill>
      <patternFill patternType="solid">
        <fgColor rgb="FFE8E2D3"/>
        <bgColor indexed="24"/>
      </patternFill>
    </fill>
    <fill>
      <patternFill patternType="solid">
        <fgColor theme="2" tint="-9.9978637043366805E-2"/>
        <bgColor indexed="24"/>
      </patternFill>
    </fill>
    <fill>
      <patternFill patternType="solid">
        <fgColor theme="1"/>
        <bgColor indexed="64"/>
      </patternFill>
    </fill>
    <fill>
      <patternFill patternType="solid">
        <fgColor rgb="FFE4002B"/>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s>
  <cellStyleXfs count="52896">
    <xf numFmtId="0" fontId="0" fillId="0" borderId="0"/>
    <xf numFmtId="164" fontId="6" fillId="0" borderId="0" applyFont="0" applyFill="0" applyBorder="0" applyAlignment="0" applyProtection="0"/>
    <xf numFmtId="165" fontId="6" fillId="0" borderId="0" applyFont="0" applyFill="0" applyBorder="0" applyAlignment="0" applyProtection="0"/>
    <xf numFmtId="169" fontId="6" fillId="0" borderId="0" applyFont="0" applyFill="0" applyBorder="0" applyAlignment="0" applyProtection="0"/>
    <xf numFmtId="171" fontId="6" fillId="0" borderId="0" applyFont="0" applyFill="0" applyBorder="0" applyAlignment="0" applyProtection="0"/>
    <xf numFmtId="168" fontId="8" fillId="0" borderId="0" applyFont="0" applyFill="0" applyBorder="0" applyAlignment="0" applyProtection="0"/>
    <xf numFmtId="168" fontId="6" fillId="0" borderId="0" applyFont="0" applyFill="0" applyBorder="0" applyAlignment="0" applyProtection="0"/>
    <xf numFmtId="0" fontId="14" fillId="0" borderId="0" applyNumberFormat="0" applyFill="0" applyBorder="0" applyAlignment="0" applyProtection="0">
      <alignment vertical="top"/>
      <protection locked="0"/>
    </xf>
    <xf numFmtId="167" fontId="5" fillId="0" borderId="0" applyFont="0" applyFill="0" applyBorder="0" applyAlignment="0" applyProtection="0"/>
    <xf numFmtId="0" fontId="6" fillId="0" borderId="0"/>
    <xf numFmtId="0" fontId="12" fillId="0" borderId="0"/>
    <xf numFmtId="0" fontId="8" fillId="0" borderId="0"/>
    <xf numFmtId="0" fontId="6" fillId="0" borderId="0"/>
    <xf numFmtId="0" fontId="6" fillId="0" borderId="0"/>
    <xf numFmtId="0" fontId="6" fillId="0" borderId="0"/>
    <xf numFmtId="0" fontId="10" fillId="0" borderId="0"/>
    <xf numFmtId="9" fontId="5" fillId="0" borderId="0" applyFont="0" applyFill="0" applyBorder="0" applyAlignment="0" applyProtection="0"/>
    <xf numFmtId="0" fontId="6" fillId="0" borderId="0"/>
    <xf numFmtId="166" fontId="5" fillId="0" borderId="0" applyFont="0" applyFill="0" applyBorder="0" applyAlignment="0" applyProtection="0"/>
    <xf numFmtId="0" fontId="16" fillId="0" borderId="0" applyNumberFormat="0" applyFill="0" applyBorder="0" applyAlignment="0" applyProtection="0"/>
    <xf numFmtId="0" fontId="17" fillId="0" borderId="7" applyNumberFormat="0" applyFill="0" applyAlignment="0" applyProtection="0"/>
    <xf numFmtId="0" fontId="18" fillId="0" borderId="8"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20" fillId="3" borderId="0" applyNumberFormat="0" applyBorder="0" applyAlignment="0" applyProtection="0"/>
    <xf numFmtId="0" fontId="21" fillId="4" borderId="0" applyNumberFormat="0" applyBorder="0" applyAlignment="0" applyProtection="0"/>
    <xf numFmtId="0" fontId="22" fillId="5" borderId="0" applyNumberFormat="0" applyBorder="0" applyAlignment="0" applyProtection="0"/>
    <xf numFmtId="0" fontId="23" fillId="6" borderId="10" applyNumberFormat="0" applyAlignment="0" applyProtection="0"/>
    <xf numFmtId="0" fontId="24" fillId="7" borderId="11" applyNumberFormat="0" applyAlignment="0" applyProtection="0"/>
    <xf numFmtId="0" fontId="25" fillId="7" borderId="10" applyNumberFormat="0" applyAlignment="0" applyProtection="0"/>
    <xf numFmtId="0" fontId="26" fillId="0" borderId="12" applyNumberFormat="0" applyFill="0" applyAlignment="0" applyProtection="0"/>
    <xf numFmtId="0" fontId="27" fillId="8" borderId="13"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5" applyNumberFormat="0" applyFill="0" applyAlignment="0" applyProtection="0"/>
    <xf numFmtId="0" fontId="31"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1" fillId="33" borderId="0" applyNumberFormat="0" applyBorder="0" applyAlignment="0" applyProtection="0"/>
    <xf numFmtId="0" fontId="4" fillId="0" borderId="0"/>
    <xf numFmtId="0" fontId="4" fillId="9" borderId="14" applyNumberFormat="0" applyFont="0" applyAlignment="0" applyProtection="0"/>
    <xf numFmtId="0" fontId="9" fillId="0" borderId="0"/>
    <xf numFmtId="0" fontId="32" fillId="0" borderId="0"/>
    <xf numFmtId="0" fontId="32"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181" fontId="5"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82" fontId="33" fillId="0" borderId="0" applyFont="0" applyFill="0" applyBorder="0" applyAlignment="0" applyProtection="0"/>
    <xf numFmtId="182" fontId="33" fillId="0" borderId="0" applyFont="0" applyFill="0" applyBorder="0" applyAlignment="0" applyProtection="0"/>
    <xf numFmtId="183" fontId="9" fillId="0" borderId="0" applyFont="0" applyFill="0" applyBorder="0" applyAlignment="0" applyProtection="0"/>
    <xf numFmtId="181"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3" fillId="0" borderId="0" applyFont="0" applyFill="0" applyBorder="0" applyAlignment="0" applyProtection="0"/>
    <xf numFmtId="0" fontId="34" fillId="34" borderId="0"/>
    <xf numFmtId="184" fontId="5" fillId="0" borderId="0"/>
    <xf numFmtId="0" fontId="12" fillId="0" borderId="0"/>
    <xf numFmtId="0" fontId="10" fillId="0" borderId="0"/>
    <xf numFmtId="9" fontId="5" fillId="0" borderId="0" applyFont="0" applyFill="0" applyBorder="0" applyAlignment="0" applyProtection="0"/>
    <xf numFmtId="9" fontId="9" fillId="0" borderId="0" applyFont="0" applyFill="0" applyBorder="0" applyAlignment="0" applyProtection="0"/>
    <xf numFmtId="0" fontId="5" fillId="0" borderId="0"/>
    <xf numFmtId="0" fontId="5" fillId="0" borderId="0"/>
    <xf numFmtId="0" fontId="35" fillId="0" borderId="0"/>
    <xf numFmtId="0" fontId="9" fillId="0" borderId="0"/>
    <xf numFmtId="0" fontId="3" fillId="0" borderId="0"/>
    <xf numFmtId="0" fontId="5" fillId="0" borderId="0"/>
    <xf numFmtId="0" fontId="36" fillId="0" borderId="0"/>
    <xf numFmtId="0" fontId="36" fillId="0" borderId="0"/>
    <xf numFmtId="0" fontId="5" fillId="0" borderId="0"/>
    <xf numFmtId="0" fontId="5" fillId="0" borderId="0"/>
    <xf numFmtId="0" fontId="36" fillId="0" borderId="0"/>
    <xf numFmtId="0" fontId="36" fillId="0" borderId="0"/>
    <xf numFmtId="0" fontId="9" fillId="0" borderId="0"/>
    <xf numFmtId="0" fontId="5" fillId="0" borderId="0"/>
    <xf numFmtId="0" fontId="15" fillId="0" borderId="0"/>
    <xf numFmtId="0" fontId="7" fillId="0" borderId="0"/>
    <xf numFmtId="185"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0" fontId="9" fillId="0" borderId="0"/>
    <xf numFmtId="166" fontId="9" fillId="0" borderId="0" applyFont="0" applyFill="0" applyBorder="0" applyAlignment="0" applyProtection="0"/>
    <xf numFmtId="167" fontId="9" fillId="0" borderId="0" applyFont="0" applyFill="0" applyBorder="0" applyAlignment="0" applyProtection="0"/>
    <xf numFmtId="0" fontId="36"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6"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6" fillId="37" borderId="0" applyNumberFormat="0" applyBorder="0" applyAlignment="0" applyProtection="0"/>
    <xf numFmtId="0" fontId="36" fillId="37" borderId="0" applyNumberFormat="0" applyBorder="0" applyAlignment="0" applyProtection="0"/>
    <xf numFmtId="0" fontId="36" fillId="38" borderId="0" applyNumberFormat="0" applyBorder="0" applyAlignment="0" applyProtection="0"/>
    <xf numFmtId="0" fontId="36" fillId="38"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40" borderId="0" applyNumberFormat="0" applyBorder="0" applyAlignment="0" applyProtection="0"/>
    <xf numFmtId="0" fontId="36" fillId="40" borderId="0" applyNumberFormat="0" applyBorder="0" applyAlignment="0" applyProtection="0"/>
    <xf numFmtId="0" fontId="36" fillId="41" borderId="0" applyNumberFormat="0" applyBorder="0" applyAlignment="0" applyProtection="0"/>
    <xf numFmtId="0" fontId="36" fillId="41"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42" borderId="0" applyNumberFormat="0" applyBorder="0" applyAlignment="0" applyProtection="0"/>
    <xf numFmtId="0" fontId="36" fillId="42" borderId="0" applyNumberFormat="0" applyBorder="0" applyAlignment="0" applyProtection="0"/>
    <xf numFmtId="0" fontId="36" fillId="45" borderId="0" applyNumberFormat="0" applyBorder="0" applyAlignment="0" applyProtection="0"/>
    <xf numFmtId="0" fontId="36" fillId="45"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38" fillId="44"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49" borderId="0" applyNumberFormat="0" applyBorder="0" applyAlignment="0" applyProtection="0"/>
    <xf numFmtId="0" fontId="38" fillId="50" borderId="0" applyNumberFormat="0" applyBorder="0" applyAlignment="0" applyProtection="0"/>
    <xf numFmtId="0" fontId="38" fillId="51" borderId="0" applyNumberFormat="0" applyBorder="0" applyAlignment="0" applyProtection="0"/>
    <xf numFmtId="0" fontId="38" fillId="52" borderId="0" applyNumberFormat="0" applyBorder="0" applyAlignment="0" applyProtection="0"/>
    <xf numFmtId="0" fontId="38" fillId="47" borderId="0" applyNumberFormat="0" applyBorder="0" applyAlignment="0" applyProtection="0"/>
    <xf numFmtId="0" fontId="38" fillId="48" borderId="0" applyNumberFormat="0" applyBorder="0" applyAlignment="0" applyProtection="0"/>
    <xf numFmtId="0" fontId="38" fillId="53" borderId="0" applyNumberFormat="0" applyBorder="0" applyAlignment="0" applyProtection="0"/>
    <xf numFmtId="0" fontId="39" fillId="39" borderId="0" applyNumberFormat="0" applyBorder="0" applyAlignment="0" applyProtection="0"/>
    <xf numFmtId="0" fontId="40" fillId="4" borderId="0" applyNumberFormat="0" applyBorder="0" applyAlignment="0" applyProtection="0"/>
    <xf numFmtId="0" fontId="41" fillId="54" borderId="17" applyNumberFormat="0" applyAlignment="0" applyProtection="0"/>
    <xf numFmtId="0" fontId="9" fillId="0" borderId="0"/>
    <xf numFmtId="0" fontId="42" fillId="55" borderId="17" applyNumberFormat="0" applyAlignment="0" applyProtection="0"/>
    <xf numFmtId="0" fontId="43" fillId="56" borderId="18" applyNumberFormat="0" applyAlignment="0" applyProtection="0"/>
    <xf numFmtId="0" fontId="43" fillId="56" borderId="18" applyNumberFormat="0" applyAlignment="0" applyProtection="0"/>
    <xf numFmtId="0" fontId="44" fillId="0" borderId="0" applyNumberFormat="0" applyFill="0" applyBorder="0" applyAlignment="0" applyProtection="0"/>
    <xf numFmtId="0" fontId="45" fillId="0" borderId="19" applyNumberFormat="0" applyFill="0" applyAlignment="0" applyProtection="0"/>
    <xf numFmtId="0" fontId="46" fillId="38"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7" fillId="0" borderId="20" applyNumberFormat="0" applyFill="0" applyAlignment="0" applyProtection="0"/>
    <xf numFmtId="0" fontId="48" fillId="0" borderId="21" applyNumberFormat="0" applyFill="0" applyAlignment="0" applyProtection="0"/>
    <xf numFmtId="0" fontId="49" fillId="0" borderId="22" applyNumberFormat="0" applyFill="0" applyAlignment="0" applyProtection="0"/>
    <xf numFmtId="0" fontId="49" fillId="0" borderId="0" applyNumberFormat="0" applyFill="0" applyBorder="0" applyAlignment="0" applyProtection="0"/>
    <xf numFmtId="0" fontId="50" fillId="57" borderId="17" applyNumberFormat="0" applyAlignment="0" applyProtection="0"/>
    <xf numFmtId="0" fontId="37" fillId="58" borderId="1"/>
    <xf numFmtId="0" fontId="51" fillId="0" borderId="23" applyNumberFormat="0" applyFill="0" applyAlignment="0" applyProtection="0"/>
    <xf numFmtId="0" fontId="52" fillId="0" borderId="24" applyNumberFormat="0" applyFill="0" applyAlignment="0" applyProtection="0"/>
    <xf numFmtId="0" fontId="53" fillId="0" borderId="25" applyNumberFormat="0" applyFill="0" applyAlignment="0" applyProtection="0"/>
    <xf numFmtId="0" fontId="53" fillId="0" borderId="0" applyNumberFormat="0" applyFill="0" applyBorder="0" applyAlignment="0" applyProtection="0"/>
    <xf numFmtId="167" fontId="54" fillId="0" borderId="0">
      <alignment horizontal="center" vertical="center" textRotation="90" wrapText="1"/>
    </xf>
    <xf numFmtId="0" fontId="55" fillId="58" borderId="26"/>
    <xf numFmtId="0" fontId="56" fillId="0" borderId="27" applyNumberFormat="0" applyFill="0" applyAlignment="0" applyProtection="0"/>
    <xf numFmtId="187" fontId="5" fillId="0" borderId="0"/>
    <xf numFmtId="0" fontId="57" fillId="57" borderId="0" applyNumberFormat="0" applyBorder="0" applyAlignment="0" applyProtection="0"/>
    <xf numFmtId="0" fontId="57" fillId="57" borderId="0" applyNumberFormat="0" applyBorder="0" applyAlignment="0" applyProtection="0"/>
    <xf numFmtId="0" fontId="35" fillId="0" borderId="0"/>
    <xf numFmtId="0" fontId="5" fillId="59" borderId="28" applyNumberFormat="0" applyFont="0" applyAlignment="0" applyProtection="0"/>
    <xf numFmtId="0" fontId="36" fillId="59" borderId="28" applyNumberFormat="0" applyFont="0" applyAlignment="0" applyProtection="0"/>
    <xf numFmtId="0" fontId="58" fillId="37" borderId="0" applyNumberFormat="0" applyBorder="0" applyAlignment="0" applyProtection="0"/>
    <xf numFmtId="0" fontId="59" fillId="55" borderId="29" applyNumberFormat="0" applyAlignment="0" applyProtection="0"/>
    <xf numFmtId="0" fontId="55" fillId="60" borderId="30" applyNumberFormat="0" applyFont="0" applyBorder="0">
      <alignment horizontal="center"/>
    </xf>
    <xf numFmtId="0" fontId="60" fillId="0" borderId="0" applyNumberFormat="0" applyFill="0" applyBorder="0" applyAlignment="0" applyProtection="0"/>
    <xf numFmtId="0" fontId="61" fillId="0" borderId="0" applyNumberFormat="0" applyFill="0" applyBorder="0" applyAlignment="0" applyProtection="0"/>
    <xf numFmtId="0" fontId="62" fillId="0" borderId="31" applyNumberFormat="0" applyFill="0" applyAlignment="0" applyProtection="0"/>
    <xf numFmtId="0" fontId="62" fillId="0" borderId="32" applyNumberFormat="0" applyFill="0" applyAlignment="0" applyProtection="0"/>
    <xf numFmtId="0" fontId="59" fillId="54" borderId="29" applyNumberFormat="0" applyAlignment="0" applyProtection="0"/>
    <xf numFmtId="188" fontId="5" fillId="0" borderId="0"/>
    <xf numFmtId="189" fontId="9" fillId="0" borderId="0" applyFont="0" applyFill="0" applyBorder="0" applyAlignment="0" applyProtection="0"/>
    <xf numFmtId="170" fontId="5" fillId="0" borderId="0"/>
    <xf numFmtId="0" fontId="4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38" fontId="7" fillId="0" borderId="0" applyFont="0" applyFill="0" applyBorder="0" applyAlignment="0" applyProtection="0"/>
    <xf numFmtId="190" fontId="7" fillId="0" borderId="0" applyFont="0" applyFill="0" applyBorder="0" applyAlignment="0" applyProtection="0"/>
    <xf numFmtId="182" fontId="9" fillId="0" borderId="0" applyFont="0" applyFill="0" applyBorder="0" applyAlignment="0" applyProtection="0"/>
    <xf numFmtId="182" fontId="9" fillId="0" borderId="0" applyFont="0" applyFill="0" applyBorder="0" applyAlignment="0" applyProtection="0"/>
    <xf numFmtId="191" fontId="37" fillId="0" borderId="0"/>
    <xf numFmtId="191" fontId="37" fillId="0" borderId="0"/>
    <xf numFmtId="0" fontId="64" fillId="0" borderId="0" applyNumberFormat="0" applyFill="0" applyBorder="0" applyAlignment="0" applyProtection="0"/>
    <xf numFmtId="167" fontId="9" fillId="0" borderId="0" applyFont="0" applyFill="0" applyBorder="0" applyAlignment="0" applyProtection="0"/>
    <xf numFmtId="43" fontId="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55" fillId="58" borderId="26"/>
    <xf numFmtId="192" fontId="55" fillId="0" borderId="0"/>
    <xf numFmtId="9" fontId="36" fillId="0" borderId="0" applyFont="0" applyFill="0" applyBorder="0" applyAlignment="0" applyProtection="0"/>
    <xf numFmtId="0" fontId="3" fillId="0" borderId="0"/>
    <xf numFmtId="0" fontId="9" fillId="0" borderId="0"/>
    <xf numFmtId="0" fontId="5" fillId="0" borderId="0"/>
    <xf numFmtId="0" fontId="9" fillId="0" borderId="0"/>
    <xf numFmtId="0" fontId="65" fillId="0" borderId="0"/>
    <xf numFmtId="0" fontId="9" fillId="0" borderId="0"/>
    <xf numFmtId="0" fontId="5" fillId="0" borderId="0"/>
    <xf numFmtId="0" fontId="3" fillId="0" borderId="0"/>
    <xf numFmtId="0" fontId="3" fillId="0" borderId="0"/>
    <xf numFmtId="0" fontId="9" fillId="0" borderId="0"/>
    <xf numFmtId="0" fontId="5" fillId="0" borderId="0"/>
    <xf numFmtId="166" fontId="9" fillId="0" borderId="0" applyFont="0" applyFill="0" applyBorder="0" applyAlignment="0" applyProtection="0"/>
    <xf numFmtId="166" fontId="36" fillId="0" borderId="0" applyFont="0" applyFill="0" applyBorder="0" applyAlignment="0" applyProtection="0"/>
    <xf numFmtId="166" fontId="9" fillId="0" borderId="0" applyFont="0" applyFill="0" applyBorder="0" applyAlignment="0" applyProtection="0"/>
    <xf numFmtId="193" fontId="9" fillId="0" borderId="0" applyFont="0" applyFill="0" applyBorder="0" applyAlignment="0" applyProtection="0"/>
    <xf numFmtId="0" fontId="67"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589">
    <xf numFmtId="0" fontId="0" fillId="0" borderId="0" xfId="0"/>
    <xf numFmtId="0" fontId="35" fillId="0" borderId="38" xfId="0" applyFont="1" applyBorder="1" applyAlignment="1">
      <alignment horizontal="left" vertical="center" wrapText="1"/>
    </xf>
    <xf numFmtId="0" fontId="35" fillId="2" borderId="38" xfId="0" applyFont="1" applyFill="1" applyBorder="1" applyAlignment="1">
      <alignment horizontal="center"/>
    </xf>
    <xf numFmtId="0" fontId="35" fillId="2" borderId="38" xfId="0" applyFont="1" applyFill="1" applyBorder="1" applyAlignment="1">
      <alignment horizontal="left" vertical="center" wrapText="1"/>
    </xf>
    <xf numFmtId="0" fontId="9" fillId="0" borderId="0" xfId="89" applyFont="1"/>
    <xf numFmtId="167" fontId="9" fillId="0" borderId="0" xfId="8" applyFont="1"/>
    <xf numFmtId="173" fontId="55" fillId="0" borderId="0" xfId="8" applyNumberFormat="1" applyFont="1" applyAlignment="1">
      <alignment horizontal="center"/>
    </xf>
    <xf numFmtId="49" fontId="70" fillId="0" borderId="37" xfId="63" applyNumberFormat="1" applyFont="1" applyBorder="1" applyAlignment="1">
      <alignment vertical="top"/>
    </xf>
    <xf numFmtId="0" fontId="9" fillId="0" borderId="39" xfId="63" applyFont="1" applyBorder="1"/>
    <xf numFmtId="49" fontId="55" fillId="0" borderId="39" xfId="63" applyNumberFormat="1" applyFont="1" applyBorder="1"/>
    <xf numFmtId="166" fontId="70" fillId="2" borderId="36" xfId="18" applyFont="1" applyFill="1" applyBorder="1" applyAlignment="1"/>
    <xf numFmtId="167" fontId="9" fillId="62" borderId="38" xfId="8" applyFont="1" applyFill="1" applyBorder="1" applyAlignment="1">
      <alignment horizontal="left"/>
    </xf>
    <xf numFmtId="167" fontId="9" fillId="2" borderId="36" xfId="8" applyFont="1" applyFill="1" applyBorder="1"/>
    <xf numFmtId="49" fontId="71" fillId="0" borderId="0" xfId="63" applyNumberFormat="1" applyFont="1"/>
    <xf numFmtId="0" fontId="71" fillId="0" borderId="0" xfId="63" applyFont="1"/>
    <xf numFmtId="10" fontId="71" fillId="0" borderId="0" xfId="63" applyNumberFormat="1" applyFont="1" applyAlignment="1">
      <alignment horizontal="left"/>
    </xf>
    <xf numFmtId="177" fontId="71" fillId="0" borderId="2" xfId="6" applyNumberFormat="1" applyFont="1" applyFill="1" applyBorder="1" applyAlignment="1"/>
    <xf numFmtId="2" fontId="72" fillId="0" borderId="0" xfId="12" applyNumberFormat="1" applyFont="1"/>
    <xf numFmtId="2" fontId="73" fillId="2" borderId="0" xfId="12" applyNumberFormat="1" applyFont="1" applyFill="1"/>
    <xf numFmtId="2" fontId="72" fillId="2" borderId="0" xfId="12" applyNumberFormat="1" applyFont="1" applyFill="1"/>
    <xf numFmtId="44" fontId="71" fillId="0" borderId="0" xfId="63" applyNumberFormat="1" applyFont="1"/>
    <xf numFmtId="2" fontId="73" fillId="0" borderId="0" xfId="12" applyNumberFormat="1" applyFont="1"/>
    <xf numFmtId="9" fontId="9" fillId="62" borderId="38" xfId="16" applyFont="1" applyFill="1" applyBorder="1" applyAlignment="1">
      <alignment horizontal="center"/>
    </xf>
    <xf numFmtId="167" fontId="9" fillId="0" borderId="36" xfId="8" applyFont="1" applyBorder="1"/>
    <xf numFmtId="0" fontId="9" fillId="0" borderId="0" xfId="0" applyFont="1"/>
    <xf numFmtId="44" fontId="9" fillId="0" borderId="0" xfId="0" applyNumberFormat="1" applyFont="1"/>
    <xf numFmtId="186" fontId="74" fillId="0" borderId="0" xfId="63" applyNumberFormat="1" applyFont="1" applyAlignment="1">
      <alignment horizontal="left"/>
    </xf>
    <xf numFmtId="0" fontId="9" fillId="0" borderId="0" xfId="63" applyFont="1"/>
    <xf numFmtId="0" fontId="71" fillId="0" borderId="0" xfId="89" applyFont="1"/>
    <xf numFmtId="2" fontId="55" fillId="0" borderId="0" xfId="89" applyNumberFormat="1" applyFont="1"/>
    <xf numFmtId="0" fontId="35" fillId="0" borderId="38" xfId="0" applyFont="1" applyBorder="1" applyAlignment="1">
      <alignment vertical="top" wrapText="1"/>
    </xf>
    <xf numFmtId="3" fontId="9" fillId="2" borderId="38" xfId="8" applyNumberFormat="1" applyFont="1" applyFill="1" applyBorder="1" applyAlignment="1">
      <alignment horizontal="center"/>
    </xf>
    <xf numFmtId="2" fontId="9" fillId="62" borderId="38" xfId="8" applyNumberFormat="1" applyFont="1" applyFill="1" applyBorder="1" applyAlignment="1">
      <alignment horizontal="center"/>
    </xf>
    <xf numFmtId="1" fontId="55" fillId="2" borderId="38" xfId="8" applyNumberFormat="1" applyFont="1" applyFill="1" applyBorder="1" applyAlignment="1">
      <alignment horizontal="center"/>
    </xf>
    <xf numFmtId="4" fontId="9" fillId="2" borderId="38" xfId="8" applyNumberFormat="1" applyFont="1" applyFill="1" applyBorder="1" applyAlignment="1">
      <alignment horizontal="center"/>
    </xf>
    <xf numFmtId="0" fontId="75" fillId="0" borderId="0" xfId="89" applyFont="1"/>
    <xf numFmtId="2" fontId="9" fillId="0" borderId="38" xfId="0" applyNumberFormat="1" applyFont="1" applyBorder="1"/>
    <xf numFmtId="0" fontId="55" fillId="0" borderId="38" xfId="89" applyFont="1" applyBorder="1"/>
    <xf numFmtId="3" fontId="55" fillId="2" borderId="38" xfId="8" applyNumberFormat="1" applyFont="1" applyFill="1" applyBorder="1" applyAlignment="1">
      <alignment horizontal="center"/>
    </xf>
    <xf numFmtId="173" fontId="55" fillId="2" borderId="38" xfId="8" applyNumberFormat="1" applyFont="1" applyFill="1" applyBorder="1"/>
    <xf numFmtId="167" fontId="55" fillId="2" borderId="38" xfId="8" applyFont="1" applyFill="1" applyBorder="1"/>
    <xf numFmtId="4" fontId="55" fillId="2" borderId="38" xfId="8" applyNumberFormat="1" applyFont="1" applyFill="1" applyBorder="1" applyAlignment="1">
      <alignment horizontal="center"/>
    </xf>
    <xf numFmtId="0" fontId="55" fillId="0" borderId="0" xfId="89" applyFont="1"/>
    <xf numFmtId="166" fontId="9" fillId="2" borderId="38" xfId="18" applyFont="1" applyFill="1" applyBorder="1" applyAlignment="1">
      <alignment horizontal="right"/>
    </xf>
    <xf numFmtId="166" fontId="9" fillId="2" borderId="38" xfId="18" applyFont="1" applyFill="1" applyBorder="1" applyAlignment="1">
      <alignment horizontal="center"/>
    </xf>
    <xf numFmtId="166" fontId="9" fillId="0" borderId="38" xfId="89" applyNumberFormat="1" applyFont="1" applyBorder="1"/>
    <xf numFmtId="2" fontId="9" fillId="0" borderId="38" xfId="89" applyNumberFormat="1" applyFont="1" applyBorder="1"/>
    <xf numFmtId="0" fontId="35" fillId="0" borderId="38" xfId="0" applyFont="1" applyBorder="1"/>
    <xf numFmtId="2" fontId="9" fillId="2" borderId="38" xfId="0" applyNumberFormat="1" applyFont="1" applyFill="1" applyBorder="1"/>
    <xf numFmtId="166" fontId="9" fillId="65" borderId="38" xfId="18" applyFont="1" applyFill="1" applyBorder="1" applyAlignment="1">
      <alignment horizontal="right"/>
    </xf>
    <xf numFmtId="166" fontId="9" fillId="65" borderId="38" xfId="18" applyFont="1" applyFill="1" applyBorder="1" applyAlignment="1">
      <alignment horizontal="center"/>
    </xf>
    <xf numFmtId="166" fontId="9" fillId="65" borderId="38" xfId="89" applyNumberFormat="1" applyFont="1" applyFill="1" applyBorder="1"/>
    <xf numFmtId="166" fontId="55" fillId="2" borderId="38" xfId="18" applyFont="1" applyFill="1" applyBorder="1"/>
    <xf numFmtId="166" fontId="55" fillId="0" borderId="38" xfId="18" applyFont="1" applyFill="1" applyBorder="1"/>
    <xf numFmtId="166" fontId="55" fillId="2" borderId="38" xfId="18" applyFont="1" applyFill="1" applyBorder="1" applyAlignment="1">
      <alignment horizontal="center"/>
    </xf>
    <xf numFmtId="166" fontId="55" fillId="0" borderId="38" xfId="18" applyFont="1" applyBorder="1"/>
    <xf numFmtId="0" fontId="70" fillId="0" borderId="0" xfId="0" applyFont="1"/>
    <xf numFmtId="0" fontId="55" fillId="0" borderId="0" xfId="0" applyFont="1"/>
    <xf numFmtId="0" fontId="71" fillId="0" borderId="0" xfId="0" applyFont="1"/>
    <xf numFmtId="2" fontId="55" fillId="66" borderId="38" xfId="89" applyNumberFormat="1" applyFont="1" applyFill="1" applyBorder="1" applyAlignment="1">
      <alignment vertical="top" wrapText="1"/>
    </xf>
    <xf numFmtId="167" fontId="55" fillId="66" borderId="38" xfId="8" applyFont="1" applyFill="1" applyBorder="1" applyAlignment="1">
      <alignment horizontal="center" vertical="top" wrapText="1"/>
    </xf>
    <xf numFmtId="173" fontId="55" fillId="66" borderId="37" xfId="8" applyNumberFormat="1" applyFont="1" applyFill="1" applyBorder="1" applyAlignment="1">
      <alignment horizontal="left"/>
    </xf>
    <xf numFmtId="167" fontId="55" fillId="66" borderId="36" xfId="8" applyFont="1" applyFill="1" applyBorder="1"/>
    <xf numFmtId="49" fontId="55" fillId="66" borderId="37" xfId="63" applyNumberFormat="1" applyFont="1" applyFill="1" applyBorder="1"/>
    <xf numFmtId="0" fontId="55" fillId="66" borderId="39" xfId="63" applyFont="1" applyFill="1" applyBorder="1"/>
    <xf numFmtId="44" fontId="55" fillId="66" borderId="36" xfId="63" applyNumberFormat="1" applyFont="1" applyFill="1" applyBorder="1"/>
    <xf numFmtId="173" fontId="55" fillId="66" borderId="38" xfId="8" applyNumberFormat="1" applyFont="1" applyFill="1" applyBorder="1" applyAlignment="1">
      <alignment vertical="top" wrapText="1"/>
    </xf>
    <xf numFmtId="173" fontId="55" fillId="66" borderId="38" xfId="8" applyNumberFormat="1" applyFont="1" applyFill="1" applyBorder="1" applyAlignment="1">
      <alignment horizontal="center" vertical="top" wrapText="1"/>
    </xf>
    <xf numFmtId="2" fontId="55" fillId="66" borderId="33" xfId="89" applyNumberFormat="1" applyFont="1" applyFill="1" applyBorder="1" applyAlignment="1">
      <alignment vertical="top" wrapText="1"/>
    </xf>
    <xf numFmtId="167" fontId="55" fillId="66" borderId="33" xfId="8" applyFont="1" applyFill="1" applyBorder="1" applyAlignment="1">
      <alignment horizontal="center" vertical="top" wrapText="1"/>
    </xf>
    <xf numFmtId="166" fontId="55" fillId="66" borderId="38" xfId="18" applyFont="1" applyFill="1" applyBorder="1" applyAlignment="1">
      <alignment horizontal="center"/>
    </xf>
    <xf numFmtId="0" fontId="9" fillId="0" borderId="0" xfId="0" applyFont="1" applyAlignment="1">
      <alignment horizontal="center" vertical="center"/>
    </xf>
    <xf numFmtId="2" fontId="76" fillId="0" borderId="0" xfId="12" applyNumberFormat="1" applyFont="1"/>
    <xf numFmtId="1" fontId="77" fillId="0" borderId="37" xfId="0" applyNumberFormat="1" applyFont="1" applyBorder="1" applyAlignment="1">
      <alignment horizontal="left" vertical="center"/>
    </xf>
    <xf numFmtId="1" fontId="77" fillId="0" borderId="39" xfId="0" applyNumberFormat="1" applyFont="1" applyBorder="1" applyAlignment="1">
      <alignment horizontal="left" vertical="center"/>
    </xf>
    <xf numFmtId="0" fontId="9" fillId="0" borderId="36" xfId="0" applyFont="1" applyBorder="1"/>
    <xf numFmtId="1" fontId="77" fillId="0" borderId="39" xfId="0" applyNumberFormat="1" applyFont="1" applyBorder="1" applyAlignment="1">
      <alignment horizontal="center" vertical="center" wrapText="1"/>
    </xf>
    <xf numFmtId="1" fontId="77" fillId="0" borderId="36" xfId="0" applyNumberFormat="1" applyFont="1" applyBorder="1" applyAlignment="1">
      <alignment horizontal="center" vertical="center" wrapText="1"/>
    </xf>
    <xf numFmtId="0" fontId="9" fillId="0" borderId="0" xfId="17" applyFont="1" applyAlignment="1">
      <alignment horizontal="center"/>
    </xf>
    <xf numFmtId="2" fontId="9" fillId="0" borderId="0" xfId="8" applyNumberFormat="1" applyFont="1" applyAlignment="1">
      <alignment horizontal="left"/>
    </xf>
    <xf numFmtId="172" fontId="9" fillId="0" borderId="0" xfId="17" applyNumberFormat="1" applyFont="1" applyAlignment="1">
      <alignment horizontal="center"/>
    </xf>
    <xf numFmtId="172" fontId="78" fillId="0" borderId="0" xfId="12" applyNumberFormat="1" applyFont="1"/>
    <xf numFmtId="3" fontId="78" fillId="0" borderId="0" xfId="12" applyNumberFormat="1" applyFont="1" applyAlignment="1">
      <alignment horizontal="right"/>
    </xf>
    <xf numFmtId="3" fontId="9" fillId="0" borderId="0" xfId="8" applyNumberFormat="1" applyFont="1" applyAlignment="1">
      <alignment horizontal="right"/>
    </xf>
    <xf numFmtId="0" fontId="9" fillId="0" borderId="0" xfId="17" applyFont="1"/>
    <xf numFmtId="167" fontId="9" fillId="0" borderId="0" xfId="8" applyFont="1" applyAlignment="1">
      <alignment horizontal="right"/>
    </xf>
    <xf numFmtId="0" fontId="9" fillId="0" borderId="0" xfId="17" applyFont="1" applyAlignment="1">
      <alignment horizontal="center" vertical="center"/>
    </xf>
    <xf numFmtId="9" fontId="69" fillId="62" borderId="38" xfId="61" applyNumberFormat="1" applyFont="1" applyFill="1" applyBorder="1" applyAlignment="1">
      <alignment horizontal="center" vertical="center"/>
    </xf>
    <xf numFmtId="0" fontId="79" fillId="0" borderId="0" xfId="17" applyFont="1"/>
    <xf numFmtId="1" fontId="55" fillId="0" borderId="38" xfId="0" applyNumberFormat="1" applyFont="1" applyBorder="1" applyAlignment="1">
      <alignment horizontal="center" vertical="center" wrapText="1"/>
    </xf>
    <xf numFmtId="0" fontId="9" fillId="2" borderId="38" xfId="0" applyFont="1" applyFill="1" applyBorder="1" applyAlignment="1">
      <alignment vertical="center"/>
    </xf>
    <xf numFmtId="173" fontId="55" fillId="62" borderId="38" xfId="8" applyNumberFormat="1" applyFont="1" applyFill="1" applyBorder="1" applyAlignment="1">
      <alignment horizontal="center"/>
    </xf>
    <xf numFmtId="173" fontId="9" fillId="0" borderId="38" xfId="8" applyNumberFormat="1" applyFont="1" applyFill="1" applyBorder="1" applyAlignment="1">
      <alignment horizontal="center" vertical="center"/>
    </xf>
    <xf numFmtId="173" fontId="9" fillId="0" borderId="0" xfId="0" applyNumberFormat="1" applyFont="1"/>
    <xf numFmtId="0" fontId="9" fillId="0" borderId="38" xfId="0" applyFont="1" applyBorder="1" applyAlignment="1">
      <alignment horizontal="center" vertical="center"/>
    </xf>
    <xf numFmtId="0" fontId="9" fillId="0" borderId="38" xfId="0" applyFont="1" applyBorder="1" applyAlignment="1">
      <alignment vertical="center"/>
    </xf>
    <xf numFmtId="0" fontId="9" fillId="0" borderId="38" xfId="0" applyFont="1" applyBorder="1"/>
    <xf numFmtId="0" fontId="9" fillId="2" borderId="16" xfId="0" applyFont="1" applyFill="1" applyBorder="1" applyAlignment="1">
      <alignment vertical="center"/>
    </xf>
    <xf numFmtId="0" fontId="9" fillId="0" borderId="38" xfId="0" applyFont="1" applyBorder="1" applyAlignment="1">
      <alignment wrapText="1"/>
    </xf>
    <xf numFmtId="173" fontId="55" fillId="0" borderId="38" xfId="8" applyNumberFormat="1" applyFont="1" applyFill="1" applyBorder="1" applyAlignment="1">
      <alignment horizontal="center"/>
    </xf>
    <xf numFmtId="173" fontId="80" fillId="0" borderId="38" xfId="8" applyNumberFormat="1" applyFont="1" applyFill="1" applyBorder="1" applyAlignment="1">
      <alignment horizontal="center"/>
    </xf>
    <xf numFmtId="49" fontId="9" fillId="0" borderId="38" xfId="0" applyNumberFormat="1" applyFont="1" applyBorder="1" applyAlignment="1">
      <alignment horizontal="center"/>
    </xf>
    <xf numFmtId="49" fontId="80" fillId="0" borderId="38" xfId="17" applyNumberFormat="1" applyFont="1" applyBorder="1" applyAlignment="1">
      <alignment horizontal="center"/>
    </xf>
    <xf numFmtId="0" fontId="55" fillId="0" borderId="38" xfId="0" applyFont="1" applyBorder="1" applyAlignment="1">
      <alignment vertical="center"/>
    </xf>
    <xf numFmtId="0" fontId="55" fillId="0" borderId="38" xfId="0" applyFont="1" applyBorder="1"/>
    <xf numFmtId="0" fontId="80" fillId="0" borderId="38" xfId="17" applyFont="1" applyBorder="1" applyAlignment="1">
      <alignment horizontal="left"/>
    </xf>
    <xf numFmtId="0" fontId="55" fillId="0" borderId="0" xfId="17" applyFont="1"/>
    <xf numFmtId="173" fontId="55" fillId="0" borderId="38" xfId="8" applyNumberFormat="1" applyFont="1" applyFill="1" applyBorder="1" applyAlignment="1">
      <alignment horizontal="center" vertical="center"/>
    </xf>
    <xf numFmtId="0" fontId="55" fillId="0" borderId="38" xfId="0" applyFont="1" applyBorder="1" applyAlignment="1">
      <alignment horizontal="center" vertical="center"/>
    </xf>
    <xf numFmtId="1" fontId="55" fillId="0" borderId="38" xfId="61" applyNumberFormat="1" applyFont="1" applyBorder="1" applyAlignment="1">
      <alignment horizontal="center"/>
    </xf>
    <xf numFmtId="0" fontId="9" fillId="2" borderId="38" xfId="0" applyFont="1" applyFill="1" applyBorder="1"/>
    <xf numFmtId="1" fontId="68" fillId="66" borderId="38" xfId="0" applyNumberFormat="1" applyFont="1" applyFill="1" applyBorder="1" applyAlignment="1">
      <alignment horizontal="center" vertical="center" wrapText="1"/>
    </xf>
    <xf numFmtId="2" fontId="55" fillId="66" borderId="38" xfId="0" applyNumberFormat="1" applyFont="1" applyFill="1" applyBorder="1" applyAlignment="1">
      <alignment horizontal="left" vertical="center" wrapText="1"/>
    </xf>
    <xf numFmtId="1" fontId="55" fillId="66" borderId="38" xfId="0" applyNumberFormat="1" applyFont="1" applyFill="1" applyBorder="1" applyAlignment="1">
      <alignment horizontal="center" vertical="center" wrapText="1"/>
    </xf>
    <xf numFmtId="0" fontId="55" fillId="66" borderId="38" xfId="0" applyFont="1" applyFill="1" applyBorder="1" applyAlignment="1">
      <alignment horizontal="left" vertical="center" wrapText="1"/>
    </xf>
    <xf numFmtId="2" fontId="55" fillId="66" borderId="38" xfId="0" applyNumberFormat="1" applyFont="1" applyFill="1" applyBorder="1" applyAlignment="1">
      <alignment horizontal="center" vertical="center" wrapText="1"/>
    </xf>
    <xf numFmtId="1" fontId="68" fillId="66" borderId="38" xfId="0" applyNumberFormat="1" applyFont="1" applyFill="1" applyBorder="1" applyAlignment="1">
      <alignment horizontal="left"/>
    </xf>
    <xf numFmtId="1" fontId="68" fillId="66" borderId="38" xfId="0" applyNumberFormat="1" applyFont="1" applyFill="1" applyBorder="1" applyAlignment="1">
      <alignment horizontal="center"/>
    </xf>
    <xf numFmtId="0" fontId="68" fillId="66" borderId="38" xfId="0" applyFont="1" applyFill="1" applyBorder="1" applyAlignment="1">
      <alignment wrapText="1"/>
    </xf>
    <xf numFmtId="0" fontId="68" fillId="66" borderId="38" xfId="0" applyFont="1" applyFill="1" applyBorder="1"/>
    <xf numFmtId="0" fontId="9" fillId="0" borderId="0" xfId="0" applyFont="1" applyAlignment="1">
      <alignment horizontal="center"/>
    </xf>
    <xf numFmtId="0" fontId="9" fillId="0" borderId="0" xfId="0" applyFont="1" applyAlignment="1">
      <alignment horizontal="left"/>
    </xf>
    <xf numFmtId="0" fontId="71" fillId="0" borderId="0" xfId="0" applyFont="1" applyAlignment="1">
      <alignment horizontal="center"/>
    </xf>
    <xf numFmtId="0" fontId="75" fillId="0" borderId="0" xfId="0" applyFont="1" applyAlignment="1">
      <alignment horizontal="center"/>
    </xf>
    <xf numFmtId="2" fontId="81" fillId="0" borderId="0" xfId="0" applyNumberFormat="1" applyFont="1"/>
    <xf numFmtId="2" fontId="55" fillId="0" borderId="0" xfId="0" applyNumberFormat="1" applyFont="1" applyAlignment="1">
      <alignment horizontal="center"/>
    </xf>
    <xf numFmtId="2" fontId="55" fillId="0" borderId="0" xfId="0" applyNumberFormat="1" applyFont="1" applyAlignment="1">
      <alignment horizontal="left"/>
    </xf>
    <xf numFmtId="2" fontId="55" fillId="0" borderId="0" xfId="0" applyNumberFormat="1" applyFont="1"/>
    <xf numFmtId="167" fontId="55" fillId="0" borderId="0" xfId="8" applyFont="1"/>
    <xf numFmtId="0" fontId="55" fillId="0" borderId="0" xfId="0" applyFont="1" applyAlignment="1">
      <alignment horizontal="center"/>
    </xf>
    <xf numFmtId="2" fontId="72" fillId="0" borderId="0" xfId="0" applyNumberFormat="1" applyFont="1" applyAlignment="1">
      <alignment horizontal="center"/>
    </xf>
    <xf numFmtId="167" fontId="82" fillId="0" borderId="0" xfId="8" applyFont="1"/>
    <xf numFmtId="2" fontId="83" fillId="0" borderId="0" xfId="12" applyNumberFormat="1" applyFont="1" applyAlignment="1">
      <alignment horizontal="center"/>
    </xf>
    <xf numFmtId="167" fontId="55" fillId="0" borderId="0" xfId="8" applyFont="1" applyAlignment="1">
      <alignment horizontal="center"/>
    </xf>
    <xf numFmtId="0" fontId="70" fillId="0" borderId="0" xfId="0" applyFont="1" applyAlignment="1">
      <alignment horizontal="center"/>
    </xf>
    <xf numFmtId="0" fontId="69" fillId="0" borderId="0" xfId="0" applyFont="1" applyAlignment="1">
      <alignment horizontal="center"/>
    </xf>
    <xf numFmtId="0" fontId="69" fillId="0" borderId="0" xfId="0" applyFont="1"/>
    <xf numFmtId="0" fontId="75" fillId="2" borderId="0" xfId="0" applyFont="1" applyFill="1" applyAlignment="1">
      <alignment horizontal="center"/>
    </xf>
    <xf numFmtId="0" fontId="35" fillId="2" borderId="38" xfId="0" applyFont="1" applyFill="1" applyBorder="1" applyAlignment="1">
      <alignment vertical="top" wrapText="1"/>
    </xf>
    <xf numFmtId="0" fontId="35" fillId="2" borderId="38" xfId="0" applyFont="1" applyFill="1" applyBorder="1"/>
    <xf numFmtId="0" fontId="35" fillId="2" borderId="1" xfId="0" applyFont="1" applyFill="1" applyBorder="1"/>
    <xf numFmtId="167" fontId="9" fillId="2" borderId="38" xfId="8" applyFont="1" applyFill="1" applyBorder="1" applyAlignment="1">
      <alignment horizontal="right"/>
    </xf>
    <xf numFmtId="1" fontId="71" fillId="2" borderId="38" xfId="0" applyNumberFormat="1" applyFont="1" applyFill="1" applyBorder="1" applyAlignment="1">
      <alignment horizontal="center"/>
    </xf>
    <xf numFmtId="43" fontId="75" fillId="2" borderId="38" xfId="8" applyNumberFormat="1" applyFont="1" applyFill="1" applyBorder="1" applyAlignment="1">
      <alignment horizontal="center"/>
    </xf>
    <xf numFmtId="1" fontId="75" fillId="2" borderId="38" xfId="8" applyNumberFormat="1" applyFont="1" applyFill="1" applyBorder="1" applyAlignment="1">
      <alignment horizontal="center"/>
    </xf>
    <xf numFmtId="2" fontId="75" fillId="2" borderId="38" xfId="8" applyNumberFormat="1" applyFont="1" applyFill="1" applyBorder="1" applyAlignment="1">
      <alignment horizontal="center"/>
    </xf>
    <xf numFmtId="0" fontId="9" fillId="2" borderId="0" xfId="0" applyFont="1" applyFill="1"/>
    <xf numFmtId="173" fontId="75" fillId="2" borderId="38" xfId="8" applyNumberFormat="1" applyFont="1" applyFill="1" applyBorder="1" applyAlignment="1">
      <alignment horizontal="center"/>
    </xf>
    <xf numFmtId="0" fontId="75" fillId="2" borderId="0" xfId="0" applyFont="1" applyFill="1"/>
    <xf numFmtId="167" fontId="9" fillId="0" borderId="0" xfId="8" applyFont="1" applyFill="1"/>
    <xf numFmtId="0" fontId="35" fillId="0" borderId="0" xfId="0" applyFont="1" applyAlignment="1">
      <alignment horizontal="center"/>
    </xf>
    <xf numFmtId="0" fontId="35" fillId="0" borderId="0" xfId="0" applyFont="1"/>
    <xf numFmtId="2" fontId="55" fillId="66" borderId="33" xfId="0" applyNumberFormat="1" applyFont="1" applyFill="1" applyBorder="1" applyAlignment="1">
      <alignment horizontal="left" vertical="top" wrapText="1"/>
    </xf>
    <xf numFmtId="2" fontId="55" fillId="66" borderId="33" xfId="0" applyNumberFormat="1" applyFont="1" applyFill="1" applyBorder="1" applyAlignment="1">
      <alignment horizontal="center" vertical="top" wrapText="1"/>
    </xf>
    <xf numFmtId="0" fontId="55" fillId="66" borderId="33" xfId="0" applyFont="1" applyFill="1" applyBorder="1" applyAlignment="1">
      <alignment horizontal="left" vertical="top" wrapText="1"/>
    </xf>
    <xf numFmtId="167" fontId="55" fillId="66" borderId="33" xfId="8" applyFont="1" applyFill="1" applyBorder="1" applyAlignment="1">
      <alignment horizontal="left" vertical="top" wrapText="1"/>
    </xf>
    <xf numFmtId="9" fontId="55" fillId="66" borderId="33" xfId="16" applyFont="1" applyFill="1" applyBorder="1" applyAlignment="1">
      <alignment horizontal="center" vertical="top" wrapText="1"/>
    </xf>
    <xf numFmtId="0" fontId="9" fillId="62" borderId="38" xfId="13" applyFont="1" applyFill="1" applyBorder="1" applyProtection="1">
      <protection hidden="1"/>
    </xf>
    <xf numFmtId="0" fontId="75" fillId="0" borderId="0" xfId="13" applyFont="1" applyProtection="1">
      <protection hidden="1"/>
    </xf>
    <xf numFmtId="0" fontId="9" fillId="0" borderId="0" xfId="13" applyFont="1" applyProtection="1">
      <protection hidden="1"/>
    </xf>
    <xf numFmtId="0" fontId="70" fillId="0" borderId="0" xfId="13" applyFont="1" applyProtection="1">
      <protection hidden="1"/>
    </xf>
    <xf numFmtId="0" fontId="9" fillId="0" borderId="0" xfId="0" applyFont="1" applyAlignment="1">
      <alignment vertical="center"/>
    </xf>
    <xf numFmtId="0" fontId="9" fillId="0" borderId="0" xfId="13" applyFont="1" applyAlignment="1" applyProtection="1">
      <alignment vertical="center"/>
      <protection hidden="1"/>
    </xf>
    <xf numFmtId="2" fontId="9" fillId="0" borderId="0" xfId="0" applyNumberFormat="1" applyFont="1" applyAlignment="1">
      <alignment vertical="center"/>
    </xf>
    <xf numFmtId="2" fontId="9" fillId="0" borderId="0" xfId="13" applyNumberFormat="1" applyFont="1" applyAlignment="1" applyProtection="1">
      <alignment vertical="center"/>
      <protection hidden="1"/>
    </xf>
    <xf numFmtId="0" fontId="84" fillId="0" borderId="0" xfId="13" applyFont="1" applyAlignment="1" applyProtection="1">
      <alignment horizontal="right" vertical="center"/>
      <protection hidden="1"/>
    </xf>
    <xf numFmtId="2" fontId="70" fillId="0" borderId="0" xfId="13" applyNumberFormat="1" applyFont="1" applyAlignment="1" applyProtection="1">
      <alignment vertical="center"/>
      <protection hidden="1"/>
    </xf>
    <xf numFmtId="0" fontId="70" fillId="0" borderId="0" xfId="13" applyFont="1" applyAlignment="1" applyProtection="1">
      <alignment horizontal="right" vertical="center"/>
      <protection hidden="1"/>
    </xf>
    <xf numFmtId="0" fontId="70" fillId="0" borderId="0" xfId="13" applyFont="1" applyAlignment="1" applyProtection="1">
      <alignment vertical="center"/>
      <protection hidden="1"/>
    </xf>
    <xf numFmtId="14" fontId="73" fillId="0" borderId="0" xfId="12" applyNumberFormat="1" applyFont="1" applyAlignment="1">
      <alignment horizontal="left"/>
    </xf>
    <xf numFmtId="2" fontId="83" fillId="0" borderId="0" xfId="13" applyNumberFormat="1" applyFont="1" applyAlignment="1" applyProtection="1">
      <alignment vertical="center"/>
      <protection locked="0"/>
    </xf>
    <xf numFmtId="2" fontId="9" fillId="0" borderId="3" xfId="11" applyNumberFormat="1" applyFont="1" applyBorder="1" applyProtection="1">
      <protection hidden="1"/>
    </xf>
    <xf numFmtId="2" fontId="9" fillId="0" borderId="0" xfId="11" applyNumberFormat="1" applyFont="1" applyProtection="1">
      <protection hidden="1"/>
    </xf>
    <xf numFmtId="2" fontId="9" fillId="0" borderId="37" xfId="11" applyNumberFormat="1" applyFont="1" applyBorder="1" applyProtection="1">
      <protection hidden="1"/>
    </xf>
    <xf numFmtId="2" fontId="9" fillId="0" borderId="36" xfId="11" applyNumberFormat="1" applyFont="1" applyBorder="1" applyProtection="1">
      <protection hidden="1"/>
    </xf>
    <xf numFmtId="0" fontId="9" fillId="0" borderId="37" xfId="0" applyFont="1" applyBorder="1"/>
    <xf numFmtId="176" fontId="9" fillId="62" borderId="38" xfId="11" applyNumberFormat="1" applyFont="1" applyFill="1" applyBorder="1" applyAlignment="1" applyProtection="1">
      <alignment vertical="center"/>
      <protection hidden="1"/>
    </xf>
    <xf numFmtId="176" fontId="9" fillId="2" borderId="0" xfId="11" applyNumberFormat="1" applyFont="1" applyFill="1" applyAlignment="1" applyProtection="1">
      <alignment vertical="center"/>
      <protection hidden="1"/>
    </xf>
    <xf numFmtId="0" fontId="55" fillId="0" borderId="37" xfId="0" applyFont="1" applyBorder="1"/>
    <xf numFmtId="0" fontId="55" fillId="0" borderId="36" xfId="0" applyFont="1" applyBorder="1"/>
    <xf numFmtId="176" fontId="55" fillId="0" borderId="38" xfId="11" applyNumberFormat="1" applyFont="1" applyBorder="1" applyAlignment="1" applyProtection="1">
      <alignment vertical="center"/>
      <protection hidden="1"/>
    </xf>
    <xf numFmtId="0" fontId="9" fillId="0" borderId="36" xfId="0" applyFont="1" applyBorder="1" applyAlignment="1">
      <alignment horizontal="left"/>
    </xf>
    <xf numFmtId="176" fontId="9" fillId="0" borderId="38" xfId="11" applyNumberFormat="1" applyFont="1" applyBorder="1" applyAlignment="1" applyProtection="1">
      <alignment vertical="center"/>
      <protection hidden="1"/>
    </xf>
    <xf numFmtId="10" fontId="55" fillId="0" borderId="36" xfId="0" applyNumberFormat="1" applyFont="1" applyBorder="1"/>
    <xf numFmtId="0" fontId="85" fillId="0" borderId="3" xfId="13" applyFont="1" applyBorder="1" applyAlignment="1" applyProtection="1">
      <alignment horizontal="left" vertical="center"/>
      <protection hidden="1"/>
    </xf>
    <xf numFmtId="0" fontId="85" fillId="0" borderId="0" xfId="13" applyFont="1" applyAlignment="1" applyProtection="1">
      <alignment horizontal="left" vertical="center"/>
      <protection hidden="1"/>
    </xf>
    <xf numFmtId="0" fontId="79" fillId="0" borderId="0" xfId="13" applyFont="1" applyAlignment="1" applyProtection="1">
      <alignment vertical="center"/>
      <protection hidden="1"/>
    </xf>
    <xf numFmtId="2" fontId="55" fillId="0" borderId="38" xfId="11" applyNumberFormat="1" applyFont="1" applyBorder="1" applyAlignment="1" applyProtection="1">
      <alignment horizontal="center"/>
      <protection hidden="1"/>
    </xf>
    <xf numFmtId="178" fontId="79" fillId="0" borderId="38" xfId="13" applyNumberFormat="1" applyFont="1" applyBorder="1" applyAlignment="1" applyProtection="1">
      <alignment horizontal="left" vertical="center"/>
      <protection hidden="1"/>
    </xf>
    <xf numFmtId="0" fontId="71" fillId="0" borderId="36" xfId="0" applyFont="1" applyBorder="1"/>
    <xf numFmtId="166" fontId="79" fillId="62" borderId="38" xfId="18" applyFont="1" applyFill="1" applyBorder="1" applyAlignment="1" applyProtection="1">
      <alignment horizontal="right" vertical="center"/>
      <protection hidden="1"/>
    </xf>
    <xf numFmtId="178" fontId="79" fillId="0" borderId="6" xfId="13" applyNumberFormat="1" applyFont="1" applyBorder="1" applyAlignment="1" applyProtection="1">
      <alignment horizontal="left" vertical="center"/>
      <protection hidden="1"/>
    </xf>
    <xf numFmtId="0" fontId="9" fillId="0" borderId="37" xfId="11" applyFont="1" applyBorder="1" applyAlignment="1" applyProtection="1">
      <alignment vertical="center"/>
      <protection hidden="1"/>
    </xf>
    <xf numFmtId="0" fontId="9" fillId="0" borderId="2" xfId="0" applyFont="1" applyBorder="1"/>
    <xf numFmtId="10" fontId="9" fillId="62" borderId="38" xfId="11" applyNumberFormat="1" applyFont="1" applyFill="1" applyBorder="1" applyAlignment="1" applyProtection="1">
      <alignment vertical="center"/>
      <protection hidden="1"/>
    </xf>
    <xf numFmtId="10" fontId="79" fillId="0" borderId="0" xfId="16" applyNumberFormat="1" applyFont="1" applyFill="1" applyBorder="1" applyAlignment="1" applyProtection="1">
      <alignment horizontal="right" vertical="center"/>
      <protection hidden="1"/>
    </xf>
    <xf numFmtId="0" fontId="9" fillId="0" borderId="39" xfId="0" applyFont="1" applyBorder="1"/>
    <xf numFmtId="180" fontId="9" fillId="0" borderId="0" xfId="11" applyNumberFormat="1" applyFont="1" applyProtection="1">
      <protection hidden="1"/>
    </xf>
    <xf numFmtId="0" fontId="55" fillId="0" borderId="37" xfId="13" applyFont="1" applyBorder="1" applyAlignment="1" applyProtection="1">
      <alignment vertical="center"/>
      <protection hidden="1"/>
    </xf>
    <xf numFmtId="0" fontId="55" fillId="0" borderId="39" xfId="0" applyFont="1" applyBorder="1"/>
    <xf numFmtId="10" fontId="55" fillId="0" borderId="38" xfId="16" applyNumberFormat="1" applyFont="1" applyFill="1" applyBorder="1" applyAlignment="1"/>
    <xf numFmtId="10" fontId="85" fillId="0" borderId="0" xfId="16" applyNumberFormat="1" applyFont="1" applyFill="1" applyBorder="1" applyAlignment="1"/>
    <xf numFmtId="178" fontId="9" fillId="0" borderId="0" xfId="13" applyNumberFormat="1" applyFont="1" applyAlignment="1" applyProtection="1">
      <alignment vertical="center"/>
      <protection hidden="1"/>
    </xf>
    <xf numFmtId="0" fontId="79" fillId="0" borderId="38" xfId="13" applyFont="1" applyBorder="1" applyAlignment="1" applyProtection="1">
      <alignment horizontal="left" vertical="center"/>
      <protection hidden="1"/>
    </xf>
    <xf numFmtId="2" fontId="79" fillId="2" borderId="38" xfId="13" applyNumberFormat="1" applyFont="1" applyFill="1" applyBorder="1" applyAlignment="1" applyProtection="1">
      <alignment horizontal="right" vertical="center"/>
      <protection hidden="1"/>
    </xf>
    <xf numFmtId="175" fontId="78" fillId="0" borderId="0" xfId="13" applyNumberFormat="1" applyFont="1" applyAlignment="1" applyProtection="1">
      <alignment vertical="center"/>
      <protection hidden="1"/>
    </xf>
    <xf numFmtId="0" fontId="55" fillId="0" borderId="38" xfId="13" applyFont="1" applyBorder="1" applyAlignment="1" applyProtection="1">
      <alignment vertical="center"/>
      <protection hidden="1"/>
    </xf>
    <xf numFmtId="2" fontId="55" fillId="0" borderId="38" xfId="13" applyNumberFormat="1" applyFont="1" applyBorder="1" applyAlignment="1" applyProtection="1">
      <alignment vertical="center"/>
      <protection hidden="1"/>
    </xf>
    <xf numFmtId="175" fontId="9" fillId="0" borderId="0" xfId="13" applyNumberFormat="1" applyFont="1" applyAlignment="1" applyProtection="1">
      <alignment vertical="center"/>
      <protection hidden="1"/>
    </xf>
    <xf numFmtId="0" fontId="85" fillId="0" borderId="38" xfId="13" applyFont="1" applyBorder="1" applyAlignment="1" applyProtection="1">
      <alignment vertical="center"/>
      <protection hidden="1"/>
    </xf>
    <xf numFmtId="2" fontId="79" fillId="62" borderId="38" xfId="13" applyNumberFormat="1" applyFont="1" applyFill="1" applyBorder="1" applyAlignment="1" applyProtection="1">
      <alignment horizontal="right" vertical="center"/>
      <protection hidden="1"/>
    </xf>
    <xf numFmtId="0" fontId="86" fillId="0" borderId="38" xfId="13" applyFont="1" applyBorder="1" applyAlignment="1" applyProtection="1">
      <alignment vertical="center"/>
      <protection hidden="1"/>
    </xf>
    <xf numFmtId="0" fontId="9" fillId="0" borderId="38" xfId="13" applyFont="1" applyBorder="1" applyAlignment="1" applyProtection="1">
      <alignment vertical="center"/>
      <protection hidden="1"/>
    </xf>
    <xf numFmtId="10" fontId="79" fillId="0" borderId="38" xfId="16" applyNumberFormat="1" applyFont="1" applyFill="1" applyBorder="1" applyAlignment="1" applyProtection="1">
      <alignment vertical="center"/>
      <protection hidden="1"/>
    </xf>
    <xf numFmtId="176" fontId="9" fillId="0" borderId="0" xfId="13" applyNumberFormat="1" applyFont="1" applyAlignment="1" applyProtection="1">
      <alignment horizontal="right" vertical="center"/>
      <protection hidden="1"/>
    </xf>
    <xf numFmtId="10" fontId="55" fillId="0" borderId="38" xfId="16" applyNumberFormat="1" applyFont="1" applyFill="1" applyBorder="1" applyAlignment="1" applyProtection="1">
      <alignment vertical="center"/>
      <protection hidden="1"/>
    </xf>
    <xf numFmtId="0" fontId="9" fillId="0" borderId="0" xfId="13" applyFont="1" applyAlignment="1" applyProtection="1">
      <alignment horizontal="right" vertical="center"/>
      <protection hidden="1"/>
    </xf>
    <xf numFmtId="0" fontId="81" fillId="0" borderId="0" xfId="13" applyFont="1" applyProtection="1">
      <protection hidden="1"/>
    </xf>
    <xf numFmtId="0" fontId="87" fillId="0" borderId="0" xfId="0" applyFont="1" applyAlignment="1">
      <alignment horizontal="left" indent="3"/>
    </xf>
    <xf numFmtId="0" fontId="87" fillId="0" borderId="0" xfId="0" applyFont="1"/>
    <xf numFmtId="0" fontId="87" fillId="0" borderId="0" xfId="0" applyFont="1" applyAlignment="1">
      <alignment horizontal="left" indent="1"/>
    </xf>
    <xf numFmtId="179" fontId="87" fillId="0" borderId="0" xfId="0" applyNumberFormat="1" applyFont="1"/>
    <xf numFmtId="178" fontId="87" fillId="0" borderId="0" xfId="0" applyNumberFormat="1" applyFont="1"/>
    <xf numFmtId="2" fontId="88" fillId="66" borderId="37" xfId="13" applyNumberFormat="1" applyFont="1" applyFill="1" applyBorder="1" applyAlignment="1" applyProtection="1">
      <alignment horizontal="left" vertical="center"/>
      <protection hidden="1"/>
    </xf>
    <xf numFmtId="2" fontId="9" fillId="66" borderId="39" xfId="11" applyNumberFormat="1" applyFont="1" applyFill="1" applyBorder="1" applyProtection="1">
      <protection hidden="1"/>
    </xf>
    <xf numFmtId="2" fontId="9" fillId="66" borderId="36" xfId="11" applyNumberFormat="1" applyFont="1" applyFill="1" applyBorder="1" applyProtection="1">
      <protection hidden="1"/>
    </xf>
    <xf numFmtId="0" fontId="88" fillId="66" borderId="37" xfId="13" applyFont="1" applyFill="1" applyBorder="1" applyAlignment="1" applyProtection="1">
      <alignment horizontal="left" vertical="center"/>
      <protection hidden="1"/>
    </xf>
    <xf numFmtId="0" fontId="72" fillId="66" borderId="39" xfId="13" applyFont="1" applyFill="1" applyBorder="1" applyAlignment="1" applyProtection="1">
      <alignment horizontal="left" vertical="center"/>
      <protection hidden="1"/>
    </xf>
    <xf numFmtId="9" fontId="9" fillId="66" borderId="36" xfId="13" applyNumberFormat="1" applyFont="1" applyFill="1" applyBorder="1" applyAlignment="1" applyProtection="1">
      <alignment vertical="center"/>
      <protection hidden="1"/>
    </xf>
    <xf numFmtId="0" fontId="55" fillId="66" borderId="38" xfId="13" applyFont="1" applyFill="1" applyBorder="1" applyAlignment="1" applyProtection="1">
      <alignment horizontal="left" vertical="center"/>
      <protection hidden="1"/>
    </xf>
    <xf numFmtId="0" fontId="89" fillId="0" borderId="0" xfId="13" applyFont="1" applyProtection="1">
      <protection hidden="1"/>
    </xf>
    <xf numFmtId="0" fontId="89" fillId="0" borderId="0" xfId="13" applyFont="1" applyAlignment="1" applyProtection="1">
      <alignment horizontal="center"/>
      <protection hidden="1"/>
    </xf>
    <xf numFmtId="0" fontId="89" fillId="0" borderId="0" xfId="13" applyFont="1" applyAlignment="1" applyProtection="1">
      <alignment horizontal="right"/>
      <protection hidden="1"/>
    </xf>
    <xf numFmtId="169" fontId="89" fillId="0" borderId="0" xfId="3" applyFont="1" applyFill="1" applyBorder="1" applyAlignment="1" applyProtection="1">
      <alignment horizontal="center"/>
      <protection hidden="1"/>
    </xf>
    <xf numFmtId="174" fontId="89" fillId="0" borderId="0" xfId="3" applyNumberFormat="1" applyFont="1" applyFill="1" applyBorder="1" applyAlignment="1" applyProtection="1">
      <alignment horizontal="center"/>
      <protection hidden="1"/>
    </xf>
    <xf numFmtId="2" fontId="72" fillId="0" borderId="0" xfId="0" applyNumberFormat="1" applyFont="1"/>
    <xf numFmtId="2" fontId="73" fillId="0" borderId="0" xfId="0" applyNumberFormat="1" applyFont="1"/>
    <xf numFmtId="0" fontId="90" fillId="0" borderId="0" xfId="13" applyFont="1" applyAlignment="1" applyProtection="1">
      <alignment horizontal="right"/>
      <protection hidden="1"/>
    </xf>
    <xf numFmtId="0" fontId="91" fillId="0" borderId="0" xfId="0" applyFont="1" applyAlignment="1">
      <alignment horizontal="center" vertical="center"/>
    </xf>
    <xf numFmtId="174" fontId="91" fillId="0" borderId="0" xfId="0" applyNumberFormat="1" applyFont="1" applyAlignment="1">
      <alignment horizontal="center" vertical="center"/>
    </xf>
    <xf numFmtId="1" fontId="73" fillId="0" borderId="0" xfId="0" applyNumberFormat="1" applyFont="1" applyAlignment="1">
      <alignment horizontal="left"/>
    </xf>
    <xf numFmtId="2" fontId="90" fillId="0" borderId="0" xfId="13" applyNumberFormat="1" applyFont="1" applyAlignment="1" applyProtection="1">
      <alignment horizontal="right"/>
      <protection hidden="1"/>
    </xf>
    <xf numFmtId="2" fontId="92" fillId="0" borderId="0" xfId="13" applyNumberFormat="1" applyFont="1" applyAlignment="1" applyProtection="1">
      <alignment horizontal="center"/>
      <protection hidden="1"/>
    </xf>
    <xf numFmtId="0" fontId="71" fillId="2" borderId="0" xfId="0" applyFont="1" applyFill="1"/>
    <xf numFmtId="0" fontId="9" fillId="0" borderId="0" xfId="0" applyFont="1" applyAlignment="1">
      <alignment vertical="top" wrapText="1"/>
    </xf>
    <xf numFmtId="43" fontId="9" fillId="0" borderId="0" xfId="0" applyNumberFormat="1" applyFont="1"/>
    <xf numFmtId="14" fontId="73" fillId="0" borderId="0" xfId="0" applyNumberFormat="1" applyFont="1" applyAlignment="1">
      <alignment horizontal="left"/>
    </xf>
    <xf numFmtId="0" fontId="9" fillId="0" borderId="0" xfId="0" applyFont="1" applyAlignment="1">
      <alignment horizontal="center" wrapText="1"/>
    </xf>
    <xf numFmtId="2" fontId="83" fillId="0" borderId="0" xfId="0" applyNumberFormat="1" applyFont="1"/>
    <xf numFmtId="1" fontId="93" fillId="0" borderId="0" xfId="0" applyNumberFormat="1" applyFont="1" applyAlignment="1">
      <alignment horizontal="left"/>
    </xf>
    <xf numFmtId="2" fontId="92" fillId="0" borderId="0" xfId="13" applyNumberFormat="1" applyFont="1" applyAlignment="1" applyProtection="1">
      <alignment horizontal="right"/>
      <protection hidden="1"/>
    </xf>
    <xf numFmtId="2" fontId="78" fillId="0" borderId="0" xfId="0" applyNumberFormat="1" applyFont="1" applyAlignment="1">
      <alignment horizontal="center" vertical="center"/>
    </xf>
    <xf numFmtId="174" fontId="78" fillId="0" borderId="0" xfId="0" applyNumberFormat="1" applyFont="1" applyAlignment="1">
      <alignment horizontal="center" vertical="center"/>
    </xf>
    <xf numFmtId="2" fontId="92" fillId="0" borderId="0" xfId="13" applyNumberFormat="1" applyFont="1" applyAlignment="1" applyProtection="1">
      <alignment horizontal="center" wrapText="1"/>
      <protection hidden="1"/>
    </xf>
    <xf numFmtId="2" fontId="9" fillId="0" borderId="37" xfId="13" applyNumberFormat="1" applyFont="1" applyBorder="1" applyProtection="1">
      <protection hidden="1"/>
    </xf>
    <xf numFmtId="2" fontId="94" fillId="0" borderId="39" xfId="3" applyNumberFormat="1" applyFont="1" applyFill="1" applyBorder="1" applyAlignment="1" applyProtection="1">
      <alignment horizontal="center" vertical="center"/>
      <protection hidden="1"/>
    </xf>
    <xf numFmtId="2" fontId="94" fillId="0" borderId="36" xfId="3" applyNumberFormat="1" applyFont="1" applyFill="1" applyBorder="1" applyAlignment="1" applyProtection="1">
      <alignment horizontal="right" vertical="center"/>
      <protection hidden="1"/>
    </xf>
    <xf numFmtId="2" fontId="79" fillId="0" borderId="38" xfId="3" applyNumberFormat="1" applyFont="1" applyFill="1" applyBorder="1" applyAlignment="1" applyProtection="1">
      <protection hidden="1"/>
    </xf>
    <xf numFmtId="174" fontId="78" fillId="0" borderId="40" xfId="0" applyNumberFormat="1" applyFont="1" applyBorder="1" applyAlignment="1">
      <alignment horizontal="center" vertical="center"/>
    </xf>
    <xf numFmtId="1" fontId="55" fillId="0" borderId="38" xfId="13" applyNumberFormat="1" applyFont="1" applyBorder="1" applyAlignment="1" applyProtection="1">
      <alignment horizontal="center"/>
      <protection hidden="1"/>
    </xf>
    <xf numFmtId="2" fontId="95" fillId="0" borderId="39" xfId="3" applyNumberFormat="1" applyFont="1" applyFill="1" applyBorder="1" applyAlignment="1" applyProtection="1">
      <alignment horizontal="left" vertical="center"/>
      <protection hidden="1"/>
    </xf>
    <xf numFmtId="2" fontId="89" fillId="0" borderId="36" xfId="3" applyNumberFormat="1" applyFont="1" applyFill="1" applyBorder="1" applyAlignment="1" applyProtection="1">
      <alignment horizontal="right" vertical="center"/>
      <protection hidden="1"/>
    </xf>
    <xf numFmtId="166" fontId="79" fillId="35" borderId="38" xfId="18" applyFont="1" applyFill="1" applyBorder="1" applyAlignment="1" applyProtection="1">
      <protection locked="0"/>
    </xf>
    <xf numFmtId="174" fontId="78" fillId="0" borderId="5" xfId="0" applyNumberFormat="1" applyFont="1" applyBorder="1" applyAlignment="1">
      <alignment horizontal="center" vertical="center"/>
    </xf>
    <xf numFmtId="166" fontId="9" fillId="62" borderId="38" xfId="18" applyFont="1" applyFill="1" applyBorder="1"/>
    <xf numFmtId="10" fontId="96" fillId="0" borderId="36" xfId="16" applyNumberFormat="1" applyFont="1" applyFill="1" applyBorder="1" applyAlignment="1" applyProtection="1">
      <alignment horizontal="right"/>
      <protection hidden="1"/>
    </xf>
    <xf numFmtId="166" fontId="79" fillId="63" borderId="38" xfId="18" applyFont="1" applyFill="1" applyBorder="1" applyAlignment="1" applyProtection="1">
      <protection locked="0"/>
    </xf>
    <xf numFmtId="0" fontId="9" fillId="2" borderId="37" xfId="13" applyFont="1" applyFill="1" applyBorder="1" applyProtection="1">
      <protection hidden="1"/>
    </xf>
    <xf numFmtId="2" fontId="95" fillId="2" borderId="39" xfId="3" applyNumberFormat="1" applyFont="1" applyFill="1" applyBorder="1" applyAlignment="1" applyProtection="1">
      <alignment horizontal="left" vertical="center"/>
      <protection hidden="1"/>
    </xf>
    <xf numFmtId="0" fontId="97" fillId="2" borderId="36" xfId="13" applyFont="1" applyFill="1" applyBorder="1" applyAlignment="1" applyProtection="1">
      <alignment horizontal="right"/>
      <protection hidden="1"/>
    </xf>
    <xf numFmtId="2" fontId="92" fillId="2" borderId="0" xfId="13" applyNumberFormat="1" applyFont="1" applyFill="1" applyAlignment="1" applyProtection="1">
      <alignment horizontal="center"/>
      <protection hidden="1"/>
    </xf>
    <xf numFmtId="0" fontId="55" fillId="0" borderId="37" xfId="13" applyFont="1" applyBorder="1" applyProtection="1">
      <protection hidden="1"/>
    </xf>
    <xf numFmtId="0" fontId="98" fillId="0" borderId="39" xfId="13" applyFont="1" applyBorder="1" applyProtection="1">
      <protection hidden="1"/>
    </xf>
    <xf numFmtId="0" fontId="98" fillId="0" borderId="36" xfId="13" applyFont="1" applyBorder="1" applyAlignment="1" applyProtection="1">
      <alignment horizontal="right"/>
      <protection hidden="1"/>
    </xf>
    <xf numFmtId="2" fontId="90" fillId="0" borderId="0" xfId="13" applyNumberFormat="1" applyFont="1" applyAlignment="1" applyProtection="1">
      <alignment horizontal="center"/>
      <protection hidden="1"/>
    </xf>
    <xf numFmtId="178" fontId="55" fillId="0" borderId="38" xfId="3" applyNumberFormat="1" applyFont="1" applyFill="1" applyBorder="1" applyAlignment="1" applyProtection="1">
      <protection hidden="1"/>
    </xf>
    <xf numFmtId="0" fontId="9" fillId="0" borderId="37" xfId="13" applyFont="1" applyBorder="1" applyProtection="1">
      <protection hidden="1"/>
    </xf>
    <xf numFmtId="0" fontId="96" fillId="0" borderId="39" xfId="13" applyFont="1" applyBorder="1" applyAlignment="1" applyProtection="1">
      <alignment horizontal="right"/>
      <protection hidden="1"/>
    </xf>
    <xf numFmtId="0" fontId="96" fillId="0" borderId="36" xfId="13" applyFont="1" applyBorder="1" applyAlignment="1" applyProtection="1">
      <alignment horizontal="right"/>
      <protection hidden="1"/>
    </xf>
    <xf numFmtId="169" fontId="79" fillId="0" borderId="38" xfId="3" applyFont="1" applyFill="1" applyBorder="1" applyAlignment="1" applyProtection="1">
      <protection hidden="1"/>
    </xf>
    <xf numFmtId="0" fontId="79" fillId="0" borderId="37" xfId="13" applyFont="1" applyBorder="1" applyProtection="1">
      <protection hidden="1"/>
    </xf>
    <xf numFmtId="10" fontId="97" fillId="62" borderId="38" xfId="16" applyNumberFormat="1" applyFont="1" applyFill="1" applyBorder="1" applyAlignment="1" applyProtection="1">
      <alignment horizontal="right"/>
      <protection hidden="1"/>
    </xf>
    <xf numFmtId="166" fontId="79" fillId="0" borderId="38" xfId="18" applyFont="1" applyFill="1" applyBorder="1" applyAlignment="1" applyProtection="1">
      <protection locked="0"/>
    </xf>
    <xf numFmtId="169" fontId="79" fillId="0" borderId="38" xfId="3" applyFont="1" applyFill="1" applyBorder="1" applyAlignment="1" applyProtection="1">
      <protection locked="0"/>
    </xf>
    <xf numFmtId="0" fontId="97" fillId="0" borderId="39" xfId="13" applyFont="1" applyBorder="1" applyAlignment="1" applyProtection="1">
      <alignment horizontal="center"/>
      <protection hidden="1"/>
    </xf>
    <xf numFmtId="0" fontId="97" fillId="0" borderId="36" xfId="13" applyFont="1" applyBorder="1" applyAlignment="1" applyProtection="1">
      <alignment horizontal="right"/>
      <protection hidden="1"/>
    </xf>
    <xf numFmtId="174" fontId="99" fillId="0" borderId="38" xfId="16" applyNumberFormat="1" applyFont="1" applyFill="1" applyBorder="1" applyAlignment="1" applyProtection="1">
      <alignment horizontal="center"/>
      <protection hidden="1"/>
    </xf>
    <xf numFmtId="0" fontId="75" fillId="0" borderId="37" xfId="13" applyFont="1" applyBorder="1" applyProtection="1">
      <protection hidden="1"/>
    </xf>
    <xf numFmtId="10" fontId="96" fillId="0" borderId="39" xfId="13" applyNumberFormat="1" applyFont="1" applyBorder="1" applyAlignment="1" applyProtection="1">
      <alignment horizontal="right"/>
      <protection hidden="1"/>
    </xf>
    <xf numFmtId="2" fontId="100" fillId="0" borderId="0" xfId="13" applyNumberFormat="1" applyFont="1" applyAlignment="1" applyProtection="1">
      <alignment horizontal="center"/>
      <protection hidden="1"/>
    </xf>
    <xf numFmtId="166" fontId="101" fillId="2" borderId="38" xfId="18" applyFont="1" applyFill="1" applyBorder="1" applyAlignment="1" applyProtection="1">
      <alignment horizontal="right"/>
      <protection locked="0"/>
    </xf>
    <xf numFmtId="174" fontId="75" fillId="0" borderId="5" xfId="0" applyNumberFormat="1" applyFont="1" applyBorder="1" applyAlignment="1">
      <alignment horizontal="center" vertical="center"/>
    </xf>
    <xf numFmtId="0" fontId="75" fillId="0" borderId="0" xfId="0" applyFont="1"/>
    <xf numFmtId="174" fontId="97" fillId="0" borderId="36" xfId="16" applyNumberFormat="1" applyFont="1" applyFill="1" applyBorder="1" applyAlignment="1" applyProtection="1">
      <alignment horizontal="right"/>
      <protection hidden="1"/>
    </xf>
    <xf numFmtId="9" fontId="79" fillId="62" borderId="38" xfId="16" applyFont="1" applyFill="1" applyBorder="1" applyAlignment="1" applyProtection="1">
      <alignment horizontal="center"/>
      <protection hidden="1"/>
    </xf>
    <xf numFmtId="0" fontId="102" fillId="0" borderId="39" xfId="13" applyFont="1" applyBorder="1" applyAlignment="1" applyProtection="1">
      <alignment horizontal="center"/>
      <protection hidden="1"/>
    </xf>
    <xf numFmtId="169" fontId="97" fillId="0" borderId="39" xfId="13" applyNumberFormat="1" applyFont="1" applyBorder="1" applyAlignment="1" applyProtection="1">
      <alignment horizontal="center"/>
      <protection hidden="1"/>
    </xf>
    <xf numFmtId="165" fontId="97" fillId="0" borderId="39" xfId="13" applyNumberFormat="1" applyFont="1" applyBorder="1" applyAlignment="1" applyProtection="1">
      <alignment horizontal="center"/>
      <protection hidden="1"/>
    </xf>
    <xf numFmtId="9" fontId="55" fillId="0" borderId="38" xfId="0" applyNumberFormat="1" applyFont="1" applyBorder="1" applyAlignment="1">
      <alignment horizontal="center"/>
    </xf>
    <xf numFmtId="9" fontId="55" fillId="61" borderId="38" xfId="65" applyFont="1" applyFill="1" applyBorder="1" applyAlignment="1">
      <alignment horizontal="center"/>
    </xf>
    <xf numFmtId="174" fontId="103" fillId="0" borderId="5" xfId="0" applyNumberFormat="1" applyFont="1" applyBorder="1" applyAlignment="1">
      <alignment horizontal="center" vertical="center"/>
    </xf>
    <xf numFmtId="0" fontId="9" fillId="62" borderId="37" xfId="13" applyFont="1" applyFill="1" applyBorder="1" applyProtection="1">
      <protection hidden="1"/>
    </xf>
    <xf numFmtId="0" fontId="97" fillId="62" borderId="39" xfId="13" applyFont="1" applyFill="1" applyBorder="1" applyAlignment="1" applyProtection="1">
      <alignment horizontal="center"/>
      <protection hidden="1"/>
    </xf>
    <xf numFmtId="0" fontId="97" fillId="62" borderId="36" xfId="13" applyFont="1" applyFill="1" applyBorder="1" applyAlignment="1" applyProtection="1">
      <alignment horizontal="right"/>
      <protection hidden="1"/>
    </xf>
    <xf numFmtId="166" fontId="9" fillId="0" borderId="37" xfId="18" applyFont="1" applyFill="1" applyBorder="1" applyAlignment="1" applyProtection="1">
      <protection hidden="1"/>
    </xf>
    <xf numFmtId="166" fontId="9" fillId="0" borderId="38" xfId="18" applyFont="1" applyFill="1" applyBorder="1" applyAlignment="1" applyProtection="1">
      <protection hidden="1"/>
    </xf>
    <xf numFmtId="167" fontId="97" fillId="0" borderId="36" xfId="8" applyFont="1" applyFill="1" applyBorder="1" applyAlignment="1" applyProtection="1">
      <alignment horizontal="right"/>
      <protection hidden="1"/>
    </xf>
    <xf numFmtId="10" fontId="97" fillId="0" borderId="36" xfId="16" applyNumberFormat="1" applyFont="1" applyFill="1" applyBorder="1" applyAlignment="1" applyProtection="1">
      <alignment horizontal="right"/>
      <protection hidden="1"/>
    </xf>
    <xf numFmtId="10" fontId="97" fillId="62" borderId="36" xfId="16" applyNumberFormat="1" applyFont="1" applyFill="1" applyBorder="1" applyAlignment="1" applyProtection="1">
      <alignment horizontal="right"/>
      <protection hidden="1"/>
    </xf>
    <xf numFmtId="174" fontId="9" fillId="0" borderId="5" xfId="0" applyNumberFormat="1" applyFont="1" applyBorder="1"/>
    <xf numFmtId="0" fontId="104" fillId="0" borderId="37" xfId="13" applyFont="1" applyBorder="1" applyProtection="1">
      <protection hidden="1"/>
    </xf>
    <xf numFmtId="0" fontId="105" fillId="0" borderId="39" xfId="13" applyFont="1" applyBorder="1" applyProtection="1">
      <protection hidden="1"/>
    </xf>
    <xf numFmtId="0" fontId="105" fillId="0" borderId="36" xfId="13" applyFont="1" applyBorder="1" applyAlignment="1" applyProtection="1">
      <alignment horizontal="right"/>
      <protection hidden="1"/>
    </xf>
    <xf numFmtId="0" fontId="97" fillId="0" borderId="39" xfId="13" applyFont="1" applyBorder="1" applyProtection="1">
      <protection hidden="1"/>
    </xf>
    <xf numFmtId="0" fontId="79" fillId="0" borderId="35" xfId="13" applyFont="1" applyBorder="1" applyProtection="1">
      <protection hidden="1"/>
    </xf>
    <xf numFmtId="10" fontId="96" fillId="0" borderId="2" xfId="13" applyNumberFormat="1" applyFont="1" applyBorder="1" applyAlignment="1" applyProtection="1">
      <alignment horizontal="right"/>
      <protection hidden="1"/>
    </xf>
    <xf numFmtId="174" fontId="97" fillId="0" borderId="6" xfId="16" applyNumberFormat="1" applyFont="1" applyFill="1" applyBorder="1" applyAlignment="1" applyProtection="1">
      <alignment horizontal="right"/>
      <protection hidden="1"/>
    </xf>
    <xf numFmtId="169" fontId="98" fillId="0" borderId="39" xfId="13" applyNumberFormat="1" applyFont="1" applyBorder="1" applyProtection="1">
      <protection hidden="1"/>
    </xf>
    <xf numFmtId="169" fontId="97" fillId="0" borderId="36" xfId="13" applyNumberFormat="1" applyFont="1" applyBorder="1" applyAlignment="1" applyProtection="1">
      <alignment horizontal="right"/>
      <protection hidden="1"/>
    </xf>
    <xf numFmtId="178" fontId="55" fillId="0" borderId="4" xfId="5" applyNumberFormat="1" applyFont="1" applyFill="1" applyBorder="1" applyAlignment="1" applyProtection="1">
      <protection hidden="1"/>
    </xf>
    <xf numFmtId="174" fontId="9" fillId="0" borderId="6" xfId="0" applyNumberFormat="1" applyFont="1" applyBorder="1" applyAlignment="1">
      <alignment horizontal="center" vertical="center"/>
    </xf>
    <xf numFmtId="0" fontId="98" fillId="0" borderId="0" xfId="0" applyFont="1"/>
    <xf numFmtId="0" fontId="98" fillId="0" borderId="40" xfId="0" applyFont="1" applyBorder="1" applyAlignment="1">
      <alignment horizontal="right"/>
    </xf>
    <xf numFmtId="174" fontId="9" fillId="0" borderId="0" xfId="0" applyNumberFormat="1" applyFont="1"/>
    <xf numFmtId="0" fontId="81" fillId="0" borderId="37" xfId="13" applyFont="1" applyBorder="1" applyProtection="1">
      <protection hidden="1"/>
    </xf>
    <xf numFmtId="169" fontId="96" fillId="0" borderId="39" xfId="13" applyNumberFormat="1" applyFont="1" applyBorder="1" applyProtection="1">
      <protection hidden="1"/>
    </xf>
    <xf numFmtId="169" fontId="96" fillId="0" borderId="36" xfId="13" applyNumberFormat="1" applyFont="1" applyBorder="1" applyAlignment="1" applyProtection="1">
      <alignment horizontal="right"/>
      <protection hidden="1"/>
    </xf>
    <xf numFmtId="178" fontId="81" fillId="0" borderId="38" xfId="5" applyNumberFormat="1" applyFont="1" applyFill="1" applyBorder="1" applyAlignment="1" applyProtection="1">
      <protection hidden="1"/>
    </xf>
    <xf numFmtId="178" fontId="75" fillId="0" borderId="0" xfId="0" applyNumberFormat="1" applyFont="1"/>
    <xf numFmtId="0" fontId="96" fillId="0" borderId="0" xfId="0" applyFont="1"/>
    <xf numFmtId="0" fontId="96" fillId="0" borderId="5" xfId="0" applyFont="1" applyBorder="1" applyAlignment="1">
      <alignment horizontal="right"/>
    </xf>
    <xf numFmtId="0" fontId="96" fillId="0" borderId="0" xfId="0" applyFont="1" applyAlignment="1">
      <alignment horizontal="right"/>
    </xf>
    <xf numFmtId="174" fontId="75" fillId="0" borderId="0" xfId="0" applyNumberFormat="1" applyFont="1"/>
    <xf numFmtId="0" fontId="75" fillId="0" borderId="0" xfId="0" applyFont="1" applyAlignment="1">
      <alignment horizontal="right"/>
    </xf>
    <xf numFmtId="2" fontId="55" fillId="66" borderId="37" xfId="13" applyNumberFormat="1" applyFont="1" applyFill="1" applyBorder="1" applyAlignment="1" applyProtection="1">
      <alignment horizontal="left" vertical="center" wrapText="1"/>
      <protection hidden="1"/>
    </xf>
    <xf numFmtId="2" fontId="55" fillId="66" borderId="39" xfId="13" applyNumberFormat="1" applyFont="1" applyFill="1" applyBorder="1" applyAlignment="1" applyProtection="1">
      <alignment horizontal="center" wrapText="1"/>
      <protection hidden="1"/>
    </xf>
    <xf numFmtId="2" fontId="55" fillId="66" borderId="36" xfId="13" applyNumberFormat="1" applyFont="1" applyFill="1" applyBorder="1" applyAlignment="1" applyProtection="1">
      <alignment horizontal="right" wrapText="1"/>
      <protection hidden="1"/>
    </xf>
    <xf numFmtId="2" fontId="55" fillId="66" borderId="38" xfId="3" applyNumberFormat="1" applyFont="1" applyFill="1" applyBorder="1" applyAlignment="1" applyProtection="1">
      <alignment vertical="center" wrapText="1"/>
      <protection hidden="1"/>
    </xf>
    <xf numFmtId="166" fontId="79" fillId="62" borderId="38" xfId="18" applyFont="1" applyFill="1" applyBorder="1" applyAlignment="1" applyProtection="1">
      <alignment horizontal="center"/>
      <protection hidden="1"/>
    </xf>
    <xf numFmtId="166" fontId="55" fillId="0" borderId="38" xfId="18" applyFont="1" applyBorder="1" applyAlignment="1">
      <alignment horizontal="center"/>
    </xf>
    <xf numFmtId="0" fontId="9" fillId="62" borderId="38" xfId="10" applyFont="1" applyFill="1" applyBorder="1"/>
    <xf numFmtId="2" fontId="73" fillId="0" borderId="0" xfId="63" applyNumberFormat="1" applyFont="1"/>
    <xf numFmtId="2" fontId="72" fillId="0" borderId="0" xfId="63" applyNumberFormat="1" applyFont="1"/>
    <xf numFmtId="0" fontId="71" fillId="0" borderId="0" xfId="0" applyFont="1" applyAlignment="1">
      <alignment wrapText="1"/>
    </xf>
    <xf numFmtId="14" fontId="73" fillId="0" borderId="0" xfId="63" applyNumberFormat="1" applyFont="1" applyAlignment="1">
      <alignment horizontal="left"/>
    </xf>
    <xf numFmtId="2" fontId="9" fillId="0" borderId="38" xfId="89" applyNumberFormat="1" applyFont="1" applyBorder="1" applyAlignment="1">
      <alignment vertical="center"/>
    </xf>
    <xf numFmtId="0" fontId="35" fillId="0" borderId="38" xfId="0" applyFont="1" applyBorder="1" applyAlignment="1">
      <alignment horizontal="left" vertical="center"/>
    </xf>
    <xf numFmtId="0" fontId="9" fillId="0" borderId="38" xfId="0" applyFont="1" applyBorder="1" applyAlignment="1">
      <alignment vertical="center" wrapText="1"/>
    </xf>
    <xf numFmtId="44" fontId="79" fillId="63" borderId="38" xfId="66" applyFont="1" applyFill="1" applyBorder="1" applyAlignment="1" applyProtection="1">
      <alignment vertical="center"/>
      <protection locked="0"/>
    </xf>
    <xf numFmtId="166" fontId="9" fillId="0" borderId="38" xfId="18" applyFont="1" applyBorder="1" applyAlignment="1">
      <alignment vertical="center"/>
    </xf>
    <xf numFmtId="0" fontId="35" fillId="2" borderId="38" xfId="0" applyFont="1" applyFill="1" applyBorder="1" applyAlignment="1">
      <alignment vertical="center"/>
    </xf>
    <xf numFmtId="0" fontId="9" fillId="2" borderId="38" xfId="0" applyFont="1" applyFill="1" applyBorder="1" applyAlignment="1">
      <alignment vertical="center" wrapText="1"/>
    </xf>
    <xf numFmtId="0" fontId="35" fillId="0" borderId="38" xfId="0" applyFont="1" applyBorder="1" applyAlignment="1">
      <alignment vertical="center"/>
    </xf>
    <xf numFmtId="0" fontId="106" fillId="0" borderId="38" xfId="0" applyFont="1" applyBorder="1" applyAlignment="1">
      <alignment vertical="top" wrapText="1"/>
    </xf>
    <xf numFmtId="175" fontId="9" fillId="62" borderId="38" xfId="0" applyNumberFormat="1" applyFont="1" applyFill="1" applyBorder="1" applyAlignment="1">
      <alignment horizontal="center" vertical="center"/>
    </xf>
    <xf numFmtId="175" fontId="9" fillId="0" borderId="38" xfId="0" applyNumberFormat="1" applyFont="1" applyBorder="1" applyAlignment="1">
      <alignment horizontal="center" vertical="center"/>
    </xf>
    <xf numFmtId="0" fontId="9" fillId="0" borderId="38" xfId="0" applyFont="1" applyBorder="1" applyAlignment="1">
      <alignment horizontal="left" vertical="center" wrapText="1"/>
    </xf>
    <xf numFmtId="0" fontId="9" fillId="62" borderId="38" xfId="0" applyFont="1" applyFill="1" applyBorder="1" applyAlignment="1">
      <alignment horizontal="center" vertical="center"/>
    </xf>
    <xf numFmtId="0" fontId="9" fillId="2" borderId="38" xfId="0" applyFont="1" applyFill="1" applyBorder="1" applyAlignment="1">
      <alignment horizontal="center" vertical="center"/>
    </xf>
    <xf numFmtId="0" fontId="35" fillId="0" borderId="33" xfId="0" applyFont="1" applyBorder="1" applyAlignment="1">
      <alignment vertical="center"/>
    </xf>
    <xf numFmtId="0" fontId="35" fillId="0" borderId="38" xfId="0" applyFont="1" applyBorder="1" applyAlignment="1">
      <alignment horizontal="left" vertical="top" wrapText="1"/>
    </xf>
    <xf numFmtId="0" fontId="9" fillId="2" borderId="38" xfId="0" applyFont="1" applyFill="1" applyBorder="1" applyAlignment="1">
      <alignment horizontal="center" wrapText="1"/>
    </xf>
    <xf numFmtId="43" fontId="9" fillId="62" borderId="38" xfId="0" applyNumberFormat="1" applyFont="1" applyFill="1" applyBorder="1" applyAlignment="1">
      <alignment horizontal="center" wrapText="1"/>
    </xf>
    <xf numFmtId="44" fontId="79" fillId="64" borderId="38" xfId="66" applyFont="1" applyFill="1" applyBorder="1" applyAlignment="1" applyProtection="1">
      <alignment vertical="center"/>
      <protection locked="0"/>
    </xf>
    <xf numFmtId="167" fontId="9" fillId="0" borderId="38" xfId="8" applyFont="1" applyBorder="1"/>
    <xf numFmtId="0" fontId="35" fillId="0" borderId="2" xfId="0" applyFont="1" applyBorder="1" applyAlignment="1">
      <alignment horizontal="left" vertical="top" wrapText="1"/>
    </xf>
    <xf numFmtId="2" fontId="9" fillId="0" borderId="2" xfId="0" applyNumberFormat="1" applyFont="1" applyBorder="1"/>
    <xf numFmtId="0" fontId="9" fillId="0" borderId="2" xfId="0" applyFont="1" applyBorder="1" applyAlignment="1">
      <alignment vertical="center" wrapText="1"/>
    </xf>
    <xf numFmtId="0" fontId="9" fillId="0" borderId="2" xfId="0" applyFont="1" applyBorder="1" applyAlignment="1">
      <alignment wrapText="1"/>
    </xf>
    <xf numFmtId="167" fontId="9" fillId="0" borderId="2" xfId="8" applyFont="1" applyBorder="1"/>
    <xf numFmtId="166" fontId="9" fillId="0" borderId="2" xfId="18" applyFont="1" applyBorder="1" applyAlignment="1">
      <alignment vertical="center"/>
    </xf>
    <xf numFmtId="0" fontId="35" fillId="0" borderId="38" xfId="0" applyFont="1" applyBorder="1" applyAlignment="1">
      <alignment vertical="center" wrapText="1"/>
    </xf>
    <xf numFmtId="0" fontId="9" fillId="0" borderId="38" xfId="0" applyFont="1" applyBorder="1" applyAlignment="1">
      <alignment horizontal="center" vertical="center" wrapText="1"/>
    </xf>
    <xf numFmtId="0" fontId="9" fillId="0" borderId="0" xfId="0" applyFont="1" applyAlignment="1">
      <alignment vertical="center" wrapText="1"/>
    </xf>
    <xf numFmtId="0" fontId="55" fillId="66" borderId="38" xfId="59" applyFont="1" applyFill="1" applyBorder="1" applyAlignment="1">
      <alignment horizontal="left" vertical="top" wrapText="1"/>
    </xf>
    <xf numFmtId="49" fontId="35" fillId="63" borderId="38" xfId="9" applyNumberFormat="1" applyFont="1" applyFill="1" applyBorder="1" applyAlignment="1" applyProtection="1">
      <alignment horizontal="left" vertical="top"/>
      <protection hidden="1"/>
    </xf>
    <xf numFmtId="49" fontId="35" fillId="63" borderId="38" xfId="62" applyNumberFormat="1" applyFont="1" applyFill="1" applyBorder="1" applyAlignment="1" applyProtection="1">
      <alignment horizontal="left" vertical="top"/>
      <protection hidden="1"/>
    </xf>
    <xf numFmtId="0" fontId="98" fillId="0" borderId="0" xfId="10" applyFont="1"/>
    <xf numFmtId="178" fontId="98" fillId="0" borderId="0" xfId="10" applyNumberFormat="1" applyFont="1"/>
    <xf numFmtId="2" fontId="98" fillId="0" borderId="0" xfId="10" applyNumberFormat="1" applyFont="1"/>
    <xf numFmtId="2" fontId="83" fillId="0" borderId="0" xfId="10" applyNumberFormat="1" applyFont="1" applyAlignment="1">
      <alignment vertical="center"/>
    </xf>
    <xf numFmtId="2" fontId="83" fillId="0" borderId="0" xfId="10" applyNumberFormat="1" applyFont="1" applyAlignment="1">
      <alignment horizontal="right" vertical="center"/>
    </xf>
    <xf numFmtId="2" fontId="107" fillId="0" borderId="0" xfId="10" applyNumberFormat="1" applyFont="1" applyAlignment="1">
      <alignment vertical="center"/>
    </xf>
    <xf numFmtId="2" fontId="83" fillId="0" borderId="0" xfId="12" applyNumberFormat="1" applyFont="1"/>
    <xf numFmtId="2" fontId="93" fillId="0" borderId="0" xfId="10" applyNumberFormat="1" applyFont="1" applyAlignment="1">
      <alignment vertical="center"/>
    </xf>
    <xf numFmtId="0" fontId="78" fillId="0" borderId="0" xfId="14" applyFont="1"/>
    <xf numFmtId="2" fontId="78" fillId="0" borderId="0" xfId="14" applyNumberFormat="1" applyFont="1"/>
    <xf numFmtId="0" fontId="9" fillId="0" borderId="37" xfId="9" applyFont="1" applyBorder="1" applyAlignment="1" applyProtection="1">
      <alignment horizontal="left"/>
      <protection hidden="1"/>
    </xf>
    <xf numFmtId="0" fontId="9" fillId="0" borderId="36" xfId="9" applyFont="1" applyBorder="1" applyAlignment="1" applyProtection="1">
      <alignment horizontal="left"/>
      <protection hidden="1"/>
    </xf>
    <xf numFmtId="0" fontId="9" fillId="0" borderId="38" xfId="9" applyFont="1" applyBorder="1" applyAlignment="1" applyProtection="1">
      <alignment horizontal="left"/>
      <protection hidden="1"/>
    </xf>
    <xf numFmtId="0" fontId="9" fillId="0" borderId="38" xfId="9" applyFont="1" applyBorder="1" applyAlignment="1" applyProtection="1">
      <alignment horizontal="center"/>
      <protection hidden="1"/>
    </xf>
    <xf numFmtId="0" fontId="9" fillId="0" borderId="38" xfId="0" applyFont="1" applyBorder="1" applyAlignment="1">
      <alignment horizontal="center"/>
    </xf>
    <xf numFmtId="0" fontId="9" fillId="0" borderId="38" xfId="10" applyFont="1" applyBorder="1"/>
    <xf numFmtId="0" fontId="9" fillId="62" borderId="38" xfId="10" applyFont="1" applyFill="1" applyBorder="1" applyAlignment="1">
      <alignment wrapText="1"/>
    </xf>
    <xf numFmtId="166" fontId="9" fillId="62" borderId="38" xfId="18" applyFont="1" applyFill="1" applyBorder="1" applyAlignment="1">
      <alignment wrapText="1"/>
    </xf>
    <xf numFmtId="0" fontId="9" fillId="0" borderId="37" xfId="10" applyFont="1" applyBorder="1"/>
    <xf numFmtId="0" fontId="79" fillId="0" borderId="37" xfId="9" applyFont="1" applyBorder="1" applyAlignment="1" applyProtection="1">
      <alignment horizontal="left"/>
      <protection hidden="1"/>
    </xf>
    <xf numFmtId="0" fontId="9" fillId="0" borderId="38" xfId="9" applyFont="1" applyBorder="1" applyAlignment="1" applyProtection="1">
      <alignment horizontal="left" wrapText="1"/>
      <protection hidden="1"/>
    </xf>
    <xf numFmtId="0" fontId="55" fillId="0" borderId="0" xfId="9" applyFont="1" applyAlignment="1" applyProtection="1">
      <alignment horizontal="left" vertical="center"/>
      <protection hidden="1"/>
    </xf>
    <xf numFmtId="0" fontId="9" fillId="0" borderId="0" xfId="10" applyFont="1"/>
    <xf numFmtId="0" fontId="9" fillId="0" borderId="37" xfId="9" applyFont="1" applyBorder="1" applyAlignment="1" applyProtection="1">
      <alignment horizontal="left" vertical="top"/>
      <protection hidden="1"/>
    </xf>
    <xf numFmtId="0" fontId="9" fillId="0" borderId="39" xfId="9" applyFont="1" applyBorder="1" applyAlignment="1" applyProtection="1">
      <alignment horizontal="left" vertical="top"/>
      <protection hidden="1"/>
    </xf>
    <xf numFmtId="0" fontId="9" fillId="0" borderId="36" xfId="9" applyFont="1" applyBorder="1" applyAlignment="1" applyProtection="1">
      <alignment horizontal="center" vertical="top"/>
      <protection hidden="1"/>
    </xf>
    <xf numFmtId="0" fontId="9" fillId="62" borderId="2" xfId="10" applyFont="1" applyFill="1" applyBorder="1"/>
    <xf numFmtId="0" fontId="9" fillId="62" borderId="39" xfId="10" applyFont="1" applyFill="1" applyBorder="1"/>
    <xf numFmtId="0" fontId="9" fillId="62" borderId="37" xfId="10" applyFont="1" applyFill="1" applyBorder="1"/>
    <xf numFmtId="0" fontId="9" fillId="0" borderId="0" xfId="9" applyFont="1" applyAlignment="1" applyProtection="1">
      <alignment horizontal="center"/>
      <protection hidden="1"/>
    </xf>
    <xf numFmtId="0" fontId="9" fillId="0" borderId="0" xfId="9" applyFont="1" applyAlignment="1" applyProtection="1">
      <alignment horizontal="left"/>
      <protection hidden="1"/>
    </xf>
    <xf numFmtId="0" fontId="9" fillId="0" borderId="39" xfId="10" applyFont="1" applyBorder="1"/>
    <xf numFmtId="0" fontId="9" fillId="0" borderId="38" xfId="9" applyFont="1" applyBorder="1" applyAlignment="1" applyProtection="1">
      <alignment horizontal="left" vertical="center"/>
      <protection hidden="1"/>
    </xf>
    <xf numFmtId="0" fontId="9" fillId="0" borderId="37" xfId="9" applyFont="1" applyBorder="1" applyAlignment="1" applyProtection="1">
      <alignment horizontal="left" vertical="center"/>
      <protection hidden="1"/>
    </xf>
    <xf numFmtId="0" fontId="9" fillId="0" borderId="36" xfId="9" applyFont="1" applyBorder="1" applyAlignment="1" applyProtection="1">
      <alignment horizontal="left" wrapText="1"/>
      <protection hidden="1"/>
    </xf>
    <xf numFmtId="0" fontId="9" fillId="0" borderId="38" xfId="9" applyFont="1" applyBorder="1" applyAlignment="1" applyProtection="1">
      <alignment horizontal="right"/>
      <protection hidden="1"/>
    </xf>
    <xf numFmtId="0" fontId="9" fillId="0" borderId="2" xfId="10" applyFont="1" applyBorder="1"/>
    <xf numFmtId="0" fontId="9" fillId="0" borderId="38" xfId="9" applyFont="1" applyBorder="1" applyAlignment="1" applyProtection="1">
      <alignment horizontal="center" wrapText="1"/>
      <protection hidden="1"/>
    </xf>
    <xf numFmtId="0" fontId="107" fillId="0" borderId="0" xfId="9" applyFont="1" applyAlignment="1" applyProtection="1">
      <alignment horizontal="left" vertical="center"/>
      <protection hidden="1"/>
    </xf>
    <xf numFmtId="0" fontId="9" fillId="0" borderId="0" xfId="0" applyFont="1" applyAlignment="1">
      <alignment horizontal="left" vertical="center" indent="6"/>
    </xf>
    <xf numFmtId="0" fontId="72" fillId="66" borderId="37" xfId="9" applyFont="1" applyFill="1" applyBorder="1" applyAlignment="1" applyProtection="1">
      <alignment horizontal="left" vertical="center"/>
      <protection hidden="1"/>
    </xf>
    <xf numFmtId="0" fontId="9" fillId="66" borderId="39" xfId="10" applyFont="1" applyFill="1" applyBorder="1"/>
    <xf numFmtId="0" fontId="98" fillId="66" borderId="39" xfId="10" applyFont="1" applyFill="1" applyBorder="1"/>
    <xf numFmtId="0" fontId="98" fillId="66" borderId="36" xfId="10" applyFont="1" applyFill="1" applyBorder="1"/>
    <xf numFmtId="0" fontId="55" fillId="66" borderId="35" xfId="9" applyFont="1" applyFill="1" applyBorder="1" applyAlignment="1" applyProtection="1">
      <alignment horizontal="center"/>
      <protection hidden="1"/>
    </xf>
    <xf numFmtId="0" fontId="55" fillId="66" borderId="0" xfId="9" applyFont="1" applyFill="1" applyAlignment="1" applyProtection="1">
      <alignment horizontal="center"/>
      <protection hidden="1"/>
    </xf>
    <xf numFmtId="9" fontId="9" fillId="66" borderId="38" xfId="83" applyFont="1" applyFill="1" applyBorder="1" applyAlignment="1" applyProtection="1">
      <alignment horizontal="center"/>
      <protection hidden="1"/>
    </xf>
    <xf numFmtId="0" fontId="55" fillId="66" borderId="33" xfId="9" applyFont="1" applyFill="1" applyBorder="1" applyAlignment="1" applyProtection="1">
      <alignment horizontal="center"/>
      <protection hidden="1"/>
    </xf>
    <xf numFmtId="0" fontId="55" fillId="66" borderId="33" xfId="0" applyFont="1" applyFill="1" applyBorder="1" applyAlignment="1">
      <alignment horizontal="center"/>
    </xf>
    <xf numFmtId="0" fontId="9" fillId="66" borderId="36" xfId="10" applyFont="1" applyFill="1" applyBorder="1"/>
    <xf numFmtId="0" fontId="72" fillId="66" borderId="37" xfId="9" applyFont="1" applyFill="1" applyBorder="1" applyAlignment="1" applyProtection="1">
      <alignment vertical="center"/>
      <protection hidden="1"/>
    </xf>
    <xf numFmtId="0" fontId="75" fillId="0" borderId="0" xfId="13" applyFont="1" applyAlignment="1" applyProtection="1">
      <alignment horizontal="center"/>
      <protection hidden="1"/>
    </xf>
    <xf numFmtId="173" fontId="9" fillId="0" borderId="0" xfId="8" applyNumberFormat="1" applyFont="1" applyFill="1" applyAlignment="1" applyProtection="1">
      <protection hidden="1"/>
    </xf>
    <xf numFmtId="0" fontId="9" fillId="0" borderId="0" xfId="84" applyFont="1"/>
    <xf numFmtId="0" fontId="84" fillId="0" borderId="0" xfId="13" applyFont="1" applyProtection="1">
      <protection hidden="1"/>
    </xf>
    <xf numFmtId="0" fontId="9" fillId="0" borderId="38" xfId="103" applyBorder="1" applyAlignment="1">
      <alignment vertical="top" wrapText="1"/>
    </xf>
    <xf numFmtId="44" fontId="9" fillId="63" borderId="38" xfId="66" applyFont="1" applyFill="1" applyBorder="1" applyAlignment="1" applyProtection="1">
      <protection locked="0"/>
    </xf>
    <xf numFmtId="0" fontId="9" fillId="0" borderId="38" xfId="103" applyBorder="1" applyAlignment="1">
      <alignment vertical="top"/>
    </xf>
    <xf numFmtId="169" fontId="84" fillId="0" borderId="0" xfId="3" applyFont="1" applyFill="1" applyBorder="1" applyAlignment="1" applyProtection="1">
      <alignment horizontal="center"/>
      <protection hidden="1"/>
    </xf>
    <xf numFmtId="174" fontId="84" fillId="0" borderId="0" xfId="3" applyNumberFormat="1" applyFont="1" applyFill="1" applyBorder="1" applyAlignment="1" applyProtection="1">
      <alignment horizontal="center"/>
      <protection hidden="1"/>
    </xf>
    <xf numFmtId="0" fontId="84" fillId="0" borderId="0" xfId="13" applyFont="1" applyAlignment="1" applyProtection="1">
      <alignment horizontal="center"/>
      <protection hidden="1"/>
    </xf>
    <xf numFmtId="0" fontId="9" fillId="0" borderId="0" xfId="84" applyFont="1" applyAlignment="1">
      <alignment horizontal="center" vertical="center"/>
    </xf>
    <xf numFmtId="174" fontId="9" fillId="0" borderId="0" xfId="84" applyNumberFormat="1" applyFont="1" applyAlignment="1">
      <alignment horizontal="center" vertical="center"/>
    </xf>
    <xf numFmtId="2" fontId="83" fillId="0" borderId="0" xfId="84" applyNumberFormat="1" applyFont="1"/>
    <xf numFmtId="173" fontId="84" fillId="0" borderId="0" xfId="8" applyNumberFormat="1" applyFont="1" applyFill="1" applyBorder="1" applyAlignment="1" applyProtection="1">
      <alignment horizontal="center"/>
      <protection hidden="1"/>
    </xf>
    <xf numFmtId="0" fontId="55" fillId="0" borderId="0" xfId="103" applyFont="1"/>
    <xf numFmtId="0" fontId="9" fillId="0" borderId="0" xfId="103" applyAlignment="1">
      <alignment vertical="center"/>
    </xf>
    <xf numFmtId="0" fontId="9" fillId="0" borderId="0" xfId="103"/>
    <xf numFmtId="2" fontId="55" fillId="2" borderId="37" xfId="84" applyNumberFormat="1" applyFont="1" applyFill="1" applyBorder="1" applyAlignment="1">
      <alignment vertical="top" wrapText="1"/>
    </xf>
    <xf numFmtId="2" fontId="55" fillId="2" borderId="39" xfId="84" applyNumberFormat="1" applyFont="1" applyFill="1" applyBorder="1" applyAlignment="1">
      <alignment vertical="top" wrapText="1"/>
    </xf>
    <xf numFmtId="2" fontId="55" fillId="2" borderId="36" xfId="84" applyNumberFormat="1" applyFont="1" applyFill="1" applyBorder="1" applyAlignment="1">
      <alignment vertical="top" wrapText="1"/>
    </xf>
    <xf numFmtId="3" fontId="55" fillId="2" borderId="39" xfId="8" applyNumberFormat="1" applyFont="1" applyFill="1" applyBorder="1" applyAlignment="1">
      <alignment horizontal="center" vertical="top" wrapText="1"/>
    </xf>
    <xf numFmtId="179" fontId="55" fillId="2" borderId="37" xfId="84" applyNumberFormat="1" applyFont="1" applyFill="1" applyBorder="1" applyAlignment="1">
      <alignment vertical="top" wrapText="1"/>
    </xf>
    <xf numFmtId="179" fontId="55" fillId="2" borderId="36" xfId="84" applyNumberFormat="1" applyFont="1" applyFill="1" applyBorder="1" applyAlignment="1">
      <alignment vertical="top" wrapText="1"/>
    </xf>
    <xf numFmtId="0" fontId="9" fillId="0" borderId="0" xfId="103" applyAlignment="1">
      <alignment horizontal="center"/>
    </xf>
    <xf numFmtId="167" fontId="9" fillId="0" borderId="0" xfId="105" applyFont="1"/>
    <xf numFmtId="173" fontId="9" fillId="0" borderId="0" xfId="8" applyNumberFormat="1" applyFont="1"/>
    <xf numFmtId="173" fontId="55" fillId="66" borderId="33" xfId="8" applyNumberFormat="1" applyFont="1" applyFill="1" applyBorder="1" applyAlignment="1">
      <alignment vertical="top" wrapText="1"/>
    </xf>
    <xf numFmtId="2" fontId="55" fillId="66" borderId="33" xfId="84" applyNumberFormat="1" applyFont="1" applyFill="1" applyBorder="1" applyAlignment="1">
      <alignment horizontal="left" vertical="top" wrapText="1"/>
    </xf>
    <xf numFmtId="2" fontId="55" fillId="66" borderId="33" xfId="84" applyNumberFormat="1" applyFont="1" applyFill="1" applyBorder="1" applyAlignment="1">
      <alignment vertical="top" wrapText="1"/>
    </xf>
    <xf numFmtId="0" fontId="35" fillId="0" borderId="38" xfId="59" applyFont="1" applyBorder="1" applyAlignment="1">
      <alignment vertical="top"/>
    </xf>
    <xf numFmtId="2" fontId="9" fillId="0" borderId="38" xfId="0" applyNumberFormat="1" applyFont="1" applyBorder="1" applyAlignment="1">
      <alignment vertical="top"/>
    </xf>
    <xf numFmtId="0" fontId="35" fillId="0" borderId="38" xfId="59" applyFont="1" applyBorder="1" applyAlignment="1">
      <alignment vertical="top" wrapText="1"/>
    </xf>
    <xf numFmtId="0" fontId="9" fillId="0" borderId="33" xfId="103" applyBorder="1" applyAlignment="1">
      <alignment vertical="top" wrapText="1"/>
    </xf>
    <xf numFmtId="3" fontId="9" fillId="0" borderId="33" xfId="8" applyNumberFormat="1" applyFont="1" applyFill="1" applyBorder="1" applyAlignment="1">
      <alignment horizontal="center" vertical="top" wrapText="1"/>
    </xf>
    <xf numFmtId="166" fontId="9" fillId="0" borderId="38" xfId="18" applyFont="1" applyBorder="1" applyAlignment="1">
      <alignment horizontal="center" vertical="top" wrapText="1"/>
    </xf>
    <xf numFmtId="44" fontId="9" fillId="0" borderId="38" xfId="66" applyFont="1" applyBorder="1" applyAlignment="1">
      <alignment vertical="top" wrapText="1"/>
    </xf>
    <xf numFmtId="0" fontId="9" fillId="2" borderId="33" xfId="103" applyFill="1" applyBorder="1" applyAlignment="1">
      <alignment horizontal="center" vertical="top" wrapText="1"/>
    </xf>
    <xf numFmtId="49" fontId="9" fillId="2" borderId="33" xfId="103" applyNumberFormat="1" applyFill="1" applyBorder="1" applyAlignment="1">
      <alignment horizontal="center" vertical="top" wrapText="1"/>
    </xf>
    <xf numFmtId="0" fontId="35" fillId="0" borderId="33" xfId="59" applyFont="1" applyBorder="1" applyAlignment="1">
      <alignment vertical="top" wrapText="1"/>
    </xf>
    <xf numFmtId="2" fontId="9" fillId="2" borderId="38" xfId="0" applyNumberFormat="1" applyFont="1" applyFill="1" applyBorder="1" applyAlignment="1">
      <alignment vertical="top"/>
    </xf>
    <xf numFmtId="3" fontId="9" fillId="2" borderId="33" xfId="8" applyNumberFormat="1" applyFont="1" applyFill="1" applyBorder="1" applyAlignment="1">
      <alignment horizontal="center" vertical="top" wrapText="1"/>
    </xf>
    <xf numFmtId="0" fontId="35" fillId="0" borderId="33" xfId="59" applyFont="1" applyBorder="1" applyAlignment="1">
      <alignment vertical="top"/>
    </xf>
    <xf numFmtId="2" fontId="9" fillId="2" borderId="33" xfId="0" applyNumberFormat="1" applyFont="1" applyFill="1" applyBorder="1" applyAlignment="1">
      <alignment vertical="top"/>
    </xf>
    <xf numFmtId="3" fontId="9" fillId="0" borderId="38" xfId="8" applyNumberFormat="1" applyFont="1" applyFill="1" applyBorder="1" applyAlignment="1">
      <alignment horizontal="center" vertical="top" wrapText="1"/>
    </xf>
    <xf numFmtId="49" fontId="9" fillId="2" borderId="38" xfId="103" applyNumberFormat="1" applyFill="1" applyBorder="1" applyAlignment="1">
      <alignment horizontal="center" vertical="top" wrapText="1"/>
    </xf>
    <xf numFmtId="0" fontId="9" fillId="62" borderId="38" xfId="13" applyFont="1" applyFill="1" applyBorder="1" applyAlignment="1" applyProtection="1">
      <alignment vertical="top"/>
      <protection hidden="1"/>
    </xf>
    <xf numFmtId="0" fontId="75" fillId="2" borderId="0" xfId="13" applyFont="1" applyFill="1" applyProtection="1">
      <protection hidden="1"/>
    </xf>
    <xf numFmtId="0" fontId="9" fillId="0" borderId="38" xfId="89" applyFont="1" applyBorder="1" applyAlignment="1">
      <alignment horizontal="left" vertical="center"/>
    </xf>
    <xf numFmtId="166" fontId="9" fillId="62" borderId="38" xfId="18" applyFont="1" applyFill="1" applyBorder="1" applyAlignment="1">
      <alignment horizontal="left" vertical="center"/>
    </xf>
    <xf numFmtId="0" fontId="9" fillId="0" borderId="37" xfId="84" applyFont="1" applyBorder="1"/>
    <xf numFmtId="0" fontId="9" fillId="0" borderId="39" xfId="84" applyFont="1" applyBorder="1"/>
    <xf numFmtId="0" fontId="9" fillId="0" borderId="36" xfId="84" applyFont="1" applyBorder="1"/>
    <xf numFmtId="2" fontId="9" fillId="0" borderId="38" xfId="63" applyNumberFormat="1" applyFont="1" applyBorder="1" applyAlignment="1">
      <alignment horizontal="left" vertical="center"/>
    </xf>
    <xf numFmtId="186" fontId="9" fillId="0" borderId="38" xfId="63" applyNumberFormat="1" applyFont="1" applyBorder="1" applyAlignment="1">
      <alignment horizontal="left" vertical="center"/>
    </xf>
    <xf numFmtId="0" fontId="9" fillId="0" borderId="38" xfId="89" applyFont="1" applyBorder="1"/>
    <xf numFmtId="1" fontId="9" fillId="0" borderId="38" xfId="18" applyNumberFormat="1" applyFont="1" applyFill="1" applyBorder="1" applyAlignment="1">
      <alignment horizontal="center" vertical="center"/>
    </xf>
    <xf numFmtId="1" fontId="9" fillId="0" borderId="0" xfId="18" applyNumberFormat="1" applyFont="1" applyFill="1" applyBorder="1" applyAlignment="1">
      <alignment horizontal="center" vertical="center"/>
    </xf>
    <xf numFmtId="44" fontId="9" fillId="2" borderId="38" xfId="18" applyNumberFormat="1" applyFont="1" applyFill="1" applyBorder="1" applyAlignment="1">
      <alignment horizontal="center" vertical="center"/>
    </xf>
    <xf numFmtId="2" fontId="9" fillId="0" borderId="38" xfId="63" applyNumberFormat="1" applyFont="1" applyBorder="1"/>
    <xf numFmtId="0" fontId="9" fillId="0" borderId="38" xfId="84" applyFont="1" applyBorder="1"/>
    <xf numFmtId="186" fontId="9" fillId="0" borderId="38" xfId="63" applyNumberFormat="1" applyFont="1" applyBorder="1"/>
    <xf numFmtId="186" fontId="9" fillId="0" borderId="0" xfId="63" applyNumberFormat="1" applyFont="1"/>
    <xf numFmtId="44" fontId="9" fillId="2" borderId="0" xfId="18" applyNumberFormat="1" applyFont="1" applyFill="1" applyBorder="1" applyAlignment="1">
      <alignment horizontal="center" vertical="center"/>
    </xf>
    <xf numFmtId="44" fontId="55" fillId="2" borderId="39" xfId="8" applyNumberFormat="1" applyFont="1" applyFill="1" applyBorder="1" applyAlignment="1">
      <alignment horizontal="center" vertical="top" wrapText="1"/>
    </xf>
    <xf numFmtId="0" fontId="109" fillId="0" borderId="0" xfId="10" applyFont="1"/>
    <xf numFmtId="0" fontId="87" fillId="0" borderId="0" xfId="10" applyFont="1" applyAlignment="1">
      <alignment horizontal="center"/>
    </xf>
    <xf numFmtId="0" fontId="87" fillId="0" borderId="0" xfId="10" applyFont="1"/>
    <xf numFmtId="0" fontId="87" fillId="0" borderId="0" xfId="89" applyFont="1"/>
    <xf numFmtId="2" fontId="110" fillId="0" borderId="0" xfId="10" applyNumberFormat="1" applyFont="1" applyAlignment="1">
      <alignment vertical="center"/>
    </xf>
    <xf numFmtId="178" fontId="55" fillId="66" borderId="38" xfId="89" applyNumberFormat="1" applyFont="1" applyFill="1" applyBorder="1" applyAlignment="1" applyProtection="1">
      <alignment vertical="center" wrapText="1"/>
      <protection hidden="1"/>
    </xf>
    <xf numFmtId="178" fontId="55" fillId="66" borderId="38" xfId="89" applyNumberFormat="1" applyFont="1" applyFill="1" applyBorder="1" applyAlignment="1" applyProtection="1">
      <alignment horizontal="center" vertical="center" wrapText="1"/>
      <protection hidden="1"/>
    </xf>
    <xf numFmtId="0" fontId="55" fillId="66" borderId="37" xfId="89" applyFont="1" applyFill="1" applyBorder="1" applyAlignment="1" applyProtection="1">
      <alignment horizontal="left" vertical="center" wrapText="1"/>
      <protection hidden="1"/>
    </xf>
    <xf numFmtId="14" fontId="73" fillId="0" borderId="0" xfId="63" applyNumberFormat="1" applyFont="1"/>
    <xf numFmtId="179" fontId="9" fillId="0" borderId="0" xfId="84" applyNumberFormat="1" applyFont="1"/>
    <xf numFmtId="0" fontId="70" fillId="0" borderId="0" xfId="84" applyFont="1"/>
    <xf numFmtId="166" fontId="70" fillId="0" borderId="0" xfId="18" applyFont="1"/>
    <xf numFmtId="0" fontId="71" fillId="0" borderId="0" xfId="84" applyFont="1"/>
    <xf numFmtId="0" fontId="9" fillId="0" borderId="1" xfId="103" applyBorder="1" applyAlignment="1">
      <alignment vertical="top" wrapText="1"/>
    </xf>
    <xf numFmtId="3" fontId="9" fillId="0" borderId="1" xfId="8" applyNumberFormat="1" applyFont="1" applyFill="1" applyBorder="1" applyAlignment="1">
      <alignment horizontal="center" vertical="top" wrapText="1"/>
    </xf>
    <xf numFmtId="44" fontId="9" fillId="63" borderId="1" xfId="66" applyFont="1" applyFill="1" applyBorder="1" applyAlignment="1" applyProtection="1">
      <protection locked="0"/>
    </xf>
    <xf numFmtId="0" fontId="9" fillId="0" borderId="38" xfId="103" applyBorder="1" applyAlignment="1">
      <alignment horizontal="center" vertical="top" wrapText="1"/>
    </xf>
    <xf numFmtId="44" fontId="9" fillId="0" borderId="1" xfId="66" applyFont="1" applyBorder="1" applyAlignment="1">
      <alignment vertical="top" wrapText="1"/>
    </xf>
    <xf numFmtId="44" fontId="9" fillId="35" borderId="38" xfId="66" applyFont="1" applyFill="1" applyBorder="1" applyAlignment="1" applyProtection="1">
      <protection locked="0"/>
    </xf>
    <xf numFmtId="44" fontId="9" fillId="0" borderId="38" xfId="103" applyNumberFormat="1" applyBorder="1" applyAlignment="1">
      <alignment horizontal="center" vertical="top" wrapText="1"/>
    </xf>
    <xf numFmtId="44" fontId="55" fillId="2" borderId="36" xfId="8" applyNumberFormat="1" applyFont="1" applyFill="1" applyBorder="1" applyAlignment="1">
      <alignment horizontal="center" vertical="top" wrapText="1"/>
    </xf>
    <xf numFmtId="44" fontId="9" fillId="0" borderId="0" xfId="103" applyNumberFormat="1"/>
    <xf numFmtId="2" fontId="55" fillId="2" borderId="0" xfId="84" applyNumberFormat="1" applyFont="1" applyFill="1" applyAlignment="1">
      <alignment vertical="top" wrapText="1"/>
    </xf>
    <xf numFmtId="0" fontId="111" fillId="0" borderId="0" xfId="103" applyFont="1" applyAlignment="1">
      <alignment horizontal="left"/>
    </xf>
    <xf numFmtId="0" fontId="9" fillId="0" borderId="0" xfId="103" applyAlignment="1">
      <alignment horizontal="left"/>
    </xf>
    <xf numFmtId="167" fontId="9" fillId="0" borderId="0" xfId="105" applyFont="1" applyAlignment="1">
      <alignment horizontal="left"/>
    </xf>
    <xf numFmtId="173" fontId="9" fillId="0" borderId="0" xfId="8" applyNumberFormat="1" applyFont="1" applyAlignment="1">
      <alignment horizontal="left"/>
    </xf>
    <xf numFmtId="49" fontId="9" fillId="0" borderId="1" xfId="103" applyNumberFormat="1" applyBorder="1" applyAlignment="1">
      <alignment horizontal="center" vertical="top" wrapText="1"/>
    </xf>
    <xf numFmtId="0" fontId="9" fillId="0" borderId="1" xfId="103" applyBorder="1" applyAlignment="1">
      <alignment horizontal="center" vertical="top" wrapText="1"/>
    </xf>
    <xf numFmtId="44" fontId="55" fillId="2" borderId="38" xfId="8" applyNumberFormat="1" applyFont="1" applyFill="1" applyBorder="1" applyAlignment="1">
      <alignment horizontal="center" vertical="top" wrapText="1"/>
    </xf>
    <xf numFmtId="179" fontId="55" fillId="2" borderId="38" xfId="84" applyNumberFormat="1" applyFont="1" applyFill="1" applyBorder="1" applyAlignment="1">
      <alignment vertical="top" wrapText="1"/>
    </xf>
    <xf numFmtId="179" fontId="9" fillId="0" borderId="0" xfId="103" applyNumberFormat="1"/>
    <xf numFmtId="179" fontId="9" fillId="0" borderId="0" xfId="103" applyNumberFormat="1" applyAlignment="1">
      <alignment horizontal="center"/>
    </xf>
    <xf numFmtId="0" fontId="9" fillId="62" borderId="1" xfId="13" applyFont="1" applyFill="1" applyBorder="1" applyProtection="1">
      <protection hidden="1"/>
    </xf>
    <xf numFmtId="0" fontId="55" fillId="66" borderId="39" xfId="84" applyFont="1" applyFill="1" applyBorder="1" applyAlignment="1">
      <alignment vertical="center"/>
    </xf>
    <xf numFmtId="0" fontId="55" fillId="66" borderId="37" xfId="84" applyFont="1" applyFill="1" applyBorder="1" applyAlignment="1">
      <alignment vertical="center"/>
    </xf>
    <xf numFmtId="0" fontId="55" fillId="66" borderId="36" xfId="84" applyFont="1" applyFill="1" applyBorder="1" applyAlignment="1">
      <alignment vertical="center"/>
    </xf>
    <xf numFmtId="0" fontId="55" fillId="66" borderId="35" xfId="84" applyFont="1" applyFill="1" applyBorder="1" applyAlignment="1">
      <alignment vertical="center"/>
    </xf>
    <xf numFmtId="0" fontId="55" fillId="66" borderId="2" xfId="84" applyFont="1" applyFill="1" applyBorder="1" applyAlignment="1">
      <alignment vertical="center"/>
    </xf>
    <xf numFmtId="4" fontId="79" fillId="62" borderId="37" xfId="62" applyNumberFormat="1" applyFont="1" applyFill="1" applyBorder="1" applyAlignment="1" applyProtection="1">
      <alignment horizontal="center" vertical="center"/>
      <protection hidden="1"/>
    </xf>
    <xf numFmtId="4" fontId="79" fillId="62" borderId="39" xfId="62" applyNumberFormat="1" applyFont="1" applyFill="1" applyBorder="1" applyAlignment="1" applyProtection="1">
      <alignment horizontal="center" vertical="center"/>
      <protection hidden="1"/>
    </xf>
    <xf numFmtId="4" fontId="79" fillId="62" borderId="36" xfId="62" applyNumberFormat="1" applyFont="1" applyFill="1" applyBorder="1" applyAlignment="1" applyProtection="1">
      <alignment horizontal="center" vertical="center"/>
      <protection hidden="1"/>
    </xf>
    <xf numFmtId="2" fontId="73" fillId="62" borderId="0" xfId="12" applyNumberFormat="1" applyFont="1" applyFill="1"/>
    <xf numFmtId="0" fontId="72" fillId="66" borderId="39" xfId="10" applyFont="1" applyFill="1" applyBorder="1"/>
    <xf numFmtId="0" fontId="35" fillId="0" borderId="0" xfId="59" applyFont="1" applyAlignment="1">
      <alignment vertical="center" wrapText="1"/>
    </xf>
    <xf numFmtId="0" fontId="9" fillId="0" borderId="0" xfId="103" applyAlignment="1">
      <alignment vertical="center" wrapText="1"/>
    </xf>
    <xf numFmtId="166" fontId="9" fillId="2" borderId="0" xfId="18" applyFont="1" applyFill="1" applyBorder="1" applyAlignment="1">
      <alignment wrapText="1"/>
    </xf>
    <xf numFmtId="0" fontId="55" fillId="66" borderId="38" xfId="0" applyFont="1" applyFill="1" applyBorder="1" applyAlignment="1">
      <alignment vertical="top" wrapText="1"/>
    </xf>
    <xf numFmtId="0" fontId="112" fillId="62" borderId="38" xfId="0" applyFont="1" applyFill="1" applyBorder="1" applyAlignment="1">
      <alignment vertical="center"/>
    </xf>
    <xf numFmtId="0" fontId="113" fillId="0" borderId="0" xfId="0" applyFont="1"/>
    <xf numFmtId="0" fontId="9" fillId="0" borderId="41" xfId="0" applyFont="1" applyBorder="1" applyAlignment="1">
      <alignment vertical="center" wrapText="1"/>
    </xf>
    <xf numFmtId="0" fontId="9" fillId="0" borderId="41" xfId="0" applyFont="1" applyBorder="1"/>
    <xf numFmtId="10" fontId="75" fillId="0" borderId="0" xfId="16" applyNumberFormat="1" applyFont="1"/>
    <xf numFmtId="173" fontId="55" fillId="2" borderId="38" xfId="8" applyNumberFormat="1" applyFont="1" applyFill="1" applyBorder="1" applyAlignment="1">
      <alignment horizontal="center"/>
    </xf>
    <xf numFmtId="166" fontId="9" fillId="62" borderId="38" xfId="18" applyFont="1" applyFill="1" applyBorder="1" applyAlignment="1">
      <alignment horizontal="center"/>
    </xf>
    <xf numFmtId="2" fontId="55" fillId="66" borderId="37" xfId="0" applyNumberFormat="1" applyFont="1" applyFill="1" applyBorder="1" applyAlignment="1">
      <alignment horizontal="center" vertical="center" wrapText="1"/>
    </xf>
    <xf numFmtId="2" fontId="55" fillId="66" borderId="39" xfId="0" applyNumberFormat="1" applyFont="1" applyFill="1" applyBorder="1" applyAlignment="1">
      <alignment horizontal="center" vertical="center" wrapText="1"/>
    </xf>
    <xf numFmtId="2" fontId="55" fillId="66" borderId="36" xfId="0" applyNumberFormat="1" applyFont="1" applyFill="1" applyBorder="1" applyAlignment="1">
      <alignment horizontal="center" vertical="center" wrapText="1"/>
    </xf>
    <xf numFmtId="167" fontId="55" fillId="66" borderId="34" xfId="8" applyFont="1" applyFill="1" applyBorder="1" applyAlignment="1">
      <alignment horizontal="center" vertical="top" wrapText="1"/>
    </xf>
    <xf numFmtId="167" fontId="55" fillId="66" borderId="35" xfId="8" applyFont="1" applyFill="1" applyBorder="1" applyAlignment="1">
      <alignment horizontal="center" vertical="top" wrapText="1"/>
    </xf>
    <xf numFmtId="49" fontId="55" fillId="66" borderId="37" xfId="63" applyNumberFormat="1" applyFont="1" applyFill="1" applyBorder="1" applyAlignment="1">
      <alignment horizontal="left" vertical="top" wrapText="1"/>
    </xf>
    <xf numFmtId="49" fontId="55" fillId="66" borderId="39" xfId="63" applyNumberFormat="1" applyFont="1" applyFill="1" applyBorder="1" applyAlignment="1">
      <alignment horizontal="left" vertical="top" wrapText="1"/>
    </xf>
    <xf numFmtId="49" fontId="55" fillId="66" borderId="36" xfId="63" applyNumberFormat="1" applyFont="1" applyFill="1" applyBorder="1" applyAlignment="1">
      <alignment horizontal="left" vertical="top" wrapText="1"/>
    </xf>
    <xf numFmtId="0" fontId="9" fillId="0" borderId="37" xfId="0" applyFont="1" applyBorder="1" applyAlignment="1">
      <alignment horizontal="left"/>
    </xf>
    <xf numFmtId="0" fontId="9" fillId="0" borderId="36" xfId="0" applyFont="1" applyBorder="1" applyAlignment="1">
      <alignment horizontal="left"/>
    </xf>
    <xf numFmtId="0" fontId="55" fillId="0" borderId="37" xfId="13" applyFont="1" applyBorder="1" applyAlignment="1" applyProtection="1">
      <alignment horizontal="left" vertical="center"/>
      <protection hidden="1"/>
    </xf>
    <xf numFmtId="0" fontId="55" fillId="0" borderId="36" xfId="13" applyFont="1" applyBorder="1" applyAlignment="1" applyProtection="1">
      <alignment horizontal="left" vertical="center"/>
      <protection hidden="1"/>
    </xf>
    <xf numFmtId="2" fontId="55" fillId="66" borderId="38" xfId="13" applyNumberFormat="1" applyFont="1" applyFill="1" applyBorder="1" applyAlignment="1" applyProtection="1">
      <alignment horizontal="center" vertical="center" wrapText="1"/>
      <protection hidden="1"/>
    </xf>
    <xf numFmtId="2" fontId="55" fillId="66" borderId="37" xfId="3" applyNumberFormat="1" applyFont="1" applyFill="1" applyBorder="1" applyAlignment="1" applyProtection="1">
      <alignment horizontal="center" vertical="center" wrapText="1"/>
      <protection hidden="1"/>
    </xf>
    <xf numFmtId="0" fontId="55" fillId="66" borderId="36" xfId="0" applyFont="1" applyFill="1" applyBorder="1" applyAlignment="1">
      <alignment horizontal="center" vertical="center" wrapText="1"/>
    </xf>
    <xf numFmtId="0" fontId="9" fillId="0" borderId="0" xfId="0" applyFont="1" applyAlignment="1">
      <alignment horizontal="left" vertical="top" wrapText="1"/>
    </xf>
    <xf numFmtId="2" fontId="55" fillId="66" borderId="37" xfId="13" applyNumberFormat="1" applyFont="1" applyFill="1" applyBorder="1" applyAlignment="1" applyProtection="1">
      <alignment horizontal="center" vertical="center" wrapText="1"/>
      <protection hidden="1"/>
    </xf>
    <xf numFmtId="2" fontId="55" fillId="66" borderId="39" xfId="13" applyNumberFormat="1" applyFont="1" applyFill="1" applyBorder="1" applyAlignment="1" applyProtection="1">
      <alignment horizontal="center" vertical="center" wrapText="1"/>
      <protection hidden="1"/>
    </xf>
    <xf numFmtId="2" fontId="55" fillId="66" borderId="36" xfId="13" applyNumberFormat="1" applyFont="1" applyFill="1" applyBorder="1" applyAlignment="1" applyProtection="1">
      <alignment horizontal="center" vertical="center" wrapText="1"/>
      <protection hidden="1"/>
    </xf>
    <xf numFmtId="0" fontId="88" fillId="66" borderId="38" xfId="0" applyFont="1" applyFill="1" applyBorder="1" applyAlignment="1">
      <alignment horizontal="center"/>
    </xf>
    <xf numFmtId="0" fontId="55" fillId="66" borderId="37" xfId="59" applyFont="1" applyFill="1" applyBorder="1" applyAlignment="1">
      <alignment horizontal="left" vertical="top" wrapText="1"/>
    </xf>
    <xf numFmtId="0" fontId="55" fillId="66" borderId="36" xfId="59" applyFont="1" applyFill="1" applyBorder="1" applyAlignment="1">
      <alignment horizontal="left" vertical="top" wrapText="1"/>
    </xf>
    <xf numFmtId="0" fontId="9" fillId="0" borderId="37" xfId="0" applyFont="1" applyBorder="1" applyAlignment="1">
      <alignment horizontal="left" vertical="center" wrapText="1"/>
    </xf>
    <xf numFmtId="0" fontId="9" fillId="0" borderId="36" xfId="0" applyFont="1" applyBorder="1" applyAlignment="1">
      <alignment horizontal="left" vertical="center" wrapText="1"/>
    </xf>
    <xf numFmtId="0" fontId="9" fillId="0" borderId="37" xfId="9" applyFont="1" applyBorder="1" applyAlignment="1" applyProtection="1">
      <alignment horizontal="center"/>
      <protection hidden="1"/>
    </xf>
    <xf numFmtId="0" fontId="9" fillId="0" borderId="39" xfId="9" applyFont="1" applyBorder="1" applyAlignment="1" applyProtection="1">
      <alignment horizontal="center"/>
      <protection hidden="1"/>
    </xf>
    <xf numFmtId="0" fontId="9" fillId="0" borderId="36" xfId="9" applyFont="1" applyBorder="1" applyAlignment="1" applyProtection="1">
      <alignment horizontal="center"/>
      <protection hidden="1"/>
    </xf>
    <xf numFmtId="0" fontId="112" fillId="0" borderId="37" xfId="0" applyFont="1" applyBorder="1" applyAlignment="1">
      <alignment horizontal="left" vertical="top" wrapText="1"/>
    </xf>
    <xf numFmtId="0" fontId="112" fillId="0" borderId="36" xfId="0" applyFont="1" applyBorder="1" applyAlignment="1">
      <alignment horizontal="left" vertical="top" wrapText="1"/>
    </xf>
    <xf numFmtId="0" fontId="55" fillId="66" borderId="37" xfId="0" applyFont="1" applyFill="1" applyBorder="1" applyAlignment="1">
      <alignment horizontal="left" vertical="top" wrapText="1"/>
    </xf>
    <xf numFmtId="0" fontId="55" fillId="66" borderId="36" xfId="0" applyFont="1" applyFill="1" applyBorder="1" applyAlignment="1">
      <alignment horizontal="left" vertical="top" wrapText="1"/>
    </xf>
    <xf numFmtId="0" fontId="55" fillId="66" borderId="37" xfId="89" applyFont="1" applyFill="1" applyBorder="1" applyAlignment="1" applyProtection="1">
      <alignment horizontal="center" vertical="center" wrapText="1"/>
      <protection hidden="1"/>
    </xf>
    <xf numFmtId="0" fontId="55" fillId="66" borderId="39" xfId="89" applyFont="1" applyFill="1" applyBorder="1" applyAlignment="1" applyProtection="1">
      <alignment horizontal="center" vertical="center" wrapText="1"/>
      <protection hidden="1"/>
    </xf>
    <xf numFmtId="0" fontId="55" fillId="66" borderId="36" xfId="89" applyFont="1" applyFill="1" applyBorder="1" applyAlignment="1" applyProtection="1">
      <alignment horizontal="center" vertical="center" wrapText="1"/>
      <protection hidden="1"/>
    </xf>
    <xf numFmtId="4" fontId="79" fillId="62" borderId="37" xfId="62" applyNumberFormat="1" applyFont="1" applyFill="1" applyBorder="1" applyAlignment="1" applyProtection="1">
      <alignment horizontal="center" vertical="center"/>
      <protection hidden="1"/>
    </xf>
    <xf numFmtId="4" fontId="79" fillId="62" borderId="39" xfId="62" applyNumberFormat="1" applyFont="1" applyFill="1" applyBorder="1" applyAlignment="1" applyProtection="1">
      <alignment horizontal="center" vertical="center"/>
      <protection hidden="1"/>
    </xf>
    <xf numFmtId="4" fontId="79" fillId="62" borderId="36" xfId="62" applyNumberFormat="1" applyFont="1" applyFill="1" applyBorder="1" applyAlignment="1" applyProtection="1">
      <alignment horizontal="center" vertical="center"/>
      <protection hidden="1"/>
    </xf>
    <xf numFmtId="0" fontId="55" fillId="66" borderId="37" xfId="89" applyFont="1" applyFill="1" applyBorder="1" applyAlignment="1" applyProtection="1">
      <alignment horizontal="left" vertical="center" wrapText="1"/>
      <protection hidden="1"/>
    </xf>
    <xf numFmtId="0" fontId="55" fillId="66" borderId="39" xfId="89" applyFont="1" applyFill="1" applyBorder="1" applyAlignment="1" applyProtection="1">
      <alignment horizontal="left" vertical="center" wrapText="1"/>
      <protection hidden="1"/>
    </xf>
    <xf numFmtId="0" fontId="55" fillId="66" borderId="36" xfId="89" applyFont="1" applyFill="1" applyBorder="1" applyAlignment="1" applyProtection="1">
      <alignment horizontal="left" vertical="center" wrapText="1"/>
      <protection hidden="1"/>
    </xf>
    <xf numFmtId="0" fontId="109" fillId="0" borderId="0" xfId="89" applyFont="1" applyAlignment="1">
      <alignment horizontal="left" vertical="center" wrapText="1"/>
    </xf>
    <xf numFmtId="2" fontId="73" fillId="0" borderId="0" xfId="12" applyNumberFormat="1" applyFont="1" applyFill="1"/>
  </cellXfs>
  <cellStyles count="52896">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 2" xfId="52889" xr:uid="{8DE0278D-7C3A-4A75-8019-901D5B72E934}"/>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10" xfId="52892" xr:uid="{CB6FB0D2-AFE1-42A0-8FB1-08E18ABC60D3}"/>
    <cellStyle name="Komma 11" xfId="52893" xr:uid="{E4327EF7-FBBD-4A1A-9E6F-FFE83EE23593}"/>
    <cellStyle name="Komma 12" xfId="52895" xr:uid="{A8888F3D-9F10-4282-889D-A871E78FB046}"/>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mma 7" xfId="52888" xr:uid="{2E46DDC6-9150-4944-AB41-BF895D286AC4}"/>
    <cellStyle name="Komma 8" xfId="52890" xr:uid="{F03A69C8-66CF-4DAB-B1E0-227EB0E73711}"/>
    <cellStyle name="Komma 9" xfId="52891" xr:uid="{3CFFEDE8-F730-4756-845A-00AD72AC151D}"/>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xfId="52886" xr:uid="{A3D6A8D1-63B7-46EF-A146-423335C36797}"/>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15" xfId="52887" xr:uid="{53D62D40-8FD2-4D07-B5A2-6ECFDCD0061B}"/>
    <cellStyle name="Standaard 16" xfId="52894" xr:uid="{9FFF69DC-5494-4F7D-A72A-BB2E8ADF9A55}"/>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3" xfId="92" xr:uid="{00000000-0005-0000-0000-000068CE0000}"/>
    <cellStyle name="Standaard 2 3 2" xfId="52873" xr:uid="{00000000-0005-0000-0000-000069CE0000}"/>
    <cellStyle name="Standaard 2 4" xfId="52874" xr:uid="{00000000-0005-0000-0000-00006ACE0000}"/>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4" xfId="93" xr:uid="{00000000-0005-0000-0000-000071CE0000}"/>
    <cellStyle name="Standaard 4 2" xfId="103" xr:uid="{00000000-0005-0000-0000-000072CE0000}"/>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10">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E4002B"/>
      <color rgb="FF0A4983"/>
      <color rgb="FF324091"/>
      <color rgb="FF9FD2DF"/>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4.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19046</xdr:rowOff>
    </xdr:from>
    <xdr:to>
      <xdr:col>16</xdr:col>
      <xdr:colOff>135255</xdr:colOff>
      <xdr:row>43</xdr:row>
      <xdr:rowOff>114300</xdr:rowOff>
    </xdr:to>
    <xdr:sp macro="" textlink="">
      <xdr:nvSpPr>
        <xdr:cNvPr id="2" name="Tekstvak 2">
          <a:extLst>
            <a:ext uri="{FF2B5EF4-FFF2-40B4-BE49-F238E27FC236}">
              <a16:creationId xmlns:a16="http://schemas.microsoft.com/office/drawing/2014/main" id="{C7D6EBC4-151B-4F97-BAC9-683FC3F6FDC1}"/>
            </a:ext>
          </a:extLst>
        </xdr:cNvPr>
        <xdr:cNvSpPr txBox="1"/>
      </xdr:nvSpPr>
      <xdr:spPr>
        <a:xfrm>
          <a:off x="1905" y="996946"/>
          <a:ext cx="10267950" cy="63690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Arial" panose="020B0604020202020204" pitchFamily="34" charset="0"/>
              <a:ea typeface="+mn-ea"/>
              <a:cs typeface="Arial" panose="020B0604020202020204" pitchFamily="34" charset="0"/>
            </a:rPr>
            <a:t>Algemeen</a:t>
          </a:r>
        </a:p>
        <a:p>
          <a:pPr marL="0" lvl="0" indent="0"/>
          <a:r>
            <a:rPr lang="nl-NL" sz="1000" b="0">
              <a:solidFill>
                <a:schemeClr val="dk1"/>
              </a:solidFill>
              <a:effectLst/>
              <a:latin typeface="Arial" panose="020B0604020202020204" pitchFamily="34" charset="0"/>
              <a:ea typeface="+mn-ea"/>
              <a:cs typeface="Arial" panose="020B0604020202020204" pitchFamily="34" charset="0"/>
            </a:rPr>
            <a:t>U dient</a:t>
          </a:r>
          <a:r>
            <a:rPr lang="nl-NL" sz="1000" b="0" baseline="0">
              <a:solidFill>
                <a:schemeClr val="dk1"/>
              </a:solidFill>
              <a:effectLst/>
              <a:latin typeface="Arial" panose="020B0604020202020204" pitchFamily="34" charset="0"/>
              <a:ea typeface="+mn-ea"/>
              <a:cs typeface="Arial" panose="020B0604020202020204" pitchFamily="34" charset="0"/>
            </a:rPr>
            <a:t> per tabblad de (beige) invoervelden in te vullen. </a:t>
          </a:r>
          <a:endParaRPr lang="nl-NL" sz="1000" b="0">
            <a:solidFill>
              <a:schemeClr val="dk1"/>
            </a:solidFill>
            <a:effectLst/>
            <a:latin typeface="Arial" panose="020B0604020202020204" pitchFamily="34" charset="0"/>
            <a:ea typeface="+mn-ea"/>
            <a:cs typeface="Arial" panose="020B0604020202020204" pitchFamily="34" charset="0"/>
          </a:endParaRPr>
        </a:p>
        <a:p>
          <a:pPr marL="0" lvl="0" indent="0"/>
          <a:endParaRPr lang="nl-NL" sz="1000" b="0">
            <a:solidFill>
              <a:schemeClr val="dk1"/>
            </a:solidFill>
            <a:effectLst/>
            <a:latin typeface="Arial" panose="020B0604020202020204" pitchFamily="34" charset="0"/>
            <a:ea typeface="+mn-ea"/>
            <a:cs typeface="Arial" panose="020B0604020202020204" pitchFamily="34" charset="0"/>
          </a:endParaRPr>
        </a:p>
        <a:p>
          <a:pPr marL="0" lvl="0" indent="0"/>
          <a:r>
            <a:rPr lang="nl-NL" sz="1000" b="0">
              <a:solidFill>
                <a:schemeClr val="dk1"/>
              </a:solidFill>
              <a:effectLst/>
              <a:latin typeface="Arial" panose="020B0604020202020204" pitchFamily="34" charset="0"/>
              <a:ea typeface="+mn-ea"/>
              <a:cs typeface="Arial" panose="020B0604020202020204" pitchFamily="34" charset="0"/>
            </a:rPr>
            <a:t>De inschrijver draagt er zorg voor dat de totstandkoming van het inschrijvingsbedrag overeenkomt met de onderliggende tabbladen. Indien dit niet het geval is wordt de inschrijving ongeldig verklaard.</a:t>
          </a:r>
        </a:p>
        <a:p>
          <a:pPr lvl="0"/>
          <a:endParaRPr lang="nl-NL" sz="1000" b="0">
            <a:solidFill>
              <a:schemeClr val="dk1"/>
            </a:solidFill>
            <a:effectLst/>
            <a:latin typeface="Arial" panose="020B0604020202020204" pitchFamily="34" charset="0"/>
            <a:ea typeface="+mn-ea"/>
            <a:cs typeface="Arial" panose="020B0604020202020204" pitchFamily="34" charset="0"/>
          </a:endParaRPr>
        </a:p>
        <a:p>
          <a:pPr lvl="0"/>
          <a:r>
            <a:rPr lang="nl-NL" sz="1000" b="0">
              <a:solidFill>
                <a:schemeClr val="dk1"/>
              </a:solidFill>
              <a:effectLst/>
              <a:latin typeface="Arial" panose="020B0604020202020204" pitchFamily="34" charset="0"/>
              <a:ea typeface="+mn-ea"/>
              <a:cs typeface="Arial" panose="020B0604020202020204" pitchFamily="34" charset="0"/>
            </a:rPr>
            <a:t>Het door de inschrijver ingediende inschrijfbedrag is de maximale vergoeding voor het gevraagde in de aanbestedingsdocumenten.</a:t>
          </a:r>
        </a:p>
        <a:p>
          <a:pPr lvl="0"/>
          <a:endParaRPr lang="nl-NL" sz="1000" b="1">
            <a:solidFill>
              <a:schemeClr val="dk1"/>
            </a:solidFill>
            <a:effectLst/>
            <a:latin typeface="Arial" panose="020B0604020202020204" pitchFamily="34" charset="0"/>
            <a:ea typeface="+mn-ea"/>
            <a:cs typeface="Arial" panose="020B0604020202020204" pitchFamily="34" charset="0"/>
          </a:endParaRPr>
        </a:p>
        <a:p>
          <a:pPr lvl="0"/>
          <a:r>
            <a:rPr lang="nl-NL" sz="1200" b="1" u="none">
              <a:solidFill>
                <a:sysClr val="windowText" lastClr="000000"/>
              </a:solidFill>
              <a:effectLst/>
              <a:latin typeface="Arial" panose="020B0604020202020204" pitchFamily="34" charset="0"/>
              <a:ea typeface="+mn-ea"/>
              <a:cs typeface="Arial" panose="020B0604020202020204" pitchFamily="34" charset="0"/>
            </a:rPr>
            <a:t>Toelichting</a:t>
          </a:r>
          <a:r>
            <a:rPr lang="nl-NL" sz="1200" b="1" u="none" baseline="0">
              <a:solidFill>
                <a:sysClr val="windowText" lastClr="000000"/>
              </a:solidFill>
              <a:effectLst/>
              <a:latin typeface="Arial" panose="020B0604020202020204" pitchFamily="34" charset="0"/>
              <a:ea typeface="+mn-ea"/>
              <a:cs typeface="Arial" panose="020B0604020202020204" pitchFamily="34" charset="0"/>
            </a:rPr>
            <a:t> maximale bovensgrens plafond inschrijvingsbedrag en maximum ondergrens inschrijvingsbedrag</a:t>
          </a:r>
        </a:p>
        <a:p>
          <a:pPr lvl="0"/>
          <a:r>
            <a:rPr lang="nl-NL" sz="1000" b="0" u="none" baseline="0">
              <a:solidFill>
                <a:sysClr val="windowText" lastClr="000000"/>
              </a:solidFill>
              <a:effectLst/>
              <a:latin typeface="Arial" panose="020B0604020202020204" pitchFamily="34" charset="0"/>
              <a:ea typeface="+mn-ea"/>
              <a:cs typeface="Arial" panose="020B0604020202020204" pitchFamily="34" charset="0"/>
            </a:rPr>
            <a:t>Inschrijvingen boven het maximum en beneden het minimum budget worden terzijde gelegd. </a:t>
          </a:r>
          <a:endParaRPr lang="nl-NL" sz="1000" b="1" u="none" baseline="0">
            <a:solidFill>
              <a:sysClr val="windowText" lastClr="000000"/>
            </a:solidFill>
            <a:effectLst/>
            <a:latin typeface="Arial" panose="020B0604020202020204" pitchFamily="34" charset="0"/>
            <a:ea typeface="+mn-ea"/>
            <a:cs typeface="Arial" panose="020B0604020202020204" pitchFamily="34" charset="0"/>
          </a:endParaRPr>
        </a:p>
        <a:p>
          <a:pPr lvl="0"/>
          <a:endParaRPr lang="nl-NL" sz="1000" b="0" u="sng" baseline="0">
            <a:solidFill>
              <a:srgbClr val="FF0000"/>
            </a:solidFill>
            <a:effectLst/>
            <a:latin typeface="Arial" panose="020B0604020202020204" pitchFamily="34" charset="0"/>
            <a:ea typeface="+mn-ea"/>
            <a:cs typeface="Arial" panose="020B0604020202020204" pitchFamily="34" charset="0"/>
          </a:endParaRPr>
        </a:p>
        <a:p>
          <a:pPr lvl="0"/>
          <a:r>
            <a:rPr lang="nl-NL" sz="1200" b="1" u="none" baseline="0">
              <a:solidFill>
                <a:sysClr val="windowText" lastClr="000000"/>
              </a:solidFill>
              <a:effectLst/>
              <a:latin typeface="Arial" panose="020B0604020202020204" pitchFamily="34" charset="0"/>
              <a:ea typeface="+mn-ea"/>
              <a:cs typeface="Arial" panose="020B0604020202020204" pitchFamily="34" charset="0"/>
            </a:rPr>
            <a:t>Toelichting maximale bovengrens budget per MBO College</a:t>
          </a:r>
          <a:endParaRPr lang="nl-NL" sz="1200" b="1" u="none">
            <a:solidFill>
              <a:sysClr val="windowText" lastClr="000000"/>
            </a:solidFill>
            <a:effectLst/>
            <a:latin typeface="Arial" panose="020B0604020202020204" pitchFamily="34" charset="0"/>
            <a:ea typeface="+mn-ea"/>
            <a:cs typeface="Arial" panose="020B0604020202020204" pitchFamily="34" charset="0"/>
          </a:endParaRPr>
        </a:p>
        <a:p>
          <a:pPr lvl="0"/>
          <a:r>
            <a:rPr lang="nl-NL" sz="1000" b="0">
              <a:solidFill>
                <a:schemeClr val="dk1"/>
              </a:solidFill>
              <a:effectLst/>
              <a:latin typeface="Arial" panose="020B0604020202020204" pitchFamily="34" charset="0"/>
              <a:ea typeface="+mn-ea"/>
              <a:cs typeface="Arial" panose="020B0604020202020204" pitchFamily="34" charset="0"/>
            </a:rPr>
            <a:t>Per MBO College is een maximale bovengrens plafondbedrag vastgesteld. De optelsom van de maximale bovengrenzen voor de MBO Colleges ligt hoger dan de maximale bovengrens plafondbedrag van het inschrijvingsbedrag.</a:t>
          </a:r>
          <a:r>
            <a:rPr lang="nl-NL" sz="1000" b="0" baseline="0">
              <a:solidFill>
                <a:schemeClr val="dk1"/>
              </a:solidFill>
              <a:effectLst/>
              <a:latin typeface="Arial" panose="020B0604020202020204" pitchFamily="34" charset="0"/>
              <a:ea typeface="+mn-ea"/>
              <a:cs typeface="Arial" panose="020B0604020202020204" pitchFamily="34" charset="0"/>
            </a:rPr>
            <a:t> D</a:t>
          </a:r>
          <a:r>
            <a:rPr lang="nl-NL" sz="1000" b="0">
              <a:solidFill>
                <a:schemeClr val="dk1"/>
              </a:solidFill>
              <a:effectLst/>
              <a:latin typeface="Arial" panose="020B0604020202020204" pitchFamily="34" charset="0"/>
              <a:ea typeface="+mn-ea"/>
              <a:cs typeface="Arial" panose="020B0604020202020204" pitchFamily="34" charset="0"/>
            </a:rPr>
            <a:t>eze maximale bovengrens plafondbedrag van het inschrijvingsbedrag mag niet overschreden worden. De inschrijver is zelf verantwoordelijk om zowel de maximale bovengrens plafondbedrag per MBO College én de maximale bovengrens plafondbedrag inschrijvingsbedrag niet te overschrijden én de maximale ondergrens inschrijvingsbedrag te onderschrijden.</a:t>
          </a:r>
        </a:p>
        <a:p>
          <a:pPr lvl="0"/>
          <a:endParaRPr lang="nl-NL" sz="1000" b="0">
            <a:solidFill>
              <a:schemeClr val="dk1"/>
            </a:solidFill>
            <a:effectLst/>
            <a:latin typeface="Arial" panose="020B0604020202020204" pitchFamily="34" charset="0"/>
            <a:ea typeface="+mn-ea"/>
            <a:cs typeface="Arial" panose="020B0604020202020204" pitchFamily="34" charset="0"/>
          </a:endParaRPr>
        </a:p>
        <a:p>
          <a:pPr lvl="0"/>
          <a:r>
            <a:rPr lang="nl-NL" sz="1200" b="1">
              <a:solidFill>
                <a:schemeClr val="dk1"/>
              </a:solidFill>
              <a:effectLst/>
              <a:latin typeface="Arial" panose="020B0604020202020204" pitchFamily="34" charset="0"/>
              <a:ea typeface="+mn-ea"/>
              <a:cs typeface="Arial" panose="020B0604020202020204" pitchFamily="34" charset="0"/>
            </a:rPr>
            <a:t>Prijsniveau</a:t>
          </a:r>
        </a:p>
        <a:p>
          <a:r>
            <a:rPr lang="nl-NL" sz="1000" b="0">
              <a:solidFill>
                <a:schemeClr val="dk1"/>
              </a:solidFill>
              <a:effectLst/>
              <a:latin typeface="Arial" panose="020B0604020202020204" pitchFamily="34" charset="0"/>
              <a:ea typeface="+mn-ea"/>
              <a:cs typeface="Arial" panose="020B0604020202020204" pitchFamily="34" charset="0"/>
            </a:rPr>
            <a:t>Het loon- en </a:t>
          </a:r>
          <a:r>
            <a:rPr lang="nl-NL" sz="1000" b="0">
              <a:solidFill>
                <a:schemeClr val="tx1"/>
              </a:solidFill>
              <a:effectLst/>
              <a:latin typeface="Arial" panose="020B0604020202020204" pitchFamily="34" charset="0"/>
              <a:ea typeface="+mn-ea"/>
              <a:cs typeface="Arial" panose="020B0604020202020204" pitchFamily="34" charset="0"/>
            </a:rPr>
            <a:t>prijspeil van 1 juli 2025 is </a:t>
          </a:r>
          <a:r>
            <a:rPr lang="nl-NL" sz="1000" b="0">
              <a:solidFill>
                <a:schemeClr val="dk1"/>
              </a:solidFill>
              <a:effectLst/>
              <a:latin typeface="Arial" panose="020B0604020202020204" pitchFamily="34" charset="0"/>
              <a:ea typeface="+mn-ea"/>
              <a:cs typeface="Arial" panose="020B0604020202020204" pitchFamily="34" charset="0"/>
            </a:rPr>
            <a:t>het uitgangspunt voor alle aan te bieden tarieven en prijzen. De prijzen worden weergegeven exclusief de verschuldigde B.T.W. </a:t>
          </a:r>
        </a:p>
        <a:p>
          <a:endParaRPr lang="nl-NL" sz="1000" b="1">
            <a:solidFill>
              <a:schemeClr val="dk1"/>
            </a:solidFill>
            <a:effectLst/>
            <a:latin typeface="Arial" panose="020B0604020202020204" pitchFamily="34" charset="0"/>
            <a:ea typeface="+mn-ea"/>
            <a:cs typeface="Arial" panose="020B0604020202020204" pitchFamily="34" charset="0"/>
          </a:endParaRPr>
        </a:p>
        <a:p>
          <a:pPr lvl="0"/>
          <a:r>
            <a:rPr lang="nl-NL" sz="1200" b="1">
              <a:solidFill>
                <a:schemeClr val="dk1"/>
              </a:solidFill>
              <a:effectLst/>
              <a:latin typeface="Arial" panose="020B0604020202020204" pitchFamily="34" charset="0"/>
              <a:ea typeface="+mn-ea"/>
              <a:cs typeface="Arial" panose="020B0604020202020204" pitchFamily="34" charset="0"/>
            </a:rPr>
            <a:t>Contractjaarprijs</a:t>
          </a:r>
        </a:p>
        <a:p>
          <a:r>
            <a:rPr lang="nl-NL" sz="1000" b="0">
              <a:solidFill>
                <a:schemeClr val="dk1"/>
              </a:solidFill>
              <a:effectLst/>
              <a:latin typeface="Arial" panose="020B0604020202020204" pitchFamily="34" charset="0"/>
              <a:ea typeface="+mn-ea"/>
              <a:cs typeface="Arial" panose="020B0604020202020204" pitchFamily="34" charset="0"/>
            </a:rPr>
            <a:t>De contractjaarprijs is opgebouwd uit alle componenten die zijn opgenomen in het calculatiemodel met </a:t>
          </a:r>
          <a:r>
            <a:rPr lang="nl-NL" sz="1000" b="0">
              <a:solidFill>
                <a:sysClr val="windowText" lastClr="000000"/>
              </a:solidFill>
              <a:effectLst/>
              <a:latin typeface="Arial" panose="020B0604020202020204" pitchFamily="34" charset="0"/>
              <a:ea typeface="+mn-ea"/>
              <a:cs typeface="Arial" panose="020B0604020202020204" pitchFamily="34" charset="0"/>
            </a:rPr>
            <a:t>uitzondering van de afroepprijzen.</a:t>
          </a:r>
          <a:endParaRPr lang="nl-NL" sz="1000" b="1">
            <a:solidFill>
              <a:sysClr val="windowText" lastClr="000000"/>
            </a:solidFill>
            <a:effectLst/>
            <a:latin typeface="Arial" panose="020B0604020202020204" pitchFamily="34" charset="0"/>
            <a:ea typeface="+mn-ea"/>
            <a:cs typeface="Arial" panose="020B0604020202020204" pitchFamily="34" charset="0"/>
          </a:endParaRPr>
        </a:p>
        <a:p>
          <a:r>
            <a:rPr lang="nl-NL" sz="1000" b="0">
              <a:solidFill>
                <a:schemeClr val="dk1"/>
              </a:solidFill>
              <a:effectLst/>
              <a:latin typeface="Arial" panose="020B0604020202020204" pitchFamily="34" charset="0"/>
              <a:ea typeface="+mn-ea"/>
              <a:cs typeface="Arial" panose="020B0604020202020204" pitchFamily="34" charset="0"/>
            </a:rPr>
            <a:t> </a:t>
          </a:r>
          <a:endParaRPr lang="nl-NL" sz="1000" b="1">
            <a:solidFill>
              <a:schemeClr val="dk1"/>
            </a:solidFill>
            <a:effectLst/>
            <a:latin typeface="Arial" panose="020B0604020202020204" pitchFamily="34" charset="0"/>
            <a:ea typeface="+mn-ea"/>
            <a:cs typeface="Arial" panose="020B0604020202020204" pitchFamily="34" charset="0"/>
          </a:endParaRPr>
        </a:p>
        <a:p>
          <a:r>
            <a:rPr lang="nl-NL" sz="1000" b="0">
              <a:solidFill>
                <a:schemeClr val="dk1"/>
              </a:solidFill>
              <a:effectLst/>
              <a:latin typeface="Arial" panose="020B0604020202020204" pitchFamily="34" charset="0"/>
              <a:ea typeface="+mn-ea"/>
              <a:cs typeface="Arial" panose="020B0604020202020204" pitchFamily="34" charset="0"/>
            </a:rPr>
            <a:t>Bij vaststelling van de contractjaarprijs wordt rekening gehouden met de </a:t>
          </a:r>
          <a:r>
            <a:rPr lang="nl-NL" sz="1000" b="0">
              <a:solidFill>
                <a:sysClr val="windowText" lastClr="000000"/>
              </a:solidFill>
              <a:effectLst/>
              <a:latin typeface="Arial" panose="020B0604020202020204" pitchFamily="34" charset="0"/>
              <a:ea typeface="+mn-ea"/>
              <a:cs typeface="Arial" panose="020B0604020202020204" pitchFamily="34" charset="0"/>
            </a:rPr>
            <a:t>overname uren en kosten zoals gesteld in Bijlage</a:t>
          </a:r>
          <a:r>
            <a:rPr lang="nl-NL" sz="1000" b="0" baseline="0">
              <a:solidFill>
                <a:sysClr val="windowText" lastClr="000000"/>
              </a:solidFill>
              <a:effectLst/>
              <a:latin typeface="Arial" panose="020B0604020202020204" pitchFamily="34" charset="0"/>
              <a:ea typeface="+mn-ea"/>
              <a:cs typeface="Arial" panose="020B0604020202020204" pitchFamily="34" charset="0"/>
            </a:rPr>
            <a:t> J </a:t>
          </a:r>
          <a:r>
            <a:rPr lang="nl-NL" sz="1000" b="0">
              <a:solidFill>
                <a:sysClr val="windowText" lastClr="000000"/>
              </a:solidFill>
              <a:effectLst/>
              <a:latin typeface="Arial" panose="020B0604020202020204" pitchFamily="34" charset="0"/>
              <a:ea typeface="+mn-ea"/>
              <a:cs typeface="Arial" panose="020B0604020202020204" pitchFamily="34" charset="0"/>
            </a:rPr>
            <a:t>Overname personeel. Na gu</a:t>
          </a:r>
          <a:r>
            <a:rPr lang="nl-NL" sz="1000" b="0">
              <a:solidFill>
                <a:schemeClr val="dk1"/>
              </a:solidFill>
              <a:effectLst/>
              <a:latin typeface="Arial" panose="020B0604020202020204" pitchFamily="34" charset="0"/>
              <a:ea typeface="+mn-ea"/>
              <a:cs typeface="Arial" panose="020B0604020202020204" pitchFamily="34" charset="0"/>
            </a:rPr>
            <a:t>nning van de opdracht wordt op basis van de daadwerkelijke overnamekosten de definitieve contractjaarprijs vastgesteld.</a:t>
          </a:r>
          <a:endParaRPr lang="nl-NL" sz="1000">
            <a:effectLst/>
            <a:latin typeface="Arial" panose="020B0604020202020204" pitchFamily="34" charset="0"/>
            <a:cs typeface="Arial" panose="020B0604020202020204" pitchFamily="34" charset="0"/>
          </a:endParaRPr>
        </a:p>
        <a:p>
          <a:endParaRPr lang="nl-NL" sz="1000" b="1">
            <a:solidFill>
              <a:schemeClr val="dk1"/>
            </a:solidFill>
            <a:effectLst/>
            <a:latin typeface="Arial" panose="020B0604020202020204" pitchFamily="34" charset="0"/>
            <a:ea typeface="+mn-ea"/>
            <a:cs typeface="Arial" panose="020B0604020202020204" pitchFamily="34" charset="0"/>
          </a:endParaRPr>
        </a:p>
        <a:p>
          <a:pPr lvl="0"/>
          <a:r>
            <a:rPr lang="nl-NL" sz="1200" b="1">
              <a:solidFill>
                <a:schemeClr val="dk1"/>
              </a:solidFill>
              <a:effectLst/>
              <a:latin typeface="Arial" panose="020B0604020202020204" pitchFamily="34" charset="0"/>
              <a:ea typeface="+mn-ea"/>
              <a:cs typeface="Arial" panose="020B0604020202020204" pitchFamily="34" charset="0"/>
            </a:rPr>
            <a:t>Uurtarieven</a:t>
          </a:r>
        </a:p>
        <a:p>
          <a:pPr marL="0" indent="0"/>
          <a:r>
            <a:rPr lang="nl-NL" sz="1000" b="0">
              <a:solidFill>
                <a:schemeClr val="dk1"/>
              </a:solidFill>
              <a:effectLst/>
              <a:latin typeface="Arial" panose="020B0604020202020204" pitchFamily="34" charset="0"/>
              <a:ea typeface="+mn-ea"/>
              <a:cs typeface="Arial" panose="020B0604020202020204" pitchFamily="34" charset="0"/>
            </a:rPr>
            <a:t>De dienstverlener geeft op basis van het calculatiemodel een uurtariefopbouw op van de in te zetten categorieën medewerkers. De kosten voor werkkleding en uitrusting, materialen, middelen (inclusief de levering van afvalzakken) en machines, parkeerkosten en aanvraag VOG alsmede de overige indirecte kosten maken onderdeel uit van de uurtarieven.</a:t>
          </a:r>
        </a:p>
        <a:p>
          <a:pPr marL="0" indent="0"/>
          <a:r>
            <a:rPr lang="nl-NL" sz="1000" b="0">
              <a:solidFill>
                <a:schemeClr val="dk1"/>
              </a:solidFill>
              <a:effectLst/>
              <a:latin typeface="Arial" panose="020B0604020202020204" pitchFamily="34" charset="0"/>
              <a:ea typeface="+mn-ea"/>
              <a:cs typeface="Arial" panose="020B0604020202020204" pitchFamily="34" charset="0"/>
            </a:rPr>
            <a:t> </a:t>
          </a:r>
        </a:p>
        <a:p>
          <a:pPr marL="0" indent="0"/>
          <a:r>
            <a:rPr lang="nl-NL" sz="1000" b="0">
              <a:solidFill>
                <a:schemeClr val="dk1"/>
              </a:solidFill>
              <a:effectLst/>
              <a:latin typeface="Arial" panose="020B0604020202020204" pitchFamily="34" charset="0"/>
              <a:ea typeface="+mn-ea"/>
              <a:cs typeface="Arial" panose="020B0604020202020204" pitchFamily="34" charset="0"/>
            </a:rPr>
            <a:t>De opgegeven uurtarieven zijn, ten aanzien van de verdeling in loongroepen, gebaseerd op de gemiddelde eigenbedrijfssituatie.  </a:t>
          </a:r>
        </a:p>
        <a:p>
          <a:pPr marL="0" indent="0"/>
          <a:endParaRPr lang="nl-NL" sz="1000" b="0">
            <a:solidFill>
              <a:schemeClr val="dk1"/>
            </a:solidFill>
            <a:effectLst/>
            <a:latin typeface="Arial" panose="020B0604020202020204" pitchFamily="34" charset="0"/>
            <a:ea typeface="+mn-ea"/>
            <a:cs typeface="Arial" panose="020B0604020202020204" pitchFamily="34" charset="0"/>
          </a:endParaRPr>
        </a:p>
        <a:p>
          <a:pPr marL="0" indent="0"/>
          <a:r>
            <a:rPr lang="nl-NL" sz="1200" b="1">
              <a:solidFill>
                <a:schemeClr val="dk1"/>
              </a:solidFill>
              <a:effectLst/>
              <a:latin typeface="Arial" panose="020B0604020202020204" pitchFamily="34" charset="0"/>
              <a:ea typeface="+mn-ea"/>
              <a:cs typeface="Arial" panose="020B0604020202020204" pitchFamily="34" charset="0"/>
            </a:rPr>
            <a:t>Suppletiekosten</a:t>
          </a:r>
          <a:r>
            <a:rPr lang="nl-NL" sz="1000" b="1">
              <a:solidFill>
                <a:schemeClr val="dk1"/>
              </a:solidFill>
              <a:effectLst/>
              <a:latin typeface="Arial" panose="020B0604020202020204" pitchFamily="34" charset="0"/>
              <a:ea typeface="+mn-ea"/>
              <a:cs typeface="Arial" panose="020B0604020202020204" pitchFamily="34" charset="0"/>
            </a:rPr>
            <a:t> </a:t>
          </a:r>
        </a:p>
        <a:p>
          <a:pPr marL="0" indent="0"/>
          <a:r>
            <a:rPr lang="nl-NL" sz="1000" b="0">
              <a:solidFill>
                <a:sysClr val="windowText" lastClr="000000"/>
              </a:solidFill>
              <a:effectLst/>
              <a:latin typeface="Arial" panose="020B0604020202020204" pitchFamily="34" charset="0"/>
              <a:ea typeface="+mn-ea"/>
              <a:cs typeface="Arial" panose="020B0604020202020204" pitchFamily="34" charset="0"/>
            </a:rPr>
            <a:t>Suppletiekosten worden niet opgenomen in het uurtarief, maar worden begroot op basis van de maximale overnamekosten. De dienstverlener houdt rekening met eventuele vermindering van uren en de kosten die hieruit voortvloeien als onderdeel van de maximale overnamekosten. </a:t>
          </a:r>
          <a:r>
            <a:rPr lang="nl-NL" sz="1000" b="0">
              <a:solidFill>
                <a:schemeClr val="dk1"/>
              </a:solidFill>
              <a:effectLst/>
              <a:latin typeface="Arial" panose="020B0604020202020204" pitchFamily="34" charset="0"/>
              <a:ea typeface="+mn-ea"/>
              <a:cs typeface="Arial" panose="020B0604020202020204" pitchFamily="34" charset="0"/>
            </a:rPr>
            <a:t>De maximale suppletiekosten maken deel uit van de maximale bovengrens plafond inschrijvingsbedrag en maximum ondergrens inschrijvingsbedrag</a:t>
          </a:r>
          <a:r>
            <a:rPr lang="nl-NL" sz="1000" b="0">
              <a:solidFill>
                <a:sysClr val="windowText" lastClr="000000"/>
              </a:solidFill>
              <a:effectLst/>
              <a:latin typeface="Arial" panose="020B0604020202020204" pitchFamily="34" charset="0"/>
              <a:ea typeface="+mn-ea"/>
              <a:cs typeface="Arial" panose="020B0604020202020204" pitchFamily="34" charset="0"/>
            </a:rPr>
            <a:t>, maar zijn geen component in het plafondbedrag per MBO</a:t>
          </a:r>
          <a:r>
            <a:rPr lang="nl-NL" sz="1000" b="0" baseline="0">
              <a:solidFill>
                <a:sysClr val="windowText" lastClr="000000"/>
              </a:solidFill>
              <a:effectLst/>
              <a:latin typeface="Arial" panose="020B0604020202020204" pitchFamily="34" charset="0"/>
              <a:ea typeface="+mn-ea"/>
              <a:cs typeface="Arial" panose="020B0604020202020204" pitchFamily="34" charset="0"/>
            </a:rPr>
            <a:t> C</a:t>
          </a:r>
          <a:r>
            <a:rPr lang="nl-NL" sz="1000" b="0">
              <a:solidFill>
                <a:sysClr val="windowText" lastClr="000000"/>
              </a:solidFill>
              <a:effectLst/>
              <a:latin typeface="Arial" panose="020B0604020202020204" pitchFamily="34" charset="0"/>
              <a:ea typeface="+mn-ea"/>
              <a:cs typeface="Arial" panose="020B0604020202020204" pitchFamily="34" charset="0"/>
            </a:rPr>
            <a:t>ollege. Na gunning wordt het definitieve suppletiekosten component, op basis van de daadwerkelijk overgenomen medewerkers, vastgesteld en eventueel naar beneden aangepast. Met deze aanpassing</a:t>
          </a:r>
          <a:r>
            <a:rPr lang="nl-NL" sz="1000" b="0" baseline="0">
              <a:solidFill>
                <a:sysClr val="windowText" lastClr="000000"/>
              </a:solidFill>
              <a:effectLst/>
              <a:latin typeface="Arial" panose="020B0604020202020204" pitchFamily="34" charset="0"/>
              <a:ea typeface="+mn-ea"/>
              <a:cs typeface="Arial" panose="020B0604020202020204" pitchFamily="34" charset="0"/>
            </a:rPr>
            <a:t> </a:t>
          </a:r>
          <a:r>
            <a:rPr lang="nl-NL" sz="1000" b="0">
              <a:solidFill>
                <a:sysClr val="windowText" lastClr="000000"/>
              </a:solidFill>
              <a:effectLst/>
              <a:latin typeface="Arial" panose="020B0604020202020204" pitchFamily="34" charset="0"/>
              <a:ea typeface="+mn-ea"/>
              <a:cs typeface="Arial" panose="020B0604020202020204" pitchFamily="34" charset="0"/>
            </a:rPr>
            <a:t>is de definitieve contract jaarprijs voor de start van de overeenkomst vastgesteld. Bij het niet invullen van het suppletiekosten component kan de dienstverlener hier na gunning geen aanspraak meer op doen.</a:t>
          </a:r>
        </a:p>
        <a:p>
          <a:endParaRPr lang="nl-NL"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17356</xdr:colOff>
      <xdr:row>0</xdr:row>
      <xdr:rowOff>59691</xdr:rowOff>
    </xdr:from>
    <xdr:to>
      <xdr:col>14</xdr:col>
      <xdr:colOff>48048</xdr:colOff>
      <xdr:row>4</xdr:row>
      <xdr:rowOff>110067</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88156" y="59691"/>
          <a:ext cx="6643159" cy="7785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a:solidFill>
                <a:sysClr val="windowText" lastClr="000000"/>
              </a:solidFill>
              <a:effectLst/>
              <a:latin typeface="Arial" panose="020B0604020202020204" pitchFamily="34" charset="0"/>
              <a:ea typeface="+mn-ea"/>
              <a:cs typeface="Arial" panose="020B060402020202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50">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ysClr val="windowText" lastClr="000000"/>
              </a:solidFill>
              <a:effectLst/>
              <a:latin typeface="Arial" panose="020B0604020202020204" pitchFamily="34" charset="0"/>
              <a:ea typeface="+mn-ea"/>
              <a:cs typeface="Arial" panose="020B060402020202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66675</xdr:colOff>
      <xdr:row>12</xdr:row>
      <xdr:rowOff>57150</xdr:rowOff>
    </xdr:from>
    <xdr:to>
      <xdr:col>3</xdr:col>
      <xdr:colOff>1508580</xdr:colOff>
      <xdr:row>12</xdr:row>
      <xdr:rowOff>1961366</xdr:rowOff>
    </xdr:to>
    <xdr:pic>
      <xdr:nvPicPr>
        <xdr:cNvPr id="33" name="Afbeelding 32">
          <a:extLst>
            <a:ext uri="{FF2B5EF4-FFF2-40B4-BE49-F238E27FC236}">
              <a16:creationId xmlns:a16="http://schemas.microsoft.com/office/drawing/2014/main" id="{FA938451-AC6F-49EE-A416-2D109C0A4C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87175" y="1062990"/>
          <a:ext cx="1436190" cy="1918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1590675</xdr:colOff>
      <xdr:row>12</xdr:row>
      <xdr:rowOff>57150</xdr:rowOff>
    </xdr:from>
    <xdr:to>
      <xdr:col>3</xdr:col>
      <xdr:colOff>3032580</xdr:colOff>
      <xdr:row>12</xdr:row>
      <xdr:rowOff>1961366</xdr:rowOff>
    </xdr:to>
    <xdr:pic>
      <xdr:nvPicPr>
        <xdr:cNvPr id="34" name="Afbeelding 33">
          <a:extLst>
            <a:ext uri="{FF2B5EF4-FFF2-40B4-BE49-F238E27FC236}">
              <a16:creationId xmlns:a16="http://schemas.microsoft.com/office/drawing/2014/main" id="{7E903707-4A68-49E8-A724-1A304B2FF1E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211175" y="1062990"/>
          <a:ext cx="1436190" cy="19180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3105150</xdr:colOff>
      <xdr:row>12</xdr:row>
      <xdr:rowOff>66675</xdr:rowOff>
    </xdr:from>
    <xdr:to>
      <xdr:col>3</xdr:col>
      <xdr:colOff>4531815</xdr:colOff>
      <xdr:row>12</xdr:row>
      <xdr:rowOff>1984226</xdr:rowOff>
    </xdr:to>
    <xdr:pic>
      <xdr:nvPicPr>
        <xdr:cNvPr id="35" name="Afbeelding 34">
          <a:extLst>
            <a:ext uri="{FF2B5EF4-FFF2-40B4-BE49-F238E27FC236}">
              <a16:creationId xmlns:a16="http://schemas.microsoft.com/office/drawing/2014/main" id="{A2627D63-3C4D-44B9-88DD-4854C72266F6}"/>
            </a:ext>
          </a:extLst>
        </xdr:cNvPr>
        <xdr:cNvPicPr>
          <a:picLocks noChangeAspect="1"/>
        </xdr:cNvPicPr>
      </xdr:nvPicPr>
      <xdr:blipFill>
        <a:blip xmlns:r="http://schemas.openxmlformats.org/officeDocument/2006/relationships" r:embed="rId3"/>
        <a:stretch>
          <a:fillRect/>
        </a:stretch>
      </xdr:blipFill>
      <xdr:spPr>
        <a:xfrm>
          <a:off x="14725650" y="1072515"/>
          <a:ext cx="1441905" cy="1921905"/>
        </a:xfrm>
        <a:prstGeom prst="rect">
          <a:avLst/>
        </a:prstGeom>
      </xdr:spPr>
    </xdr:pic>
    <xdr:clientData/>
  </xdr:twoCellAnchor>
  <xdr:twoCellAnchor editAs="oneCell">
    <xdr:from>
      <xdr:col>3</xdr:col>
      <xdr:colOff>1156607</xdr:colOff>
      <xdr:row>13</xdr:row>
      <xdr:rowOff>95250</xdr:rowOff>
    </xdr:from>
    <xdr:to>
      <xdr:col>3</xdr:col>
      <xdr:colOff>3412127</xdr:colOff>
      <xdr:row>13</xdr:row>
      <xdr:rowOff>1998282</xdr:rowOff>
    </xdr:to>
    <xdr:pic>
      <xdr:nvPicPr>
        <xdr:cNvPr id="36" name="Afbeelding 35">
          <a:extLst>
            <a:ext uri="{FF2B5EF4-FFF2-40B4-BE49-F238E27FC236}">
              <a16:creationId xmlns:a16="http://schemas.microsoft.com/office/drawing/2014/main" id="{DE259560-B426-4347-BE6D-53CBD0AEFE3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36711"/>
        <a:stretch/>
      </xdr:blipFill>
      <xdr:spPr bwMode="auto">
        <a:xfrm>
          <a:off x="11103428" y="5796643"/>
          <a:ext cx="2259330" cy="19068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122465</xdr:colOff>
      <xdr:row>16</xdr:row>
      <xdr:rowOff>9797</xdr:rowOff>
    </xdr:from>
    <xdr:to>
      <xdr:col>3</xdr:col>
      <xdr:colOff>1541510</xdr:colOff>
      <xdr:row>16</xdr:row>
      <xdr:rowOff>1084082</xdr:rowOff>
    </xdr:to>
    <xdr:pic>
      <xdr:nvPicPr>
        <xdr:cNvPr id="37" name="Afbeelding 36">
          <a:extLst>
            <a:ext uri="{FF2B5EF4-FFF2-40B4-BE49-F238E27FC236}">
              <a16:creationId xmlns:a16="http://schemas.microsoft.com/office/drawing/2014/main" id="{7D3D80D1-F56F-47AA-B302-EEB4DC6703B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069286" y="8936083"/>
          <a:ext cx="1428570" cy="108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1648914</xdr:colOff>
      <xdr:row>15</xdr:row>
      <xdr:rowOff>935083</xdr:rowOff>
    </xdr:from>
    <xdr:to>
      <xdr:col>3</xdr:col>
      <xdr:colOff>3087009</xdr:colOff>
      <xdr:row>16</xdr:row>
      <xdr:rowOff>1087620</xdr:rowOff>
    </xdr:to>
    <xdr:pic>
      <xdr:nvPicPr>
        <xdr:cNvPr id="38" name="Afbeelding 37">
          <a:extLst>
            <a:ext uri="{FF2B5EF4-FFF2-40B4-BE49-F238E27FC236}">
              <a16:creationId xmlns:a16="http://schemas.microsoft.com/office/drawing/2014/main" id="{BB10BCD6-0E94-411D-969D-5C1DE2B155F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595735" y="8922476"/>
          <a:ext cx="1438095" cy="108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3171554</xdr:colOff>
      <xdr:row>16</xdr:row>
      <xdr:rowOff>9797</xdr:rowOff>
    </xdr:from>
    <xdr:to>
      <xdr:col>3</xdr:col>
      <xdr:colOff>4535354</xdr:colOff>
      <xdr:row>16</xdr:row>
      <xdr:rowOff>1084082</xdr:rowOff>
    </xdr:to>
    <xdr:pic>
      <xdr:nvPicPr>
        <xdr:cNvPr id="39" name="Afbeelding 38">
          <a:extLst>
            <a:ext uri="{FF2B5EF4-FFF2-40B4-BE49-F238E27FC236}">
              <a16:creationId xmlns:a16="http://schemas.microsoft.com/office/drawing/2014/main" id="{A25920FC-FA28-4E5E-8424-81DE137F614D}"/>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3118375" y="8936083"/>
          <a:ext cx="1443810" cy="108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171449</xdr:colOff>
      <xdr:row>16</xdr:row>
      <xdr:rowOff>1745795</xdr:rowOff>
    </xdr:from>
    <xdr:to>
      <xdr:col>3</xdr:col>
      <xdr:colOff>2057399</xdr:colOff>
      <xdr:row>16</xdr:row>
      <xdr:rowOff>3145494</xdr:rowOff>
    </xdr:to>
    <xdr:pic>
      <xdr:nvPicPr>
        <xdr:cNvPr id="40" name="Afbeelding 39">
          <a:extLst>
            <a:ext uri="{FF2B5EF4-FFF2-40B4-BE49-F238E27FC236}">
              <a16:creationId xmlns:a16="http://schemas.microsoft.com/office/drawing/2014/main" id="{B84B22B4-3BDC-4D3E-800B-A1C2BC4A9E15}"/>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0118270" y="10672081"/>
          <a:ext cx="1885950" cy="1411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2294981</xdr:colOff>
      <xdr:row>16</xdr:row>
      <xdr:rowOff>1705248</xdr:rowOff>
    </xdr:from>
    <xdr:to>
      <xdr:col>3</xdr:col>
      <xdr:colOff>4209506</xdr:colOff>
      <xdr:row>16</xdr:row>
      <xdr:rowOff>3143523</xdr:rowOff>
    </xdr:to>
    <xdr:pic>
      <xdr:nvPicPr>
        <xdr:cNvPr id="41" name="Afbeelding 40">
          <a:extLst>
            <a:ext uri="{FF2B5EF4-FFF2-40B4-BE49-F238E27FC236}">
              <a16:creationId xmlns:a16="http://schemas.microsoft.com/office/drawing/2014/main" id="{6A900563-683D-4460-9B57-935DC6AF1388}"/>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241802" y="10631534"/>
          <a:ext cx="1910715"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BL30"/>
  <sheetViews>
    <sheetView showGridLines="0" zoomScale="80" zoomScaleNormal="80" workbookViewId="0">
      <pane ySplit="4" topLeftCell="A5" activePane="bottomLeft" state="frozen"/>
      <selection activeCell="B41" sqref="B41"/>
      <selection pane="bottomLeft" activeCell="A5" sqref="A5"/>
    </sheetView>
  </sheetViews>
  <sheetFormatPr defaultColWidth="8.7109375" defaultRowHeight="12.75"/>
  <cols>
    <col min="1" max="1" width="27.5703125" style="24" customWidth="1"/>
    <col min="2" max="16384" width="8.7109375" style="24"/>
  </cols>
  <sheetData>
    <row r="1" spans="1:64" ht="15.75">
      <c r="A1" s="17" t="s">
        <v>0</v>
      </c>
      <c r="B1" s="18" t="str">
        <f>'2-Kosten per locatie'!B3</f>
        <v>ROC van Amsterdam-Flevoland</v>
      </c>
    </row>
    <row r="2" spans="1:64" ht="15.75">
      <c r="A2" s="17" t="s">
        <v>1</v>
      </c>
      <c r="B2" s="18" t="str">
        <f ca="1">MID(CELL("bestandsnaam",$B$11),SEARCH("]",CELL("bestandsnaam",$B$11),1)+1,256)</f>
        <v>1-Uitgangspunten</v>
      </c>
    </row>
    <row r="3" spans="1:64" ht="15.75">
      <c r="A3" s="17" t="s">
        <v>2</v>
      </c>
      <c r="B3" s="18" t="str">
        <f>'2-Kosten per locatie'!B5</f>
        <v>Amsterdam en omstreken</v>
      </c>
    </row>
    <row r="4" spans="1:64" ht="15.75">
      <c r="A4" s="17" t="s">
        <v>3</v>
      </c>
      <c r="B4" s="18">
        <f>'2-Kosten per locatie'!B6</f>
        <v>0</v>
      </c>
      <c r="G4" s="56"/>
      <c r="H4" s="56"/>
      <c r="I4" s="56"/>
      <c r="J4" s="56"/>
      <c r="K4" s="56"/>
      <c r="L4" s="56"/>
      <c r="M4" s="56"/>
    </row>
    <row r="14" spans="1:6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row>
    <row r="15" spans="1:64">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row>
    <row r="16" spans="1:64">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row>
    <row r="17" spans="23:64">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row>
    <row r="18" spans="23:64">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row>
    <row r="19" spans="23:64">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row>
    <row r="20" spans="23:64">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row>
    <row r="21" spans="23:64">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row>
    <row r="22" spans="23:64">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row>
    <row r="23" spans="23:64">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row>
    <row r="24" spans="23:6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row>
    <row r="25" spans="23:64">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row>
    <row r="26" spans="23:64">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row>
    <row r="27" spans="23:64">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row>
    <row r="28" spans="23:64">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row>
    <row r="29" spans="23:64">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row>
    <row r="30" spans="23:64">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A139"/>
  <sheetViews>
    <sheetView showGridLines="0" zoomScale="70" zoomScaleNormal="70" zoomScaleSheetLayoutView="50" zoomScalePageLayoutView="50" workbookViewId="0">
      <pane ySplit="12" topLeftCell="A13" activePane="bottomLeft" state="frozen"/>
      <selection activeCell="A5" sqref="A5"/>
      <selection pane="bottomLeft" activeCell="A13" sqref="A13"/>
    </sheetView>
  </sheetViews>
  <sheetFormatPr defaultColWidth="13.5703125" defaultRowHeight="12.75"/>
  <cols>
    <col min="1" max="2" width="46.28515625" style="444" customWidth="1"/>
    <col min="3" max="3" width="55.42578125" style="451" customWidth="1"/>
    <col min="4" max="4" width="60.42578125" style="451" bestFit="1" customWidth="1"/>
    <col min="5" max="5" width="12.28515625" style="444" customWidth="1"/>
    <col min="6" max="6" width="24.42578125" style="452" customWidth="1"/>
    <col min="7" max="7" width="16.28515625" style="453" customWidth="1"/>
    <col min="8" max="8" width="13.5703125" style="452" customWidth="1"/>
    <col min="9" max="9" width="18.5703125" style="452" customWidth="1"/>
    <col min="10" max="248" width="13.5703125" style="444"/>
    <col min="249" max="249" width="22.28515625" style="444" customWidth="1"/>
    <col min="250" max="256" width="13.5703125" style="444" customWidth="1"/>
    <col min="257" max="257" width="15.7109375" style="444" customWidth="1"/>
    <col min="258" max="258" width="16.5703125" style="444" bestFit="1" customWidth="1"/>
    <col min="259" max="259" width="13.5703125" style="444" customWidth="1"/>
    <col min="260" max="260" width="17.28515625" style="444" bestFit="1" customWidth="1"/>
    <col min="261" max="261" width="4" style="444" customWidth="1"/>
    <col min="262" max="262" width="13.5703125" style="444" customWidth="1"/>
    <col min="263" max="504" width="13.5703125" style="444"/>
    <col min="505" max="505" width="22.28515625" style="444" customWidth="1"/>
    <col min="506" max="512" width="13.5703125" style="444" customWidth="1"/>
    <col min="513" max="513" width="15.7109375" style="444" customWidth="1"/>
    <col min="514" max="514" width="16.5703125" style="444" bestFit="1" customWidth="1"/>
    <col min="515" max="515" width="13.5703125" style="444" customWidth="1"/>
    <col min="516" max="516" width="17.28515625" style="444" bestFit="1" customWidth="1"/>
    <col min="517" max="517" width="4" style="444" customWidth="1"/>
    <col min="518" max="518" width="13.5703125" style="444" customWidth="1"/>
    <col min="519" max="760" width="13.5703125" style="444"/>
    <col min="761" max="761" width="22.28515625" style="444" customWidth="1"/>
    <col min="762" max="768" width="13.5703125" style="444" customWidth="1"/>
    <col min="769" max="769" width="15.7109375" style="444" customWidth="1"/>
    <col min="770" max="770" width="16.5703125" style="444" bestFit="1" customWidth="1"/>
    <col min="771" max="771" width="13.5703125" style="444" customWidth="1"/>
    <col min="772" max="772" width="17.28515625" style="444" bestFit="1" customWidth="1"/>
    <col min="773" max="773" width="4" style="444" customWidth="1"/>
    <col min="774" max="774" width="13.5703125" style="444" customWidth="1"/>
    <col min="775" max="1016" width="13.5703125" style="444"/>
    <col min="1017" max="1017" width="22.28515625" style="444" customWidth="1"/>
    <col min="1018" max="1024" width="13.5703125" style="444" customWidth="1"/>
    <col min="1025" max="1025" width="15.7109375" style="444" customWidth="1"/>
    <col min="1026" max="1026" width="16.5703125" style="444" bestFit="1" customWidth="1"/>
    <col min="1027" max="1027" width="13.5703125" style="444" customWidth="1"/>
    <col min="1028" max="1028" width="17.28515625" style="444" bestFit="1" customWidth="1"/>
    <col min="1029" max="1029" width="4" style="444" customWidth="1"/>
    <col min="1030" max="1030" width="13.5703125" style="444" customWidth="1"/>
    <col min="1031" max="1272" width="13.5703125" style="444"/>
    <col min="1273" max="1273" width="22.28515625" style="444" customWidth="1"/>
    <col min="1274" max="1280" width="13.5703125" style="444" customWidth="1"/>
    <col min="1281" max="1281" width="15.7109375" style="444" customWidth="1"/>
    <col min="1282" max="1282" width="16.5703125" style="444" bestFit="1" customWidth="1"/>
    <col min="1283" max="1283" width="13.5703125" style="444" customWidth="1"/>
    <col min="1284" max="1284" width="17.28515625" style="444" bestFit="1" customWidth="1"/>
    <col min="1285" max="1285" width="4" style="444" customWidth="1"/>
    <col min="1286" max="1286" width="13.5703125" style="444" customWidth="1"/>
    <col min="1287" max="1528" width="13.5703125" style="444"/>
    <col min="1529" max="1529" width="22.28515625" style="444" customWidth="1"/>
    <col min="1530" max="1536" width="13.5703125" style="444" customWidth="1"/>
    <col min="1537" max="1537" width="15.7109375" style="444" customWidth="1"/>
    <col min="1538" max="1538" width="16.5703125" style="444" bestFit="1" customWidth="1"/>
    <col min="1539" max="1539" width="13.5703125" style="444" customWidth="1"/>
    <col min="1540" max="1540" width="17.28515625" style="444" bestFit="1" customWidth="1"/>
    <col min="1541" max="1541" width="4" style="444" customWidth="1"/>
    <col min="1542" max="1542" width="13.5703125" style="444" customWidth="1"/>
    <col min="1543" max="1784" width="13.5703125" style="444"/>
    <col min="1785" max="1785" width="22.28515625" style="444" customWidth="1"/>
    <col min="1786" max="1792" width="13.5703125" style="444" customWidth="1"/>
    <col min="1793" max="1793" width="15.7109375" style="444" customWidth="1"/>
    <col min="1794" max="1794" width="16.5703125" style="444" bestFit="1" customWidth="1"/>
    <col min="1795" max="1795" width="13.5703125" style="444" customWidth="1"/>
    <col min="1796" max="1796" width="17.28515625" style="444" bestFit="1" customWidth="1"/>
    <col min="1797" max="1797" width="4" style="444" customWidth="1"/>
    <col min="1798" max="1798" width="13.5703125" style="444" customWidth="1"/>
    <col min="1799" max="2040" width="13.5703125" style="444"/>
    <col min="2041" max="2041" width="22.28515625" style="444" customWidth="1"/>
    <col min="2042" max="2048" width="13.5703125" style="444" customWidth="1"/>
    <col min="2049" max="2049" width="15.7109375" style="444" customWidth="1"/>
    <col min="2050" max="2050" width="16.5703125" style="444" bestFit="1" customWidth="1"/>
    <col min="2051" max="2051" width="13.5703125" style="444" customWidth="1"/>
    <col min="2052" max="2052" width="17.28515625" style="444" bestFit="1" customWidth="1"/>
    <col min="2053" max="2053" width="4" style="444" customWidth="1"/>
    <col min="2054" max="2054" width="13.5703125" style="444" customWidth="1"/>
    <col min="2055" max="2296" width="13.5703125" style="444"/>
    <col min="2297" max="2297" width="22.28515625" style="444" customWidth="1"/>
    <col min="2298" max="2304" width="13.5703125" style="444" customWidth="1"/>
    <col min="2305" max="2305" width="15.7109375" style="444" customWidth="1"/>
    <col min="2306" max="2306" width="16.5703125" style="444" bestFit="1" customWidth="1"/>
    <col min="2307" max="2307" width="13.5703125" style="444" customWidth="1"/>
    <col min="2308" max="2308" width="17.28515625" style="444" bestFit="1" customWidth="1"/>
    <col min="2309" max="2309" width="4" style="444" customWidth="1"/>
    <col min="2310" max="2310" width="13.5703125" style="444" customWidth="1"/>
    <col min="2311" max="2552" width="13.5703125" style="444"/>
    <col min="2553" max="2553" width="22.28515625" style="444" customWidth="1"/>
    <col min="2554" max="2560" width="13.5703125" style="444" customWidth="1"/>
    <col min="2561" max="2561" width="15.7109375" style="444" customWidth="1"/>
    <col min="2562" max="2562" width="16.5703125" style="444" bestFit="1" customWidth="1"/>
    <col min="2563" max="2563" width="13.5703125" style="444" customWidth="1"/>
    <col min="2564" max="2564" width="17.28515625" style="444" bestFit="1" customWidth="1"/>
    <col min="2565" max="2565" width="4" style="444" customWidth="1"/>
    <col min="2566" max="2566" width="13.5703125" style="444" customWidth="1"/>
    <col min="2567" max="2808" width="13.5703125" style="444"/>
    <col min="2809" max="2809" width="22.28515625" style="444" customWidth="1"/>
    <col min="2810" max="2816" width="13.5703125" style="444" customWidth="1"/>
    <col min="2817" max="2817" width="15.7109375" style="444" customWidth="1"/>
    <col min="2818" max="2818" width="16.5703125" style="444" bestFit="1" customWidth="1"/>
    <col min="2819" max="2819" width="13.5703125" style="444" customWidth="1"/>
    <col min="2820" max="2820" width="17.28515625" style="444" bestFit="1" customWidth="1"/>
    <col min="2821" max="2821" width="4" style="444" customWidth="1"/>
    <col min="2822" max="2822" width="13.5703125" style="444" customWidth="1"/>
    <col min="2823" max="3064" width="13.5703125" style="444"/>
    <col min="3065" max="3065" width="22.28515625" style="444" customWidth="1"/>
    <col min="3066" max="3072" width="13.5703125" style="444" customWidth="1"/>
    <col min="3073" max="3073" width="15.7109375" style="444" customWidth="1"/>
    <col min="3074" max="3074" width="16.5703125" style="444" bestFit="1" customWidth="1"/>
    <col min="3075" max="3075" width="13.5703125" style="444" customWidth="1"/>
    <col min="3076" max="3076" width="17.28515625" style="444" bestFit="1" customWidth="1"/>
    <col min="3077" max="3077" width="4" style="444" customWidth="1"/>
    <col min="3078" max="3078" width="13.5703125" style="444" customWidth="1"/>
    <col min="3079" max="3320" width="13.5703125" style="444"/>
    <col min="3321" max="3321" width="22.28515625" style="444" customWidth="1"/>
    <col min="3322" max="3328" width="13.5703125" style="444" customWidth="1"/>
    <col min="3329" max="3329" width="15.7109375" style="444" customWidth="1"/>
    <col min="3330" max="3330" width="16.5703125" style="444" bestFit="1" customWidth="1"/>
    <col min="3331" max="3331" width="13.5703125" style="444" customWidth="1"/>
    <col min="3332" max="3332" width="17.28515625" style="444" bestFit="1" customWidth="1"/>
    <col min="3333" max="3333" width="4" style="444" customWidth="1"/>
    <col min="3334" max="3334" width="13.5703125" style="444" customWidth="1"/>
    <col min="3335" max="3576" width="13.5703125" style="444"/>
    <col min="3577" max="3577" width="22.28515625" style="444" customWidth="1"/>
    <col min="3578" max="3584" width="13.5703125" style="444" customWidth="1"/>
    <col min="3585" max="3585" width="15.7109375" style="444" customWidth="1"/>
    <col min="3586" max="3586" width="16.5703125" style="444" bestFit="1" customWidth="1"/>
    <col min="3587" max="3587" width="13.5703125" style="444" customWidth="1"/>
    <col min="3588" max="3588" width="17.28515625" style="444" bestFit="1" customWidth="1"/>
    <col min="3589" max="3589" width="4" style="444" customWidth="1"/>
    <col min="3590" max="3590" width="13.5703125" style="444" customWidth="1"/>
    <col min="3591" max="3832" width="13.5703125" style="444"/>
    <col min="3833" max="3833" width="22.28515625" style="444" customWidth="1"/>
    <col min="3834" max="3840" width="13.5703125" style="444" customWidth="1"/>
    <col min="3841" max="3841" width="15.7109375" style="444" customWidth="1"/>
    <col min="3842" max="3842" width="16.5703125" style="444" bestFit="1" customWidth="1"/>
    <col min="3843" max="3843" width="13.5703125" style="444" customWidth="1"/>
    <col min="3844" max="3844" width="17.28515625" style="444" bestFit="1" customWidth="1"/>
    <col min="3845" max="3845" width="4" style="444" customWidth="1"/>
    <col min="3846" max="3846" width="13.5703125" style="444" customWidth="1"/>
    <col min="3847" max="4088" width="13.5703125" style="444"/>
    <col min="4089" max="4089" width="22.28515625" style="444" customWidth="1"/>
    <col min="4090" max="4096" width="13.5703125" style="444" customWidth="1"/>
    <col min="4097" max="4097" width="15.7109375" style="444" customWidth="1"/>
    <col min="4098" max="4098" width="16.5703125" style="444" bestFit="1" customWidth="1"/>
    <col min="4099" max="4099" width="13.5703125" style="444" customWidth="1"/>
    <col min="4100" max="4100" width="17.28515625" style="444" bestFit="1" customWidth="1"/>
    <col min="4101" max="4101" width="4" style="444" customWidth="1"/>
    <col min="4102" max="4102" width="13.5703125" style="444" customWidth="1"/>
    <col min="4103" max="4344" width="13.5703125" style="444"/>
    <col min="4345" max="4345" width="22.28515625" style="444" customWidth="1"/>
    <col min="4346" max="4352" width="13.5703125" style="444" customWidth="1"/>
    <col min="4353" max="4353" width="15.7109375" style="444" customWidth="1"/>
    <col min="4354" max="4354" width="16.5703125" style="444" bestFit="1" customWidth="1"/>
    <col min="4355" max="4355" width="13.5703125" style="444" customWidth="1"/>
    <col min="4356" max="4356" width="17.28515625" style="444" bestFit="1" customWidth="1"/>
    <col min="4357" max="4357" width="4" style="444" customWidth="1"/>
    <col min="4358" max="4358" width="13.5703125" style="444" customWidth="1"/>
    <col min="4359" max="4600" width="13.5703125" style="444"/>
    <col min="4601" max="4601" width="22.28515625" style="444" customWidth="1"/>
    <col min="4602" max="4608" width="13.5703125" style="444" customWidth="1"/>
    <col min="4609" max="4609" width="15.7109375" style="444" customWidth="1"/>
    <col min="4610" max="4610" width="16.5703125" style="444" bestFit="1" customWidth="1"/>
    <col min="4611" max="4611" width="13.5703125" style="444" customWidth="1"/>
    <col min="4612" max="4612" width="17.28515625" style="444" bestFit="1" customWidth="1"/>
    <col min="4613" max="4613" width="4" style="444" customWidth="1"/>
    <col min="4614" max="4614" width="13.5703125" style="444" customWidth="1"/>
    <col min="4615" max="4856" width="13.5703125" style="444"/>
    <col min="4857" max="4857" width="22.28515625" style="444" customWidth="1"/>
    <col min="4858" max="4864" width="13.5703125" style="444" customWidth="1"/>
    <col min="4865" max="4865" width="15.7109375" style="444" customWidth="1"/>
    <col min="4866" max="4866" width="16.5703125" style="444" bestFit="1" customWidth="1"/>
    <col min="4867" max="4867" width="13.5703125" style="444" customWidth="1"/>
    <col min="4868" max="4868" width="17.28515625" style="444" bestFit="1" customWidth="1"/>
    <col min="4869" max="4869" width="4" style="444" customWidth="1"/>
    <col min="4870" max="4870" width="13.5703125" style="444" customWidth="1"/>
    <col min="4871" max="5112" width="13.5703125" style="444"/>
    <col min="5113" max="5113" width="22.28515625" style="444" customWidth="1"/>
    <col min="5114" max="5120" width="13.5703125" style="444" customWidth="1"/>
    <col min="5121" max="5121" width="15.7109375" style="444" customWidth="1"/>
    <col min="5122" max="5122" width="16.5703125" style="444" bestFit="1" customWidth="1"/>
    <col min="5123" max="5123" width="13.5703125" style="444" customWidth="1"/>
    <col min="5124" max="5124" width="17.28515625" style="444" bestFit="1" customWidth="1"/>
    <col min="5125" max="5125" width="4" style="444" customWidth="1"/>
    <col min="5126" max="5126" width="13.5703125" style="444" customWidth="1"/>
    <col min="5127" max="5368" width="13.5703125" style="444"/>
    <col min="5369" max="5369" width="22.28515625" style="444" customWidth="1"/>
    <col min="5370" max="5376" width="13.5703125" style="444" customWidth="1"/>
    <col min="5377" max="5377" width="15.7109375" style="444" customWidth="1"/>
    <col min="5378" max="5378" width="16.5703125" style="444" bestFit="1" customWidth="1"/>
    <col min="5379" max="5379" width="13.5703125" style="444" customWidth="1"/>
    <col min="5380" max="5380" width="17.28515625" style="444" bestFit="1" customWidth="1"/>
    <col min="5381" max="5381" width="4" style="444" customWidth="1"/>
    <col min="5382" max="5382" width="13.5703125" style="444" customWidth="1"/>
    <col min="5383" max="5624" width="13.5703125" style="444"/>
    <col min="5625" max="5625" width="22.28515625" style="444" customWidth="1"/>
    <col min="5626" max="5632" width="13.5703125" style="444" customWidth="1"/>
    <col min="5633" max="5633" width="15.7109375" style="444" customWidth="1"/>
    <col min="5634" max="5634" width="16.5703125" style="444" bestFit="1" customWidth="1"/>
    <col min="5635" max="5635" width="13.5703125" style="444" customWidth="1"/>
    <col min="5636" max="5636" width="17.28515625" style="444" bestFit="1" customWidth="1"/>
    <col min="5637" max="5637" width="4" style="444" customWidth="1"/>
    <col min="5638" max="5638" width="13.5703125" style="444" customWidth="1"/>
    <col min="5639" max="5880" width="13.5703125" style="444"/>
    <col min="5881" max="5881" width="22.28515625" style="444" customWidth="1"/>
    <col min="5882" max="5888" width="13.5703125" style="444" customWidth="1"/>
    <col min="5889" max="5889" width="15.7109375" style="444" customWidth="1"/>
    <col min="5890" max="5890" width="16.5703125" style="444" bestFit="1" customWidth="1"/>
    <col min="5891" max="5891" width="13.5703125" style="444" customWidth="1"/>
    <col min="5892" max="5892" width="17.28515625" style="444" bestFit="1" customWidth="1"/>
    <col min="5893" max="5893" width="4" style="444" customWidth="1"/>
    <col min="5894" max="5894" width="13.5703125" style="444" customWidth="1"/>
    <col min="5895" max="6136" width="13.5703125" style="444"/>
    <col min="6137" max="6137" width="22.28515625" style="444" customWidth="1"/>
    <col min="6138" max="6144" width="13.5703125" style="444" customWidth="1"/>
    <col min="6145" max="6145" width="15.7109375" style="444" customWidth="1"/>
    <col min="6146" max="6146" width="16.5703125" style="444" bestFit="1" customWidth="1"/>
    <col min="6147" max="6147" width="13.5703125" style="444" customWidth="1"/>
    <col min="6148" max="6148" width="17.28515625" style="444" bestFit="1" customWidth="1"/>
    <col min="6149" max="6149" width="4" style="444" customWidth="1"/>
    <col min="6150" max="6150" width="13.5703125" style="444" customWidth="1"/>
    <col min="6151" max="6392" width="13.5703125" style="444"/>
    <col min="6393" max="6393" width="22.28515625" style="444" customWidth="1"/>
    <col min="6394" max="6400" width="13.5703125" style="444" customWidth="1"/>
    <col min="6401" max="6401" width="15.7109375" style="444" customWidth="1"/>
    <col min="6402" max="6402" width="16.5703125" style="444" bestFit="1" customWidth="1"/>
    <col min="6403" max="6403" width="13.5703125" style="444" customWidth="1"/>
    <col min="6404" max="6404" width="17.28515625" style="444" bestFit="1" customWidth="1"/>
    <col min="6405" max="6405" width="4" style="444" customWidth="1"/>
    <col min="6406" max="6406" width="13.5703125" style="444" customWidth="1"/>
    <col min="6407" max="6648" width="13.5703125" style="444"/>
    <col min="6649" max="6649" width="22.28515625" style="444" customWidth="1"/>
    <col min="6650" max="6656" width="13.5703125" style="444" customWidth="1"/>
    <col min="6657" max="6657" width="15.7109375" style="444" customWidth="1"/>
    <col min="6658" max="6658" width="16.5703125" style="444" bestFit="1" customWidth="1"/>
    <col min="6659" max="6659" width="13.5703125" style="444" customWidth="1"/>
    <col min="6660" max="6660" width="17.28515625" style="444" bestFit="1" customWidth="1"/>
    <col min="6661" max="6661" width="4" style="444" customWidth="1"/>
    <col min="6662" max="6662" width="13.5703125" style="444" customWidth="1"/>
    <col min="6663" max="6904" width="13.5703125" style="444"/>
    <col min="6905" max="6905" width="22.28515625" style="444" customWidth="1"/>
    <col min="6906" max="6912" width="13.5703125" style="444" customWidth="1"/>
    <col min="6913" max="6913" width="15.7109375" style="444" customWidth="1"/>
    <col min="6914" max="6914" width="16.5703125" style="444" bestFit="1" customWidth="1"/>
    <col min="6915" max="6915" width="13.5703125" style="444" customWidth="1"/>
    <col min="6916" max="6916" width="17.28515625" style="444" bestFit="1" customWidth="1"/>
    <col min="6917" max="6917" width="4" style="444" customWidth="1"/>
    <col min="6918" max="6918" width="13.5703125" style="444" customWidth="1"/>
    <col min="6919" max="7160" width="13.5703125" style="444"/>
    <col min="7161" max="7161" width="22.28515625" style="444" customWidth="1"/>
    <col min="7162" max="7168" width="13.5703125" style="444" customWidth="1"/>
    <col min="7169" max="7169" width="15.7109375" style="444" customWidth="1"/>
    <col min="7170" max="7170" width="16.5703125" style="444" bestFit="1" customWidth="1"/>
    <col min="7171" max="7171" width="13.5703125" style="444" customWidth="1"/>
    <col min="7172" max="7172" width="17.28515625" style="444" bestFit="1" customWidth="1"/>
    <col min="7173" max="7173" width="4" style="444" customWidth="1"/>
    <col min="7174" max="7174" width="13.5703125" style="444" customWidth="1"/>
    <col min="7175" max="7416" width="13.5703125" style="444"/>
    <col min="7417" max="7417" width="22.28515625" style="444" customWidth="1"/>
    <col min="7418" max="7424" width="13.5703125" style="444" customWidth="1"/>
    <col min="7425" max="7425" width="15.7109375" style="444" customWidth="1"/>
    <col min="7426" max="7426" width="16.5703125" style="444" bestFit="1" customWidth="1"/>
    <col min="7427" max="7427" width="13.5703125" style="444" customWidth="1"/>
    <col min="7428" max="7428" width="17.28515625" style="444" bestFit="1" customWidth="1"/>
    <col min="7429" max="7429" width="4" style="444" customWidth="1"/>
    <col min="7430" max="7430" width="13.5703125" style="444" customWidth="1"/>
    <col min="7431" max="7672" width="13.5703125" style="444"/>
    <col min="7673" max="7673" width="22.28515625" style="444" customWidth="1"/>
    <col min="7674" max="7680" width="13.5703125" style="444" customWidth="1"/>
    <col min="7681" max="7681" width="15.7109375" style="444" customWidth="1"/>
    <col min="7682" max="7682" width="16.5703125" style="444" bestFit="1" customWidth="1"/>
    <col min="7683" max="7683" width="13.5703125" style="444" customWidth="1"/>
    <col min="7684" max="7684" width="17.28515625" style="444" bestFit="1" customWidth="1"/>
    <col min="7685" max="7685" width="4" style="444" customWidth="1"/>
    <col min="7686" max="7686" width="13.5703125" style="444" customWidth="1"/>
    <col min="7687" max="7928" width="13.5703125" style="444"/>
    <col min="7929" max="7929" width="22.28515625" style="444" customWidth="1"/>
    <col min="7930" max="7936" width="13.5703125" style="444" customWidth="1"/>
    <col min="7937" max="7937" width="15.7109375" style="444" customWidth="1"/>
    <col min="7938" max="7938" width="16.5703125" style="444" bestFit="1" customWidth="1"/>
    <col min="7939" max="7939" width="13.5703125" style="444" customWidth="1"/>
    <col min="7940" max="7940" width="17.28515625" style="444" bestFit="1" customWidth="1"/>
    <col min="7941" max="7941" width="4" style="444" customWidth="1"/>
    <col min="7942" max="7942" width="13.5703125" style="444" customWidth="1"/>
    <col min="7943" max="8184" width="13.5703125" style="444"/>
    <col min="8185" max="8185" width="22.28515625" style="444" customWidth="1"/>
    <col min="8186" max="8192" width="13.5703125" style="444" customWidth="1"/>
    <col min="8193" max="8193" width="15.7109375" style="444" customWidth="1"/>
    <col min="8194" max="8194" width="16.5703125" style="444" bestFit="1" customWidth="1"/>
    <col min="8195" max="8195" width="13.5703125" style="444" customWidth="1"/>
    <col min="8196" max="8196" width="17.28515625" style="444" bestFit="1" customWidth="1"/>
    <col min="8197" max="8197" width="4" style="444" customWidth="1"/>
    <col min="8198" max="8198" width="13.5703125" style="444" customWidth="1"/>
    <col min="8199" max="8440" width="13.5703125" style="444"/>
    <col min="8441" max="8441" width="22.28515625" style="444" customWidth="1"/>
    <col min="8442" max="8448" width="13.5703125" style="444" customWidth="1"/>
    <col min="8449" max="8449" width="15.7109375" style="444" customWidth="1"/>
    <col min="8450" max="8450" width="16.5703125" style="444" bestFit="1" customWidth="1"/>
    <col min="8451" max="8451" width="13.5703125" style="444" customWidth="1"/>
    <col min="8452" max="8452" width="17.28515625" style="444" bestFit="1" customWidth="1"/>
    <col min="8453" max="8453" width="4" style="444" customWidth="1"/>
    <col min="8454" max="8454" width="13.5703125" style="444" customWidth="1"/>
    <col min="8455" max="8696" width="13.5703125" style="444"/>
    <col min="8697" max="8697" width="22.28515625" style="444" customWidth="1"/>
    <col min="8698" max="8704" width="13.5703125" style="444" customWidth="1"/>
    <col min="8705" max="8705" width="15.7109375" style="444" customWidth="1"/>
    <col min="8706" max="8706" width="16.5703125" style="444" bestFit="1" customWidth="1"/>
    <col min="8707" max="8707" width="13.5703125" style="444" customWidth="1"/>
    <col min="8708" max="8708" width="17.28515625" style="444" bestFit="1" customWidth="1"/>
    <col min="8709" max="8709" width="4" style="444" customWidth="1"/>
    <col min="8710" max="8710" width="13.5703125" style="444" customWidth="1"/>
    <col min="8711" max="8952" width="13.5703125" style="444"/>
    <col min="8953" max="8953" width="22.28515625" style="444" customWidth="1"/>
    <col min="8954" max="8960" width="13.5703125" style="444" customWidth="1"/>
    <col min="8961" max="8961" width="15.7109375" style="444" customWidth="1"/>
    <col min="8962" max="8962" width="16.5703125" style="444" bestFit="1" customWidth="1"/>
    <col min="8963" max="8963" width="13.5703125" style="444" customWidth="1"/>
    <col min="8964" max="8964" width="17.28515625" style="444" bestFit="1" customWidth="1"/>
    <col min="8965" max="8965" width="4" style="444" customWidth="1"/>
    <col min="8966" max="8966" width="13.5703125" style="444" customWidth="1"/>
    <col min="8967" max="9208" width="13.5703125" style="444"/>
    <col min="9209" max="9209" width="22.28515625" style="444" customWidth="1"/>
    <col min="9210" max="9216" width="13.5703125" style="444" customWidth="1"/>
    <col min="9217" max="9217" width="15.7109375" style="444" customWidth="1"/>
    <col min="9218" max="9218" width="16.5703125" style="444" bestFit="1" customWidth="1"/>
    <col min="9219" max="9219" width="13.5703125" style="444" customWidth="1"/>
    <col min="9220" max="9220" width="17.28515625" style="444" bestFit="1" customWidth="1"/>
    <col min="9221" max="9221" width="4" style="444" customWidth="1"/>
    <col min="9222" max="9222" width="13.5703125" style="444" customWidth="1"/>
    <col min="9223" max="9464" width="13.5703125" style="444"/>
    <col min="9465" max="9465" width="22.28515625" style="444" customWidth="1"/>
    <col min="9466" max="9472" width="13.5703125" style="444" customWidth="1"/>
    <col min="9473" max="9473" width="15.7109375" style="444" customWidth="1"/>
    <col min="9474" max="9474" width="16.5703125" style="444" bestFit="1" customWidth="1"/>
    <col min="9475" max="9475" width="13.5703125" style="444" customWidth="1"/>
    <col min="9476" max="9476" width="17.28515625" style="444" bestFit="1" customWidth="1"/>
    <col min="9477" max="9477" width="4" style="444" customWidth="1"/>
    <col min="9478" max="9478" width="13.5703125" style="444" customWidth="1"/>
    <col min="9479" max="9720" width="13.5703125" style="444"/>
    <col min="9721" max="9721" width="22.28515625" style="444" customWidth="1"/>
    <col min="9722" max="9728" width="13.5703125" style="444" customWidth="1"/>
    <col min="9729" max="9729" width="15.7109375" style="444" customWidth="1"/>
    <col min="9730" max="9730" width="16.5703125" style="444" bestFit="1" customWidth="1"/>
    <col min="9731" max="9731" width="13.5703125" style="444" customWidth="1"/>
    <col min="9732" max="9732" width="17.28515625" style="444" bestFit="1" customWidth="1"/>
    <col min="9733" max="9733" width="4" style="444" customWidth="1"/>
    <col min="9734" max="9734" width="13.5703125" style="444" customWidth="1"/>
    <col min="9735" max="9976" width="13.5703125" style="444"/>
    <col min="9977" max="9977" width="22.28515625" style="444" customWidth="1"/>
    <col min="9978" max="9984" width="13.5703125" style="444" customWidth="1"/>
    <col min="9985" max="9985" width="15.7109375" style="444" customWidth="1"/>
    <col min="9986" max="9986" width="16.5703125" style="444" bestFit="1" customWidth="1"/>
    <col min="9987" max="9987" width="13.5703125" style="444" customWidth="1"/>
    <col min="9988" max="9988" width="17.28515625" style="444" bestFit="1" customWidth="1"/>
    <col min="9989" max="9989" width="4" style="444" customWidth="1"/>
    <col min="9990" max="9990" width="13.5703125" style="444" customWidth="1"/>
    <col min="9991" max="10232" width="13.5703125" style="444"/>
    <col min="10233" max="10233" width="22.28515625" style="444" customWidth="1"/>
    <col min="10234" max="10240" width="13.5703125" style="444" customWidth="1"/>
    <col min="10241" max="10241" width="15.7109375" style="444" customWidth="1"/>
    <col min="10242" max="10242" width="16.5703125" style="444" bestFit="1" customWidth="1"/>
    <col min="10243" max="10243" width="13.5703125" style="444" customWidth="1"/>
    <col min="10244" max="10244" width="17.28515625" style="444" bestFit="1" customWidth="1"/>
    <col min="10245" max="10245" width="4" style="444" customWidth="1"/>
    <col min="10246" max="10246" width="13.5703125" style="444" customWidth="1"/>
    <col min="10247" max="10488" width="13.5703125" style="444"/>
    <col min="10489" max="10489" width="22.28515625" style="444" customWidth="1"/>
    <col min="10490" max="10496" width="13.5703125" style="444" customWidth="1"/>
    <col min="10497" max="10497" width="15.7109375" style="444" customWidth="1"/>
    <col min="10498" max="10498" width="16.5703125" style="444" bestFit="1" customWidth="1"/>
    <col min="10499" max="10499" width="13.5703125" style="444" customWidth="1"/>
    <col min="10500" max="10500" width="17.28515625" style="444" bestFit="1" customWidth="1"/>
    <col min="10501" max="10501" width="4" style="444" customWidth="1"/>
    <col min="10502" max="10502" width="13.5703125" style="444" customWidth="1"/>
    <col min="10503" max="10744" width="13.5703125" style="444"/>
    <col min="10745" max="10745" width="22.28515625" style="444" customWidth="1"/>
    <col min="10746" max="10752" width="13.5703125" style="444" customWidth="1"/>
    <col min="10753" max="10753" width="15.7109375" style="444" customWidth="1"/>
    <col min="10754" max="10754" width="16.5703125" style="444" bestFit="1" customWidth="1"/>
    <col min="10755" max="10755" width="13.5703125" style="444" customWidth="1"/>
    <col min="10756" max="10756" width="17.28515625" style="444" bestFit="1" customWidth="1"/>
    <col min="10757" max="10757" width="4" style="444" customWidth="1"/>
    <col min="10758" max="10758" width="13.5703125" style="444" customWidth="1"/>
    <col min="10759" max="11000" width="13.5703125" style="444"/>
    <col min="11001" max="11001" width="22.28515625" style="444" customWidth="1"/>
    <col min="11002" max="11008" width="13.5703125" style="444" customWidth="1"/>
    <col min="11009" max="11009" width="15.7109375" style="444" customWidth="1"/>
    <col min="11010" max="11010" width="16.5703125" style="444" bestFit="1" customWidth="1"/>
    <col min="11011" max="11011" width="13.5703125" style="444" customWidth="1"/>
    <col min="11012" max="11012" width="17.28515625" style="444" bestFit="1" customWidth="1"/>
    <col min="11013" max="11013" width="4" style="444" customWidth="1"/>
    <col min="11014" max="11014" width="13.5703125" style="444" customWidth="1"/>
    <col min="11015" max="11256" width="13.5703125" style="444"/>
    <col min="11257" max="11257" width="22.28515625" style="444" customWidth="1"/>
    <col min="11258" max="11264" width="13.5703125" style="444" customWidth="1"/>
    <col min="11265" max="11265" width="15.7109375" style="444" customWidth="1"/>
    <col min="11266" max="11266" width="16.5703125" style="444" bestFit="1" customWidth="1"/>
    <col min="11267" max="11267" width="13.5703125" style="444" customWidth="1"/>
    <col min="11268" max="11268" width="17.28515625" style="444" bestFit="1" customWidth="1"/>
    <col min="11269" max="11269" width="4" style="444" customWidth="1"/>
    <col min="11270" max="11270" width="13.5703125" style="444" customWidth="1"/>
    <col min="11271" max="11512" width="13.5703125" style="444"/>
    <col min="11513" max="11513" width="22.28515625" style="444" customWidth="1"/>
    <col min="11514" max="11520" width="13.5703125" style="444" customWidth="1"/>
    <col min="11521" max="11521" width="15.7109375" style="444" customWidth="1"/>
    <col min="11522" max="11522" width="16.5703125" style="444" bestFit="1" customWidth="1"/>
    <col min="11523" max="11523" width="13.5703125" style="444" customWidth="1"/>
    <col min="11524" max="11524" width="17.28515625" style="444" bestFit="1" customWidth="1"/>
    <col min="11525" max="11525" width="4" style="444" customWidth="1"/>
    <col min="11526" max="11526" width="13.5703125" style="444" customWidth="1"/>
    <col min="11527" max="11768" width="13.5703125" style="444"/>
    <col min="11769" max="11769" width="22.28515625" style="444" customWidth="1"/>
    <col min="11770" max="11776" width="13.5703125" style="444" customWidth="1"/>
    <col min="11777" max="11777" width="15.7109375" style="444" customWidth="1"/>
    <col min="11778" max="11778" width="16.5703125" style="444" bestFit="1" customWidth="1"/>
    <col min="11779" max="11779" width="13.5703125" style="444" customWidth="1"/>
    <col min="11780" max="11780" width="17.28515625" style="444" bestFit="1" customWidth="1"/>
    <col min="11781" max="11781" width="4" style="444" customWidth="1"/>
    <col min="11782" max="11782" width="13.5703125" style="444" customWidth="1"/>
    <col min="11783" max="12024" width="13.5703125" style="444"/>
    <col min="12025" max="12025" width="22.28515625" style="444" customWidth="1"/>
    <col min="12026" max="12032" width="13.5703125" style="444" customWidth="1"/>
    <col min="12033" max="12033" width="15.7109375" style="444" customWidth="1"/>
    <col min="12034" max="12034" width="16.5703125" style="444" bestFit="1" customWidth="1"/>
    <col min="12035" max="12035" width="13.5703125" style="444" customWidth="1"/>
    <col min="12036" max="12036" width="17.28515625" style="444" bestFit="1" customWidth="1"/>
    <col min="12037" max="12037" width="4" style="444" customWidth="1"/>
    <col min="12038" max="12038" width="13.5703125" style="444" customWidth="1"/>
    <col min="12039" max="12280" width="13.5703125" style="444"/>
    <col min="12281" max="12281" width="22.28515625" style="444" customWidth="1"/>
    <col min="12282" max="12288" width="13.5703125" style="444" customWidth="1"/>
    <col min="12289" max="12289" width="15.7109375" style="444" customWidth="1"/>
    <col min="12290" max="12290" width="16.5703125" style="444" bestFit="1" customWidth="1"/>
    <col min="12291" max="12291" width="13.5703125" style="444" customWidth="1"/>
    <col min="12292" max="12292" width="17.28515625" style="444" bestFit="1" customWidth="1"/>
    <col min="12293" max="12293" width="4" style="444" customWidth="1"/>
    <col min="12294" max="12294" width="13.5703125" style="444" customWidth="1"/>
    <col min="12295" max="12536" width="13.5703125" style="444"/>
    <col min="12537" max="12537" width="22.28515625" style="444" customWidth="1"/>
    <col min="12538" max="12544" width="13.5703125" style="444" customWidth="1"/>
    <col min="12545" max="12545" width="15.7109375" style="444" customWidth="1"/>
    <col min="12546" max="12546" width="16.5703125" style="444" bestFit="1" customWidth="1"/>
    <col min="12547" max="12547" width="13.5703125" style="444" customWidth="1"/>
    <col min="12548" max="12548" width="17.28515625" style="444" bestFit="1" customWidth="1"/>
    <col min="12549" max="12549" width="4" style="444" customWidth="1"/>
    <col min="12550" max="12550" width="13.5703125" style="444" customWidth="1"/>
    <col min="12551" max="12792" width="13.5703125" style="444"/>
    <col min="12793" max="12793" width="22.28515625" style="444" customWidth="1"/>
    <col min="12794" max="12800" width="13.5703125" style="444" customWidth="1"/>
    <col min="12801" max="12801" width="15.7109375" style="444" customWidth="1"/>
    <col min="12802" max="12802" width="16.5703125" style="444" bestFit="1" customWidth="1"/>
    <col min="12803" max="12803" width="13.5703125" style="444" customWidth="1"/>
    <col min="12804" max="12804" width="17.28515625" style="444" bestFit="1" customWidth="1"/>
    <col min="12805" max="12805" width="4" style="444" customWidth="1"/>
    <col min="12806" max="12806" width="13.5703125" style="444" customWidth="1"/>
    <col min="12807" max="13048" width="13.5703125" style="444"/>
    <col min="13049" max="13049" width="22.28515625" style="444" customWidth="1"/>
    <col min="13050" max="13056" width="13.5703125" style="444" customWidth="1"/>
    <col min="13057" max="13057" width="15.7109375" style="444" customWidth="1"/>
    <col min="13058" max="13058" width="16.5703125" style="444" bestFit="1" customWidth="1"/>
    <col min="13059" max="13059" width="13.5703125" style="444" customWidth="1"/>
    <col min="13060" max="13060" width="17.28515625" style="444" bestFit="1" customWidth="1"/>
    <col min="13061" max="13061" width="4" style="444" customWidth="1"/>
    <col min="13062" max="13062" width="13.5703125" style="444" customWidth="1"/>
    <col min="13063" max="13304" width="13.5703125" style="444"/>
    <col min="13305" max="13305" width="22.28515625" style="444" customWidth="1"/>
    <col min="13306" max="13312" width="13.5703125" style="444" customWidth="1"/>
    <col min="13313" max="13313" width="15.7109375" style="444" customWidth="1"/>
    <col min="13314" max="13314" width="16.5703125" style="444" bestFit="1" customWidth="1"/>
    <col min="13315" max="13315" width="13.5703125" style="444" customWidth="1"/>
    <col min="13316" max="13316" width="17.28515625" style="444" bestFit="1" customWidth="1"/>
    <col min="13317" max="13317" width="4" style="444" customWidth="1"/>
    <col min="13318" max="13318" width="13.5703125" style="444" customWidth="1"/>
    <col min="13319" max="13560" width="13.5703125" style="444"/>
    <col min="13561" max="13561" width="22.28515625" style="444" customWidth="1"/>
    <col min="13562" max="13568" width="13.5703125" style="444" customWidth="1"/>
    <col min="13569" max="13569" width="15.7109375" style="444" customWidth="1"/>
    <col min="13570" max="13570" width="16.5703125" style="444" bestFit="1" customWidth="1"/>
    <col min="13571" max="13571" width="13.5703125" style="444" customWidth="1"/>
    <col min="13572" max="13572" width="17.28515625" style="444" bestFit="1" customWidth="1"/>
    <col min="13573" max="13573" width="4" style="444" customWidth="1"/>
    <col min="13574" max="13574" width="13.5703125" style="444" customWidth="1"/>
    <col min="13575" max="13816" width="13.5703125" style="444"/>
    <col min="13817" max="13817" width="22.28515625" style="444" customWidth="1"/>
    <col min="13818" max="13824" width="13.5703125" style="444" customWidth="1"/>
    <col min="13825" max="13825" width="15.7109375" style="444" customWidth="1"/>
    <col min="13826" max="13826" width="16.5703125" style="444" bestFit="1" customWidth="1"/>
    <col min="13827" max="13827" width="13.5703125" style="444" customWidth="1"/>
    <col min="13828" max="13828" width="17.28515625" style="444" bestFit="1" customWidth="1"/>
    <col min="13829" max="13829" width="4" style="444" customWidth="1"/>
    <col min="13830" max="13830" width="13.5703125" style="444" customWidth="1"/>
    <col min="13831" max="14072" width="13.5703125" style="444"/>
    <col min="14073" max="14073" width="22.28515625" style="444" customWidth="1"/>
    <col min="14074" max="14080" width="13.5703125" style="444" customWidth="1"/>
    <col min="14081" max="14081" width="15.7109375" style="444" customWidth="1"/>
    <col min="14082" max="14082" width="16.5703125" style="444" bestFit="1" customWidth="1"/>
    <col min="14083" max="14083" width="13.5703125" style="444" customWidth="1"/>
    <col min="14084" max="14084" width="17.28515625" style="444" bestFit="1" customWidth="1"/>
    <col min="14085" max="14085" width="4" style="444" customWidth="1"/>
    <col min="14086" max="14086" width="13.5703125" style="444" customWidth="1"/>
    <col min="14087" max="14328" width="13.5703125" style="444"/>
    <col min="14329" max="14329" width="22.28515625" style="444" customWidth="1"/>
    <col min="14330" max="14336" width="13.5703125" style="444" customWidth="1"/>
    <col min="14337" max="14337" width="15.7109375" style="444" customWidth="1"/>
    <col min="14338" max="14338" width="16.5703125" style="444" bestFit="1" customWidth="1"/>
    <col min="14339" max="14339" width="13.5703125" style="444" customWidth="1"/>
    <col min="14340" max="14340" width="17.28515625" style="444" bestFit="1" customWidth="1"/>
    <col min="14341" max="14341" width="4" style="444" customWidth="1"/>
    <col min="14342" max="14342" width="13.5703125" style="444" customWidth="1"/>
    <col min="14343" max="14584" width="13.5703125" style="444"/>
    <col min="14585" max="14585" width="22.28515625" style="444" customWidth="1"/>
    <col min="14586" max="14592" width="13.5703125" style="444" customWidth="1"/>
    <col min="14593" max="14593" width="15.7109375" style="444" customWidth="1"/>
    <col min="14594" max="14594" width="16.5703125" style="444" bestFit="1" customWidth="1"/>
    <col min="14595" max="14595" width="13.5703125" style="444" customWidth="1"/>
    <col min="14596" max="14596" width="17.28515625" style="444" bestFit="1" customWidth="1"/>
    <col min="14597" max="14597" width="4" style="444" customWidth="1"/>
    <col min="14598" max="14598" width="13.5703125" style="444" customWidth="1"/>
    <col min="14599" max="14840" width="13.5703125" style="444"/>
    <col min="14841" max="14841" width="22.28515625" style="444" customWidth="1"/>
    <col min="14842" max="14848" width="13.5703125" style="444" customWidth="1"/>
    <col min="14849" max="14849" width="15.7109375" style="444" customWidth="1"/>
    <col min="14850" max="14850" width="16.5703125" style="444" bestFit="1" customWidth="1"/>
    <col min="14851" max="14851" width="13.5703125" style="444" customWidth="1"/>
    <col min="14852" max="14852" width="17.28515625" style="444" bestFit="1" customWidth="1"/>
    <col min="14853" max="14853" width="4" style="444" customWidth="1"/>
    <col min="14854" max="14854" width="13.5703125" style="444" customWidth="1"/>
    <col min="14855" max="15096" width="13.5703125" style="444"/>
    <col min="15097" max="15097" width="22.28515625" style="444" customWidth="1"/>
    <col min="15098" max="15104" width="13.5703125" style="444" customWidth="1"/>
    <col min="15105" max="15105" width="15.7109375" style="444" customWidth="1"/>
    <col min="15106" max="15106" width="16.5703125" style="444" bestFit="1" customWidth="1"/>
    <col min="15107" max="15107" width="13.5703125" style="444" customWidth="1"/>
    <col min="15108" max="15108" width="17.28515625" style="444" bestFit="1" customWidth="1"/>
    <col min="15109" max="15109" width="4" style="444" customWidth="1"/>
    <col min="15110" max="15110" width="13.5703125" style="444" customWidth="1"/>
    <col min="15111" max="15352" width="13.5703125" style="444"/>
    <col min="15353" max="15353" width="22.28515625" style="444" customWidth="1"/>
    <col min="15354" max="15360" width="13.5703125" style="444" customWidth="1"/>
    <col min="15361" max="15361" width="15.7109375" style="444" customWidth="1"/>
    <col min="15362" max="15362" width="16.5703125" style="444" bestFit="1" customWidth="1"/>
    <col min="15363" max="15363" width="13.5703125" style="444" customWidth="1"/>
    <col min="15364" max="15364" width="17.28515625" style="444" bestFit="1" customWidth="1"/>
    <col min="15365" max="15365" width="4" style="444" customWidth="1"/>
    <col min="15366" max="15366" width="13.5703125" style="444" customWidth="1"/>
    <col min="15367" max="15608" width="13.5703125" style="444"/>
    <col min="15609" max="15609" width="22.28515625" style="444" customWidth="1"/>
    <col min="15610" max="15616" width="13.5703125" style="444" customWidth="1"/>
    <col min="15617" max="15617" width="15.7109375" style="444" customWidth="1"/>
    <col min="15618" max="15618" width="16.5703125" style="444" bestFit="1" customWidth="1"/>
    <col min="15619" max="15619" width="13.5703125" style="444" customWidth="1"/>
    <col min="15620" max="15620" width="17.28515625" style="444" bestFit="1" customWidth="1"/>
    <col min="15621" max="15621" width="4" style="444" customWidth="1"/>
    <col min="15622" max="15622" width="13.5703125" style="444" customWidth="1"/>
    <col min="15623" max="15864" width="13.5703125" style="444"/>
    <col min="15865" max="15865" width="22.28515625" style="444" customWidth="1"/>
    <col min="15866" max="15872" width="13.5703125" style="444" customWidth="1"/>
    <col min="15873" max="15873" width="15.7109375" style="444" customWidth="1"/>
    <col min="15874" max="15874" width="16.5703125" style="444" bestFit="1" customWidth="1"/>
    <col min="15875" max="15875" width="13.5703125" style="444" customWidth="1"/>
    <col min="15876" max="15876" width="17.28515625" style="444" bestFit="1" customWidth="1"/>
    <col min="15877" max="15877" width="4" style="444" customWidth="1"/>
    <col min="15878" max="15878" width="13.5703125" style="444" customWidth="1"/>
    <col min="15879" max="16120" width="13.5703125" style="444"/>
    <col min="16121" max="16121" width="22.28515625" style="444" customWidth="1"/>
    <col min="16122" max="16128" width="13.5703125" style="444" customWidth="1"/>
    <col min="16129" max="16129" width="15.7109375" style="444" customWidth="1"/>
    <col min="16130" max="16130" width="16.5703125" style="444" bestFit="1" customWidth="1"/>
    <col min="16131" max="16131" width="13.5703125" style="444" customWidth="1"/>
    <col min="16132" max="16132" width="17.28515625" style="444" bestFit="1" customWidth="1"/>
    <col min="16133" max="16133" width="4" style="444" customWidth="1"/>
    <col min="16134" max="16134" width="13.5703125" style="444" customWidth="1"/>
    <col min="16135" max="16384" width="13.5703125" style="444"/>
  </cols>
  <sheetData>
    <row r="1" spans="1:27" s="430" customFormat="1">
      <c r="A1" s="157" t="s">
        <v>4</v>
      </c>
      <c r="B1" s="428"/>
      <c r="C1" s="428"/>
      <c r="D1" s="428"/>
      <c r="E1" s="159"/>
      <c r="F1" s="159"/>
      <c r="G1" s="429"/>
      <c r="H1" s="159"/>
      <c r="I1" s="159"/>
    </row>
    <row r="2" spans="1:27" s="430" customFormat="1" ht="25.5" customHeight="1">
      <c r="A2" s="431"/>
      <c r="B2" s="431"/>
      <c r="C2" s="24"/>
      <c r="D2" s="454" t="s">
        <v>221</v>
      </c>
      <c r="E2" s="454" t="s">
        <v>222</v>
      </c>
      <c r="G2" s="576" t="s">
        <v>8370</v>
      </c>
      <c r="H2" s="577"/>
      <c r="I2" s="539" t="s">
        <v>8381</v>
      </c>
      <c r="J2" s="24"/>
    </row>
    <row r="3" spans="1:27" s="430" customFormat="1" ht="15.75" customHeight="1">
      <c r="A3" s="342" t="str">
        <f>'2-Kosten per locatie'!A3</f>
        <v>Naam opdrachtgever</v>
      </c>
      <c r="B3" s="341" t="str">
        <f>'2-Kosten per locatie'!B3</f>
        <v>ROC van Amsterdam-Flevoland</v>
      </c>
      <c r="C3" s="24"/>
      <c r="D3" s="432" t="s">
        <v>223</v>
      </c>
      <c r="E3" s="433"/>
      <c r="G3" s="574" t="s">
        <v>8371</v>
      </c>
      <c r="H3" s="575"/>
      <c r="I3" s="540" t="s">
        <v>8372</v>
      </c>
      <c r="J3" s="24"/>
    </row>
    <row r="4" spans="1:27" s="430" customFormat="1" ht="15.75" customHeight="1">
      <c r="A4" s="342" t="str">
        <f>'2-Kosten per locatie'!A4</f>
        <v>Calculatie onderdeel</v>
      </c>
      <c r="B4" s="21" t="str">
        <f ca="1">MID(CELL("bestandsnaam",$G$9),SEARCH("]",CELL("bestandsnaam",$G$9),1)+1,256)</f>
        <v>10-Glasbewassing</v>
      </c>
      <c r="C4" s="24"/>
      <c r="D4" s="432" t="s">
        <v>224</v>
      </c>
      <c r="E4" s="433"/>
      <c r="G4" s="574" t="s">
        <v>8373</v>
      </c>
      <c r="H4" s="575" t="s">
        <v>8372</v>
      </c>
      <c r="I4" s="540" t="s">
        <v>8372</v>
      </c>
      <c r="J4" s="24"/>
    </row>
    <row r="5" spans="1:27" s="430" customFormat="1" ht="15.75" customHeight="1">
      <c r="A5" s="342" t="str">
        <f>'2-Kosten per locatie'!A5</f>
        <v>Gebouw/plaats</v>
      </c>
      <c r="B5" s="341" t="str">
        <f>'2-Kosten per locatie'!B5</f>
        <v>Amsterdam en omstreken</v>
      </c>
      <c r="C5" s="24"/>
      <c r="D5" s="434" t="s">
        <v>225</v>
      </c>
      <c r="E5" s="433"/>
      <c r="G5" s="574" t="s">
        <v>8374</v>
      </c>
      <c r="H5" s="575" t="s">
        <v>8372</v>
      </c>
      <c r="I5" s="540" t="s">
        <v>8372</v>
      </c>
      <c r="J5" s="24"/>
      <c r="K5" s="435"/>
      <c r="L5" s="436"/>
      <c r="M5" s="435"/>
      <c r="N5" s="435"/>
      <c r="O5" s="436"/>
      <c r="P5" s="437"/>
      <c r="Q5" s="435"/>
      <c r="R5" s="436"/>
      <c r="S5" s="435"/>
      <c r="T5" s="435"/>
      <c r="U5" s="436"/>
      <c r="V5" s="435"/>
      <c r="W5" s="435"/>
      <c r="X5" s="436"/>
      <c r="Y5" s="435"/>
      <c r="Z5" s="435"/>
      <c r="AA5" s="436"/>
    </row>
    <row r="6" spans="1:27" s="430" customFormat="1" ht="17.25" customHeight="1">
      <c r="A6" s="342" t="str">
        <f>'2-Kosten per locatie'!A6</f>
        <v>Referentie nummer</v>
      </c>
      <c r="B6" s="341">
        <f>'2-Kosten per locatie'!B6</f>
        <v>0</v>
      </c>
      <c r="C6" s="428"/>
      <c r="D6" s="432" t="s">
        <v>8131</v>
      </c>
      <c r="E6" s="433"/>
      <c r="G6" s="574" t="s">
        <v>8375</v>
      </c>
      <c r="H6" s="575" t="s">
        <v>8372</v>
      </c>
      <c r="I6" s="540" t="s">
        <v>8372</v>
      </c>
      <c r="J6" s="24"/>
      <c r="K6" s="438"/>
      <c r="L6" s="439"/>
      <c r="M6" s="435"/>
      <c r="N6" s="438"/>
      <c r="O6" s="439"/>
      <c r="P6" s="437"/>
      <c r="Q6" s="438"/>
      <c r="R6" s="439"/>
      <c r="S6" s="435"/>
      <c r="T6" s="438"/>
      <c r="U6" s="439"/>
      <c r="V6" s="435"/>
      <c r="W6" s="438"/>
      <c r="X6" s="439"/>
      <c r="Y6" s="435"/>
      <c r="Z6" s="438"/>
      <c r="AA6" s="439"/>
    </row>
    <row r="7" spans="1:27" s="430" customFormat="1" ht="17.25" customHeight="1">
      <c r="A7" s="342" t="str">
        <f>'2-Kosten per locatie'!A7</f>
        <v>Naam dienstverlener</v>
      </c>
      <c r="B7" s="341">
        <f>'2-Kosten per locatie'!B7</f>
        <v>0</v>
      </c>
      <c r="D7" s="432" t="s">
        <v>8132</v>
      </c>
      <c r="E7" s="433"/>
      <c r="G7" s="574" t="s">
        <v>8376</v>
      </c>
      <c r="H7" s="575" t="s">
        <v>8372</v>
      </c>
      <c r="I7" s="540" t="s">
        <v>8372</v>
      </c>
      <c r="J7" s="24"/>
    </row>
    <row r="8" spans="1:27" s="430" customFormat="1" ht="17.25" customHeight="1">
      <c r="A8" s="342" t="str">
        <f>'2-Kosten per locatie'!A8</f>
        <v>Prijspeil</v>
      </c>
      <c r="B8" s="344">
        <f>'2-Kosten per locatie'!B8</f>
        <v>45839</v>
      </c>
      <c r="C8" s="428"/>
      <c r="D8" s="432" t="s">
        <v>8134</v>
      </c>
      <c r="E8" s="433"/>
      <c r="G8" s="574" t="s">
        <v>8377</v>
      </c>
      <c r="H8" s="575" t="s">
        <v>8372</v>
      </c>
      <c r="I8" s="540" t="s">
        <v>8372</v>
      </c>
      <c r="J8" s="24"/>
    </row>
    <row r="9" spans="1:27" s="430" customFormat="1" ht="17.25" customHeight="1">
      <c r="D9" s="24"/>
      <c r="E9" s="24"/>
      <c r="I9" s="436"/>
    </row>
    <row r="10" spans="1:27" s="430" customFormat="1" ht="17.25" customHeight="1">
      <c r="D10"/>
      <c r="E10" s="24"/>
      <c r="I10" s="436"/>
    </row>
    <row r="11" spans="1:27" s="430" customFormat="1" ht="15.75">
      <c r="A11" s="440"/>
      <c r="B11" s="440"/>
      <c r="E11" s="435"/>
      <c r="G11" s="441"/>
      <c r="H11" s="435"/>
      <c r="I11" s="436"/>
    </row>
    <row r="12" spans="1:27" s="442" customFormat="1" ht="25.5">
      <c r="A12" s="455" t="s">
        <v>17</v>
      </c>
      <c r="B12" s="455" t="s">
        <v>66</v>
      </c>
      <c r="C12" s="456" t="s">
        <v>221</v>
      </c>
      <c r="D12" s="456" t="s">
        <v>226</v>
      </c>
      <c r="E12" s="454" t="s">
        <v>227</v>
      </c>
      <c r="F12" s="456" t="s">
        <v>8351</v>
      </c>
      <c r="G12" s="456" t="s">
        <v>228</v>
      </c>
      <c r="H12" s="456" t="s">
        <v>229</v>
      </c>
      <c r="I12" s="456" t="s">
        <v>230</v>
      </c>
    </row>
    <row r="13" spans="1:27" s="443" customFormat="1">
      <c r="A13" s="457" t="s">
        <v>7214</v>
      </c>
      <c r="B13" s="458" t="s">
        <v>7216</v>
      </c>
      <c r="C13" s="459" t="s">
        <v>224</v>
      </c>
      <c r="D13" s="460" t="s">
        <v>8319</v>
      </c>
      <c r="E13" s="461">
        <v>136.47999999999999</v>
      </c>
      <c r="F13" s="462">
        <f t="shared" ref="F13:F45" si="0">VLOOKUP(C13,$D$3:$E$10,2,FALSE)</f>
        <v>0</v>
      </c>
      <c r="G13" s="463">
        <f t="shared" ref="G13:G73" si="1">(E13*F13)</f>
        <v>0</v>
      </c>
      <c r="H13" s="464">
        <v>1</v>
      </c>
      <c r="I13" s="463">
        <f t="shared" ref="I13:I73" si="2">H13*G13</f>
        <v>0</v>
      </c>
    </row>
    <row r="14" spans="1:27" s="443" customFormat="1">
      <c r="A14" s="457" t="s">
        <v>7214</v>
      </c>
      <c r="B14" s="458" t="s">
        <v>7216</v>
      </c>
      <c r="C14" s="459" t="s">
        <v>225</v>
      </c>
      <c r="D14" s="460" t="s">
        <v>8320</v>
      </c>
      <c r="E14" s="461">
        <v>317.19</v>
      </c>
      <c r="F14" s="462">
        <f t="shared" si="0"/>
        <v>0</v>
      </c>
      <c r="G14" s="463">
        <f t="shared" si="1"/>
        <v>0</v>
      </c>
      <c r="H14" s="464">
        <v>1</v>
      </c>
      <c r="I14" s="463">
        <f t="shared" si="2"/>
        <v>0</v>
      </c>
    </row>
    <row r="15" spans="1:27" s="443" customFormat="1">
      <c r="A15" s="457" t="s">
        <v>7214</v>
      </c>
      <c r="B15" s="458" t="s">
        <v>7216</v>
      </c>
      <c r="C15" s="459" t="s">
        <v>224</v>
      </c>
      <c r="D15" s="460" t="s">
        <v>8273</v>
      </c>
      <c r="E15" s="461">
        <v>116.16</v>
      </c>
      <c r="F15" s="462">
        <f t="shared" si="0"/>
        <v>0</v>
      </c>
      <c r="G15" s="463">
        <f t="shared" si="1"/>
        <v>0</v>
      </c>
      <c r="H15" s="464">
        <v>1</v>
      </c>
      <c r="I15" s="463">
        <f t="shared" si="2"/>
        <v>0</v>
      </c>
    </row>
    <row r="16" spans="1:27" s="443" customFormat="1" ht="38.25">
      <c r="A16" s="457" t="s">
        <v>7214</v>
      </c>
      <c r="B16" s="458" t="s">
        <v>7216</v>
      </c>
      <c r="C16" s="459" t="s">
        <v>225</v>
      </c>
      <c r="D16" s="460" t="s">
        <v>8283</v>
      </c>
      <c r="E16" s="461">
        <v>49.06</v>
      </c>
      <c r="F16" s="462">
        <f t="shared" si="0"/>
        <v>0</v>
      </c>
      <c r="G16" s="463">
        <f t="shared" si="1"/>
        <v>0</v>
      </c>
      <c r="H16" s="464">
        <v>1</v>
      </c>
      <c r="I16" s="463">
        <f t="shared" si="2"/>
        <v>0</v>
      </c>
    </row>
    <row r="17" spans="1:9" s="443" customFormat="1" ht="38.65" customHeight="1">
      <c r="A17" s="457" t="s">
        <v>7214</v>
      </c>
      <c r="B17" s="458" t="s">
        <v>7216</v>
      </c>
      <c r="C17" s="459" t="s">
        <v>225</v>
      </c>
      <c r="D17" s="460" t="s">
        <v>8250</v>
      </c>
      <c r="E17" s="461">
        <v>139.88</v>
      </c>
      <c r="F17" s="462">
        <f t="shared" si="0"/>
        <v>0</v>
      </c>
      <c r="G17" s="463">
        <f t="shared" si="1"/>
        <v>0</v>
      </c>
      <c r="H17" s="464">
        <v>1</v>
      </c>
      <c r="I17" s="463">
        <f t="shared" si="2"/>
        <v>0</v>
      </c>
    </row>
    <row r="18" spans="1:9" s="443" customFormat="1" ht="25.5">
      <c r="A18" s="457" t="s">
        <v>7214</v>
      </c>
      <c r="B18" s="458" t="s">
        <v>7216</v>
      </c>
      <c r="C18" s="459" t="s">
        <v>224</v>
      </c>
      <c r="D18" s="460" t="s">
        <v>8249</v>
      </c>
      <c r="E18" s="461">
        <v>13.05</v>
      </c>
      <c r="F18" s="462">
        <f t="shared" si="0"/>
        <v>0</v>
      </c>
      <c r="G18" s="463">
        <f t="shared" si="1"/>
        <v>0</v>
      </c>
      <c r="H18" s="464">
        <v>1</v>
      </c>
      <c r="I18" s="463">
        <f t="shared" si="2"/>
        <v>0</v>
      </c>
    </row>
    <row r="19" spans="1:9" s="443" customFormat="1" ht="25.5">
      <c r="A19" s="457" t="s">
        <v>7214</v>
      </c>
      <c r="B19" s="458" t="s">
        <v>7216</v>
      </c>
      <c r="C19" s="459" t="s">
        <v>225</v>
      </c>
      <c r="D19" s="460" t="s">
        <v>8321</v>
      </c>
      <c r="E19" s="461">
        <v>4.5599999999999996</v>
      </c>
      <c r="F19" s="462">
        <f t="shared" si="0"/>
        <v>0</v>
      </c>
      <c r="G19" s="463">
        <f t="shared" si="1"/>
        <v>0</v>
      </c>
      <c r="H19" s="464">
        <v>1</v>
      </c>
      <c r="I19" s="463">
        <f t="shared" si="2"/>
        <v>0</v>
      </c>
    </row>
    <row r="20" spans="1:9" s="443" customFormat="1">
      <c r="A20" s="457" t="s">
        <v>3153</v>
      </c>
      <c r="B20" s="458" t="s">
        <v>3155</v>
      </c>
      <c r="C20" s="459" t="s">
        <v>223</v>
      </c>
      <c r="D20" s="460" t="s">
        <v>8296</v>
      </c>
      <c r="E20" s="461">
        <v>671</v>
      </c>
      <c r="F20" s="462">
        <f t="shared" si="0"/>
        <v>0</v>
      </c>
      <c r="G20" s="463">
        <f t="shared" si="1"/>
        <v>0</v>
      </c>
      <c r="H20" s="464">
        <v>2</v>
      </c>
      <c r="I20" s="463">
        <f t="shared" si="2"/>
        <v>0</v>
      </c>
    </row>
    <row r="21" spans="1:9" s="443" customFormat="1">
      <c r="A21" s="457" t="s">
        <v>3153</v>
      </c>
      <c r="B21" s="458" t="s">
        <v>3155</v>
      </c>
      <c r="C21" s="459" t="s">
        <v>224</v>
      </c>
      <c r="D21" s="460" t="s">
        <v>8297</v>
      </c>
      <c r="E21" s="461">
        <v>583</v>
      </c>
      <c r="F21" s="462">
        <f t="shared" si="0"/>
        <v>0</v>
      </c>
      <c r="G21" s="463">
        <f t="shared" si="1"/>
        <v>0</v>
      </c>
      <c r="H21" s="464">
        <v>2</v>
      </c>
      <c r="I21" s="463">
        <f t="shared" si="2"/>
        <v>0</v>
      </c>
    </row>
    <row r="22" spans="1:9" s="443" customFormat="1" ht="25.5">
      <c r="A22" s="457" t="s">
        <v>3153</v>
      </c>
      <c r="B22" s="458" t="s">
        <v>3155</v>
      </c>
      <c r="C22" s="459" t="s">
        <v>225</v>
      </c>
      <c r="D22" s="460" t="s">
        <v>8298</v>
      </c>
      <c r="E22" s="461">
        <v>498</v>
      </c>
      <c r="F22" s="462">
        <f t="shared" si="0"/>
        <v>0</v>
      </c>
      <c r="G22" s="463">
        <f t="shared" si="1"/>
        <v>0</v>
      </c>
      <c r="H22" s="464">
        <v>2</v>
      </c>
      <c r="I22" s="463">
        <f t="shared" si="2"/>
        <v>0</v>
      </c>
    </row>
    <row r="23" spans="1:9" s="443" customFormat="1">
      <c r="A23" s="457" t="s">
        <v>3153</v>
      </c>
      <c r="B23" s="458" t="s">
        <v>3155</v>
      </c>
      <c r="C23" s="459" t="s">
        <v>223</v>
      </c>
      <c r="D23" s="460" t="s">
        <v>8299</v>
      </c>
      <c r="E23" s="461">
        <v>97</v>
      </c>
      <c r="F23" s="462">
        <f t="shared" si="0"/>
        <v>0</v>
      </c>
      <c r="G23" s="463">
        <f t="shared" si="1"/>
        <v>0</v>
      </c>
      <c r="H23" s="464">
        <v>2</v>
      </c>
      <c r="I23" s="463">
        <f t="shared" si="2"/>
        <v>0</v>
      </c>
    </row>
    <row r="24" spans="1:9" s="443" customFormat="1">
      <c r="A24" s="457" t="s">
        <v>3153</v>
      </c>
      <c r="B24" s="458" t="s">
        <v>3155</v>
      </c>
      <c r="C24" s="459" t="s">
        <v>224</v>
      </c>
      <c r="D24" s="460" t="s">
        <v>8300</v>
      </c>
      <c r="E24" s="461">
        <v>78</v>
      </c>
      <c r="F24" s="462">
        <f t="shared" si="0"/>
        <v>0</v>
      </c>
      <c r="G24" s="463">
        <f t="shared" si="1"/>
        <v>0</v>
      </c>
      <c r="H24" s="464">
        <v>2</v>
      </c>
      <c r="I24" s="463">
        <f t="shared" si="2"/>
        <v>0</v>
      </c>
    </row>
    <row r="25" spans="1:9" s="443" customFormat="1">
      <c r="A25" s="457" t="s">
        <v>3153</v>
      </c>
      <c r="B25" s="458" t="s">
        <v>3155</v>
      </c>
      <c r="C25" s="459" t="s">
        <v>225</v>
      </c>
      <c r="D25" s="460" t="s">
        <v>8322</v>
      </c>
      <c r="E25" s="461">
        <v>29</v>
      </c>
      <c r="F25" s="462">
        <f t="shared" si="0"/>
        <v>0</v>
      </c>
      <c r="G25" s="463">
        <f t="shared" si="1"/>
        <v>0</v>
      </c>
      <c r="H25" s="464">
        <v>2</v>
      </c>
      <c r="I25" s="463">
        <f t="shared" si="2"/>
        <v>0</v>
      </c>
    </row>
    <row r="26" spans="1:9" s="443" customFormat="1">
      <c r="A26" s="457" t="s">
        <v>3153</v>
      </c>
      <c r="B26" s="458" t="s">
        <v>3155</v>
      </c>
      <c r="C26" s="459" t="s">
        <v>223</v>
      </c>
      <c r="D26" s="460" t="s">
        <v>8301</v>
      </c>
      <c r="E26" s="461">
        <v>21</v>
      </c>
      <c r="F26" s="462">
        <f t="shared" si="0"/>
        <v>0</v>
      </c>
      <c r="G26" s="463">
        <f t="shared" si="1"/>
        <v>0</v>
      </c>
      <c r="H26" s="464">
        <v>2</v>
      </c>
      <c r="I26" s="463">
        <f t="shared" si="2"/>
        <v>0</v>
      </c>
    </row>
    <row r="27" spans="1:9" s="443" customFormat="1">
      <c r="A27" s="457" t="s">
        <v>3153</v>
      </c>
      <c r="B27" s="458" t="s">
        <v>3155</v>
      </c>
      <c r="C27" s="459" t="s">
        <v>224</v>
      </c>
      <c r="D27" s="460" t="s">
        <v>8302</v>
      </c>
      <c r="E27" s="461">
        <v>14</v>
      </c>
      <c r="F27" s="462">
        <f t="shared" si="0"/>
        <v>0</v>
      </c>
      <c r="G27" s="463">
        <f t="shared" si="1"/>
        <v>0</v>
      </c>
      <c r="H27" s="464">
        <v>2</v>
      </c>
      <c r="I27" s="463">
        <f t="shared" si="2"/>
        <v>0</v>
      </c>
    </row>
    <row r="28" spans="1:9" s="443" customFormat="1">
      <c r="A28" s="457" t="s">
        <v>3153</v>
      </c>
      <c r="B28" s="458" t="s">
        <v>3154</v>
      </c>
      <c r="C28" s="459" t="s">
        <v>224</v>
      </c>
      <c r="D28" s="460" t="s">
        <v>8263</v>
      </c>
      <c r="E28" s="461">
        <v>768</v>
      </c>
      <c r="F28" s="462">
        <f t="shared" si="0"/>
        <v>0</v>
      </c>
      <c r="G28" s="463">
        <f t="shared" si="1"/>
        <v>0</v>
      </c>
      <c r="H28" s="464">
        <v>2</v>
      </c>
      <c r="I28" s="463">
        <f t="shared" si="2"/>
        <v>0</v>
      </c>
    </row>
    <row r="29" spans="1:9" s="443" customFormat="1">
      <c r="A29" s="457" t="s">
        <v>3153</v>
      </c>
      <c r="B29" s="458" t="s">
        <v>3154</v>
      </c>
      <c r="C29" s="459" t="s">
        <v>223</v>
      </c>
      <c r="D29" s="460" t="s">
        <v>8264</v>
      </c>
      <c r="E29" s="461">
        <v>895</v>
      </c>
      <c r="F29" s="462">
        <f t="shared" si="0"/>
        <v>0</v>
      </c>
      <c r="G29" s="463">
        <f t="shared" si="1"/>
        <v>0</v>
      </c>
      <c r="H29" s="464">
        <v>2</v>
      </c>
      <c r="I29" s="463">
        <f t="shared" si="2"/>
        <v>0</v>
      </c>
    </row>
    <row r="30" spans="1:9" s="443" customFormat="1">
      <c r="A30" s="457" t="s">
        <v>3153</v>
      </c>
      <c r="B30" s="458" t="s">
        <v>3154</v>
      </c>
      <c r="C30" s="459" t="s">
        <v>225</v>
      </c>
      <c r="D30" s="460" t="s">
        <v>8252</v>
      </c>
      <c r="E30" s="461">
        <v>318</v>
      </c>
      <c r="F30" s="462">
        <f t="shared" si="0"/>
        <v>0</v>
      </c>
      <c r="G30" s="463">
        <f t="shared" si="1"/>
        <v>0</v>
      </c>
      <c r="H30" s="464">
        <v>2</v>
      </c>
      <c r="I30" s="463">
        <f t="shared" si="2"/>
        <v>0</v>
      </c>
    </row>
    <row r="31" spans="1:9" s="443" customFormat="1" ht="14.65" customHeight="1">
      <c r="A31" s="457" t="s">
        <v>3153</v>
      </c>
      <c r="B31" s="458" t="s">
        <v>3154</v>
      </c>
      <c r="C31" s="459" t="s">
        <v>224</v>
      </c>
      <c r="D31" s="460" t="s">
        <v>8253</v>
      </c>
      <c r="E31" s="461">
        <v>498</v>
      </c>
      <c r="F31" s="462">
        <f t="shared" si="0"/>
        <v>0</v>
      </c>
      <c r="G31" s="463">
        <f t="shared" si="1"/>
        <v>0</v>
      </c>
      <c r="H31" s="464">
        <v>2</v>
      </c>
      <c r="I31" s="463">
        <f t="shared" si="2"/>
        <v>0</v>
      </c>
    </row>
    <row r="32" spans="1:9" s="443" customFormat="1">
      <c r="A32" s="457" t="s">
        <v>3153</v>
      </c>
      <c r="B32" s="458" t="s">
        <v>3154</v>
      </c>
      <c r="C32" s="459" t="s">
        <v>223</v>
      </c>
      <c r="D32" s="460" t="s">
        <v>8254</v>
      </c>
      <c r="E32" s="461">
        <v>530</v>
      </c>
      <c r="F32" s="462">
        <f t="shared" si="0"/>
        <v>0</v>
      </c>
      <c r="G32" s="463">
        <f t="shared" si="1"/>
        <v>0</v>
      </c>
      <c r="H32" s="464">
        <v>2</v>
      </c>
      <c r="I32" s="463">
        <f t="shared" si="2"/>
        <v>0</v>
      </c>
    </row>
    <row r="33" spans="1:9" s="443" customFormat="1">
      <c r="A33" s="457" t="s">
        <v>3153</v>
      </c>
      <c r="B33" s="458" t="s">
        <v>3154</v>
      </c>
      <c r="C33" s="459" t="s">
        <v>225</v>
      </c>
      <c r="D33" s="460" t="s">
        <v>8255</v>
      </c>
      <c r="E33" s="461">
        <v>235</v>
      </c>
      <c r="F33" s="462">
        <f t="shared" si="0"/>
        <v>0</v>
      </c>
      <c r="G33" s="463">
        <f t="shared" si="1"/>
        <v>0</v>
      </c>
      <c r="H33" s="464">
        <v>2</v>
      </c>
      <c r="I33" s="463">
        <f t="shared" si="2"/>
        <v>0</v>
      </c>
    </row>
    <row r="34" spans="1:9" s="443" customFormat="1">
      <c r="A34" s="457" t="s">
        <v>3153</v>
      </c>
      <c r="B34" s="458" t="s">
        <v>3154</v>
      </c>
      <c r="C34" s="459" t="s">
        <v>224</v>
      </c>
      <c r="D34" s="460" t="s">
        <v>8256</v>
      </c>
      <c r="E34" s="461">
        <v>242</v>
      </c>
      <c r="F34" s="462">
        <f t="shared" si="0"/>
        <v>0</v>
      </c>
      <c r="G34" s="463">
        <f t="shared" si="1"/>
        <v>0</v>
      </c>
      <c r="H34" s="464">
        <v>2</v>
      </c>
      <c r="I34" s="463">
        <f t="shared" si="2"/>
        <v>0</v>
      </c>
    </row>
    <row r="35" spans="1:9" s="443" customFormat="1">
      <c r="A35" s="457" t="s">
        <v>3153</v>
      </c>
      <c r="B35" s="458" t="s">
        <v>3154</v>
      </c>
      <c r="C35" s="459" t="s">
        <v>223</v>
      </c>
      <c r="D35" s="460" t="s">
        <v>8257</v>
      </c>
      <c r="E35" s="461">
        <v>270</v>
      </c>
      <c r="F35" s="462">
        <f t="shared" si="0"/>
        <v>0</v>
      </c>
      <c r="G35" s="463">
        <f t="shared" si="1"/>
        <v>0</v>
      </c>
      <c r="H35" s="464">
        <v>2</v>
      </c>
      <c r="I35" s="463">
        <f t="shared" si="2"/>
        <v>0</v>
      </c>
    </row>
    <row r="36" spans="1:9" s="443" customFormat="1">
      <c r="A36" s="457" t="s">
        <v>3153</v>
      </c>
      <c r="B36" s="458" t="s">
        <v>3154</v>
      </c>
      <c r="C36" s="459" t="s">
        <v>225</v>
      </c>
      <c r="D36" s="460" t="s">
        <v>8323</v>
      </c>
      <c r="E36" s="461">
        <v>770</v>
      </c>
      <c r="F36" s="462">
        <f t="shared" si="0"/>
        <v>0</v>
      </c>
      <c r="G36" s="463">
        <f t="shared" si="1"/>
        <v>0</v>
      </c>
      <c r="H36" s="464">
        <v>2</v>
      </c>
      <c r="I36" s="463">
        <f t="shared" si="2"/>
        <v>0</v>
      </c>
    </row>
    <row r="37" spans="1:9" s="443" customFormat="1">
      <c r="A37" s="457" t="s">
        <v>3153</v>
      </c>
      <c r="B37" s="458" t="s">
        <v>3154</v>
      </c>
      <c r="C37" s="459" t="s">
        <v>224</v>
      </c>
      <c r="D37" s="460" t="s">
        <v>8258</v>
      </c>
      <c r="E37" s="461">
        <v>738</v>
      </c>
      <c r="F37" s="462">
        <f t="shared" si="0"/>
        <v>0</v>
      </c>
      <c r="G37" s="463">
        <f t="shared" si="1"/>
        <v>0</v>
      </c>
      <c r="H37" s="464">
        <v>2</v>
      </c>
      <c r="I37" s="463">
        <f t="shared" si="2"/>
        <v>0</v>
      </c>
    </row>
    <row r="38" spans="1:9" s="443" customFormat="1">
      <c r="A38" s="457" t="s">
        <v>3153</v>
      </c>
      <c r="B38" s="458" t="s">
        <v>3154</v>
      </c>
      <c r="C38" s="459" t="s">
        <v>223</v>
      </c>
      <c r="D38" s="460" t="s">
        <v>8259</v>
      </c>
      <c r="E38" s="461">
        <v>803</v>
      </c>
      <c r="F38" s="462">
        <f t="shared" si="0"/>
        <v>0</v>
      </c>
      <c r="G38" s="463">
        <f t="shared" si="1"/>
        <v>0</v>
      </c>
      <c r="H38" s="464">
        <v>2</v>
      </c>
      <c r="I38" s="463">
        <f t="shared" si="2"/>
        <v>0</v>
      </c>
    </row>
    <row r="39" spans="1:9" s="443" customFormat="1">
      <c r="A39" s="457" t="s">
        <v>3153</v>
      </c>
      <c r="B39" s="458" t="s">
        <v>3154</v>
      </c>
      <c r="C39" s="459" t="s">
        <v>225</v>
      </c>
      <c r="D39" s="460" t="s">
        <v>8260</v>
      </c>
      <c r="E39" s="461">
        <v>546</v>
      </c>
      <c r="F39" s="462">
        <f t="shared" si="0"/>
        <v>0</v>
      </c>
      <c r="G39" s="463">
        <f t="shared" si="1"/>
        <v>0</v>
      </c>
      <c r="H39" s="464">
        <v>2</v>
      </c>
      <c r="I39" s="463">
        <f t="shared" si="2"/>
        <v>0</v>
      </c>
    </row>
    <row r="40" spans="1:9" s="443" customFormat="1">
      <c r="A40" s="457" t="s">
        <v>3153</v>
      </c>
      <c r="B40" s="458" t="s">
        <v>3154</v>
      </c>
      <c r="C40" s="459" t="s">
        <v>224</v>
      </c>
      <c r="D40" s="460" t="s">
        <v>8261</v>
      </c>
      <c r="E40" s="461">
        <v>252</v>
      </c>
      <c r="F40" s="462">
        <f t="shared" si="0"/>
        <v>0</v>
      </c>
      <c r="G40" s="463">
        <f t="shared" si="1"/>
        <v>0</v>
      </c>
      <c r="H40" s="464">
        <v>2</v>
      </c>
      <c r="I40" s="463">
        <f t="shared" si="2"/>
        <v>0</v>
      </c>
    </row>
    <row r="41" spans="1:9" s="443" customFormat="1">
      <c r="A41" s="457" t="s">
        <v>3153</v>
      </c>
      <c r="B41" s="458" t="s">
        <v>3154</v>
      </c>
      <c r="C41" s="459" t="s">
        <v>223</v>
      </c>
      <c r="D41" s="460" t="s">
        <v>8262</v>
      </c>
      <c r="E41" s="461">
        <v>252</v>
      </c>
      <c r="F41" s="462">
        <f t="shared" si="0"/>
        <v>0</v>
      </c>
      <c r="G41" s="463">
        <f t="shared" si="1"/>
        <v>0</v>
      </c>
      <c r="H41" s="464">
        <v>2</v>
      </c>
      <c r="I41" s="463">
        <f t="shared" si="2"/>
        <v>0</v>
      </c>
    </row>
    <row r="42" spans="1:9" s="443" customFormat="1">
      <c r="A42" s="457" t="s">
        <v>3153</v>
      </c>
      <c r="B42" s="458" t="s">
        <v>3154</v>
      </c>
      <c r="C42" s="459" t="s">
        <v>225</v>
      </c>
      <c r="D42" s="460" t="s">
        <v>8274</v>
      </c>
      <c r="E42" s="461">
        <v>64</v>
      </c>
      <c r="F42" s="462">
        <f t="shared" si="0"/>
        <v>0</v>
      </c>
      <c r="G42" s="463">
        <f t="shared" si="1"/>
        <v>0</v>
      </c>
      <c r="H42" s="464">
        <v>2</v>
      </c>
      <c r="I42" s="463">
        <f t="shared" si="2"/>
        <v>0</v>
      </c>
    </row>
    <row r="43" spans="1:9" s="443" customFormat="1">
      <c r="A43" s="457" t="s">
        <v>4206</v>
      </c>
      <c r="B43" s="458" t="s">
        <v>4568</v>
      </c>
      <c r="C43" s="459" t="s">
        <v>224</v>
      </c>
      <c r="D43" s="460" t="s">
        <v>8348</v>
      </c>
      <c r="E43" s="461">
        <v>122</v>
      </c>
      <c r="F43" s="462">
        <f t="shared" si="0"/>
        <v>0</v>
      </c>
      <c r="G43" s="463">
        <f t="shared" si="1"/>
        <v>0</v>
      </c>
      <c r="H43" s="464">
        <v>2</v>
      </c>
      <c r="I43" s="463">
        <f t="shared" si="2"/>
        <v>0</v>
      </c>
    </row>
    <row r="44" spans="1:9" s="443" customFormat="1">
      <c r="A44" s="457" t="s">
        <v>4206</v>
      </c>
      <c r="B44" s="458" t="s">
        <v>4568</v>
      </c>
      <c r="C44" s="459" t="s">
        <v>223</v>
      </c>
      <c r="D44" s="460" t="s">
        <v>8349</v>
      </c>
      <c r="E44" s="461">
        <v>122</v>
      </c>
      <c r="F44" s="462">
        <f t="shared" si="0"/>
        <v>0</v>
      </c>
      <c r="G44" s="463">
        <f t="shared" si="1"/>
        <v>0</v>
      </c>
      <c r="H44" s="464">
        <v>2</v>
      </c>
      <c r="I44" s="463">
        <f t="shared" si="2"/>
        <v>0</v>
      </c>
    </row>
    <row r="45" spans="1:9" s="443" customFormat="1">
      <c r="A45" s="457" t="s">
        <v>4206</v>
      </c>
      <c r="B45" s="458" t="s">
        <v>4568</v>
      </c>
      <c r="C45" s="459" t="s">
        <v>225</v>
      </c>
      <c r="D45" s="460" t="s">
        <v>8350</v>
      </c>
      <c r="E45" s="461">
        <v>71</v>
      </c>
      <c r="F45" s="462">
        <f t="shared" si="0"/>
        <v>0</v>
      </c>
      <c r="G45" s="463">
        <f t="shared" si="1"/>
        <v>0</v>
      </c>
      <c r="H45" s="464">
        <v>2</v>
      </c>
      <c r="I45" s="463">
        <f t="shared" si="2"/>
        <v>0</v>
      </c>
    </row>
    <row r="46" spans="1:9" s="443" customFormat="1">
      <c r="A46" s="457" t="s">
        <v>4206</v>
      </c>
      <c r="B46" s="458" t="s">
        <v>4568</v>
      </c>
      <c r="C46" s="459" t="s">
        <v>224</v>
      </c>
      <c r="D46" s="460" t="s">
        <v>8246</v>
      </c>
      <c r="E46" s="461">
        <v>2887</v>
      </c>
      <c r="F46" s="462">
        <f t="shared" ref="F46:F53" si="3">VLOOKUP(C46,$D$3:$E$10,2,FALSE)</f>
        <v>0</v>
      </c>
      <c r="G46" s="463">
        <f t="shared" si="1"/>
        <v>0</v>
      </c>
      <c r="H46" s="464">
        <v>2</v>
      </c>
      <c r="I46" s="463">
        <f t="shared" si="2"/>
        <v>0</v>
      </c>
    </row>
    <row r="47" spans="1:9" s="443" customFormat="1">
      <c r="A47" s="457" t="s">
        <v>4206</v>
      </c>
      <c r="B47" s="458" t="s">
        <v>4568</v>
      </c>
      <c r="C47" s="459" t="s">
        <v>223</v>
      </c>
      <c r="D47" s="460" t="s">
        <v>8248</v>
      </c>
      <c r="E47" s="461">
        <v>2685</v>
      </c>
      <c r="F47" s="462">
        <f t="shared" si="3"/>
        <v>0</v>
      </c>
      <c r="G47" s="463">
        <f t="shared" si="1"/>
        <v>0</v>
      </c>
      <c r="H47" s="464">
        <v>2</v>
      </c>
      <c r="I47" s="463">
        <f t="shared" si="2"/>
        <v>0</v>
      </c>
    </row>
    <row r="48" spans="1:9" s="443" customFormat="1">
      <c r="A48" s="457" t="s">
        <v>4206</v>
      </c>
      <c r="B48" s="458" t="s">
        <v>4568</v>
      </c>
      <c r="C48" s="459" t="s">
        <v>225</v>
      </c>
      <c r="D48" s="460" t="s">
        <v>8251</v>
      </c>
      <c r="E48" s="461">
        <v>4883</v>
      </c>
      <c r="F48" s="462">
        <f t="shared" si="3"/>
        <v>0</v>
      </c>
      <c r="G48" s="463">
        <f t="shared" si="1"/>
        <v>0</v>
      </c>
      <c r="H48" s="464">
        <v>2</v>
      </c>
      <c r="I48" s="463">
        <f t="shared" si="2"/>
        <v>0</v>
      </c>
    </row>
    <row r="49" spans="1:9" s="443" customFormat="1">
      <c r="A49" s="457" t="s">
        <v>4206</v>
      </c>
      <c r="B49" s="458" t="s">
        <v>4568</v>
      </c>
      <c r="C49" s="459" t="s">
        <v>8131</v>
      </c>
      <c r="D49" s="460" t="s">
        <v>8275</v>
      </c>
      <c r="E49" s="461">
        <v>20</v>
      </c>
      <c r="F49" s="462">
        <f t="shared" si="3"/>
        <v>0</v>
      </c>
      <c r="G49" s="463">
        <f t="shared" si="1"/>
        <v>0</v>
      </c>
      <c r="H49" s="464">
        <v>2</v>
      </c>
      <c r="I49" s="463">
        <f t="shared" si="2"/>
        <v>0</v>
      </c>
    </row>
    <row r="50" spans="1:9" s="443" customFormat="1">
      <c r="A50" s="457" t="s">
        <v>4206</v>
      </c>
      <c r="B50" s="458" t="s">
        <v>4568</v>
      </c>
      <c r="C50" s="459" t="s">
        <v>8131</v>
      </c>
      <c r="D50" s="460" t="s">
        <v>8276</v>
      </c>
      <c r="E50" s="461">
        <v>364</v>
      </c>
      <c r="F50" s="462">
        <f t="shared" si="3"/>
        <v>0</v>
      </c>
      <c r="G50" s="463">
        <f t="shared" si="1"/>
        <v>0</v>
      </c>
      <c r="H50" s="464">
        <v>2</v>
      </c>
      <c r="I50" s="463">
        <f t="shared" si="2"/>
        <v>0</v>
      </c>
    </row>
    <row r="51" spans="1:9" s="443" customFormat="1">
      <c r="A51" s="457" t="s">
        <v>3151</v>
      </c>
      <c r="B51" s="458" t="s">
        <v>3152</v>
      </c>
      <c r="C51" s="459" t="s">
        <v>224</v>
      </c>
      <c r="D51" s="460" t="s">
        <v>8246</v>
      </c>
      <c r="E51" s="461">
        <v>1234.3</v>
      </c>
      <c r="F51" s="462">
        <f t="shared" si="3"/>
        <v>0</v>
      </c>
      <c r="G51" s="463">
        <f t="shared" si="1"/>
        <v>0</v>
      </c>
      <c r="H51" s="464">
        <v>2</v>
      </c>
      <c r="I51" s="463">
        <f t="shared" si="2"/>
        <v>0</v>
      </c>
    </row>
    <row r="52" spans="1:9" s="443" customFormat="1">
      <c r="A52" s="457" t="s">
        <v>3151</v>
      </c>
      <c r="B52" s="458" t="s">
        <v>3152</v>
      </c>
      <c r="C52" s="459" t="s">
        <v>223</v>
      </c>
      <c r="D52" s="460" t="s">
        <v>8248</v>
      </c>
      <c r="E52" s="461">
        <v>1357.7</v>
      </c>
      <c r="F52" s="462">
        <f t="shared" si="3"/>
        <v>0</v>
      </c>
      <c r="G52" s="463">
        <f t="shared" si="1"/>
        <v>0</v>
      </c>
      <c r="H52" s="464">
        <v>2</v>
      </c>
      <c r="I52" s="463">
        <f t="shared" si="2"/>
        <v>0</v>
      </c>
    </row>
    <row r="53" spans="1:9" s="443" customFormat="1">
      <c r="A53" s="457" t="s">
        <v>3151</v>
      </c>
      <c r="B53" s="458" t="s">
        <v>3152</v>
      </c>
      <c r="C53" s="459" t="s">
        <v>225</v>
      </c>
      <c r="D53" s="460" t="s">
        <v>8251</v>
      </c>
      <c r="E53" s="461">
        <v>1446.85</v>
      </c>
      <c r="F53" s="462">
        <f t="shared" si="3"/>
        <v>0</v>
      </c>
      <c r="G53" s="463">
        <f t="shared" si="1"/>
        <v>0</v>
      </c>
      <c r="H53" s="464">
        <v>2</v>
      </c>
      <c r="I53" s="463">
        <f t="shared" si="2"/>
        <v>0</v>
      </c>
    </row>
    <row r="54" spans="1:9" s="443" customFormat="1">
      <c r="A54" s="457" t="s">
        <v>1427</v>
      </c>
      <c r="B54" s="458" t="s">
        <v>1430</v>
      </c>
      <c r="C54" s="459" t="s">
        <v>224</v>
      </c>
      <c r="D54" s="460" t="s">
        <v>8246</v>
      </c>
      <c r="E54" s="461">
        <v>435</v>
      </c>
      <c r="F54" s="462">
        <f t="shared" ref="F54:F67" si="4">VLOOKUP(C54,$D$3:$E$10,2,FALSE)</f>
        <v>0</v>
      </c>
      <c r="G54" s="463">
        <f t="shared" si="1"/>
        <v>0</v>
      </c>
      <c r="H54" s="464">
        <v>2</v>
      </c>
      <c r="I54" s="463">
        <f t="shared" si="2"/>
        <v>0</v>
      </c>
    </row>
    <row r="55" spans="1:9" s="443" customFormat="1">
      <c r="A55" s="457" t="s">
        <v>1427</v>
      </c>
      <c r="B55" s="458" t="s">
        <v>1430</v>
      </c>
      <c r="C55" s="459" t="s">
        <v>223</v>
      </c>
      <c r="D55" s="460" t="s">
        <v>8248</v>
      </c>
      <c r="E55" s="461">
        <v>435</v>
      </c>
      <c r="F55" s="462">
        <f t="shared" si="4"/>
        <v>0</v>
      </c>
      <c r="G55" s="463">
        <f t="shared" si="1"/>
        <v>0</v>
      </c>
      <c r="H55" s="464">
        <v>2</v>
      </c>
      <c r="I55" s="463">
        <f t="shared" si="2"/>
        <v>0</v>
      </c>
    </row>
    <row r="56" spans="1:9" s="443" customFormat="1">
      <c r="A56" s="457" t="s">
        <v>1427</v>
      </c>
      <c r="B56" s="458" t="s">
        <v>1430</v>
      </c>
      <c r="C56" s="459" t="s">
        <v>225</v>
      </c>
      <c r="D56" s="460" t="s">
        <v>8251</v>
      </c>
      <c r="E56" s="461">
        <v>95</v>
      </c>
      <c r="F56" s="462">
        <f t="shared" si="4"/>
        <v>0</v>
      </c>
      <c r="G56" s="463">
        <f t="shared" si="1"/>
        <v>0</v>
      </c>
      <c r="H56" s="464">
        <v>2</v>
      </c>
      <c r="I56" s="463">
        <f t="shared" si="2"/>
        <v>0</v>
      </c>
    </row>
    <row r="57" spans="1:9" s="443" customFormat="1">
      <c r="A57" s="457" t="s">
        <v>1427</v>
      </c>
      <c r="B57" s="458" t="s">
        <v>1428</v>
      </c>
      <c r="C57" s="459" t="s">
        <v>224</v>
      </c>
      <c r="D57" s="460" t="s">
        <v>8272</v>
      </c>
      <c r="E57" s="461">
        <v>438</v>
      </c>
      <c r="F57" s="462">
        <f t="shared" si="4"/>
        <v>0</v>
      </c>
      <c r="G57" s="463">
        <f t="shared" si="1"/>
        <v>0</v>
      </c>
      <c r="H57" s="464">
        <v>2</v>
      </c>
      <c r="I57" s="463">
        <f t="shared" si="2"/>
        <v>0</v>
      </c>
    </row>
    <row r="58" spans="1:9" s="443" customFormat="1">
      <c r="A58" s="457" t="s">
        <v>1427</v>
      </c>
      <c r="B58" s="458" t="s">
        <v>1428</v>
      </c>
      <c r="C58" s="459" t="s">
        <v>223</v>
      </c>
      <c r="D58" s="460" t="s">
        <v>8269</v>
      </c>
      <c r="E58" s="461">
        <v>438</v>
      </c>
      <c r="F58" s="462">
        <f t="shared" si="4"/>
        <v>0</v>
      </c>
      <c r="G58" s="463">
        <f t="shared" si="1"/>
        <v>0</v>
      </c>
      <c r="H58" s="464">
        <v>2</v>
      </c>
      <c r="I58" s="463">
        <f t="shared" si="2"/>
        <v>0</v>
      </c>
    </row>
    <row r="59" spans="1:9" s="443" customFormat="1">
      <c r="A59" s="457" t="s">
        <v>1427</v>
      </c>
      <c r="B59" s="458" t="s">
        <v>1428</v>
      </c>
      <c r="C59" s="459" t="s">
        <v>225</v>
      </c>
      <c r="D59" s="460" t="s">
        <v>8265</v>
      </c>
      <c r="E59" s="461">
        <v>71</v>
      </c>
      <c r="F59" s="462">
        <f t="shared" si="4"/>
        <v>0</v>
      </c>
      <c r="G59" s="463">
        <f t="shared" si="1"/>
        <v>0</v>
      </c>
      <c r="H59" s="464">
        <v>2</v>
      </c>
      <c r="I59" s="463">
        <f t="shared" si="2"/>
        <v>0</v>
      </c>
    </row>
    <row r="60" spans="1:9" s="443" customFormat="1">
      <c r="A60" s="457" t="s">
        <v>1427</v>
      </c>
      <c r="B60" s="458" t="s">
        <v>1429</v>
      </c>
      <c r="C60" s="459" t="s">
        <v>224</v>
      </c>
      <c r="D60" s="460" t="s">
        <v>8246</v>
      </c>
      <c r="E60" s="461">
        <v>626</v>
      </c>
      <c r="F60" s="462">
        <f t="shared" si="4"/>
        <v>0</v>
      </c>
      <c r="G60" s="463">
        <f t="shared" si="1"/>
        <v>0</v>
      </c>
      <c r="H60" s="464">
        <v>2</v>
      </c>
      <c r="I60" s="463">
        <f t="shared" si="2"/>
        <v>0</v>
      </c>
    </row>
    <row r="61" spans="1:9" s="443" customFormat="1">
      <c r="A61" s="457" t="s">
        <v>1427</v>
      </c>
      <c r="B61" s="458" t="s">
        <v>1429</v>
      </c>
      <c r="C61" s="459" t="s">
        <v>223</v>
      </c>
      <c r="D61" s="460" t="s">
        <v>8248</v>
      </c>
      <c r="E61" s="461">
        <v>626</v>
      </c>
      <c r="F61" s="462">
        <f t="shared" si="4"/>
        <v>0</v>
      </c>
      <c r="G61" s="463">
        <f t="shared" si="1"/>
        <v>0</v>
      </c>
      <c r="H61" s="464">
        <v>2</v>
      </c>
      <c r="I61" s="463">
        <f t="shared" si="2"/>
        <v>0</v>
      </c>
    </row>
    <row r="62" spans="1:9" s="443" customFormat="1">
      <c r="A62" s="457" t="s">
        <v>1427</v>
      </c>
      <c r="B62" s="458" t="s">
        <v>1429</v>
      </c>
      <c r="C62" s="459" t="s">
        <v>225</v>
      </c>
      <c r="D62" s="460" t="s">
        <v>8251</v>
      </c>
      <c r="E62" s="461">
        <v>62</v>
      </c>
      <c r="F62" s="462">
        <f t="shared" si="4"/>
        <v>0</v>
      </c>
      <c r="G62" s="463">
        <f t="shared" si="1"/>
        <v>0</v>
      </c>
      <c r="H62" s="464">
        <v>2</v>
      </c>
      <c r="I62" s="463">
        <f t="shared" si="2"/>
        <v>0</v>
      </c>
    </row>
    <row r="63" spans="1:9" s="443" customFormat="1">
      <c r="A63" s="457" t="s">
        <v>1427</v>
      </c>
      <c r="B63" s="458" t="s">
        <v>1434</v>
      </c>
      <c r="C63" s="459" t="s">
        <v>224</v>
      </c>
      <c r="D63" s="460" t="s">
        <v>8246</v>
      </c>
      <c r="E63" s="461">
        <v>666</v>
      </c>
      <c r="F63" s="462">
        <f t="shared" si="4"/>
        <v>0</v>
      </c>
      <c r="G63" s="463">
        <f t="shared" si="1"/>
        <v>0</v>
      </c>
      <c r="H63" s="464">
        <v>2</v>
      </c>
      <c r="I63" s="463">
        <f t="shared" si="2"/>
        <v>0</v>
      </c>
    </row>
    <row r="64" spans="1:9" s="443" customFormat="1">
      <c r="A64" s="457" t="s">
        <v>1427</v>
      </c>
      <c r="B64" s="458" t="s">
        <v>1434</v>
      </c>
      <c r="C64" s="459" t="s">
        <v>223</v>
      </c>
      <c r="D64" s="460" t="s">
        <v>8248</v>
      </c>
      <c r="E64" s="461">
        <v>654</v>
      </c>
      <c r="F64" s="462">
        <f t="shared" si="4"/>
        <v>0</v>
      </c>
      <c r="G64" s="463">
        <f t="shared" si="1"/>
        <v>0</v>
      </c>
      <c r="H64" s="464">
        <v>2</v>
      </c>
      <c r="I64" s="463">
        <f t="shared" si="2"/>
        <v>0</v>
      </c>
    </row>
    <row r="65" spans="1:9" s="443" customFormat="1">
      <c r="A65" s="457" t="s">
        <v>1427</v>
      </c>
      <c r="B65" s="458" t="s">
        <v>1434</v>
      </c>
      <c r="C65" s="459" t="s">
        <v>225</v>
      </c>
      <c r="D65" s="460" t="s">
        <v>8320</v>
      </c>
      <c r="E65" s="461">
        <v>637</v>
      </c>
      <c r="F65" s="462">
        <f t="shared" si="4"/>
        <v>0</v>
      </c>
      <c r="G65" s="463">
        <f t="shared" si="1"/>
        <v>0</v>
      </c>
      <c r="H65" s="464">
        <v>2</v>
      </c>
      <c r="I65" s="463">
        <f t="shared" si="2"/>
        <v>0</v>
      </c>
    </row>
    <row r="66" spans="1:9" s="443" customFormat="1">
      <c r="A66" s="457" t="s">
        <v>1427</v>
      </c>
      <c r="B66" s="458" t="s">
        <v>1434</v>
      </c>
      <c r="C66" s="459" t="s">
        <v>8131</v>
      </c>
      <c r="D66" s="460" t="s">
        <v>8277</v>
      </c>
      <c r="E66" s="461">
        <v>216</v>
      </c>
      <c r="F66" s="462">
        <f t="shared" si="4"/>
        <v>0</v>
      </c>
      <c r="G66" s="463">
        <f t="shared" si="1"/>
        <v>0</v>
      </c>
      <c r="H66" s="464">
        <v>2</v>
      </c>
      <c r="I66" s="463">
        <f t="shared" si="2"/>
        <v>0</v>
      </c>
    </row>
    <row r="67" spans="1:9" s="443" customFormat="1">
      <c r="A67" s="457" t="s">
        <v>1427</v>
      </c>
      <c r="B67" s="458" t="s">
        <v>1434</v>
      </c>
      <c r="C67" s="459" t="s">
        <v>8132</v>
      </c>
      <c r="D67" s="460" t="s">
        <v>8278</v>
      </c>
      <c r="E67" s="461">
        <v>186</v>
      </c>
      <c r="F67" s="462">
        <f t="shared" si="4"/>
        <v>0</v>
      </c>
      <c r="G67" s="463">
        <f t="shared" si="1"/>
        <v>0</v>
      </c>
      <c r="H67" s="464">
        <v>2</v>
      </c>
      <c r="I67" s="463">
        <f t="shared" si="2"/>
        <v>0</v>
      </c>
    </row>
    <row r="68" spans="1:9" s="443" customFormat="1">
      <c r="A68" s="457" t="s">
        <v>1427</v>
      </c>
      <c r="B68" s="458" t="s">
        <v>1428</v>
      </c>
      <c r="C68" s="459" t="s">
        <v>224</v>
      </c>
      <c r="D68" s="460" t="s">
        <v>8284</v>
      </c>
      <c r="E68" s="461">
        <v>380</v>
      </c>
      <c r="F68" s="462">
        <f t="shared" ref="F68:F78" si="5">VLOOKUP(C68,$D$3:$E$10,2,FALSE)</f>
        <v>0</v>
      </c>
      <c r="G68" s="463">
        <f t="shared" si="1"/>
        <v>0</v>
      </c>
      <c r="H68" s="464">
        <v>2</v>
      </c>
      <c r="I68" s="463">
        <f t="shared" si="2"/>
        <v>0</v>
      </c>
    </row>
    <row r="69" spans="1:9" s="443" customFormat="1">
      <c r="A69" s="457" t="s">
        <v>1427</v>
      </c>
      <c r="B69" s="458" t="s">
        <v>1428</v>
      </c>
      <c r="C69" s="459" t="s">
        <v>223</v>
      </c>
      <c r="D69" s="460" t="s">
        <v>8270</v>
      </c>
      <c r="E69" s="461">
        <v>458</v>
      </c>
      <c r="F69" s="462">
        <f t="shared" si="5"/>
        <v>0</v>
      </c>
      <c r="G69" s="463">
        <f t="shared" ref="G69" si="6">(E69*F69)</f>
        <v>0</v>
      </c>
      <c r="H69" s="464">
        <v>2</v>
      </c>
      <c r="I69" s="463">
        <f t="shared" ref="I69" si="7">H69*G69</f>
        <v>0</v>
      </c>
    </row>
    <row r="70" spans="1:9" s="443" customFormat="1">
      <c r="A70" s="457" t="s">
        <v>1427</v>
      </c>
      <c r="B70" s="458" t="s">
        <v>1428</v>
      </c>
      <c r="C70" s="459" t="s">
        <v>225</v>
      </c>
      <c r="D70" s="460" t="s">
        <v>8266</v>
      </c>
      <c r="E70" s="461">
        <v>112</v>
      </c>
      <c r="F70" s="462">
        <f t="shared" si="5"/>
        <v>0</v>
      </c>
      <c r="G70" s="463">
        <f t="shared" si="1"/>
        <v>0</v>
      </c>
      <c r="H70" s="464">
        <v>2</v>
      </c>
      <c r="I70" s="463">
        <f t="shared" si="2"/>
        <v>0</v>
      </c>
    </row>
    <row r="71" spans="1:9" s="443" customFormat="1">
      <c r="A71" s="457" t="s">
        <v>1427</v>
      </c>
      <c r="B71" s="458" t="s">
        <v>1431</v>
      </c>
      <c r="C71" s="459" t="s">
        <v>224</v>
      </c>
      <c r="D71" s="460" t="s">
        <v>8246</v>
      </c>
      <c r="E71" s="461">
        <v>75</v>
      </c>
      <c r="F71" s="462">
        <f t="shared" si="5"/>
        <v>0</v>
      </c>
      <c r="G71" s="463">
        <f t="shared" si="1"/>
        <v>0</v>
      </c>
      <c r="H71" s="464">
        <v>12</v>
      </c>
      <c r="I71" s="463">
        <f t="shared" si="2"/>
        <v>0</v>
      </c>
    </row>
    <row r="72" spans="1:9" s="443" customFormat="1">
      <c r="A72" s="457" t="s">
        <v>1427</v>
      </c>
      <c r="B72" s="458" t="s">
        <v>1431</v>
      </c>
      <c r="C72" s="459" t="s">
        <v>223</v>
      </c>
      <c r="D72" s="460" t="s">
        <v>8248</v>
      </c>
      <c r="E72" s="461">
        <v>75</v>
      </c>
      <c r="F72" s="462">
        <f t="shared" si="5"/>
        <v>0</v>
      </c>
      <c r="G72" s="463">
        <f t="shared" si="1"/>
        <v>0</v>
      </c>
      <c r="H72" s="464">
        <v>12</v>
      </c>
      <c r="I72" s="463">
        <f t="shared" si="2"/>
        <v>0</v>
      </c>
    </row>
    <row r="73" spans="1:9" s="443" customFormat="1">
      <c r="A73" s="457" t="s">
        <v>1427</v>
      </c>
      <c r="B73" s="458" t="s">
        <v>1431</v>
      </c>
      <c r="C73" s="459" t="s">
        <v>225</v>
      </c>
      <c r="D73" s="460" t="s">
        <v>8251</v>
      </c>
      <c r="E73" s="461">
        <v>40</v>
      </c>
      <c r="F73" s="462">
        <f t="shared" si="5"/>
        <v>0</v>
      </c>
      <c r="G73" s="463">
        <f t="shared" si="1"/>
        <v>0</v>
      </c>
      <c r="H73" s="464">
        <v>12</v>
      </c>
      <c r="I73" s="463">
        <f t="shared" si="2"/>
        <v>0</v>
      </c>
    </row>
    <row r="74" spans="1:9" s="443" customFormat="1">
      <c r="A74" s="457" t="s">
        <v>4208</v>
      </c>
      <c r="B74" s="458" t="s">
        <v>5450</v>
      </c>
      <c r="C74" s="459" t="s">
        <v>224</v>
      </c>
      <c r="D74" s="460" t="s">
        <v>8246</v>
      </c>
      <c r="E74" s="461">
        <v>2545</v>
      </c>
      <c r="F74" s="462">
        <f t="shared" si="5"/>
        <v>0</v>
      </c>
      <c r="G74" s="463">
        <f t="shared" ref="G74:G137" si="8">(E74*F74)</f>
        <v>0</v>
      </c>
      <c r="H74" s="464">
        <v>2</v>
      </c>
      <c r="I74" s="463">
        <f t="shared" ref="I74:I137" si="9">H74*G74</f>
        <v>0</v>
      </c>
    </row>
    <row r="75" spans="1:9" s="443" customFormat="1">
      <c r="A75" s="457" t="s">
        <v>4208</v>
      </c>
      <c r="B75" s="458" t="s">
        <v>5450</v>
      </c>
      <c r="C75" s="459" t="s">
        <v>223</v>
      </c>
      <c r="D75" s="460" t="s">
        <v>8248</v>
      </c>
      <c r="E75" s="461">
        <v>2545</v>
      </c>
      <c r="F75" s="462">
        <f t="shared" si="5"/>
        <v>0</v>
      </c>
      <c r="G75" s="463">
        <f t="shared" si="8"/>
        <v>0</v>
      </c>
      <c r="H75" s="464">
        <v>2</v>
      </c>
      <c r="I75" s="463">
        <f t="shared" si="9"/>
        <v>0</v>
      </c>
    </row>
    <row r="76" spans="1:9" s="443" customFormat="1">
      <c r="A76" s="457" t="s">
        <v>4208</v>
      </c>
      <c r="B76" s="458" t="s">
        <v>5450</v>
      </c>
      <c r="C76" s="459" t="s">
        <v>225</v>
      </c>
      <c r="D76" s="460" t="s">
        <v>8251</v>
      </c>
      <c r="E76" s="461">
        <v>2128</v>
      </c>
      <c r="F76" s="462">
        <f t="shared" si="5"/>
        <v>0</v>
      </c>
      <c r="G76" s="463">
        <f t="shared" si="8"/>
        <v>0</v>
      </c>
      <c r="H76" s="464">
        <v>2</v>
      </c>
      <c r="I76" s="463">
        <f t="shared" si="9"/>
        <v>0</v>
      </c>
    </row>
    <row r="77" spans="1:9" s="443" customFormat="1">
      <c r="A77" s="457" t="s">
        <v>4207</v>
      </c>
      <c r="B77" s="458" t="s">
        <v>4569</v>
      </c>
      <c r="C77" s="459" t="s">
        <v>223</v>
      </c>
      <c r="D77" s="460" t="s">
        <v>8303</v>
      </c>
      <c r="E77" s="461">
        <v>896.09</v>
      </c>
      <c r="F77" s="462">
        <f t="shared" si="5"/>
        <v>0</v>
      </c>
      <c r="G77" s="463">
        <f t="shared" si="8"/>
        <v>0</v>
      </c>
      <c r="H77" s="464">
        <v>2</v>
      </c>
      <c r="I77" s="463">
        <f t="shared" si="9"/>
        <v>0</v>
      </c>
    </row>
    <row r="78" spans="1:9" s="443" customFormat="1">
      <c r="A78" s="457" t="s">
        <v>4207</v>
      </c>
      <c r="B78" s="458" t="s">
        <v>4569</v>
      </c>
      <c r="C78" s="459" t="s">
        <v>223</v>
      </c>
      <c r="D78" s="460" t="s">
        <v>8304</v>
      </c>
      <c r="E78" s="461">
        <v>157.91999999999999</v>
      </c>
      <c r="F78" s="462">
        <f t="shared" si="5"/>
        <v>0</v>
      </c>
      <c r="G78" s="463">
        <f t="shared" si="8"/>
        <v>0</v>
      </c>
      <c r="H78" s="464">
        <v>2</v>
      </c>
      <c r="I78" s="463">
        <f t="shared" si="9"/>
        <v>0</v>
      </c>
    </row>
    <row r="79" spans="1:9" s="443" customFormat="1">
      <c r="A79" s="457" t="s">
        <v>2352</v>
      </c>
      <c r="B79" s="458" t="s">
        <v>2353</v>
      </c>
      <c r="C79" s="459" t="s">
        <v>224</v>
      </c>
      <c r="D79" s="460" t="s">
        <v>8246</v>
      </c>
      <c r="E79" s="461">
        <v>1970</v>
      </c>
      <c r="F79" s="462">
        <f t="shared" ref="F79:F110" si="10">VLOOKUP(C79,$D$3:$E$10,2,FALSE)</f>
        <v>0</v>
      </c>
      <c r="G79" s="463">
        <f t="shared" si="8"/>
        <v>0</v>
      </c>
      <c r="H79" s="464">
        <v>2</v>
      </c>
      <c r="I79" s="463">
        <f t="shared" si="9"/>
        <v>0</v>
      </c>
    </row>
    <row r="80" spans="1:9" s="443" customFormat="1">
      <c r="A80" s="457" t="s">
        <v>2352</v>
      </c>
      <c r="B80" s="458" t="s">
        <v>2353</v>
      </c>
      <c r="C80" s="459" t="s">
        <v>223</v>
      </c>
      <c r="D80" s="460" t="s">
        <v>8248</v>
      </c>
      <c r="E80" s="461">
        <v>1970</v>
      </c>
      <c r="F80" s="462">
        <f t="shared" si="10"/>
        <v>0</v>
      </c>
      <c r="G80" s="463">
        <f t="shared" si="8"/>
        <v>0</v>
      </c>
      <c r="H80" s="464">
        <v>2</v>
      </c>
      <c r="I80" s="463">
        <f t="shared" si="9"/>
        <v>0</v>
      </c>
    </row>
    <row r="81" spans="1:9" s="443" customFormat="1">
      <c r="A81" s="457" t="s">
        <v>2352</v>
      </c>
      <c r="B81" s="458" t="s">
        <v>2353</v>
      </c>
      <c r="C81" s="459" t="s">
        <v>225</v>
      </c>
      <c r="D81" s="460" t="s">
        <v>8251</v>
      </c>
      <c r="E81" s="461">
        <v>1740</v>
      </c>
      <c r="F81" s="462">
        <f t="shared" si="10"/>
        <v>0</v>
      </c>
      <c r="G81" s="463">
        <f t="shared" si="8"/>
        <v>0</v>
      </c>
      <c r="H81" s="464">
        <v>2</v>
      </c>
      <c r="I81" s="463">
        <f t="shared" si="9"/>
        <v>0</v>
      </c>
    </row>
    <row r="82" spans="1:9" s="443" customFormat="1" ht="51">
      <c r="A82" s="457" t="s">
        <v>2352</v>
      </c>
      <c r="B82" s="458" t="s">
        <v>2353</v>
      </c>
      <c r="C82" s="459" t="s">
        <v>223</v>
      </c>
      <c r="D82" s="460" t="s">
        <v>8305</v>
      </c>
      <c r="E82" s="461">
        <v>451</v>
      </c>
      <c r="F82" s="462">
        <f t="shared" si="10"/>
        <v>0</v>
      </c>
      <c r="G82" s="463">
        <f t="shared" si="8"/>
        <v>0</v>
      </c>
      <c r="H82" s="465">
        <v>2</v>
      </c>
      <c r="I82" s="463">
        <f t="shared" si="9"/>
        <v>0</v>
      </c>
    </row>
    <row r="83" spans="1:9" s="443" customFormat="1" ht="51">
      <c r="A83" s="457" t="s">
        <v>2352</v>
      </c>
      <c r="B83" s="458" t="s">
        <v>2353</v>
      </c>
      <c r="C83" s="459" t="s">
        <v>223</v>
      </c>
      <c r="D83" s="460" t="s">
        <v>8285</v>
      </c>
      <c r="E83" s="461">
        <v>451</v>
      </c>
      <c r="F83" s="462">
        <f t="shared" si="10"/>
        <v>0</v>
      </c>
      <c r="G83" s="463">
        <f t="shared" si="8"/>
        <v>0</v>
      </c>
      <c r="H83" s="465">
        <v>2</v>
      </c>
      <c r="I83" s="463">
        <f t="shared" si="9"/>
        <v>0</v>
      </c>
    </row>
    <row r="84" spans="1:9" s="443" customFormat="1">
      <c r="A84" s="30" t="s">
        <v>7214</v>
      </c>
      <c r="B84" s="458" t="s">
        <v>7215</v>
      </c>
      <c r="C84" s="459" t="s">
        <v>224</v>
      </c>
      <c r="D84" s="460" t="s">
        <v>8246</v>
      </c>
      <c r="E84" s="461">
        <v>1663</v>
      </c>
      <c r="F84" s="462">
        <f t="shared" si="10"/>
        <v>0</v>
      </c>
      <c r="G84" s="463">
        <f t="shared" si="8"/>
        <v>0</v>
      </c>
      <c r="H84" s="464">
        <v>2</v>
      </c>
      <c r="I84" s="463">
        <f t="shared" si="9"/>
        <v>0</v>
      </c>
    </row>
    <row r="85" spans="1:9" s="443" customFormat="1">
      <c r="A85" s="30" t="s">
        <v>7214</v>
      </c>
      <c r="B85" s="458" t="s">
        <v>7215</v>
      </c>
      <c r="C85" s="459" t="s">
        <v>223</v>
      </c>
      <c r="D85" s="460" t="s">
        <v>8248</v>
      </c>
      <c r="E85" s="461">
        <v>1786</v>
      </c>
      <c r="F85" s="462">
        <f t="shared" si="10"/>
        <v>0</v>
      </c>
      <c r="G85" s="463">
        <f t="shared" si="8"/>
        <v>0</v>
      </c>
      <c r="H85" s="464">
        <v>2</v>
      </c>
      <c r="I85" s="463">
        <f t="shared" si="9"/>
        <v>0</v>
      </c>
    </row>
    <row r="86" spans="1:9" s="443" customFormat="1">
      <c r="A86" s="30" t="s">
        <v>7214</v>
      </c>
      <c r="B86" s="458" t="s">
        <v>7215</v>
      </c>
      <c r="C86" s="434" t="s">
        <v>225</v>
      </c>
      <c r="D86" s="460" t="s">
        <v>8251</v>
      </c>
      <c r="E86" s="461">
        <v>2799</v>
      </c>
      <c r="F86" s="462">
        <f t="shared" si="10"/>
        <v>0</v>
      </c>
      <c r="G86" s="463">
        <f t="shared" si="8"/>
        <v>0</v>
      </c>
      <c r="H86" s="464">
        <v>2</v>
      </c>
      <c r="I86" s="463">
        <f t="shared" si="9"/>
        <v>0</v>
      </c>
    </row>
    <row r="87" spans="1:9" s="443" customFormat="1">
      <c r="A87" s="457" t="s">
        <v>480</v>
      </c>
      <c r="B87" s="458" t="s">
        <v>481</v>
      </c>
      <c r="C87" s="459" t="s">
        <v>224</v>
      </c>
      <c r="D87" s="460" t="s">
        <v>8246</v>
      </c>
      <c r="E87" s="461">
        <v>1575</v>
      </c>
      <c r="F87" s="462">
        <f t="shared" si="10"/>
        <v>0</v>
      </c>
      <c r="G87" s="463">
        <f t="shared" si="8"/>
        <v>0</v>
      </c>
      <c r="H87" s="464">
        <v>2</v>
      </c>
      <c r="I87" s="463">
        <f t="shared" si="9"/>
        <v>0</v>
      </c>
    </row>
    <row r="88" spans="1:9" s="443" customFormat="1">
      <c r="A88" s="457" t="s">
        <v>480</v>
      </c>
      <c r="B88" s="458" t="s">
        <v>481</v>
      </c>
      <c r="C88" s="459" t="s">
        <v>223</v>
      </c>
      <c r="D88" s="460" t="s">
        <v>8248</v>
      </c>
      <c r="E88" s="461">
        <v>1575</v>
      </c>
      <c r="F88" s="462">
        <f t="shared" si="10"/>
        <v>0</v>
      </c>
      <c r="G88" s="463">
        <f t="shared" si="8"/>
        <v>0</v>
      </c>
      <c r="H88" s="464">
        <v>2</v>
      </c>
      <c r="I88" s="463">
        <f t="shared" si="9"/>
        <v>0</v>
      </c>
    </row>
    <row r="89" spans="1:9" s="443" customFormat="1">
      <c r="A89" s="457" t="s">
        <v>480</v>
      </c>
      <c r="B89" s="458" t="s">
        <v>481</v>
      </c>
      <c r="C89" s="459" t="s">
        <v>225</v>
      </c>
      <c r="D89" s="460" t="s">
        <v>8251</v>
      </c>
      <c r="E89" s="461">
        <v>4121</v>
      </c>
      <c r="F89" s="462">
        <f t="shared" si="10"/>
        <v>0</v>
      </c>
      <c r="G89" s="463">
        <f t="shared" si="8"/>
        <v>0</v>
      </c>
      <c r="H89" s="464">
        <v>2</v>
      </c>
      <c r="I89" s="463">
        <f t="shared" si="9"/>
        <v>0</v>
      </c>
    </row>
    <row r="90" spans="1:9" s="443" customFormat="1">
      <c r="A90" s="457" t="s">
        <v>480</v>
      </c>
      <c r="B90" s="458" t="s">
        <v>482</v>
      </c>
      <c r="C90" s="459" t="s">
        <v>224</v>
      </c>
      <c r="D90" s="460" t="s">
        <v>8246</v>
      </c>
      <c r="E90" s="461">
        <v>254</v>
      </c>
      <c r="F90" s="462">
        <f t="shared" si="10"/>
        <v>0</v>
      </c>
      <c r="G90" s="463">
        <f t="shared" si="8"/>
        <v>0</v>
      </c>
      <c r="H90" s="464">
        <v>2</v>
      </c>
      <c r="I90" s="463">
        <f t="shared" si="9"/>
        <v>0</v>
      </c>
    </row>
    <row r="91" spans="1:9" s="443" customFormat="1">
      <c r="A91" s="457" t="s">
        <v>480</v>
      </c>
      <c r="B91" s="458" t="s">
        <v>482</v>
      </c>
      <c r="C91" s="459" t="s">
        <v>223</v>
      </c>
      <c r="D91" s="460" t="s">
        <v>8248</v>
      </c>
      <c r="E91" s="461">
        <v>254</v>
      </c>
      <c r="F91" s="462">
        <f t="shared" si="10"/>
        <v>0</v>
      </c>
      <c r="G91" s="463">
        <f t="shared" si="8"/>
        <v>0</v>
      </c>
      <c r="H91" s="464">
        <v>2</v>
      </c>
      <c r="I91" s="463">
        <f t="shared" si="9"/>
        <v>0</v>
      </c>
    </row>
    <row r="92" spans="1:9" s="443" customFormat="1">
      <c r="A92" s="457" t="s">
        <v>480</v>
      </c>
      <c r="B92" s="458" t="s">
        <v>482</v>
      </c>
      <c r="C92" s="459" t="s">
        <v>225</v>
      </c>
      <c r="D92" s="460" t="s">
        <v>8251</v>
      </c>
      <c r="E92" s="461">
        <v>80</v>
      </c>
      <c r="F92" s="462">
        <f t="shared" si="10"/>
        <v>0</v>
      </c>
      <c r="G92" s="463">
        <f t="shared" si="8"/>
        <v>0</v>
      </c>
      <c r="H92" s="464">
        <v>2</v>
      </c>
      <c r="I92" s="463">
        <f t="shared" si="9"/>
        <v>0</v>
      </c>
    </row>
    <row r="93" spans="1:9" s="443" customFormat="1">
      <c r="A93" s="457" t="s">
        <v>2352</v>
      </c>
      <c r="B93" s="458" t="s">
        <v>2354</v>
      </c>
      <c r="C93" s="459" t="s">
        <v>224</v>
      </c>
      <c r="D93" s="460" t="s">
        <v>8246</v>
      </c>
      <c r="E93" s="461">
        <v>352</v>
      </c>
      <c r="F93" s="462">
        <f t="shared" si="10"/>
        <v>0</v>
      </c>
      <c r="G93" s="463">
        <f t="shared" si="8"/>
        <v>0</v>
      </c>
      <c r="H93" s="464">
        <v>2</v>
      </c>
      <c r="I93" s="463">
        <f t="shared" si="9"/>
        <v>0</v>
      </c>
    </row>
    <row r="94" spans="1:9" s="443" customFormat="1">
      <c r="A94" s="457" t="s">
        <v>2352</v>
      </c>
      <c r="B94" s="458" t="s">
        <v>2354</v>
      </c>
      <c r="C94" s="459" t="s">
        <v>225</v>
      </c>
      <c r="D94" s="460" t="s">
        <v>8267</v>
      </c>
      <c r="E94" s="461">
        <v>208</v>
      </c>
      <c r="F94" s="462">
        <f t="shared" si="10"/>
        <v>0</v>
      </c>
      <c r="G94" s="463">
        <f t="shared" si="8"/>
        <v>0</v>
      </c>
      <c r="H94" s="464">
        <v>2</v>
      </c>
      <c r="I94" s="463">
        <f t="shared" si="9"/>
        <v>0</v>
      </c>
    </row>
    <row r="95" spans="1:9" s="443" customFormat="1">
      <c r="A95" s="457" t="s">
        <v>2352</v>
      </c>
      <c r="B95" s="458" t="s">
        <v>2354</v>
      </c>
      <c r="C95" s="459" t="s">
        <v>225</v>
      </c>
      <c r="D95" s="460" t="s">
        <v>8279</v>
      </c>
      <c r="E95" s="461">
        <v>101</v>
      </c>
      <c r="F95" s="462">
        <f t="shared" si="10"/>
        <v>0</v>
      </c>
      <c r="G95" s="463">
        <f t="shared" si="8"/>
        <v>0</v>
      </c>
      <c r="H95" s="464">
        <v>2</v>
      </c>
      <c r="I95" s="463">
        <f t="shared" si="9"/>
        <v>0</v>
      </c>
    </row>
    <row r="96" spans="1:9" s="443" customFormat="1">
      <c r="A96" s="457" t="s">
        <v>2352</v>
      </c>
      <c r="B96" s="458" t="s">
        <v>2354</v>
      </c>
      <c r="C96" s="459" t="s">
        <v>225</v>
      </c>
      <c r="D96" s="460" t="s">
        <v>8280</v>
      </c>
      <c r="E96" s="461">
        <v>209</v>
      </c>
      <c r="F96" s="462">
        <f t="shared" si="10"/>
        <v>0</v>
      </c>
      <c r="G96" s="463">
        <f t="shared" si="8"/>
        <v>0</v>
      </c>
      <c r="H96" s="464">
        <v>2</v>
      </c>
      <c r="I96" s="463">
        <f t="shared" si="9"/>
        <v>0</v>
      </c>
    </row>
    <row r="97" spans="1:9" s="443" customFormat="1">
      <c r="A97" s="458" t="s">
        <v>4209</v>
      </c>
      <c r="B97" s="458" t="s">
        <v>6254</v>
      </c>
      <c r="C97" s="459" t="s">
        <v>224</v>
      </c>
      <c r="D97" s="460" t="s">
        <v>8286</v>
      </c>
      <c r="E97" s="461">
        <v>2799</v>
      </c>
      <c r="F97" s="462">
        <f t="shared" si="10"/>
        <v>0</v>
      </c>
      <c r="G97" s="463">
        <f t="shared" si="8"/>
        <v>0</v>
      </c>
      <c r="H97" s="464">
        <v>2</v>
      </c>
      <c r="I97" s="463">
        <f t="shared" si="9"/>
        <v>0</v>
      </c>
    </row>
    <row r="98" spans="1:9" s="443" customFormat="1">
      <c r="A98" s="458" t="s">
        <v>4209</v>
      </c>
      <c r="B98" s="458" t="s">
        <v>6254</v>
      </c>
      <c r="C98" s="459" t="s">
        <v>223</v>
      </c>
      <c r="D98" s="460" t="s">
        <v>8271</v>
      </c>
      <c r="E98" s="461">
        <v>2506</v>
      </c>
      <c r="F98" s="462">
        <f t="shared" si="10"/>
        <v>0</v>
      </c>
      <c r="G98" s="463">
        <f t="shared" si="8"/>
        <v>0</v>
      </c>
      <c r="H98" s="464">
        <v>2</v>
      </c>
      <c r="I98" s="463">
        <f t="shared" si="9"/>
        <v>0</v>
      </c>
    </row>
    <row r="99" spans="1:9" s="443" customFormat="1">
      <c r="A99" s="458" t="s">
        <v>4209</v>
      </c>
      <c r="B99" s="458" t="s">
        <v>6254</v>
      </c>
      <c r="C99" s="459" t="s">
        <v>225</v>
      </c>
      <c r="D99" s="460" t="s">
        <v>8268</v>
      </c>
      <c r="E99" s="461">
        <v>3054</v>
      </c>
      <c r="F99" s="462">
        <f t="shared" si="10"/>
        <v>0</v>
      </c>
      <c r="G99" s="463">
        <f t="shared" si="8"/>
        <v>0</v>
      </c>
      <c r="H99" s="464">
        <v>2</v>
      </c>
      <c r="I99" s="463">
        <f t="shared" si="9"/>
        <v>0</v>
      </c>
    </row>
    <row r="100" spans="1:9" s="443" customFormat="1">
      <c r="A100" s="458" t="s">
        <v>4209</v>
      </c>
      <c r="B100" s="458" t="s">
        <v>6254</v>
      </c>
      <c r="C100" s="459" t="s">
        <v>223</v>
      </c>
      <c r="D100" s="460" t="s">
        <v>8281</v>
      </c>
      <c r="E100" s="461">
        <v>293</v>
      </c>
      <c r="F100" s="462">
        <f t="shared" si="10"/>
        <v>0</v>
      </c>
      <c r="G100" s="463">
        <f t="shared" si="8"/>
        <v>0</v>
      </c>
      <c r="H100" s="464">
        <v>2</v>
      </c>
      <c r="I100" s="463">
        <f t="shared" si="9"/>
        <v>0</v>
      </c>
    </row>
    <row r="101" spans="1:9" s="443" customFormat="1">
      <c r="A101" s="458" t="s">
        <v>4209</v>
      </c>
      <c r="B101" s="458" t="s">
        <v>6254</v>
      </c>
      <c r="C101" s="459" t="s">
        <v>225</v>
      </c>
      <c r="D101" s="460" t="s">
        <v>8282</v>
      </c>
      <c r="E101" s="461">
        <v>200</v>
      </c>
      <c r="F101" s="462">
        <f t="shared" si="10"/>
        <v>0</v>
      </c>
      <c r="G101" s="463">
        <f t="shared" si="8"/>
        <v>0</v>
      </c>
      <c r="H101" s="465">
        <v>2</v>
      </c>
      <c r="I101" s="463">
        <f t="shared" si="9"/>
        <v>0</v>
      </c>
    </row>
    <row r="102" spans="1:9" s="443" customFormat="1">
      <c r="A102" s="458" t="s">
        <v>2352</v>
      </c>
      <c r="B102" s="458" t="s">
        <v>2355</v>
      </c>
      <c r="C102" s="459" t="s">
        <v>224</v>
      </c>
      <c r="D102" s="460" t="s">
        <v>8246</v>
      </c>
      <c r="E102" s="461">
        <v>268</v>
      </c>
      <c r="F102" s="462">
        <f t="shared" si="10"/>
        <v>0</v>
      </c>
      <c r="G102" s="463">
        <f t="shared" si="8"/>
        <v>0</v>
      </c>
      <c r="H102" s="464">
        <v>2</v>
      </c>
      <c r="I102" s="463">
        <f t="shared" si="9"/>
        <v>0</v>
      </c>
    </row>
    <row r="103" spans="1:9" s="443" customFormat="1">
      <c r="A103" s="458" t="s">
        <v>2352</v>
      </c>
      <c r="B103" s="458" t="s">
        <v>2355</v>
      </c>
      <c r="C103" s="459" t="s">
        <v>223</v>
      </c>
      <c r="D103" s="460" t="s">
        <v>8248</v>
      </c>
      <c r="E103" s="461">
        <v>268</v>
      </c>
      <c r="F103" s="462">
        <f t="shared" si="10"/>
        <v>0</v>
      </c>
      <c r="G103" s="463">
        <f t="shared" si="8"/>
        <v>0</v>
      </c>
      <c r="H103" s="464">
        <v>2</v>
      </c>
      <c r="I103" s="463">
        <f t="shared" si="9"/>
        <v>0</v>
      </c>
    </row>
    <row r="104" spans="1:9" s="443" customFormat="1">
      <c r="A104" s="458" t="s">
        <v>2352</v>
      </c>
      <c r="B104" s="458" t="s">
        <v>2355</v>
      </c>
      <c r="C104" s="466" t="s">
        <v>225</v>
      </c>
      <c r="D104" s="460" t="s">
        <v>8251</v>
      </c>
      <c r="E104" s="461">
        <v>40</v>
      </c>
      <c r="F104" s="462">
        <f t="shared" si="10"/>
        <v>0</v>
      </c>
      <c r="G104" s="463">
        <f t="shared" si="8"/>
        <v>0</v>
      </c>
      <c r="H104" s="464">
        <v>2</v>
      </c>
      <c r="I104" s="463">
        <f t="shared" si="9"/>
        <v>0</v>
      </c>
    </row>
    <row r="105" spans="1:9" s="443" customFormat="1">
      <c r="A105" s="458" t="s">
        <v>4205</v>
      </c>
      <c r="B105" s="458" t="s">
        <v>4210</v>
      </c>
      <c r="C105" s="466" t="s">
        <v>224</v>
      </c>
      <c r="D105" s="460" t="s">
        <v>8287</v>
      </c>
      <c r="E105" s="461">
        <v>988</v>
      </c>
      <c r="F105" s="462">
        <f t="shared" si="10"/>
        <v>0</v>
      </c>
      <c r="G105" s="463">
        <f t="shared" si="8"/>
        <v>0</v>
      </c>
      <c r="H105" s="464">
        <v>2</v>
      </c>
      <c r="I105" s="463">
        <f t="shared" si="9"/>
        <v>0</v>
      </c>
    </row>
    <row r="106" spans="1:9" s="443" customFormat="1">
      <c r="A106" s="458" t="s">
        <v>4205</v>
      </c>
      <c r="B106" s="458" t="s">
        <v>4210</v>
      </c>
      <c r="C106" s="466" t="s">
        <v>223</v>
      </c>
      <c r="D106" s="460" t="s">
        <v>8291</v>
      </c>
      <c r="E106" s="461">
        <v>993</v>
      </c>
      <c r="F106" s="462">
        <f t="shared" si="10"/>
        <v>0</v>
      </c>
      <c r="G106" s="463">
        <f t="shared" si="8"/>
        <v>0</v>
      </c>
      <c r="H106" s="464">
        <v>2</v>
      </c>
      <c r="I106" s="463">
        <f t="shared" si="9"/>
        <v>0</v>
      </c>
    </row>
    <row r="107" spans="1:9" s="443" customFormat="1">
      <c r="A107" s="458" t="s">
        <v>4205</v>
      </c>
      <c r="B107" s="458" t="s">
        <v>4210</v>
      </c>
      <c r="C107" s="466" t="s">
        <v>225</v>
      </c>
      <c r="D107" s="460" t="s">
        <v>8251</v>
      </c>
      <c r="E107" s="461">
        <v>1921</v>
      </c>
      <c r="F107" s="462">
        <f t="shared" si="10"/>
        <v>0</v>
      </c>
      <c r="G107" s="463">
        <f t="shared" si="8"/>
        <v>0</v>
      </c>
      <c r="H107" s="464">
        <v>2</v>
      </c>
      <c r="I107" s="463">
        <f t="shared" si="9"/>
        <v>0</v>
      </c>
    </row>
    <row r="108" spans="1:9" s="443" customFormat="1">
      <c r="A108" s="30" t="s">
        <v>8237</v>
      </c>
      <c r="B108" s="467" t="s">
        <v>240</v>
      </c>
      <c r="C108" s="466" t="s">
        <v>224</v>
      </c>
      <c r="D108" s="460" t="s">
        <v>8287</v>
      </c>
      <c r="E108" s="461">
        <v>686</v>
      </c>
      <c r="F108" s="462">
        <f t="shared" si="10"/>
        <v>0</v>
      </c>
      <c r="G108" s="463">
        <f t="shared" si="8"/>
        <v>0</v>
      </c>
      <c r="H108" s="464">
        <v>2</v>
      </c>
      <c r="I108" s="463">
        <f t="shared" si="9"/>
        <v>0</v>
      </c>
    </row>
    <row r="109" spans="1:9" s="443" customFormat="1">
      <c r="A109" s="30" t="s">
        <v>8237</v>
      </c>
      <c r="B109" s="467" t="s">
        <v>240</v>
      </c>
      <c r="C109" s="466" t="s">
        <v>223</v>
      </c>
      <c r="D109" s="460" t="s">
        <v>8291</v>
      </c>
      <c r="E109" s="461">
        <v>686</v>
      </c>
      <c r="F109" s="462">
        <f t="shared" si="10"/>
        <v>0</v>
      </c>
      <c r="G109" s="463">
        <f t="shared" si="8"/>
        <v>0</v>
      </c>
      <c r="H109" s="464">
        <v>2</v>
      </c>
      <c r="I109" s="463">
        <f t="shared" si="9"/>
        <v>0</v>
      </c>
    </row>
    <row r="110" spans="1:9" s="443" customFormat="1">
      <c r="A110" s="30" t="s">
        <v>8237</v>
      </c>
      <c r="B110" s="467" t="s">
        <v>240</v>
      </c>
      <c r="C110" s="466" t="s">
        <v>225</v>
      </c>
      <c r="D110" s="460" t="s">
        <v>8251</v>
      </c>
      <c r="E110" s="461">
        <v>268</v>
      </c>
      <c r="F110" s="462">
        <f t="shared" si="10"/>
        <v>0</v>
      </c>
      <c r="G110" s="463">
        <f t="shared" si="8"/>
        <v>0</v>
      </c>
      <c r="H110" s="464">
        <v>2</v>
      </c>
      <c r="I110" s="463">
        <f t="shared" si="9"/>
        <v>0</v>
      </c>
    </row>
    <row r="111" spans="1:9" s="443" customFormat="1">
      <c r="A111" s="457" t="s">
        <v>7213</v>
      </c>
      <c r="B111" s="457" t="s">
        <v>8340</v>
      </c>
      <c r="C111" s="466" t="s">
        <v>224</v>
      </c>
      <c r="D111" s="460" t="s">
        <v>8288</v>
      </c>
      <c r="E111" s="461">
        <v>2235</v>
      </c>
      <c r="F111" s="462">
        <f t="shared" ref="F111:F137" si="11">VLOOKUP(C111,$D$3:$E$10,2,FALSE)</f>
        <v>0</v>
      </c>
      <c r="G111" s="463">
        <f t="shared" si="8"/>
        <v>0</v>
      </c>
      <c r="H111" s="464">
        <v>2</v>
      </c>
      <c r="I111" s="463">
        <f t="shared" si="9"/>
        <v>0</v>
      </c>
    </row>
    <row r="112" spans="1:9" s="443" customFormat="1">
      <c r="A112" s="457" t="s">
        <v>7213</v>
      </c>
      <c r="B112" s="457" t="s">
        <v>8340</v>
      </c>
      <c r="C112" s="466" t="s">
        <v>223</v>
      </c>
      <c r="D112" s="460" t="s">
        <v>8292</v>
      </c>
      <c r="E112" s="461">
        <v>2235</v>
      </c>
      <c r="F112" s="462">
        <f t="shared" si="11"/>
        <v>0</v>
      </c>
      <c r="G112" s="463">
        <f t="shared" si="8"/>
        <v>0</v>
      </c>
      <c r="H112" s="464">
        <v>2</v>
      </c>
      <c r="I112" s="463">
        <f t="shared" si="9"/>
        <v>0</v>
      </c>
    </row>
    <row r="113" spans="1:9" s="443" customFormat="1">
      <c r="A113" s="457" t="s">
        <v>7213</v>
      </c>
      <c r="B113" s="457" t="s">
        <v>8340</v>
      </c>
      <c r="C113" s="466" t="s">
        <v>8133</v>
      </c>
      <c r="D113" s="460" t="s">
        <v>8293</v>
      </c>
      <c r="E113" s="461">
        <v>1487</v>
      </c>
      <c r="F113" s="462">
        <f t="shared" si="11"/>
        <v>0</v>
      </c>
      <c r="G113" s="463">
        <f t="shared" si="8"/>
        <v>0</v>
      </c>
      <c r="H113" s="464">
        <v>2</v>
      </c>
      <c r="I113" s="463">
        <f t="shared" si="9"/>
        <v>0</v>
      </c>
    </row>
    <row r="114" spans="1:9" s="443" customFormat="1">
      <c r="A114" s="457" t="s">
        <v>7213</v>
      </c>
      <c r="B114" s="457" t="s">
        <v>8340</v>
      </c>
      <c r="C114" s="466" t="s">
        <v>8134</v>
      </c>
      <c r="D114" s="460" t="s">
        <v>8324</v>
      </c>
      <c r="E114" s="461">
        <v>266</v>
      </c>
      <c r="F114" s="462">
        <f t="shared" si="11"/>
        <v>0</v>
      </c>
      <c r="G114" s="463">
        <f t="shared" si="8"/>
        <v>0</v>
      </c>
      <c r="H114" s="464">
        <v>2</v>
      </c>
      <c r="I114" s="463">
        <f t="shared" si="9"/>
        <v>0</v>
      </c>
    </row>
    <row r="115" spans="1:9" s="443" customFormat="1">
      <c r="A115" s="457" t="s">
        <v>7213</v>
      </c>
      <c r="B115" s="457" t="s">
        <v>8340</v>
      </c>
      <c r="C115" s="466" t="s">
        <v>8134</v>
      </c>
      <c r="D115" s="460" t="s">
        <v>8324</v>
      </c>
      <c r="E115" s="461">
        <v>266</v>
      </c>
      <c r="F115" s="462">
        <f t="shared" si="11"/>
        <v>0</v>
      </c>
      <c r="G115" s="463">
        <f t="shared" si="8"/>
        <v>0</v>
      </c>
      <c r="H115" s="464">
        <v>2</v>
      </c>
      <c r="I115" s="463">
        <f t="shared" si="9"/>
        <v>0</v>
      </c>
    </row>
    <row r="116" spans="1:9" s="443" customFormat="1">
      <c r="A116" s="457" t="s">
        <v>7213</v>
      </c>
      <c r="B116" s="457" t="s">
        <v>8340</v>
      </c>
      <c r="C116" s="466" t="s">
        <v>224</v>
      </c>
      <c r="D116" s="460" t="s">
        <v>8289</v>
      </c>
      <c r="E116" s="461">
        <v>147</v>
      </c>
      <c r="F116" s="462">
        <f t="shared" si="11"/>
        <v>0</v>
      </c>
      <c r="G116" s="463">
        <f t="shared" si="8"/>
        <v>0</v>
      </c>
      <c r="H116" s="464">
        <v>2</v>
      </c>
      <c r="I116" s="463">
        <f t="shared" si="9"/>
        <v>0</v>
      </c>
    </row>
    <row r="117" spans="1:9" s="443" customFormat="1">
      <c r="A117" s="457" t="s">
        <v>7213</v>
      </c>
      <c r="B117" s="457" t="s">
        <v>8340</v>
      </c>
      <c r="C117" s="466" t="s">
        <v>8133</v>
      </c>
      <c r="D117" s="460" t="s">
        <v>8294</v>
      </c>
      <c r="E117" s="461">
        <v>147</v>
      </c>
      <c r="F117" s="462">
        <f t="shared" si="11"/>
        <v>0</v>
      </c>
      <c r="G117" s="463">
        <f t="shared" si="8"/>
        <v>0</v>
      </c>
      <c r="H117" s="464">
        <v>2</v>
      </c>
      <c r="I117" s="463">
        <f t="shared" si="9"/>
        <v>0</v>
      </c>
    </row>
    <row r="118" spans="1:9" s="443" customFormat="1">
      <c r="A118" s="457" t="s">
        <v>4209</v>
      </c>
      <c r="B118" s="457" t="s">
        <v>8138</v>
      </c>
      <c r="C118" s="466" t="s">
        <v>223</v>
      </c>
      <c r="D118" s="460" t="s">
        <v>8295</v>
      </c>
      <c r="E118" s="468">
        <v>0</v>
      </c>
      <c r="F118" s="462">
        <f t="shared" si="11"/>
        <v>0</v>
      </c>
      <c r="G118" s="463">
        <f t="shared" si="8"/>
        <v>0</v>
      </c>
      <c r="H118" s="465">
        <v>2</v>
      </c>
      <c r="I118" s="463">
        <f t="shared" si="9"/>
        <v>0</v>
      </c>
    </row>
    <row r="119" spans="1:9" s="443" customFormat="1">
      <c r="A119" s="457" t="s">
        <v>4209</v>
      </c>
      <c r="B119" s="457" t="s">
        <v>8138</v>
      </c>
      <c r="C119" s="466" t="s">
        <v>224</v>
      </c>
      <c r="D119" s="460" t="s">
        <v>8290</v>
      </c>
      <c r="E119" s="468">
        <v>0</v>
      </c>
      <c r="F119" s="462">
        <f t="shared" si="11"/>
        <v>0</v>
      </c>
      <c r="G119" s="463">
        <f t="shared" si="8"/>
        <v>0</v>
      </c>
      <c r="H119" s="465">
        <v>2</v>
      </c>
      <c r="I119" s="463">
        <f t="shared" si="9"/>
        <v>0</v>
      </c>
    </row>
    <row r="120" spans="1:9" s="443" customFormat="1">
      <c r="A120" s="457" t="s">
        <v>4209</v>
      </c>
      <c r="B120" s="457" t="s">
        <v>8138</v>
      </c>
      <c r="C120" s="466" t="s">
        <v>8134</v>
      </c>
      <c r="D120" s="460" t="s">
        <v>8324</v>
      </c>
      <c r="E120" s="468">
        <v>0</v>
      </c>
      <c r="F120" s="462">
        <f t="shared" si="11"/>
        <v>0</v>
      </c>
      <c r="G120" s="463">
        <f t="shared" si="8"/>
        <v>0</v>
      </c>
      <c r="H120" s="465">
        <v>2</v>
      </c>
      <c r="I120" s="463">
        <f t="shared" si="9"/>
        <v>0</v>
      </c>
    </row>
    <row r="121" spans="1:9" s="443" customFormat="1">
      <c r="A121" s="458" t="s">
        <v>2352</v>
      </c>
      <c r="B121" s="457" t="s">
        <v>8139</v>
      </c>
      <c r="C121" s="466" t="s">
        <v>224</v>
      </c>
      <c r="D121" s="460" t="s">
        <v>8290</v>
      </c>
      <c r="E121" s="468">
        <v>0</v>
      </c>
      <c r="F121" s="462">
        <f t="shared" si="11"/>
        <v>0</v>
      </c>
      <c r="G121" s="463">
        <f t="shared" si="8"/>
        <v>0</v>
      </c>
      <c r="H121" s="465">
        <v>2</v>
      </c>
      <c r="I121" s="463">
        <f t="shared" si="9"/>
        <v>0</v>
      </c>
    </row>
    <row r="122" spans="1:9" s="443" customFormat="1">
      <c r="A122" s="458" t="s">
        <v>2352</v>
      </c>
      <c r="B122" s="457" t="s">
        <v>8139</v>
      </c>
      <c r="C122" s="466" t="s">
        <v>8134</v>
      </c>
      <c r="D122" s="460" t="s">
        <v>8324</v>
      </c>
      <c r="E122" s="468">
        <v>0</v>
      </c>
      <c r="F122" s="462">
        <f t="shared" si="11"/>
        <v>0</v>
      </c>
      <c r="G122" s="463">
        <f t="shared" si="8"/>
        <v>0</v>
      </c>
      <c r="H122" s="465">
        <v>2</v>
      </c>
      <c r="I122" s="463">
        <f t="shared" si="9"/>
        <v>0</v>
      </c>
    </row>
    <row r="123" spans="1:9" s="443" customFormat="1">
      <c r="A123" s="469" t="s">
        <v>2359</v>
      </c>
      <c r="B123" s="457" t="s">
        <v>2357</v>
      </c>
      <c r="C123" s="466" t="s">
        <v>224</v>
      </c>
      <c r="D123" s="460" t="s">
        <v>8306</v>
      </c>
      <c r="E123" s="461">
        <v>210.9</v>
      </c>
      <c r="F123" s="462">
        <f t="shared" si="11"/>
        <v>0</v>
      </c>
      <c r="G123" s="463">
        <f t="shared" si="8"/>
        <v>0</v>
      </c>
      <c r="H123" s="464">
        <v>2</v>
      </c>
      <c r="I123" s="463">
        <f t="shared" si="9"/>
        <v>0</v>
      </c>
    </row>
    <row r="124" spans="1:9" s="443" customFormat="1">
      <c r="A124" s="469" t="s">
        <v>2359</v>
      </c>
      <c r="B124" s="457" t="s">
        <v>2357</v>
      </c>
      <c r="C124" s="466" t="s">
        <v>225</v>
      </c>
      <c r="D124" s="460" t="s">
        <v>8307</v>
      </c>
      <c r="E124" s="461">
        <v>21.73</v>
      </c>
      <c r="F124" s="462">
        <f t="shared" si="11"/>
        <v>0</v>
      </c>
      <c r="G124" s="463">
        <f t="shared" si="8"/>
        <v>0</v>
      </c>
      <c r="H124" s="464">
        <v>2</v>
      </c>
      <c r="I124" s="463">
        <f t="shared" si="9"/>
        <v>0</v>
      </c>
    </row>
    <row r="125" spans="1:9" s="443" customFormat="1">
      <c r="A125" s="467" t="s">
        <v>7206</v>
      </c>
      <c r="B125" s="458" t="s">
        <v>6256</v>
      </c>
      <c r="C125" s="466" t="s">
        <v>224</v>
      </c>
      <c r="D125" s="460" t="s">
        <v>8306</v>
      </c>
      <c r="E125" s="461">
        <v>117.76</v>
      </c>
      <c r="F125" s="462">
        <f t="shared" si="11"/>
        <v>0</v>
      </c>
      <c r="G125" s="463">
        <f t="shared" si="8"/>
        <v>0</v>
      </c>
      <c r="H125" s="464">
        <v>2</v>
      </c>
      <c r="I125" s="463">
        <f t="shared" si="9"/>
        <v>0</v>
      </c>
    </row>
    <row r="126" spans="1:9" s="443" customFormat="1">
      <c r="A126" s="467" t="s">
        <v>7206</v>
      </c>
      <c r="B126" s="458" t="s">
        <v>6256</v>
      </c>
      <c r="C126" s="466" t="s">
        <v>225</v>
      </c>
      <c r="D126" s="460" t="s">
        <v>8307</v>
      </c>
      <c r="E126" s="461">
        <v>23.11</v>
      </c>
      <c r="F126" s="462">
        <f t="shared" si="11"/>
        <v>0</v>
      </c>
      <c r="G126" s="463">
        <f t="shared" si="8"/>
        <v>0</v>
      </c>
      <c r="H126" s="464">
        <v>2</v>
      </c>
      <c r="I126" s="463">
        <f t="shared" si="9"/>
        <v>0</v>
      </c>
    </row>
    <row r="127" spans="1:9" s="443" customFormat="1">
      <c r="A127" s="458" t="s">
        <v>8136</v>
      </c>
      <c r="B127" s="458" t="s">
        <v>8057</v>
      </c>
      <c r="C127" s="466" t="s">
        <v>223</v>
      </c>
      <c r="D127" s="460" t="s">
        <v>8247</v>
      </c>
      <c r="E127" s="461">
        <v>927.14</v>
      </c>
      <c r="F127" s="462">
        <f t="shared" si="11"/>
        <v>0</v>
      </c>
      <c r="G127" s="463">
        <f t="shared" si="8"/>
        <v>0</v>
      </c>
      <c r="H127" s="465" t="s">
        <v>1306</v>
      </c>
      <c r="I127" s="463">
        <f t="shared" si="9"/>
        <v>0</v>
      </c>
    </row>
    <row r="128" spans="1:9" s="443" customFormat="1">
      <c r="A128" s="458" t="s">
        <v>8136</v>
      </c>
      <c r="B128" s="458" t="s">
        <v>8057</v>
      </c>
      <c r="C128" s="466" t="s">
        <v>224</v>
      </c>
      <c r="D128" s="460" t="s">
        <v>8306</v>
      </c>
      <c r="E128" s="461">
        <v>927.14</v>
      </c>
      <c r="F128" s="462">
        <f t="shared" si="11"/>
        <v>0</v>
      </c>
      <c r="G128" s="463">
        <f t="shared" si="8"/>
        <v>0</v>
      </c>
      <c r="H128" s="465" t="s">
        <v>1306</v>
      </c>
      <c r="I128" s="463">
        <f t="shared" si="9"/>
        <v>0</v>
      </c>
    </row>
    <row r="129" spans="1:9" s="443" customFormat="1">
      <c r="A129" s="458" t="s">
        <v>8136</v>
      </c>
      <c r="B129" s="458" t="s">
        <v>8057</v>
      </c>
      <c r="C129" s="466" t="s">
        <v>225</v>
      </c>
      <c r="D129" s="460" t="s">
        <v>8307</v>
      </c>
      <c r="E129" s="461">
        <v>418.4</v>
      </c>
      <c r="F129" s="462">
        <f t="shared" si="11"/>
        <v>0</v>
      </c>
      <c r="G129" s="463">
        <f t="shared" si="8"/>
        <v>0</v>
      </c>
      <c r="H129" s="465" t="s">
        <v>1306</v>
      </c>
      <c r="I129" s="463">
        <f t="shared" si="9"/>
        <v>0</v>
      </c>
    </row>
    <row r="130" spans="1:9" s="443" customFormat="1">
      <c r="A130" s="467" t="s">
        <v>8235</v>
      </c>
      <c r="B130" s="470" t="s">
        <v>8140</v>
      </c>
      <c r="C130" s="466" t="s">
        <v>224</v>
      </c>
      <c r="D130" s="460" t="s">
        <v>8308</v>
      </c>
      <c r="E130" s="461">
        <v>719.8</v>
      </c>
      <c r="F130" s="462">
        <f t="shared" si="11"/>
        <v>0</v>
      </c>
      <c r="G130" s="463">
        <f t="shared" si="8"/>
        <v>0</v>
      </c>
      <c r="H130" s="465" t="s">
        <v>8238</v>
      </c>
      <c r="I130" s="463">
        <f t="shared" si="9"/>
        <v>0</v>
      </c>
    </row>
    <row r="131" spans="1:9" s="443" customFormat="1">
      <c r="A131" s="467" t="s">
        <v>8235</v>
      </c>
      <c r="B131" s="470" t="s">
        <v>8140</v>
      </c>
      <c r="C131" s="466" t="s">
        <v>225</v>
      </c>
      <c r="D131" s="460" t="s">
        <v>8309</v>
      </c>
      <c r="E131" s="461">
        <v>220.43</v>
      </c>
      <c r="F131" s="462">
        <f t="shared" si="11"/>
        <v>0</v>
      </c>
      <c r="G131" s="463">
        <f t="shared" si="8"/>
        <v>0</v>
      </c>
      <c r="H131" s="465" t="s">
        <v>8238</v>
      </c>
      <c r="I131" s="463">
        <f t="shared" si="9"/>
        <v>0</v>
      </c>
    </row>
    <row r="132" spans="1:9" s="443" customFormat="1">
      <c r="A132" s="458" t="s">
        <v>8342</v>
      </c>
      <c r="B132" s="458" t="s">
        <v>1432</v>
      </c>
      <c r="C132" s="466" t="s">
        <v>224</v>
      </c>
      <c r="D132" s="460" t="s">
        <v>8306</v>
      </c>
      <c r="E132" s="461">
        <v>143.24</v>
      </c>
      <c r="F132" s="462">
        <f t="shared" si="11"/>
        <v>0</v>
      </c>
      <c r="G132" s="463">
        <f t="shared" si="8"/>
        <v>0</v>
      </c>
      <c r="H132" s="465" t="s">
        <v>1306</v>
      </c>
      <c r="I132" s="463">
        <f t="shared" si="9"/>
        <v>0</v>
      </c>
    </row>
    <row r="133" spans="1:9" s="443" customFormat="1">
      <c r="A133" s="458" t="s">
        <v>8342</v>
      </c>
      <c r="B133" s="458" t="s">
        <v>1432</v>
      </c>
      <c r="C133" s="466" t="s">
        <v>225</v>
      </c>
      <c r="D133" s="460" t="s">
        <v>8307</v>
      </c>
      <c r="E133" s="461">
        <v>242.87</v>
      </c>
      <c r="F133" s="462">
        <f t="shared" si="11"/>
        <v>0</v>
      </c>
      <c r="G133" s="463">
        <f t="shared" si="8"/>
        <v>0</v>
      </c>
      <c r="H133" s="465" t="s">
        <v>1306</v>
      </c>
      <c r="I133" s="463">
        <f t="shared" si="9"/>
        <v>0</v>
      </c>
    </row>
    <row r="134" spans="1:9" s="443" customFormat="1">
      <c r="A134" s="469" t="s">
        <v>2358</v>
      </c>
      <c r="B134" s="458" t="s">
        <v>2356</v>
      </c>
      <c r="C134" s="466" t="s">
        <v>224</v>
      </c>
      <c r="D134" s="460" t="s">
        <v>8310</v>
      </c>
      <c r="E134" s="461">
        <v>501</v>
      </c>
      <c r="F134" s="462">
        <f t="shared" si="11"/>
        <v>0</v>
      </c>
      <c r="G134" s="463">
        <f t="shared" si="8"/>
        <v>0</v>
      </c>
      <c r="H134" s="465" t="s">
        <v>1306</v>
      </c>
      <c r="I134" s="463">
        <f t="shared" si="9"/>
        <v>0</v>
      </c>
    </row>
    <row r="135" spans="1:9" s="443" customFormat="1">
      <c r="A135" s="469" t="s">
        <v>2358</v>
      </c>
      <c r="B135" s="458" t="s">
        <v>2356</v>
      </c>
      <c r="C135" s="466" t="s">
        <v>225</v>
      </c>
      <c r="D135" s="460" t="s">
        <v>8311</v>
      </c>
      <c r="E135" s="461">
        <v>259</v>
      </c>
      <c r="F135" s="462">
        <f t="shared" si="11"/>
        <v>0</v>
      </c>
      <c r="G135" s="463">
        <f t="shared" si="8"/>
        <v>0</v>
      </c>
      <c r="H135" s="465" t="s">
        <v>1306</v>
      </c>
      <c r="I135" s="463">
        <f t="shared" si="9"/>
        <v>0</v>
      </c>
    </row>
    <row r="136" spans="1:9" s="443" customFormat="1">
      <c r="A136" s="469" t="s">
        <v>2358</v>
      </c>
      <c r="B136" s="458" t="s">
        <v>2356</v>
      </c>
      <c r="C136" s="466" t="s">
        <v>224</v>
      </c>
      <c r="D136" s="460" t="s">
        <v>8312</v>
      </c>
      <c r="E136" s="461">
        <v>632</v>
      </c>
      <c r="F136" s="462">
        <f t="shared" si="11"/>
        <v>0</v>
      </c>
      <c r="G136" s="463">
        <f t="shared" si="8"/>
        <v>0</v>
      </c>
      <c r="H136" s="465" t="s">
        <v>1306</v>
      </c>
      <c r="I136" s="463">
        <f t="shared" si="9"/>
        <v>0</v>
      </c>
    </row>
    <row r="137" spans="1:9" s="443" customFormat="1">
      <c r="A137" s="457" t="s">
        <v>2358</v>
      </c>
      <c r="B137" s="458" t="s">
        <v>2356</v>
      </c>
      <c r="C137" s="459" t="s">
        <v>225</v>
      </c>
      <c r="D137" s="432" t="s">
        <v>8313</v>
      </c>
      <c r="E137" s="471">
        <v>376</v>
      </c>
      <c r="F137" s="462">
        <f t="shared" si="11"/>
        <v>0</v>
      </c>
      <c r="G137" s="463">
        <f t="shared" si="8"/>
        <v>0</v>
      </c>
      <c r="H137" s="472" t="s">
        <v>1306</v>
      </c>
      <c r="I137" s="463">
        <f t="shared" si="9"/>
        <v>0</v>
      </c>
    </row>
    <row r="138" spans="1:9">
      <c r="C138" s="444"/>
      <c r="D138" s="444"/>
      <c r="F138" s="444"/>
      <c r="G138" s="444"/>
      <c r="H138" s="444"/>
      <c r="I138" s="444"/>
    </row>
    <row r="139" spans="1:9">
      <c r="A139" s="445" t="s">
        <v>28</v>
      </c>
      <c r="B139" s="446"/>
      <c r="C139" s="447"/>
      <c r="D139" s="446"/>
      <c r="E139" s="448">
        <f>SUM(E13:E138)</f>
        <v>89190.759999999966</v>
      </c>
      <c r="F139" s="447"/>
      <c r="G139" s="449"/>
      <c r="H139" s="446"/>
      <c r="I139" s="450">
        <f>SUM(I13:I138)</f>
        <v>0</v>
      </c>
    </row>
  </sheetData>
  <autoFilter ref="A12:AA139" xr:uid="{00000000-0009-0000-0000-00000A000000}"/>
  <mergeCells count="7">
    <mergeCell ref="G7:H7"/>
    <mergeCell ref="G8:H8"/>
    <mergeCell ref="G2:H2"/>
    <mergeCell ref="G3:H3"/>
    <mergeCell ref="G4:H4"/>
    <mergeCell ref="G5:H5"/>
    <mergeCell ref="G6:H6"/>
  </mergeCells>
  <phoneticPr fontId="66"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theme="0" tint="-0.14999847407452621"/>
    <pageSetUpPr fitToPage="1"/>
  </sheetPr>
  <dimension ref="A1:R60"/>
  <sheetViews>
    <sheetView showGridLines="0" zoomScale="70" zoomScaleNormal="70" zoomScaleSheetLayoutView="50" zoomScalePageLayoutView="50" workbookViewId="0">
      <pane ySplit="16" topLeftCell="A17" activePane="bottomLeft" state="frozen"/>
      <selection activeCell="A5" sqref="A5"/>
      <selection pane="bottomLeft" activeCell="A17" sqref="A17"/>
    </sheetView>
  </sheetViews>
  <sheetFormatPr defaultColWidth="13.5703125" defaultRowHeight="12.75"/>
  <cols>
    <col min="1" max="1" width="35.42578125" style="444" customWidth="1"/>
    <col min="2" max="2" width="18.7109375" style="444" customWidth="1"/>
    <col min="3" max="3" width="16.5703125" style="444" bestFit="1" customWidth="1"/>
    <col min="4" max="4" width="17.42578125" style="444" bestFit="1" customWidth="1"/>
    <col min="5" max="5" width="22.42578125" style="451" bestFit="1" customWidth="1"/>
    <col min="6" max="6" width="35.140625" style="451" customWidth="1"/>
    <col min="7" max="7" width="19.5703125" style="444" bestFit="1" customWidth="1"/>
    <col min="8" max="12" width="19.5703125" style="444" customWidth="1"/>
    <col min="13" max="13" width="22.42578125" style="452" customWidth="1"/>
    <col min="14" max="14" width="19.7109375" style="453" bestFit="1" customWidth="1"/>
    <col min="15" max="19" width="18.42578125" style="444" customWidth="1"/>
    <col min="20" max="20" width="17.7109375" style="444" customWidth="1"/>
    <col min="21" max="21" width="14.7109375" style="444" bestFit="1" customWidth="1"/>
    <col min="22" max="240" width="13.5703125" style="444"/>
    <col min="241" max="241" width="22.28515625" style="444" customWidth="1"/>
    <col min="242" max="248" width="13.5703125" style="444" customWidth="1"/>
    <col min="249" max="249" width="15.7109375" style="444" customWidth="1"/>
    <col min="250" max="250" width="16.5703125" style="444" bestFit="1" customWidth="1"/>
    <col min="251" max="251" width="13.5703125" style="444" customWidth="1"/>
    <col min="252" max="252" width="17.28515625" style="444" bestFit="1" customWidth="1"/>
    <col min="253" max="253" width="4" style="444" customWidth="1"/>
    <col min="254" max="254" width="13.5703125" style="444" customWidth="1"/>
    <col min="255" max="496" width="13.5703125" style="444"/>
    <col min="497" max="497" width="22.28515625" style="444" customWidth="1"/>
    <col min="498" max="504" width="13.5703125" style="444" customWidth="1"/>
    <col min="505" max="505" width="15.7109375" style="444" customWidth="1"/>
    <col min="506" max="506" width="16.5703125" style="444" bestFit="1" customWidth="1"/>
    <col min="507" max="507" width="13.5703125" style="444" customWidth="1"/>
    <col min="508" max="508" width="17.28515625" style="444" bestFit="1" customWidth="1"/>
    <col min="509" max="509" width="4" style="444" customWidth="1"/>
    <col min="510" max="510" width="13.5703125" style="444" customWidth="1"/>
    <col min="511" max="752" width="13.5703125" style="444"/>
    <col min="753" max="753" width="22.28515625" style="444" customWidth="1"/>
    <col min="754" max="760" width="13.5703125" style="444" customWidth="1"/>
    <col min="761" max="761" width="15.7109375" style="444" customWidth="1"/>
    <col min="762" max="762" width="16.5703125" style="444" bestFit="1" customWidth="1"/>
    <col min="763" max="763" width="13.5703125" style="444" customWidth="1"/>
    <col min="764" max="764" width="17.28515625" style="444" bestFit="1" customWidth="1"/>
    <col min="765" max="765" width="4" style="444" customWidth="1"/>
    <col min="766" max="766" width="13.5703125" style="444" customWidth="1"/>
    <col min="767" max="1008" width="13.5703125" style="444"/>
    <col min="1009" max="1009" width="22.28515625" style="444" customWidth="1"/>
    <col min="1010" max="1016" width="13.5703125" style="444" customWidth="1"/>
    <col min="1017" max="1017" width="15.7109375" style="444" customWidth="1"/>
    <col min="1018" max="1018" width="16.5703125" style="444" bestFit="1" customWidth="1"/>
    <col min="1019" max="1019" width="13.5703125" style="444" customWidth="1"/>
    <col min="1020" max="1020" width="17.28515625" style="444" bestFit="1" customWidth="1"/>
    <col min="1021" max="1021" width="4" style="444" customWidth="1"/>
    <col min="1022" max="1022" width="13.5703125" style="444" customWidth="1"/>
    <col min="1023" max="1264" width="13.5703125" style="444"/>
    <col min="1265" max="1265" width="22.28515625" style="444" customWidth="1"/>
    <col min="1266" max="1272" width="13.5703125" style="444" customWidth="1"/>
    <col min="1273" max="1273" width="15.7109375" style="444" customWidth="1"/>
    <col min="1274" max="1274" width="16.5703125" style="444" bestFit="1" customWidth="1"/>
    <col min="1275" max="1275" width="13.5703125" style="444" customWidth="1"/>
    <col min="1276" max="1276" width="17.28515625" style="444" bestFit="1" customWidth="1"/>
    <col min="1277" max="1277" width="4" style="444" customWidth="1"/>
    <col min="1278" max="1278" width="13.5703125" style="444" customWidth="1"/>
    <col min="1279" max="1520" width="13.5703125" style="444"/>
    <col min="1521" max="1521" width="22.28515625" style="444" customWidth="1"/>
    <col min="1522" max="1528" width="13.5703125" style="444" customWidth="1"/>
    <col min="1529" max="1529" width="15.7109375" style="444" customWidth="1"/>
    <col min="1530" max="1530" width="16.5703125" style="444" bestFit="1" customWidth="1"/>
    <col min="1531" max="1531" width="13.5703125" style="444" customWidth="1"/>
    <col min="1532" max="1532" width="17.28515625" style="444" bestFit="1" customWidth="1"/>
    <col min="1533" max="1533" width="4" style="444" customWidth="1"/>
    <col min="1534" max="1534" width="13.5703125" style="444" customWidth="1"/>
    <col min="1535" max="1776" width="13.5703125" style="444"/>
    <col min="1777" max="1777" width="22.28515625" style="444" customWidth="1"/>
    <col min="1778" max="1784" width="13.5703125" style="444" customWidth="1"/>
    <col min="1785" max="1785" width="15.7109375" style="444" customWidth="1"/>
    <col min="1786" max="1786" width="16.5703125" style="444" bestFit="1" customWidth="1"/>
    <col min="1787" max="1787" width="13.5703125" style="444" customWidth="1"/>
    <col min="1788" max="1788" width="17.28515625" style="444" bestFit="1" customWidth="1"/>
    <col min="1789" max="1789" width="4" style="444" customWidth="1"/>
    <col min="1790" max="1790" width="13.5703125" style="444" customWidth="1"/>
    <col min="1791" max="2032" width="13.5703125" style="444"/>
    <col min="2033" max="2033" width="22.28515625" style="444" customWidth="1"/>
    <col min="2034" max="2040" width="13.5703125" style="444" customWidth="1"/>
    <col min="2041" max="2041" width="15.7109375" style="444" customWidth="1"/>
    <col min="2042" max="2042" width="16.5703125" style="444" bestFit="1" customWidth="1"/>
    <col min="2043" max="2043" width="13.5703125" style="444" customWidth="1"/>
    <col min="2044" max="2044" width="17.28515625" style="444" bestFit="1" customWidth="1"/>
    <col min="2045" max="2045" width="4" style="444" customWidth="1"/>
    <col min="2046" max="2046" width="13.5703125" style="444" customWidth="1"/>
    <col min="2047" max="2288" width="13.5703125" style="444"/>
    <col min="2289" max="2289" width="22.28515625" style="444" customWidth="1"/>
    <col min="2290" max="2296" width="13.5703125" style="444" customWidth="1"/>
    <col min="2297" max="2297" width="15.7109375" style="444" customWidth="1"/>
    <col min="2298" max="2298" width="16.5703125" style="444" bestFit="1" customWidth="1"/>
    <col min="2299" max="2299" width="13.5703125" style="444" customWidth="1"/>
    <col min="2300" max="2300" width="17.28515625" style="444" bestFit="1" customWidth="1"/>
    <col min="2301" max="2301" width="4" style="444" customWidth="1"/>
    <col min="2302" max="2302" width="13.5703125" style="444" customWidth="1"/>
    <col min="2303" max="2544" width="13.5703125" style="444"/>
    <col min="2545" max="2545" width="22.28515625" style="444" customWidth="1"/>
    <col min="2546" max="2552" width="13.5703125" style="444" customWidth="1"/>
    <col min="2553" max="2553" width="15.7109375" style="444" customWidth="1"/>
    <col min="2554" max="2554" width="16.5703125" style="444" bestFit="1" customWidth="1"/>
    <col min="2555" max="2555" width="13.5703125" style="444" customWidth="1"/>
    <col min="2556" max="2556" width="17.28515625" style="444" bestFit="1" customWidth="1"/>
    <col min="2557" max="2557" width="4" style="444" customWidth="1"/>
    <col min="2558" max="2558" width="13.5703125" style="444" customWidth="1"/>
    <col min="2559" max="2800" width="13.5703125" style="444"/>
    <col min="2801" max="2801" width="22.28515625" style="444" customWidth="1"/>
    <col min="2802" max="2808" width="13.5703125" style="444" customWidth="1"/>
    <col min="2809" max="2809" width="15.7109375" style="444" customWidth="1"/>
    <col min="2810" max="2810" width="16.5703125" style="444" bestFit="1" customWidth="1"/>
    <col min="2811" max="2811" width="13.5703125" style="444" customWidth="1"/>
    <col min="2812" max="2812" width="17.28515625" style="444" bestFit="1" customWidth="1"/>
    <col min="2813" max="2813" width="4" style="444" customWidth="1"/>
    <col min="2814" max="2814" width="13.5703125" style="444" customWidth="1"/>
    <col min="2815" max="3056" width="13.5703125" style="444"/>
    <col min="3057" max="3057" width="22.28515625" style="444" customWidth="1"/>
    <col min="3058" max="3064" width="13.5703125" style="444" customWidth="1"/>
    <col min="3065" max="3065" width="15.7109375" style="444" customWidth="1"/>
    <col min="3066" max="3066" width="16.5703125" style="444" bestFit="1" customWidth="1"/>
    <col min="3067" max="3067" width="13.5703125" style="444" customWidth="1"/>
    <col min="3068" max="3068" width="17.28515625" style="444" bestFit="1" customWidth="1"/>
    <col min="3069" max="3069" width="4" style="444" customWidth="1"/>
    <col min="3070" max="3070" width="13.5703125" style="444" customWidth="1"/>
    <col min="3071" max="3312" width="13.5703125" style="444"/>
    <col min="3313" max="3313" width="22.28515625" style="444" customWidth="1"/>
    <col min="3314" max="3320" width="13.5703125" style="444" customWidth="1"/>
    <col min="3321" max="3321" width="15.7109375" style="444" customWidth="1"/>
    <col min="3322" max="3322" width="16.5703125" style="444" bestFit="1" customWidth="1"/>
    <col min="3323" max="3323" width="13.5703125" style="444" customWidth="1"/>
    <col min="3324" max="3324" width="17.28515625" style="444" bestFit="1" customWidth="1"/>
    <col min="3325" max="3325" width="4" style="444" customWidth="1"/>
    <col min="3326" max="3326" width="13.5703125" style="444" customWidth="1"/>
    <col min="3327" max="3568" width="13.5703125" style="444"/>
    <col min="3569" max="3569" width="22.28515625" style="444" customWidth="1"/>
    <col min="3570" max="3576" width="13.5703125" style="444" customWidth="1"/>
    <col min="3577" max="3577" width="15.7109375" style="444" customWidth="1"/>
    <col min="3578" max="3578" width="16.5703125" style="444" bestFit="1" customWidth="1"/>
    <col min="3579" max="3579" width="13.5703125" style="444" customWidth="1"/>
    <col min="3580" max="3580" width="17.28515625" style="444" bestFit="1" customWidth="1"/>
    <col min="3581" max="3581" width="4" style="444" customWidth="1"/>
    <col min="3582" max="3582" width="13.5703125" style="444" customWidth="1"/>
    <col min="3583" max="3824" width="13.5703125" style="444"/>
    <col min="3825" max="3825" width="22.28515625" style="444" customWidth="1"/>
    <col min="3826" max="3832" width="13.5703125" style="444" customWidth="1"/>
    <col min="3833" max="3833" width="15.7109375" style="444" customWidth="1"/>
    <col min="3834" max="3834" width="16.5703125" style="444" bestFit="1" customWidth="1"/>
    <col min="3835" max="3835" width="13.5703125" style="444" customWidth="1"/>
    <col min="3836" max="3836" width="17.28515625" style="444" bestFit="1" customWidth="1"/>
    <col min="3837" max="3837" width="4" style="444" customWidth="1"/>
    <col min="3838" max="3838" width="13.5703125" style="444" customWidth="1"/>
    <col min="3839" max="4080" width="13.5703125" style="444"/>
    <col min="4081" max="4081" width="22.28515625" style="444" customWidth="1"/>
    <col min="4082" max="4088" width="13.5703125" style="444" customWidth="1"/>
    <col min="4089" max="4089" width="15.7109375" style="444" customWidth="1"/>
    <col min="4090" max="4090" width="16.5703125" style="444" bestFit="1" customWidth="1"/>
    <col min="4091" max="4091" width="13.5703125" style="444" customWidth="1"/>
    <col min="4092" max="4092" width="17.28515625" style="444" bestFit="1" customWidth="1"/>
    <col min="4093" max="4093" width="4" style="444" customWidth="1"/>
    <col min="4094" max="4094" width="13.5703125" style="444" customWidth="1"/>
    <col min="4095" max="4336" width="13.5703125" style="444"/>
    <col min="4337" max="4337" width="22.28515625" style="444" customWidth="1"/>
    <col min="4338" max="4344" width="13.5703125" style="444" customWidth="1"/>
    <col min="4345" max="4345" width="15.7109375" style="444" customWidth="1"/>
    <col min="4346" max="4346" width="16.5703125" style="444" bestFit="1" customWidth="1"/>
    <col min="4347" max="4347" width="13.5703125" style="444" customWidth="1"/>
    <col min="4348" max="4348" width="17.28515625" style="444" bestFit="1" customWidth="1"/>
    <col min="4349" max="4349" width="4" style="444" customWidth="1"/>
    <col min="4350" max="4350" width="13.5703125" style="444" customWidth="1"/>
    <col min="4351" max="4592" width="13.5703125" style="444"/>
    <col min="4593" max="4593" width="22.28515625" style="444" customWidth="1"/>
    <col min="4594" max="4600" width="13.5703125" style="444" customWidth="1"/>
    <col min="4601" max="4601" width="15.7109375" style="444" customWidth="1"/>
    <col min="4602" max="4602" width="16.5703125" style="444" bestFit="1" customWidth="1"/>
    <col min="4603" max="4603" width="13.5703125" style="444" customWidth="1"/>
    <col min="4604" max="4604" width="17.28515625" style="444" bestFit="1" customWidth="1"/>
    <col min="4605" max="4605" width="4" style="444" customWidth="1"/>
    <col min="4606" max="4606" width="13.5703125" style="444" customWidth="1"/>
    <col min="4607" max="4848" width="13.5703125" style="444"/>
    <col min="4849" max="4849" width="22.28515625" style="444" customWidth="1"/>
    <col min="4850" max="4856" width="13.5703125" style="444" customWidth="1"/>
    <col min="4857" max="4857" width="15.7109375" style="444" customWidth="1"/>
    <col min="4858" max="4858" width="16.5703125" style="444" bestFit="1" customWidth="1"/>
    <col min="4859" max="4859" width="13.5703125" style="444" customWidth="1"/>
    <col min="4860" max="4860" width="17.28515625" style="444" bestFit="1" customWidth="1"/>
    <col min="4861" max="4861" width="4" style="444" customWidth="1"/>
    <col min="4862" max="4862" width="13.5703125" style="444" customWidth="1"/>
    <col min="4863" max="5104" width="13.5703125" style="444"/>
    <col min="5105" max="5105" width="22.28515625" style="444" customWidth="1"/>
    <col min="5106" max="5112" width="13.5703125" style="444" customWidth="1"/>
    <col min="5113" max="5113" width="15.7109375" style="444" customWidth="1"/>
    <col min="5114" max="5114" width="16.5703125" style="444" bestFit="1" customWidth="1"/>
    <col min="5115" max="5115" width="13.5703125" style="444" customWidth="1"/>
    <col min="5116" max="5116" width="17.28515625" style="444" bestFit="1" customWidth="1"/>
    <col min="5117" max="5117" width="4" style="444" customWidth="1"/>
    <col min="5118" max="5118" width="13.5703125" style="444" customWidth="1"/>
    <col min="5119" max="5360" width="13.5703125" style="444"/>
    <col min="5361" max="5361" width="22.28515625" style="444" customWidth="1"/>
    <col min="5362" max="5368" width="13.5703125" style="444" customWidth="1"/>
    <col min="5369" max="5369" width="15.7109375" style="444" customWidth="1"/>
    <col min="5370" max="5370" width="16.5703125" style="444" bestFit="1" customWidth="1"/>
    <col min="5371" max="5371" width="13.5703125" style="444" customWidth="1"/>
    <col min="5372" max="5372" width="17.28515625" style="444" bestFit="1" customWidth="1"/>
    <col min="5373" max="5373" width="4" style="444" customWidth="1"/>
    <col min="5374" max="5374" width="13.5703125" style="444" customWidth="1"/>
    <col min="5375" max="5616" width="13.5703125" style="444"/>
    <col min="5617" max="5617" width="22.28515625" style="444" customWidth="1"/>
    <col min="5618" max="5624" width="13.5703125" style="444" customWidth="1"/>
    <col min="5625" max="5625" width="15.7109375" style="444" customWidth="1"/>
    <col min="5626" max="5626" width="16.5703125" style="444" bestFit="1" customWidth="1"/>
    <col min="5627" max="5627" width="13.5703125" style="444" customWidth="1"/>
    <col min="5628" max="5628" width="17.28515625" style="444" bestFit="1" customWidth="1"/>
    <col min="5629" max="5629" width="4" style="444" customWidth="1"/>
    <col min="5630" max="5630" width="13.5703125" style="444" customWidth="1"/>
    <col min="5631" max="5872" width="13.5703125" style="444"/>
    <col min="5873" max="5873" width="22.28515625" style="444" customWidth="1"/>
    <col min="5874" max="5880" width="13.5703125" style="444" customWidth="1"/>
    <col min="5881" max="5881" width="15.7109375" style="444" customWidth="1"/>
    <col min="5882" max="5882" width="16.5703125" style="444" bestFit="1" customWidth="1"/>
    <col min="5883" max="5883" width="13.5703125" style="444" customWidth="1"/>
    <col min="5884" max="5884" width="17.28515625" style="444" bestFit="1" customWidth="1"/>
    <col min="5885" max="5885" width="4" style="444" customWidth="1"/>
    <col min="5886" max="5886" width="13.5703125" style="444" customWidth="1"/>
    <col min="5887" max="6128" width="13.5703125" style="444"/>
    <col min="6129" max="6129" width="22.28515625" style="444" customWidth="1"/>
    <col min="6130" max="6136" width="13.5703125" style="444" customWidth="1"/>
    <col min="6137" max="6137" width="15.7109375" style="444" customWidth="1"/>
    <col min="6138" max="6138" width="16.5703125" style="444" bestFit="1" customWidth="1"/>
    <col min="6139" max="6139" width="13.5703125" style="444" customWidth="1"/>
    <col min="6140" max="6140" width="17.28515625" style="444" bestFit="1" customWidth="1"/>
    <col min="6141" max="6141" width="4" style="444" customWidth="1"/>
    <col min="6142" max="6142" width="13.5703125" style="444" customWidth="1"/>
    <col min="6143" max="6384" width="13.5703125" style="444"/>
    <col min="6385" max="6385" width="22.28515625" style="444" customWidth="1"/>
    <col min="6386" max="6392" width="13.5703125" style="444" customWidth="1"/>
    <col min="6393" max="6393" width="15.7109375" style="444" customWidth="1"/>
    <col min="6394" max="6394" width="16.5703125" style="444" bestFit="1" customWidth="1"/>
    <col min="6395" max="6395" width="13.5703125" style="444" customWidth="1"/>
    <col min="6396" max="6396" width="17.28515625" style="444" bestFit="1" customWidth="1"/>
    <col min="6397" max="6397" width="4" style="444" customWidth="1"/>
    <col min="6398" max="6398" width="13.5703125" style="444" customWidth="1"/>
    <col min="6399" max="6640" width="13.5703125" style="444"/>
    <col min="6641" max="6641" width="22.28515625" style="444" customWidth="1"/>
    <col min="6642" max="6648" width="13.5703125" style="444" customWidth="1"/>
    <col min="6649" max="6649" width="15.7109375" style="444" customWidth="1"/>
    <col min="6650" max="6650" width="16.5703125" style="444" bestFit="1" customWidth="1"/>
    <col min="6651" max="6651" width="13.5703125" style="444" customWidth="1"/>
    <col min="6652" max="6652" width="17.28515625" style="444" bestFit="1" customWidth="1"/>
    <col min="6653" max="6653" width="4" style="444" customWidth="1"/>
    <col min="6654" max="6654" width="13.5703125" style="444" customWidth="1"/>
    <col min="6655" max="6896" width="13.5703125" style="444"/>
    <col min="6897" max="6897" width="22.28515625" style="444" customWidth="1"/>
    <col min="6898" max="6904" width="13.5703125" style="444" customWidth="1"/>
    <col min="6905" max="6905" width="15.7109375" style="444" customWidth="1"/>
    <col min="6906" max="6906" width="16.5703125" style="444" bestFit="1" customWidth="1"/>
    <col min="6907" max="6907" width="13.5703125" style="444" customWidth="1"/>
    <col min="6908" max="6908" width="17.28515625" style="444" bestFit="1" customWidth="1"/>
    <col min="6909" max="6909" width="4" style="444" customWidth="1"/>
    <col min="6910" max="6910" width="13.5703125" style="444" customWidth="1"/>
    <col min="6911" max="7152" width="13.5703125" style="444"/>
    <col min="7153" max="7153" width="22.28515625" style="444" customWidth="1"/>
    <col min="7154" max="7160" width="13.5703125" style="444" customWidth="1"/>
    <col min="7161" max="7161" width="15.7109375" style="444" customWidth="1"/>
    <col min="7162" max="7162" width="16.5703125" style="444" bestFit="1" customWidth="1"/>
    <col min="7163" max="7163" width="13.5703125" style="444" customWidth="1"/>
    <col min="7164" max="7164" width="17.28515625" style="444" bestFit="1" customWidth="1"/>
    <col min="7165" max="7165" width="4" style="444" customWidth="1"/>
    <col min="7166" max="7166" width="13.5703125" style="444" customWidth="1"/>
    <col min="7167" max="7408" width="13.5703125" style="444"/>
    <col min="7409" max="7409" width="22.28515625" style="444" customWidth="1"/>
    <col min="7410" max="7416" width="13.5703125" style="444" customWidth="1"/>
    <col min="7417" max="7417" width="15.7109375" style="444" customWidth="1"/>
    <col min="7418" max="7418" width="16.5703125" style="444" bestFit="1" customWidth="1"/>
    <col min="7419" max="7419" width="13.5703125" style="444" customWidth="1"/>
    <col min="7420" max="7420" width="17.28515625" style="444" bestFit="1" customWidth="1"/>
    <col min="7421" max="7421" width="4" style="444" customWidth="1"/>
    <col min="7422" max="7422" width="13.5703125" style="444" customWidth="1"/>
    <col min="7423" max="7664" width="13.5703125" style="444"/>
    <col min="7665" max="7665" width="22.28515625" style="444" customWidth="1"/>
    <col min="7666" max="7672" width="13.5703125" style="444" customWidth="1"/>
    <col min="7673" max="7673" width="15.7109375" style="444" customWidth="1"/>
    <col min="7674" max="7674" width="16.5703125" style="444" bestFit="1" customWidth="1"/>
    <col min="7675" max="7675" width="13.5703125" style="444" customWidth="1"/>
    <col min="7676" max="7676" width="17.28515625" style="444" bestFit="1" customWidth="1"/>
    <col min="7677" max="7677" width="4" style="444" customWidth="1"/>
    <col min="7678" max="7678" width="13.5703125" style="444" customWidth="1"/>
    <col min="7679" max="7920" width="13.5703125" style="444"/>
    <col min="7921" max="7921" width="22.28515625" style="444" customWidth="1"/>
    <col min="7922" max="7928" width="13.5703125" style="444" customWidth="1"/>
    <col min="7929" max="7929" width="15.7109375" style="444" customWidth="1"/>
    <col min="7930" max="7930" width="16.5703125" style="444" bestFit="1" customWidth="1"/>
    <col min="7931" max="7931" width="13.5703125" style="444" customWidth="1"/>
    <col min="7932" max="7932" width="17.28515625" style="444" bestFit="1" customWidth="1"/>
    <col min="7933" max="7933" width="4" style="444" customWidth="1"/>
    <col min="7934" max="7934" width="13.5703125" style="444" customWidth="1"/>
    <col min="7935" max="8176" width="13.5703125" style="444"/>
    <col min="8177" max="8177" width="22.28515625" style="444" customWidth="1"/>
    <col min="8178" max="8184" width="13.5703125" style="444" customWidth="1"/>
    <col min="8185" max="8185" width="15.7109375" style="444" customWidth="1"/>
    <col min="8186" max="8186" width="16.5703125" style="444" bestFit="1" customWidth="1"/>
    <col min="8187" max="8187" width="13.5703125" style="444" customWidth="1"/>
    <col min="8188" max="8188" width="17.28515625" style="444" bestFit="1" customWidth="1"/>
    <col min="8189" max="8189" width="4" style="444" customWidth="1"/>
    <col min="8190" max="8190" width="13.5703125" style="444" customWidth="1"/>
    <col min="8191" max="8432" width="13.5703125" style="444"/>
    <col min="8433" max="8433" width="22.28515625" style="444" customWidth="1"/>
    <col min="8434" max="8440" width="13.5703125" style="444" customWidth="1"/>
    <col min="8441" max="8441" width="15.7109375" style="444" customWidth="1"/>
    <col min="8442" max="8442" width="16.5703125" style="444" bestFit="1" customWidth="1"/>
    <col min="8443" max="8443" width="13.5703125" style="444" customWidth="1"/>
    <col min="8444" max="8444" width="17.28515625" style="444" bestFit="1" customWidth="1"/>
    <col min="8445" max="8445" width="4" style="444" customWidth="1"/>
    <col min="8446" max="8446" width="13.5703125" style="444" customWidth="1"/>
    <col min="8447" max="8688" width="13.5703125" style="444"/>
    <col min="8689" max="8689" width="22.28515625" style="444" customWidth="1"/>
    <col min="8690" max="8696" width="13.5703125" style="444" customWidth="1"/>
    <col min="8697" max="8697" width="15.7109375" style="444" customWidth="1"/>
    <col min="8698" max="8698" width="16.5703125" style="444" bestFit="1" customWidth="1"/>
    <col min="8699" max="8699" width="13.5703125" style="444" customWidth="1"/>
    <col min="8700" max="8700" width="17.28515625" style="444" bestFit="1" customWidth="1"/>
    <col min="8701" max="8701" width="4" style="444" customWidth="1"/>
    <col min="8702" max="8702" width="13.5703125" style="444" customWidth="1"/>
    <col min="8703" max="8944" width="13.5703125" style="444"/>
    <col min="8945" max="8945" width="22.28515625" style="444" customWidth="1"/>
    <col min="8946" max="8952" width="13.5703125" style="444" customWidth="1"/>
    <col min="8953" max="8953" width="15.7109375" style="444" customWidth="1"/>
    <col min="8954" max="8954" width="16.5703125" style="444" bestFit="1" customWidth="1"/>
    <col min="8955" max="8955" width="13.5703125" style="444" customWidth="1"/>
    <col min="8956" max="8956" width="17.28515625" style="444" bestFit="1" customWidth="1"/>
    <col min="8957" max="8957" width="4" style="444" customWidth="1"/>
    <col min="8958" max="8958" width="13.5703125" style="444" customWidth="1"/>
    <col min="8959" max="9200" width="13.5703125" style="444"/>
    <col min="9201" max="9201" width="22.28515625" style="444" customWidth="1"/>
    <col min="9202" max="9208" width="13.5703125" style="444" customWidth="1"/>
    <col min="9209" max="9209" width="15.7109375" style="444" customWidth="1"/>
    <col min="9210" max="9210" width="16.5703125" style="444" bestFit="1" customWidth="1"/>
    <col min="9211" max="9211" width="13.5703125" style="444" customWidth="1"/>
    <col min="9212" max="9212" width="17.28515625" style="444" bestFit="1" customWidth="1"/>
    <col min="9213" max="9213" width="4" style="444" customWidth="1"/>
    <col min="9214" max="9214" width="13.5703125" style="444" customWidth="1"/>
    <col min="9215" max="9456" width="13.5703125" style="444"/>
    <col min="9457" max="9457" width="22.28515625" style="444" customWidth="1"/>
    <col min="9458" max="9464" width="13.5703125" style="444" customWidth="1"/>
    <col min="9465" max="9465" width="15.7109375" style="444" customWidth="1"/>
    <col min="9466" max="9466" width="16.5703125" style="444" bestFit="1" customWidth="1"/>
    <col min="9467" max="9467" width="13.5703125" style="444" customWidth="1"/>
    <col min="9468" max="9468" width="17.28515625" style="444" bestFit="1" customWidth="1"/>
    <col min="9469" max="9469" width="4" style="444" customWidth="1"/>
    <col min="9470" max="9470" width="13.5703125" style="444" customWidth="1"/>
    <col min="9471" max="9712" width="13.5703125" style="444"/>
    <col min="9713" max="9713" width="22.28515625" style="444" customWidth="1"/>
    <col min="9714" max="9720" width="13.5703125" style="444" customWidth="1"/>
    <col min="9721" max="9721" width="15.7109375" style="444" customWidth="1"/>
    <col min="9722" max="9722" width="16.5703125" style="444" bestFit="1" customWidth="1"/>
    <col min="9723" max="9723" width="13.5703125" style="444" customWidth="1"/>
    <col min="9724" max="9724" width="17.28515625" style="444" bestFit="1" customWidth="1"/>
    <col min="9725" max="9725" width="4" style="444" customWidth="1"/>
    <col min="9726" max="9726" width="13.5703125" style="444" customWidth="1"/>
    <col min="9727" max="9968" width="13.5703125" style="444"/>
    <col min="9969" max="9969" width="22.28515625" style="444" customWidth="1"/>
    <col min="9970" max="9976" width="13.5703125" style="444" customWidth="1"/>
    <col min="9977" max="9977" width="15.7109375" style="444" customWidth="1"/>
    <col min="9978" max="9978" width="16.5703125" style="444" bestFit="1" customWidth="1"/>
    <col min="9979" max="9979" width="13.5703125" style="444" customWidth="1"/>
    <col min="9980" max="9980" width="17.28515625" style="444" bestFit="1" customWidth="1"/>
    <col min="9981" max="9981" width="4" style="444" customWidth="1"/>
    <col min="9982" max="9982" width="13.5703125" style="444" customWidth="1"/>
    <col min="9983" max="10224" width="13.5703125" style="444"/>
    <col min="10225" max="10225" width="22.28515625" style="444" customWidth="1"/>
    <col min="10226" max="10232" width="13.5703125" style="444" customWidth="1"/>
    <col min="10233" max="10233" width="15.7109375" style="444" customWidth="1"/>
    <col min="10234" max="10234" width="16.5703125" style="444" bestFit="1" customWidth="1"/>
    <col min="10235" max="10235" width="13.5703125" style="444" customWidth="1"/>
    <col min="10236" max="10236" width="17.28515625" style="444" bestFit="1" customWidth="1"/>
    <col min="10237" max="10237" width="4" style="444" customWidth="1"/>
    <col min="10238" max="10238" width="13.5703125" style="444" customWidth="1"/>
    <col min="10239" max="10480" width="13.5703125" style="444"/>
    <col min="10481" max="10481" width="22.28515625" style="444" customWidth="1"/>
    <col min="10482" max="10488" width="13.5703125" style="444" customWidth="1"/>
    <col min="10489" max="10489" width="15.7109375" style="444" customWidth="1"/>
    <col min="10490" max="10490" width="16.5703125" style="444" bestFit="1" customWidth="1"/>
    <col min="10491" max="10491" width="13.5703125" style="444" customWidth="1"/>
    <col min="10492" max="10492" width="17.28515625" style="444" bestFit="1" customWidth="1"/>
    <col min="10493" max="10493" width="4" style="444" customWidth="1"/>
    <col min="10494" max="10494" width="13.5703125" style="444" customWidth="1"/>
    <col min="10495" max="10736" width="13.5703125" style="444"/>
    <col min="10737" max="10737" width="22.28515625" style="444" customWidth="1"/>
    <col min="10738" max="10744" width="13.5703125" style="444" customWidth="1"/>
    <col min="10745" max="10745" width="15.7109375" style="444" customWidth="1"/>
    <col min="10746" max="10746" width="16.5703125" style="444" bestFit="1" customWidth="1"/>
    <col min="10747" max="10747" width="13.5703125" style="444" customWidth="1"/>
    <col min="10748" max="10748" width="17.28515625" style="444" bestFit="1" customWidth="1"/>
    <col min="10749" max="10749" width="4" style="444" customWidth="1"/>
    <col min="10750" max="10750" width="13.5703125" style="444" customWidth="1"/>
    <col min="10751" max="10992" width="13.5703125" style="444"/>
    <col min="10993" max="10993" width="22.28515625" style="444" customWidth="1"/>
    <col min="10994" max="11000" width="13.5703125" style="444" customWidth="1"/>
    <col min="11001" max="11001" width="15.7109375" style="444" customWidth="1"/>
    <col min="11002" max="11002" width="16.5703125" style="444" bestFit="1" customWidth="1"/>
    <col min="11003" max="11003" width="13.5703125" style="444" customWidth="1"/>
    <col min="11004" max="11004" width="17.28515625" style="444" bestFit="1" customWidth="1"/>
    <col min="11005" max="11005" width="4" style="444" customWidth="1"/>
    <col min="11006" max="11006" width="13.5703125" style="444" customWidth="1"/>
    <col min="11007" max="11248" width="13.5703125" style="444"/>
    <col min="11249" max="11249" width="22.28515625" style="444" customWidth="1"/>
    <col min="11250" max="11256" width="13.5703125" style="444" customWidth="1"/>
    <col min="11257" max="11257" width="15.7109375" style="444" customWidth="1"/>
    <col min="11258" max="11258" width="16.5703125" style="444" bestFit="1" customWidth="1"/>
    <col min="11259" max="11259" width="13.5703125" style="444" customWidth="1"/>
    <col min="11260" max="11260" width="17.28515625" style="444" bestFit="1" customWidth="1"/>
    <col min="11261" max="11261" width="4" style="444" customWidth="1"/>
    <col min="11262" max="11262" width="13.5703125" style="444" customWidth="1"/>
    <col min="11263" max="11504" width="13.5703125" style="444"/>
    <col min="11505" max="11505" width="22.28515625" style="444" customWidth="1"/>
    <col min="11506" max="11512" width="13.5703125" style="444" customWidth="1"/>
    <col min="11513" max="11513" width="15.7109375" style="444" customWidth="1"/>
    <col min="11514" max="11514" width="16.5703125" style="444" bestFit="1" customWidth="1"/>
    <col min="11515" max="11515" width="13.5703125" style="444" customWidth="1"/>
    <col min="11516" max="11516" width="17.28515625" style="444" bestFit="1" customWidth="1"/>
    <col min="11517" max="11517" width="4" style="444" customWidth="1"/>
    <col min="11518" max="11518" width="13.5703125" style="444" customWidth="1"/>
    <col min="11519" max="11760" width="13.5703125" style="444"/>
    <col min="11761" max="11761" width="22.28515625" style="444" customWidth="1"/>
    <col min="11762" max="11768" width="13.5703125" style="444" customWidth="1"/>
    <col min="11769" max="11769" width="15.7109375" style="444" customWidth="1"/>
    <col min="11770" max="11770" width="16.5703125" style="444" bestFit="1" customWidth="1"/>
    <col min="11771" max="11771" width="13.5703125" style="444" customWidth="1"/>
    <col min="11772" max="11772" width="17.28515625" style="444" bestFit="1" customWidth="1"/>
    <col min="11773" max="11773" width="4" style="444" customWidth="1"/>
    <col min="11774" max="11774" width="13.5703125" style="444" customWidth="1"/>
    <col min="11775" max="12016" width="13.5703125" style="444"/>
    <col min="12017" max="12017" width="22.28515625" style="444" customWidth="1"/>
    <col min="12018" max="12024" width="13.5703125" style="444" customWidth="1"/>
    <col min="12025" max="12025" width="15.7109375" style="444" customWidth="1"/>
    <col min="12026" max="12026" width="16.5703125" style="444" bestFit="1" customWidth="1"/>
    <col min="12027" max="12027" width="13.5703125" style="444" customWidth="1"/>
    <col min="12028" max="12028" width="17.28515625" style="444" bestFit="1" customWidth="1"/>
    <col min="12029" max="12029" width="4" style="444" customWidth="1"/>
    <col min="12030" max="12030" width="13.5703125" style="444" customWidth="1"/>
    <col min="12031" max="12272" width="13.5703125" style="444"/>
    <col min="12273" max="12273" width="22.28515625" style="444" customWidth="1"/>
    <col min="12274" max="12280" width="13.5703125" style="444" customWidth="1"/>
    <col min="12281" max="12281" width="15.7109375" style="444" customWidth="1"/>
    <col min="12282" max="12282" width="16.5703125" style="444" bestFit="1" customWidth="1"/>
    <col min="12283" max="12283" width="13.5703125" style="444" customWidth="1"/>
    <col min="12284" max="12284" width="17.28515625" style="444" bestFit="1" customWidth="1"/>
    <col min="12285" max="12285" width="4" style="444" customWidth="1"/>
    <col min="12286" max="12286" width="13.5703125" style="444" customWidth="1"/>
    <col min="12287" max="12528" width="13.5703125" style="444"/>
    <col min="12529" max="12529" width="22.28515625" style="444" customWidth="1"/>
    <col min="12530" max="12536" width="13.5703125" style="444" customWidth="1"/>
    <col min="12537" max="12537" width="15.7109375" style="444" customWidth="1"/>
    <col min="12538" max="12538" width="16.5703125" style="444" bestFit="1" customWidth="1"/>
    <col min="12539" max="12539" width="13.5703125" style="444" customWidth="1"/>
    <col min="12540" max="12540" width="17.28515625" style="444" bestFit="1" customWidth="1"/>
    <col min="12541" max="12541" width="4" style="444" customWidth="1"/>
    <col min="12542" max="12542" width="13.5703125" style="444" customWidth="1"/>
    <col min="12543" max="12784" width="13.5703125" style="444"/>
    <col min="12785" max="12785" width="22.28515625" style="444" customWidth="1"/>
    <col min="12786" max="12792" width="13.5703125" style="444" customWidth="1"/>
    <col min="12793" max="12793" width="15.7109375" style="444" customWidth="1"/>
    <col min="12794" max="12794" width="16.5703125" style="444" bestFit="1" customWidth="1"/>
    <col min="12795" max="12795" width="13.5703125" style="444" customWidth="1"/>
    <col min="12796" max="12796" width="17.28515625" style="444" bestFit="1" customWidth="1"/>
    <col min="12797" max="12797" width="4" style="444" customWidth="1"/>
    <col min="12798" max="12798" width="13.5703125" style="444" customWidth="1"/>
    <col min="12799" max="13040" width="13.5703125" style="444"/>
    <col min="13041" max="13041" width="22.28515625" style="444" customWidth="1"/>
    <col min="13042" max="13048" width="13.5703125" style="444" customWidth="1"/>
    <col min="13049" max="13049" width="15.7109375" style="444" customWidth="1"/>
    <col min="13050" max="13050" width="16.5703125" style="444" bestFit="1" customWidth="1"/>
    <col min="13051" max="13051" width="13.5703125" style="444" customWidth="1"/>
    <col min="13052" max="13052" width="17.28515625" style="444" bestFit="1" customWidth="1"/>
    <col min="13053" max="13053" width="4" style="444" customWidth="1"/>
    <col min="13054" max="13054" width="13.5703125" style="444" customWidth="1"/>
    <col min="13055" max="13296" width="13.5703125" style="444"/>
    <col min="13297" max="13297" width="22.28515625" style="444" customWidth="1"/>
    <col min="13298" max="13304" width="13.5703125" style="444" customWidth="1"/>
    <col min="13305" max="13305" width="15.7109375" style="444" customWidth="1"/>
    <col min="13306" max="13306" width="16.5703125" style="444" bestFit="1" customWidth="1"/>
    <col min="13307" max="13307" width="13.5703125" style="444" customWidth="1"/>
    <col min="13308" max="13308" width="17.28515625" style="444" bestFit="1" customWidth="1"/>
    <col min="13309" max="13309" width="4" style="444" customWidth="1"/>
    <col min="13310" max="13310" width="13.5703125" style="444" customWidth="1"/>
    <col min="13311" max="13552" width="13.5703125" style="444"/>
    <col min="13553" max="13553" width="22.28515625" style="444" customWidth="1"/>
    <col min="13554" max="13560" width="13.5703125" style="444" customWidth="1"/>
    <col min="13561" max="13561" width="15.7109375" style="444" customWidth="1"/>
    <col min="13562" max="13562" width="16.5703125" style="444" bestFit="1" customWidth="1"/>
    <col min="13563" max="13563" width="13.5703125" style="444" customWidth="1"/>
    <col min="13564" max="13564" width="17.28515625" style="444" bestFit="1" customWidth="1"/>
    <col min="13565" max="13565" width="4" style="444" customWidth="1"/>
    <col min="13566" max="13566" width="13.5703125" style="444" customWidth="1"/>
    <col min="13567" max="13808" width="13.5703125" style="444"/>
    <col min="13809" max="13809" width="22.28515625" style="444" customWidth="1"/>
    <col min="13810" max="13816" width="13.5703125" style="444" customWidth="1"/>
    <col min="13817" max="13817" width="15.7109375" style="444" customWidth="1"/>
    <col min="13818" max="13818" width="16.5703125" style="444" bestFit="1" customWidth="1"/>
    <col min="13819" max="13819" width="13.5703125" style="444" customWidth="1"/>
    <col min="13820" max="13820" width="17.28515625" style="444" bestFit="1" customWidth="1"/>
    <col min="13821" max="13821" width="4" style="444" customWidth="1"/>
    <col min="13822" max="13822" width="13.5703125" style="444" customWidth="1"/>
    <col min="13823" max="14064" width="13.5703125" style="444"/>
    <col min="14065" max="14065" width="22.28515625" style="444" customWidth="1"/>
    <col min="14066" max="14072" width="13.5703125" style="444" customWidth="1"/>
    <col min="14073" max="14073" width="15.7109375" style="444" customWidth="1"/>
    <col min="14074" max="14074" width="16.5703125" style="444" bestFit="1" customWidth="1"/>
    <col min="14075" max="14075" width="13.5703125" style="444" customWidth="1"/>
    <col min="14076" max="14076" width="17.28515625" style="444" bestFit="1" customWidth="1"/>
    <col min="14077" max="14077" width="4" style="444" customWidth="1"/>
    <col min="14078" max="14078" width="13.5703125" style="444" customWidth="1"/>
    <col min="14079" max="14320" width="13.5703125" style="444"/>
    <col min="14321" max="14321" width="22.28515625" style="444" customWidth="1"/>
    <col min="14322" max="14328" width="13.5703125" style="444" customWidth="1"/>
    <col min="14329" max="14329" width="15.7109375" style="444" customWidth="1"/>
    <col min="14330" max="14330" width="16.5703125" style="444" bestFit="1" customWidth="1"/>
    <col min="14331" max="14331" width="13.5703125" style="444" customWidth="1"/>
    <col min="14332" max="14332" width="17.28515625" style="444" bestFit="1" customWidth="1"/>
    <col min="14333" max="14333" width="4" style="444" customWidth="1"/>
    <col min="14334" max="14334" width="13.5703125" style="444" customWidth="1"/>
    <col min="14335" max="14576" width="13.5703125" style="444"/>
    <col min="14577" max="14577" width="22.28515625" style="444" customWidth="1"/>
    <col min="14578" max="14584" width="13.5703125" style="444" customWidth="1"/>
    <col min="14585" max="14585" width="15.7109375" style="444" customWidth="1"/>
    <col min="14586" max="14586" width="16.5703125" style="444" bestFit="1" customWidth="1"/>
    <col min="14587" max="14587" width="13.5703125" style="444" customWidth="1"/>
    <col min="14588" max="14588" width="17.28515625" style="444" bestFit="1" customWidth="1"/>
    <col min="14589" max="14589" width="4" style="444" customWidth="1"/>
    <col min="14590" max="14590" width="13.5703125" style="444" customWidth="1"/>
    <col min="14591" max="14832" width="13.5703125" style="444"/>
    <col min="14833" max="14833" width="22.28515625" style="444" customWidth="1"/>
    <col min="14834" max="14840" width="13.5703125" style="444" customWidth="1"/>
    <col min="14841" max="14841" width="15.7109375" style="444" customWidth="1"/>
    <col min="14842" max="14842" width="16.5703125" style="444" bestFit="1" customWidth="1"/>
    <col min="14843" max="14843" width="13.5703125" style="444" customWidth="1"/>
    <col min="14844" max="14844" width="17.28515625" style="444" bestFit="1" customWidth="1"/>
    <col min="14845" max="14845" width="4" style="444" customWidth="1"/>
    <col min="14846" max="14846" width="13.5703125" style="444" customWidth="1"/>
    <col min="14847" max="15088" width="13.5703125" style="444"/>
    <col min="15089" max="15089" width="22.28515625" style="444" customWidth="1"/>
    <col min="15090" max="15096" width="13.5703125" style="444" customWidth="1"/>
    <col min="15097" max="15097" width="15.7109375" style="444" customWidth="1"/>
    <col min="15098" max="15098" width="16.5703125" style="444" bestFit="1" customWidth="1"/>
    <col min="15099" max="15099" width="13.5703125" style="444" customWidth="1"/>
    <col min="15100" max="15100" width="17.28515625" style="444" bestFit="1" customWidth="1"/>
    <col min="15101" max="15101" width="4" style="444" customWidth="1"/>
    <col min="15102" max="15102" width="13.5703125" style="444" customWidth="1"/>
    <col min="15103" max="15344" width="13.5703125" style="444"/>
    <col min="15345" max="15345" width="22.28515625" style="444" customWidth="1"/>
    <col min="15346" max="15352" width="13.5703125" style="444" customWidth="1"/>
    <col min="15353" max="15353" width="15.7109375" style="444" customWidth="1"/>
    <col min="15354" max="15354" width="16.5703125" style="444" bestFit="1" customWidth="1"/>
    <col min="15355" max="15355" width="13.5703125" style="444" customWidth="1"/>
    <col min="15356" max="15356" width="17.28515625" style="444" bestFit="1" customWidth="1"/>
    <col min="15357" max="15357" width="4" style="444" customWidth="1"/>
    <col min="15358" max="15358" width="13.5703125" style="444" customWidth="1"/>
    <col min="15359" max="15600" width="13.5703125" style="444"/>
    <col min="15601" max="15601" width="22.28515625" style="444" customWidth="1"/>
    <col min="15602" max="15608" width="13.5703125" style="444" customWidth="1"/>
    <col min="15609" max="15609" width="15.7109375" style="444" customWidth="1"/>
    <col min="15610" max="15610" width="16.5703125" style="444" bestFit="1" customWidth="1"/>
    <col min="15611" max="15611" width="13.5703125" style="444" customWidth="1"/>
    <col min="15612" max="15612" width="17.28515625" style="444" bestFit="1" customWidth="1"/>
    <col min="15613" max="15613" width="4" style="444" customWidth="1"/>
    <col min="15614" max="15614" width="13.5703125" style="444" customWidth="1"/>
    <col min="15615" max="15856" width="13.5703125" style="444"/>
    <col min="15857" max="15857" width="22.28515625" style="444" customWidth="1"/>
    <col min="15858" max="15864" width="13.5703125" style="444" customWidth="1"/>
    <col min="15865" max="15865" width="15.7109375" style="444" customWidth="1"/>
    <col min="15866" max="15866" width="16.5703125" style="444" bestFit="1" customWidth="1"/>
    <col min="15867" max="15867" width="13.5703125" style="444" customWidth="1"/>
    <col min="15868" max="15868" width="17.28515625" style="444" bestFit="1" customWidth="1"/>
    <col min="15869" max="15869" width="4" style="444" customWidth="1"/>
    <col min="15870" max="15870" width="13.5703125" style="444" customWidth="1"/>
    <col min="15871" max="16112" width="13.5703125" style="444"/>
    <col min="16113" max="16113" width="22.28515625" style="444" customWidth="1"/>
    <col min="16114" max="16120" width="13.5703125" style="444" customWidth="1"/>
    <col min="16121" max="16121" width="15.7109375" style="444" customWidth="1"/>
    <col min="16122" max="16122" width="16.5703125" style="444" bestFit="1" customWidth="1"/>
    <col min="16123" max="16123" width="13.5703125" style="444" customWidth="1"/>
    <col min="16124" max="16124" width="17.28515625" style="444" bestFit="1" customWidth="1"/>
    <col min="16125" max="16125" width="4" style="444" customWidth="1"/>
    <col min="16126" max="16126" width="13.5703125" style="444" customWidth="1"/>
    <col min="16127" max="16384" width="13.5703125" style="444"/>
  </cols>
  <sheetData>
    <row r="1" spans="1:18" s="430" customFormat="1" ht="25.5">
      <c r="A1" s="473" t="s">
        <v>4</v>
      </c>
      <c r="B1" s="474"/>
      <c r="C1" s="474"/>
      <c r="D1" s="474"/>
      <c r="F1" s="497" t="s">
        <v>235</v>
      </c>
      <c r="G1" s="498" t="s">
        <v>234</v>
      </c>
      <c r="H1" s="578" t="s">
        <v>236</v>
      </c>
      <c r="I1" s="579"/>
      <c r="J1" s="580"/>
      <c r="K1" s="578" t="s">
        <v>237</v>
      </c>
      <c r="L1" s="579"/>
      <c r="M1" s="580"/>
      <c r="N1" s="429"/>
      <c r="O1" s="584" t="s">
        <v>8367</v>
      </c>
      <c r="P1" s="585"/>
      <c r="Q1" s="586"/>
      <c r="R1" s="499" t="s">
        <v>8172</v>
      </c>
    </row>
    <row r="2" spans="1:18" s="430" customFormat="1" ht="18.399999999999999" customHeight="1">
      <c r="A2" s="431"/>
      <c r="B2" s="431"/>
      <c r="C2" s="431"/>
      <c r="D2" s="431"/>
      <c r="F2" s="475" t="s">
        <v>8382</v>
      </c>
      <c r="G2" s="476"/>
      <c r="H2" s="581"/>
      <c r="I2" s="582"/>
      <c r="J2" s="583"/>
      <c r="K2" s="581"/>
      <c r="L2" s="582"/>
      <c r="M2" s="583"/>
      <c r="O2" s="477" t="s">
        <v>8314</v>
      </c>
      <c r="P2" s="478"/>
      <c r="Q2" s="479"/>
      <c r="R2" s="476"/>
    </row>
    <row r="3" spans="1:18" s="430" customFormat="1" ht="15.75">
      <c r="A3" s="342" t="str">
        <f>'2-Kosten per locatie'!A3</f>
        <v>Naam opdrachtgever</v>
      </c>
      <c r="B3" s="341" t="str">
        <f>'2-Kosten per locatie'!B3</f>
        <v>ROC van Amsterdam-Flevoland</v>
      </c>
      <c r="D3" s="342"/>
      <c r="F3" s="475" t="s">
        <v>8383</v>
      </c>
      <c r="G3" s="476"/>
      <c r="H3" s="581"/>
      <c r="I3" s="582"/>
      <c r="J3" s="583"/>
      <c r="K3" s="581"/>
      <c r="L3" s="582"/>
      <c r="M3" s="583"/>
      <c r="O3" s="477" t="s">
        <v>8148</v>
      </c>
      <c r="P3" s="478"/>
      <c r="Q3" s="479"/>
      <c r="R3" s="476"/>
    </row>
    <row r="4" spans="1:18" s="430" customFormat="1" ht="15.75">
      <c r="A4" s="342" t="str">
        <f>'2-Kosten per locatie'!A4</f>
        <v>Calculatie onderdeel</v>
      </c>
      <c r="B4" s="341" t="str">
        <f ca="1">MID(CELL("bestandsnaam",$F$15),SEARCH("]",CELL("bestandsnaam",$F$15),1)+1,256)</f>
        <v>11-Sanitair all-in</v>
      </c>
      <c r="D4" s="342"/>
      <c r="F4" s="480" t="s">
        <v>8332</v>
      </c>
      <c r="G4" s="476"/>
      <c r="H4" s="581"/>
      <c r="I4" s="582"/>
      <c r="J4" s="583"/>
      <c r="K4" s="581"/>
      <c r="L4" s="582"/>
      <c r="M4" s="583"/>
      <c r="O4" s="477" t="s">
        <v>8149</v>
      </c>
      <c r="P4" s="478"/>
      <c r="Q4" s="479"/>
      <c r="R4" s="476"/>
    </row>
    <row r="5" spans="1:18" s="430" customFormat="1" ht="16.149999999999999" customHeight="1">
      <c r="A5" s="342" t="str">
        <f>'2-Kosten per locatie'!A5</f>
        <v>Gebouw/plaats</v>
      </c>
      <c r="B5" s="341" t="str">
        <f>'2-Kosten per locatie'!B5</f>
        <v>Amsterdam en omstreken</v>
      </c>
      <c r="D5" s="342"/>
      <c r="F5" s="480" t="s">
        <v>8336</v>
      </c>
      <c r="G5" s="476"/>
      <c r="H5" s="531"/>
      <c r="I5" s="532"/>
      <c r="J5" s="533"/>
      <c r="K5" s="531"/>
      <c r="L5" s="532"/>
      <c r="M5" s="533"/>
      <c r="N5" s="435"/>
      <c r="O5" s="477" t="s">
        <v>8150</v>
      </c>
      <c r="P5" s="478"/>
      <c r="Q5" s="479"/>
      <c r="R5" s="476"/>
    </row>
    <row r="6" spans="1:18" s="430" customFormat="1" ht="17.25" customHeight="1">
      <c r="A6" s="342" t="str">
        <f>'2-Kosten per locatie'!A6</f>
        <v>Referentie nummer</v>
      </c>
      <c r="B6" s="341">
        <f>'2-Kosten per locatie'!B6</f>
        <v>0</v>
      </c>
      <c r="D6" s="342"/>
      <c r="F6" s="480" t="s">
        <v>8333</v>
      </c>
      <c r="G6" s="476"/>
      <c r="H6" s="531"/>
      <c r="I6" s="532"/>
      <c r="J6" s="533"/>
      <c r="K6" s="531"/>
      <c r="L6" s="532"/>
      <c r="M6" s="533"/>
      <c r="N6" s="435"/>
      <c r="O6" s="477" t="s">
        <v>8151</v>
      </c>
      <c r="P6" s="478"/>
      <c r="Q6" s="479"/>
      <c r="R6" s="476"/>
    </row>
    <row r="7" spans="1:18" s="430" customFormat="1" ht="17.25" customHeight="1">
      <c r="A7" s="342" t="str">
        <f>'2-Kosten per locatie'!A7</f>
        <v>Naam dienstverlener</v>
      </c>
      <c r="B7" s="341">
        <f>'2-Kosten per locatie'!B7</f>
        <v>0</v>
      </c>
      <c r="D7" s="342"/>
      <c r="F7" s="481" t="s">
        <v>8359</v>
      </c>
      <c r="G7" s="476"/>
      <c r="H7" s="531"/>
      <c r="I7" s="532"/>
      <c r="J7" s="533"/>
      <c r="K7" s="531"/>
      <c r="L7" s="532"/>
      <c r="M7" s="533"/>
      <c r="O7" s="477" t="s">
        <v>8339</v>
      </c>
      <c r="P7" s="478"/>
      <c r="Q7" s="479"/>
      <c r="R7" s="476"/>
    </row>
    <row r="8" spans="1:18" s="430" customFormat="1" ht="17.25" customHeight="1">
      <c r="A8" s="342" t="str">
        <f>'2-Kosten per locatie'!A8</f>
        <v>Prijspeil</v>
      </c>
      <c r="B8" s="344">
        <f>'2-Kosten per locatie'!B8</f>
        <v>45839</v>
      </c>
      <c r="D8" s="342"/>
      <c r="F8" s="481" t="s">
        <v>8368</v>
      </c>
      <c r="G8" s="476"/>
      <c r="H8" s="531"/>
      <c r="I8" s="532"/>
      <c r="J8" s="533"/>
      <c r="K8" s="531"/>
      <c r="L8" s="532"/>
      <c r="M8" s="533"/>
    </row>
    <row r="9" spans="1:18" s="430" customFormat="1" ht="17.25" customHeight="1">
      <c r="A9" s="342"/>
      <c r="B9" s="342"/>
      <c r="C9" s="344"/>
      <c r="D9" s="342"/>
      <c r="F9" s="481" t="s">
        <v>8146</v>
      </c>
      <c r="G9" s="476"/>
      <c r="H9" s="531"/>
      <c r="I9" s="532"/>
      <c r="J9" s="533"/>
      <c r="K9" s="531"/>
      <c r="L9" s="532"/>
      <c r="M9" s="533"/>
      <c r="O9" s="24"/>
      <c r="P9" s="24"/>
      <c r="Q9" s="24"/>
      <c r="R9" s="24"/>
    </row>
    <row r="10" spans="1:18" s="430" customFormat="1" ht="17.25" customHeight="1">
      <c r="A10" s="342"/>
      <c r="B10" s="342"/>
      <c r="C10" s="344"/>
      <c r="D10" s="342"/>
      <c r="F10" s="481" t="s">
        <v>8334</v>
      </c>
      <c r="G10" s="476"/>
      <c r="H10" s="531"/>
      <c r="I10" s="532"/>
      <c r="J10" s="533"/>
      <c r="K10" s="531"/>
      <c r="L10" s="532"/>
      <c r="M10" s="533"/>
    </row>
    <row r="11" spans="1:18" s="430" customFormat="1" ht="17.25" customHeight="1">
      <c r="A11" s="342"/>
      <c r="B11" s="342"/>
      <c r="C11" s="344"/>
      <c r="D11" s="342"/>
      <c r="F11" s="481" t="s">
        <v>8337</v>
      </c>
      <c r="G11" s="476"/>
      <c r="H11" s="531"/>
      <c r="I11" s="532"/>
      <c r="J11" s="533"/>
      <c r="K11" s="531"/>
      <c r="L11" s="532"/>
      <c r="M11" s="533"/>
    </row>
    <row r="12" spans="1:18" s="430" customFormat="1" ht="17.25" customHeight="1">
      <c r="A12" s="342"/>
      <c r="B12" s="342"/>
      <c r="C12" s="344"/>
      <c r="D12" s="342"/>
      <c r="F12" s="481" t="s">
        <v>8344</v>
      </c>
      <c r="G12" s="476"/>
      <c r="H12" s="531"/>
      <c r="I12" s="532"/>
      <c r="J12" s="533"/>
      <c r="K12" s="531"/>
      <c r="L12" s="532"/>
      <c r="M12" s="533"/>
    </row>
    <row r="13" spans="1:18" s="430" customFormat="1" ht="17.25" customHeight="1">
      <c r="A13" s="342"/>
      <c r="B13" s="342"/>
      <c r="C13" s="344"/>
      <c r="D13" s="24"/>
      <c r="E13" s="24"/>
      <c r="F13"/>
      <c r="N13" s="24"/>
      <c r="O13" s="24"/>
      <c r="P13" s="24"/>
    </row>
    <row r="14" spans="1:18" s="430" customFormat="1" ht="17.25" customHeight="1">
      <c r="A14" s="342"/>
      <c r="B14" s="342"/>
      <c r="C14" s="344"/>
      <c r="D14" s="24"/>
      <c r="E14" s="24"/>
      <c r="F14" s="24"/>
      <c r="G14" s="24"/>
      <c r="H14" s="24"/>
      <c r="I14" s="24"/>
      <c r="J14" s="24"/>
      <c r="K14" s="24"/>
      <c r="L14" s="24"/>
      <c r="M14" s="24"/>
      <c r="N14" s="24"/>
      <c r="O14" s="24"/>
      <c r="P14" s="24"/>
    </row>
    <row r="15" spans="1:18" s="430" customFormat="1" ht="17.25" customHeight="1">
      <c r="D15" s="24"/>
      <c r="E15" s="24"/>
      <c r="F15" s="24"/>
      <c r="G15" s="24"/>
      <c r="H15" s="24"/>
      <c r="I15" s="24"/>
      <c r="J15" s="24"/>
      <c r="K15" s="24"/>
      <c r="L15" s="24"/>
      <c r="M15" s="24"/>
      <c r="N15" s="24"/>
      <c r="O15" s="24"/>
      <c r="P15" s="24"/>
    </row>
    <row r="16" spans="1:18" s="442" customFormat="1" ht="25.5">
      <c r="A16" s="497" t="s">
        <v>8175</v>
      </c>
      <c r="B16" s="497" t="s">
        <v>8368</v>
      </c>
      <c r="C16" s="497" t="s">
        <v>8360</v>
      </c>
      <c r="D16" s="497" t="s">
        <v>8335</v>
      </c>
      <c r="E16" s="497" t="s">
        <v>8361</v>
      </c>
      <c r="F16" s="497" t="s">
        <v>8362</v>
      </c>
      <c r="G16" s="497" t="s">
        <v>8363</v>
      </c>
      <c r="H16" s="497" t="s">
        <v>8364</v>
      </c>
      <c r="I16" s="497" t="s">
        <v>8365</v>
      </c>
      <c r="J16" s="497" t="s">
        <v>8366</v>
      </c>
      <c r="K16" s="497" t="s">
        <v>8333</v>
      </c>
      <c r="L16" s="497" t="s">
        <v>8334</v>
      </c>
      <c r="M16" s="497" t="s">
        <v>8146</v>
      </c>
      <c r="N16" s="497" t="s">
        <v>8337</v>
      </c>
      <c r="O16" s="497" t="s">
        <v>8332</v>
      </c>
      <c r="P16" s="497" t="s">
        <v>8336</v>
      </c>
      <c r="Q16" s="497" t="s">
        <v>8344</v>
      </c>
    </row>
    <row r="17" spans="1:17" s="442" customFormat="1">
      <c r="A17" s="482" t="s">
        <v>8237</v>
      </c>
      <c r="B17" s="483"/>
      <c r="C17" s="483">
        <v>19</v>
      </c>
      <c r="D17" s="483">
        <v>10</v>
      </c>
      <c r="E17" s="483"/>
      <c r="F17" s="483"/>
      <c r="G17" s="483"/>
      <c r="H17" s="483"/>
      <c r="I17" s="483"/>
      <c r="J17" s="483"/>
      <c r="K17" s="483">
        <v>12</v>
      </c>
      <c r="L17" s="483"/>
      <c r="M17" s="483"/>
      <c r="N17" s="483"/>
      <c r="O17" s="483">
        <v>20</v>
      </c>
      <c r="P17" s="483">
        <v>10</v>
      </c>
      <c r="Q17" s="483">
        <v>20</v>
      </c>
    </row>
    <row r="18" spans="1:17" s="442" customFormat="1">
      <c r="A18" s="482" t="s">
        <v>3153</v>
      </c>
      <c r="B18" s="483">
        <v>33</v>
      </c>
      <c r="C18" s="483">
        <v>59</v>
      </c>
      <c r="D18" s="483">
        <v>70</v>
      </c>
      <c r="E18" s="483"/>
      <c r="F18" s="483"/>
      <c r="G18" s="483"/>
      <c r="H18" s="483">
        <v>1</v>
      </c>
      <c r="I18" s="483"/>
      <c r="J18" s="483">
        <v>1</v>
      </c>
      <c r="K18" s="483">
        <v>33</v>
      </c>
      <c r="L18" s="483"/>
      <c r="M18" s="483">
        <v>14</v>
      </c>
      <c r="N18" s="483">
        <v>2</v>
      </c>
      <c r="O18" s="483">
        <v>103</v>
      </c>
      <c r="P18" s="483">
        <v>70</v>
      </c>
      <c r="Q18" s="483"/>
    </row>
    <row r="19" spans="1:17" s="442" customFormat="1">
      <c r="A19" s="482" t="s">
        <v>4206</v>
      </c>
      <c r="B19" s="483"/>
      <c r="C19" s="483">
        <v>53</v>
      </c>
      <c r="D19" s="483">
        <v>58</v>
      </c>
      <c r="E19" s="483"/>
      <c r="F19" s="483"/>
      <c r="G19" s="483"/>
      <c r="H19" s="483"/>
      <c r="I19" s="483">
        <v>3</v>
      </c>
      <c r="J19" s="483"/>
      <c r="K19" s="483">
        <v>48</v>
      </c>
      <c r="L19" s="483">
        <v>1</v>
      </c>
      <c r="M19" s="483"/>
      <c r="N19" s="483"/>
      <c r="O19" s="483">
        <v>95</v>
      </c>
      <c r="P19" s="483">
        <v>67</v>
      </c>
      <c r="Q19" s="483"/>
    </row>
    <row r="20" spans="1:17" s="442" customFormat="1">
      <c r="A20" s="482" t="s">
        <v>4207</v>
      </c>
      <c r="B20" s="483"/>
      <c r="C20" s="483">
        <v>26</v>
      </c>
      <c r="D20" s="483">
        <v>24</v>
      </c>
      <c r="E20" s="483"/>
      <c r="F20" s="483"/>
      <c r="G20" s="483"/>
      <c r="H20" s="483">
        <v>4</v>
      </c>
      <c r="I20" s="483"/>
      <c r="J20" s="483"/>
      <c r="K20" s="483">
        <v>11</v>
      </c>
      <c r="L20" s="483"/>
      <c r="M20" s="483">
        <v>5</v>
      </c>
      <c r="N20" s="483"/>
      <c r="O20" s="483">
        <v>37</v>
      </c>
      <c r="P20" s="483">
        <v>16</v>
      </c>
      <c r="Q20" s="483">
        <v>37</v>
      </c>
    </row>
    <row r="21" spans="1:17" s="442" customFormat="1">
      <c r="A21" s="482" t="s">
        <v>3151</v>
      </c>
      <c r="B21" s="483"/>
      <c r="C21" s="483">
        <v>27</v>
      </c>
      <c r="D21" s="483">
        <v>37</v>
      </c>
      <c r="E21" s="483"/>
      <c r="F21" s="483"/>
      <c r="G21" s="483"/>
      <c r="H21" s="483"/>
      <c r="I21" s="483"/>
      <c r="J21" s="483"/>
      <c r="K21" s="483">
        <v>26</v>
      </c>
      <c r="L21" s="483"/>
      <c r="M21" s="483"/>
      <c r="N21" s="483"/>
      <c r="O21" s="483">
        <v>41</v>
      </c>
      <c r="P21" s="483">
        <v>28</v>
      </c>
      <c r="Q21" s="483"/>
    </row>
    <row r="22" spans="1:17" s="442" customFormat="1">
      <c r="A22" s="482" t="s">
        <v>1427</v>
      </c>
      <c r="B22" s="483"/>
      <c r="C22" s="483">
        <v>70</v>
      </c>
      <c r="D22" s="483">
        <v>69</v>
      </c>
      <c r="E22" s="483"/>
      <c r="F22" s="483">
        <v>5</v>
      </c>
      <c r="G22" s="483">
        <v>1</v>
      </c>
      <c r="H22" s="483"/>
      <c r="I22" s="483">
        <v>2</v>
      </c>
      <c r="J22" s="483"/>
      <c r="K22" s="483">
        <v>71</v>
      </c>
      <c r="L22" s="483">
        <v>4</v>
      </c>
      <c r="M22" s="483">
        <v>12</v>
      </c>
      <c r="N22" s="483">
        <v>12</v>
      </c>
      <c r="O22" s="483">
        <v>106</v>
      </c>
      <c r="P22" s="483">
        <v>122</v>
      </c>
      <c r="Q22" s="483">
        <v>107</v>
      </c>
    </row>
    <row r="23" spans="1:17" s="442" customFormat="1">
      <c r="A23" s="482" t="s">
        <v>4208</v>
      </c>
      <c r="B23" s="483">
        <v>32</v>
      </c>
      <c r="C23" s="483">
        <v>80</v>
      </c>
      <c r="D23" s="483">
        <v>89</v>
      </c>
      <c r="E23" s="483"/>
      <c r="F23" s="483"/>
      <c r="G23" s="483"/>
      <c r="H23" s="483"/>
      <c r="I23" s="483"/>
      <c r="J23" s="483"/>
      <c r="K23" s="483">
        <v>76</v>
      </c>
      <c r="L23" s="483">
        <v>11</v>
      </c>
      <c r="M23" s="483"/>
      <c r="N23" s="483"/>
      <c r="O23" s="483">
        <v>121</v>
      </c>
      <c r="P23" s="483">
        <v>82</v>
      </c>
      <c r="Q23" s="483"/>
    </row>
    <row r="24" spans="1:17" s="442" customFormat="1">
      <c r="A24" s="482" t="s">
        <v>4205</v>
      </c>
      <c r="B24" s="483"/>
      <c r="C24" s="483">
        <v>36</v>
      </c>
      <c r="D24" s="483">
        <v>26</v>
      </c>
      <c r="E24" s="483"/>
      <c r="F24" s="483"/>
      <c r="G24" s="483"/>
      <c r="H24" s="483"/>
      <c r="I24" s="483"/>
      <c r="J24" s="483"/>
      <c r="K24" s="483">
        <v>20</v>
      </c>
      <c r="L24" s="483">
        <v>1</v>
      </c>
      <c r="M24" s="483"/>
      <c r="N24" s="483"/>
      <c r="O24" s="483">
        <v>56</v>
      </c>
      <c r="P24" s="483">
        <v>25</v>
      </c>
      <c r="Q24" s="483">
        <v>56</v>
      </c>
    </row>
    <row r="25" spans="1:17" s="442" customFormat="1">
      <c r="A25" s="482" t="s">
        <v>7213</v>
      </c>
      <c r="B25" s="483"/>
      <c r="C25" s="483">
        <v>85</v>
      </c>
      <c r="D25" s="483">
        <v>73</v>
      </c>
      <c r="E25" s="483"/>
      <c r="F25" s="483">
        <v>1</v>
      </c>
      <c r="G25" s="483"/>
      <c r="H25" s="483"/>
      <c r="I25" s="483"/>
      <c r="J25" s="483"/>
      <c r="K25" s="483">
        <v>67</v>
      </c>
      <c r="L25" s="483"/>
      <c r="M25" s="483">
        <v>5</v>
      </c>
      <c r="N25" s="483">
        <v>29</v>
      </c>
      <c r="O25" s="483">
        <v>98</v>
      </c>
      <c r="P25" s="483">
        <v>83</v>
      </c>
      <c r="Q25" s="483"/>
    </row>
    <row r="26" spans="1:17" s="442" customFormat="1">
      <c r="A26" s="482" t="s">
        <v>2352</v>
      </c>
      <c r="B26" s="483"/>
      <c r="C26" s="483">
        <v>81</v>
      </c>
      <c r="D26" s="483">
        <v>74</v>
      </c>
      <c r="E26" s="483"/>
      <c r="F26" s="483"/>
      <c r="G26" s="483"/>
      <c r="H26" s="483"/>
      <c r="I26" s="483"/>
      <c r="J26" s="483"/>
      <c r="K26" s="483">
        <v>40</v>
      </c>
      <c r="L26" s="483"/>
      <c r="M26" s="391">
        <v>37</v>
      </c>
      <c r="N26" s="391"/>
      <c r="O26" s="483">
        <v>134</v>
      </c>
      <c r="P26" s="483">
        <v>120</v>
      </c>
      <c r="Q26" s="483">
        <v>139</v>
      </c>
    </row>
    <row r="27" spans="1:17" s="442" customFormat="1">
      <c r="A27" s="482" t="s">
        <v>7214</v>
      </c>
      <c r="B27" s="483"/>
      <c r="C27" s="483">
        <v>34</v>
      </c>
      <c r="D27" s="483">
        <v>27</v>
      </c>
      <c r="E27" s="483"/>
      <c r="F27" s="483">
        <v>6</v>
      </c>
      <c r="G27" s="483"/>
      <c r="H27" s="483"/>
      <c r="I27" s="483"/>
      <c r="J27" s="483"/>
      <c r="K27" s="483">
        <v>17</v>
      </c>
      <c r="L27" s="483"/>
      <c r="M27" s="483">
        <v>7</v>
      </c>
      <c r="N27" s="483">
        <v>6</v>
      </c>
      <c r="O27" s="483">
        <v>55</v>
      </c>
      <c r="P27" s="483">
        <v>29</v>
      </c>
      <c r="Q27" s="483">
        <v>55</v>
      </c>
    </row>
    <row r="28" spans="1:17" s="442" customFormat="1">
      <c r="A28" s="482" t="s">
        <v>480</v>
      </c>
      <c r="B28" s="483"/>
      <c r="C28" s="483">
        <v>63</v>
      </c>
      <c r="D28" s="483">
        <v>76</v>
      </c>
      <c r="E28" s="483">
        <v>2</v>
      </c>
      <c r="F28" s="483">
        <v>2</v>
      </c>
      <c r="G28" s="483"/>
      <c r="H28" s="483"/>
      <c r="I28" s="483"/>
      <c r="J28" s="483"/>
      <c r="K28" s="483">
        <v>41</v>
      </c>
      <c r="L28" s="483"/>
      <c r="M28" s="483"/>
      <c r="N28" s="483">
        <v>111</v>
      </c>
      <c r="O28" s="483">
        <v>111</v>
      </c>
      <c r="P28" s="483">
        <v>46</v>
      </c>
      <c r="Q28" s="483">
        <v>111</v>
      </c>
    </row>
    <row r="29" spans="1:17" s="442" customFormat="1">
      <c r="A29" s="482" t="s">
        <v>4209</v>
      </c>
      <c r="B29" s="483"/>
      <c r="C29" s="483">
        <v>68</v>
      </c>
      <c r="D29" s="483">
        <v>41</v>
      </c>
      <c r="E29" s="483"/>
      <c r="F29" s="483"/>
      <c r="G29" s="483"/>
      <c r="H29" s="483"/>
      <c r="I29" s="483"/>
      <c r="J29" s="483"/>
      <c r="K29" s="483">
        <v>21</v>
      </c>
      <c r="L29" s="483"/>
      <c r="M29" s="483"/>
      <c r="N29" s="483">
        <v>105</v>
      </c>
      <c r="O29" s="483">
        <v>114</v>
      </c>
      <c r="P29" s="483">
        <v>63</v>
      </c>
      <c r="Q29" s="483">
        <v>113</v>
      </c>
    </row>
    <row r="30" spans="1:17" s="442" customFormat="1">
      <c r="A30" s="482" t="s">
        <v>2358</v>
      </c>
      <c r="B30" s="483"/>
      <c r="C30" s="483">
        <v>18</v>
      </c>
      <c r="D30" s="483">
        <v>12</v>
      </c>
      <c r="E30" s="483"/>
      <c r="F30" s="483"/>
      <c r="G30" s="483"/>
      <c r="H30" s="483"/>
      <c r="I30" s="483"/>
      <c r="J30" s="483"/>
      <c r="K30" s="483">
        <v>7</v>
      </c>
      <c r="L30" s="483"/>
      <c r="M30" s="483">
        <v>9</v>
      </c>
      <c r="N30" s="483">
        <v>32</v>
      </c>
      <c r="O30" s="483">
        <v>30</v>
      </c>
      <c r="P30" s="483">
        <v>19</v>
      </c>
      <c r="Q30" s="483">
        <v>30</v>
      </c>
    </row>
    <row r="31" spans="1:17" s="442" customFormat="1">
      <c r="A31" s="482" t="s">
        <v>2359</v>
      </c>
      <c r="B31" s="483"/>
      <c r="C31" s="483">
        <v>3</v>
      </c>
      <c r="D31" s="483">
        <v>3</v>
      </c>
      <c r="E31" s="483"/>
      <c r="F31" s="483"/>
      <c r="G31" s="483"/>
      <c r="H31" s="483"/>
      <c r="I31" s="483"/>
      <c r="J31" s="483"/>
      <c r="K31" s="483">
        <v>5</v>
      </c>
      <c r="L31" s="483"/>
      <c r="M31" s="483">
        <v>2</v>
      </c>
      <c r="N31" s="483">
        <v>5</v>
      </c>
      <c r="O31" s="483">
        <v>3</v>
      </c>
      <c r="P31" s="483">
        <v>3</v>
      </c>
      <c r="Q31" s="483">
        <v>5</v>
      </c>
    </row>
    <row r="32" spans="1:17" s="442" customFormat="1">
      <c r="A32" s="482" t="s">
        <v>8342</v>
      </c>
      <c r="B32" s="483"/>
      <c r="C32" s="483"/>
      <c r="D32" s="483">
        <v>5</v>
      </c>
      <c r="E32" s="483"/>
      <c r="F32" s="483"/>
      <c r="G32" s="483"/>
      <c r="H32" s="483"/>
      <c r="I32" s="483"/>
      <c r="J32" s="483"/>
      <c r="K32" s="483">
        <v>4</v>
      </c>
      <c r="L32" s="483"/>
      <c r="M32" s="483"/>
      <c r="N32" s="483"/>
      <c r="O32" s="483">
        <v>8</v>
      </c>
      <c r="P32" s="483">
        <v>5</v>
      </c>
      <c r="Q32" s="483">
        <v>9</v>
      </c>
    </row>
    <row r="33" spans="1:18" s="442" customFormat="1">
      <c r="A33" s="482" t="s">
        <v>7206</v>
      </c>
      <c r="B33" s="483"/>
      <c r="C33" s="483">
        <v>5</v>
      </c>
      <c r="D33" s="483">
        <v>5</v>
      </c>
      <c r="E33" s="483"/>
      <c r="F33" s="483"/>
      <c r="G33" s="483"/>
      <c r="H33" s="483"/>
      <c r="I33" s="483"/>
      <c r="J33" s="483"/>
      <c r="K33" s="483">
        <v>5</v>
      </c>
      <c r="L33" s="483"/>
      <c r="M33" s="483"/>
      <c r="N33" s="483">
        <v>9</v>
      </c>
      <c r="O33" s="483">
        <v>9</v>
      </c>
      <c r="P33" s="483">
        <v>5</v>
      </c>
      <c r="Q33" s="483">
        <v>9</v>
      </c>
    </row>
    <row r="34" spans="1:18" s="442" customFormat="1">
      <c r="A34" s="482" t="s">
        <v>8137</v>
      </c>
      <c r="B34" s="483"/>
      <c r="C34" s="483">
        <v>24</v>
      </c>
      <c r="D34" s="483">
        <v>13</v>
      </c>
      <c r="E34" s="483"/>
      <c r="F34" s="483"/>
      <c r="G34" s="483"/>
      <c r="H34" s="483"/>
      <c r="I34" s="483"/>
      <c r="J34" s="483"/>
      <c r="K34" s="483">
        <v>41</v>
      </c>
      <c r="L34" s="483"/>
      <c r="M34" s="483"/>
      <c r="N34" s="483"/>
      <c r="O34" s="483">
        <v>41</v>
      </c>
      <c r="P34" s="483">
        <v>16</v>
      </c>
      <c r="Q34" s="483">
        <v>41</v>
      </c>
    </row>
    <row r="35" spans="1:18" s="442" customFormat="1">
      <c r="A35" s="4"/>
      <c r="B35" s="484"/>
      <c r="C35" s="484"/>
      <c r="D35" s="484"/>
      <c r="E35" s="484"/>
      <c r="F35" s="484"/>
      <c r="G35" s="484"/>
      <c r="H35" s="484"/>
      <c r="I35" s="484"/>
      <c r="J35" s="484"/>
      <c r="K35" s="484"/>
      <c r="L35" s="484"/>
      <c r="M35" s="484"/>
      <c r="N35" s="484"/>
      <c r="O35" s="484"/>
      <c r="P35" s="484"/>
      <c r="Q35" s="484"/>
    </row>
    <row r="36" spans="1:18" s="24" customFormat="1" ht="25.5">
      <c r="A36" s="497" t="s">
        <v>17</v>
      </c>
      <c r="B36" s="497" t="s">
        <v>8368</v>
      </c>
      <c r="C36" s="497" t="s">
        <v>8360</v>
      </c>
      <c r="D36" s="497" t="s">
        <v>8335</v>
      </c>
      <c r="E36" s="497" t="s">
        <v>8361</v>
      </c>
      <c r="F36" s="497" t="s">
        <v>8362</v>
      </c>
      <c r="G36" s="497" t="s">
        <v>8363</v>
      </c>
      <c r="H36" s="497" t="s">
        <v>8364</v>
      </c>
      <c r="I36" s="497" t="s">
        <v>8365</v>
      </c>
      <c r="J36" s="497" t="s">
        <v>8366</v>
      </c>
      <c r="K36" s="497" t="s">
        <v>8333</v>
      </c>
      <c r="L36" s="497" t="s">
        <v>8334</v>
      </c>
      <c r="M36" s="497" t="s">
        <v>8146</v>
      </c>
      <c r="N36" s="497" t="s">
        <v>8337</v>
      </c>
      <c r="O36" s="497" t="s">
        <v>8332</v>
      </c>
      <c r="P36" s="497" t="s">
        <v>8336</v>
      </c>
      <c r="Q36" s="497" t="s">
        <v>8344</v>
      </c>
      <c r="R36" s="497" t="s">
        <v>8147</v>
      </c>
    </row>
    <row r="37" spans="1:18" s="24" customFormat="1">
      <c r="A37" s="482" t="s">
        <v>8237</v>
      </c>
      <c r="B37" s="485">
        <f t="shared" ref="B37:B54" si="0">B17*$G$8*52</f>
        <v>0</v>
      </c>
      <c r="C37" s="485">
        <f t="shared" ref="C37:C54" si="1">C17*$G$7*52</f>
        <v>0</v>
      </c>
      <c r="D37" s="485">
        <f>(((D17*80%)*$G$2)*52)+(((20%*D17)*$G$3)*52)</f>
        <v>0</v>
      </c>
      <c r="E37" s="485">
        <f>E17*$R$2*52</f>
        <v>0</v>
      </c>
      <c r="F37" s="485">
        <f>F17*$R$3*52</f>
        <v>0</v>
      </c>
      <c r="G37" s="485">
        <f>G17*$R$4*52</f>
        <v>0</v>
      </c>
      <c r="H37" s="485">
        <f>H17*$R$5*52</f>
        <v>0</v>
      </c>
      <c r="I37" s="485">
        <f>I17*$R$6*52</f>
        <v>0</v>
      </c>
      <c r="J37" s="485">
        <f>J17*$R$7*52</f>
        <v>0</v>
      </c>
      <c r="K37" s="485">
        <f t="shared" ref="K37:K54" si="2">K17*$G$6*52</f>
        <v>0</v>
      </c>
      <c r="L37" s="485">
        <f t="shared" ref="L37:L54" si="3">L17*$G$10*52</f>
        <v>0</v>
      </c>
      <c r="M37" s="485">
        <f t="shared" ref="M37:M54" si="4">M17*$G$9*52</f>
        <v>0</v>
      </c>
      <c r="N37" s="485">
        <f t="shared" ref="N37:N54" si="5">N17*$G$11*52</f>
        <v>0</v>
      </c>
      <c r="O37" s="485">
        <f t="shared" ref="O37:O54" si="6">O17*$G$4*52</f>
        <v>0</v>
      </c>
      <c r="P37" s="485">
        <f t="shared" ref="P37:P54" si="7">P17*$G$5*52</f>
        <v>0</v>
      </c>
      <c r="Q37" s="485">
        <f t="shared" ref="Q37:Q54" si="8">Q17*$G$12*52</f>
        <v>0</v>
      </c>
      <c r="R37" s="485">
        <f t="shared" ref="R37:R53" si="9">SUM(B37:Q37)</f>
        <v>0</v>
      </c>
    </row>
    <row r="38" spans="1:18" s="24" customFormat="1">
      <c r="A38" s="486" t="s">
        <v>3153</v>
      </c>
      <c r="B38" s="485">
        <f t="shared" si="0"/>
        <v>0</v>
      </c>
      <c r="C38" s="485">
        <f t="shared" si="1"/>
        <v>0</v>
      </c>
      <c r="D38" s="485">
        <f t="shared" ref="D38:D54" si="10">(((D18*80%)*$G$2)*52)+(((20%*D18)*$G$3)*52)</f>
        <v>0</v>
      </c>
      <c r="E38" s="485">
        <f t="shared" ref="E38:E49" si="11">E18*$R$2*52</f>
        <v>0</v>
      </c>
      <c r="F38" s="485">
        <f>F18*$R$3*52</f>
        <v>0</v>
      </c>
      <c r="G38" s="485">
        <f t="shared" ref="G38:G49" si="12">G18*$R$4*52</f>
        <v>0</v>
      </c>
      <c r="H38" s="485">
        <f>H18*$R$5*52</f>
        <v>0</v>
      </c>
      <c r="I38" s="485">
        <f t="shared" ref="I38:I49" si="13">I18*$R$6*52</f>
        <v>0</v>
      </c>
      <c r="J38" s="485">
        <f>J18*$R$7*52</f>
        <v>0</v>
      </c>
      <c r="K38" s="485">
        <f t="shared" si="2"/>
        <v>0</v>
      </c>
      <c r="L38" s="485">
        <f t="shared" si="3"/>
        <v>0</v>
      </c>
      <c r="M38" s="485">
        <f t="shared" si="4"/>
        <v>0</v>
      </c>
      <c r="N38" s="485">
        <f t="shared" si="5"/>
        <v>0</v>
      </c>
      <c r="O38" s="485">
        <f t="shared" si="6"/>
        <v>0</v>
      </c>
      <c r="P38" s="485">
        <f t="shared" si="7"/>
        <v>0</v>
      </c>
      <c r="Q38" s="485">
        <f t="shared" si="8"/>
        <v>0</v>
      </c>
      <c r="R38" s="485">
        <f t="shared" si="9"/>
        <v>0</v>
      </c>
    </row>
    <row r="39" spans="1:18" s="24" customFormat="1">
      <c r="A39" s="487" t="s">
        <v>4206</v>
      </c>
      <c r="B39" s="485">
        <f t="shared" si="0"/>
        <v>0</v>
      </c>
      <c r="C39" s="485">
        <f t="shared" si="1"/>
        <v>0</v>
      </c>
      <c r="D39" s="485">
        <f t="shared" si="10"/>
        <v>0</v>
      </c>
      <c r="E39" s="485">
        <f t="shared" si="11"/>
        <v>0</v>
      </c>
      <c r="F39" s="485">
        <f t="shared" ref="F39:F49" si="14">F19*$R$3*52</f>
        <v>0</v>
      </c>
      <c r="G39" s="485">
        <f>G19*$R$4*52</f>
        <v>0</v>
      </c>
      <c r="H39" s="485">
        <f t="shared" ref="H39:H49" si="15">H19*$R$5*52</f>
        <v>0</v>
      </c>
      <c r="I39" s="485">
        <f>I19*$R$6*52</f>
        <v>0</v>
      </c>
      <c r="J39" s="485">
        <f t="shared" ref="J39:J49" si="16">J19*$R$7*52</f>
        <v>0</v>
      </c>
      <c r="K39" s="485">
        <f t="shared" si="2"/>
        <v>0</v>
      </c>
      <c r="L39" s="485">
        <f t="shared" si="3"/>
        <v>0</v>
      </c>
      <c r="M39" s="485">
        <f t="shared" si="4"/>
        <v>0</v>
      </c>
      <c r="N39" s="485">
        <f t="shared" si="5"/>
        <v>0</v>
      </c>
      <c r="O39" s="485">
        <f t="shared" si="6"/>
        <v>0</v>
      </c>
      <c r="P39" s="485">
        <f t="shared" si="7"/>
        <v>0</v>
      </c>
      <c r="Q39" s="485">
        <f t="shared" si="8"/>
        <v>0</v>
      </c>
      <c r="R39" s="485">
        <f t="shared" si="9"/>
        <v>0</v>
      </c>
    </row>
    <row r="40" spans="1:18" s="24" customFormat="1">
      <c r="A40" s="488" t="s">
        <v>4207</v>
      </c>
      <c r="B40" s="485">
        <f t="shared" si="0"/>
        <v>0</v>
      </c>
      <c r="C40" s="485">
        <f t="shared" si="1"/>
        <v>0</v>
      </c>
      <c r="D40" s="485">
        <f t="shared" si="10"/>
        <v>0</v>
      </c>
      <c r="E40" s="485">
        <f t="shared" si="11"/>
        <v>0</v>
      </c>
      <c r="F40" s="485">
        <f t="shared" si="14"/>
        <v>0</v>
      </c>
      <c r="G40" s="485">
        <f t="shared" si="12"/>
        <v>0</v>
      </c>
      <c r="H40" s="485">
        <f t="shared" si="15"/>
        <v>0</v>
      </c>
      <c r="I40" s="485">
        <f t="shared" si="13"/>
        <v>0</v>
      </c>
      <c r="J40" s="485">
        <f t="shared" si="16"/>
        <v>0</v>
      </c>
      <c r="K40" s="485">
        <f t="shared" si="2"/>
        <v>0</v>
      </c>
      <c r="L40" s="485">
        <f t="shared" si="3"/>
        <v>0</v>
      </c>
      <c r="M40" s="485">
        <f t="shared" si="4"/>
        <v>0</v>
      </c>
      <c r="N40" s="485">
        <f t="shared" si="5"/>
        <v>0</v>
      </c>
      <c r="O40" s="485">
        <f t="shared" si="6"/>
        <v>0</v>
      </c>
      <c r="P40" s="485">
        <f t="shared" si="7"/>
        <v>0</v>
      </c>
      <c r="Q40" s="485">
        <f t="shared" si="8"/>
        <v>0</v>
      </c>
      <c r="R40" s="485">
        <f t="shared" si="9"/>
        <v>0</v>
      </c>
    </row>
    <row r="41" spans="1:18" s="24" customFormat="1">
      <c r="A41" s="488" t="s">
        <v>3151</v>
      </c>
      <c r="B41" s="485">
        <f t="shared" si="0"/>
        <v>0</v>
      </c>
      <c r="C41" s="485">
        <f t="shared" si="1"/>
        <v>0</v>
      </c>
      <c r="D41" s="485">
        <f t="shared" si="10"/>
        <v>0</v>
      </c>
      <c r="E41" s="485">
        <f t="shared" si="11"/>
        <v>0</v>
      </c>
      <c r="F41" s="485">
        <f t="shared" si="14"/>
        <v>0</v>
      </c>
      <c r="G41" s="485">
        <f t="shared" si="12"/>
        <v>0</v>
      </c>
      <c r="H41" s="485">
        <f t="shared" si="15"/>
        <v>0</v>
      </c>
      <c r="I41" s="485">
        <f t="shared" si="13"/>
        <v>0</v>
      </c>
      <c r="J41" s="485">
        <f t="shared" si="16"/>
        <v>0</v>
      </c>
      <c r="K41" s="485">
        <f t="shared" si="2"/>
        <v>0</v>
      </c>
      <c r="L41" s="485">
        <f t="shared" si="3"/>
        <v>0</v>
      </c>
      <c r="M41" s="485">
        <f t="shared" si="4"/>
        <v>0</v>
      </c>
      <c r="N41" s="485">
        <f t="shared" si="5"/>
        <v>0</v>
      </c>
      <c r="O41" s="485">
        <f t="shared" si="6"/>
        <v>0</v>
      </c>
      <c r="P41" s="485">
        <f t="shared" si="7"/>
        <v>0</v>
      </c>
      <c r="Q41" s="485">
        <f t="shared" si="8"/>
        <v>0</v>
      </c>
      <c r="R41" s="485">
        <f t="shared" si="9"/>
        <v>0</v>
      </c>
    </row>
    <row r="42" spans="1:18" s="24" customFormat="1">
      <c r="A42" s="488" t="s">
        <v>1427</v>
      </c>
      <c r="B42" s="485">
        <f t="shared" si="0"/>
        <v>0</v>
      </c>
      <c r="C42" s="485">
        <f t="shared" si="1"/>
        <v>0</v>
      </c>
      <c r="D42" s="485">
        <f t="shared" si="10"/>
        <v>0</v>
      </c>
      <c r="E42" s="485">
        <f t="shared" si="11"/>
        <v>0</v>
      </c>
      <c r="F42" s="485">
        <f t="shared" si="14"/>
        <v>0</v>
      </c>
      <c r="G42" s="485">
        <f t="shared" si="12"/>
        <v>0</v>
      </c>
      <c r="H42" s="485">
        <f t="shared" si="15"/>
        <v>0</v>
      </c>
      <c r="I42" s="485">
        <f t="shared" si="13"/>
        <v>0</v>
      </c>
      <c r="J42" s="485">
        <f t="shared" si="16"/>
        <v>0</v>
      </c>
      <c r="K42" s="485">
        <f t="shared" si="2"/>
        <v>0</v>
      </c>
      <c r="L42" s="485">
        <f t="shared" si="3"/>
        <v>0</v>
      </c>
      <c r="M42" s="485">
        <f t="shared" si="4"/>
        <v>0</v>
      </c>
      <c r="N42" s="485">
        <f t="shared" si="5"/>
        <v>0</v>
      </c>
      <c r="O42" s="485">
        <f t="shared" si="6"/>
        <v>0</v>
      </c>
      <c r="P42" s="485">
        <f t="shared" si="7"/>
        <v>0</v>
      </c>
      <c r="Q42" s="485">
        <f t="shared" si="8"/>
        <v>0</v>
      </c>
      <c r="R42" s="485">
        <f t="shared" si="9"/>
        <v>0</v>
      </c>
    </row>
    <row r="43" spans="1:18" s="24" customFormat="1">
      <c r="A43" s="482" t="s">
        <v>4208</v>
      </c>
      <c r="B43" s="485">
        <f t="shared" si="0"/>
        <v>0</v>
      </c>
      <c r="C43" s="485">
        <f t="shared" si="1"/>
        <v>0</v>
      </c>
      <c r="D43" s="485">
        <f t="shared" si="10"/>
        <v>0</v>
      </c>
      <c r="E43" s="485">
        <f t="shared" si="11"/>
        <v>0</v>
      </c>
      <c r="F43" s="485">
        <f t="shared" si="14"/>
        <v>0</v>
      </c>
      <c r="G43" s="485">
        <f t="shared" si="12"/>
        <v>0</v>
      </c>
      <c r="H43" s="485">
        <f t="shared" si="15"/>
        <v>0</v>
      </c>
      <c r="I43" s="485">
        <f t="shared" si="13"/>
        <v>0</v>
      </c>
      <c r="J43" s="485">
        <f t="shared" si="16"/>
        <v>0</v>
      </c>
      <c r="K43" s="485">
        <f t="shared" si="2"/>
        <v>0</v>
      </c>
      <c r="L43" s="485">
        <f t="shared" si="3"/>
        <v>0</v>
      </c>
      <c r="M43" s="485">
        <f t="shared" si="4"/>
        <v>0</v>
      </c>
      <c r="N43" s="485">
        <f t="shared" si="5"/>
        <v>0</v>
      </c>
      <c r="O43" s="485">
        <f t="shared" si="6"/>
        <v>0</v>
      </c>
      <c r="P43" s="485">
        <f t="shared" si="7"/>
        <v>0</v>
      </c>
      <c r="Q43" s="485">
        <f t="shared" si="8"/>
        <v>0</v>
      </c>
      <c r="R43" s="485">
        <f t="shared" si="9"/>
        <v>0</v>
      </c>
    </row>
    <row r="44" spans="1:18" s="24" customFormat="1">
      <c r="A44" s="486" t="s">
        <v>4205</v>
      </c>
      <c r="B44" s="485">
        <f t="shared" si="0"/>
        <v>0</v>
      </c>
      <c r="C44" s="485">
        <f t="shared" si="1"/>
        <v>0</v>
      </c>
      <c r="D44" s="485">
        <f t="shared" si="10"/>
        <v>0</v>
      </c>
      <c r="E44" s="485">
        <f t="shared" si="11"/>
        <v>0</v>
      </c>
      <c r="F44" s="485">
        <f t="shared" si="14"/>
        <v>0</v>
      </c>
      <c r="G44" s="485">
        <f t="shared" si="12"/>
        <v>0</v>
      </c>
      <c r="H44" s="485">
        <f t="shared" si="15"/>
        <v>0</v>
      </c>
      <c r="I44" s="485">
        <f t="shared" si="13"/>
        <v>0</v>
      </c>
      <c r="J44" s="485">
        <f t="shared" si="16"/>
        <v>0</v>
      </c>
      <c r="K44" s="485">
        <f t="shared" si="2"/>
        <v>0</v>
      </c>
      <c r="L44" s="485">
        <f t="shared" si="3"/>
        <v>0</v>
      </c>
      <c r="M44" s="485">
        <f t="shared" si="4"/>
        <v>0</v>
      </c>
      <c r="N44" s="485">
        <f t="shared" si="5"/>
        <v>0</v>
      </c>
      <c r="O44" s="485">
        <f t="shared" si="6"/>
        <v>0</v>
      </c>
      <c r="P44" s="485">
        <f t="shared" si="7"/>
        <v>0</v>
      </c>
      <c r="Q44" s="485">
        <f t="shared" si="8"/>
        <v>0</v>
      </c>
      <c r="R44" s="485">
        <f t="shared" si="9"/>
        <v>0</v>
      </c>
    </row>
    <row r="45" spans="1:18" s="24" customFormat="1">
      <c r="A45" s="486" t="s">
        <v>7213</v>
      </c>
      <c r="B45" s="485">
        <f t="shared" si="0"/>
        <v>0</v>
      </c>
      <c r="C45" s="485">
        <f t="shared" si="1"/>
        <v>0</v>
      </c>
      <c r="D45" s="485">
        <f t="shared" si="10"/>
        <v>0</v>
      </c>
      <c r="E45" s="485">
        <f t="shared" si="11"/>
        <v>0</v>
      </c>
      <c r="F45" s="485">
        <f t="shared" si="14"/>
        <v>0</v>
      </c>
      <c r="G45" s="485">
        <f t="shared" si="12"/>
        <v>0</v>
      </c>
      <c r="H45" s="485">
        <f t="shared" si="15"/>
        <v>0</v>
      </c>
      <c r="I45" s="485">
        <f t="shared" si="13"/>
        <v>0</v>
      </c>
      <c r="J45" s="485">
        <f t="shared" si="16"/>
        <v>0</v>
      </c>
      <c r="K45" s="485">
        <f t="shared" si="2"/>
        <v>0</v>
      </c>
      <c r="L45" s="485">
        <f t="shared" si="3"/>
        <v>0</v>
      </c>
      <c r="M45" s="485">
        <f t="shared" si="4"/>
        <v>0</v>
      </c>
      <c r="N45" s="485">
        <f t="shared" si="5"/>
        <v>0</v>
      </c>
      <c r="O45" s="485">
        <f t="shared" si="6"/>
        <v>0</v>
      </c>
      <c r="P45" s="485">
        <f t="shared" si="7"/>
        <v>0</v>
      </c>
      <c r="Q45" s="485">
        <f t="shared" si="8"/>
        <v>0</v>
      </c>
      <c r="R45" s="485">
        <f t="shared" si="9"/>
        <v>0</v>
      </c>
    </row>
    <row r="46" spans="1:18" s="24" customFormat="1">
      <c r="A46" s="486" t="s">
        <v>2352</v>
      </c>
      <c r="B46" s="485">
        <f t="shared" si="0"/>
        <v>0</v>
      </c>
      <c r="C46" s="485">
        <f t="shared" si="1"/>
        <v>0</v>
      </c>
      <c r="D46" s="485">
        <f t="shared" si="10"/>
        <v>0</v>
      </c>
      <c r="E46" s="485">
        <f t="shared" si="11"/>
        <v>0</v>
      </c>
      <c r="F46" s="485">
        <f t="shared" si="14"/>
        <v>0</v>
      </c>
      <c r="G46" s="485">
        <f t="shared" si="12"/>
        <v>0</v>
      </c>
      <c r="H46" s="485">
        <f t="shared" si="15"/>
        <v>0</v>
      </c>
      <c r="I46" s="485">
        <f t="shared" si="13"/>
        <v>0</v>
      </c>
      <c r="J46" s="485">
        <f t="shared" si="16"/>
        <v>0</v>
      </c>
      <c r="K46" s="485">
        <f t="shared" si="2"/>
        <v>0</v>
      </c>
      <c r="L46" s="485">
        <f t="shared" si="3"/>
        <v>0</v>
      </c>
      <c r="M46" s="485">
        <f t="shared" si="4"/>
        <v>0</v>
      </c>
      <c r="N46" s="485">
        <f t="shared" si="5"/>
        <v>0</v>
      </c>
      <c r="O46" s="485">
        <f t="shared" si="6"/>
        <v>0</v>
      </c>
      <c r="P46" s="485">
        <f t="shared" si="7"/>
        <v>0</v>
      </c>
      <c r="Q46" s="485">
        <f t="shared" si="8"/>
        <v>0</v>
      </c>
      <c r="R46" s="485">
        <f t="shared" si="9"/>
        <v>0</v>
      </c>
    </row>
    <row r="47" spans="1:18" s="24" customFormat="1">
      <c r="A47" s="486" t="s">
        <v>7214</v>
      </c>
      <c r="B47" s="485">
        <f t="shared" si="0"/>
        <v>0</v>
      </c>
      <c r="C47" s="485">
        <f t="shared" si="1"/>
        <v>0</v>
      </c>
      <c r="D47" s="485">
        <f t="shared" si="10"/>
        <v>0</v>
      </c>
      <c r="E47" s="485">
        <f t="shared" si="11"/>
        <v>0</v>
      </c>
      <c r="F47" s="485">
        <f t="shared" si="14"/>
        <v>0</v>
      </c>
      <c r="G47" s="485">
        <f t="shared" si="12"/>
        <v>0</v>
      </c>
      <c r="H47" s="485">
        <f t="shared" si="15"/>
        <v>0</v>
      </c>
      <c r="I47" s="485">
        <f t="shared" si="13"/>
        <v>0</v>
      </c>
      <c r="J47" s="485">
        <f t="shared" si="16"/>
        <v>0</v>
      </c>
      <c r="K47" s="485">
        <f t="shared" si="2"/>
        <v>0</v>
      </c>
      <c r="L47" s="485">
        <f t="shared" si="3"/>
        <v>0</v>
      </c>
      <c r="M47" s="485">
        <f t="shared" si="4"/>
        <v>0</v>
      </c>
      <c r="N47" s="485">
        <f t="shared" si="5"/>
        <v>0</v>
      </c>
      <c r="O47" s="485">
        <f t="shared" si="6"/>
        <v>0</v>
      </c>
      <c r="P47" s="485">
        <f t="shared" si="7"/>
        <v>0</v>
      </c>
      <c r="Q47" s="485">
        <f t="shared" si="8"/>
        <v>0</v>
      </c>
      <c r="R47" s="485">
        <f t="shared" si="9"/>
        <v>0</v>
      </c>
    </row>
    <row r="48" spans="1:18" s="24" customFormat="1">
      <c r="A48" s="487" t="s">
        <v>480</v>
      </c>
      <c r="B48" s="485">
        <f t="shared" si="0"/>
        <v>0</v>
      </c>
      <c r="C48" s="485">
        <f t="shared" si="1"/>
        <v>0</v>
      </c>
      <c r="D48" s="485">
        <f t="shared" si="10"/>
        <v>0</v>
      </c>
      <c r="E48" s="485">
        <f t="shared" si="11"/>
        <v>0</v>
      </c>
      <c r="F48" s="485">
        <f t="shared" si="14"/>
        <v>0</v>
      </c>
      <c r="G48" s="485">
        <f t="shared" si="12"/>
        <v>0</v>
      </c>
      <c r="H48" s="485">
        <f t="shared" si="15"/>
        <v>0</v>
      </c>
      <c r="I48" s="485">
        <f t="shared" si="13"/>
        <v>0</v>
      </c>
      <c r="J48" s="485">
        <f t="shared" si="16"/>
        <v>0</v>
      </c>
      <c r="K48" s="485">
        <f t="shared" si="2"/>
        <v>0</v>
      </c>
      <c r="L48" s="485">
        <f t="shared" si="3"/>
        <v>0</v>
      </c>
      <c r="M48" s="485">
        <f t="shared" si="4"/>
        <v>0</v>
      </c>
      <c r="N48" s="485">
        <f t="shared" si="5"/>
        <v>0</v>
      </c>
      <c r="O48" s="485">
        <f t="shared" si="6"/>
        <v>0</v>
      </c>
      <c r="P48" s="485">
        <f t="shared" si="7"/>
        <v>0</v>
      </c>
      <c r="Q48" s="485">
        <f t="shared" si="8"/>
        <v>0</v>
      </c>
      <c r="R48" s="485">
        <f t="shared" si="9"/>
        <v>0</v>
      </c>
    </row>
    <row r="49" spans="1:18" s="24" customFormat="1">
      <c r="A49" s="488" t="s">
        <v>4209</v>
      </c>
      <c r="B49" s="485">
        <f t="shared" si="0"/>
        <v>0</v>
      </c>
      <c r="C49" s="485">
        <f t="shared" si="1"/>
        <v>0</v>
      </c>
      <c r="D49" s="485">
        <f t="shared" si="10"/>
        <v>0</v>
      </c>
      <c r="E49" s="485">
        <f t="shared" si="11"/>
        <v>0</v>
      </c>
      <c r="F49" s="485">
        <f t="shared" si="14"/>
        <v>0</v>
      </c>
      <c r="G49" s="485">
        <f t="shared" si="12"/>
        <v>0</v>
      </c>
      <c r="H49" s="485">
        <f t="shared" si="15"/>
        <v>0</v>
      </c>
      <c r="I49" s="485">
        <f t="shared" si="13"/>
        <v>0</v>
      </c>
      <c r="J49" s="485">
        <f t="shared" si="16"/>
        <v>0</v>
      </c>
      <c r="K49" s="485">
        <f t="shared" si="2"/>
        <v>0</v>
      </c>
      <c r="L49" s="485">
        <f t="shared" si="3"/>
        <v>0</v>
      </c>
      <c r="M49" s="485">
        <f t="shared" si="4"/>
        <v>0</v>
      </c>
      <c r="N49" s="485">
        <f t="shared" si="5"/>
        <v>0</v>
      </c>
      <c r="O49" s="485">
        <f t="shared" si="6"/>
        <v>0</v>
      </c>
      <c r="P49" s="485">
        <f t="shared" si="7"/>
        <v>0</v>
      </c>
      <c r="Q49" s="485">
        <f t="shared" si="8"/>
        <v>0</v>
      </c>
      <c r="R49" s="485">
        <f t="shared" si="9"/>
        <v>0</v>
      </c>
    </row>
    <row r="50" spans="1:18" s="24" customFormat="1">
      <c r="A50" s="482" t="s">
        <v>2358</v>
      </c>
      <c r="B50" s="485">
        <f t="shared" si="0"/>
        <v>0</v>
      </c>
      <c r="C50" s="485">
        <f t="shared" si="1"/>
        <v>0</v>
      </c>
      <c r="D50" s="485">
        <f t="shared" si="10"/>
        <v>0</v>
      </c>
      <c r="E50" s="485">
        <f t="shared" ref="E50:E53" si="17">E30*$R$2*52</f>
        <v>0</v>
      </c>
      <c r="F50" s="485">
        <f t="shared" ref="F50:F53" si="18">F30*$R$3*52</f>
        <v>0</v>
      </c>
      <c r="G50" s="485">
        <f t="shared" ref="G50:G53" si="19">G30*$R$4*52</f>
        <v>0</v>
      </c>
      <c r="H50" s="485">
        <f t="shared" ref="H50:H53" si="20">H30*$R$5*52</f>
        <v>0</v>
      </c>
      <c r="I50" s="485">
        <f t="shared" ref="I50:I53" si="21">I30*$R$6*52</f>
        <v>0</v>
      </c>
      <c r="J50" s="485">
        <f t="shared" ref="J50:J53" si="22">J30*$R$7*52</f>
        <v>0</v>
      </c>
      <c r="K50" s="485">
        <f t="shared" si="2"/>
        <v>0</v>
      </c>
      <c r="L50" s="485">
        <f t="shared" si="3"/>
        <v>0</v>
      </c>
      <c r="M50" s="485">
        <f t="shared" si="4"/>
        <v>0</v>
      </c>
      <c r="N50" s="485">
        <f t="shared" si="5"/>
        <v>0</v>
      </c>
      <c r="O50" s="485">
        <f t="shared" si="6"/>
        <v>0</v>
      </c>
      <c r="P50" s="485">
        <f t="shared" si="7"/>
        <v>0</v>
      </c>
      <c r="Q50" s="485">
        <f t="shared" si="8"/>
        <v>0</v>
      </c>
      <c r="R50" s="485">
        <f t="shared" si="9"/>
        <v>0</v>
      </c>
    </row>
    <row r="51" spans="1:18" s="24" customFormat="1">
      <c r="A51" s="482" t="s">
        <v>2359</v>
      </c>
      <c r="B51" s="485">
        <f t="shared" si="0"/>
        <v>0</v>
      </c>
      <c r="C51" s="485">
        <f t="shared" si="1"/>
        <v>0</v>
      </c>
      <c r="D51" s="485">
        <f t="shared" si="10"/>
        <v>0</v>
      </c>
      <c r="E51" s="485">
        <f t="shared" si="17"/>
        <v>0</v>
      </c>
      <c r="F51" s="485">
        <f t="shared" si="18"/>
        <v>0</v>
      </c>
      <c r="G51" s="485">
        <f t="shared" si="19"/>
        <v>0</v>
      </c>
      <c r="H51" s="485">
        <f t="shared" si="20"/>
        <v>0</v>
      </c>
      <c r="I51" s="485">
        <f t="shared" si="21"/>
        <v>0</v>
      </c>
      <c r="J51" s="485">
        <f t="shared" si="22"/>
        <v>0</v>
      </c>
      <c r="K51" s="485">
        <f t="shared" si="2"/>
        <v>0</v>
      </c>
      <c r="L51" s="485">
        <f t="shared" si="3"/>
        <v>0</v>
      </c>
      <c r="M51" s="485">
        <f t="shared" si="4"/>
        <v>0</v>
      </c>
      <c r="N51" s="485">
        <f t="shared" si="5"/>
        <v>0</v>
      </c>
      <c r="O51" s="485">
        <f t="shared" si="6"/>
        <v>0</v>
      </c>
      <c r="P51" s="485">
        <f t="shared" si="7"/>
        <v>0</v>
      </c>
      <c r="Q51" s="485">
        <f t="shared" si="8"/>
        <v>0</v>
      </c>
      <c r="R51" s="485">
        <f t="shared" si="9"/>
        <v>0</v>
      </c>
    </row>
    <row r="52" spans="1:18" s="24" customFormat="1">
      <c r="A52" s="482" t="s">
        <v>8342</v>
      </c>
      <c r="B52" s="485">
        <f t="shared" si="0"/>
        <v>0</v>
      </c>
      <c r="C52" s="485">
        <f t="shared" si="1"/>
        <v>0</v>
      </c>
      <c r="D52" s="485">
        <f t="shared" si="10"/>
        <v>0</v>
      </c>
      <c r="E52" s="485">
        <f t="shared" si="17"/>
        <v>0</v>
      </c>
      <c r="F52" s="485">
        <f t="shared" si="18"/>
        <v>0</v>
      </c>
      <c r="G52" s="485">
        <f t="shared" si="19"/>
        <v>0</v>
      </c>
      <c r="H52" s="485">
        <f t="shared" si="20"/>
        <v>0</v>
      </c>
      <c r="I52" s="485">
        <f t="shared" si="21"/>
        <v>0</v>
      </c>
      <c r="J52" s="485">
        <f t="shared" si="22"/>
        <v>0</v>
      </c>
      <c r="K52" s="485">
        <f t="shared" si="2"/>
        <v>0</v>
      </c>
      <c r="L52" s="485">
        <f t="shared" si="3"/>
        <v>0</v>
      </c>
      <c r="M52" s="485">
        <f t="shared" si="4"/>
        <v>0</v>
      </c>
      <c r="N52" s="485">
        <f t="shared" si="5"/>
        <v>0</v>
      </c>
      <c r="O52" s="485">
        <f t="shared" si="6"/>
        <v>0</v>
      </c>
      <c r="P52" s="485">
        <f t="shared" si="7"/>
        <v>0</v>
      </c>
      <c r="Q52" s="485">
        <f t="shared" si="8"/>
        <v>0</v>
      </c>
      <c r="R52" s="485">
        <f t="shared" si="9"/>
        <v>0</v>
      </c>
    </row>
    <row r="53" spans="1:18" s="24" customFormat="1">
      <c r="A53" s="482" t="s">
        <v>7206</v>
      </c>
      <c r="B53" s="485">
        <f t="shared" si="0"/>
        <v>0</v>
      </c>
      <c r="C53" s="485">
        <f t="shared" si="1"/>
        <v>0</v>
      </c>
      <c r="D53" s="485">
        <f t="shared" si="10"/>
        <v>0</v>
      </c>
      <c r="E53" s="485">
        <f t="shared" si="17"/>
        <v>0</v>
      </c>
      <c r="F53" s="485">
        <f t="shared" si="18"/>
        <v>0</v>
      </c>
      <c r="G53" s="485">
        <f t="shared" si="19"/>
        <v>0</v>
      </c>
      <c r="H53" s="485">
        <f t="shared" si="20"/>
        <v>0</v>
      </c>
      <c r="I53" s="485">
        <f t="shared" si="21"/>
        <v>0</v>
      </c>
      <c r="J53" s="485">
        <f t="shared" si="22"/>
        <v>0</v>
      </c>
      <c r="K53" s="485">
        <f t="shared" si="2"/>
        <v>0</v>
      </c>
      <c r="L53" s="485">
        <f t="shared" si="3"/>
        <v>0</v>
      </c>
      <c r="M53" s="485">
        <f t="shared" si="4"/>
        <v>0</v>
      </c>
      <c r="N53" s="485">
        <f t="shared" si="5"/>
        <v>0</v>
      </c>
      <c r="O53" s="485">
        <f t="shared" si="6"/>
        <v>0</v>
      </c>
      <c r="P53" s="485">
        <f t="shared" si="7"/>
        <v>0</v>
      </c>
      <c r="Q53" s="485">
        <f t="shared" si="8"/>
        <v>0</v>
      </c>
      <c r="R53" s="485">
        <f t="shared" si="9"/>
        <v>0</v>
      </c>
    </row>
    <row r="54" spans="1:18" s="24" customFormat="1">
      <c r="A54" s="482" t="s">
        <v>8137</v>
      </c>
      <c r="B54" s="485">
        <f t="shared" si="0"/>
        <v>0</v>
      </c>
      <c r="C54" s="485">
        <f t="shared" si="1"/>
        <v>0</v>
      </c>
      <c r="D54" s="485">
        <f t="shared" si="10"/>
        <v>0</v>
      </c>
      <c r="E54" s="485">
        <f>E34*$R$2*52</f>
        <v>0</v>
      </c>
      <c r="F54" s="485">
        <f>F34*$R$3*52</f>
        <v>0</v>
      </c>
      <c r="G54" s="485">
        <f>G34*$R$4*52</f>
        <v>0</v>
      </c>
      <c r="H54" s="485">
        <f>H34*$R$5*52</f>
        <v>0</v>
      </c>
      <c r="I54" s="485">
        <f>I34*$R$6*52</f>
        <v>0</v>
      </c>
      <c r="J54" s="485">
        <f>J34*$R$7*52</f>
        <v>0</v>
      </c>
      <c r="K54" s="485">
        <f t="shared" si="2"/>
        <v>0</v>
      </c>
      <c r="L54" s="485">
        <f t="shared" si="3"/>
        <v>0</v>
      </c>
      <c r="M54" s="485">
        <f t="shared" si="4"/>
        <v>0</v>
      </c>
      <c r="N54" s="485">
        <f t="shared" si="5"/>
        <v>0</v>
      </c>
      <c r="O54" s="485">
        <f t="shared" si="6"/>
        <v>0</v>
      </c>
      <c r="P54" s="485">
        <f t="shared" si="7"/>
        <v>0</v>
      </c>
      <c r="Q54" s="485">
        <f t="shared" si="8"/>
        <v>0</v>
      </c>
      <c r="R54" s="485">
        <f>SUM(B54:Q54)</f>
        <v>0</v>
      </c>
    </row>
    <row r="55" spans="1:18" s="24" customFormat="1">
      <c r="A55" s="489"/>
      <c r="B55" s="490"/>
      <c r="C55" s="490"/>
      <c r="D55" s="490"/>
      <c r="E55" s="490"/>
      <c r="F55" s="490"/>
      <c r="G55" s="490"/>
      <c r="H55" s="490"/>
      <c r="I55" s="490"/>
      <c r="J55" s="490"/>
      <c r="K55" s="490"/>
      <c r="L55" s="490"/>
      <c r="M55" s="490"/>
      <c r="N55" s="490"/>
      <c r="O55" s="490"/>
      <c r="P55" s="490"/>
      <c r="Q55" s="490"/>
      <c r="R55" s="490"/>
    </row>
    <row r="56" spans="1:18">
      <c r="E56" s="444"/>
      <c r="F56" s="444"/>
      <c r="M56" s="444"/>
      <c r="N56" s="444"/>
    </row>
    <row r="57" spans="1:18" ht="21" customHeight="1">
      <c r="A57" s="445" t="s">
        <v>28</v>
      </c>
      <c r="B57" s="491">
        <f>SUM(B37:B54)</f>
        <v>0</v>
      </c>
      <c r="C57" s="491">
        <f>SUM(C37:C54)</f>
        <v>0</v>
      </c>
      <c r="D57" s="491">
        <f>SUM(D37:D55)</f>
        <v>0</v>
      </c>
      <c r="E57" s="491">
        <f>SUM(E37:E55)</f>
        <v>0</v>
      </c>
      <c r="F57" s="491">
        <f t="shared" ref="F57:I57" si="23">SUM(F37:F54)</f>
        <v>0</v>
      </c>
      <c r="G57" s="491">
        <f t="shared" si="23"/>
        <v>0</v>
      </c>
      <c r="H57" s="491">
        <f t="shared" si="23"/>
        <v>0</v>
      </c>
      <c r="I57" s="491">
        <f t="shared" si="23"/>
        <v>0</v>
      </c>
      <c r="J57" s="491">
        <f t="shared" ref="J57:Q57" si="24">SUM(J37:J54)</f>
        <v>0</v>
      </c>
      <c r="K57" s="491">
        <f t="shared" si="24"/>
        <v>0</v>
      </c>
      <c r="L57" s="491">
        <f t="shared" si="24"/>
        <v>0</v>
      </c>
      <c r="M57" s="491">
        <f t="shared" si="24"/>
        <v>0</v>
      </c>
      <c r="N57" s="491">
        <f t="shared" si="24"/>
        <v>0</v>
      </c>
      <c r="O57" s="491">
        <f t="shared" si="24"/>
        <v>0</v>
      </c>
      <c r="P57" s="491">
        <f t="shared" si="24"/>
        <v>0</v>
      </c>
      <c r="Q57" s="491">
        <f t="shared" si="24"/>
        <v>0</v>
      </c>
      <c r="R57" s="491">
        <f>SUM(R37:R54)</f>
        <v>0</v>
      </c>
    </row>
    <row r="59" spans="1:18" ht="15">
      <c r="A59" s="492" t="s">
        <v>238</v>
      </c>
      <c r="B59" s="492"/>
      <c r="C59" s="492"/>
      <c r="D59" s="492"/>
      <c r="E59" s="493"/>
      <c r="F59" s="494"/>
      <c r="G59" s="495"/>
      <c r="H59" s="495"/>
      <c r="I59" s="495"/>
      <c r="J59" s="495"/>
      <c r="K59" s="495"/>
      <c r="L59" s="495"/>
      <c r="M59" s="496"/>
    </row>
    <row r="60" spans="1:18" ht="49.9" customHeight="1">
      <c r="A60" s="587" t="s">
        <v>239</v>
      </c>
      <c r="B60" s="587"/>
      <c r="C60" s="587"/>
      <c r="D60" s="587"/>
      <c r="E60" s="587"/>
      <c r="F60" s="587"/>
      <c r="G60" s="587"/>
      <c r="H60" s="587"/>
      <c r="I60" s="587"/>
      <c r="J60" s="587"/>
      <c r="K60" s="587"/>
      <c r="L60" s="587"/>
      <c r="M60" s="587"/>
    </row>
  </sheetData>
  <autoFilter ref="A16:S57" xr:uid="{00000000-0009-0000-0000-00000A000000}"/>
  <mergeCells count="10">
    <mergeCell ref="A60:M60"/>
    <mergeCell ref="H1:J1"/>
    <mergeCell ref="H2:J2"/>
    <mergeCell ref="H4:J4"/>
    <mergeCell ref="O1:Q1"/>
    <mergeCell ref="K1:M1"/>
    <mergeCell ref="K2:M2"/>
    <mergeCell ref="K4:M4"/>
    <mergeCell ref="H3:J3"/>
    <mergeCell ref="K3:M3"/>
  </mergeCells>
  <phoneticPr fontId="66"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F3F4A-78AD-4BD2-8BF6-9B560BBA845D}">
  <sheetPr>
    <tabColor theme="0" tint="-0.14999847407452621"/>
    <pageSetUpPr fitToPage="1"/>
  </sheetPr>
  <dimension ref="A1:AA65"/>
  <sheetViews>
    <sheetView showGridLines="0" zoomScale="70" zoomScaleNormal="70" zoomScaleSheetLayoutView="50" zoomScalePageLayoutView="50" workbookViewId="0">
      <pane xSplit="2" ySplit="8" topLeftCell="C9" activePane="bottomRight" state="frozen"/>
      <selection activeCell="A5" sqref="A5"/>
      <selection pane="topRight" activeCell="A5" sqref="A5"/>
      <selection pane="bottomLeft" activeCell="A5" sqref="A5"/>
      <selection pane="bottomRight" activeCell="C9" sqref="C9"/>
    </sheetView>
  </sheetViews>
  <sheetFormatPr defaultColWidth="13.5703125" defaultRowHeight="12.75"/>
  <cols>
    <col min="1" max="1" width="46.28515625" style="444" customWidth="1"/>
    <col min="2" max="2" width="36.42578125" style="451" bestFit="1" customWidth="1"/>
    <col min="3" max="3" width="25.42578125" style="451" customWidth="1"/>
    <col min="4" max="4" width="22" style="444" customWidth="1"/>
    <col min="5" max="5" width="15.28515625" style="452" customWidth="1"/>
    <col min="6" max="6" width="16.28515625" style="453" customWidth="1"/>
    <col min="7" max="7" width="18.28515625" style="452" customWidth="1"/>
    <col min="8" max="8" width="14.7109375" style="452" bestFit="1" customWidth="1"/>
    <col min="9" max="9" width="16.28515625" style="453" customWidth="1"/>
    <col min="10" max="10" width="22.42578125" style="452" customWidth="1"/>
    <col min="11" max="12" width="13.5703125" style="452" customWidth="1"/>
    <col min="13" max="13" width="18.5703125" style="452" customWidth="1"/>
    <col min="14" max="14" width="13.5703125" style="452" customWidth="1"/>
    <col min="15" max="15" width="15.7109375" style="452" customWidth="1"/>
    <col min="16" max="16" width="18" style="444" bestFit="1" customWidth="1"/>
    <col min="17" max="17" width="19.42578125" style="444" customWidth="1"/>
    <col min="18" max="18" width="17.5703125" style="444" customWidth="1"/>
    <col min="19" max="19" width="19.28515625" style="444" customWidth="1"/>
    <col min="20" max="20" width="19.5703125" style="444" customWidth="1"/>
    <col min="21" max="21" width="16.7109375" style="444" bestFit="1" customWidth="1"/>
    <col min="22" max="22" width="15.42578125" style="444" customWidth="1"/>
    <col min="23" max="248" width="13.5703125" style="444"/>
    <col min="249" max="249" width="22.28515625" style="444" customWidth="1"/>
    <col min="250" max="256" width="13.5703125" style="444" customWidth="1"/>
    <col min="257" max="257" width="15.7109375" style="444" customWidth="1"/>
    <col min="258" max="258" width="16.5703125" style="444" bestFit="1" customWidth="1"/>
    <col min="259" max="259" width="13.5703125" style="444" customWidth="1"/>
    <col min="260" max="260" width="17.28515625" style="444" bestFit="1" customWidth="1"/>
    <col min="261" max="261" width="4" style="444" customWidth="1"/>
    <col min="262" max="262" width="13.5703125" style="444" customWidth="1"/>
    <col min="263" max="504" width="13.5703125" style="444"/>
    <col min="505" max="505" width="22.28515625" style="444" customWidth="1"/>
    <col min="506" max="512" width="13.5703125" style="444" customWidth="1"/>
    <col min="513" max="513" width="15.7109375" style="444" customWidth="1"/>
    <col min="514" max="514" width="16.5703125" style="444" bestFit="1" customWidth="1"/>
    <col min="515" max="515" width="13.5703125" style="444" customWidth="1"/>
    <col min="516" max="516" width="17.28515625" style="444" bestFit="1" customWidth="1"/>
    <col min="517" max="517" width="4" style="444" customWidth="1"/>
    <col min="518" max="518" width="13.5703125" style="444" customWidth="1"/>
    <col min="519" max="760" width="13.5703125" style="444"/>
    <col min="761" max="761" width="22.28515625" style="444" customWidth="1"/>
    <col min="762" max="768" width="13.5703125" style="444" customWidth="1"/>
    <col min="769" max="769" width="15.7109375" style="444" customWidth="1"/>
    <col min="770" max="770" width="16.5703125" style="444" bestFit="1" customWidth="1"/>
    <col min="771" max="771" width="13.5703125" style="444" customWidth="1"/>
    <col min="772" max="772" width="17.28515625" style="444" bestFit="1" customWidth="1"/>
    <col min="773" max="773" width="4" style="444" customWidth="1"/>
    <col min="774" max="774" width="13.5703125" style="444" customWidth="1"/>
    <col min="775" max="1016" width="13.5703125" style="444"/>
    <col min="1017" max="1017" width="22.28515625" style="444" customWidth="1"/>
    <col min="1018" max="1024" width="13.5703125" style="444" customWidth="1"/>
    <col min="1025" max="1025" width="15.7109375" style="444" customWidth="1"/>
    <col min="1026" max="1026" width="16.5703125" style="444" bestFit="1" customWidth="1"/>
    <col min="1027" max="1027" width="13.5703125" style="444" customWidth="1"/>
    <col min="1028" max="1028" width="17.28515625" style="444" bestFit="1" customWidth="1"/>
    <col min="1029" max="1029" width="4" style="444" customWidth="1"/>
    <col min="1030" max="1030" width="13.5703125" style="444" customWidth="1"/>
    <col min="1031" max="1272" width="13.5703125" style="444"/>
    <col min="1273" max="1273" width="22.28515625" style="444" customWidth="1"/>
    <col min="1274" max="1280" width="13.5703125" style="444" customWidth="1"/>
    <col min="1281" max="1281" width="15.7109375" style="444" customWidth="1"/>
    <col min="1282" max="1282" width="16.5703125" style="444" bestFit="1" customWidth="1"/>
    <col min="1283" max="1283" width="13.5703125" style="444" customWidth="1"/>
    <col min="1284" max="1284" width="17.28515625" style="444" bestFit="1" customWidth="1"/>
    <col min="1285" max="1285" width="4" style="444" customWidth="1"/>
    <col min="1286" max="1286" width="13.5703125" style="444" customWidth="1"/>
    <col min="1287" max="1528" width="13.5703125" style="444"/>
    <col min="1529" max="1529" width="22.28515625" style="444" customWidth="1"/>
    <col min="1530" max="1536" width="13.5703125" style="444" customWidth="1"/>
    <col min="1537" max="1537" width="15.7109375" style="444" customWidth="1"/>
    <col min="1538" max="1538" width="16.5703125" style="444" bestFit="1" customWidth="1"/>
    <col min="1539" max="1539" width="13.5703125" style="444" customWidth="1"/>
    <col min="1540" max="1540" width="17.28515625" style="444" bestFit="1" customWidth="1"/>
    <col min="1541" max="1541" width="4" style="444" customWidth="1"/>
    <col min="1542" max="1542" width="13.5703125" style="444" customWidth="1"/>
    <col min="1543" max="1784" width="13.5703125" style="444"/>
    <col min="1785" max="1785" width="22.28515625" style="444" customWidth="1"/>
    <col min="1786" max="1792" width="13.5703125" style="444" customWidth="1"/>
    <col min="1793" max="1793" width="15.7109375" style="444" customWidth="1"/>
    <col min="1794" max="1794" width="16.5703125" style="444" bestFit="1" customWidth="1"/>
    <col min="1795" max="1795" width="13.5703125" style="444" customWidth="1"/>
    <col min="1796" max="1796" width="17.28515625" style="444" bestFit="1" customWidth="1"/>
    <col min="1797" max="1797" width="4" style="444" customWidth="1"/>
    <col min="1798" max="1798" width="13.5703125" style="444" customWidth="1"/>
    <col min="1799" max="2040" width="13.5703125" style="444"/>
    <col min="2041" max="2041" width="22.28515625" style="444" customWidth="1"/>
    <col min="2042" max="2048" width="13.5703125" style="444" customWidth="1"/>
    <col min="2049" max="2049" width="15.7109375" style="444" customWidth="1"/>
    <col min="2050" max="2050" width="16.5703125" style="444" bestFit="1" customWidth="1"/>
    <col min="2051" max="2051" width="13.5703125" style="444" customWidth="1"/>
    <col min="2052" max="2052" width="17.28515625" style="444" bestFit="1" customWidth="1"/>
    <col min="2053" max="2053" width="4" style="444" customWidth="1"/>
    <col min="2054" max="2054" width="13.5703125" style="444" customWidth="1"/>
    <col min="2055" max="2296" width="13.5703125" style="444"/>
    <col min="2297" max="2297" width="22.28515625" style="444" customWidth="1"/>
    <col min="2298" max="2304" width="13.5703125" style="444" customWidth="1"/>
    <col min="2305" max="2305" width="15.7109375" style="444" customWidth="1"/>
    <col min="2306" max="2306" width="16.5703125" style="444" bestFit="1" customWidth="1"/>
    <col min="2307" max="2307" width="13.5703125" style="444" customWidth="1"/>
    <col min="2308" max="2308" width="17.28515625" style="444" bestFit="1" customWidth="1"/>
    <col min="2309" max="2309" width="4" style="444" customWidth="1"/>
    <col min="2310" max="2310" width="13.5703125" style="444" customWidth="1"/>
    <col min="2311" max="2552" width="13.5703125" style="444"/>
    <col min="2553" max="2553" width="22.28515625" style="444" customWidth="1"/>
    <col min="2554" max="2560" width="13.5703125" style="444" customWidth="1"/>
    <col min="2561" max="2561" width="15.7109375" style="444" customWidth="1"/>
    <col min="2562" max="2562" width="16.5703125" style="444" bestFit="1" customWidth="1"/>
    <col min="2563" max="2563" width="13.5703125" style="444" customWidth="1"/>
    <col min="2564" max="2564" width="17.28515625" style="444" bestFit="1" customWidth="1"/>
    <col min="2565" max="2565" width="4" style="444" customWidth="1"/>
    <col min="2566" max="2566" width="13.5703125" style="444" customWidth="1"/>
    <col min="2567" max="2808" width="13.5703125" style="444"/>
    <col min="2809" max="2809" width="22.28515625" style="444" customWidth="1"/>
    <col min="2810" max="2816" width="13.5703125" style="444" customWidth="1"/>
    <col min="2817" max="2817" width="15.7109375" style="444" customWidth="1"/>
    <col min="2818" max="2818" width="16.5703125" style="444" bestFit="1" customWidth="1"/>
    <col min="2819" max="2819" width="13.5703125" style="444" customWidth="1"/>
    <col min="2820" max="2820" width="17.28515625" style="444" bestFit="1" customWidth="1"/>
    <col min="2821" max="2821" width="4" style="444" customWidth="1"/>
    <col min="2822" max="2822" width="13.5703125" style="444" customWidth="1"/>
    <col min="2823" max="3064" width="13.5703125" style="444"/>
    <col min="3065" max="3065" width="22.28515625" style="444" customWidth="1"/>
    <col min="3066" max="3072" width="13.5703125" style="444" customWidth="1"/>
    <col min="3073" max="3073" width="15.7109375" style="444" customWidth="1"/>
    <col min="3074" max="3074" width="16.5703125" style="444" bestFit="1" customWidth="1"/>
    <col min="3075" max="3075" width="13.5703125" style="444" customWidth="1"/>
    <col min="3076" max="3076" width="17.28515625" style="444" bestFit="1" customWidth="1"/>
    <col min="3077" max="3077" width="4" style="444" customWidth="1"/>
    <col min="3078" max="3078" width="13.5703125" style="444" customWidth="1"/>
    <col min="3079" max="3320" width="13.5703125" style="444"/>
    <col min="3321" max="3321" width="22.28515625" style="444" customWidth="1"/>
    <col min="3322" max="3328" width="13.5703125" style="444" customWidth="1"/>
    <col min="3329" max="3329" width="15.7109375" style="444" customWidth="1"/>
    <col min="3330" max="3330" width="16.5703125" style="444" bestFit="1" customWidth="1"/>
    <col min="3331" max="3331" width="13.5703125" style="444" customWidth="1"/>
    <col min="3332" max="3332" width="17.28515625" style="444" bestFit="1" customWidth="1"/>
    <col min="3333" max="3333" width="4" style="444" customWidth="1"/>
    <col min="3334" max="3334" width="13.5703125" style="444" customWidth="1"/>
    <col min="3335" max="3576" width="13.5703125" style="444"/>
    <col min="3577" max="3577" width="22.28515625" style="444" customWidth="1"/>
    <col min="3578" max="3584" width="13.5703125" style="444" customWidth="1"/>
    <col min="3585" max="3585" width="15.7109375" style="444" customWidth="1"/>
    <col min="3586" max="3586" width="16.5703125" style="444" bestFit="1" customWidth="1"/>
    <col min="3587" max="3587" width="13.5703125" style="444" customWidth="1"/>
    <col min="3588" max="3588" width="17.28515625" style="444" bestFit="1" customWidth="1"/>
    <col min="3589" max="3589" width="4" style="444" customWidth="1"/>
    <col min="3590" max="3590" width="13.5703125" style="444" customWidth="1"/>
    <col min="3591" max="3832" width="13.5703125" style="444"/>
    <col min="3833" max="3833" width="22.28515625" style="444" customWidth="1"/>
    <col min="3834" max="3840" width="13.5703125" style="444" customWidth="1"/>
    <col min="3841" max="3841" width="15.7109375" style="444" customWidth="1"/>
    <col min="3842" max="3842" width="16.5703125" style="444" bestFit="1" customWidth="1"/>
    <col min="3843" max="3843" width="13.5703125" style="444" customWidth="1"/>
    <col min="3844" max="3844" width="17.28515625" style="444" bestFit="1" customWidth="1"/>
    <col min="3845" max="3845" width="4" style="444" customWidth="1"/>
    <col min="3846" max="3846" width="13.5703125" style="444" customWidth="1"/>
    <col min="3847" max="4088" width="13.5703125" style="444"/>
    <col min="4089" max="4089" width="22.28515625" style="444" customWidth="1"/>
    <col min="4090" max="4096" width="13.5703125" style="444" customWidth="1"/>
    <col min="4097" max="4097" width="15.7109375" style="444" customWidth="1"/>
    <col min="4098" max="4098" width="16.5703125" style="444" bestFit="1" customWidth="1"/>
    <col min="4099" max="4099" width="13.5703125" style="444" customWidth="1"/>
    <col min="4100" max="4100" width="17.28515625" style="444" bestFit="1" customWidth="1"/>
    <col min="4101" max="4101" width="4" style="444" customWidth="1"/>
    <col min="4102" max="4102" width="13.5703125" style="444" customWidth="1"/>
    <col min="4103" max="4344" width="13.5703125" style="444"/>
    <col min="4345" max="4345" width="22.28515625" style="444" customWidth="1"/>
    <col min="4346" max="4352" width="13.5703125" style="444" customWidth="1"/>
    <col min="4353" max="4353" width="15.7109375" style="444" customWidth="1"/>
    <col min="4354" max="4354" width="16.5703125" style="444" bestFit="1" customWidth="1"/>
    <col min="4355" max="4355" width="13.5703125" style="444" customWidth="1"/>
    <col min="4356" max="4356" width="17.28515625" style="444" bestFit="1" customWidth="1"/>
    <col min="4357" max="4357" width="4" style="444" customWidth="1"/>
    <col min="4358" max="4358" width="13.5703125" style="444" customWidth="1"/>
    <col min="4359" max="4600" width="13.5703125" style="444"/>
    <col min="4601" max="4601" width="22.28515625" style="444" customWidth="1"/>
    <col min="4602" max="4608" width="13.5703125" style="444" customWidth="1"/>
    <col min="4609" max="4609" width="15.7109375" style="444" customWidth="1"/>
    <col min="4610" max="4610" width="16.5703125" style="444" bestFit="1" customWidth="1"/>
    <col min="4611" max="4611" width="13.5703125" style="444" customWidth="1"/>
    <col min="4612" max="4612" width="17.28515625" style="444" bestFit="1" customWidth="1"/>
    <col min="4613" max="4613" width="4" style="444" customWidth="1"/>
    <col min="4614" max="4614" width="13.5703125" style="444" customWidth="1"/>
    <col min="4615" max="4856" width="13.5703125" style="444"/>
    <col min="4857" max="4857" width="22.28515625" style="444" customWidth="1"/>
    <col min="4858" max="4864" width="13.5703125" style="444" customWidth="1"/>
    <col min="4865" max="4865" width="15.7109375" style="444" customWidth="1"/>
    <col min="4866" max="4866" width="16.5703125" style="444" bestFit="1" customWidth="1"/>
    <col min="4867" max="4867" width="13.5703125" style="444" customWidth="1"/>
    <col min="4868" max="4868" width="17.28515625" style="444" bestFit="1" customWidth="1"/>
    <col min="4869" max="4869" width="4" style="444" customWidth="1"/>
    <col min="4870" max="4870" width="13.5703125" style="444" customWidth="1"/>
    <col min="4871" max="5112" width="13.5703125" style="444"/>
    <col min="5113" max="5113" width="22.28515625" style="444" customWidth="1"/>
    <col min="5114" max="5120" width="13.5703125" style="444" customWidth="1"/>
    <col min="5121" max="5121" width="15.7109375" style="444" customWidth="1"/>
    <col min="5122" max="5122" width="16.5703125" style="444" bestFit="1" customWidth="1"/>
    <col min="5123" max="5123" width="13.5703125" style="444" customWidth="1"/>
    <col min="5124" max="5124" width="17.28515625" style="444" bestFit="1" customWidth="1"/>
    <col min="5125" max="5125" width="4" style="444" customWidth="1"/>
    <col min="5126" max="5126" width="13.5703125" style="444" customWidth="1"/>
    <col min="5127" max="5368" width="13.5703125" style="444"/>
    <col min="5369" max="5369" width="22.28515625" style="444" customWidth="1"/>
    <col min="5370" max="5376" width="13.5703125" style="444" customWidth="1"/>
    <col min="5377" max="5377" width="15.7109375" style="444" customWidth="1"/>
    <col min="5378" max="5378" width="16.5703125" style="444" bestFit="1" customWidth="1"/>
    <col min="5379" max="5379" width="13.5703125" style="444" customWidth="1"/>
    <col min="5380" max="5380" width="17.28515625" style="444" bestFit="1" customWidth="1"/>
    <col min="5381" max="5381" width="4" style="444" customWidth="1"/>
    <col min="5382" max="5382" width="13.5703125" style="444" customWidth="1"/>
    <col min="5383" max="5624" width="13.5703125" style="444"/>
    <col min="5625" max="5625" width="22.28515625" style="444" customWidth="1"/>
    <col min="5626" max="5632" width="13.5703125" style="444" customWidth="1"/>
    <col min="5633" max="5633" width="15.7109375" style="444" customWidth="1"/>
    <col min="5634" max="5634" width="16.5703125" style="444" bestFit="1" customWidth="1"/>
    <col min="5635" max="5635" width="13.5703125" style="444" customWidth="1"/>
    <col min="5636" max="5636" width="17.28515625" style="444" bestFit="1" customWidth="1"/>
    <col min="5637" max="5637" width="4" style="444" customWidth="1"/>
    <col min="5638" max="5638" width="13.5703125" style="444" customWidth="1"/>
    <col min="5639" max="5880" width="13.5703125" style="444"/>
    <col min="5881" max="5881" width="22.28515625" style="444" customWidth="1"/>
    <col min="5882" max="5888" width="13.5703125" style="444" customWidth="1"/>
    <col min="5889" max="5889" width="15.7109375" style="444" customWidth="1"/>
    <col min="5890" max="5890" width="16.5703125" style="444" bestFit="1" customWidth="1"/>
    <col min="5891" max="5891" width="13.5703125" style="444" customWidth="1"/>
    <col min="5892" max="5892" width="17.28515625" style="444" bestFit="1" customWidth="1"/>
    <col min="5893" max="5893" width="4" style="444" customWidth="1"/>
    <col min="5894" max="5894" width="13.5703125" style="444" customWidth="1"/>
    <col min="5895" max="6136" width="13.5703125" style="444"/>
    <col min="6137" max="6137" width="22.28515625" style="444" customWidth="1"/>
    <col min="6138" max="6144" width="13.5703125" style="444" customWidth="1"/>
    <col min="6145" max="6145" width="15.7109375" style="444" customWidth="1"/>
    <col min="6146" max="6146" width="16.5703125" style="444" bestFit="1" customWidth="1"/>
    <col min="6147" max="6147" width="13.5703125" style="444" customWidth="1"/>
    <col min="6148" max="6148" width="17.28515625" style="444" bestFit="1" customWidth="1"/>
    <col min="6149" max="6149" width="4" style="444" customWidth="1"/>
    <col min="6150" max="6150" width="13.5703125" style="444" customWidth="1"/>
    <col min="6151" max="6392" width="13.5703125" style="444"/>
    <col min="6393" max="6393" width="22.28515625" style="444" customWidth="1"/>
    <col min="6394" max="6400" width="13.5703125" style="444" customWidth="1"/>
    <col min="6401" max="6401" width="15.7109375" style="444" customWidth="1"/>
    <col min="6402" max="6402" width="16.5703125" style="444" bestFit="1" customWidth="1"/>
    <col min="6403" max="6403" width="13.5703125" style="444" customWidth="1"/>
    <col min="6404" max="6404" width="17.28515625" style="444" bestFit="1" customWidth="1"/>
    <col min="6405" max="6405" width="4" style="444" customWidth="1"/>
    <col min="6406" max="6406" width="13.5703125" style="444" customWidth="1"/>
    <col min="6407" max="6648" width="13.5703125" style="444"/>
    <col min="6649" max="6649" width="22.28515625" style="444" customWidth="1"/>
    <col min="6650" max="6656" width="13.5703125" style="444" customWidth="1"/>
    <col min="6657" max="6657" width="15.7109375" style="444" customWidth="1"/>
    <col min="6658" max="6658" width="16.5703125" style="444" bestFit="1" customWidth="1"/>
    <col min="6659" max="6659" width="13.5703125" style="444" customWidth="1"/>
    <col min="6660" max="6660" width="17.28515625" style="444" bestFit="1" customWidth="1"/>
    <col min="6661" max="6661" width="4" style="444" customWidth="1"/>
    <col min="6662" max="6662" width="13.5703125" style="444" customWidth="1"/>
    <col min="6663" max="6904" width="13.5703125" style="444"/>
    <col min="6905" max="6905" width="22.28515625" style="444" customWidth="1"/>
    <col min="6906" max="6912" width="13.5703125" style="444" customWidth="1"/>
    <col min="6913" max="6913" width="15.7109375" style="444" customWidth="1"/>
    <col min="6914" max="6914" width="16.5703125" style="444" bestFit="1" customWidth="1"/>
    <col min="6915" max="6915" width="13.5703125" style="444" customWidth="1"/>
    <col min="6916" max="6916" width="17.28515625" style="444" bestFit="1" customWidth="1"/>
    <col min="6917" max="6917" width="4" style="444" customWidth="1"/>
    <col min="6918" max="6918" width="13.5703125" style="444" customWidth="1"/>
    <col min="6919" max="7160" width="13.5703125" style="444"/>
    <col min="7161" max="7161" width="22.28515625" style="444" customWidth="1"/>
    <col min="7162" max="7168" width="13.5703125" style="444" customWidth="1"/>
    <col min="7169" max="7169" width="15.7109375" style="444" customWidth="1"/>
    <col min="7170" max="7170" width="16.5703125" style="444" bestFit="1" customWidth="1"/>
    <col min="7171" max="7171" width="13.5703125" style="444" customWidth="1"/>
    <col min="7172" max="7172" width="17.28515625" style="444" bestFit="1" customWidth="1"/>
    <col min="7173" max="7173" width="4" style="444" customWidth="1"/>
    <col min="7174" max="7174" width="13.5703125" style="444" customWidth="1"/>
    <col min="7175" max="7416" width="13.5703125" style="444"/>
    <col min="7417" max="7417" width="22.28515625" style="444" customWidth="1"/>
    <col min="7418" max="7424" width="13.5703125" style="444" customWidth="1"/>
    <col min="7425" max="7425" width="15.7109375" style="444" customWidth="1"/>
    <col min="7426" max="7426" width="16.5703125" style="444" bestFit="1" customWidth="1"/>
    <col min="7427" max="7427" width="13.5703125" style="444" customWidth="1"/>
    <col min="7428" max="7428" width="17.28515625" style="444" bestFit="1" customWidth="1"/>
    <col min="7429" max="7429" width="4" style="444" customWidth="1"/>
    <col min="7430" max="7430" width="13.5703125" style="444" customWidth="1"/>
    <col min="7431" max="7672" width="13.5703125" style="444"/>
    <col min="7673" max="7673" width="22.28515625" style="444" customWidth="1"/>
    <col min="7674" max="7680" width="13.5703125" style="444" customWidth="1"/>
    <col min="7681" max="7681" width="15.7109375" style="444" customWidth="1"/>
    <col min="7682" max="7682" width="16.5703125" style="444" bestFit="1" customWidth="1"/>
    <col min="7683" max="7683" width="13.5703125" style="444" customWidth="1"/>
    <col min="7684" max="7684" width="17.28515625" style="444" bestFit="1" customWidth="1"/>
    <col min="7685" max="7685" width="4" style="444" customWidth="1"/>
    <col min="7686" max="7686" width="13.5703125" style="444" customWidth="1"/>
    <col min="7687" max="7928" width="13.5703125" style="444"/>
    <col min="7929" max="7929" width="22.28515625" style="444" customWidth="1"/>
    <col min="7930" max="7936" width="13.5703125" style="444" customWidth="1"/>
    <col min="7937" max="7937" width="15.7109375" style="444" customWidth="1"/>
    <col min="7938" max="7938" width="16.5703125" style="444" bestFit="1" customWidth="1"/>
    <col min="7939" max="7939" width="13.5703125" style="444" customWidth="1"/>
    <col min="7940" max="7940" width="17.28515625" style="444" bestFit="1" customWidth="1"/>
    <col min="7941" max="7941" width="4" style="444" customWidth="1"/>
    <col min="7942" max="7942" width="13.5703125" style="444" customWidth="1"/>
    <col min="7943" max="8184" width="13.5703125" style="444"/>
    <col min="8185" max="8185" width="22.28515625" style="444" customWidth="1"/>
    <col min="8186" max="8192" width="13.5703125" style="444" customWidth="1"/>
    <col min="8193" max="8193" width="15.7109375" style="444" customWidth="1"/>
    <col min="8194" max="8194" width="16.5703125" style="444" bestFit="1" customWidth="1"/>
    <col min="8195" max="8195" width="13.5703125" style="444" customWidth="1"/>
    <col min="8196" max="8196" width="17.28515625" style="444" bestFit="1" customWidth="1"/>
    <col min="8197" max="8197" width="4" style="444" customWidth="1"/>
    <col min="8198" max="8198" width="13.5703125" style="444" customWidth="1"/>
    <col min="8199" max="8440" width="13.5703125" style="444"/>
    <col min="8441" max="8441" width="22.28515625" style="444" customWidth="1"/>
    <col min="8442" max="8448" width="13.5703125" style="444" customWidth="1"/>
    <col min="8449" max="8449" width="15.7109375" style="444" customWidth="1"/>
    <col min="8450" max="8450" width="16.5703125" style="444" bestFit="1" customWidth="1"/>
    <col min="8451" max="8451" width="13.5703125" style="444" customWidth="1"/>
    <col min="8452" max="8452" width="17.28515625" style="444" bestFit="1" customWidth="1"/>
    <col min="8453" max="8453" width="4" style="444" customWidth="1"/>
    <col min="8454" max="8454" width="13.5703125" style="444" customWidth="1"/>
    <col min="8455" max="8696" width="13.5703125" style="444"/>
    <col min="8697" max="8697" width="22.28515625" style="444" customWidth="1"/>
    <col min="8698" max="8704" width="13.5703125" style="444" customWidth="1"/>
    <col min="8705" max="8705" width="15.7109375" style="444" customWidth="1"/>
    <col min="8706" max="8706" width="16.5703125" style="444" bestFit="1" customWidth="1"/>
    <col min="8707" max="8707" width="13.5703125" style="444" customWidth="1"/>
    <col min="8708" max="8708" width="17.28515625" style="444" bestFit="1" customWidth="1"/>
    <col min="8709" max="8709" width="4" style="444" customWidth="1"/>
    <col min="8710" max="8710" width="13.5703125" style="444" customWidth="1"/>
    <col min="8711" max="8952" width="13.5703125" style="444"/>
    <col min="8953" max="8953" width="22.28515625" style="444" customWidth="1"/>
    <col min="8954" max="8960" width="13.5703125" style="444" customWidth="1"/>
    <col min="8961" max="8961" width="15.7109375" style="444" customWidth="1"/>
    <col min="8962" max="8962" width="16.5703125" style="444" bestFit="1" customWidth="1"/>
    <col min="8963" max="8963" width="13.5703125" style="444" customWidth="1"/>
    <col min="8964" max="8964" width="17.28515625" style="444" bestFit="1" customWidth="1"/>
    <col min="8965" max="8965" width="4" style="444" customWidth="1"/>
    <col min="8966" max="8966" width="13.5703125" style="444" customWidth="1"/>
    <col min="8967" max="9208" width="13.5703125" style="444"/>
    <col min="9209" max="9209" width="22.28515625" style="444" customWidth="1"/>
    <col min="9210" max="9216" width="13.5703125" style="444" customWidth="1"/>
    <col min="9217" max="9217" width="15.7109375" style="444" customWidth="1"/>
    <col min="9218" max="9218" width="16.5703125" style="444" bestFit="1" customWidth="1"/>
    <col min="9219" max="9219" width="13.5703125" style="444" customWidth="1"/>
    <col min="9220" max="9220" width="17.28515625" style="444" bestFit="1" customWidth="1"/>
    <col min="9221" max="9221" width="4" style="444" customWidth="1"/>
    <col min="9222" max="9222" width="13.5703125" style="444" customWidth="1"/>
    <col min="9223" max="9464" width="13.5703125" style="444"/>
    <col min="9465" max="9465" width="22.28515625" style="444" customWidth="1"/>
    <col min="9466" max="9472" width="13.5703125" style="444" customWidth="1"/>
    <col min="9473" max="9473" width="15.7109375" style="444" customWidth="1"/>
    <col min="9474" max="9474" width="16.5703125" style="444" bestFit="1" customWidth="1"/>
    <col min="9475" max="9475" width="13.5703125" style="444" customWidth="1"/>
    <col min="9476" max="9476" width="17.28515625" style="444" bestFit="1" customWidth="1"/>
    <col min="9477" max="9477" width="4" style="444" customWidth="1"/>
    <col min="9478" max="9478" width="13.5703125" style="444" customWidth="1"/>
    <col min="9479" max="9720" width="13.5703125" style="444"/>
    <col min="9721" max="9721" width="22.28515625" style="444" customWidth="1"/>
    <col min="9722" max="9728" width="13.5703125" style="444" customWidth="1"/>
    <col min="9729" max="9729" width="15.7109375" style="444" customWidth="1"/>
    <col min="9730" max="9730" width="16.5703125" style="444" bestFit="1" customWidth="1"/>
    <col min="9731" max="9731" width="13.5703125" style="444" customWidth="1"/>
    <col min="9732" max="9732" width="17.28515625" style="444" bestFit="1" customWidth="1"/>
    <col min="9733" max="9733" width="4" style="444" customWidth="1"/>
    <col min="9734" max="9734" width="13.5703125" style="444" customWidth="1"/>
    <col min="9735" max="9976" width="13.5703125" style="444"/>
    <col min="9977" max="9977" width="22.28515625" style="444" customWidth="1"/>
    <col min="9978" max="9984" width="13.5703125" style="444" customWidth="1"/>
    <col min="9985" max="9985" width="15.7109375" style="444" customWidth="1"/>
    <col min="9986" max="9986" width="16.5703125" style="444" bestFit="1" customWidth="1"/>
    <col min="9987" max="9987" width="13.5703125" style="444" customWidth="1"/>
    <col min="9988" max="9988" width="17.28515625" style="444" bestFit="1" customWidth="1"/>
    <col min="9989" max="9989" width="4" style="444" customWidth="1"/>
    <col min="9990" max="9990" width="13.5703125" style="444" customWidth="1"/>
    <col min="9991" max="10232" width="13.5703125" style="444"/>
    <col min="10233" max="10233" width="22.28515625" style="444" customWidth="1"/>
    <col min="10234" max="10240" width="13.5703125" style="444" customWidth="1"/>
    <col min="10241" max="10241" width="15.7109375" style="444" customWidth="1"/>
    <col min="10242" max="10242" width="16.5703125" style="444" bestFit="1" customWidth="1"/>
    <col min="10243" max="10243" width="13.5703125" style="444" customWidth="1"/>
    <col min="10244" max="10244" width="17.28515625" style="444" bestFit="1" customWidth="1"/>
    <col min="10245" max="10245" width="4" style="444" customWidth="1"/>
    <col min="10246" max="10246" width="13.5703125" style="444" customWidth="1"/>
    <col min="10247" max="10488" width="13.5703125" style="444"/>
    <col min="10489" max="10489" width="22.28515625" style="444" customWidth="1"/>
    <col min="10490" max="10496" width="13.5703125" style="444" customWidth="1"/>
    <col min="10497" max="10497" width="15.7109375" style="444" customWidth="1"/>
    <col min="10498" max="10498" width="16.5703125" style="444" bestFit="1" customWidth="1"/>
    <col min="10499" max="10499" width="13.5703125" style="444" customWidth="1"/>
    <col min="10500" max="10500" width="17.28515625" style="444" bestFit="1" customWidth="1"/>
    <col min="10501" max="10501" width="4" style="444" customWidth="1"/>
    <col min="10502" max="10502" width="13.5703125" style="444" customWidth="1"/>
    <col min="10503" max="10744" width="13.5703125" style="444"/>
    <col min="10745" max="10745" width="22.28515625" style="444" customWidth="1"/>
    <col min="10746" max="10752" width="13.5703125" style="444" customWidth="1"/>
    <col min="10753" max="10753" width="15.7109375" style="444" customWidth="1"/>
    <col min="10754" max="10754" width="16.5703125" style="444" bestFit="1" customWidth="1"/>
    <col min="10755" max="10755" width="13.5703125" style="444" customWidth="1"/>
    <col min="10756" max="10756" width="17.28515625" style="444" bestFit="1" customWidth="1"/>
    <col min="10757" max="10757" width="4" style="444" customWidth="1"/>
    <col min="10758" max="10758" width="13.5703125" style="444" customWidth="1"/>
    <col min="10759" max="11000" width="13.5703125" style="444"/>
    <col min="11001" max="11001" width="22.28515625" style="444" customWidth="1"/>
    <col min="11002" max="11008" width="13.5703125" style="444" customWidth="1"/>
    <col min="11009" max="11009" width="15.7109375" style="444" customWidth="1"/>
    <col min="11010" max="11010" width="16.5703125" style="444" bestFit="1" customWidth="1"/>
    <col min="11011" max="11011" width="13.5703125" style="444" customWidth="1"/>
    <col min="11012" max="11012" width="17.28515625" style="444" bestFit="1" customWidth="1"/>
    <col min="11013" max="11013" width="4" style="444" customWidth="1"/>
    <col min="11014" max="11014" width="13.5703125" style="444" customWidth="1"/>
    <col min="11015" max="11256" width="13.5703125" style="444"/>
    <col min="11257" max="11257" width="22.28515625" style="444" customWidth="1"/>
    <col min="11258" max="11264" width="13.5703125" style="444" customWidth="1"/>
    <col min="11265" max="11265" width="15.7109375" style="444" customWidth="1"/>
    <col min="11266" max="11266" width="16.5703125" style="444" bestFit="1" customWidth="1"/>
    <col min="11267" max="11267" width="13.5703125" style="444" customWidth="1"/>
    <col min="11268" max="11268" width="17.28515625" style="444" bestFit="1" customWidth="1"/>
    <col min="11269" max="11269" width="4" style="444" customWidth="1"/>
    <col min="11270" max="11270" width="13.5703125" style="444" customWidth="1"/>
    <col min="11271" max="11512" width="13.5703125" style="444"/>
    <col min="11513" max="11513" width="22.28515625" style="444" customWidth="1"/>
    <col min="11514" max="11520" width="13.5703125" style="444" customWidth="1"/>
    <col min="11521" max="11521" width="15.7109375" style="444" customWidth="1"/>
    <col min="11522" max="11522" width="16.5703125" style="444" bestFit="1" customWidth="1"/>
    <col min="11523" max="11523" width="13.5703125" style="444" customWidth="1"/>
    <col min="11524" max="11524" width="17.28515625" style="444" bestFit="1" customWidth="1"/>
    <col min="11525" max="11525" width="4" style="444" customWidth="1"/>
    <col min="11526" max="11526" width="13.5703125" style="444" customWidth="1"/>
    <col min="11527" max="11768" width="13.5703125" style="444"/>
    <col min="11769" max="11769" width="22.28515625" style="444" customWidth="1"/>
    <col min="11770" max="11776" width="13.5703125" style="444" customWidth="1"/>
    <col min="11777" max="11777" width="15.7109375" style="444" customWidth="1"/>
    <col min="11778" max="11778" width="16.5703125" style="444" bestFit="1" customWidth="1"/>
    <col min="11779" max="11779" width="13.5703125" style="444" customWidth="1"/>
    <col min="11780" max="11780" width="17.28515625" style="444" bestFit="1" customWidth="1"/>
    <col min="11781" max="11781" width="4" style="444" customWidth="1"/>
    <col min="11782" max="11782" width="13.5703125" style="444" customWidth="1"/>
    <col min="11783" max="12024" width="13.5703125" style="444"/>
    <col min="12025" max="12025" width="22.28515625" style="444" customWidth="1"/>
    <col min="12026" max="12032" width="13.5703125" style="444" customWidth="1"/>
    <col min="12033" max="12033" width="15.7109375" style="444" customWidth="1"/>
    <col min="12034" max="12034" width="16.5703125" style="444" bestFit="1" customWidth="1"/>
    <col min="12035" max="12035" width="13.5703125" style="444" customWidth="1"/>
    <col min="12036" max="12036" width="17.28515625" style="444" bestFit="1" customWidth="1"/>
    <col min="12037" max="12037" width="4" style="444" customWidth="1"/>
    <col min="12038" max="12038" width="13.5703125" style="444" customWidth="1"/>
    <col min="12039" max="12280" width="13.5703125" style="444"/>
    <col min="12281" max="12281" width="22.28515625" style="444" customWidth="1"/>
    <col min="12282" max="12288" width="13.5703125" style="444" customWidth="1"/>
    <col min="12289" max="12289" width="15.7109375" style="444" customWidth="1"/>
    <col min="12290" max="12290" width="16.5703125" style="444" bestFit="1" customWidth="1"/>
    <col min="12291" max="12291" width="13.5703125" style="444" customWidth="1"/>
    <col min="12292" max="12292" width="17.28515625" style="444" bestFit="1" customWidth="1"/>
    <col min="12293" max="12293" width="4" style="444" customWidth="1"/>
    <col min="12294" max="12294" width="13.5703125" style="444" customWidth="1"/>
    <col min="12295" max="12536" width="13.5703125" style="444"/>
    <col min="12537" max="12537" width="22.28515625" style="444" customWidth="1"/>
    <col min="12538" max="12544" width="13.5703125" style="444" customWidth="1"/>
    <col min="12545" max="12545" width="15.7109375" style="444" customWidth="1"/>
    <col min="12546" max="12546" width="16.5703125" style="444" bestFit="1" customWidth="1"/>
    <col min="12547" max="12547" width="13.5703125" style="444" customWidth="1"/>
    <col min="12548" max="12548" width="17.28515625" style="444" bestFit="1" customWidth="1"/>
    <col min="12549" max="12549" width="4" style="444" customWidth="1"/>
    <col min="12550" max="12550" width="13.5703125" style="444" customWidth="1"/>
    <col min="12551" max="12792" width="13.5703125" style="444"/>
    <col min="12793" max="12793" width="22.28515625" style="444" customWidth="1"/>
    <col min="12794" max="12800" width="13.5703125" style="444" customWidth="1"/>
    <col min="12801" max="12801" width="15.7109375" style="444" customWidth="1"/>
    <col min="12802" max="12802" width="16.5703125" style="444" bestFit="1" customWidth="1"/>
    <col min="12803" max="12803" width="13.5703125" style="444" customWidth="1"/>
    <col min="12804" max="12804" width="17.28515625" style="444" bestFit="1" customWidth="1"/>
    <col min="12805" max="12805" width="4" style="444" customWidth="1"/>
    <col min="12806" max="12806" width="13.5703125" style="444" customWidth="1"/>
    <col min="12807" max="13048" width="13.5703125" style="444"/>
    <col min="13049" max="13049" width="22.28515625" style="444" customWidth="1"/>
    <col min="13050" max="13056" width="13.5703125" style="444" customWidth="1"/>
    <col min="13057" max="13057" width="15.7109375" style="444" customWidth="1"/>
    <col min="13058" max="13058" width="16.5703125" style="444" bestFit="1" customWidth="1"/>
    <col min="13059" max="13059" width="13.5703125" style="444" customWidth="1"/>
    <col min="13060" max="13060" width="17.28515625" style="444" bestFit="1" customWidth="1"/>
    <col min="13061" max="13061" width="4" style="444" customWidth="1"/>
    <col min="13062" max="13062" width="13.5703125" style="444" customWidth="1"/>
    <col min="13063" max="13304" width="13.5703125" style="444"/>
    <col min="13305" max="13305" width="22.28515625" style="444" customWidth="1"/>
    <col min="13306" max="13312" width="13.5703125" style="444" customWidth="1"/>
    <col min="13313" max="13313" width="15.7109375" style="444" customWidth="1"/>
    <col min="13314" max="13314" width="16.5703125" style="444" bestFit="1" customWidth="1"/>
    <col min="13315" max="13315" width="13.5703125" style="444" customWidth="1"/>
    <col min="13316" max="13316" width="17.28515625" style="444" bestFit="1" customWidth="1"/>
    <col min="13317" max="13317" width="4" style="444" customWidth="1"/>
    <col min="13318" max="13318" width="13.5703125" style="444" customWidth="1"/>
    <col min="13319" max="13560" width="13.5703125" style="444"/>
    <col min="13561" max="13561" width="22.28515625" style="444" customWidth="1"/>
    <col min="13562" max="13568" width="13.5703125" style="444" customWidth="1"/>
    <col min="13569" max="13569" width="15.7109375" style="444" customWidth="1"/>
    <col min="13570" max="13570" width="16.5703125" style="444" bestFit="1" customWidth="1"/>
    <col min="13571" max="13571" width="13.5703125" style="444" customWidth="1"/>
    <col min="13572" max="13572" width="17.28515625" style="444" bestFit="1" customWidth="1"/>
    <col min="13573" max="13573" width="4" style="444" customWidth="1"/>
    <col min="13574" max="13574" width="13.5703125" style="444" customWidth="1"/>
    <col min="13575" max="13816" width="13.5703125" style="444"/>
    <col min="13817" max="13817" width="22.28515625" style="444" customWidth="1"/>
    <col min="13818" max="13824" width="13.5703125" style="444" customWidth="1"/>
    <col min="13825" max="13825" width="15.7109375" style="444" customWidth="1"/>
    <col min="13826" max="13826" width="16.5703125" style="444" bestFit="1" customWidth="1"/>
    <col min="13827" max="13827" width="13.5703125" style="444" customWidth="1"/>
    <col min="13828" max="13828" width="17.28515625" style="444" bestFit="1" customWidth="1"/>
    <col min="13829" max="13829" width="4" style="444" customWidth="1"/>
    <col min="13830" max="13830" width="13.5703125" style="444" customWidth="1"/>
    <col min="13831" max="14072" width="13.5703125" style="444"/>
    <col min="14073" max="14073" width="22.28515625" style="444" customWidth="1"/>
    <col min="14074" max="14080" width="13.5703125" style="444" customWidth="1"/>
    <col min="14081" max="14081" width="15.7109375" style="444" customWidth="1"/>
    <col min="14082" max="14082" width="16.5703125" style="444" bestFit="1" customWidth="1"/>
    <col min="14083" max="14083" width="13.5703125" style="444" customWidth="1"/>
    <col min="14084" max="14084" width="17.28515625" style="444" bestFit="1" customWidth="1"/>
    <col min="14085" max="14085" width="4" style="444" customWidth="1"/>
    <col min="14086" max="14086" width="13.5703125" style="444" customWidth="1"/>
    <col min="14087" max="14328" width="13.5703125" style="444"/>
    <col min="14329" max="14329" width="22.28515625" style="444" customWidth="1"/>
    <col min="14330" max="14336" width="13.5703125" style="444" customWidth="1"/>
    <col min="14337" max="14337" width="15.7109375" style="444" customWidth="1"/>
    <col min="14338" max="14338" width="16.5703125" style="444" bestFit="1" customWidth="1"/>
    <col min="14339" max="14339" width="13.5703125" style="444" customWidth="1"/>
    <col min="14340" max="14340" width="17.28515625" style="444" bestFit="1" customWidth="1"/>
    <col min="14341" max="14341" width="4" style="444" customWidth="1"/>
    <col min="14342" max="14342" width="13.5703125" style="444" customWidth="1"/>
    <col min="14343" max="14584" width="13.5703125" style="444"/>
    <col min="14585" max="14585" width="22.28515625" style="444" customWidth="1"/>
    <col min="14586" max="14592" width="13.5703125" style="444" customWidth="1"/>
    <col min="14593" max="14593" width="15.7109375" style="444" customWidth="1"/>
    <col min="14594" max="14594" width="16.5703125" style="444" bestFit="1" customWidth="1"/>
    <col min="14595" max="14595" width="13.5703125" style="444" customWidth="1"/>
    <col min="14596" max="14596" width="17.28515625" style="444" bestFit="1" customWidth="1"/>
    <col min="14597" max="14597" width="4" style="444" customWidth="1"/>
    <col min="14598" max="14598" width="13.5703125" style="444" customWidth="1"/>
    <col min="14599" max="14840" width="13.5703125" style="444"/>
    <col min="14841" max="14841" width="22.28515625" style="444" customWidth="1"/>
    <col min="14842" max="14848" width="13.5703125" style="444" customWidth="1"/>
    <col min="14849" max="14849" width="15.7109375" style="444" customWidth="1"/>
    <col min="14850" max="14850" width="16.5703125" style="444" bestFit="1" customWidth="1"/>
    <col min="14851" max="14851" width="13.5703125" style="444" customWidth="1"/>
    <col min="14852" max="14852" width="17.28515625" style="444" bestFit="1" customWidth="1"/>
    <col min="14853" max="14853" width="4" style="444" customWidth="1"/>
    <col min="14854" max="14854" width="13.5703125" style="444" customWidth="1"/>
    <col min="14855" max="15096" width="13.5703125" style="444"/>
    <col min="15097" max="15097" width="22.28515625" style="444" customWidth="1"/>
    <col min="15098" max="15104" width="13.5703125" style="444" customWidth="1"/>
    <col min="15105" max="15105" width="15.7109375" style="444" customWidth="1"/>
    <col min="15106" max="15106" width="16.5703125" style="444" bestFit="1" customWidth="1"/>
    <col min="15107" max="15107" width="13.5703125" style="444" customWidth="1"/>
    <col min="15108" max="15108" width="17.28515625" style="444" bestFit="1" customWidth="1"/>
    <col min="15109" max="15109" width="4" style="444" customWidth="1"/>
    <col min="15110" max="15110" width="13.5703125" style="444" customWidth="1"/>
    <col min="15111" max="15352" width="13.5703125" style="444"/>
    <col min="15353" max="15353" width="22.28515625" style="444" customWidth="1"/>
    <col min="15354" max="15360" width="13.5703125" style="444" customWidth="1"/>
    <col min="15361" max="15361" width="15.7109375" style="444" customWidth="1"/>
    <col min="15362" max="15362" width="16.5703125" style="444" bestFit="1" customWidth="1"/>
    <col min="15363" max="15363" width="13.5703125" style="444" customWidth="1"/>
    <col min="15364" max="15364" width="17.28515625" style="444" bestFit="1" customWidth="1"/>
    <col min="15365" max="15365" width="4" style="444" customWidth="1"/>
    <col min="15366" max="15366" width="13.5703125" style="444" customWidth="1"/>
    <col min="15367" max="15608" width="13.5703125" style="444"/>
    <col min="15609" max="15609" width="22.28515625" style="444" customWidth="1"/>
    <col min="15610" max="15616" width="13.5703125" style="444" customWidth="1"/>
    <col min="15617" max="15617" width="15.7109375" style="444" customWidth="1"/>
    <col min="15618" max="15618" width="16.5703125" style="444" bestFit="1" customWidth="1"/>
    <col min="15619" max="15619" width="13.5703125" style="444" customWidth="1"/>
    <col min="15620" max="15620" width="17.28515625" style="444" bestFit="1" customWidth="1"/>
    <col min="15621" max="15621" width="4" style="444" customWidth="1"/>
    <col min="15622" max="15622" width="13.5703125" style="444" customWidth="1"/>
    <col min="15623" max="15864" width="13.5703125" style="444"/>
    <col min="15865" max="15865" width="22.28515625" style="444" customWidth="1"/>
    <col min="15866" max="15872" width="13.5703125" style="444" customWidth="1"/>
    <col min="15873" max="15873" width="15.7109375" style="444" customWidth="1"/>
    <col min="15874" max="15874" width="16.5703125" style="444" bestFit="1" customWidth="1"/>
    <col min="15875" max="15875" width="13.5703125" style="444" customWidth="1"/>
    <col min="15876" max="15876" width="17.28515625" style="444" bestFit="1" customWidth="1"/>
    <col min="15877" max="15877" width="4" style="444" customWidth="1"/>
    <col min="15878" max="15878" width="13.5703125" style="444" customWidth="1"/>
    <col min="15879" max="16120" width="13.5703125" style="444"/>
    <col min="16121" max="16121" width="22.28515625" style="444" customWidth="1"/>
    <col min="16122" max="16128" width="13.5703125" style="444" customWidth="1"/>
    <col min="16129" max="16129" width="15.7109375" style="444" customWidth="1"/>
    <col min="16130" max="16130" width="16.5703125" style="444" bestFit="1" customWidth="1"/>
    <col min="16131" max="16131" width="13.5703125" style="444" customWidth="1"/>
    <col min="16132" max="16132" width="17.28515625" style="444" bestFit="1" customWidth="1"/>
    <col min="16133" max="16133" width="4" style="444" customWidth="1"/>
    <col min="16134" max="16134" width="13.5703125" style="444" customWidth="1"/>
    <col min="16135" max="16384" width="13.5703125" style="444"/>
  </cols>
  <sheetData>
    <row r="1" spans="1:27" s="430" customFormat="1">
      <c r="A1" s="525" t="s">
        <v>4</v>
      </c>
      <c r="B1" s="428"/>
      <c r="C1" s="428"/>
      <c r="D1" s="159"/>
      <c r="E1" s="159"/>
      <c r="F1" s="429"/>
      <c r="G1" s="159"/>
      <c r="H1" s="159"/>
      <c r="I1" s="429"/>
      <c r="J1" s="159"/>
      <c r="K1" s="159"/>
      <c r="L1" s="159"/>
      <c r="M1" s="159"/>
      <c r="N1" s="159"/>
      <c r="O1" s="159"/>
    </row>
    <row r="2" spans="1:27" s="430" customFormat="1">
      <c r="A2" s="431"/>
      <c r="B2" s="428"/>
      <c r="C2" s="428"/>
      <c r="O2" s="159"/>
    </row>
    <row r="3" spans="1:27" s="430" customFormat="1" ht="15.75">
      <c r="A3" s="342" t="str">
        <f>'2-Kosten per locatie'!A3</f>
        <v>Naam opdrachtgever</v>
      </c>
      <c r="B3" s="341" t="str">
        <f>'2-Kosten per locatie'!B3</f>
        <v>ROC van Amsterdam-Flevoland</v>
      </c>
      <c r="C3" s="341"/>
    </row>
    <row r="4" spans="1:27" s="430" customFormat="1" ht="15.75">
      <c r="A4" s="342" t="str">
        <f>'2-Kosten per locatie'!A4</f>
        <v>Calculatie onderdeel</v>
      </c>
      <c r="B4" s="341" t="str">
        <f ca="1">MID(CELL("bestandsnaam",$C$10),SEARCH("]",CELL("bestandsnaam",$C$10),1)+1,256)</f>
        <v>12-Vloeronderhoud</v>
      </c>
      <c r="C4" s="341"/>
    </row>
    <row r="5" spans="1:27" s="430" customFormat="1" ht="15.75">
      <c r="A5" s="342" t="str">
        <f>'2-Kosten per locatie'!A5</f>
        <v>Gebouw/plaats</v>
      </c>
      <c r="B5" s="341" t="str">
        <f>'2-Kosten per locatie'!B5</f>
        <v>Amsterdam en omstreken</v>
      </c>
      <c r="C5" s="341"/>
      <c r="T5" s="435"/>
      <c r="U5" s="436"/>
      <c r="V5" s="435"/>
      <c r="W5" s="435"/>
      <c r="X5" s="436"/>
      <c r="Y5" s="435"/>
      <c r="Z5" s="435"/>
      <c r="AA5" s="436"/>
    </row>
    <row r="6" spans="1:27" s="430" customFormat="1" ht="17.25" customHeight="1">
      <c r="A6" s="342" t="str">
        <f>'2-Kosten per locatie'!A6</f>
        <v>Referentie nummer</v>
      </c>
      <c r="B6" s="341">
        <f>'2-Kosten per locatie'!B6</f>
        <v>0</v>
      </c>
      <c r="C6" s="341"/>
      <c r="F6"/>
      <c r="T6" s="438"/>
      <c r="U6" s="439"/>
      <c r="V6" s="435"/>
      <c r="W6" s="438"/>
      <c r="X6" s="439"/>
      <c r="Y6" s="435"/>
      <c r="Z6" s="438"/>
      <c r="AA6" s="439"/>
    </row>
    <row r="7" spans="1:27" s="430" customFormat="1" ht="17.25" customHeight="1">
      <c r="A7" s="342" t="str">
        <f>'2-Kosten per locatie'!A7</f>
        <v>Naam dienstverlener</v>
      </c>
      <c r="B7" s="341">
        <f>'2-Kosten per locatie'!B7</f>
        <v>0</v>
      </c>
      <c r="C7" s="341"/>
    </row>
    <row r="8" spans="1:27" s="430" customFormat="1" ht="17.25" customHeight="1">
      <c r="A8" s="342" t="str">
        <f>'2-Kosten per locatie'!A8</f>
        <v>Prijspeil</v>
      </c>
      <c r="B8" s="344">
        <f>'11-Sanitair all-in'!B8</f>
        <v>45839</v>
      </c>
    </row>
    <row r="9" spans="1:27" s="430" customFormat="1" ht="17.25" customHeight="1">
      <c r="A9" s="342"/>
      <c r="B9" s="500"/>
      <c r="M9" s="501"/>
      <c r="O9" s="436"/>
      <c r="P9" s="502"/>
      <c r="Q9" s="503"/>
      <c r="R9" s="504"/>
    </row>
    <row r="10" spans="1:27" s="430" customFormat="1" ht="17.25" customHeight="1">
      <c r="D10" s="527" t="s">
        <v>8218</v>
      </c>
      <c r="E10" s="526"/>
      <c r="F10" s="526"/>
      <c r="G10" s="526"/>
      <c r="H10" s="526"/>
      <c r="I10" s="526"/>
      <c r="J10" s="526"/>
      <c r="K10" s="526"/>
      <c r="L10" s="526"/>
      <c r="M10" s="526"/>
      <c r="N10" s="526"/>
      <c r="O10" s="526"/>
      <c r="P10" s="526"/>
      <c r="Q10" s="526"/>
      <c r="R10" s="528"/>
    </row>
    <row r="11" spans="1:27" s="442" customFormat="1" ht="39.75">
      <c r="A11" s="455" t="s">
        <v>17</v>
      </c>
      <c r="B11" s="456" t="s">
        <v>8141</v>
      </c>
      <c r="C11" s="456" t="s">
        <v>8142</v>
      </c>
      <c r="D11" s="454" t="s">
        <v>227</v>
      </c>
      <c r="E11" s="456" t="s">
        <v>8352</v>
      </c>
      <c r="F11" s="456" t="s">
        <v>8219</v>
      </c>
      <c r="G11" s="456" t="s">
        <v>8220</v>
      </c>
      <c r="H11" s="456" t="s">
        <v>8353</v>
      </c>
      <c r="I11" s="456" t="s">
        <v>8221</v>
      </c>
      <c r="J11" s="456" t="s">
        <v>8222</v>
      </c>
      <c r="K11" s="456" t="s">
        <v>8354</v>
      </c>
      <c r="L11" s="456" t="s">
        <v>8315</v>
      </c>
      <c r="M11" s="456" t="s">
        <v>8178</v>
      </c>
      <c r="N11" s="456" t="s">
        <v>8355</v>
      </c>
      <c r="O11" s="456" t="s">
        <v>8223</v>
      </c>
      <c r="P11" s="456" t="s">
        <v>8224</v>
      </c>
      <c r="Q11" s="456" t="s">
        <v>8225</v>
      </c>
      <c r="R11" s="456" t="s">
        <v>230</v>
      </c>
    </row>
    <row r="12" spans="1:27">
      <c r="A12" s="138" t="s">
        <v>8237</v>
      </c>
      <c r="B12" s="47" t="s">
        <v>8160</v>
      </c>
      <c r="C12" s="505" t="s">
        <v>8143</v>
      </c>
      <c r="D12" s="506">
        <f>SUMIFS('4-Basis ruimtestaat'!N:N,'4-Basis ruimtestaat'!B:B,'12-Vloeronderhoud'!A12,'4-Basis ruimtestaat'!M:M,'12-Vloeronderhoud'!B12)</f>
        <v>1892.6500000000005</v>
      </c>
      <c r="E12" s="433"/>
      <c r="F12" s="508">
        <v>8</v>
      </c>
      <c r="G12" s="509">
        <f>(D12*E12*F12)</f>
        <v>0</v>
      </c>
      <c r="H12" s="433"/>
      <c r="I12" s="508">
        <v>2</v>
      </c>
      <c r="J12" s="509">
        <f>(D12*H12*I12)</f>
        <v>0</v>
      </c>
      <c r="K12" s="433"/>
      <c r="L12" s="508">
        <v>30</v>
      </c>
      <c r="M12" s="510">
        <f>(D12*K12*L12)</f>
        <v>0</v>
      </c>
      <c r="N12" s="433"/>
      <c r="O12" s="508">
        <v>40</v>
      </c>
      <c r="P12" s="511">
        <f>D12*N12*O12</f>
        <v>0</v>
      </c>
      <c r="Q12" s="509">
        <f>P12+M12+J12+G12</f>
        <v>0</v>
      </c>
      <c r="R12" s="509">
        <f>Q12/10</f>
        <v>0</v>
      </c>
      <c r="S12" s="442"/>
    </row>
    <row r="13" spans="1:27">
      <c r="A13" s="30" t="s">
        <v>480</v>
      </c>
      <c r="B13" s="47" t="s">
        <v>8160</v>
      </c>
      <c r="C13" s="505" t="s">
        <v>8143</v>
      </c>
      <c r="D13" s="506">
        <f>SUMIFS('4-Basis ruimtestaat'!N:N,'4-Basis ruimtestaat'!B:B,'12-Vloeronderhoud'!A13,'4-Basis ruimtestaat'!M:M,'12-Vloeronderhoud'!B13)</f>
        <v>1323.0500000000004</v>
      </c>
      <c r="E13" s="433"/>
      <c r="F13" s="508">
        <v>8</v>
      </c>
      <c r="G13" s="509">
        <f t="shared" ref="G13:G30" si="0">(D13*E13*F13)</f>
        <v>0</v>
      </c>
      <c r="H13" s="433"/>
      <c r="I13" s="508">
        <v>2</v>
      </c>
      <c r="J13" s="509">
        <f t="shared" ref="J13:J30" si="1">(D13*H13*I13)</f>
        <v>0</v>
      </c>
      <c r="K13" s="433"/>
      <c r="L13" s="508">
        <v>30</v>
      </c>
      <c r="M13" s="510">
        <f t="shared" ref="M13:M30" si="2">(D13*K13*L13)</f>
        <v>0</v>
      </c>
      <c r="N13" s="433"/>
      <c r="O13" s="508">
        <v>40</v>
      </c>
      <c r="P13" s="511">
        <f t="shared" ref="P13:P30" si="3">D13*N13*O13</f>
        <v>0</v>
      </c>
      <c r="Q13" s="509">
        <f t="shared" ref="Q13:Q30" si="4">P13+M13+J13+G13</f>
        <v>0</v>
      </c>
      <c r="R13" s="509">
        <f>Q13/10</f>
        <v>0</v>
      </c>
      <c r="S13" s="442"/>
    </row>
    <row r="14" spans="1:27">
      <c r="A14" s="36" t="s">
        <v>1427</v>
      </c>
      <c r="B14" s="47" t="s">
        <v>8160</v>
      </c>
      <c r="C14" s="505" t="s">
        <v>8143</v>
      </c>
      <c r="D14" s="506">
        <f>SUMIFS('4-Basis ruimtestaat'!N:N,'4-Basis ruimtestaat'!B:B,'12-Vloeronderhoud'!A14,'4-Basis ruimtestaat'!M:M,'12-Vloeronderhoud'!B14)</f>
        <v>8803.2599999999948</v>
      </c>
      <c r="E14" s="433"/>
      <c r="F14" s="508">
        <v>8</v>
      </c>
      <c r="G14" s="509">
        <f t="shared" si="0"/>
        <v>0</v>
      </c>
      <c r="H14" s="433"/>
      <c r="I14" s="508">
        <v>2</v>
      </c>
      <c r="J14" s="509">
        <f t="shared" si="1"/>
        <v>0</v>
      </c>
      <c r="K14" s="433"/>
      <c r="L14" s="508">
        <v>30</v>
      </c>
      <c r="M14" s="510">
        <f t="shared" si="2"/>
        <v>0</v>
      </c>
      <c r="N14" s="433"/>
      <c r="O14" s="508">
        <v>40</v>
      </c>
      <c r="P14" s="511">
        <f t="shared" si="3"/>
        <v>0</v>
      </c>
      <c r="Q14" s="509">
        <f t="shared" si="4"/>
        <v>0</v>
      </c>
      <c r="R14" s="509">
        <f t="shared" ref="R14:R29" si="5">Q14/10</f>
        <v>0</v>
      </c>
      <c r="S14" s="442"/>
    </row>
    <row r="15" spans="1:27">
      <c r="A15" s="36" t="s">
        <v>2352</v>
      </c>
      <c r="B15" s="47" t="s">
        <v>8160</v>
      </c>
      <c r="C15" s="505" t="s">
        <v>8143</v>
      </c>
      <c r="D15" s="506">
        <f>SUMIFS('4-Basis ruimtestaat'!N:N,'4-Basis ruimtestaat'!B:B,'12-Vloeronderhoud'!A15,'4-Basis ruimtestaat'!M:M,'12-Vloeronderhoud'!B15)</f>
        <v>11223.919999999995</v>
      </c>
      <c r="E15" s="433"/>
      <c r="F15" s="508">
        <v>8</v>
      </c>
      <c r="G15" s="509">
        <f t="shared" si="0"/>
        <v>0</v>
      </c>
      <c r="H15" s="433"/>
      <c r="I15" s="508">
        <v>2</v>
      </c>
      <c r="J15" s="509">
        <f t="shared" si="1"/>
        <v>0</v>
      </c>
      <c r="K15" s="433"/>
      <c r="L15" s="508">
        <v>30</v>
      </c>
      <c r="M15" s="510">
        <f t="shared" si="2"/>
        <v>0</v>
      </c>
      <c r="N15" s="433"/>
      <c r="O15" s="508">
        <v>40</v>
      </c>
      <c r="P15" s="511">
        <f t="shared" si="3"/>
        <v>0</v>
      </c>
      <c r="Q15" s="509">
        <f t="shared" si="4"/>
        <v>0</v>
      </c>
      <c r="R15" s="509">
        <f t="shared" si="5"/>
        <v>0</v>
      </c>
      <c r="S15" s="442"/>
    </row>
    <row r="16" spans="1:27">
      <c r="A16" s="47" t="s">
        <v>3151</v>
      </c>
      <c r="B16" s="47" t="s">
        <v>8160</v>
      </c>
      <c r="C16" s="505" t="s">
        <v>8143</v>
      </c>
      <c r="D16" s="506">
        <f>SUMIFS('4-Basis ruimtestaat'!N:N,'4-Basis ruimtestaat'!B:B,'12-Vloeronderhoud'!A16,'4-Basis ruimtestaat'!M:M,'12-Vloeronderhoud'!B16)</f>
        <v>4096.2799999999979</v>
      </c>
      <c r="E16" s="433"/>
      <c r="F16" s="508">
        <v>8</v>
      </c>
      <c r="G16" s="509">
        <f t="shared" si="0"/>
        <v>0</v>
      </c>
      <c r="H16" s="433"/>
      <c r="I16" s="508">
        <v>2</v>
      </c>
      <c r="J16" s="509">
        <f t="shared" si="1"/>
        <v>0</v>
      </c>
      <c r="K16" s="433"/>
      <c r="L16" s="508">
        <v>30</v>
      </c>
      <c r="M16" s="510">
        <f t="shared" si="2"/>
        <v>0</v>
      </c>
      <c r="N16" s="433"/>
      <c r="O16" s="508">
        <v>40</v>
      </c>
      <c r="P16" s="511">
        <f t="shared" si="3"/>
        <v>0</v>
      </c>
      <c r="Q16" s="509">
        <f t="shared" si="4"/>
        <v>0</v>
      </c>
      <c r="R16" s="509">
        <f t="shared" si="5"/>
        <v>0</v>
      </c>
    </row>
    <row r="17" spans="1:20">
      <c r="A17" s="47" t="s">
        <v>3153</v>
      </c>
      <c r="B17" s="47" t="s">
        <v>8160</v>
      </c>
      <c r="C17" s="505" t="s">
        <v>8143</v>
      </c>
      <c r="D17" s="506">
        <f>SUMIFS('4-Basis ruimtestaat'!N:N,'4-Basis ruimtestaat'!B:B,'12-Vloeronderhoud'!A17,'4-Basis ruimtestaat'!M:M,'12-Vloeronderhoud'!B17)</f>
        <v>12794.779999999993</v>
      </c>
      <c r="E17" s="433"/>
      <c r="F17" s="508">
        <v>8</v>
      </c>
      <c r="G17" s="509">
        <f t="shared" si="0"/>
        <v>0</v>
      </c>
      <c r="H17" s="433"/>
      <c r="I17" s="508">
        <v>2</v>
      </c>
      <c r="J17" s="509">
        <f t="shared" si="1"/>
        <v>0</v>
      </c>
      <c r="K17" s="433"/>
      <c r="L17" s="508">
        <v>30</v>
      </c>
      <c r="M17" s="510">
        <f t="shared" si="2"/>
        <v>0</v>
      </c>
      <c r="N17" s="433"/>
      <c r="O17" s="508">
        <v>40</v>
      </c>
      <c r="P17" s="511">
        <f t="shared" si="3"/>
        <v>0</v>
      </c>
      <c r="Q17" s="509">
        <f t="shared" si="4"/>
        <v>0</v>
      </c>
      <c r="R17" s="509">
        <f t="shared" si="5"/>
        <v>0</v>
      </c>
    </row>
    <row r="18" spans="1:20">
      <c r="A18" s="47" t="s">
        <v>4205</v>
      </c>
      <c r="B18" s="47" t="s">
        <v>8160</v>
      </c>
      <c r="C18" s="505" t="s">
        <v>8143</v>
      </c>
      <c r="D18" s="506">
        <f>SUMIFS('4-Basis ruimtestaat'!N:N,'4-Basis ruimtestaat'!B:B,'12-Vloeronderhoud'!A18,'4-Basis ruimtestaat'!M:M,'12-Vloeronderhoud'!B18)</f>
        <v>6986.3500000000058</v>
      </c>
      <c r="E18" s="433"/>
      <c r="F18" s="508">
        <v>8</v>
      </c>
      <c r="G18" s="509">
        <f t="shared" si="0"/>
        <v>0</v>
      </c>
      <c r="H18" s="433"/>
      <c r="I18" s="508">
        <v>2</v>
      </c>
      <c r="J18" s="509">
        <f t="shared" si="1"/>
        <v>0</v>
      </c>
      <c r="K18" s="433"/>
      <c r="L18" s="508">
        <v>30</v>
      </c>
      <c r="M18" s="510">
        <f t="shared" si="2"/>
        <v>0</v>
      </c>
      <c r="N18" s="433"/>
      <c r="O18" s="508">
        <v>40</v>
      </c>
      <c r="P18" s="511">
        <f t="shared" si="3"/>
        <v>0</v>
      </c>
      <c r="Q18" s="509">
        <f t="shared" si="4"/>
        <v>0</v>
      </c>
      <c r="R18" s="509">
        <f t="shared" si="5"/>
        <v>0</v>
      </c>
    </row>
    <row r="19" spans="1:20">
      <c r="A19" s="47" t="s">
        <v>4206</v>
      </c>
      <c r="B19" s="47" t="s">
        <v>8160</v>
      </c>
      <c r="C19" s="505" t="s">
        <v>8143</v>
      </c>
      <c r="D19" s="506">
        <f>SUMIFS('4-Basis ruimtestaat'!N:N,'4-Basis ruimtestaat'!B:B,'12-Vloeronderhoud'!A19,'4-Basis ruimtestaat'!M:M,'12-Vloeronderhoud'!B19)</f>
        <v>13605.419999999989</v>
      </c>
      <c r="E19" s="433"/>
      <c r="F19" s="508">
        <v>8</v>
      </c>
      <c r="G19" s="509">
        <f t="shared" si="0"/>
        <v>0</v>
      </c>
      <c r="H19" s="433"/>
      <c r="I19" s="508">
        <v>2</v>
      </c>
      <c r="J19" s="509">
        <f t="shared" si="1"/>
        <v>0</v>
      </c>
      <c r="K19" s="433"/>
      <c r="L19" s="508">
        <v>30</v>
      </c>
      <c r="M19" s="510">
        <f t="shared" si="2"/>
        <v>0</v>
      </c>
      <c r="N19" s="433"/>
      <c r="O19" s="508">
        <v>40</v>
      </c>
      <c r="P19" s="511">
        <f t="shared" si="3"/>
        <v>0</v>
      </c>
      <c r="Q19" s="509">
        <f t="shared" si="4"/>
        <v>0</v>
      </c>
      <c r="R19" s="509">
        <f t="shared" si="5"/>
        <v>0</v>
      </c>
    </row>
    <row r="20" spans="1:20">
      <c r="A20" s="47" t="s">
        <v>4207</v>
      </c>
      <c r="B20" s="47" t="s">
        <v>8160</v>
      </c>
      <c r="C20" s="505" t="s">
        <v>8143</v>
      </c>
      <c r="D20" s="506">
        <f>SUMIFS('4-Basis ruimtestaat'!N:N,'4-Basis ruimtestaat'!B:B,'12-Vloeronderhoud'!A20,'4-Basis ruimtestaat'!M:M,'12-Vloeronderhoud'!B20)</f>
        <v>5568</v>
      </c>
      <c r="E20" s="433"/>
      <c r="F20" s="508">
        <v>8</v>
      </c>
      <c r="G20" s="509">
        <f t="shared" si="0"/>
        <v>0</v>
      </c>
      <c r="H20" s="433"/>
      <c r="I20" s="508">
        <v>2</v>
      </c>
      <c r="J20" s="509">
        <f t="shared" si="1"/>
        <v>0</v>
      </c>
      <c r="K20" s="433"/>
      <c r="L20" s="508">
        <v>30</v>
      </c>
      <c r="M20" s="510">
        <f t="shared" si="2"/>
        <v>0</v>
      </c>
      <c r="N20" s="433"/>
      <c r="O20" s="508">
        <v>40</v>
      </c>
      <c r="P20" s="511">
        <f t="shared" si="3"/>
        <v>0</v>
      </c>
      <c r="Q20" s="509">
        <f t="shared" si="4"/>
        <v>0</v>
      </c>
      <c r="R20" s="509">
        <f t="shared" si="5"/>
        <v>0</v>
      </c>
    </row>
    <row r="21" spans="1:20">
      <c r="A21" s="47" t="s">
        <v>4208</v>
      </c>
      <c r="B21" s="47" t="s">
        <v>8160</v>
      </c>
      <c r="C21" s="505" t="s">
        <v>8143</v>
      </c>
      <c r="D21" s="506">
        <f>SUMIFS('4-Basis ruimtestaat'!N:N,'4-Basis ruimtestaat'!B:B,'12-Vloeronderhoud'!A21,'4-Basis ruimtestaat'!M:M,'12-Vloeronderhoud'!B21)</f>
        <v>13875</v>
      </c>
      <c r="E21" s="433"/>
      <c r="F21" s="508">
        <v>8</v>
      </c>
      <c r="G21" s="509">
        <f t="shared" si="0"/>
        <v>0</v>
      </c>
      <c r="H21" s="433"/>
      <c r="I21" s="508">
        <v>2</v>
      </c>
      <c r="J21" s="509">
        <f t="shared" si="1"/>
        <v>0</v>
      </c>
      <c r="K21" s="433"/>
      <c r="L21" s="508">
        <v>30</v>
      </c>
      <c r="M21" s="510">
        <f t="shared" si="2"/>
        <v>0</v>
      </c>
      <c r="N21" s="433"/>
      <c r="O21" s="508">
        <v>40</v>
      </c>
      <c r="P21" s="511">
        <f t="shared" si="3"/>
        <v>0</v>
      </c>
      <c r="Q21" s="509">
        <f t="shared" si="4"/>
        <v>0</v>
      </c>
      <c r="R21" s="509">
        <f t="shared" si="5"/>
        <v>0</v>
      </c>
    </row>
    <row r="22" spans="1:20">
      <c r="A22" s="47" t="s">
        <v>4209</v>
      </c>
      <c r="B22" s="47" t="s">
        <v>8160</v>
      </c>
      <c r="C22" s="505" t="s">
        <v>8143</v>
      </c>
      <c r="D22" s="506">
        <f>SUMIFS('4-Basis ruimtestaat'!N:N,'4-Basis ruimtestaat'!B:B,'12-Vloeronderhoud'!A22,'4-Basis ruimtestaat'!M:M,'12-Vloeronderhoud'!B22)</f>
        <v>5372.1499999999969</v>
      </c>
      <c r="E22" s="433"/>
      <c r="F22" s="508">
        <v>8</v>
      </c>
      <c r="G22" s="509">
        <f t="shared" si="0"/>
        <v>0</v>
      </c>
      <c r="H22" s="433"/>
      <c r="I22" s="508">
        <v>2</v>
      </c>
      <c r="J22" s="509">
        <f t="shared" si="1"/>
        <v>0</v>
      </c>
      <c r="K22" s="433"/>
      <c r="L22" s="508">
        <v>30</v>
      </c>
      <c r="M22" s="510">
        <f t="shared" si="2"/>
        <v>0</v>
      </c>
      <c r="N22" s="433"/>
      <c r="O22" s="508">
        <v>40</v>
      </c>
      <c r="P22" s="511">
        <f t="shared" si="3"/>
        <v>0</v>
      </c>
      <c r="Q22" s="509">
        <f t="shared" si="4"/>
        <v>0</v>
      </c>
      <c r="R22" s="509">
        <f t="shared" si="5"/>
        <v>0</v>
      </c>
    </row>
    <row r="23" spans="1:20">
      <c r="A23" s="30" t="s">
        <v>7214</v>
      </c>
      <c r="B23" s="47" t="s">
        <v>8160</v>
      </c>
      <c r="C23" s="505" t="s">
        <v>8143</v>
      </c>
      <c r="D23" s="506">
        <f>SUMIFS('4-Basis ruimtestaat'!N:N,'4-Basis ruimtestaat'!B:B,'12-Vloeronderhoud'!A23,'4-Basis ruimtestaat'!M:M,'12-Vloeronderhoud'!B23)</f>
        <v>5407.3500000000013</v>
      </c>
      <c r="E23" s="433"/>
      <c r="F23" s="508">
        <v>8</v>
      </c>
      <c r="G23" s="509">
        <f t="shared" si="0"/>
        <v>0</v>
      </c>
      <c r="H23" s="433"/>
      <c r="I23" s="508">
        <v>2</v>
      </c>
      <c r="J23" s="509">
        <f t="shared" si="1"/>
        <v>0</v>
      </c>
      <c r="K23" s="433"/>
      <c r="L23" s="508">
        <v>30</v>
      </c>
      <c r="M23" s="510">
        <f t="shared" si="2"/>
        <v>0</v>
      </c>
      <c r="N23" s="433"/>
      <c r="O23" s="508">
        <v>40</v>
      </c>
      <c r="P23" s="511">
        <f t="shared" si="3"/>
        <v>0</v>
      </c>
      <c r="Q23" s="509">
        <f t="shared" si="4"/>
        <v>0</v>
      </c>
      <c r="R23" s="509">
        <f t="shared" si="5"/>
        <v>0</v>
      </c>
    </row>
    <row r="24" spans="1:20">
      <c r="A24" s="47" t="s">
        <v>7213</v>
      </c>
      <c r="B24" s="47" t="s">
        <v>8160</v>
      </c>
      <c r="C24" s="505" t="s">
        <v>8143</v>
      </c>
      <c r="D24" s="506">
        <f>SUMIFS('4-Basis ruimtestaat'!N:N,'4-Basis ruimtestaat'!B:B,'12-Vloeronderhoud'!A24,'4-Basis ruimtestaat'!M:M,'12-Vloeronderhoud'!B24)</f>
        <v>55.05</v>
      </c>
      <c r="E24" s="433"/>
      <c r="F24" s="508">
        <v>8</v>
      </c>
      <c r="G24" s="509">
        <f t="shared" si="0"/>
        <v>0</v>
      </c>
      <c r="H24" s="433"/>
      <c r="I24" s="508">
        <v>2</v>
      </c>
      <c r="J24" s="509">
        <f t="shared" si="1"/>
        <v>0</v>
      </c>
      <c r="K24" s="433"/>
      <c r="L24" s="508">
        <v>30</v>
      </c>
      <c r="M24" s="510">
        <f t="shared" si="2"/>
        <v>0</v>
      </c>
      <c r="N24" s="433"/>
      <c r="O24" s="508">
        <v>40</v>
      </c>
      <c r="P24" s="511">
        <f t="shared" si="3"/>
        <v>0</v>
      </c>
      <c r="Q24" s="509">
        <f t="shared" si="4"/>
        <v>0</v>
      </c>
      <c r="R24" s="509">
        <f t="shared" si="5"/>
        <v>0</v>
      </c>
    </row>
    <row r="25" spans="1:20">
      <c r="A25" s="47" t="s">
        <v>2358</v>
      </c>
      <c r="B25" s="47" t="s">
        <v>8160</v>
      </c>
      <c r="C25" s="505" t="s">
        <v>8143</v>
      </c>
      <c r="D25" s="506">
        <f>SUMIFS('4-Basis ruimtestaat'!N:N,'4-Basis ruimtestaat'!B:B,'12-Vloeronderhoud'!A25,'4-Basis ruimtestaat'!M:M,'12-Vloeronderhoud'!B25)</f>
        <v>5719</v>
      </c>
      <c r="E25" s="433"/>
      <c r="F25" s="508">
        <v>8</v>
      </c>
      <c r="G25" s="509">
        <f t="shared" si="0"/>
        <v>0</v>
      </c>
      <c r="H25" s="433"/>
      <c r="I25" s="508">
        <v>2</v>
      </c>
      <c r="J25" s="509">
        <f t="shared" si="1"/>
        <v>0</v>
      </c>
      <c r="K25" s="433"/>
      <c r="L25" s="508">
        <v>30</v>
      </c>
      <c r="M25" s="510">
        <f t="shared" si="2"/>
        <v>0</v>
      </c>
      <c r="N25" s="433"/>
      <c r="O25" s="508">
        <v>40</v>
      </c>
      <c r="P25" s="511">
        <f t="shared" si="3"/>
        <v>0</v>
      </c>
      <c r="Q25" s="509">
        <f t="shared" si="4"/>
        <v>0</v>
      </c>
      <c r="R25" s="509">
        <f t="shared" si="5"/>
        <v>0</v>
      </c>
    </row>
    <row r="26" spans="1:20">
      <c r="A26" s="47" t="s">
        <v>2359</v>
      </c>
      <c r="B26" s="47" t="s">
        <v>8160</v>
      </c>
      <c r="C26" s="505" t="s">
        <v>8143</v>
      </c>
      <c r="D26" s="506">
        <f>SUMIFS('4-Basis ruimtestaat'!N:N,'4-Basis ruimtestaat'!B:B,'12-Vloeronderhoud'!A26,'4-Basis ruimtestaat'!M:M,'12-Vloeronderhoud'!B26)</f>
        <v>78</v>
      </c>
      <c r="E26" s="433"/>
      <c r="F26" s="508">
        <v>8</v>
      </c>
      <c r="G26" s="509">
        <f t="shared" si="0"/>
        <v>0</v>
      </c>
      <c r="H26" s="433"/>
      <c r="I26" s="508">
        <v>2</v>
      </c>
      <c r="J26" s="509">
        <f t="shared" si="1"/>
        <v>0</v>
      </c>
      <c r="K26" s="433"/>
      <c r="L26" s="508">
        <v>30</v>
      </c>
      <c r="M26" s="510">
        <f t="shared" si="2"/>
        <v>0</v>
      </c>
      <c r="N26" s="433"/>
      <c r="O26" s="508">
        <v>40</v>
      </c>
      <c r="P26" s="511">
        <f t="shared" si="3"/>
        <v>0</v>
      </c>
      <c r="Q26" s="509">
        <f t="shared" si="4"/>
        <v>0</v>
      </c>
      <c r="R26" s="509">
        <f t="shared" si="5"/>
        <v>0</v>
      </c>
    </row>
    <row r="27" spans="1:20">
      <c r="A27" s="36" t="s">
        <v>8342</v>
      </c>
      <c r="B27" s="47" t="s">
        <v>8160</v>
      </c>
      <c r="C27" s="505" t="s">
        <v>8143</v>
      </c>
      <c r="D27" s="506">
        <f>SUMIFS('4-Basis ruimtestaat'!N:N,'4-Basis ruimtestaat'!B:B,'12-Vloeronderhoud'!A27,'4-Basis ruimtestaat'!M:M,'12-Vloeronderhoud'!B27)</f>
        <v>280</v>
      </c>
      <c r="E27" s="433"/>
      <c r="F27" s="508">
        <v>8</v>
      </c>
      <c r="G27" s="509">
        <f t="shared" si="0"/>
        <v>0</v>
      </c>
      <c r="H27" s="433"/>
      <c r="I27" s="508">
        <v>2</v>
      </c>
      <c r="J27" s="509">
        <f t="shared" si="1"/>
        <v>0</v>
      </c>
      <c r="K27" s="433"/>
      <c r="L27" s="508">
        <v>30</v>
      </c>
      <c r="M27" s="510">
        <f t="shared" si="2"/>
        <v>0</v>
      </c>
      <c r="N27" s="433"/>
      <c r="O27" s="508">
        <v>40</v>
      </c>
      <c r="P27" s="511">
        <f t="shared" si="3"/>
        <v>0</v>
      </c>
      <c r="Q27" s="509">
        <f t="shared" si="4"/>
        <v>0</v>
      </c>
      <c r="R27" s="509">
        <f t="shared" si="5"/>
        <v>0</v>
      </c>
    </row>
    <row r="28" spans="1:20">
      <c r="A28" s="48" t="s">
        <v>7206</v>
      </c>
      <c r="B28" s="47" t="s">
        <v>8160</v>
      </c>
      <c r="C28" s="505" t="s">
        <v>8143</v>
      </c>
      <c r="D28" s="506">
        <f>SUMIFS('4-Basis ruimtestaat'!N:N,'4-Basis ruimtestaat'!B:B,'12-Vloeronderhoud'!A28,'4-Basis ruimtestaat'!M:M,'12-Vloeronderhoud'!B28)</f>
        <v>429</v>
      </c>
      <c r="E28" s="433"/>
      <c r="F28" s="508">
        <v>8</v>
      </c>
      <c r="G28" s="509">
        <f t="shared" si="0"/>
        <v>0</v>
      </c>
      <c r="H28" s="433"/>
      <c r="I28" s="508">
        <v>2</v>
      </c>
      <c r="J28" s="509">
        <f t="shared" si="1"/>
        <v>0</v>
      </c>
      <c r="K28" s="433"/>
      <c r="L28" s="508">
        <v>30</v>
      </c>
      <c r="M28" s="510">
        <f t="shared" si="2"/>
        <v>0</v>
      </c>
      <c r="N28" s="433"/>
      <c r="O28" s="508">
        <v>40</v>
      </c>
      <c r="P28" s="511">
        <f t="shared" si="3"/>
        <v>0</v>
      </c>
      <c r="Q28" s="509">
        <f t="shared" si="4"/>
        <v>0</v>
      </c>
      <c r="R28" s="509">
        <f t="shared" si="5"/>
        <v>0</v>
      </c>
    </row>
    <row r="29" spans="1:20">
      <c r="A29" s="47" t="s">
        <v>8137</v>
      </c>
      <c r="B29" s="47" t="s">
        <v>8160</v>
      </c>
      <c r="C29" s="505" t="s">
        <v>8143</v>
      </c>
      <c r="D29" s="506">
        <f>SUMIFS('4-Basis ruimtestaat'!N:N,'4-Basis ruimtestaat'!B:B,'12-Vloeronderhoud'!A29,'4-Basis ruimtestaat'!M:M,'12-Vloeronderhoud'!B29)</f>
        <v>170</v>
      </c>
      <c r="E29" s="433"/>
      <c r="F29" s="508">
        <v>8</v>
      </c>
      <c r="G29" s="509">
        <f>(D29*E29*F29)</f>
        <v>0</v>
      </c>
      <c r="H29" s="433"/>
      <c r="I29" s="508">
        <v>2</v>
      </c>
      <c r="J29" s="509">
        <f>(D29*H29*I29)</f>
        <v>0</v>
      </c>
      <c r="K29" s="433"/>
      <c r="L29" s="508">
        <v>30</v>
      </c>
      <c r="M29" s="510">
        <f>(D29*K29*L29)</f>
        <v>0</v>
      </c>
      <c r="N29" s="433"/>
      <c r="O29" s="508">
        <v>40</v>
      </c>
      <c r="P29" s="511">
        <f t="shared" si="3"/>
        <v>0</v>
      </c>
      <c r="Q29" s="509">
        <f t="shared" si="4"/>
        <v>0</v>
      </c>
      <c r="R29" s="509">
        <f t="shared" si="5"/>
        <v>0</v>
      </c>
    </row>
    <row r="30" spans="1:20">
      <c r="A30" s="36" t="s">
        <v>8235</v>
      </c>
      <c r="B30" s="47" t="s">
        <v>8160</v>
      </c>
      <c r="C30" s="505" t="s">
        <v>8143</v>
      </c>
      <c r="D30" s="506">
        <f>SUMIFS('4-Basis ruimtestaat'!N:N,'4-Basis ruimtestaat'!B:B,'12-Vloeronderhoud'!A30,'4-Basis ruimtestaat'!M:M,'12-Vloeronderhoud'!B30)</f>
        <v>0</v>
      </c>
      <c r="E30" s="433"/>
      <c r="F30" s="508">
        <v>8</v>
      </c>
      <c r="G30" s="509">
        <f t="shared" si="0"/>
        <v>0</v>
      </c>
      <c r="H30" s="433"/>
      <c r="I30" s="508">
        <v>2</v>
      </c>
      <c r="J30" s="509">
        <f t="shared" si="1"/>
        <v>0</v>
      </c>
      <c r="K30" s="433"/>
      <c r="L30" s="508">
        <v>30</v>
      </c>
      <c r="M30" s="510">
        <f t="shared" si="2"/>
        <v>0</v>
      </c>
      <c r="N30" s="433"/>
      <c r="O30" s="508">
        <v>40</v>
      </c>
      <c r="P30" s="511">
        <f t="shared" si="3"/>
        <v>0</v>
      </c>
      <c r="Q30" s="509">
        <f t="shared" si="4"/>
        <v>0</v>
      </c>
      <c r="R30" s="509">
        <f t="shared" ref="R30" si="6">Q30*10</f>
        <v>0</v>
      </c>
    </row>
    <row r="31" spans="1:20">
      <c r="B31" s="444"/>
      <c r="C31" s="444"/>
      <c r="E31" s="444"/>
      <c r="F31" s="444"/>
      <c r="G31" s="444"/>
      <c r="H31" s="444"/>
      <c r="I31" s="444"/>
      <c r="J31" s="444"/>
      <c r="K31" s="444"/>
      <c r="L31" s="444"/>
      <c r="M31" s="444"/>
      <c r="N31" s="444"/>
      <c r="O31" s="444"/>
    </row>
    <row r="32" spans="1:20">
      <c r="A32" s="445" t="s">
        <v>28</v>
      </c>
      <c r="B32" s="447"/>
      <c r="C32" s="446"/>
      <c r="D32" s="448">
        <f>SUM(D12:D30)</f>
        <v>97679.25999999998</v>
      </c>
      <c r="E32" s="447"/>
      <c r="F32" s="446"/>
      <c r="G32" s="491">
        <f>SUM(G12:G30)</f>
        <v>0</v>
      </c>
      <c r="H32" s="447"/>
      <c r="I32" s="445"/>
      <c r="J32" s="491">
        <f>SUM(J12:J30)</f>
        <v>0</v>
      </c>
      <c r="K32" s="446"/>
      <c r="L32" s="446"/>
      <c r="M32" s="491">
        <f>SUM(M12:M30)</f>
        <v>0</v>
      </c>
      <c r="N32" s="446"/>
      <c r="O32" s="446"/>
      <c r="P32" s="491">
        <f>SUM(P12:P30)</f>
        <v>0</v>
      </c>
      <c r="Q32" s="491">
        <f>SUM(Q12:Q30)</f>
        <v>0</v>
      </c>
      <c r="R32" s="512">
        <f>SUM(R12:R30)</f>
        <v>0</v>
      </c>
      <c r="S32" s="513"/>
      <c r="T32" s="513"/>
    </row>
    <row r="33" spans="1:19">
      <c r="A33" s="514"/>
      <c r="B33" s="514"/>
      <c r="C33" s="514"/>
      <c r="D33" s="514"/>
      <c r="E33" s="514"/>
      <c r="F33" s="514"/>
      <c r="G33" s="514"/>
      <c r="H33" s="514"/>
      <c r="I33" s="514"/>
      <c r="J33" s="514"/>
      <c r="K33" s="514"/>
      <c r="L33" s="514"/>
      <c r="M33" s="514"/>
      <c r="N33" s="514"/>
      <c r="O33" s="514"/>
      <c r="P33" s="514"/>
      <c r="Q33" s="514"/>
      <c r="R33" s="514"/>
      <c r="S33" s="514"/>
    </row>
    <row r="34" spans="1:19">
      <c r="A34" s="514"/>
      <c r="B34" s="514"/>
      <c r="C34" s="514"/>
      <c r="D34" s="514"/>
      <c r="E34" s="514"/>
      <c r="F34" s="514"/>
      <c r="G34" s="514"/>
      <c r="H34" s="514"/>
      <c r="I34" s="514"/>
      <c r="J34" s="514"/>
      <c r="K34" s="514"/>
      <c r="L34" s="514"/>
      <c r="M34" s="514"/>
      <c r="N34" s="514"/>
      <c r="O34" s="514"/>
      <c r="P34" s="514"/>
      <c r="Q34" s="514"/>
      <c r="R34" s="514"/>
      <c r="S34" s="514"/>
    </row>
    <row r="35" spans="1:19">
      <c r="D35" s="451"/>
      <c r="E35" s="451"/>
      <c r="F35" s="451"/>
      <c r="G35" s="451"/>
      <c r="H35" s="451"/>
      <c r="I35" s="451"/>
      <c r="J35" s="451"/>
      <c r="K35" s="451"/>
      <c r="L35" s="451"/>
      <c r="M35" s="451"/>
      <c r="N35" s="451"/>
      <c r="O35" s="451"/>
      <c r="P35" s="451"/>
      <c r="Q35" s="451"/>
      <c r="R35" s="451"/>
      <c r="S35" s="451"/>
    </row>
    <row r="36" spans="1:19" ht="20.25">
      <c r="A36" s="515" t="s">
        <v>8233</v>
      </c>
      <c r="B36" s="516"/>
      <c r="C36" s="516"/>
      <c r="D36" s="517"/>
      <c r="E36" s="518"/>
      <c r="I36" s="452"/>
      <c r="P36" s="452"/>
      <c r="Q36" s="452"/>
      <c r="R36" s="452"/>
      <c r="S36" s="452"/>
    </row>
    <row r="37" spans="1:19" ht="15">
      <c r="A37" s="26"/>
      <c r="O37" s="444"/>
    </row>
    <row r="38" spans="1:19">
      <c r="D38" s="529" t="s">
        <v>8226</v>
      </c>
      <c r="E38" s="530"/>
      <c r="F38" s="530"/>
      <c r="G38" s="530"/>
      <c r="H38" s="530"/>
      <c r="I38" s="530"/>
      <c r="J38" s="530"/>
      <c r="K38" s="530"/>
      <c r="L38" s="530"/>
      <c r="M38" s="530"/>
      <c r="N38" s="530"/>
      <c r="O38" s="530"/>
      <c r="P38" s="530"/>
      <c r="Q38" s="530"/>
      <c r="R38" s="530"/>
    </row>
    <row r="39" spans="1:19" ht="52.5">
      <c r="A39" s="455" t="s">
        <v>17</v>
      </c>
      <c r="B39" s="456" t="s">
        <v>8141</v>
      </c>
      <c r="C39" s="456" t="s">
        <v>8142</v>
      </c>
      <c r="D39" s="454" t="s">
        <v>227</v>
      </c>
      <c r="E39" s="456" t="s">
        <v>8356</v>
      </c>
      <c r="F39" s="456" t="s">
        <v>8316</v>
      </c>
      <c r="G39" s="456" t="s">
        <v>8227</v>
      </c>
      <c r="H39" s="456" t="s">
        <v>8357</v>
      </c>
      <c r="I39" s="456" t="s">
        <v>8317</v>
      </c>
      <c r="J39" s="456" t="s">
        <v>8228</v>
      </c>
      <c r="K39" s="456" t="s">
        <v>8358</v>
      </c>
      <c r="L39" s="456" t="s">
        <v>8318</v>
      </c>
      <c r="M39" s="456" t="s">
        <v>8229</v>
      </c>
      <c r="N39" s="456" t="s">
        <v>8355</v>
      </c>
      <c r="O39" s="456" t="s">
        <v>8223</v>
      </c>
      <c r="P39" s="456" t="s">
        <v>8224</v>
      </c>
      <c r="Q39" s="456" t="s">
        <v>8225</v>
      </c>
      <c r="R39" s="456" t="s">
        <v>230</v>
      </c>
    </row>
    <row r="40" spans="1:19">
      <c r="A40" s="30" t="s">
        <v>8237</v>
      </c>
      <c r="B40" s="47" t="s">
        <v>8160</v>
      </c>
      <c r="C40" s="505" t="s">
        <v>8143</v>
      </c>
      <c r="D40" s="506">
        <f t="shared" ref="D40:D58" si="7">D12</f>
        <v>1892.6500000000005</v>
      </c>
      <c r="E40" s="507"/>
      <c r="F40" s="519" t="s">
        <v>232</v>
      </c>
      <c r="G40" s="509">
        <f>(D40*E40*F40)</f>
        <v>0</v>
      </c>
      <c r="H40" s="507"/>
      <c r="I40" s="520">
        <v>1</v>
      </c>
      <c r="J40" s="509">
        <f>(D40*H40*I40)</f>
        <v>0</v>
      </c>
      <c r="K40" s="507"/>
      <c r="L40" s="520">
        <v>8</v>
      </c>
      <c r="M40" s="511">
        <f>D40*K40*L40</f>
        <v>0</v>
      </c>
      <c r="N40" s="433"/>
      <c r="O40" s="520">
        <v>10</v>
      </c>
      <c r="P40" s="511">
        <f>D40*N40*O40</f>
        <v>0</v>
      </c>
      <c r="Q40" s="511">
        <f>P40+M40+J40+G40</f>
        <v>0</v>
      </c>
      <c r="R40" s="509">
        <f>Q40/10</f>
        <v>0</v>
      </c>
    </row>
    <row r="41" spans="1:19">
      <c r="A41" s="30" t="s">
        <v>480</v>
      </c>
      <c r="B41" s="47" t="s">
        <v>8160</v>
      </c>
      <c r="C41" s="505" t="s">
        <v>8143</v>
      </c>
      <c r="D41" s="506">
        <f t="shared" si="7"/>
        <v>1323.0500000000004</v>
      </c>
      <c r="E41" s="507"/>
      <c r="F41" s="519" t="s">
        <v>232</v>
      </c>
      <c r="G41" s="509">
        <f t="shared" ref="G41:G57" si="8">(D41*E41*F41)</f>
        <v>0</v>
      </c>
      <c r="H41" s="507"/>
      <c r="I41" s="520">
        <v>1</v>
      </c>
      <c r="J41" s="509">
        <f t="shared" ref="J41:J56" si="9">(D41*H41*I41)</f>
        <v>0</v>
      </c>
      <c r="K41" s="507"/>
      <c r="L41" s="520">
        <v>8</v>
      </c>
      <c r="M41" s="511">
        <f t="shared" ref="M41:M57" si="10">D41*K41*L41</f>
        <v>0</v>
      </c>
      <c r="N41" s="433"/>
      <c r="O41" s="520">
        <v>10</v>
      </c>
      <c r="P41" s="511">
        <f t="shared" ref="P41:P57" si="11">D41*N41*O41</f>
        <v>0</v>
      </c>
      <c r="Q41" s="511">
        <f t="shared" ref="Q41:Q57" si="12">P41+M41+J41+G41</f>
        <v>0</v>
      </c>
      <c r="R41" s="509">
        <f t="shared" ref="R41:R59" si="13">Q41/10</f>
        <v>0</v>
      </c>
    </row>
    <row r="42" spans="1:19">
      <c r="A42" s="36" t="s">
        <v>1427</v>
      </c>
      <c r="B42" s="47" t="s">
        <v>8160</v>
      </c>
      <c r="C42" s="505" t="s">
        <v>8143</v>
      </c>
      <c r="D42" s="506">
        <f t="shared" si="7"/>
        <v>8803.2599999999948</v>
      </c>
      <c r="E42" s="507"/>
      <c r="F42" s="519" t="s">
        <v>232</v>
      </c>
      <c r="G42" s="509">
        <f t="shared" si="8"/>
        <v>0</v>
      </c>
      <c r="H42" s="507"/>
      <c r="I42" s="520">
        <v>1</v>
      </c>
      <c r="J42" s="509">
        <f t="shared" si="9"/>
        <v>0</v>
      </c>
      <c r="K42" s="507"/>
      <c r="L42" s="520">
        <v>8</v>
      </c>
      <c r="M42" s="511">
        <f t="shared" si="10"/>
        <v>0</v>
      </c>
      <c r="N42" s="433"/>
      <c r="O42" s="520">
        <v>10</v>
      </c>
      <c r="P42" s="511">
        <f t="shared" si="11"/>
        <v>0</v>
      </c>
      <c r="Q42" s="511">
        <f t="shared" si="12"/>
        <v>0</v>
      </c>
      <c r="R42" s="509">
        <f t="shared" si="13"/>
        <v>0</v>
      </c>
    </row>
    <row r="43" spans="1:19">
      <c r="A43" s="36" t="s">
        <v>2352</v>
      </c>
      <c r="B43" s="47" t="s">
        <v>8160</v>
      </c>
      <c r="C43" s="505" t="s">
        <v>8143</v>
      </c>
      <c r="D43" s="506">
        <f t="shared" si="7"/>
        <v>11223.919999999995</v>
      </c>
      <c r="E43" s="507"/>
      <c r="F43" s="519" t="s">
        <v>232</v>
      </c>
      <c r="G43" s="509">
        <f t="shared" si="8"/>
        <v>0</v>
      </c>
      <c r="H43" s="507"/>
      <c r="I43" s="520">
        <v>1</v>
      </c>
      <c r="J43" s="509">
        <f t="shared" si="9"/>
        <v>0</v>
      </c>
      <c r="K43" s="507"/>
      <c r="L43" s="520">
        <v>8</v>
      </c>
      <c r="M43" s="511">
        <f t="shared" si="10"/>
        <v>0</v>
      </c>
      <c r="N43" s="433"/>
      <c r="O43" s="520">
        <v>10</v>
      </c>
      <c r="P43" s="511">
        <f t="shared" si="11"/>
        <v>0</v>
      </c>
      <c r="Q43" s="511">
        <f t="shared" si="12"/>
        <v>0</v>
      </c>
      <c r="R43" s="509">
        <f t="shared" si="13"/>
        <v>0</v>
      </c>
    </row>
    <row r="44" spans="1:19">
      <c r="A44" s="47" t="s">
        <v>3151</v>
      </c>
      <c r="B44" s="47" t="s">
        <v>8160</v>
      </c>
      <c r="C44" s="505" t="s">
        <v>8143</v>
      </c>
      <c r="D44" s="506">
        <f t="shared" si="7"/>
        <v>4096.2799999999979</v>
      </c>
      <c r="E44" s="507"/>
      <c r="F44" s="519" t="s">
        <v>232</v>
      </c>
      <c r="G44" s="509">
        <f t="shared" si="8"/>
        <v>0</v>
      </c>
      <c r="H44" s="507"/>
      <c r="I44" s="520">
        <v>1</v>
      </c>
      <c r="J44" s="509">
        <f t="shared" si="9"/>
        <v>0</v>
      </c>
      <c r="K44" s="507"/>
      <c r="L44" s="520">
        <v>8</v>
      </c>
      <c r="M44" s="511">
        <f t="shared" si="10"/>
        <v>0</v>
      </c>
      <c r="N44" s="433"/>
      <c r="O44" s="520">
        <v>10</v>
      </c>
      <c r="P44" s="511">
        <f t="shared" si="11"/>
        <v>0</v>
      </c>
      <c r="Q44" s="511">
        <f t="shared" si="12"/>
        <v>0</v>
      </c>
      <c r="R44" s="509">
        <f t="shared" si="13"/>
        <v>0</v>
      </c>
    </row>
    <row r="45" spans="1:19">
      <c r="A45" s="47" t="s">
        <v>3153</v>
      </c>
      <c r="B45" s="47" t="s">
        <v>8160</v>
      </c>
      <c r="C45" s="505" t="s">
        <v>8143</v>
      </c>
      <c r="D45" s="506">
        <f t="shared" si="7"/>
        <v>12794.779999999993</v>
      </c>
      <c r="E45" s="507"/>
      <c r="F45" s="519" t="s">
        <v>232</v>
      </c>
      <c r="G45" s="509">
        <f t="shared" si="8"/>
        <v>0</v>
      </c>
      <c r="H45" s="507"/>
      <c r="I45" s="520">
        <v>1</v>
      </c>
      <c r="J45" s="509">
        <f t="shared" si="9"/>
        <v>0</v>
      </c>
      <c r="K45" s="507"/>
      <c r="L45" s="520">
        <v>8</v>
      </c>
      <c r="M45" s="511">
        <f t="shared" si="10"/>
        <v>0</v>
      </c>
      <c r="N45" s="433"/>
      <c r="O45" s="520">
        <v>10</v>
      </c>
      <c r="P45" s="511">
        <f t="shared" si="11"/>
        <v>0</v>
      </c>
      <c r="Q45" s="511">
        <f t="shared" si="12"/>
        <v>0</v>
      </c>
      <c r="R45" s="509">
        <f t="shared" si="13"/>
        <v>0</v>
      </c>
    </row>
    <row r="46" spans="1:19">
      <c r="A46" s="47" t="s">
        <v>4205</v>
      </c>
      <c r="B46" s="47" t="s">
        <v>8160</v>
      </c>
      <c r="C46" s="505" t="s">
        <v>8143</v>
      </c>
      <c r="D46" s="506">
        <f t="shared" si="7"/>
        <v>6986.3500000000058</v>
      </c>
      <c r="E46" s="507"/>
      <c r="F46" s="519" t="s">
        <v>232</v>
      </c>
      <c r="G46" s="509">
        <f t="shared" si="8"/>
        <v>0</v>
      </c>
      <c r="H46" s="507"/>
      <c r="I46" s="520">
        <v>1</v>
      </c>
      <c r="J46" s="509">
        <f t="shared" si="9"/>
        <v>0</v>
      </c>
      <c r="K46" s="507"/>
      <c r="L46" s="520">
        <v>8</v>
      </c>
      <c r="M46" s="511">
        <f t="shared" si="10"/>
        <v>0</v>
      </c>
      <c r="N46" s="433"/>
      <c r="O46" s="520">
        <v>10</v>
      </c>
      <c r="P46" s="511">
        <f t="shared" si="11"/>
        <v>0</v>
      </c>
      <c r="Q46" s="511">
        <f t="shared" si="12"/>
        <v>0</v>
      </c>
      <c r="R46" s="509">
        <f t="shared" si="13"/>
        <v>0</v>
      </c>
    </row>
    <row r="47" spans="1:19">
      <c r="A47" s="47" t="s">
        <v>4206</v>
      </c>
      <c r="B47" s="47" t="s">
        <v>8160</v>
      </c>
      <c r="C47" s="505" t="s">
        <v>8143</v>
      </c>
      <c r="D47" s="506">
        <f t="shared" si="7"/>
        <v>13605.419999999989</v>
      </c>
      <c r="E47" s="507"/>
      <c r="F47" s="519" t="s">
        <v>232</v>
      </c>
      <c r="G47" s="509">
        <f t="shared" si="8"/>
        <v>0</v>
      </c>
      <c r="H47" s="507"/>
      <c r="I47" s="520">
        <v>1</v>
      </c>
      <c r="J47" s="509">
        <f t="shared" si="9"/>
        <v>0</v>
      </c>
      <c r="K47" s="507"/>
      <c r="L47" s="520">
        <v>8</v>
      </c>
      <c r="M47" s="511">
        <f t="shared" si="10"/>
        <v>0</v>
      </c>
      <c r="N47" s="433"/>
      <c r="O47" s="520">
        <v>10</v>
      </c>
      <c r="P47" s="511">
        <f t="shared" si="11"/>
        <v>0</v>
      </c>
      <c r="Q47" s="511">
        <f t="shared" si="12"/>
        <v>0</v>
      </c>
      <c r="R47" s="509">
        <f t="shared" si="13"/>
        <v>0</v>
      </c>
    </row>
    <row r="48" spans="1:19">
      <c r="A48" s="47" t="s">
        <v>4207</v>
      </c>
      <c r="B48" s="47" t="s">
        <v>8160</v>
      </c>
      <c r="C48" s="505" t="s">
        <v>8143</v>
      </c>
      <c r="D48" s="506">
        <f t="shared" si="7"/>
        <v>5568</v>
      </c>
      <c r="E48" s="507"/>
      <c r="F48" s="519" t="s">
        <v>232</v>
      </c>
      <c r="G48" s="509">
        <f>(D48*E48*F48)</f>
        <v>0</v>
      </c>
      <c r="H48" s="507"/>
      <c r="I48" s="520">
        <v>1</v>
      </c>
      <c r="J48" s="509">
        <f t="shared" si="9"/>
        <v>0</v>
      </c>
      <c r="K48" s="507"/>
      <c r="L48" s="520">
        <v>8</v>
      </c>
      <c r="M48" s="511">
        <f t="shared" si="10"/>
        <v>0</v>
      </c>
      <c r="N48" s="433"/>
      <c r="O48" s="520">
        <v>10</v>
      </c>
      <c r="P48" s="511">
        <f t="shared" si="11"/>
        <v>0</v>
      </c>
      <c r="Q48" s="511">
        <f t="shared" si="12"/>
        <v>0</v>
      </c>
      <c r="R48" s="509">
        <f t="shared" si="13"/>
        <v>0</v>
      </c>
    </row>
    <row r="49" spans="1:25">
      <c r="A49" s="47" t="s">
        <v>4208</v>
      </c>
      <c r="B49" s="47" t="s">
        <v>8160</v>
      </c>
      <c r="C49" s="505" t="s">
        <v>8143</v>
      </c>
      <c r="D49" s="506">
        <f t="shared" si="7"/>
        <v>13875</v>
      </c>
      <c r="E49" s="507"/>
      <c r="F49" s="519" t="s">
        <v>232</v>
      </c>
      <c r="G49" s="509">
        <f t="shared" si="8"/>
        <v>0</v>
      </c>
      <c r="H49" s="507"/>
      <c r="I49" s="520">
        <v>1</v>
      </c>
      <c r="J49" s="509">
        <f t="shared" si="9"/>
        <v>0</v>
      </c>
      <c r="K49" s="507"/>
      <c r="L49" s="520">
        <v>8</v>
      </c>
      <c r="M49" s="511">
        <f t="shared" si="10"/>
        <v>0</v>
      </c>
      <c r="N49" s="433"/>
      <c r="O49" s="520">
        <v>10</v>
      </c>
      <c r="P49" s="511">
        <f>D49*N49*O49</f>
        <v>0</v>
      </c>
      <c r="Q49" s="511">
        <f t="shared" si="12"/>
        <v>0</v>
      </c>
      <c r="R49" s="509">
        <f t="shared" si="13"/>
        <v>0</v>
      </c>
    </row>
    <row r="50" spans="1:25">
      <c r="A50" s="47" t="s">
        <v>4209</v>
      </c>
      <c r="B50" s="47" t="s">
        <v>8160</v>
      </c>
      <c r="C50" s="505" t="s">
        <v>8143</v>
      </c>
      <c r="D50" s="506">
        <f t="shared" si="7"/>
        <v>5372.1499999999969</v>
      </c>
      <c r="E50" s="507"/>
      <c r="F50" s="519" t="s">
        <v>232</v>
      </c>
      <c r="G50" s="509">
        <f t="shared" si="8"/>
        <v>0</v>
      </c>
      <c r="H50" s="507"/>
      <c r="I50" s="520">
        <v>1</v>
      </c>
      <c r="J50" s="509">
        <f t="shared" si="9"/>
        <v>0</v>
      </c>
      <c r="K50" s="507"/>
      <c r="L50" s="520">
        <v>8</v>
      </c>
      <c r="M50" s="511">
        <f t="shared" si="10"/>
        <v>0</v>
      </c>
      <c r="N50" s="433"/>
      <c r="O50" s="520">
        <v>10</v>
      </c>
      <c r="P50" s="511">
        <f t="shared" si="11"/>
        <v>0</v>
      </c>
      <c r="Q50" s="511">
        <f t="shared" si="12"/>
        <v>0</v>
      </c>
      <c r="R50" s="509">
        <f t="shared" si="13"/>
        <v>0</v>
      </c>
    </row>
    <row r="51" spans="1:25">
      <c r="A51" s="30" t="s">
        <v>7214</v>
      </c>
      <c r="B51" s="47" t="s">
        <v>8160</v>
      </c>
      <c r="C51" s="505" t="s">
        <v>8143</v>
      </c>
      <c r="D51" s="506">
        <f t="shared" si="7"/>
        <v>5407.3500000000013</v>
      </c>
      <c r="E51" s="507"/>
      <c r="F51" s="519" t="s">
        <v>232</v>
      </c>
      <c r="G51" s="509">
        <f t="shared" si="8"/>
        <v>0</v>
      </c>
      <c r="H51" s="507"/>
      <c r="I51" s="520">
        <v>1</v>
      </c>
      <c r="J51" s="509">
        <f t="shared" si="9"/>
        <v>0</v>
      </c>
      <c r="K51" s="507"/>
      <c r="L51" s="520">
        <v>8</v>
      </c>
      <c r="M51" s="511">
        <f t="shared" si="10"/>
        <v>0</v>
      </c>
      <c r="N51" s="433"/>
      <c r="O51" s="520">
        <v>10</v>
      </c>
      <c r="P51" s="511">
        <f t="shared" si="11"/>
        <v>0</v>
      </c>
      <c r="Q51" s="511">
        <f t="shared" si="12"/>
        <v>0</v>
      </c>
      <c r="R51" s="509">
        <f t="shared" si="13"/>
        <v>0</v>
      </c>
    </row>
    <row r="52" spans="1:25">
      <c r="A52" s="47" t="s">
        <v>7213</v>
      </c>
      <c r="B52" s="47" t="s">
        <v>8160</v>
      </c>
      <c r="C52" s="505" t="s">
        <v>8143</v>
      </c>
      <c r="D52" s="506">
        <f t="shared" si="7"/>
        <v>55.05</v>
      </c>
      <c r="E52" s="507"/>
      <c r="F52" s="519" t="s">
        <v>232</v>
      </c>
      <c r="G52" s="509">
        <f t="shared" si="8"/>
        <v>0</v>
      </c>
      <c r="H52" s="507"/>
      <c r="I52" s="520">
        <v>1</v>
      </c>
      <c r="J52" s="509">
        <f t="shared" si="9"/>
        <v>0</v>
      </c>
      <c r="K52" s="507"/>
      <c r="L52" s="520">
        <v>8</v>
      </c>
      <c r="M52" s="511">
        <f t="shared" si="10"/>
        <v>0</v>
      </c>
      <c r="N52" s="433"/>
      <c r="O52" s="520">
        <v>10</v>
      </c>
      <c r="P52" s="511">
        <f t="shared" si="11"/>
        <v>0</v>
      </c>
      <c r="Q52" s="511">
        <f t="shared" si="12"/>
        <v>0</v>
      </c>
      <c r="R52" s="509">
        <f t="shared" si="13"/>
        <v>0</v>
      </c>
    </row>
    <row r="53" spans="1:25">
      <c r="A53" s="47" t="s">
        <v>2358</v>
      </c>
      <c r="B53" s="47" t="s">
        <v>8160</v>
      </c>
      <c r="C53" s="505" t="s">
        <v>8143</v>
      </c>
      <c r="D53" s="506">
        <f t="shared" si="7"/>
        <v>5719</v>
      </c>
      <c r="E53" s="507"/>
      <c r="F53" s="519" t="s">
        <v>232</v>
      </c>
      <c r="G53" s="509">
        <f t="shared" si="8"/>
        <v>0</v>
      </c>
      <c r="H53" s="507"/>
      <c r="I53" s="520">
        <v>1</v>
      </c>
      <c r="J53" s="509">
        <f t="shared" si="9"/>
        <v>0</v>
      </c>
      <c r="K53" s="507"/>
      <c r="L53" s="520">
        <v>8</v>
      </c>
      <c r="M53" s="511">
        <f t="shared" si="10"/>
        <v>0</v>
      </c>
      <c r="N53" s="433"/>
      <c r="O53" s="520">
        <v>10</v>
      </c>
      <c r="P53" s="511">
        <f t="shared" si="11"/>
        <v>0</v>
      </c>
      <c r="Q53" s="511">
        <f t="shared" si="12"/>
        <v>0</v>
      </c>
      <c r="R53" s="509">
        <f t="shared" si="13"/>
        <v>0</v>
      </c>
    </row>
    <row r="54" spans="1:25">
      <c r="A54" s="47" t="s">
        <v>2359</v>
      </c>
      <c r="B54" s="47" t="s">
        <v>8160</v>
      </c>
      <c r="C54" s="505" t="s">
        <v>8143</v>
      </c>
      <c r="D54" s="506">
        <f t="shared" si="7"/>
        <v>78</v>
      </c>
      <c r="E54" s="507"/>
      <c r="F54" s="519" t="s">
        <v>232</v>
      </c>
      <c r="G54" s="509">
        <f t="shared" si="8"/>
        <v>0</v>
      </c>
      <c r="H54" s="507"/>
      <c r="I54" s="520">
        <v>1</v>
      </c>
      <c r="J54" s="509">
        <f t="shared" si="9"/>
        <v>0</v>
      </c>
      <c r="K54" s="507"/>
      <c r="L54" s="520">
        <v>8</v>
      </c>
      <c r="M54" s="511">
        <f t="shared" si="10"/>
        <v>0</v>
      </c>
      <c r="N54" s="433"/>
      <c r="O54" s="520">
        <v>10</v>
      </c>
      <c r="P54" s="511">
        <f t="shared" si="11"/>
        <v>0</v>
      </c>
      <c r="Q54" s="511">
        <f t="shared" si="12"/>
        <v>0</v>
      </c>
      <c r="R54" s="509">
        <f t="shared" si="13"/>
        <v>0</v>
      </c>
    </row>
    <row r="55" spans="1:25">
      <c r="A55" s="36" t="s">
        <v>8342</v>
      </c>
      <c r="B55" s="47" t="s">
        <v>8160</v>
      </c>
      <c r="C55" s="505" t="s">
        <v>8143</v>
      </c>
      <c r="D55" s="506">
        <f t="shared" si="7"/>
        <v>280</v>
      </c>
      <c r="E55" s="507"/>
      <c r="F55" s="519" t="s">
        <v>232</v>
      </c>
      <c r="G55" s="509">
        <f t="shared" si="8"/>
        <v>0</v>
      </c>
      <c r="H55" s="507"/>
      <c r="I55" s="520">
        <v>1</v>
      </c>
      <c r="J55" s="509">
        <f t="shared" si="9"/>
        <v>0</v>
      </c>
      <c r="K55" s="507"/>
      <c r="L55" s="520">
        <v>8</v>
      </c>
      <c r="M55" s="511">
        <f t="shared" si="10"/>
        <v>0</v>
      </c>
      <c r="N55" s="433"/>
      <c r="O55" s="520">
        <v>10</v>
      </c>
      <c r="P55" s="511">
        <f t="shared" si="11"/>
        <v>0</v>
      </c>
      <c r="Q55" s="511">
        <f t="shared" si="12"/>
        <v>0</v>
      </c>
      <c r="R55" s="509">
        <f t="shared" si="13"/>
        <v>0</v>
      </c>
    </row>
    <row r="56" spans="1:25">
      <c r="A56" s="48" t="s">
        <v>7206</v>
      </c>
      <c r="B56" s="47" t="s">
        <v>8160</v>
      </c>
      <c r="C56" s="505" t="s">
        <v>8143</v>
      </c>
      <c r="D56" s="506">
        <f t="shared" si="7"/>
        <v>429</v>
      </c>
      <c r="E56" s="507"/>
      <c r="F56" s="519" t="s">
        <v>232</v>
      </c>
      <c r="G56" s="509">
        <f t="shared" si="8"/>
        <v>0</v>
      </c>
      <c r="H56" s="507"/>
      <c r="I56" s="520">
        <v>1</v>
      </c>
      <c r="J56" s="509">
        <f t="shared" si="9"/>
        <v>0</v>
      </c>
      <c r="K56" s="507"/>
      <c r="L56" s="520">
        <v>8</v>
      </c>
      <c r="M56" s="511">
        <f t="shared" si="10"/>
        <v>0</v>
      </c>
      <c r="N56" s="433"/>
      <c r="O56" s="520">
        <v>10</v>
      </c>
      <c r="P56" s="511">
        <f t="shared" si="11"/>
        <v>0</v>
      </c>
      <c r="Q56" s="511">
        <f t="shared" si="12"/>
        <v>0</v>
      </c>
      <c r="R56" s="509">
        <f t="shared" si="13"/>
        <v>0</v>
      </c>
    </row>
    <row r="57" spans="1:25">
      <c r="A57" s="47" t="s">
        <v>8137</v>
      </c>
      <c r="B57" s="47" t="s">
        <v>8160</v>
      </c>
      <c r="C57" s="505" t="s">
        <v>8143</v>
      </c>
      <c r="D57" s="506">
        <f t="shared" si="7"/>
        <v>170</v>
      </c>
      <c r="E57" s="507"/>
      <c r="F57" s="519" t="s">
        <v>232</v>
      </c>
      <c r="G57" s="509">
        <f t="shared" si="8"/>
        <v>0</v>
      </c>
      <c r="H57" s="507"/>
      <c r="I57" s="520">
        <v>1</v>
      </c>
      <c r="J57" s="509">
        <f>(D57*H57*I57)</f>
        <v>0</v>
      </c>
      <c r="K57" s="507"/>
      <c r="L57" s="520">
        <v>8</v>
      </c>
      <c r="M57" s="511">
        <f t="shared" si="10"/>
        <v>0</v>
      </c>
      <c r="N57" s="433"/>
      <c r="O57" s="520">
        <v>10</v>
      </c>
      <c r="P57" s="511">
        <f t="shared" si="11"/>
        <v>0</v>
      </c>
      <c r="Q57" s="511">
        <f t="shared" si="12"/>
        <v>0</v>
      </c>
      <c r="R57" s="509">
        <f t="shared" si="13"/>
        <v>0</v>
      </c>
    </row>
    <row r="58" spans="1:25">
      <c r="A58" s="36" t="s">
        <v>8235</v>
      </c>
      <c r="B58" s="47" t="s">
        <v>8160</v>
      </c>
      <c r="C58" s="505" t="s">
        <v>8143</v>
      </c>
      <c r="D58" s="506">
        <f t="shared" si="7"/>
        <v>0</v>
      </c>
      <c r="E58" s="507"/>
      <c r="F58" s="519" t="s">
        <v>1306</v>
      </c>
      <c r="G58" s="509">
        <f t="shared" ref="G58" si="14">(D58*E58*F58)</f>
        <v>0</v>
      </c>
      <c r="H58" s="507"/>
      <c r="I58" s="520">
        <v>1</v>
      </c>
      <c r="J58" s="509">
        <f>(D58*H58*I58)</f>
        <v>0</v>
      </c>
      <c r="K58" s="507"/>
      <c r="L58" s="520">
        <v>8</v>
      </c>
      <c r="M58" s="511">
        <f t="shared" ref="M58" si="15">D58*K58*L58</f>
        <v>0</v>
      </c>
      <c r="N58" s="433"/>
      <c r="O58" s="520">
        <v>10</v>
      </c>
      <c r="P58" s="511">
        <f t="shared" ref="P58" si="16">D58*N58*O58</f>
        <v>0</v>
      </c>
      <c r="Q58" s="511">
        <f t="shared" ref="Q58" si="17">P58+M58+J58+G58</f>
        <v>0</v>
      </c>
      <c r="R58" s="509">
        <f t="shared" ref="R58" si="18">Q58/10</f>
        <v>0</v>
      </c>
    </row>
    <row r="59" spans="1:25">
      <c r="B59" s="444"/>
      <c r="C59" s="444"/>
      <c r="E59" s="444"/>
      <c r="F59" s="444"/>
      <c r="G59" s="444"/>
      <c r="H59" s="444"/>
      <c r="I59" s="444"/>
      <c r="J59" s="444"/>
      <c r="K59" s="444"/>
      <c r="L59" s="444"/>
      <c r="M59" s="444"/>
      <c r="N59" s="444"/>
      <c r="O59" s="444"/>
      <c r="R59" s="509">
        <f t="shared" si="13"/>
        <v>0</v>
      </c>
    </row>
    <row r="60" spans="1:25">
      <c r="A60" s="445" t="s">
        <v>28</v>
      </c>
      <c r="B60" s="447"/>
      <c r="C60" s="446"/>
      <c r="D60" s="448">
        <f>SUM(D40:D57)</f>
        <v>97679.25999999998</v>
      </c>
      <c r="E60" s="447"/>
      <c r="F60" s="446"/>
      <c r="G60" s="491">
        <f>SUM(G40:G57)</f>
        <v>0</v>
      </c>
      <c r="H60" s="447"/>
      <c r="I60" s="446"/>
      <c r="J60" s="491">
        <f>SUM(J40:J57)</f>
        <v>0</v>
      </c>
      <c r="K60" s="446"/>
      <c r="L60" s="446"/>
      <c r="M60" s="491">
        <f>SUM(M40:M57)</f>
        <v>0</v>
      </c>
      <c r="N60" s="446"/>
      <c r="O60" s="446"/>
      <c r="P60" s="491">
        <f>SUM(P40:P57)</f>
        <v>0</v>
      </c>
      <c r="Q60" s="521">
        <f>SUM(Q40:Q57)</f>
        <v>0</v>
      </c>
      <c r="R60" s="522">
        <f>SUM(R40:R57)</f>
        <v>0</v>
      </c>
      <c r="U60" s="523"/>
    </row>
    <row r="61" spans="1:25">
      <c r="D61" s="451"/>
      <c r="E61" s="451"/>
      <c r="F61" s="451"/>
      <c r="G61" s="451"/>
      <c r="H61" s="451"/>
      <c r="I61" s="451"/>
      <c r="J61" s="451"/>
      <c r="K61" s="451"/>
      <c r="L61" s="451"/>
      <c r="M61" s="451"/>
      <c r="N61" s="451"/>
      <c r="O61" s="451"/>
      <c r="P61" s="451"/>
      <c r="Q61" s="451"/>
      <c r="R61" s="451"/>
      <c r="S61" s="451"/>
      <c r="T61" s="451"/>
      <c r="U61" s="524"/>
      <c r="V61" s="451"/>
      <c r="W61" s="451"/>
      <c r="X61" s="451"/>
      <c r="Y61" s="451"/>
    </row>
    <row r="62" spans="1:25">
      <c r="D62" s="451"/>
      <c r="E62" s="451"/>
      <c r="F62" s="451"/>
      <c r="G62" s="451"/>
      <c r="H62" s="451"/>
      <c r="I62" s="451"/>
      <c r="J62" s="451"/>
      <c r="K62" s="451"/>
      <c r="L62" s="451"/>
      <c r="M62" s="451"/>
      <c r="N62" s="451"/>
      <c r="O62" s="451"/>
      <c r="P62" s="451"/>
      <c r="Q62" s="451"/>
      <c r="R62" s="451"/>
      <c r="S62" s="451"/>
      <c r="T62" s="451"/>
      <c r="U62" s="451"/>
      <c r="V62" s="451"/>
      <c r="W62" s="451"/>
      <c r="X62" s="451"/>
      <c r="Y62" s="451"/>
    </row>
    <row r="63" spans="1:25">
      <c r="R63" s="523"/>
    </row>
    <row r="65" spans="19:19">
      <c r="S65" s="513"/>
    </row>
  </sheetData>
  <phoneticPr fontId="66"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D59"/>
  <sheetViews>
    <sheetView showGridLines="0" showZeros="0" tabSelected="1" zoomScale="80" zoomScaleNormal="80" workbookViewId="0">
      <pane xSplit="1" ySplit="9" topLeftCell="B10" activePane="bottomRight" state="frozen"/>
      <selection activeCell="A5" sqref="A5"/>
      <selection pane="topRight" activeCell="A5" sqref="A5"/>
      <selection pane="bottomLeft" activeCell="A5" sqref="A5"/>
      <selection pane="bottomRight" activeCell="A5" sqref="A5"/>
    </sheetView>
  </sheetViews>
  <sheetFormatPr defaultColWidth="8.5703125" defaultRowHeight="13.9" customHeight="1"/>
  <cols>
    <col min="1" max="1" width="34.5703125" style="4" customWidth="1"/>
    <col min="2" max="2" width="20.42578125" style="4" customWidth="1"/>
    <col min="3" max="3" width="16.5703125" style="4" customWidth="1"/>
    <col min="4" max="4" width="19" style="5" customWidth="1"/>
    <col min="5" max="5" width="17.42578125" style="5" customWidth="1"/>
    <col min="6" max="6" width="23.5703125" style="5" customWidth="1"/>
    <col min="7" max="7" width="24.28515625" style="5" customWidth="1"/>
    <col min="8" max="8" width="19.42578125" style="5" customWidth="1"/>
    <col min="9" max="9" width="20.42578125" style="5" customWidth="1"/>
    <col min="10" max="10" width="21.28515625" style="5" customWidth="1"/>
    <col min="11" max="11" width="19.42578125" style="5" customWidth="1"/>
    <col min="12" max="12" width="18.7109375" style="5" customWidth="1"/>
    <col min="13" max="13" width="20.42578125" style="5" customWidth="1"/>
    <col min="14" max="14" width="19.42578125" style="5" bestFit="1" customWidth="1"/>
    <col min="15" max="15" width="9.85546875" style="5" customWidth="1"/>
    <col min="16" max="16" width="19.28515625" style="5" bestFit="1" customWidth="1"/>
    <col min="17" max="17" width="16.5703125" style="5" bestFit="1" customWidth="1"/>
    <col min="18" max="19" width="13.5703125" style="5" customWidth="1"/>
    <col min="20" max="24" width="13.42578125" style="5" customWidth="1"/>
    <col min="25" max="25" width="26.28515625" style="5" bestFit="1" customWidth="1"/>
    <col min="26" max="29" width="13.42578125" style="5" customWidth="1"/>
    <col min="30" max="16384" width="8.5703125" style="4"/>
  </cols>
  <sheetData>
    <row r="1" spans="1:30" ht="13.9" customHeight="1">
      <c r="A1" s="376" t="s">
        <v>4</v>
      </c>
      <c r="E1" s="61" t="s">
        <v>5</v>
      </c>
      <c r="F1" s="62"/>
      <c r="G1" s="6"/>
      <c r="H1" s="7" t="s">
        <v>6</v>
      </c>
      <c r="I1" s="8"/>
      <c r="J1" s="8"/>
      <c r="K1" s="8"/>
      <c r="L1" s="8"/>
      <c r="M1" s="9"/>
      <c r="N1" s="10" t="e">
        <f>M54</f>
        <v>#DIV/0!</v>
      </c>
      <c r="O1"/>
    </row>
    <row r="2" spans="1:30" ht="13.9" customHeight="1">
      <c r="E2" s="11">
        <v>0</v>
      </c>
      <c r="F2" s="12" t="s">
        <v>7</v>
      </c>
      <c r="G2" s="6"/>
      <c r="H2" s="13" t="s">
        <v>8</v>
      </c>
      <c r="I2" s="14"/>
      <c r="J2" s="14"/>
      <c r="K2" s="14"/>
      <c r="L2" s="14"/>
      <c r="M2" s="15">
        <v>0.21</v>
      </c>
      <c r="N2" s="16" t="e">
        <f>M2*N1</f>
        <v>#DIV/0!</v>
      </c>
      <c r="O2"/>
    </row>
    <row r="3" spans="1:30" ht="13.9" customHeight="1">
      <c r="A3" s="17" t="s">
        <v>0</v>
      </c>
      <c r="B3" s="18" t="s">
        <v>8369</v>
      </c>
      <c r="C3" s="19"/>
      <c r="D3" s="6"/>
      <c r="E3" s="6"/>
      <c r="G3" s="6"/>
      <c r="H3" s="13" t="s">
        <v>9</v>
      </c>
      <c r="I3" s="14"/>
      <c r="J3" s="14"/>
      <c r="K3" s="14"/>
      <c r="L3" s="14"/>
      <c r="M3" s="14"/>
      <c r="N3" s="20" t="e">
        <f>N1+N2</f>
        <v>#DIV/0!</v>
      </c>
      <c r="O3"/>
      <c r="AB3" s="6"/>
      <c r="AC3" s="6"/>
    </row>
    <row r="4" spans="1:30" ht="13.9" customHeight="1">
      <c r="A4" s="17" t="s">
        <v>1</v>
      </c>
      <c r="B4" s="21" t="str">
        <f ca="1">MID(CELL("bestandsnaam",$B$10),SEARCH("]",CELL("bestandsnaam",$B$10),1)+1,256)</f>
        <v>2-Kosten per locatie</v>
      </c>
      <c r="C4" s="21"/>
      <c r="D4" s="6"/>
      <c r="E4" s="61" t="s">
        <v>10</v>
      </c>
      <c r="F4" s="62"/>
      <c r="G4" s="6"/>
      <c r="H4" s="14"/>
      <c r="I4" s="14"/>
      <c r="J4" s="14"/>
      <c r="K4" s="14"/>
      <c r="L4" s="14"/>
      <c r="M4" s="14"/>
      <c r="N4" s="14"/>
      <c r="O4"/>
      <c r="AB4" s="6"/>
      <c r="AC4" s="6"/>
    </row>
    <row r="5" spans="1:30" ht="13.9" customHeight="1">
      <c r="A5" s="17" t="s">
        <v>2</v>
      </c>
      <c r="B5" s="18" t="s">
        <v>8152</v>
      </c>
      <c r="C5" s="19"/>
      <c r="D5" s="6"/>
      <c r="E5" s="22">
        <v>0</v>
      </c>
      <c r="F5" s="23" t="s">
        <v>11</v>
      </c>
      <c r="G5" s="6"/>
      <c r="H5" s="63" t="s">
        <v>12</v>
      </c>
      <c r="I5" s="64"/>
      <c r="J5" s="64"/>
      <c r="K5" s="64"/>
      <c r="L5" s="64"/>
      <c r="M5" s="64"/>
      <c r="N5" s="65">
        <v>5179300</v>
      </c>
      <c r="O5"/>
      <c r="AB5" s="6"/>
      <c r="AC5" s="6"/>
    </row>
    <row r="6" spans="1:30" ht="13.9" customHeight="1">
      <c r="A6" s="17" t="s">
        <v>3</v>
      </c>
      <c r="B6" s="588"/>
      <c r="C6" s="19"/>
      <c r="D6" s="6"/>
      <c r="E6" s="6"/>
      <c r="F6" s="6"/>
      <c r="G6" s="6"/>
      <c r="H6" s="63" t="s">
        <v>13</v>
      </c>
      <c r="I6" s="64"/>
      <c r="J6" s="64"/>
      <c r="K6" s="64"/>
      <c r="L6" s="64"/>
      <c r="M6" s="64"/>
      <c r="N6" s="65">
        <v>4661300</v>
      </c>
      <c r="O6"/>
      <c r="AB6" s="6"/>
      <c r="AC6" s="6"/>
    </row>
    <row r="7" spans="1:30" ht="13.9" customHeight="1">
      <c r="A7" s="17" t="s">
        <v>14</v>
      </c>
      <c r="B7" s="534"/>
      <c r="C7" s="19"/>
      <c r="D7" s="6"/>
      <c r="E7" s="6"/>
      <c r="F7" s="6"/>
      <c r="G7" s="6"/>
      <c r="H7" s="6"/>
      <c r="I7" s="6"/>
      <c r="J7" s="6"/>
      <c r="K7" s="6"/>
      <c r="O7"/>
      <c r="R7" s="6"/>
      <c r="S7" s="4"/>
      <c r="T7" s="4"/>
      <c r="U7" s="4"/>
      <c r="AB7" s="6"/>
      <c r="AC7" s="6"/>
    </row>
    <row r="8" spans="1:30" ht="13.9" customHeight="1">
      <c r="A8" s="17" t="s">
        <v>15</v>
      </c>
      <c r="B8" s="26">
        <v>45839</v>
      </c>
      <c r="C8" s="17"/>
      <c r="D8" s="6"/>
      <c r="E8" s="6"/>
      <c r="F8" s="6"/>
      <c r="G8" s="6"/>
      <c r="H8" s="6"/>
      <c r="I8" s="6"/>
      <c r="J8" s="6"/>
      <c r="K8" s="6"/>
      <c r="L8" s="6"/>
      <c r="M8" s="6"/>
      <c r="N8" s="24"/>
      <c r="O8" s="24"/>
      <c r="P8" s="6"/>
      <c r="Q8" s="6"/>
      <c r="R8" s="6"/>
      <c r="S8" s="6"/>
      <c r="T8" s="6"/>
      <c r="U8" s="6"/>
      <c r="V8" s="6"/>
      <c r="W8" s="27"/>
      <c r="X8" s="27"/>
      <c r="Y8" s="27"/>
      <c r="Z8" s="27"/>
      <c r="AA8" s="27"/>
      <c r="AB8" s="6"/>
      <c r="AC8" s="6"/>
    </row>
    <row r="9" spans="1:30" ht="13.9" customHeight="1">
      <c r="A9" s="17" t="s">
        <v>16</v>
      </c>
      <c r="B9" s="21" t="s">
        <v>8384</v>
      </c>
      <c r="C9" s="17"/>
      <c r="D9" s="17"/>
      <c r="E9" s="17"/>
      <c r="F9" s="17"/>
      <c r="G9" s="6"/>
      <c r="H9" s="6"/>
      <c r="I9" s="6"/>
      <c r="J9" s="28"/>
      <c r="L9" s="6"/>
      <c r="M9" s="6"/>
      <c r="N9" s="24"/>
      <c r="O9" s="24"/>
      <c r="R9" s="6"/>
      <c r="S9" s="4"/>
      <c r="T9" s="4"/>
      <c r="U9" s="4"/>
      <c r="V9" s="4"/>
      <c r="W9" s="4"/>
      <c r="X9" s="4"/>
      <c r="Y9" s="4"/>
      <c r="Z9" s="4"/>
      <c r="AA9" s="4"/>
      <c r="AB9" s="6"/>
      <c r="AC9" s="6"/>
    </row>
    <row r="10" spans="1:30" ht="18" customHeight="1">
      <c r="A10" s="29"/>
      <c r="B10" s="29"/>
      <c r="C10" s="29"/>
      <c r="D10" s="29"/>
      <c r="E10" s="29"/>
      <c r="F10" s="24"/>
      <c r="G10" s="24"/>
      <c r="H10" s="24"/>
      <c r="I10" s="24"/>
      <c r="J10" s="24"/>
      <c r="K10" s="24"/>
      <c r="L10" s="24"/>
      <c r="M10" s="24"/>
      <c r="N10" s="24"/>
      <c r="O10" s="24"/>
      <c r="P10" s="24"/>
      <c r="Q10" s="24"/>
      <c r="R10" s="24"/>
      <c r="S10" s="24"/>
      <c r="T10" s="24"/>
      <c r="U10" s="24"/>
      <c r="V10" s="24"/>
      <c r="W10" s="24"/>
      <c r="X10" s="24"/>
      <c r="Y10" s="6"/>
      <c r="Z10" s="6"/>
      <c r="AA10" s="6"/>
      <c r="AB10" s="6"/>
      <c r="AC10" s="6"/>
      <c r="AD10" s="6"/>
    </row>
    <row r="11" spans="1:30" ht="38.25">
      <c r="A11" s="59" t="s">
        <v>17</v>
      </c>
      <c r="B11" s="66" t="s">
        <v>18</v>
      </c>
      <c r="C11" s="66" t="s">
        <v>19</v>
      </c>
      <c r="D11" s="67" t="s">
        <v>20</v>
      </c>
      <c r="E11" s="67" t="s">
        <v>21</v>
      </c>
      <c r="F11" s="60" t="s">
        <v>22</v>
      </c>
      <c r="G11" s="60" t="s">
        <v>23</v>
      </c>
      <c r="H11" s="60" t="s">
        <v>24</v>
      </c>
      <c r="I11" s="60" t="s">
        <v>25</v>
      </c>
      <c r="J11" s="60" t="s">
        <v>26</v>
      </c>
      <c r="K11" s="60" t="s">
        <v>27</v>
      </c>
      <c r="L11" s="6"/>
      <c r="M11" s="24"/>
      <c r="N11" s="4"/>
      <c r="O11" s="4"/>
      <c r="P11" s="4"/>
      <c r="Q11" s="4"/>
      <c r="R11" s="4"/>
      <c r="S11" s="4"/>
      <c r="T11" s="4"/>
      <c r="U11" s="4"/>
      <c r="V11" s="4"/>
      <c r="W11" s="4"/>
      <c r="X11" s="4"/>
      <c r="Y11" s="4"/>
      <c r="Z11" s="4"/>
      <c r="AA11" s="4"/>
      <c r="AB11" s="4"/>
      <c r="AC11" s="4"/>
    </row>
    <row r="12" spans="1:30" s="35" customFormat="1" ht="15" customHeight="1">
      <c r="A12" s="30" t="s">
        <v>8237</v>
      </c>
      <c r="B12" s="31">
        <f>SUMIF('4-Basis ruimtestaat'!B:B,'2-Kosten per locatie'!A12,'4-Basis ruimtestaat'!N:N)</f>
        <v>3315.1799999999989</v>
      </c>
      <c r="C12" s="32">
        <v>1</v>
      </c>
      <c r="D12" s="33">
        <f>_xlfn.MAXIFS('4-Basis ruimtestaat'!P:P,'4-Basis ruimtestaat'!B:B,'2-Kosten per locatie'!A12)</f>
        <v>205</v>
      </c>
      <c r="E12" s="33">
        <f>_xlfn.MAXIFS('4-Basis ruimtestaat'!Q:Q,'4-Basis ruimtestaat'!B:B,'2-Kosten per locatie'!A12)</f>
        <v>0</v>
      </c>
      <c r="F12" s="34" t="e">
        <f>SUMIF('4-Basis ruimtestaat'!B:B,'2-Kosten per locatie'!A12,'4-Basis ruimtestaat'!R:R)</f>
        <v>#DIV/0!</v>
      </c>
      <c r="G12" s="34">
        <f>SUMIF('4-Basis ruimtestaat'!B:B,'2-Kosten per locatie'!A12,'4-Basis ruimtestaat'!S:S)</f>
        <v>0</v>
      </c>
      <c r="H12" s="34" t="e">
        <f t="shared" ref="H12:H30" si="0">IF(F12&lt;(D12*$E$2),D12*$E$2-F12,0)</f>
        <v>#DIV/0!</v>
      </c>
      <c r="I12" s="34">
        <f t="shared" ref="I12:I30" si="1">IF(G12&lt;(E12*$E$2),E12*$E$2-G12,0)</f>
        <v>0</v>
      </c>
      <c r="J12" s="34" t="e">
        <f>F12*$E$5</f>
        <v>#DIV/0!</v>
      </c>
      <c r="K12" s="34">
        <f t="shared" ref="K12:K30" si="2">G12*$E$5</f>
        <v>0</v>
      </c>
      <c r="L12" s="6"/>
      <c r="M12" s="24"/>
      <c r="N12" s="4"/>
    </row>
    <row r="13" spans="1:30" ht="15" customHeight="1">
      <c r="A13" s="30" t="s">
        <v>480</v>
      </c>
      <c r="B13" s="31">
        <f>SUMIF('4-Basis ruimtestaat'!B:B,'2-Kosten per locatie'!A13,'4-Basis ruimtestaat'!N:N)</f>
        <v>22096.360000000015</v>
      </c>
      <c r="C13" s="32">
        <v>1</v>
      </c>
      <c r="D13" s="33">
        <f>_xlfn.MAXIFS('4-Basis ruimtestaat'!P:P,'4-Basis ruimtestaat'!B:B,'2-Kosten per locatie'!A13)</f>
        <v>210</v>
      </c>
      <c r="E13" s="33">
        <f>_xlfn.MAXIFS('4-Basis ruimtestaat'!Q:Q,'4-Basis ruimtestaat'!B:B,'2-Kosten per locatie'!A13)</f>
        <v>210</v>
      </c>
      <c r="F13" s="34" t="e">
        <f>SUMIF('4-Basis ruimtestaat'!B:B,'2-Kosten per locatie'!A13,'4-Basis ruimtestaat'!R:R)</f>
        <v>#DIV/0!</v>
      </c>
      <c r="G13" s="34" t="e">
        <f>SUMIF('4-Basis ruimtestaat'!B:B,'2-Kosten per locatie'!A13,'4-Basis ruimtestaat'!S:S)</f>
        <v>#DIV/0!</v>
      </c>
      <c r="H13" s="34" t="e">
        <f t="shared" si="0"/>
        <v>#DIV/0!</v>
      </c>
      <c r="I13" s="34" t="e">
        <f t="shared" si="1"/>
        <v>#DIV/0!</v>
      </c>
      <c r="J13" s="34" t="e">
        <f t="shared" ref="J13:J30" si="3">F13*$E$5</f>
        <v>#DIV/0!</v>
      </c>
      <c r="K13" s="34" t="e">
        <f t="shared" si="2"/>
        <v>#DIV/0!</v>
      </c>
      <c r="L13" s="6"/>
      <c r="M13" s="24"/>
      <c r="N13" s="4"/>
      <c r="O13" s="4"/>
      <c r="P13" s="4"/>
      <c r="Q13" s="4"/>
      <c r="R13" s="4"/>
      <c r="S13" s="4"/>
      <c r="T13" s="4"/>
      <c r="U13" s="4"/>
      <c r="V13" s="4"/>
      <c r="W13" s="4"/>
      <c r="X13" s="4"/>
      <c r="Y13" s="4"/>
      <c r="Z13" s="4"/>
      <c r="AA13" s="4"/>
      <c r="AB13" s="4"/>
      <c r="AC13" s="4"/>
    </row>
    <row r="14" spans="1:30" ht="15" customHeight="1">
      <c r="A14" s="30" t="s">
        <v>1427</v>
      </c>
      <c r="B14" s="31">
        <f>SUMIF('4-Basis ruimtestaat'!B:B,'2-Kosten per locatie'!A14,'4-Basis ruimtestaat'!N:N)</f>
        <v>15294.189999999982</v>
      </c>
      <c r="C14" s="32">
        <v>1</v>
      </c>
      <c r="D14" s="33">
        <f>_xlfn.MAXIFS('4-Basis ruimtestaat'!P:P,'4-Basis ruimtestaat'!B:B,'2-Kosten per locatie'!A14)</f>
        <v>200</v>
      </c>
      <c r="E14" s="33">
        <f>_xlfn.MAXIFS('4-Basis ruimtestaat'!Q:Q,'4-Basis ruimtestaat'!B:B,'2-Kosten per locatie'!A14)</f>
        <v>400</v>
      </c>
      <c r="F14" s="34" t="e">
        <f>SUMIF('4-Basis ruimtestaat'!B:B,'2-Kosten per locatie'!A14,'4-Basis ruimtestaat'!R:R)</f>
        <v>#DIV/0!</v>
      </c>
      <c r="G14" s="34" t="e">
        <f>SUMIF('4-Basis ruimtestaat'!B:B,'2-Kosten per locatie'!A14,'4-Basis ruimtestaat'!S:S)</f>
        <v>#DIV/0!</v>
      </c>
      <c r="H14" s="34" t="e">
        <f t="shared" si="0"/>
        <v>#DIV/0!</v>
      </c>
      <c r="I14" s="34" t="e">
        <f t="shared" si="1"/>
        <v>#DIV/0!</v>
      </c>
      <c r="J14" s="34" t="e">
        <f t="shared" si="3"/>
        <v>#DIV/0!</v>
      </c>
      <c r="K14" s="34" t="e">
        <f t="shared" si="2"/>
        <v>#DIV/0!</v>
      </c>
      <c r="L14" s="6"/>
      <c r="M14" s="24"/>
      <c r="N14" s="4"/>
      <c r="O14" s="4"/>
      <c r="P14" s="4"/>
      <c r="Q14" s="4"/>
      <c r="R14" s="4"/>
      <c r="S14" s="4"/>
      <c r="T14" s="4"/>
      <c r="U14" s="4"/>
      <c r="V14" s="4"/>
      <c r="W14" s="4"/>
      <c r="X14" s="4"/>
      <c r="Y14" s="4"/>
      <c r="Z14" s="4"/>
      <c r="AA14" s="4"/>
      <c r="AB14" s="4"/>
      <c r="AC14" s="4"/>
    </row>
    <row r="15" spans="1:30" ht="15" customHeight="1">
      <c r="A15" s="30" t="s">
        <v>2352</v>
      </c>
      <c r="B15" s="31">
        <f>SUMIF('4-Basis ruimtestaat'!B:B,'2-Kosten per locatie'!A15,'4-Basis ruimtestaat'!N:N)</f>
        <v>16930.829999999991</v>
      </c>
      <c r="C15" s="32">
        <v>1</v>
      </c>
      <c r="D15" s="33">
        <f>_xlfn.MAXIFS('4-Basis ruimtestaat'!P:P,'4-Basis ruimtestaat'!B:B,'2-Kosten per locatie'!A15)</f>
        <v>210</v>
      </c>
      <c r="E15" s="33">
        <f>_xlfn.MAXIFS('4-Basis ruimtestaat'!Q:Q,'4-Basis ruimtestaat'!B:B,'2-Kosten per locatie'!A15)</f>
        <v>210</v>
      </c>
      <c r="F15" s="34" t="e">
        <f>SUMIF('4-Basis ruimtestaat'!B:B,'2-Kosten per locatie'!A15,'4-Basis ruimtestaat'!R:R)</f>
        <v>#DIV/0!</v>
      </c>
      <c r="G15" s="34" t="e">
        <f>SUMIF('4-Basis ruimtestaat'!B:B,'2-Kosten per locatie'!A15,'4-Basis ruimtestaat'!S:S)</f>
        <v>#DIV/0!</v>
      </c>
      <c r="H15" s="34" t="e">
        <f t="shared" si="0"/>
        <v>#DIV/0!</v>
      </c>
      <c r="I15" s="34" t="e">
        <f t="shared" si="1"/>
        <v>#DIV/0!</v>
      </c>
      <c r="J15" s="34" t="e">
        <f t="shared" si="3"/>
        <v>#DIV/0!</v>
      </c>
      <c r="K15" s="34" t="e">
        <f t="shared" si="2"/>
        <v>#DIV/0!</v>
      </c>
      <c r="L15" s="6"/>
      <c r="M15" s="24"/>
      <c r="N15" s="4"/>
      <c r="O15" s="4"/>
      <c r="P15" s="4"/>
      <c r="Q15" s="4"/>
      <c r="R15" s="4"/>
      <c r="S15" s="4"/>
      <c r="T15" s="4"/>
      <c r="U15" s="4"/>
      <c r="V15" s="4"/>
      <c r="W15" s="4"/>
      <c r="X15" s="4"/>
      <c r="Y15" s="4"/>
      <c r="Z15" s="4"/>
      <c r="AA15" s="4"/>
      <c r="AB15" s="4"/>
      <c r="AC15" s="4"/>
    </row>
    <row r="16" spans="1:30" ht="15" customHeight="1">
      <c r="A16" s="30" t="s">
        <v>3151</v>
      </c>
      <c r="B16" s="31">
        <f>SUMIF('4-Basis ruimtestaat'!B:B,'2-Kosten per locatie'!A16,'4-Basis ruimtestaat'!N:N)</f>
        <v>6421.6100000000042</v>
      </c>
      <c r="C16" s="32">
        <v>1</v>
      </c>
      <c r="D16" s="33">
        <f>_xlfn.MAXIFS('4-Basis ruimtestaat'!P:P,'4-Basis ruimtestaat'!B:B,'2-Kosten per locatie'!A16)</f>
        <v>205</v>
      </c>
      <c r="E16" s="33">
        <f>_xlfn.MAXIFS('4-Basis ruimtestaat'!Q:Q,'4-Basis ruimtestaat'!B:B,'2-Kosten per locatie'!A16)</f>
        <v>205</v>
      </c>
      <c r="F16" s="34" t="e">
        <f>SUMIF('4-Basis ruimtestaat'!B:B,'2-Kosten per locatie'!A16,'4-Basis ruimtestaat'!R:R)</f>
        <v>#DIV/0!</v>
      </c>
      <c r="G16" s="34" t="e">
        <f>SUMIF('4-Basis ruimtestaat'!B:B,'2-Kosten per locatie'!A16,'4-Basis ruimtestaat'!S:S)</f>
        <v>#DIV/0!</v>
      </c>
      <c r="H16" s="34" t="e">
        <f t="shared" si="0"/>
        <v>#DIV/0!</v>
      </c>
      <c r="I16" s="34" t="e">
        <f t="shared" si="1"/>
        <v>#DIV/0!</v>
      </c>
      <c r="J16" s="34" t="e">
        <f t="shared" si="3"/>
        <v>#DIV/0!</v>
      </c>
      <c r="K16" s="34" t="e">
        <f t="shared" si="2"/>
        <v>#DIV/0!</v>
      </c>
      <c r="L16" s="6"/>
      <c r="M16" s="24"/>
      <c r="N16" s="4"/>
      <c r="O16" s="4"/>
      <c r="P16" s="4"/>
      <c r="Q16" s="4"/>
      <c r="R16" s="4"/>
      <c r="S16" s="4"/>
      <c r="T16" s="4"/>
      <c r="U16" s="4"/>
      <c r="V16" s="4"/>
      <c r="W16" s="4"/>
      <c r="X16" s="4"/>
      <c r="Y16" s="4"/>
      <c r="Z16" s="4"/>
      <c r="AA16" s="4"/>
      <c r="AB16" s="4"/>
      <c r="AC16" s="4"/>
    </row>
    <row r="17" spans="1:29" ht="15" customHeight="1">
      <c r="A17" s="30" t="s">
        <v>3153</v>
      </c>
      <c r="B17" s="31">
        <f>SUMIF('4-Basis ruimtestaat'!B:B,'2-Kosten per locatie'!A17,'4-Basis ruimtestaat'!N:N)</f>
        <v>21451.699999999979</v>
      </c>
      <c r="C17" s="32">
        <v>1</v>
      </c>
      <c r="D17" s="33">
        <f>_xlfn.MAXIFS('4-Basis ruimtestaat'!P:P,'4-Basis ruimtestaat'!B:B,'2-Kosten per locatie'!A17)</f>
        <v>210</v>
      </c>
      <c r="E17" s="33">
        <f>_xlfn.MAXIFS('4-Basis ruimtestaat'!Q:Q,'4-Basis ruimtestaat'!B:B,'2-Kosten per locatie'!A17)</f>
        <v>210</v>
      </c>
      <c r="F17" s="34" t="e">
        <f>SUMIF('4-Basis ruimtestaat'!B:B,'2-Kosten per locatie'!A17,'4-Basis ruimtestaat'!R:R)</f>
        <v>#DIV/0!</v>
      </c>
      <c r="G17" s="34" t="e">
        <f>SUMIF('4-Basis ruimtestaat'!B:B,'2-Kosten per locatie'!A17,'4-Basis ruimtestaat'!S:S)</f>
        <v>#DIV/0!</v>
      </c>
      <c r="H17" s="34" t="e">
        <f t="shared" si="0"/>
        <v>#DIV/0!</v>
      </c>
      <c r="I17" s="34" t="e">
        <f t="shared" si="1"/>
        <v>#DIV/0!</v>
      </c>
      <c r="J17" s="34" t="e">
        <f t="shared" si="3"/>
        <v>#DIV/0!</v>
      </c>
      <c r="K17" s="34" t="e">
        <f t="shared" si="2"/>
        <v>#DIV/0!</v>
      </c>
      <c r="L17" s="6"/>
      <c r="M17" s="24"/>
      <c r="N17" s="4"/>
      <c r="O17" s="4"/>
      <c r="P17" s="4"/>
      <c r="Q17" s="4"/>
      <c r="R17" s="4"/>
      <c r="S17" s="4"/>
      <c r="T17" s="4"/>
      <c r="U17" s="4"/>
      <c r="V17" s="4"/>
      <c r="W17" s="4"/>
      <c r="X17" s="4"/>
      <c r="Y17" s="4"/>
      <c r="Z17" s="4"/>
      <c r="AA17" s="4"/>
      <c r="AB17" s="4"/>
      <c r="AC17" s="4"/>
    </row>
    <row r="18" spans="1:29" ht="15" customHeight="1">
      <c r="A18" s="30" t="s">
        <v>4205</v>
      </c>
      <c r="B18" s="31">
        <f>SUMIF('4-Basis ruimtestaat'!B:B,'2-Kosten per locatie'!A18,'4-Basis ruimtestaat'!N:N)</f>
        <v>12795.009999999993</v>
      </c>
      <c r="C18" s="32">
        <v>1</v>
      </c>
      <c r="D18" s="33">
        <f>_xlfn.MAXIFS('4-Basis ruimtestaat'!P:P,'4-Basis ruimtestaat'!B:B,'2-Kosten per locatie'!A18)</f>
        <v>200</v>
      </c>
      <c r="E18" s="33">
        <f>_xlfn.MAXIFS('4-Basis ruimtestaat'!Q:Q,'4-Basis ruimtestaat'!B:B,'2-Kosten per locatie'!A18)</f>
        <v>0</v>
      </c>
      <c r="F18" s="34" t="e">
        <f>SUMIF('4-Basis ruimtestaat'!B:B,'2-Kosten per locatie'!A18,'4-Basis ruimtestaat'!R:R)</f>
        <v>#DIV/0!</v>
      </c>
      <c r="G18" s="34">
        <f>SUMIF('4-Basis ruimtestaat'!B:B,'2-Kosten per locatie'!A18,'4-Basis ruimtestaat'!S:S)</f>
        <v>0</v>
      </c>
      <c r="H18" s="34" t="e">
        <f t="shared" si="0"/>
        <v>#DIV/0!</v>
      </c>
      <c r="I18" s="34">
        <f t="shared" si="1"/>
        <v>0</v>
      </c>
      <c r="J18" s="34" t="e">
        <f t="shared" si="3"/>
        <v>#DIV/0!</v>
      </c>
      <c r="K18" s="34">
        <f t="shared" si="2"/>
        <v>0</v>
      </c>
      <c r="L18" s="6"/>
      <c r="M18" s="24"/>
      <c r="N18" s="4"/>
      <c r="O18" s="4"/>
      <c r="P18" s="4"/>
      <c r="Q18" s="4"/>
      <c r="R18" s="4"/>
      <c r="S18" s="4"/>
      <c r="T18" s="4"/>
      <c r="U18" s="4"/>
      <c r="V18" s="4"/>
      <c r="W18" s="4"/>
      <c r="X18" s="4"/>
      <c r="Y18" s="4"/>
      <c r="Z18" s="4"/>
      <c r="AA18" s="4"/>
      <c r="AB18" s="4"/>
      <c r="AC18" s="4"/>
    </row>
    <row r="19" spans="1:29" ht="15" customHeight="1">
      <c r="A19" s="30" t="s">
        <v>4206</v>
      </c>
      <c r="B19" s="31">
        <f>SUMIF('4-Basis ruimtestaat'!B:B,'2-Kosten per locatie'!A19,'4-Basis ruimtestaat'!N:N)</f>
        <v>19220.950000000004</v>
      </c>
      <c r="C19" s="32">
        <v>1</v>
      </c>
      <c r="D19" s="33">
        <f>_xlfn.MAXIFS('4-Basis ruimtestaat'!P:P,'4-Basis ruimtestaat'!B:B,'2-Kosten per locatie'!A19)</f>
        <v>233</v>
      </c>
      <c r="E19" s="33">
        <f>_xlfn.MAXIFS('4-Basis ruimtestaat'!Q:Q,'4-Basis ruimtestaat'!B:B,'2-Kosten per locatie'!A19)</f>
        <v>205</v>
      </c>
      <c r="F19" s="34" t="e">
        <f>SUMIF('4-Basis ruimtestaat'!B:B,'2-Kosten per locatie'!A19,'4-Basis ruimtestaat'!R:R)</f>
        <v>#DIV/0!</v>
      </c>
      <c r="G19" s="34" t="e">
        <f>SUMIF('4-Basis ruimtestaat'!B:B,'2-Kosten per locatie'!A19,'4-Basis ruimtestaat'!S:S)</f>
        <v>#DIV/0!</v>
      </c>
      <c r="H19" s="34" t="e">
        <f t="shared" si="0"/>
        <v>#DIV/0!</v>
      </c>
      <c r="I19" s="34" t="e">
        <f t="shared" si="1"/>
        <v>#DIV/0!</v>
      </c>
      <c r="J19" s="34" t="e">
        <f t="shared" si="3"/>
        <v>#DIV/0!</v>
      </c>
      <c r="K19" s="34" t="e">
        <f t="shared" si="2"/>
        <v>#DIV/0!</v>
      </c>
      <c r="L19" s="6"/>
      <c r="M19" s="24"/>
      <c r="N19" s="4"/>
      <c r="O19" s="4"/>
      <c r="P19" s="4"/>
      <c r="Q19" s="4"/>
      <c r="R19" s="4"/>
      <c r="S19" s="4"/>
      <c r="T19" s="4"/>
      <c r="U19" s="4"/>
      <c r="V19" s="4"/>
      <c r="W19" s="4"/>
      <c r="X19" s="4"/>
      <c r="Y19" s="4"/>
      <c r="Z19" s="4"/>
      <c r="AA19" s="4"/>
      <c r="AB19" s="4"/>
      <c r="AC19" s="4"/>
    </row>
    <row r="20" spans="1:29" ht="15" customHeight="1">
      <c r="A20" s="30" t="s">
        <v>4207</v>
      </c>
      <c r="B20" s="31">
        <f>SUMIF('4-Basis ruimtestaat'!B:B,'2-Kosten per locatie'!A20,'4-Basis ruimtestaat'!N:N)</f>
        <v>7975</v>
      </c>
      <c r="C20" s="32">
        <v>1</v>
      </c>
      <c r="D20" s="33">
        <f>_xlfn.MAXIFS('4-Basis ruimtestaat'!P:P,'4-Basis ruimtestaat'!B:B,'2-Kosten per locatie'!A20)</f>
        <v>205</v>
      </c>
      <c r="E20" s="33">
        <f>_xlfn.MAXIFS('4-Basis ruimtestaat'!Q:Q,'4-Basis ruimtestaat'!B:B,'2-Kosten per locatie'!A20)</f>
        <v>205</v>
      </c>
      <c r="F20" s="34" t="e">
        <f>SUMIF('4-Basis ruimtestaat'!B:B,'2-Kosten per locatie'!A20,'4-Basis ruimtestaat'!R:R)</f>
        <v>#DIV/0!</v>
      </c>
      <c r="G20" s="34" t="e">
        <f>SUMIF('4-Basis ruimtestaat'!B:B,'2-Kosten per locatie'!A20,'4-Basis ruimtestaat'!S:S)</f>
        <v>#DIV/0!</v>
      </c>
      <c r="H20" s="34" t="e">
        <f t="shared" si="0"/>
        <v>#DIV/0!</v>
      </c>
      <c r="I20" s="34" t="e">
        <f t="shared" si="1"/>
        <v>#DIV/0!</v>
      </c>
      <c r="J20" s="34" t="e">
        <f t="shared" si="3"/>
        <v>#DIV/0!</v>
      </c>
      <c r="K20" s="34" t="e">
        <f>G20*$E$5</f>
        <v>#DIV/0!</v>
      </c>
      <c r="L20" s="6"/>
      <c r="M20" s="24"/>
      <c r="N20" s="4"/>
      <c r="O20" s="4"/>
      <c r="P20" s="4"/>
      <c r="Q20" s="4"/>
      <c r="R20" s="4"/>
      <c r="S20" s="4"/>
      <c r="T20" s="4"/>
      <c r="U20" s="4"/>
      <c r="V20" s="4"/>
      <c r="W20" s="4"/>
      <c r="X20" s="4"/>
      <c r="Y20" s="4"/>
      <c r="Z20" s="4"/>
      <c r="AA20" s="4"/>
      <c r="AB20" s="4"/>
      <c r="AC20" s="4"/>
    </row>
    <row r="21" spans="1:29" ht="15" customHeight="1">
      <c r="A21" s="30" t="s">
        <v>4208</v>
      </c>
      <c r="B21" s="31">
        <f>SUMIF('4-Basis ruimtestaat'!B:B,'2-Kosten per locatie'!A21,'4-Basis ruimtestaat'!N:N)</f>
        <v>23860.799999999999</v>
      </c>
      <c r="C21" s="32">
        <v>1</v>
      </c>
      <c r="D21" s="33">
        <f>_xlfn.MAXIFS('4-Basis ruimtestaat'!P:P,'4-Basis ruimtestaat'!B:B,'2-Kosten per locatie'!A21)</f>
        <v>200</v>
      </c>
      <c r="E21" s="33">
        <f>_xlfn.MAXIFS('4-Basis ruimtestaat'!Q:Q,'4-Basis ruimtestaat'!B:B,'2-Kosten per locatie'!A21)</f>
        <v>800</v>
      </c>
      <c r="F21" s="34" t="e">
        <f>SUMIF('4-Basis ruimtestaat'!B:B,'2-Kosten per locatie'!A21,'4-Basis ruimtestaat'!R:R)</f>
        <v>#DIV/0!</v>
      </c>
      <c r="G21" s="34" t="e">
        <f>SUMIF('4-Basis ruimtestaat'!B:B,'2-Kosten per locatie'!A21,'4-Basis ruimtestaat'!S:S)</f>
        <v>#DIV/0!</v>
      </c>
      <c r="H21" s="34" t="e">
        <f t="shared" si="0"/>
        <v>#DIV/0!</v>
      </c>
      <c r="I21" s="34" t="e">
        <f t="shared" si="1"/>
        <v>#DIV/0!</v>
      </c>
      <c r="J21" s="34" t="e">
        <f t="shared" si="3"/>
        <v>#DIV/0!</v>
      </c>
      <c r="K21" s="34" t="e">
        <f t="shared" si="2"/>
        <v>#DIV/0!</v>
      </c>
      <c r="L21" s="6"/>
      <c r="M21" s="24"/>
      <c r="N21" s="4"/>
      <c r="O21" s="4"/>
      <c r="P21" s="4"/>
      <c r="Q21" s="4"/>
      <c r="R21" s="4"/>
      <c r="S21" s="4"/>
      <c r="T21" s="4"/>
      <c r="U21" s="4"/>
      <c r="V21" s="4"/>
      <c r="W21" s="4"/>
      <c r="X21" s="4"/>
      <c r="Y21" s="4"/>
      <c r="Z21" s="4"/>
      <c r="AA21" s="4"/>
      <c r="AB21" s="4"/>
      <c r="AC21" s="4"/>
    </row>
    <row r="22" spans="1:29" ht="15" customHeight="1">
      <c r="A22" s="30" t="s">
        <v>4209</v>
      </c>
      <c r="B22" s="31">
        <f>SUMIF('4-Basis ruimtestaat'!B:B,'2-Kosten per locatie'!A22,'4-Basis ruimtestaat'!N:N)</f>
        <v>18040.260000000002</v>
      </c>
      <c r="C22" s="32">
        <v>1</v>
      </c>
      <c r="D22" s="33">
        <f>_xlfn.MAXIFS('4-Basis ruimtestaat'!P:P,'4-Basis ruimtestaat'!B:B,'2-Kosten per locatie'!A22)</f>
        <v>255</v>
      </c>
      <c r="E22" s="33">
        <f>_xlfn.MAXIFS('4-Basis ruimtestaat'!Q:Q,'4-Basis ruimtestaat'!B:B,'2-Kosten per locatie'!A22)</f>
        <v>255</v>
      </c>
      <c r="F22" s="34" t="e">
        <f>SUMIF('4-Basis ruimtestaat'!B:B,'2-Kosten per locatie'!A22,'4-Basis ruimtestaat'!R:R)</f>
        <v>#DIV/0!</v>
      </c>
      <c r="G22" s="34" t="e">
        <f>SUMIF('4-Basis ruimtestaat'!B:B,'2-Kosten per locatie'!A22,'4-Basis ruimtestaat'!S:S)</f>
        <v>#DIV/0!</v>
      </c>
      <c r="H22" s="34" t="e">
        <f t="shared" si="0"/>
        <v>#DIV/0!</v>
      </c>
      <c r="I22" s="34" t="e">
        <f t="shared" si="1"/>
        <v>#DIV/0!</v>
      </c>
      <c r="J22" s="34" t="e">
        <f t="shared" si="3"/>
        <v>#DIV/0!</v>
      </c>
      <c r="K22" s="34" t="e">
        <f t="shared" si="2"/>
        <v>#DIV/0!</v>
      </c>
      <c r="L22" s="6"/>
      <c r="M22" s="24"/>
      <c r="N22" s="4"/>
      <c r="O22" s="4"/>
      <c r="P22" s="4"/>
      <c r="Q22" s="4"/>
      <c r="R22" s="4"/>
      <c r="S22" s="4"/>
      <c r="T22" s="4"/>
      <c r="U22" s="4"/>
      <c r="V22" s="4"/>
      <c r="W22" s="4"/>
      <c r="X22" s="4"/>
      <c r="Y22" s="4"/>
      <c r="Z22" s="4"/>
      <c r="AA22" s="4"/>
      <c r="AB22" s="4"/>
      <c r="AC22" s="4"/>
    </row>
    <row r="23" spans="1:29" ht="15" customHeight="1">
      <c r="A23" s="30" t="s">
        <v>7214</v>
      </c>
      <c r="B23" s="31">
        <f>SUMIF('4-Basis ruimtestaat'!B:B,'2-Kosten per locatie'!A23,'4-Basis ruimtestaat'!N:N)</f>
        <v>20276.479999999978</v>
      </c>
      <c r="C23" s="32">
        <v>1</v>
      </c>
      <c r="D23" s="33">
        <f>_xlfn.MAXIFS('4-Basis ruimtestaat'!P:P,'4-Basis ruimtestaat'!B:B,'2-Kosten per locatie'!A23)</f>
        <v>200</v>
      </c>
      <c r="E23" s="33">
        <f>_xlfn.MAXIFS('4-Basis ruimtestaat'!Q:Q,'4-Basis ruimtestaat'!B:B,'2-Kosten per locatie'!A23)</f>
        <v>200</v>
      </c>
      <c r="F23" s="34" t="e">
        <f>SUMIF('4-Basis ruimtestaat'!B:B,'2-Kosten per locatie'!A23,'4-Basis ruimtestaat'!R:R)</f>
        <v>#DIV/0!</v>
      </c>
      <c r="G23" s="34" t="e">
        <f>SUMIF('4-Basis ruimtestaat'!B:B,'2-Kosten per locatie'!A23,'4-Basis ruimtestaat'!S:S)</f>
        <v>#DIV/0!</v>
      </c>
      <c r="H23" s="34" t="e">
        <f t="shared" si="0"/>
        <v>#DIV/0!</v>
      </c>
      <c r="I23" s="34" t="e">
        <f t="shared" si="1"/>
        <v>#DIV/0!</v>
      </c>
      <c r="J23" s="34" t="e">
        <f t="shared" si="3"/>
        <v>#DIV/0!</v>
      </c>
      <c r="K23" s="34" t="e">
        <f t="shared" si="2"/>
        <v>#DIV/0!</v>
      </c>
      <c r="L23" s="6"/>
      <c r="M23" s="24"/>
      <c r="N23" s="4"/>
      <c r="O23" s="4"/>
      <c r="P23" s="4"/>
      <c r="Q23" s="4"/>
      <c r="R23" s="4"/>
      <c r="S23" s="4"/>
      <c r="T23" s="4"/>
      <c r="U23" s="4"/>
      <c r="V23" s="4"/>
      <c r="W23" s="4"/>
      <c r="X23" s="4"/>
      <c r="Y23" s="4"/>
      <c r="Z23" s="4"/>
      <c r="AA23" s="4"/>
      <c r="AB23" s="4"/>
      <c r="AC23" s="4"/>
    </row>
    <row r="24" spans="1:29" ht="15" customHeight="1">
      <c r="A24" s="30" t="s">
        <v>7213</v>
      </c>
      <c r="B24" s="31">
        <f>SUMIF('4-Basis ruimtestaat'!B:B,'2-Kosten per locatie'!A24,'4-Basis ruimtestaat'!N:N)</f>
        <v>16465.989999999972</v>
      </c>
      <c r="C24" s="32">
        <v>1</v>
      </c>
      <c r="D24" s="33">
        <f>_xlfn.MAXIFS('4-Basis ruimtestaat'!P:P,'4-Basis ruimtestaat'!B:B,'2-Kosten per locatie'!A24)</f>
        <v>200</v>
      </c>
      <c r="E24" s="33">
        <f>_xlfn.MAXIFS('4-Basis ruimtestaat'!Q:Q,'4-Basis ruimtestaat'!B:B,'2-Kosten per locatie'!A24)</f>
        <v>200</v>
      </c>
      <c r="F24" s="34" t="e">
        <f>SUMIF('4-Basis ruimtestaat'!B:B,'2-Kosten per locatie'!A24,'4-Basis ruimtestaat'!R:R)</f>
        <v>#DIV/0!</v>
      </c>
      <c r="G24" s="34" t="e">
        <f>SUMIF('4-Basis ruimtestaat'!B:B,'2-Kosten per locatie'!A24,'4-Basis ruimtestaat'!S:S)</f>
        <v>#DIV/0!</v>
      </c>
      <c r="H24" s="34" t="e">
        <f t="shared" si="0"/>
        <v>#DIV/0!</v>
      </c>
      <c r="I24" s="34" t="e">
        <f t="shared" si="1"/>
        <v>#DIV/0!</v>
      </c>
      <c r="J24" s="34" t="e">
        <f t="shared" si="3"/>
        <v>#DIV/0!</v>
      </c>
      <c r="K24" s="34" t="e">
        <f t="shared" si="2"/>
        <v>#DIV/0!</v>
      </c>
      <c r="L24" s="6"/>
      <c r="M24" s="24"/>
      <c r="N24" s="4"/>
      <c r="O24" s="4"/>
      <c r="P24" s="4"/>
      <c r="Q24" s="4"/>
      <c r="R24" s="4"/>
      <c r="S24" s="4"/>
      <c r="T24" s="4"/>
      <c r="U24" s="4"/>
      <c r="V24" s="4"/>
      <c r="W24" s="4"/>
      <c r="X24" s="4"/>
      <c r="Y24" s="4"/>
      <c r="Z24" s="4"/>
      <c r="AA24" s="4"/>
      <c r="AB24" s="4"/>
      <c r="AC24" s="4"/>
    </row>
    <row r="25" spans="1:29" ht="15" customHeight="1">
      <c r="A25" s="30" t="s">
        <v>2358</v>
      </c>
      <c r="B25" s="31">
        <f>SUMIF('4-Basis ruimtestaat'!B:B,'2-Kosten per locatie'!A25,'4-Basis ruimtestaat'!N:N)</f>
        <v>6405</v>
      </c>
      <c r="C25" s="32">
        <v>1</v>
      </c>
      <c r="D25" s="33">
        <f>_xlfn.MAXIFS('4-Basis ruimtestaat'!P:P,'4-Basis ruimtestaat'!B:B,'2-Kosten per locatie'!A25)</f>
        <v>210</v>
      </c>
      <c r="E25" s="33">
        <f>_xlfn.MAXIFS('4-Basis ruimtestaat'!Q:Q,'4-Basis ruimtestaat'!B:B,'2-Kosten per locatie'!A25)</f>
        <v>210</v>
      </c>
      <c r="F25" s="34" t="e">
        <f>SUMIF('4-Basis ruimtestaat'!B:B,'2-Kosten per locatie'!A25,'4-Basis ruimtestaat'!R:R)</f>
        <v>#DIV/0!</v>
      </c>
      <c r="G25" s="34" t="e">
        <f>SUMIF('4-Basis ruimtestaat'!B:B,'2-Kosten per locatie'!A25,'4-Basis ruimtestaat'!S:S)</f>
        <v>#DIV/0!</v>
      </c>
      <c r="H25" s="34" t="e">
        <f t="shared" si="0"/>
        <v>#DIV/0!</v>
      </c>
      <c r="I25" s="34" t="e">
        <f t="shared" si="1"/>
        <v>#DIV/0!</v>
      </c>
      <c r="J25" s="34" t="e">
        <f t="shared" si="3"/>
        <v>#DIV/0!</v>
      </c>
      <c r="K25" s="34" t="e">
        <f t="shared" si="2"/>
        <v>#DIV/0!</v>
      </c>
      <c r="L25" s="6"/>
      <c r="M25" s="24"/>
      <c r="N25" s="4"/>
      <c r="O25" s="4"/>
      <c r="P25" s="4"/>
      <c r="Q25" s="4"/>
      <c r="R25" s="4"/>
      <c r="S25" s="4"/>
      <c r="T25" s="4"/>
      <c r="U25" s="4"/>
      <c r="V25" s="4"/>
      <c r="W25" s="4"/>
      <c r="X25" s="4"/>
      <c r="Y25" s="4"/>
      <c r="Z25" s="4"/>
      <c r="AA25" s="4"/>
      <c r="AB25" s="4"/>
      <c r="AC25" s="4"/>
    </row>
    <row r="26" spans="1:29" ht="15" customHeight="1">
      <c r="A26" s="30" t="s">
        <v>2359</v>
      </c>
      <c r="B26" s="31">
        <f>SUMIF('4-Basis ruimtestaat'!B:B,'2-Kosten per locatie'!A26,'4-Basis ruimtestaat'!N:N)</f>
        <v>780</v>
      </c>
      <c r="C26" s="32">
        <v>1</v>
      </c>
      <c r="D26" s="33">
        <f>_xlfn.MAXIFS('4-Basis ruimtestaat'!P:P,'4-Basis ruimtestaat'!B:B,'2-Kosten per locatie'!A26)</f>
        <v>210</v>
      </c>
      <c r="E26" s="33">
        <f>_xlfn.MAXIFS('4-Basis ruimtestaat'!Q:Q,'4-Basis ruimtestaat'!B:B,'2-Kosten per locatie'!A26)</f>
        <v>210</v>
      </c>
      <c r="F26" s="34" t="e">
        <f>SUMIF('4-Basis ruimtestaat'!B:B,'2-Kosten per locatie'!A26,'4-Basis ruimtestaat'!R:R)</f>
        <v>#DIV/0!</v>
      </c>
      <c r="G26" s="34" t="e">
        <f>SUMIF('4-Basis ruimtestaat'!B:B,'2-Kosten per locatie'!A26,'4-Basis ruimtestaat'!S:S)</f>
        <v>#DIV/0!</v>
      </c>
      <c r="H26" s="34" t="e">
        <f t="shared" si="0"/>
        <v>#DIV/0!</v>
      </c>
      <c r="I26" s="34" t="e">
        <f>IF(G26&lt;(E26*$E$2),E26*$E$2-G26,0)</f>
        <v>#DIV/0!</v>
      </c>
      <c r="J26" s="34" t="e">
        <f>F26*$E$5</f>
        <v>#DIV/0!</v>
      </c>
      <c r="K26" s="34" t="e">
        <f t="shared" si="2"/>
        <v>#DIV/0!</v>
      </c>
      <c r="L26" s="6"/>
      <c r="M26" s="24"/>
      <c r="N26" s="4"/>
      <c r="O26" s="4"/>
      <c r="P26" s="4"/>
      <c r="Q26" s="4"/>
      <c r="R26" s="4"/>
      <c r="S26" s="4"/>
      <c r="T26" s="4"/>
      <c r="U26" s="4"/>
      <c r="V26" s="4"/>
      <c r="W26" s="4"/>
      <c r="X26" s="4"/>
      <c r="Y26" s="4"/>
      <c r="Z26" s="4"/>
      <c r="AA26" s="4"/>
      <c r="AB26" s="4"/>
      <c r="AC26" s="4"/>
    </row>
    <row r="27" spans="1:29" ht="15" customHeight="1">
      <c r="A27" s="36" t="s">
        <v>8342</v>
      </c>
      <c r="B27" s="31">
        <f>SUMIF('4-Basis ruimtestaat'!B:B,'2-Kosten per locatie'!A27,'4-Basis ruimtestaat'!N:N)</f>
        <v>1633</v>
      </c>
      <c r="C27" s="32">
        <v>1</v>
      </c>
      <c r="D27" s="33">
        <f>_xlfn.MAXIFS('4-Basis ruimtestaat'!P:P,'4-Basis ruimtestaat'!B:B,'2-Kosten per locatie'!A27)</f>
        <v>200</v>
      </c>
      <c r="E27" s="33">
        <f>_xlfn.MAXIFS('4-Basis ruimtestaat'!Q:Q,'4-Basis ruimtestaat'!B:B,'2-Kosten per locatie'!A27)</f>
        <v>0</v>
      </c>
      <c r="F27" s="34" t="e">
        <f>SUMIF('4-Basis ruimtestaat'!B:B,'2-Kosten per locatie'!A27,'4-Basis ruimtestaat'!R:R)</f>
        <v>#DIV/0!</v>
      </c>
      <c r="G27" s="34">
        <f>SUMIF('4-Basis ruimtestaat'!B:B,'2-Kosten per locatie'!A27,'4-Basis ruimtestaat'!S:S)</f>
        <v>0</v>
      </c>
      <c r="H27" s="34" t="e">
        <f t="shared" si="0"/>
        <v>#DIV/0!</v>
      </c>
      <c r="I27" s="34">
        <f t="shared" si="1"/>
        <v>0</v>
      </c>
      <c r="J27" s="34" t="e">
        <f t="shared" si="3"/>
        <v>#DIV/0!</v>
      </c>
      <c r="K27" s="34">
        <f t="shared" si="2"/>
        <v>0</v>
      </c>
      <c r="L27" s="6"/>
      <c r="M27" s="24"/>
      <c r="N27" s="4"/>
      <c r="O27" s="4"/>
      <c r="P27" s="4"/>
      <c r="Q27" s="4"/>
      <c r="R27" s="4"/>
      <c r="S27" s="4"/>
      <c r="T27" s="4"/>
      <c r="U27" s="4"/>
      <c r="V27" s="4"/>
      <c r="W27" s="4"/>
      <c r="X27" s="4"/>
      <c r="Y27" s="4"/>
      <c r="Z27" s="4"/>
      <c r="AA27" s="4"/>
      <c r="AB27" s="4"/>
      <c r="AC27" s="4"/>
    </row>
    <row r="28" spans="1:29" s="24" customFormat="1" ht="15" customHeight="1">
      <c r="A28" s="30" t="s">
        <v>7206</v>
      </c>
      <c r="B28" s="31">
        <f>SUMIF('4-Basis ruimtestaat'!B:B,'2-Kosten per locatie'!A28,'4-Basis ruimtestaat'!N:N)</f>
        <v>719</v>
      </c>
      <c r="C28" s="32">
        <v>1</v>
      </c>
      <c r="D28" s="33">
        <f>_xlfn.MAXIFS('4-Basis ruimtestaat'!P:P,'4-Basis ruimtestaat'!B:B,'2-Kosten per locatie'!A28)</f>
        <v>200</v>
      </c>
      <c r="E28" s="33">
        <f>_xlfn.MAXIFS('4-Basis ruimtestaat'!Q:Q,'4-Basis ruimtestaat'!B:B,'2-Kosten per locatie'!A28)</f>
        <v>0</v>
      </c>
      <c r="F28" s="34" t="e">
        <f>SUMIF('4-Basis ruimtestaat'!B:B,'2-Kosten per locatie'!A28,'4-Basis ruimtestaat'!R:R)</f>
        <v>#DIV/0!</v>
      </c>
      <c r="G28" s="34">
        <f>SUMIF('4-Basis ruimtestaat'!B:B,'2-Kosten per locatie'!A28,'4-Basis ruimtestaat'!S:S)</f>
        <v>0</v>
      </c>
      <c r="H28" s="34" t="e">
        <f t="shared" si="0"/>
        <v>#DIV/0!</v>
      </c>
      <c r="I28" s="34">
        <f t="shared" si="1"/>
        <v>0</v>
      </c>
      <c r="J28" s="34" t="e">
        <f t="shared" si="3"/>
        <v>#DIV/0!</v>
      </c>
      <c r="K28" s="34">
        <f t="shared" si="2"/>
        <v>0</v>
      </c>
      <c r="O28"/>
    </row>
    <row r="29" spans="1:29" ht="15" customHeight="1">
      <c r="A29" s="30" t="s">
        <v>8137</v>
      </c>
      <c r="B29" s="31">
        <f>SUMIF('4-Basis ruimtestaat'!B:B,'2-Kosten per locatie'!A29,'4-Basis ruimtestaat'!N:N)</f>
        <v>4369</v>
      </c>
      <c r="C29" s="32">
        <v>1</v>
      </c>
      <c r="D29" s="33">
        <f>_xlfn.MAXIFS('4-Basis ruimtestaat'!P:P,'4-Basis ruimtestaat'!B:B,'2-Kosten per locatie'!A29)</f>
        <v>210</v>
      </c>
      <c r="E29" s="33">
        <f>_xlfn.MAXIFS('4-Basis ruimtestaat'!Q:Q,'4-Basis ruimtestaat'!B:B,'2-Kosten per locatie'!A29)</f>
        <v>210</v>
      </c>
      <c r="F29" s="34" t="e">
        <f>SUMIF('4-Basis ruimtestaat'!B:B,'2-Kosten per locatie'!A29,'4-Basis ruimtestaat'!R:R)</f>
        <v>#DIV/0!</v>
      </c>
      <c r="G29" s="34" t="e">
        <f>SUMIF('4-Basis ruimtestaat'!B:B,'2-Kosten per locatie'!A29,'4-Basis ruimtestaat'!S:S)</f>
        <v>#DIV/0!</v>
      </c>
      <c r="H29" s="34" t="e">
        <f t="shared" si="0"/>
        <v>#DIV/0!</v>
      </c>
      <c r="I29" s="34" t="e">
        <f t="shared" si="1"/>
        <v>#DIV/0!</v>
      </c>
      <c r="J29" s="34" t="e">
        <f t="shared" si="3"/>
        <v>#DIV/0!</v>
      </c>
      <c r="K29" s="34" t="e">
        <f t="shared" si="2"/>
        <v>#DIV/0!</v>
      </c>
      <c r="L29" s="6"/>
      <c r="M29" s="24"/>
      <c r="N29" s="4"/>
      <c r="O29"/>
      <c r="P29" s="4"/>
      <c r="Q29" s="4"/>
      <c r="R29" s="4"/>
      <c r="S29" s="4"/>
      <c r="T29" s="4"/>
      <c r="U29" s="4"/>
      <c r="V29" s="4"/>
      <c r="W29" s="4"/>
      <c r="X29" s="4"/>
      <c r="Y29" s="4"/>
      <c r="Z29" s="4"/>
      <c r="AA29" s="4"/>
      <c r="AB29" s="4"/>
      <c r="AC29" s="4"/>
    </row>
    <row r="30" spans="1:29" ht="15" customHeight="1">
      <c r="A30" s="30" t="s">
        <v>8235</v>
      </c>
      <c r="B30" s="31">
        <f>SUMIF('4-Basis ruimtestaat'!B:B,'2-Kosten per locatie'!A30,'4-Basis ruimtestaat'!N:N)</f>
        <v>4048</v>
      </c>
      <c r="C30" s="32">
        <v>1</v>
      </c>
      <c r="D30" s="33">
        <f>_xlfn.MAXIFS('4-Basis ruimtestaat'!P:P,'4-Basis ruimtestaat'!B:B,'2-Kosten per locatie'!A30)</f>
        <v>0</v>
      </c>
      <c r="E30" s="33">
        <f>_xlfn.MAXIFS('4-Basis ruimtestaat'!Q:Q,'4-Basis ruimtestaat'!B:B,'2-Kosten per locatie'!A30)</f>
        <v>0</v>
      </c>
      <c r="F30" s="34">
        <f>SUMIF('4-Basis ruimtestaat'!B:B,'2-Kosten per locatie'!A30,'4-Basis ruimtestaat'!R:R)</f>
        <v>0</v>
      </c>
      <c r="G30" s="34">
        <f>SUMIF('4-Basis ruimtestaat'!B:B,'2-Kosten per locatie'!A30,'4-Basis ruimtestaat'!S:S)</f>
        <v>0</v>
      </c>
      <c r="H30" s="34">
        <f t="shared" si="0"/>
        <v>0</v>
      </c>
      <c r="I30" s="34">
        <f t="shared" si="1"/>
        <v>0</v>
      </c>
      <c r="J30" s="34">
        <f t="shared" si="3"/>
        <v>0</v>
      </c>
      <c r="K30" s="34">
        <f t="shared" si="2"/>
        <v>0</v>
      </c>
      <c r="L30" s="6"/>
      <c r="M30" s="24"/>
      <c r="N30" s="4"/>
      <c r="O30"/>
      <c r="P30" s="4"/>
      <c r="Q30" s="28"/>
      <c r="R30" s="4"/>
      <c r="S30" s="4"/>
      <c r="T30" s="4"/>
      <c r="U30" s="4"/>
      <c r="V30" s="4"/>
      <c r="W30" s="4"/>
      <c r="X30" s="4"/>
      <c r="Y30" s="4"/>
      <c r="Z30" s="4"/>
      <c r="AA30" s="4"/>
      <c r="AB30" s="4"/>
      <c r="AC30" s="4"/>
    </row>
    <row r="31" spans="1:29" s="42" customFormat="1" ht="15" customHeight="1">
      <c r="A31" s="37" t="s">
        <v>28</v>
      </c>
      <c r="B31" s="38">
        <f>SUM(B12:B30)</f>
        <v>222098.3599999999</v>
      </c>
      <c r="C31" s="39"/>
      <c r="D31" s="40"/>
      <c r="E31" s="40"/>
      <c r="F31" s="41" t="e">
        <f t="shared" ref="F31:K31" si="4">SUM(F12:F30)</f>
        <v>#DIV/0!</v>
      </c>
      <c r="G31" s="41" t="e">
        <f t="shared" si="4"/>
        <v>#DIV/0!</v>
      </c>
      <c r="H31" s="41" t="e">
        <f t="shared" si="4"/>
        <v>#DIV/0!</v>
      </c>
      <c r="I31" s="41" t="e">
        <f t="shared" si="4"/>
        <v>#DIV/0!</v>
      </c>
      <c r="J31" s="41" t="e">
        <f t="shared" si="4"/>
        <v>#DIV/0!</v>
      </c>
      <c r="K31" s="41" t="e">
        <f t="shared" si="4"/>
        <v>#DIV/0!</v>
      </c>
      <c r="L31" s="6"/>
      <c r="M31" s="24"/>
      <c r="O31"/>
    </row>
    <row r="32" spans="1:29" s="35" customFormat="1" ht="13.9" customHeight="1">
      <c r="O32" s="42"/>
      <c r="Z32" s="4"/>
    </row>
    <row r="33" spans="1:29" ht="76.5">
      <c r="A33" s="68" t="s">
        <v>17</v>
      </c>
      <c r="B33" s="69" t="s">
        <v>8329</v>
      </c>
      <c r="C33" s="69" t="s">
        <v>8330</v>
      </c>
      <c r="D33" s="69" t="s">
        <v>29</v>
      </c>
      <c r="E33" s="69" t="s">
        <v>30</v>
      </c>
      <c r="F33" s="69" t="s">
        <v>31</v>
      </c>
      <c r="G33" s="60" t="s">
        <v>32</v>
      </c>
      <c r="H33" s="69" t="s">
        <v>33</v>
      </c>
      <c r="I33" s="69" t="s">
        <v>34</v>
      </c>
      <c r="J33" s="69" t="s">
        <v>8331</v>
      </c>
      <c r="K33" s="69" t="s">
        <v>8239</v>
      </c>
      <c r="L33" s="69" t="s">
        <v>8243</v>
      </c>
      <c r="M33" s="69" t="s">
        <v>35</v>
      </c>
      <c r="N33" s="69" t="s">
        <v>36</v>
      </c>
      <c r="O33"/>
      <c r="P33" s="69" t="s">
        <v>8241</v>
      </c>
      <c r="W33" s="35"/>
      <c r="X33" s="4"/>
      <c r="Y33" s="4"/>
      <c r="Z33" s="4"/>
      <c r="AA33" s="4"/>
      <c r="AB33" s="4"/>
      <c r="AC33" s="4"/>
    </row>
    <row r="34" spans="1:29" s="35" customFormat="1" ht="15" customHeight="1">
      <c r="A34" s="30" t="s">
        <v>8237</v>
      </c>
      <c r="B34" s="43" t="e">
        <f>(F12+H12)*'6-Opbouw uurtarief productie'!$E$47</f>
        <v>#DIV/0!</v>
      </c>
      <c r="C34" s="43" t="e">
        <f>(G12+I12)*'6-Opbouw uurtarief productie'!$E$47</f>
        <v>#DIV/0!</v>
      </c>
      <c r="D34" s="44" t="e">
        <f t="shared" ref="D34:D46" si="5">SUM(B34:C34)</f>
        <v>#DIV/0!</v>
      </c>
      <c r="E34" s="44" t="e">
        <f>J12*'7-Opbouw uurtarief toezicht'!$E$47</f>
        <v>#DIV/0!</v>
      </c>
      <c r="F34" s="44" t="e">
        <f>K12*'7-Opbouw uurtarief toezicht'!$E$47</f>
        <v>#DIV/0!</v>
      </c>
      <c r="G34" s="45" t="e">
        <f>SUM(E34:F34)</f>
        <v>#DIV/0!</v>
      </c>
      <c r="H34" s="44">
        <f>SUMIF('8-Additionele kosten'!A:A,'2-Kosten per locatie'!A34,'8-Additionele kosten'!I:I)</f>
        <v>0</v>
      </c>
      <c r="I34" s="44">
        <f>SUMIF('10-Glasbewassing'!A:A,'2-Kosten per locatie'!A34,'10-Glasbewassing'!I:I)</f>
        <v>0</v>
      </c>
      <c r="J34" s="44">
        <f>SUMIF('11-Sanitair all-in'!A:A,'2-Kosten per locatie'!A34,'11-Sanitair all-in'!R:R)</f>
        <v>0</v>
      </c>
      <c r="K34" s="44">
        <f>SUMIF('12-Vloeronderhoud'!A40:A58,'2-Kosten per locatie'!A:A,'12-Vloeronderhoud'!R40:R59)*0.5</f>
        <v>0</v>
      </c>
      <c r="L34" s="44">
        <f>SUMIF('12-Vloeronderhoud'!A12:A30,'2-Kosten per locatie'!A:A,'12-Vloeronderhoud'!$R$12:$R$30)*0.5</f>
        <v>0</v>
      </c>
      <c r="M34" s="44" t="e">
        <f>D34+G34++H34+I34+J34+K34+L34</f>
        <v>#DIV/0!</v>
      </c>
      <c r="N34" s="44" t="e">
        <f>M34/12</f>
        <v>#DIV/0!</v>
      </c>
      <c r="O34"/>
      <c r="P34" s="70">
        <v>74000</v>
      </c>
      <c r="Q34" s="544"/>
    </row>
    <row r="35" spans="1:29" ht="15" customHeight="1">
      <c r="A35" s="46" t="s">
        <v>480</v>
      </c>
      <c r="B35" s="43" t="e">
        <f>(F13+H13)*'6-Opbouw uurtarief productie'!$E$47</f>
        <v>#DIV/0!</v>
      </c>
      <c r="C35" s="43" t="e">
        <f>(G13+I13)*'6-Opbouw uurtarief productie'!$E$47</f>
        <v>#DIV/0!</v>
      </c>
      <c r="D35" s="44" t="e">
        <f t="shared" si="5"/>
        <v>#DIV/0!</v>
      </c>
      <c r="E35" s="44" t="e">
        <f>J13*'7-Opbouw uurtarief toezicht'!$E$47</f>
        <v>#DIV/0!</v>
      </c>
      <c r="F35" s="44" t="e">
        <f>K13*'7-Opbouw uurtarief toezicht'!$E$47</f>
        <v>#DIV/0!</v>
      </c>
      <c r="G35" s="45" t="e">
        <f t="shared" ref="G35:G46" si="6">SUM(E35:F35)</f>
        <v>#DIV/0!</v>
      </c>
      <c r="H35" s="44">
        <f>SUMIF('8-Additionele kosten'!A:A,'2-Kosten per locatie'!A35,'8-Additionele kosten'!I:I)</f>
        <v>0</v>
      </c>
      <c r="I35" s="44">
        <f>SUMIF('10-Glasbewassing'!A:A,'2-Kosten per locatie'!A35,'10-Glasbewassing'!I:I)</f>
        <v>0</v>
      </c>
      <c r="J35" s="44">
        <f>SUMIF('11-Sanitair all-in'!A:A,'2-Kosten per locatie'!A35,'11-Sanitair all-in'!R:R)</f>
        <v>0</v>
      </c>
      <c r="K35" s="44">
        <f>SUMIF('12-Vloeronderhoud'!A41:A60,'2-Kosten per locatie'!A:A,'12-Vloeronderhoud'!R41:R60)*0.5</f>
        <v>0</v>
      </c>
      <c r="L35" s="44">
        <f>SUMIF('12-Vloeronderhoud'!$A$12:$A$30,'2-Kosten per locatie'!A:A,'12-Vloeronderhoud'!$R$12:$R$30)*0.5</f>
        <v>0</v>
      </c>
      <c r="M35" s="44" t="e">
        <f>D35+G35++H35+I35+J35+K35+L35</f>
        <v>#DIV/0!</v>
      </c>
      <c r="N35" s="44" t="e">
        <f t="shared" ref="N35:N36" si="7">M35/12</f>
        <v>#DIV/0!</v>
      </c>
      <c r="O35"/>
      <c r="P35" s="70">
        <v>441500</v>
      </c>
      <c r="Q35" s="544"/>
      <c r="W35" s="35"/>
      <c r="X35" s="4"/>
      <c r="Y35" s="4"/>
      <c r="Z35" s="4"/>
      <c r="AA35" s="4"/>
      <c r="AB35" s="4"/>
      <c r="AC35" s="4"/>
    </row>
    <row r="36" spans="1:29" ht="15" customHeight="1">
      <c r="A36" s="46" t="s">
        <v>1427</v>
      </c>
      <c r="B36" s="43" t="e">
        <f>(F14+H14)*'6-Opbouw uurtarief productie'!$E$47</f>
        <v>#DIV/0!</v>
      </c>
      <c r="C36" s="43" t="e">
        <f>(G14+I14)*'6-Opbouw uurtarief productie'!$E$47</f>
        <v>#DIV/0!</v>
      </c>
      <c r="D36" s="44" t="e">
        <f t="shared" si="5"/>
        <v>#DIV/0!</v>
      </c>
      <c r="E36" s="44" t="e">
        <f>J14*'7-Opbouw uurtarief toezicht'!$E$47</f>
        <v>#DIV/0!</v>
      </c>
      <c r="F36" s="44" t="e">
        <f>K14*'7-Opbouw uurtarief toezicht'!$E$47</f>
        <v>#DIV/0!</v>
      </c>
      <c r="G36" s="45" t="e">
        <f t="shared" si="6"/>
        <v>#DIV/0!</v>
      </c>
      <c r="H36" s="44">
        <f>SUMIF('8-Additionele kosten'!A:A,'2-Kosten per locatie'!A36,'8-Additionele kosten'!I:I)</f>
        <v>0</v>
      </c>
      <c r="I36" s="44">
        <f>SUMIF('10-Glasbewassing'!A:A,'2-Kosten per locatie'!A36,'10-Glasbewassing'!I:I)</f>
        <v>0</v>
      </c>
      <c r="J36" s="44">
        <f>SUMIF('11-Sanitair all-in'!A:A,'2-Kosten per locatie'!A36,'11-Sanitair all-in'!R:R)</f>
        <v>0</v>
      </c>
      <c r="K36" s="44">
        <f>SUMIF('12-Vloeronderhoud'!A42:A61,'2-Kosten per locatie'!A:A,'12-Vloeronderhoud'!R42:R61)*0.5</f>
        <v>0</v>
      </c>
      <c r="L36" s="44">
        <f>SUMIF('12-Vloeronderhoud'!$A$12:$A$30,'2-Kosten per locatie'!A:A,'12-Vloeronderhoud'!$R$12:$R$30)*0.5</f>
        <v>0</v>
      </c>
      <c r="M36" s="44" t="e">
        <f t="shared" ref="M36:M52" si="8">D36+G36++H36+I36+J36+K36+L36</f>
        <v>#DIV/0!</v>
      </c>
      <c r="N36" s="44" t="e">
        <f t="shared" si="7"/>
        <v>#DIV/0!</v>
      </c>
      <c r="O36"/>
      <c r="P36" s="70">
        <v>445000</v>
      </c>
      <c r="Q36" s="544"/>
      <c r="W36" s="35"/>
      <c r="X36" s="4"/>
      <c r="Y36" s="4"/>
      <c r="Z36" s="4"/>
      <c r="AA36" s="4"/>
      <c r="AB36" s="4"/>
      <c r="AC36" s="4"/>
    </row>
    <row r="37" spans="1:29" ht="15" customHeight="1">
      <c r="A37" s="46" t="s">
        <v>2352</v>
      </c>
      <c r="B37" s="43" t="e">
        <f>(F15+H15)*'6-Opbouw uurtarief productie'!$E$47</f>
        <v>#DIV/0!</v>
      </c>
      <c r="C37" s="43" t="e">
        <f>(G15+I15)*'6-Opbouw uurtarief productie'!$E$47</f>
        <v>#DIV/0!</v>
      </c>
      <c r="D37" s="44" t="e">
        <f t="shared" si="5"/>
        <v>#DIV/0!</v>
      </c>
      <c r="E37" s="44" t="e">
        <f>J15*'7-Opbouw uurtarief toezicht'!$E$47</f>
        <v>#DIV/0!</v>
      </c>
      <c r="F37" s="44" t="e">
        <f>K15*'7-Opbouw uurtarief toezicht'!$E$47</f>
        <v>#DIV/0!</v>
      </c>
      <c r="G37" s="45" t="e">
        <f t="shared" si="6"/>
        <v>#DIV/0!</v>
      </c>
      <c r="H37" s="44">
        <f>SUMIF('8-Additionele kosten'!A:A,'2-Kosten per locatie'!A37,'8-Additionele kosten'!I:I)</f>
        <v>0</v>
      </c>
      <c r="I37" s="44">
        <f>SUMIF('10-Glasbewassing'!A:A,'2-Kosten per locatie'!A37,'10-Glasbewassing'!I:I)</f>
        <v>0</v>
      </c>
      <c r="J37" s="44">
        <f>SUMIF('11-Sanitair all-in'!A:A,'2-Kosten per locatie'!A37,'11-Sanitair all-in'!R:R)</f>
        <v>0</v>
      </c>
      <c r="K37" s="44">
        <f>SUMIF('12-Vloeronderhoud'!A43:A62,'2-Kosten per locatie'!A:A,'12-Vloeronderhoud'!R43:R62)*0.5</f>
        <v>0</v>
      </c>
      <c r="L37" s="44">
        <f>SUMIF('12-Vloeronderhoud'!$A$12:$A$30,'2-Kosten per locatie'!A:A,'12-Vloeronderhoud'!$R$12:$R$30)*0.5</f>
        <v>0</v>
      </c>
      <c r="M37" s="44" t="e">
        <f t="shared" si="8"/>
        <v>#DIV/0!</v>
      </c>
      <c r="N37" s="44" t="e">
        <f t="shared" ref="N37" si="9">M37/12</f>
        <v>#DIV/0!</v>
      </c>
      <c r="O37"/>
      <c r="P37" s="70">
        <v>475000</v>
      </c>
      <c r="Q37" s="544"/>
      <c r="W37" s="35"/>
      <c r="X37" s="4"/>
      <c r="Y37" s="4"/>
      <c r="Z37" s="4"/>
      <c r="AA37" s="4"/>
      <c r="AB37" s="4"/>
      <c r="AC37" s="4"/>
    </row>
    <row r="38" spans="1:29" ht="15" customHeight="1">
      <c r="A38" s="46" t="s">
        <v>3151</v>
      </c>
      <c r="B38" s="43" t="e">
        <f>(F16+H16)*'6-Opbouw uurtarief productie'!$E$47</f>
        <v>#DIV/0!</v>
      </c>
      <c r="C38" s="43" t="e">
        <f>(G16+I16)*'6-Opbouw uurtarief productie'!$E$47</f>
        <v>#DIV/0!</v>
      </c>
      <c r="D38" s="44" t="e">
        <f t="shared" si="5"/>
        <v>#DIV/0!</v>
      </c>
      <c r="E38" s="44" t="e">
        <f>J16*'7-Opbouw uurtarief toezicht'!$E$47</f>
        <v>#DIV/0!</v>
      </c>
      <c r="F38" s="44" t="e">
        <f>K16*'7-Opbouw uurtarief toezicht'!$E$47</f>
        <v>#DIV/0!</v>
      </c>
      <c r="G38" s="45" t="e">
        <f t="shared" si="6"/>
        <v>#DIV/0!</v>
      </c>
      <c r="H38" s="44">
        <f>SUMIF('8-Additionele kosten'!A:A,'2-Kosten per locatie'!A38,'8-Additionele kosten'!I:I)</f>
        <v>0</v>
      </c>
      <c r="I38" s="44">
        <f>SUMIF('10-Glasbewassing'!A:A,'2-Kosten per locatie'!A38,'10-Glasbewassing'!I:I)</f>
        <v>0</v>
      </c>
      <c r="J38" s="44">
        <f>SUMIF('11-Sanitair all-in'!A:A,'2-Kosten per locatie'!A38,'11-Sanitair all-in'!R:R)</f>
        <v>0</v>
      </c>
      <c r="K38" s="44">
        <f>SUMIF('12-Vloeronderhoud'!A44:A69,'2-Kosten per locatie'!A:A,'12-Vloeronderhoud'!R44:R69)*0.5</f>
        <v>0</v>
      </c>
      <c r="L38" s="44">
        <f>SUMIF('12-Vloeronderhoud'!$A$12:$A$30,'2-Kosten per locatie'!A:A,'12-Vloeronderhoud'!$R$12:$R$30)*0.5</f>
        <v>0</v>
      </c>
      <c r="M38" s="44" t="e">
        <f t="shared" si="8"/>
        <v>#DIV/0!</v>
      </c>
      <c r="N38" s="44" t="e">
        <f t="shared" ref="N38:N41" si="10">M38/12</f>
        <v>#DIV/0!</v>
      </c>
      <c r="O38"/>
      <c r="P38" s="70">
        <v>167000</v>
      </c>
      <c r="Q38" s="544"/>
      <c r="W38" s="35"/>
      <c r="X38" s="4"/>
      <c r="Y38" s="4"/>
      <c r="Z38" s="4"/>
      <c r="AA38" s="4"/>
      <c r="AB38" s="4"/>
      <c r="AC38" s="4"/>
    </row>
    <row r="39" spans="1:29" ht="15" customHeight="1">
      <c r="A39" s="46" t="s">
        <v>3153</v>
      </c>
      <c r="B39" s="43" t="e">
        <f>(F17+H17)*'6-Opbouw uurtarief productie'!$E$47</f>
        <v>#DIV/0!</v>
      </c>
      <c r="C39" s="43" t="e">
        <f>(G17+I17)*'6-Opbouw uurtarief productie'!$E$47</f>
        <v>#DIV/0!</v>
      </c>
      <c r="D39" s="44" t="e">
        <f t="shared" si="5"/>
        <v>#DIV/0!</v>
      </c>
      <c r="E39" s="44" t="e">
        <f>J17*'7-Opbouw uurtarief toezicht'!$E$47</f>
        <v>#DIV/0!</v>
      </c>
      <c r="F39" s="44" t="e">
        <f>K17*'7-Opbouw uurtarief toezicht'!$E$47</f>
        <v>#DIV/0!</v>
      </c>
      <c r="G39" s="45" t="e">
        <f t="shared" si="6"/>
        <v>#DIV/0!</v>
      </c>
      <c r="H39" s="44">
        <f>SUMIF('8-Additionele kosten'!A:A,'2-Kosten per locatie'!A39,'8-Additionele kosten'!I:I)</f>
        <v>0</v>
      </c>
      <c r="I39" s="44">
        <f>SUMIF('10-Glasbewassing'!A:A,'2-Kosten per locatie'!A39,'10-Glasbewassing'!I:I)</f>
        <v>0</v>
      </c>
      <c r="J39" s="44">
        <f>SUMIF('11-Sanitair all-in'!A:A,'2-Kosten per locatie'!A39,'11-Sanitair all-in'!R:R)</f>
        <v>0</v>
      </c>
      <c r="K39" s="44">
        <f>SUMIF('12-Vloeronderhoud'!A45:A70,'2-Kosten per locatie'!A:A,'12-Vloeronderhoud'!R45:R70)*0.5</f>
        <v>0</v>
      </c>
      <c r="L39" s="44">
        <f>SUMIF('12-Vloeronderhoud'!$A$12:$A$30,'2-Kosten per locatie'!A:A,'12-Vloeronderhoud'!$R$12:$R$30)*0.5</f>
        <v>0</v>
      </c>
      <c r="M39" s="44" t="e">
        <f t="shared" si="8"/>
        <v>#DIV/0!</v>
      </c>
      <c r="N39" s="44" t="e">
        <f t="shared" si="10"/>
        <v>#DIV/0!</v>
      </c>
      <c r="O39"/>
      <c r="P39" s="70">
        <v>521500</v>
      </c>
      <c r="Q39" s="544"/>
      <c r="W39" s="35"/>
      <c r="X39" s="4"/>
      <c r="Y39" s="4"/>
      <c r="Z39" s="4"/>
      <c r="AA39" s="4"/>
      <c r="AB39" s="4"/>
      <c r="AC39" s="4"/>
    </row>
    <row r="40" spans="1:29" ht="15" customHeight="1">
      <c r="A40" s="46" t="s">
        <v>4205</v>
      </c>
      <c r="B40" s="43" t="e">
        <f>(F18+H18)*'6-Opbouw uurtarief productie'!$E$47</f>
        <v>#DIV/0!</v>
      </c>
      <c r="C40" s="43" t="e">
        <f>(G18+I18)*'6-Opbouw uurtarief productie'!$E$47</f>
        <v>#DIV/0!</v>
      </c>
      <c r="D40" s="44" t="e">
        <f t="shared" si="5"/>
        <v>#DIV/0!</v>
      </c>
      <c r="E40" s="44" t="e">
        <f>J18*'7-Opbouw uurtarief toezicht'!$E$47</f>
        <v>#DIV/0!</v>
      </c>
      <c r="F40" s="44" t="e">
        <f>K18*'7-Opbouw uurtarief toezicht'!$E$47</f>
        <v>#DIV/0!</v>
      </c>
      <c r="G40" s="45" t="e">
        <f t="shared" si="6"/>
        <v>#DIV/0!</v>
      </c>
      <c r="H40" s="44">
        <f>SUMIF('8-Additionele kosten'!A:A,'2-Kosten per locatie'!A40,'8-Additionele kosten'!I:I)</f>
        <v>0</v>
      </c>
      <c r="I40" s="44">
        <f>SUMIF('10-Glasbewassing'!A:A,'2-Kosten per locatie'!A40,'10-Glasbewassing'!I:I)</f>
        <v>0</v>
      </c>
      <c r="J40" s="44">
        <f>SUMIF('11-Sanitair all-in'!A:A,'2-Kosten per locatie'!A40,'11-Sanitair all-in'!R:R)</f>
        <v>0</v>
      </c>
      <c r="K40" s="44">
        <f>SUMIF('12-Vloeronderhoud'!A46:A71,'2-Kosten per locatie'!A:A,'12-Vloeronderhoud'!R46:R71)*0.5</f>
        <v>0</v>
      </c>
      <c r="L40" s="44">
        <f>SUMIF('12-Vloeronderhoud'!$A$12:$A$30,'2-Kosten per locatie'!A:A,'12-Vloeronderhoud'!$R$12:$R$30)*0.5</f>
        <v>0</v>
      </c>
      <c r="M40" s="44" t="e">
        <f t="shared" si="8"/>
        <v>#DIV/0!</v>
      </c>
      <c r="N40" s="44" t="e">
        <f t="shared" si="10"/>
        <v>#DIV/0!</v>
      </c>
      <c r="O40"/>
      <c r="P40" s="70">
        <v>225000</v>
      </c>
      <c r="Q40" s="544"/>
      <c r="W40" s="35"/>
      <c r="X40" s="4"/>
      <c r="Y40" s="4"/>
      <c r="Z40" s="4"/>
      <c r="AA40" s="4"/>
      <c r="AB40" s="4"/>
      <c r="AC40" s="4"/>
    </row>
    <row r="41" spans="1:29" ht="15" customHeight="1">
      <c r="A41" s="46" t="s">
        <v>4206</v>
      </c>
      <c r="B41" s="43" t="e">
        <f>(F19+H19)*'6-Opbouw uurtarief productie'!$E$47</f>
        <v>#DIV/0!</v>
      </c>
      <c r="C41" s="43" t="e">
        <f>(G19+I19)*'6-Opbouw uurtarief productie'!$E$47</f>
        <v>#DIV/0!</v>
      </c>
      <c r="D41" s="44" t="e">
        <f t="shared" si="5"/>
        <v>#DIV/0!</v>
      </c>
      <c r="E41" s="44" t="e">
        <f>J19*'7-Opbouw uurtarief toezicht'!$E$47</f>
        <v>#DIV/0!</v>
      </c>
      <c r="F41" s="44" t="e">
        <f>K19*'7-Opbouw uurtarief toezicht'!$E$47</f>
        <v>#DIV/0!</v>
      </c>
      <c r="G41" s="45" t="e">
        <f t="shared" si="6"/>
        <v>#DIV/0!</v>
      </c>
      <c r="H41" s="44">
        <f>SUMIF('8-Additionele kosten'!A:A,'2-Kosten per locatie'!A41,'8-Additionele kosten'!I:I)</f>
        <v>0</v>
      </c>
      <c r="I41" s="44">
        <f>SUMIF('10-Glasbewassing'!A:A,'2-Kosten per locatie'!A41,'10-Glasbewassing'!I:I)</f>
        <v>0</v>
      </c>
      <c r="J41" s="44">
        <f>SUMIF('11-Sanitair all-in'!A:A,'2-Kosten per locatie'!A41,'11-Sanitair all-in'!R:R)</f>
        <v>0</v>
      </c>
      <c r="K41" s="44">
        <f>SUMIF('12-Vloeronderhoud'!A47:A72,'2-Kosten per locatie'!A:A,'12-Vloeronderhoud'!R47:R72)*0.5</f>
        <v>0</v>
      </c>
      <c r="L41" s="44">
        <f>SUMIF('12-Vloeronderhoud'!$A$12:$A$30,'2-Kosten per locatie'!A:A,'12-Vloeronderhoud'!$R$12:$R$30)*0.5</f>
        <v>0</v>
      </c>
      <c r="M41" s="44" t="e">
        <f t="shared" si="8"/>
        <v>#DIV/0!</v>
      </c>
      <c r="N41" s="44" t="e">
        <f t="shared" si="10"/>
        <v>#DIV/0!</v>
      </c>
      <c r="O41"/>
      <c r="P41" s="70">
        <v>507500</v>
      </c>
      <c r="Q41" s="544"/>
      <c r="W41" s="35"/>
      <c r="X41" s="4"/>
      <c r="Y41" s="4"/>
      <c r="Z41" s="4"/>
      <c r="AA41" s="4"/>
      <c r="AB41" s="4"/>
      <c r="AC41" s="4"/>
    </row>
    <row r="42" spans="1:29" ht="15" customHeight="1">
      <c r="A42" s="46" t="s">
        <v>4207</v>
      </c>
      <c r="B42" s="43" t="e">
        <f>(F20+H20)*'6-Opbouw uurtarief productie'!$E$47</f>
        <v>#DIV/0!</v>
      </c>
      <c r="C42" s="43" t="e">
        <f>(G20+I20)*'6-Opbouw uurtarief productie'!$E$47</f>
        <v>#DIV/0!</v>
      </c>
      <c r="D42" s="44" t="e">
        <f t="shared" si="5"/>
        <v>#DIV/0!</v>
      </c>
      <c r="E42" s="44" t="e">
        <f>J20*'7-Opbouw uurtarief toezicht'!$E$47</f>
        <v>#DIV/0!</v>
      </c>
      <c r="F42" s="44" t="e">
        <f>K20*'7-Opbouw uurtarief toezicht'!$E$47</f>
        <v>#DIV/0!</v>
      </c>
      <c r="G42" s="45" t="e">
        <f t="shared" si="6"/>
        <v>#DIV/0!</v>
      </c>
      <c r="H42" s="44">
        <f>SUMIF('8-Additionele kosten'!A:A,'2-Kosten per locatie'!A42,'8-Additionele kosten'!I:I)</f>
        <v>0</v>
      </c>
      <c r="I42" s="44">
        <f>SUMIF('10-Glasbewassing'!A:A,'2-Kosten per locatie'!A42,'10-Glasbewassing'!I:I)</f>
        <v>0</v>
      </c>
      <c r="J42" s="44">
        <f>SUMIF('11-Sanitair all-in'!A:A,'2-Kosten per locatie'!A42,'11-Sanitair all-in'!R:R)</f>
        <v>0</v>
      </c>
      <c r="K42" s="44">
        <f>SUMIF('12-Vloeronderhoud'!A48:A73,'2-Kosten per locatie'!A:A,'12-Vloeronderhoud'!R48:R73)*0.5</f>
        <v>0</v>
      </c>
      <c r="L42" s="44">
        <f>SUMIF('12-Vloeronderhoud'!$A$12:$A$30,'2-Kosten per locatie'!A:A,'12-Vloeronderhoud'!$R$12:$R$30)*0.5</f>
        <v>0</v>
      </c>
      <c r="M42" s="44" t="e">
        <f t="shared" si="8"/>
        <v>#DIV/0!</v>
      </c>
      <c r="N42" s="44" t="e">
        <f t="shared" ref="N42:N46" si="11">M42/12</f>
        <v>#DIV/0!</v>
      </c>
      <c r="O42"/>
      <c r="P42" s="70">
        <v>177000</v>
      </c>
      <c r="Q42" s="544"/>
      <c r="W42" s="35"/>
      <c r="X42" s="4"/>
      <c r="Y42" s="4"/>
      <c r="Z42" s="4"/>
      <c r="AA42" s="4"/>
      <c r="AB42" s="4"/>
      <c r="AC42" s="4"/>
    </row>
    <row r="43" spans="1:29" ht="15" customHeight="1">
      <c r="A43" s="46" t="s">
        <v>4208</v>
      </c>
      <c r="B43" s="43" t="e">
        <f>(F21+H21)*'6-Opbouw uurtarief productie'!$E$47</f>
        <v>#DIV/0!</v>
      </c>
      <c r="C43" s="43" t="e">
        <f>(G21+I21)*'6-Opbouw uurtarief productie'!$E$47</f>
        <v>#DIV/0!</v>
      </c>
      <c r="D43" s="44" t="e">
        <f t="shared" si="5"/>
        <v>#DIV/0!</v>
      </c>
      <c r="E43" s="44" t="e">
        <f>J21*'7-Opbouw uurtarief toezicht'!$E$47</f>
        <v>#DIV/0!</v>
      </c>
      <c r="F43" s="44" t="e">
        <f>K21*'7-Opbouw uurtarief toezicht'!$E$47</f>
        <v>#DIV/0!</v>
      </c>
      <c r="G43" s="45" t="e">
        <f t="shared" si="6"/>
        <v>#DIV/0!</v>
      </c>
      <c r="H43" s="44">
        <f>SUMIF('8-Additionele kosten'!A:A,'2-Kosten per locatie'!A43,'8-Additionele kosten'!I:I)</f>
        <v>0</v>
      </c>
      <c r="I43" s="44">
        <f>SUMIF('10-Glasbewassing'!A:A,'2-Kosten per locatie'!A43,'10-Glasbewassing'!I:I)</f>
        <v>0</v>
      </c>
      <c r="J43" s="44">
        <f>SUMIF('11-Sanitair all-in'!A:A,'2-Kosten per locatie'!A43,'11-Sanitair all-in'!R:R)</f>
        <v>0</v>
      </c>
      <c r="K43" s="44">
        <f>SUMIF('12-Vloeronderhoud'!A49:A74,'2-Kosten per locatie'!A:A,'12-Vloeronderhoud'!R49:R74)*0.5</f>
        <v>0</v>
      </c>
      <c r="L43" s="44">
        <f>SUMIF('12-Vloeronderhoud'!$A$12:$A$30,'2-Kosten per locatie'!A:A,'12-Vloeronderhoud'!$R$12:$R$30)*0.5</f>
        <v>0</v>
      </c>
      <c r="M43" s="44" t="e">
        <f t="shared" si="8"/>
        <v>#DIV/0!</v>
      </c>
      <c r="N43" s="44" t="e">
        <f t="shared" si="11"/>
        <v>#DIV/0!</v>
      </c>
      <c r="O43"/>
      <c r="P43" s="70">
        <v>762500</v>
      </c>
      <c r="Q43" s="544"/>
      <c r="W43" s="35"/>
      <c r="X43" s="4"/>
      <c r="Y43" s="4"/>
      <c r="Z43" s="4"/>
      <c r="AA43" s="4"/>
      <c r="AB43" s="4"/>
      <c r="AC43" s="4"/>
    </row>
    <row r="44" spans="1:29" ht="15" customHeight="1">
      <c r="A44" s="46" t="s">
        <v>4209</v>
      </c>
      <c r="B44" s="43" t="e">
        <f>(F22+H22)*'6-Opbouw uurtarief productie'!$E$47</f>
        <v>#DIV/0!</v>
      </c>
      <c r="C44" s="43" t="e">
        <f>(G22+I22)*'6-Opbouw uurtarief productie'!$E$47</f>
        <v>#DIV/0!</v>
      </c>
      <c r="D44" s="44" t="e">
        <f t="shared" si="5"/>
        <v>#DIV/0!</v>
      </c>
      <c r="E44" s="44" t="e">
        <f>J22*'7-Opbouw uurtarief toezicht'!$E$47</f>
        <v>#DIV/0!</v>
      </c>
      <c r="F44" s="44" t="e">
        <f>K22*'7-Opbouw uurtarief toezicht'!$E$47</f>
        <v>#DIV/0!</v>
      </c>
      <c r="G44" s="45" t="e">
        <f t="shared" si="6"/>
        <v>#DIV/0!</v>
      </c>
      <c r="H44" s="44">
        <f>SUMIF('8-Additionele kosten'!A:A,'2-Kosten per locatie'!A44,'8-Additionele kosten'!I:I)</f>
        <v>0</v>
      </c>
      <c r="I44" s="44">
        <f>SUMIF('10-Glasbewassing'!A:A,'2-Kosten per locatie'!A44,'10-Glasbewassing'!I:I)</f>
        <v>0</v>
      </c>
      <c r="J44" s="44">
        <f>SUMIF('11-Sanitair all-in'!A:A,'2-Kosten per locatie'!A44,'11-Sanitair all-in'!R:R)</f>
        <v>0</v>
      </c>
      <c r="K44" s="44">
        <f>SUMIF('12-Vloeronderhoud'!A50:A75,'2-Kosten per locatie'!A:A,'12-Vloeronderhoud'!R50:R75)*0.5</f>
        <v>0</v>
      </c>
      <c r="L44" s="44">
        <f>SUMIF('12-Vloeronderhoud'!$A$12:$A$30,'2-Kosten per locatie'!A:A,'12-Vloeronderhoud'!$R$12:$R$30)*0.5</f>
        <v>0</v>
      </c>
      <c r="M44" s="44" t="e">
        <f t="shared" si="8"/>
        <v>#DIV/0!</v>
      </c>
      <c r="N44" s="44" t="e">
        <f t="shared" si="11"/>
        <v>#DIV/0!</v>
      </c>
      <c r="O44"/>
      <c r="P44" s="70">
        <v>440500</v>
      </c>
      <c r="Q44" s="544"/>
      <c r="W44" s="35"/>
      <c r="X44" s="4"/>
      <c r="Y44" s="4"/>
      <c r="Z44" s="4"/>
      <c r="AA44" s="4"/>
      <c r="AB44" s="4"/>
      <c r="AC44" s="4"/>
    </row>
    <row r="45" spans="1:29" ht="15" customHeight="1">
      <c r="A45" s="46" t="s">
        <v>7214</v>
      </c>
      <c r="B45" s="43" t="e">
        <f>(F23+H23)*'6-Opbouw uurtarief productie'!$E$47</f>
        <v>#DIV/0!</v>
      </c>
      <c r="C45" s="43" t="e">
        <f>(G23+I23)*'6-Opbouw uurtarief productie'!$E$47</f>
        <v>#DIV/0!</v>
      </c>
      <c r="D45" s="44" t="e">
        <f t="shared" si="5"/>
        <v>#DIV/0!</v>
      </c>
      <c r="E45" s="44" t="e">
        <f>J23*'7-Opbouw uurtarief toezicht'!$E$47</f>
        <v>#DIV/0!</v>
      </c>
      <c r="F45" s="44" t="e">
        <f>K23*'7-Opbouw uurtarief toezicht'!$E$47</f>
        <v>#DIV/0!</v>
      </c>
      <c r="G45" s="45" t="e">
        <f t="shared" si="6"/>
        <v>#DIV/0!</v>
      </c>
      <c r="H45" s="44">
        <f>SUMIF('8-Additionele kosten'!A:A,'2-Kosten per locatie'!A45,'8-Additionele kosten'!I:I)</f>
        <v>0</v>
      </c>
      <c r="I45" s="44">
        <f>SUMIF('10-Glasbewassing'!A:A,'2-Kosten per locatie'!A45,'10-Glasbewassing'!I:I)</f>
        <v>0</v>
      </c>
      <c r="J45" s="44">
        <f>SUMIF('11-Sanitair all-in'!A:A,'2-Kosten per locatie'!A45,'11-Sanitair all-in'!R:R)</f>
        <v>0</v>
      </c>
      <c r="K45" s="44">
        <f>SUMIF('12-Vloeronderhoud'!A51:A76,'2-Kosten per locatie'!A:A,'12-Vloeronderhoud'!R51:R76)*0.5</f>
        <v>0</v>
      </c>
      <c r="L45" s="44">
        <f>SUMIF('12-Vloeronderhoud'!$A$12:$A$30,'2-Kosten per locatie'!A:A,'12-Vloeronderhoud'!$R$12:$R$30)*0.5</f>
        <v>0</v>
      </c>
      <c r="M45" s="44" t="e">
        <f t="shared" si="8"/>
        <v>#DIV/0!</v>
      </c>
      <c r="N45" s="44" t="e">
        <f t="shared" si="11"/>
        <v>#DIV/0!</v>
      </c>
      <c r="O45"/>
      <c r="P45" s="70">
        <v>421500</v>
      </c>
      <c r="Q45" s="544"/>
      <c r="W45" s="35"/>
      <c r="X45" s="4"/>
      <c r="Y45" s="4"/>
      <c r="Z45" s="4"/>
      <c r="AA45" s="4"/>
      <c r="AB45" s="4"/>
      <c r="AC45" s="4"/>
    </row>
    <row r="46" spans="1:29" ht="15" customHeight="1">
      <c r="A46" s="46" t="s">
        <v>7213</v>
      </c>
      <c r="B46" s="43" t="e">
        <f>(F24+H24)*'6-Opbouw uurtarief productie'!$E$47</f>
        <v>#DIV/0!</v>
      </c>
      <c r="C46" s="43" t="e">
        <f>(G24+I24)*'6-Opbouw uurtarief productie'!$E$47</f>
        <v>#DIV/0!</v>
      </c>
      <c r="D46" s="44" t="e">
        <f t="shared" si="5"/>
        <v>#DIV/0!</v>
      </c>
      <c r="E46" s="44" t="e">
        <f>J24*'7-Opbouw uurtarief toezicht'!$E$47</f>
        <v>#DIV/0!</v>
      </c>
      <c r="F46" s="44" t="e">
        <f>K24*'7-Opbouw uurtarief toezicht'!$E$47</f>
        <v>#DIV/0!</v>
      </c>
      <c r="G46" s="45" t="e">
        <f t="shared" si="6"/>
        <v>#DIV/0!</v>
      </c>
      <c r="H46" s="44">
        <f>SUMIF('8-Additionele kosten'!A:A,'2-Kosten per locatie'!A46,'8-Additionele kosten'!I:I)</f>
        <v>0</v>
      </c>
      <c r="I46" s="44">
        <f>SUMIF('10-Glasbewassing'!A:A,'2-Kosten per locatie'!A46,'10-Glasbewassing'!I:I)</f>
        <v>0</v>
      </c>
      <c r="J46" s="44">
        <f>SUMIF('11-Sanitair all-in'!A:A,'2-Kosten per locatie'!A46,'11-Sanitair all-in'!R:R)</f>
        <v>0</v>
      </c>
      <c r="K46" s="44">
        <f>SUMIF('12-Vloeronderhoud'!A52:A77,'2-Kosten per locatie'!A:A,'12-Vloeronderhoud'!R52:R77)*0.5</f>
        <v>0</v>
      </c>
      <c r="L46" s="44">
        <f>SUMIF('12-Vloeronderhoud'!$A$12:$A$30,'2-Kosten per locatie'!A:A,'12-Vloeronderhoud'!$R$12:$R$30)*0.5</f>
        <v>0</v>
      </c>
      <c r="M46" s="44" t="e">
        <f t="shared" si="8"/>
        <v>#DIV/0!</v>
      </c>
      <c r="N46" s="44" t="e">
        <f t="shared" si="11"/>
        <v>#DIV/0!</v>
      </c>
      <c r="O46"/>
      <c r="P46" s="70">
        <v>258000</v>
      </c>
      <c r="Q46" s="544"/>
      <c r="W46" s="35"/>
      <c r="X46" s="4"/>
      <c r="Y46" s="4"/>
      <c r="Z46" s="4"/>
      <c r="AA46" s="4"/>
      <c r="AB46" s="4"/>
      <c r="AC46" s="4"/>
    </row>
    <row r="47" spans="1:29" ht="14.25" customHeight="1">
      <c r="A47" s="47" t="s">
        <v>2358</v>
      </c>
      <c r="B47" s="43" t="e">
        <f>(F25+H25)*'6-Opbouw uurtarief productie'!$E$47</f>
        <v>#DIV/0!</v>
      </c>
      <c r="C47" s="43" t="e">
        <f>(G25+I25)*'6-Opbouw uurtarief productie'!$E$47</f>
        <v>#DIV/0!</v>
      </c>
      <c r="D47" s="44" t="e">
        <f t="shared" ref="D47:D52" si="12">SUM(B47:C47)</f>
        <v>#DIV/0!</v>
      </c>
      <c r="E47" s="44" t="e">
        <f>J25*'7-Opbouw uurtarief toezicht'!$E$47</f>
        <v>#DIV/0!</v>
      </c>
      <c r="F47" s="44" t="e">
        <f>K25*'7-Opbouw uurtarief toezicht'!$E$47</f>
        <v>#DIV/0!</v>
      </c>
      <c r="G47" s="45" t="e">
        <f t="shared" ref="G47:G52" si="13">SUM(E47:F47)</f>
        <v>#DIV/0!</v>
      </c>
      <c r="H47" s="44">
        <f>SUMIF('8-Additionele kosten'!A:A,'2-Kosten per locatie'!A47,'8-Additionele kosten'!I:I)</f>
        <v>0</v>
      </c>
      <c r="I47" s="44">
        <f>SUMIF('10-Glasbewassing'!A:A,'2-Kosten per locatie'!A47,'10-Glasbewassing'!I:I)</f>
        <v>0</v>
      </c>
      <c r="J47" s="44">
        <f>SUMIF('11-Sanitair all-in'!A:A,'2-Kosten per locatie'!A47,'11-Sanitair all-in'!R:R)</f>
        <v>0</v>
      </c>
      <c r="K47" s="44">
        <f>SUMIF('12-Vloeronderhoud'!A53:A78,'2-Kosten per locatie'!A:A,'12-Vloeronderhoud'!R53:R78)*0.5</f>
        <v>0</v>
      </c>
      <c r="L47" s="44">
        <f>SUMIF('12-Vloeronderhoud'!$A$12:$A$30,'2-Kosten per locatie'!A:A,'12-Vloeronderhoud'!$R$12:$R$30)*0.5</f>
        <v>0</v>
      </c>
      <c r="M47" s="44" t="e">
        <f t="shared" si="8"/>
        <v>#DIV/0!</v>
      </c>
      <c r="N47" s="44" t="e">
        <f t="shared" ref="N47:N50" si="14">M47/12</f>
        <v>#DIV/0!</v>
      </c>
      <c r="O47"/>
      <c r="P47" s="70">
        <v>177500</v>
      </c>
      <c r="Q47" s="544"/>
      <c r="S47" s="35"/>
      <c r="T47" s="35"/>
      <c r="U47" s="35"/>
      <c r="V47" s="35"/>
      <c r="W47" s="35"/>
      <c r="X47" s="4"/>
      <c r="Y47" s="4"/>
      <c r="Z47" s="4"/>
      <c r="AA47" s="4"/>
      <c r="AB47" s="4"/>
      <c r="AC47" s="4"/>
    </row>
    <row r="48" spans="1:29" ht="15" customHeight="1">
      <c r="A48" s="47" t="s">
        <v>2359</v>
      </c>
      <c r="B48" s="43" t="e">
        <f>(F26+H26)*'6-Opbouw uurtarief productie'!$E$47</f>
        <v>#DIV/0!</v>
      </c>
      <c r="C48" s="43" t="e">
        <f>(G26+I26)*'6-Opbouw uurtarief productie'!$E$47</f>
        <v>#DIV/0!</v>
      </c>
      <c r="D48" s="44" t="e">
        <f t="shared" si="12"/>
        <v>#DIV/0!</v>
      </c>
      <c r="E48" s="44" t="e">
        <f>J26*'7-Opbouw uurtarief toezicht'!$E$47</f>
        <v>#DIV/0!</v>
      </c>
      <c r="F48" s="44" t="e">
        <f>K26*'7-Opbouw uurtarief toezicht'!$E$47</f>
        <v>#DIV/0!</v>
      </c>
      <c r="G48" s="45" t="e">
        <f t="shared" si="13"/>
        <v>#DIV/0!</v>
      </c>
      <c r="H48" s="44">
        <f>SUMIF('8-Additionele kosten'!A:A,'2-Kosten per locatie'!A48,'8-Additionele kosten'!I:I)</f>
        <v>0</v>
      </c>
      <c r="I48" s="44">
        <f>SUMIF('10-Glasbewassing'!A:A,'2-Kosten per locatie'!A48,'10-Glasbewassing'!I:I)</f>
        <v>0</v>
      </c>
      <c r="J48" s="44">
        <f>SUMIF('11-Sanitair all-in'!A:A,'2-Kosten per locatie'!A48,'11-Sanitair all-in'!R:R)</f>
        <v>0</v>
      </c>
      <c r="K48" s="44">
        <f>SUMIF('12-Vloeronderhoud'!A54:A79,'2-Kosten per locatie'!A:A,'12-Vloeronderhoud'!R54:R79)*0.5</f>
        <v>0</v>
      </c>
      <c r="L48" s="44">
        <f>SUMIF('12-Vloeronderhoud'!$A$12:$A$30,'2-Kosten per locatie'!A:A,'12-Vloeronderhoud'!$R$12:$R$30)*0.5</f>
        <v>0</v>
      </c>
      <c r="M48" s="44" t="e">
        <f t="shared" si="8"/>
        <v>#DIV/0!</v>
      </c>
      <c r="N48" s="44" t="e">
        <f t="shared" si="14"/>
        <v>#DIV/0!</v>
      </c>
      <c r="O48"/>
      <c r="P48" s="70">
        <v>23500</v>
      </c>
      <c r="Q48" s="544"/>
      <c r="S48" s="35"/>
      <c r="T48" s="35"/>
      <c r="U48" s="35"/>
      <c r="V48" s="35"/>
      <c r="W48" s="35"/>
      <c r="X48" s="4"/>
      <c r="Y48" s="4"/>
      <c r="Z48" s="4"/>
      <c r="AA48" s="4"/>
      <c r="AB48" s="4"/>
      <c r="AC48" s="4"/>
    </row>
    <row r="49" spans="1:29" ht="15" customHeight="1">
      <c r="A49" s="36" t="s">
        <v>8342</v>
      </c>
      <c r="B49" s="43" t="e">
        <f>(F27+H27)*'6-Opbouw uurtarief productie'!$E$47</f>
        <v>#DIV/0!</v>
      </c>
      <c r="C49" s="43" t="e">
        <f>(G27+I27)*'6-Opbouw uurtarief productie'!$E$47</f>
        <v>#DIV/0!</v>
      </c>
      <c r="D49" s="44" t="e">
        <f t="shared" si="12"/>
        <v>#DIV/0!</v>
      </c>
      <c r="E49" s="44" t="e">
        <f>J27*'7-Opbouw uurtarief toezicht'!$E$47</f>
        <v>#DIV/0!</v>
      </c>
      <c r="F49" s="44" t="e">
        <f>K27*'7-Opbouw uurtarief toezicht'!$E$47</f>
        <v>#DIV/0!</v>
      </c>
      <c r="G49" s="45" t="e">
        <f t="shared" si="13"/>
        <v>#DIV/0!</v>
      </c>
      <c r="H49" s="44">
        <f>SUMIF('8-Additionele kosten'!A:A,'2-Kosten per locatie'!A49,'8-Additionele kosten'!I:I)</f>
        <v>0</v>
      </c>
      <c r="I49" s="44">
        <f>SUMIF('10-Glasbewassing'!A:A,'2-Kosten per locatie'!A49,'10-Glasbewassing'!I:I)</f>
        <v>0</v>
      </c>
      <c r="J49" s="44">
        <f>SUMIF('11-Sanitair all-in'!A:A,'2-Kosten per locatie'!A49,'11-Sanitair all-in'!R:R)</f>
        <v>0</v>
      </c>
      <c r="K49" s="44">
        <f>SUMIF('12-Vloeronderhoud'!A55:A80,'2-Kosten per locatie'!A:A,'12-Vloeronderhoud'!R55:R80)*0.5</f>
        <v>0</v>
      </c>
      <c r="L49" s="44">
        <f>SUMIF('12-Vloeronderhoud'!$A$12:$A$30,'2-Kosten per locatie'!A:A,'12-Vloeronderhoud'!$R$12:$R$30)*0.5</f>
        <v>0</v>
      </c>
      <c r="M49" s="44" t="e">
        <f t="shared" si="8"/>
        <v>#DIV/0!</v>
      </c>
      <c r="N49" s="44" t="e">
        <f t="shared" si="14"/>
        <v>#DIV/0!</v>
      </c>
      <c r="O49"/>
      <c r="P49" s="70">
        <v>37500</v>
      </c>
      <c r="Q49" s="544"/>
      <c r="S49" s="35"/>
      <c r="T49" s="35"/>
      <c r="U49" s="35"/>
      <c r="V49" s="35"/>
      <c r="W49" s="35"/>
      <c r="X49" s="4"/>
      <c r="Y49" s="4"/>
      <c r="Z49" s="4"/>
      <c r="AA49" s="4"/>
      <c r="AB49" s="4"/>
      <c r="AC49" s="4"/>
    </row>
    <row r="50" spans="1:29" ht="15" customHeight="1">
      <c r="A50" s="48" t="s">
        <v>7206</v>
      </c>
      <c r="B50" s="43" t="e">
        <f>(F28+H28)*'6-Opbouw uurtarief productie'!$E$47</f>
        <v>#DIV/0!</v>
      </c>
      <c r="C50" s="43" t="e">
        <f>(G28+I28)*'6-Opbouw uurtarief productie'!$E$47</f>
        <v>#DIV/0!</v>
      </c>
      <c r="D50" s="44" t="e">
        <f t="shared" si="12"/>
        <v>#DIV/0!</v>
      </c>
      <c r="E50" s="44" t="e">
        <f>J28*'7-Opbouw uurtarief toezicht'!$E$47</f>
        <v>#DIV/0!</v>
      </c>
      <c r="F50" s="44" t="e">
        <f>K28*'7-Opbouw uurtarief toezicht'!$E$47</f>
        <v>#DIV/0!</v>
      </c>
      <c r="G50" s="45" t="e">
        <f t="shared" si="13"/>
        <v>#DIV/0!</v>
      </c>
      <c r="H50" s="44">
        <f>SUMIF('8-Additionele kosten'!A:A,'2-Kosten per locatie'!A50,'8-Additionele kosten'!I:I)</f>
        <v>0</v>
      </c>
      <c r="I50" s="44">
        <f>SUMIF('10-Glasbewassing'!A:A,'2-Kosten per locatie'!A50,'10-Glasbewassing'!I:I)</f>
        <v>0</v>
      </c>
      <c r="J50" s="44">
        <f>SUMIF('11-Sanitair all-in'!A:A,'2-Kosten per locatie'!A50,'11-Sanitair all-in'!R:R)</f>
        <v>0</v>
      </c>
      <c r="K50" s="44">
        <f>SUMIF('12-Vloeronderhoud'!A56:A81,'2-Kosten per locatie'!A:A,'12-Vloeronderhoud'!R56:R81)*0.5</f>
        <v>0</v>
      </c>
      <c r="L50" s="44">
        <f>SUMIF('12-Vloeronderhoud'!$A$12:$A$30,'2-Kosten per locatie'!A:A,'12-Vloeronderhoud'!$R$12:$R$30)*0.5</f>
        <v>0</v>
      </c>
      <c r="M50" s="44" t="e">
        <f t="shared" si="8"/>
        <v>#DIV/0!</v>
      </c>
      <c r="N50" s="44" t="e">
        <f t="shared" si="14"/>
        <v>#DIV/0!</v>
      </c>
      <c r="O50"/>
      <c r="P50" s="70">
        <v>20000</v>
      </c>
      <c r="Q50" s="544">
        <v>0</v>
      </c>
      <c r="S50" s="35"/>
      <c r="T50" s="35"/>
      <c r="U50" s="35"/>
      <c r="V50" s="35"/>
      <c r="W50" s="35"/>
      <c r="X50" s="4"/>
      <c r="Y50" s="4"/>
      <c r="Z50" s="4"/>
      <c r="AA50" s="4"/>
      <c r="AB50" s="4"/>
      <c r="AC50" s="4"/>
    </row>
    <row r="51" spans="1:29" ht="15" customHeight="1">
      <c r="A51" s="47" t="s">
        <v>8137</v>
      </c>
      <c r="B51" s="43" t="e">
        <f>(F29+H29)*'6-Opbouw uurtarief productie'!$E$47</f>
        <v>#DIV/0!</v>
      </c>
      <c r="C51" s="43" t="e">
        <f>(G29+I29)*'6-Opbouw uurtarief productie'!$E$47</f>
        <v>#DIV/0!</v>
      </c>
      <c r="D51" s="44" t="e">
        <f t="shared" si="12"/>
        <v>#DIV/0!</v>
      </c>
      <c r="E51" s="44" t="e">
        <f>J29*'7-Opbouw uurtarief toezicht'!$E$47</f>
        <v>#DIV/0!</v>
      </c>
      <c r="F51" s="44" t="e">
        <f>K29*'7-Opbouw uurtarief toezicht'!$E$47</f>
        <v>#DIV/0!</v>
      </c>
      <c r="G51" s="45" t="e">
        <f t="shared" si="13"/>
        <v>#DIV/0!</v>
      </c>
      <c r="H51" s="44">
        <f>SUMIF('8-Additionele kosten'!A:A,'2-Kosten per locatie'!A51,'8-Additionele kosten'!I:I)</f>
        <v>0</v>
      </c>
      <c r="I51" s="44">
        <f>SUMIF('10-Glasbewassing'!A:A,'2-Kosten per locatie'!A51,'10-Glasbewassing'!I:I)</f>
        <v>0</v>
      </c>
      <c r="J51" s="44">
        <f>SUMIF('11-Sanitair all-in'!A:A,'2-Kosten per locatie'!A51,'11-Sanitair all-in'!R:R)</f>
        <v>0</v>
      </c>
      <c r="K51" s="44">
        <f>SUMIF('12-Vloeronderhoud'!A57:A82,'2-Kosten per locatie'!A:A,'12-Vloeronderhoud'!R57:R82)*0.5</f>
        <v>0</v>
      </c>
      <c r="L51" s="44">
        <f>SUMIF('12-Vloeronderhoud'!$A$12:$A$30,'2-Kosten per locatie'!A:A,'12-Vloeronderhoud'!$R$12:$R$30)*0.5</f>
        <v>0</v>
      </c>
      <c r="M51" s="44" t="e">
        <f t="shared" si="8"/>
        <v>#DIV/0!</v>
      </c>
      <c r="N51" s="44" t="e">
        <f>M51/12</f>
        <v>#DIV/0!</v>
      </c>
      <c r="O51"/>
      <c r="P51" s="70">
        <v>121500</v>
      </c>
      <c r="Q51" s="544"/>
      <c r="S51" s="35"/>
      <c r="T51" s="35"/>
      <c r="U51" s="35"/>
      <c r="V51" s="35"/>
      <c r="W51" s="35"/>
      <c r="X51" s="4"/>
      <c r="Y51" s="4"/>
      <c r="Z51" s="4"/>
      <c r="AA51" s="4"/>
      <c r="AB51" s="4"/>
      <c r="AC51" s="4"/>
    </row>
    <row r="52" spans="1:29" ht="15" customHeight="1">
      <c r="A52" s="36" t="s">
        <v>8235</v>
      </c>
      <c r="B52" s="43" t="e">
        <f>(F30+H30)*'6-Opbouw uurtarief productie'!$E$47</f>
        <v>#DIV/0!</v>
      </c>
      <c r="C52" s="43" t="e">
        <f>(G30+I30)*'6-Opbouw uurtarief productie'!$E$47</f>
        <v>#DIV/0!</v>
      </c>
      <c r="D52" s="44" t="e">
        <f t="shared" si="12"/>
        <v>#DIV/0!</v>
      </c>
      <c r="E52" s="44" t="e">
        <f>J30*'7-Opbouw uurtarief toezicht'!$E$47</f>
        <v>#DIV/0!</v>
      </c>
      <c r="F52" s="44" t="e">
        <f>K30*'7-Opbouw uurtarief toezicht'!$E$47</f>
        <v>#DIV/0!</v>
      </c>
      <c r="G52" s="45" t="e">
        <f t="shared" si="13"/>
        <v>#DIV/0!</v>
      </c>
      <c r="H52" s="44">
        <f>SUMIF('8-Additionele kosten'!A:A,'2-Kosten per locatie'!A52,'8-Additionele kosten'!I:I)</f>
        <v>0</v>
      </c>
      <c r="I52" s="44">
        <f>SUMIF('10-Glasbewassing'!A:A,'2-Kosten per locatie'!A52,'10-Glasbewassing'!I:I)</f>
        <v>0</v>
      </c>
      <c r="J52" s="44">
        <f>SUMIF('11-Sanitair all-in'!A:A,'2-Kosten per locatie'!A52,'11-Sanitair all-in'!R:R)</f>
        <v>0</v>
      </c>
      <c r="K52" s="44">
        <f>SUMIF('12-Vloeronderhoud'!A58:A83,'2-Kosten per locatie'!A:A,'12-Vloeronderhoud'!R58:R83)*0.5</f>
        <v>0</v>
      </c>
      <c r="L52" s="44">
        <f>SUMIF('12-Vloeronderhoud'!$A$12:$A$30,'2-Kosten per locatie'!A:A,'12-Vloeronderhoud'!$R$12:$R$30)*0.5</f>
        <v>0</v>
      </c>
      <c r="M52" s="44" t="e">
        <f t="shared" si="8"/>
        <v>#DIV/0!</v>
      </c>
      <c r="N52" s="44" t="e">
        <f t="shared" ref="N52:N53" si="15">M52/12</f>
        <v>#DIV/0!</v>
      </c>
      <c r="O52"/>
      <c r="P52" s="70">
        <v>0</v>
      </c>
      <c r="Q52" s="544"/>
      <c r="S52" s="35"/>
      <c r="T52" s="35"/>
      <c r="U52" s="35"/>
      <c r="V52" s="35"/>
      <c r="W52" s="35"/>
      <c r="X52" s="4"/>
      <c r="Y52" s="4"/>
      <c r="Z52" s="4"/>
      <c r="AA52" s="4"/>
      <c r="AB52" s="4"/>
      <c r="AC52" s="4"/>
    </row>
    <row r="53" spans="1:29" ht="15" customHeight="1">
      <c r="A53" s="36" t="s">
        <v>8338</v>
      </c>
      <c r="B53" s="49" t="s">
        <v>246</v>
      </c>
      <c r="C53" s="49" t="s">
        <v>246</v>
      </c>
      <c r="D53" s="50" t="s">
        <v>246</v>
      </c>
      <c r="E53" s="50" t="s">
        <v>246</v>
      </c>
      <c r="F53" s="50" t="s">
        <v>246</v>
      </c>
      <c r="G53" s="51" t="s">
        <v>246</v>
      </c>
      <c r="H53" s="50" t="s">
        <v>246</v>
      </c>
      <c r="I53" s="50" t="s">
        <v>246</v>
      </c>
      <c r="J53" s="50" t="s">
        <v>246</v>
      </c>
      <c r="K53" s="50" t="s">
        <v>246</v>
      </c>
      <c r="L53" s="50" t="s">
        <v>246</v>
      </c>
      <c r="M53" s="546"/>
      <c r="N53" s="44">
        <f t="shared" si="15"/>
        <v>0</v>
      </c>
      <c r="O53"/>
      <c r="P53" s="70"/>
      <c r="Q53" s="544"/>
      <c r="S53" s="35"/>
      <c r="T53" s="35"/>
      <c r="U53" s="35"/>
      <c r="V53" s="35"/>
      <c r="W53" s="35"/>
      <c r="X53" s="4"/>
      <c r="Y53" s="4"/>
      <c r="Z53" s="4"/>
      <c r="AA53" s="4"/>
      <c r="AB53" s="4"/>
      <c r="AC53" s="4"/>
    </row>
    <row r="54" spans="1:29" s="42" customFormat="1" ht="15" customHeight="1">
      <c r="A54" s="37" t="s">
        <v>28</v>
      </c>
      <c r="B54" s="52" t="e">
        <f t="shared" ref="B54:L54" si="16">SUM(B34:B52)</f>
        <v>#DIV/0!</v>
      </c>
      <c r="C54" s="52" t="e">
        <f t="shared" si="16"/>
        <v>#DIV/0!</v>
      </c>
      <c r="D54" s="52" t="e">
        <f t="shared" si="16"/>
        <v>#DIV/0!</v>
      </c>
      <c r="E54" s="52" t="e">
        <f t="shared" si="16"/>
        <v>#DIV/0!</v>
      </c>
      <c r="F54" s="52" t="e">
        <f t="shared" si="16"/>
        <v>#DIV/0!</v>
      </c>
      <c r="G54" s="52" t="e">
        <f t="shared" si="16"/>
        <v>#DIV/0!</v>
      </c>
      <c r="H54" s="52">
        <f t="shared" si="16"/>
        <v>0</v>
      </c>
      <c r="I54" s="52">
        <f t="shared" si="16"/>
        <v>0</v>
      </c>
      <c r="J54" s="53">
        <f t="shared" si="16"/>
        <v>0</v>
      </c>
      <c r="K54" s="52">
        <f t="shared" si="16"/>
        <v>0</v>
      </c>
      <c r="L54" s="52">
        <f t="shared" si="16"/>
        <v>0</v>
      </c>
      <c r="M54" s="54" t="e">
        <f>SUM(M34:M53)</f>
        <v>#DIV/0!</v>
      </c>
      <c r="N54" s="52" t="e">
        <f>SUM(N34:N53)</f>
        <v>#DIV/0!</v>
      </c>
      <c r="O54"/>
      <c r="P54" s="52">
        <f>SUM(P34:P53)</f>
        <v>5296000</v>
      </c>
      <c r="Q54" s="544"/>
      <c r="S54" s="35"/>
      <c r="T54" s="35"/>
      <c r="U54" s="35"/>
      <c r="V54" s="35"/>
      <c r="W54" s="35"/>
    </row>
    <row r="55" spans="1:29" ht="13.9" customHeight="1">
      <c r="Y55" s="35"/>
      <c r="Z55" s="35"/>
      <c r="AA55" s="35"/>
      <c r="AB55" s="35"/>
      <c r="AC55" s="35"/>
    </row>
    <row r="56" spans="1:29" ht="13.9" customHeight="1">
      <c r="B56"/>
      <c r="C56"/>
      <c r="D56"/>
      <c r="E56"/>
      <c r="F56"/>
      <c r="G56"/>
      <c r="H56"/>
      <c r="I56"/>
      <c r="J56"/>
      <c r="K56"/>
      <c r="L56"/>
      <c r="M56"/>
      <c r="N56"/>
    </row>
    <row r="57" spans="1:29" ht="13.9" customHeight="1">
      <c r="B57"/>
      <c r="C57"/>
      <c r="D57"/>
      <c r="E57"/>
      <c r="F57"/>
      <c r="G57"/>
      <c r="H57"/>
      <c r="I57"/>
      <c r="J57"/>
      <c r="K57"/>
      <c r="L57"/>
      <c r="M57"/>
      <c r="N57"/>
      <c r="O57"/>
    </row>
    <row r="59" spans="1:29" ht="13.9" customHeight="1">
      <c r="D59" s="4"/>
      <c r="E59" s="4"/>
      <c r="F59" s="4"/>
      <c r="G59" s="4"/>
      <c r="H59" s="4"/>
      <c r="I59" s="4"/>
      <c r="J59" s="4"/>
      <c r="K59" s="4"/>
      <c r="L59" s="4"/>
      <c r="M59" s="4"/>
      <c r="N59" s="4"/>
      <c r="O59" s="4"/>
      <c r="P59" s="4"/>
      <c r="Q59" s="4"/>
      <c r="R59" s="4"/>
      <c r="S59" s="4"/>
      <c r="T59" s="4"/>
      <c r="U59" s="4"/>
      <c r="V59" s="4"/>
      <c r="W59" s="4"/>
      <c r="X59" s="4"/>
      <c r="Y59" s="4"/>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AC59"/>
  <sheetViews>
    <sheetView showGridLines="0" zoomScale="80" zoomScaleNormal="80" workbookViewId="0">
      <pane ySplit="9" topLeftCell="A10" activePane="bottomLeft" state="frozen"/>
      <selection activeCell="A5" sqref="A5"/>
      <selection pane="bottomLeft" activeCell="A5" sqref="A5"/>
    </sheetView>
  </sheetViews>
  <sheetFormatPr defaultColWidth="9.28515625" defaultRowHeight="12.75"/>
  <cols>
    <col min="1" max="1" width="51.5703125" style="24" customWidth="1"/>
    <col min="2" max="2" width="9.42578125" style="24" customWidth="1"/>
    <col min="3" max="5" width="9.28515625" style="24"/>
    <col min="6" max="9" width="9" style="24" customWidth="1"/>
    <col min="10" max="10" width="9" style="71" customWidth="1"/>
    <col min="11" max="14" width="9" style="24" customWidth="1"/>
    <col min="15" max="15" width="11.42578125" style="71" customWidth="1"/>
    <col min="16" max="16" width="9" style="71" customWidth="1"/>
    <col min="17" max="24" width="9" style="24" customWidth="1"/>
    <col min="25" max="25" width="9.28515625" style="24"/>
    <col min="26" max="26" width="13.42578125" style="24" customWidth="1"/>
    <col min="27" max="27" width="11.7109375" style="24" customWidth="1"/>
    <col min="28" max="30" width="9.28515625" style="24"/>
    <col min="31" max="32" width="12.42578125" style="24" bestFit="1" customWidth="1"/>
    <col min="33" max="16384" width="9.28515625" style="24"/>
  </cols>
  <sheetData>
    <row r="1" spans="1:29">
      <c r="A1" s="375" t="s">
        <v>4</v>
      </c>
    </row>
    <row r="2" spans="1:29">
      <c r="J2" s="24"/>
      <c r="O2" s="24"/>
      <c r="P2" s="24"/>
    </row>
    <row r="3" spans="1:29" ht="15.75">
      <c r="A3" s="17" t="str">
        <f>'2-Kosten per locatie'!A3</f>
        <v>Naam opdrachtgever</v>
      </c>
      <c r="B3" s="21" t="str">
        <f>'2-Kosten per locatie'!B3</f>
        <v>ROC van Amsterdam-Flevoland</v>
      </c>
      <c r="C3" s="72"/>
      <c r="J3" s="24"/>
      <c r="O3" s="24"/>
      <c r="P3" s="24"/>
    </row>
    <row r="4" spans="1:29" ht="15.75">
      <c r="A4" s="17" t="str">
        <f>'2-Kosten per locatie'!A4</f>
        <v>Calculatie onderdeel</v>
      </c>
      <c r="B4" s="21" t="str">
        <f ca="1">MID(CELL("bestandsnaam",$B$7),SEARCH("]",CELL("bestandsnaam",$B$7),1)+1,256)</f>
        <v>3-Productie normen</v>
      </c>
      <c r="C4" s="21"/>
    </row>
    <row r="5" spans="1:29" ht="15.75">
      <c r="A5" s="17" t="str">
        <f>'2-Kosten per locatie'!A5</f>
        <v>Gebouw/plaats</v>
      </c>
      <c r="B5" s="21" t="str">
        <f>'2-Kosten per locatie'!B5</f>
        <v>Amsterdam en omstreken</v>
      </c>
      <c r="C5" s="21"/>
    </row>
    <row r="6" spans="1:29" ht="15.75">
      <c r="A6" s="17" t="str">
        <f>'2-Kosten per locatie'!A6</f>
        <v>Referentie nummer</v>
      </c>
      <c r="B6" s="21">
        <f>'2-Kosten per locatie'!B6</f>
        <v>0</v>
      </c>
      <c r="C6" s="21"/>
      <c r="K6" s="73" t="s">
        <v>37</v>
      </c>
      <c r="L6" s="74"/>
      <c r="M6" s="75"/>
      <c r="N6" s="76" t="e">
        <f>SUM('4-Basis ruimtestaat'!Y:Y)/SUM('4-Basis ruimtestaat'!R:S)</f>
        <v>#DIV/0!</v>
      </c>
      <c r="O6" s="77" t="s">
        <v>38</v>
      </c>
    </row>
    <row r="7" spans="1:29">
      <c r="A7" s="78"/>
      <c r="B7" s="79"/>
      <c r="C7" s="79"/>
      <c r="D7" s="80"/>
      <c r="E7" s="81"/>
      <c r="F7" s="81"/>
      <c r="G7" s="82"/>
      <c r="H7" s="83"/>
      <c r="I7" s="84"/>
      <c r="K7" s="85"/>
      <c r="L7" s="85"/>
      <c r="M7" s="84"/>
      <c r="N7" s="84"/>
      <c r="O7" s="86"/>
      <c r="P7" s="86"/>
    </row>
    <row r="8" spans="1:29" ht="33.4" customHeight="1">
      <c r="A8" s="112" t="s">
        <v>39</v>
      </c>
      <c r="B8" s="113">
        <v>1</v>
      </c>
      <c r="C8" s="113">
        <v>2</v>
      </c>
      <c r="D8" s="113">
        <v>4</v>
      </c>
      <c r="E8" s="113">
        <v>12</v>
      </c>
      <c r="F8" s="113">
        <v>38</v>
      </c>
      <c r="G8" s="113">
        <v>40</v>
      </c>
      <c r="H8" s="113">
        <v>41</v>
      </c>
      <c r="I8" s="113">
        <v>42</v>
      </c>
      <c r="J8" s="113">
        <v>76</v>
      </c>
      <c r="K8" s="113">
        <v>80</v>
      </c>
      <c r="L8" s="113">
        <v>82</v>
      </c>
      <c r="M8" s="113">
        <v>84</v>
      </c>
      <c r="N8" s="113">
        <v>120</v>
      </c>
      <c r="O8" s="113">
        <v>123</v>
      </c>
      <c r="P8" s="113">
        <v>126</v>
      </c>
      <c r="Q8" s="113">
        <v>153</v>
      </c>
      <c r="R8" s="113">
        <v>190</v>
      </c>
      <c r="S8" s="113">
        <v>200</v>
      </c>
      <c r="T8" s="113">
        <v>201</v>
      </c>
      <c r="U8" s="113">
        <v>205</v>
      </c>
      <c r="V8" s="113">
        <v>210</v>
      </c>
      <c r="W8" s="113">
        <v>233</v>
      </c>
      <c r="X8" s="113">
        <v>255</v>
      </c>
      <c r="Y8" s="84"/>
      <c r="Z8" s="71"/>
      <c r="AA8" s="87">
        <v>1.25</v>
      </c>
      <c r="AB8" s="88"/>
    </row>
    <row r="9" spans="1:29" ht="60.4" customHeight="1">
      <c r="A9" s="114" t="s">
        <v>40</v>
      </c>
      <c r="B9" s="547" t="s">
        <v>41</v>
      </c>
      <c r="C9" s="548"/>
      <c r="D9" s="548"/>
      <c r="E9" s="548"/>
      <c r="F9" s="548"/>
      <c r="G9" s="548"/>
      <c r="H9" s="548"/>
      <c r="I9" s="548"/>
      <c r="J9" s="548"/>
      <c r="K9" s="548"/>
      <c r="L9" s="548"/>
      <c r="M9" s="548"/>
      <c r="N9" s="548"/>
      <c r="O9" s="548"/>
      <c r="P9" s="548"/>
      <c r="Q9" s="548"/>
      <c r="R9" s="548"/>
      <c r="S9" s="548"/>
      <c r="T9" s="548"/>
      <c r="U9" s="548"/>
      <c r="V9" s="548"/>
      <c r="W9" s="548"/>
      <c r="X9" s="549"/>
      <c r="Y9" s="84"/>
      <c r="Z9" s="115" t="s">
        <v>42</v>
      </c>
      <c r="AA9" s="89" t="s">
        <v>43</v>
      </c>
      <c r="AB9" s="88"/>
      <c r="AC9" s="115" t="s">
        <v>44</v>
      </c>
    </row>
    <row r="10" spans="1:29">
      <c r="A10" s="90" t="s">
        <v>478</v>
      </c>
      <c r="B10" s="545"/>
      <c r="C10" s="545"/>
      <c r="D10" s="545"/>
      <c r="E10" s="545"/>
      <c r="F10" s="545"/>
      <c r="G10" s="545"/>
      <c r="H10" s="545"/>
      <c r="I10" s="545"/>
      <c r="J10" s="91"/>
      <c r="K10" s="91"/>
      <c r="L10" s="91"/>
      <c r="M10" s="91"/>
      <c r="N10" s="91"/>
      <c r="O10" s="91"/>
      <c r="P10" s="91"/>
      <c r="Q10" s="91"/>
      <c r="R10" s="91"/>
      <c r="S10" s="91"/>
      <c r="T10" s="545"/>
      <c r="U10" s="91"/>
      <c r="V10" s="91"/>
      <c r="W10" s="91"/>
      <c r="X10" s="91"/>
      <c r="Y10" s="84"/>
      <c r="Z10" s="92">
        <f>SUMIF('4-Basis ruimtestaat'!K:K,'3-Productie normen'!A10,'4-Basis ruimtestaat'!N:N)</f>
        <v>26975.03</v>
      </c>
      <c r="AA10" s="93"/>
      <c r="AB10" s="84"/>
      <c r="AC10" s="94" t="s">
        <v>45</v>
      </c>
    </row>
    <row r="11" spans="1:29">
      <c r="A11" s="95" t="s">
        <v>8039</v>
      </c>
      <c r="B11" s="545"/>
      <c r="C11" s="545"/>
      <c r="D11" s="545"/>
      <c r="E11" s="545"/>
      <c r="F11" s="545"/>
      <c r="G11" s="545"/>
      <c r="H11" s="545"/>
      <c r="I11" s="545"/>
      <c r="J11" s="545"/>
      <c r="K11" s="545"/>
      <c r="L11" s="545"/>
      <c r="M11" s="545"/>
      <c r="N11" s="545"/>
      <c r="O11" s="545"/>
      <c r="P11" s="545"/>
      <c r="Q11" s="545"/>
      <c r="R11" s="91"/>
      <c r="S11" s="91"/>
      <c r="T11" s="545"/>
      <c r="U11" s="91"/>
      <c r="V11" s="545"/>
      <c r="W11" s="545"/>
      <c r="X11" s="91"/>
      <c r="Y11" s="84"/>
      <c r="Z11" s="92">
        <f>SUMIF('4-Basis ruimtestaat'!K:K,'3-Productie normen'!A11,'4-Basis ruimtestaat'!N:N)</f>
        <v>202.89000000000001</v>
      </c>
      <c r="AC11" s="94" t="s">
        <v>47</v>
      </c>
    </row>
    <row r="12" spans="1:29">
      <c r="A12" s="95" t="s">
        <v>290</v>
      </c>
      <c r="B12" s="545"/>
      <c r="C12" s="545"/>
      <c r="D12" s="545"/>
      <c r="E12" s="545"/>
      <c r="F12" s="545"/>
      <c r="G12" s="545"/>
      <c r="H12" s="545"/>
      <c r="I12" s="545"/>
      <c r="J12" s="545"/>
      <c r="K12" s="91"/>
      <c r="L12" s="545"/>
      <c r="M12" s="545"/>
      <c r="N12" s="545"/>
      <c r="O12" s="545"/>
      <c r="P12" s="545"/>
      <c r="Q12" s="545"/>
      <c r="R12" s="91"/>
      <c r="S12" s="91"/>
      <c r="T12" s="545"/>
      <c r="U12" s="91"/>
      <c r="V12" s="91"/>
      <c r="W12" s="91"/>
      <c r="X12" s="91"/>
      <c r="Y12" s="84"/>
      <c r="Z12" s="92">
        <f>SUMIF('4-Basis ruimtestaat'!K:K,'3-Productie normen'!A12,'4-Basis ruimtestaat'!N:N)</f>
        <v>2114.1499999999992</v>
      </c>
      <c r="AC12" s="94" t="s">
        <v>48</v>
      </c>
    </row>
    <row r="13" spans="1:29">
      <c r="A13" s="47" t="s">
        <v>522</v>
      </c>
      <c r="B13" s="545"/>
      <c r="C13" s="545"/>
      <c r="D13" s="545"/>
      <c r="E13" s="545"/>
      <c r="F13" s="91"/>
      <c r="G13" s="91"/>
      <c r="H13" s="545"/>
      <c r="I13" s="545"/>
      <c r="J13" s="545"/>
      <c r="K13" s="545"/>
      <c r="L13" s="545"/>
      <c r="M13" s="545"/>
      <c r="N13" s="545"/>
      <c r="O13" s="545"/>
      <c r="P13" s="545"/>
      <c r="Q13" s="545"/>
      <c r="R13" s="545"/>
      <c r="S13" s="545"/>
      <c r="T13" s="545"/>
      <c r="U13" s="545"/>
      <c r="V13" s="545"/>
      <c r="W13" s="545"/>
      <c r="X13" s="545"/>
      <c r="Y13" s="84"/>
      <c r="Z13" s="92">
        <f>SUMIF('4-Basis ruimtestaat'!K:K,'3-Productie normen'!A13,'4-Basis ruimtestaat'!N:N)</f>
        <v>1267.2299999999998</v>
      </c>
      <c r="AC13" s="94" t="s">
        <v>48</v>
      </c>
    </row>
    <row r="14" spans="1:29">
      <c r="A14" s="47" t="s">
        <v>5243</v>
      </c>
      <c r="B14" s="545"/>
      <c r="C14" s="545"/>
      <c r="D14" s="545"/>
      <c r="E14" s="545"/>
      <c r="F14" s="91"/>
      <c r="G14" s="91"/>
      <c r="H14" s="91"/>
      <c r="I14" s="545"/>
      <c r="J14" s="545"/>
      <c r="K14" s="545"/>
      <c r="L14" s="545"/>
      <c r="M14" s="545"/>
      <c r="N14" s="545"/>
      <c r="O14" s="545"/>
      <c r="P14" s="545"/>
      <c r="Q14" s="545"/>
      <c r="R14" s="545"/>
      <c r="S14" s="545"/>
      <c r="T14" s="545"/>
      <c r="U14" s="545"/>
      <c r="V14" s="545"/>
      <c r="W14" s="545"/>
      <c r="X14" s="545"/>
      <c r="Y14" s="84"/>
      <c r="Z14" s="92">
        <f>SUMIF('4-Basis ruimtestaat'!K:K,'3-Productie normen'!A14,'4-Basis ruimtestaat'!N:N)</f>
        <v>7152.38</v>
      </c>
      <c r="AC14" s="94" t="s">
        <v>48</v>
      </c>
    </row>
    <row r="15" spans="1:29">
      <c r="A15" s="90" t="s">
        <v>51</v>
      </c>
      <c r="B15" s="545"/>
      <c r="C15" s="545"/>
      <c r="D15" s="545"/>
      <c r="E15" s="545"/>
      <c r="F15" s="545"/>
      <c r="G15" s="545"/>
      <c r="H15" s="545"/>
      <c r="I15" s="545"/>
      <c r="J15" s="91"/>
      <c r="K15" s="91"/>
      <c r="L15" s="545"/>
      <c r="M15" s="545"/>
      <c r="N15" s="545"/>
      <c r="O15" s="545"/>
      <c r="P15" s="91"/>
      <c r="Q15" s="545"/>
      <c r="R15" s="91"/>
      <c r="S15" s="91"/>
      <c r="T15" s="545"/>
      <c r="U15" s="91"/>
      <c r="V15" s="91"/>
      <c r="W15" s="545"/>
      <c r="X15" s="545"/>
      <c r="Y15" s="84"/>
      <c r="Z15" s="92">
        <f>SUMIF('4-Basis ruimtestaat'!K:K,'3-Productie normen'!A15,'4-Basis ruimtestaat'!N:N)</f>
        <v>1304.02</v>
      </c>
      <c r="AC15" s="94" t="s">
        <v>48</v>
      </c>
    </row>
    <row r="16" spans="1:29">
      <c r="A16" s="95" t="s">
        <v>468</v>
      </c>
      <c r="B16" s="545"/>
      <c r="C16" s="545"/>
      <c r="D16" s="545"/>
      <c r="E16" s="545"/>
      <c r="F16" s="545"/>
      <c r="G16" s="545"/>
      <c r="H16" s="545"/>
      <c r="I16" s="545"/>
      <c r="J16" s="545"/>
      <c r="K16" s="91"/>
      <c r="L16" s="91"/>
      <c r="M16" s="91"/>
      <c r="N16" s="91"/>
      <c r="O16" s="91"/>
      <c r="P16" s="91"/>
      <c r="Q16" s="91"/>
      <c r="R16" s="91"/>
      <c r="S16" s="91"/>
      <c r="T16" s="91"/>
      <c r="U16" s="91"/>
      <c r="V16" s="91"/>
      <c r="W16" s="91"/>
      <c r="X16" s="91"/>
      <c r="Y16" s="84"/>
      <c r="Z16" s="92">
        <f>SUMIF('4-Basis ruimtestaat'!K:K,'3-Productie normen'!A16,'4-Basis ruimtestaat'!N:N)</f>
        <v>20564.980000000007</v>
      </c>
      <c r="AC16" s="94" t="s">
        <v>8153</v>
      </c>
    </row>
    <row r="17" spans="1:29">
      <c r="A17" s="96" t="s">
        <v>1510</v>
      </c>
      <c r="B17" s="545"/>
      <c r="C17" s="545"/>
      <c r="D17" s="545"/>
      <c r="E17" s="545"/>
      <c r="F17" s="545"/>
      <c r="G17" s="545"/>
      <c r="H17" s="545"/>
      <c r="I17" s="545"/>
      <c r="J17" s="545"/>
      <c r="K17" s="91"/>
      <c r="L17" s="545"/>
      <c r="M17" s="545"/>
      <c r="N17" s="545"/>
      <c r="O17" s="545"/>
      <c r="P17" s="545"/>
      <c r="Q17" s="545"/>
      <c r="R17" s="545"/>
      <c r="S17" s="91"/>
      <c r="T17" s="545"/>
      <c r="U17" s="545"/>
      <c r="V17" s="545"/>
      <c r="W17" s="545"/>
      <c r="X17" s="545"/>
      <c r="Y17" s="84"/>
      <c r="Z17" s="92">
        <f>SUMIF('4-Basis ruimtestaat'!K:K,'3-Productie normen'!A17,'4-Basis ruimtestaat'!N:N)</f>
        <v>1707.7899999999997</v>
      </c>
      <c r="AC17" s="94" t="s">
        <v>8153</v>
      </c>
    </row>
    <row r="18" spans="1:29">
      <c r="A18" s="95" t="s">
        <v>274</v>
      </c>
      <c r="B18" s="545"/>
      <c r="C18" s="545"/>
      <c r="D18" s="545"/>
      <c r="E18" s="545"/>
      <c r="F18" s="545"/>
      <c r="G18" s="545"/>
      <c r="H18" s="545"/>
      <c r="I18" s="545"/>
      <c r="J18" s="91"/>
      <c r="K18" s="91"/>
      <c r="L18" s="91"/>
      <c r="M18" s="91"/>
      <c r="N18" s="91"/>
      <c r="O18" s="91"/>
      <c r="P18" s="91"/>
      <c r="Q18" s="91"/>
      <c r="R18" s="91"/>
      <c r="S18" s="91"/>
      <c r="T18" s="91"/>
      <c r="U18" s="91"/>
      <c r="V18" s="91"/>
      <c r="W18" s="91"/>
      <c r="X18" s="91"/>
      <c r="Y18" s="84"/>
      <c r="Z18" s="92">
        <f>SUMIF('4-Basis ruimtestaat'!K:K,'3-Productie normen'!A18,'4-Basis ruimtestaat'!N:N)</f>
        <v>57936.71000000005</v>
      </c>
      <c r="AC18" s="94" t="s">
        <v>8153</v>
      </c>
    </row>
    <row r="19" spans="1:29">
      <c r="A19" s="95" t="s">
        <v>57</v>
      </c>
      <c r="B19" s="545"/>
      <c r="C19" s="545"/>
      <c r="D19" s="545"/>
      <c r="E19" s="545"/>
      <c r="F19" s="91"/>
      <c r="G19" s="91"/>
      <c r="H19" s="545"/>
      <c r="I19" s="545"/>
      <c r="J19" s="545"/>
      <c r="K19" s="91"/>
      <c r="L19" s="545"/>
      <c r="M19" s="545"/>
      <c r="N19" s="545"/>
      <c r="O19" s="545"/>
      <c r="P19" s="545"/>
      <c r="Q19" s="545"/>
      <c r="R19" s="91"/>
      <c r="S19" s="91"/>
      <c r="T19" s="545"/>
      <c r="U19" s="91"/>
      <c r="V19" s="91"/>
      <c r="W19" s="91"/>
      <c r="X19" s="91"/>
      <c r="Y19" s="84"/>
      <c r="Z19" s="92">
        <f>SUMIF('4-Basis ruimtestaat'!K:K,'3-Productie normen'!A19,'4-Basis ruimtestaat'!N:N)</f>
        <v>73.489999999999995</v>
      </c>
      <c r="AC19" s="94" t="s">
        <v>48</v>
      </c>
    </row>
    <row r="20" spans="1:29">
      <c r="A20" s="90" t="s">
        <v>267</v>
      </c>
      <c r="B20" s="91"/>
      <c r="C20" s="91"/>
      <c r="D20" s="91"/>
      <c r="E20" s="91"/>
      <c r="F20" s="545"/>
      <c r="G20" s="545"/>
      <c r="H20" s="545"/>
      <c r="I20" s="91"/>
      <c r="J20" s="545"/>
      <c r="K20" s="545"/>
      <c r="L20" s="545"/>
      <c r="M20" s="545"/>
      <c r="N20" s="545"/>
      <c r="O20" s="91"/>
      <c r="P20" s="91"/>
      <c r="Q20" s="545"/>
      <c r="R20" s="91"/>
      <c r="S20" s="91"/>
      <c r="T20" s="545"/>
      <c r="U20" s="545"/>
      <c r="V20" s="91"/>
      <c r="W20" s="545"/>
      <c r="X20" s="545"/>
      <c r="Y20" s="84"/>
      <c r="Z20" s="92">
        <f>SUMIF('4-Basis ruimtestaat'!K:K,'3-Productie normen'!A20,'4-Basis ruimtestaat'!N:N)</f>
        <v>7882.7000000000035</v>
      </c>
      <c r="AC20" s="94" t="s">
        <v>48</v>
      </c>
    </row>
    <row r="21" spans="1:29">
      <c r="A21" s="90" t="s">
        <v>49</v>
      </c>
      <c r="B21" s="545"/>
      <c r="C21" s="545"/>
      <c r="D21" s="545"/>
      <c r="E21" s="545"/>
      <c r="F21" s="545"/>
      <c r="G21" s="545"/>
      <c r="H21" s="545"/>
      <c r="I21" s="545"/>
      <c r="J21" s="545"/>
      <c r="K21" s="545"/>
      <c r="L21" s="545"/>
      <c r="M21" s="545"/>
      <c r="N21" s="545"/>
      <c r="O21" s="91"/>
      <c r="P21" s="545"/>
      <c r="Q21" s="545"/>
      <c r="R21" s="91"/>
      <c r="S21" s="91"/>
      <c r="T21" s="545"/>
      <c r="U21" s="545"/>
      <c r="V21" s="91"/>
      <c r="W21" s="545"/>
      <c r="X21" s="545"/>
      <c r="Y21" s="84"/>
      <c r="Z21" s="92">
        <f>SUMIF('4-Basis ruimtestaat'!K:K,'3-Productie normen'!A21,'4-Basis ruimtestaat'!N:N)</f>
        <v>685.15</v>
      </c>
      <c r="AC21" s="94" t="s">
        <v>48</v>
      </c>
    </row>
    <row r="22" spans="1:29">
      <c r="A22" s="95" t="s">
        <v>479</v>
      </c>
      <c r="B22" s="545"/>
      <c r="C22" s="545"/>
      <c r="D22" s="545"/>
      <c r="E22" s="545"/>
      <c r="F22" s="545"/>
      <c r="G22" s="545"/>
      <c r="H22" s="545"/>
      <c r="I22" s="545"/>
      <c r="J22" s="545"/>
      <c r="K22" s="545"/>
      <c r="L22" s="545"/>
      <c r="M22" s="545"/>
      <c r="N22" s="545"/>
      <c r="O22" s="545"/>
      <c r="P22" s="91"/>
      <c r="Q22" s="545"/>
      <c r="R22" s="545"/>
      <c r="S22" s="91"/>
      <c r="T22" s="545"/>
      <c r="U22" s="91"/>
      <c r="V22" s="91"/>
      <c r="W22" s="545"/>
      <c r="X22" s="91"/>
      <c r="Y22" s="84"/>
      <c r="Z22" s="92">
        <f>SUMIF('4-Basis ruimtestaat'!K:K,'3-Productie normen'!A22,'4-Basis ruimtestaat'!N:N)</f>
        <v>2208.7400000000002</v>
      </c>
      <c r="AC22" s="94" t="s">
        <v>45</v>
      </c>
    </row>
    <row r="23" spans="1:29">
      <c r="A23" s="95" t="s">
        <v>50</v>
      </c>
      <c r="B23" s="545"/>
      <c r="C23" s="545"/>
      <c r="D23" s="545"/>
      <c r="E23" s="545"/>
      <c r="F23" s="545"/>
      <c r="G23" s="545"/>
      <c r="H23" s="545"/>
      <c r="I23" s="545"/>
      <c r="J23" s="545"/>
      <c r="K23" s="91"/>
      <c r="L23" s="545"/>
      <c r="M23" s="545"/>
      <c r="N23" s="545"/>
      <c r="O23" s="545"/>
      <c r="P23" s="545"/>
      <c r="Q23" s="545"/>
      <c r="R23" s="91"/>
      <c r="S23" s="91"/>
      <c r="T23" s="545"/>
      <c r="U23" s="91"/>
      <c r="V23" s="91"/>
      <c r="W23" s="545"/>
      <c r="X23" s="91"/>
      <c r="Y23" s="84"/>
      <c r="Z23" s="92">
        <f>SUMIF('4-Basis ruimtestaat'!K:K,'3-Productie normen'!A23,'4-Basis ruimtestaat'!N:N)</f>
        <v>7678.5499999999975</v>
      </c>
      <c r="AC23" s="94" t="s">
        <v>48</v>
      </c>
    </row>
    <row r="24" spans="1:29">
      <c r="A24" s="97" t="s">
        <v>46</v>
      </c>
      <c r="B24" s="545"/>
      <c r="C24" s="545"/>
      <c r="D24" s="545"/>
      <c r="E24" s="545"/>
      <c r="F24" s="545"/>
      <c r="G24" s="545"/>
      <c r="H24" s="545"/>
      <c r="I24" s="545"/>
      <c r="J24" s="545"/>
      <c r="K24" s="91"/>
      <c r="L24" s="545"/>
      <c r="M24" s="545"/>
      <c r="N24" s="545"/>
      <c r="O24" s="545"/>
      <c r="P24" s="545"/>
      <c r="Q24" s="545"/>
      <c r="R24" s="91"/>
      <c r="S24" s="91"/>
      <c r="T24" s="545"/>
      <c r="U24" s="91"/>
      <c r="V24" s="91"/>
      <c r="W24" s="91"/>
      <c r="X24" s="91"/>
      <c r="Y24" s="84"/>
      <c r="Z24" s="92">
        <f>SUMIF('4-Basis ruimtestaat'!K:K,'3-Productie normen'!A24,'4-Basis ruimtestaat'!N:N)</f>
        <v>4910.6800000000203</v>
      </c>
      <c r="AB24" s="84"/>
      <c r="AC24" s="94" t="s">
        <v>47</v>
      </c>
    </row>
    <row r="25" spans="1:29">
      <c r="A25" s="97" t="s">
        <v>54</v>
      </c>
      <c r="B25" s="545"/>
      <c r="C25" s="545"/>
      <c r="D25" s="545"/>
      <c r="E25" s="545"/>
      <c r="F25" s="545"/>
      <c r="G25" s="545"/>
      <c r="H25" s="545"/>
      <c r="I25" s="545"/>
      <c r="J25" s="545"/>
      <c r="K25" s="545"/>
      <c r="L25" s="545"/>
      <c r="M25" s="545"/>
      <c r="N25" s="545"/>
      <c r="O25" s="545"/>
      <c r="P25" s="545"/>
      <c r="Q25" s="545"/>
      <c r="R25" s="91"/>
      <c r="S25" s="91"/>
      <c r="T25" s="545"/>
      <c r="U25" s="91"/>
      <c r="V25" s="545"/>
      <c r="W25" s="545"/>
      <c r="X25" s="545"/>
      <c r="Y25" s="84"/>
      <c r="Z25" s="92">
        <f>SUMIF('4-Basis ruimtestaat'!K:K,'3-Productie normen'!A25,'4-Basis ruimtestaat'!N:N)</f>
        <v>488.4</v>
      </c>
      <c r="AC25" s="94" t="s">
        <v>48</v>
      </c>
    </row>
    <row r="26" spans="1:29">
      <c r="A26" s="98" t="s">
        <v>257</v>
      </c>
      <c r="B26" s="91"/>
      <c r="C26" s="545"/>
      <c r="D26" s="91"/>
      <c r="E26" s="545"/>
      <c r="F26" s="545"/>
      <c r="G26" s="545"/>
      <c r="H26" s="545"/>
      <c r="I26" s="545"/>
      <c r="J26" s="545"/>
      <c r="K26" s="545"/>
      <c r="L26" s="545"/>
      <c r="M26" s="545"/>
      <c r="N26" s="545"/>
      <c r="O26" s="545"/>
      <c r="P26" s="545"/>
      <c r="Q26" s="545"/>
      <c r="R26" s="545"/>
      <c r="S26" s="545"/>
      <c r="T26" s="545"/>
      <c r="U26" s="545"/>
      <c r="V26" s="545"/>
      <c r="W26" s="545"/>
      <c r="X26" s="545"/>
      <c r="Y26" s="84"/>
      <c r="Z26" s="92">
        <f>SUMIF('4-Basis ruimtestaat'!K:K,'3-Productie normen'!A26,'4-Basis ruimtestaat'!N:N)</f>
        <v>1269.6399999999999</v>
      </c>
      <c r="AC26" s="94" t="s">
        <v>48</v>
      </c>
    </row>
    <row r="27" spans="1:29">
      <c r="A27" s="47" t="s">
        <v>248</v>
      </c>
      <c r="B27" s="545"/>
      <c r="C27" s="545"/>
      <c r="D27" s="545"/>
      <c r="E27" s="545"/>
      <c r="F27" s="545"/>
      <c r="G27" s="545"/>
      <c r="H27" s="545"/>
      <c r="I27" s="545"/>
      <c r="J27" s="545"/>
      <c r="K27" s="91"/>
      <c r="L27" s="545"/>
      <c r="M27" s="545"/>
      <c r="N27" s="545"/>
      <c r="O27" s="545"/>
      <c r="P27" s="545"/>
      <c r="Q27" s="545"/>
      <c r="R27" s="91"/>
      <c r="S27" s="91"/>
      <c r="T27" s="545"/>
      <c r="U27" s="91"/>
      <c r="V27" s="91"/>
      <c r="W27" s="91"/>
      <c r="X27" s="91"/>
      <c r="Y27" s="84"/>
      <c r="Z27" s="92">
        <f>SUMIF('4-Basis ruimtestaat'!K:K,'3-Productie normen'!A27,'4-Basis ruimtestaat'!N:N)</f>
        <v>9075.1900000000132</v>
      </c>
      <c r="AC27" s="94" t="s">
        <v>48</v>
      </c>
    </row>
    <row r="28" spans="1:29">
      <c r="A28" s="90" t="s">
        <v>52</v>
      </c>
      <c r="B28" s="545"/>
      <c r="C28" s="545"/>
      <c r="D28" s="545"/>
      <c r="E28" s="545"/>
      <c r="F28" s="545"/>
      <c r="G28" s="545"/>
      <c r="H28" s="545"/>
      <c r="I28" s="545"/>
      <c r="J28" s="91"/>
      <c r="K28" s="91"/>
      <c r="L28" s="91"/>
      <c r="M28" s="91"/>
      <c r="N28" s="545"/>
      <c r="O28" s="91"/>
      <c r="P28" s="91"/>
      <c r="Q28" s="545"/>
      <c r="R28" s="545"/>
      <c r="S28" s="91"/>
      <c r="T28" s="545"/>
      <c r="U28" s="91"/>
      <c r="V28" s="91"/>
      <c r="W28" s="91"/>
      <c r="X28" s="91"/>
      <c r="Y28" s="84"/>
      <c r="Z28" s="92">
        <f>SUMIF('4-Basis ruimtestaat'!K:K,'3-Productie normen'!A28,'4-Basis ruimtestaat'!N:N)</f>
        <v>7616.1500000000015</v>
      </c>
      <c r="AC28" s="94" t="s">
        <v>45</v>
      </c>
    </row>
    <row r="29" spans="1:29">
      <c r="A29" s="95" t="s">
        <v>4571</v>
      </c>
      <c r="B29" s="545"/>
      <c r="C29" s="545"/>
      <c r="D29" s="91"/>
      <c r="E29" s="91"/>
      <c r="F29" s="91"/>
      <c r="G29" s="91"/>
      <c r="H29" s="91"/>
      <c r="I29" s="545"/>
      <c r="J29" s="545"/>
      <c r="K29" s="91"/>
      <c r="L29" s="545"/>
      <c r="M29" s="545"/>
      <c r="N29" s="545"/>
      <c r="O29" s="545"/>
      <c r="P29" s="91"/>
      <c r="Q29" s="545"/>
      <c r="R29" s="91"/>
      <c r="S29" s="91"/>
      <c r="T29" s="91"/>
      <c r="U29" s="91"/>
      <c r="V29" s="91"/>
      <c r="W29" s="91"/>
      <c r="X29" s="91"/>
      <c r="Y29" s="84"/>
      <c r="Z29" s="92">
        <f>SUMIF('4-Basis ruimtestaat'!K:K,'3-Productie normen'!A29,'4-Basis ruimtestaat'!N:N)</f>
        <v>41906.820000000007</v>
      </c>
      <c r="AC29" s="94" t="s">
        <v>48</v>
      </c>
    </row>
    <row r="30" spans="1:29">
      <c r="A30" s="95" t="s">
        <v>259</v>
      </c>
      <c r="B30" s="99"/>
      <c r="C30" s="99"/>
      <c r="D30" s="99"/>
      <c r="E30" s="99"/>
      <c r="F30" s="99"/>
      <c r="G30" s="99"/>
      <c r="H30" s="99"/>
      <c r="I30" s="99"/>
      <c r="J30" s="99"/>
      <c r="K30" s="99"/>
      <c r="L30" s="99"/>
      <c r="M30" s="99"/>
      <c r="N30" s="100"/>
      <c r="O30" s="99"/>
      <c r="P30" s="99"/>
      <c r="Q30" s="99"/>
      <c r="R30" s="99"/>
      <c r="S30" s="99"/>
      <c r="T30" s="99"/>
      <c r="U30" s="99"/>
      <c r="V30" s="100"/>
      <c r="W30" s="99"/>
      <c r="X30" s="100"/>
      <c r="Y30" s="84"/>
      <c r="Z30" s="92">
        <f>SUMIF('4-Basis ruimtestaat'!K:K,'3-Productie normen'!A30,'4-Basis ruimtestaat'!N:N)</f>
        <v>19077.670000000013</v>
      </c>
      <c r="AC30" s="94"/>
    </row>
    <row r="31" spans="1:29">
      <c r="A31" s="95"/>
      <c r="B31" s="101"/>
      <c r="C31" s="101"/>
      <c r="D31" s="101"/>
      <c r="E31" s="101"/>
      <c r="F31" s="101"/>
      <c r="G31" s="101"/>
      <c r="H31" s="101"/>
      <c r="I31" s="101"/>
      <c r="J31" s="101"/>
      <c r="K31" s="101"/>
      <c r="L31" s="101"/>
      <c r="M31" s="101"/>
      <c r="N31" s="102"/>
      <c r="O31" s="101"/>
      <c r="P31" s="101"/>
      <c r="Q31" s="101"/>
      <c r="R31" s="101"/>
      <c r="S31" s="101"/>
      <c r="T31" s="101"/>
      <c r="U31" s="101"/>
      <c r="V31" s="102"/>
      <c r="W31" s="101"/>
      <c r="X31" s="102"/>
      <c r="Y31" s="84"/>
      <c r="Z31" s="92"/>
      <c r="AB31" s="88"/>
      <c r="AC31" s="94"/>
    </row>
    <row r="32" spans="1:29">
      <c r="A32" s="103" t="s">
        <v>28</v>
      </c>
      <c r="B32" s="104"/>
      <c r="C32" s="104"/>
      <c r="D32" s="104"/>
      <c r="E32" s="104"/>
      <c r="F32" s="104"/>
      <c r="G32" s="104"/>
      <c r="H32" s="104"/>
      <c r="I32" s="104"/>
      <c r="J32" s="104"/>
      <c r="K32" s="104"/>
      <c r="L32" s="104"/>
      <c r="M32" s="104"/>
      <c r="N32" s="105"/>
      <c r="O32" s="104"/>
      <c r="P32" s="104"/>
      <c r="Q32" s="104"/>
      <c r="R32" s="104"/>
      <c r="S32" s="104"/>
      <c r="T32" s="104"/>
      <c r="U32" s="104"/>
      <c r="V32" s="105"/>
      <c r="W32" s="104"/>
      <c r="X32" s="105"/>
      <c r="Y32" s="106"/>
      <c r="Z32" s="107">
        <f>SUM(Z10:Z31)</f>
        <v>222098.3600000001</v>
      </c>
      <c r="AB32" s="84"/>
      <c r="AC32" s="108"/>
    </row>
    <row r="33" spans="1:29">
      <c r="J33" s="24"/>
      <c r="O33" s="24"/>
      <c r="P33" s="24"/>
      <c r="AB33" s="84"/>
    </row>
    <row r="34" spans="1:29">
      <c r="A34" s="116" t="s">
        <v>58</v>
      </c>
      <c r="B34" s="117">
        <v>2</v>
      </c>
      <c r="C34" s="117">
        <v>3</v>
      </c>
      <c r="D34" s="117">
        <v>4</v>
      </c>
      <c r="E34" s="117">
        <v>5</v>
      </c>
      <c r="F34" s="117">
        <v>6</v>
      </c>
      <c r="G34" s="117">
        <v>7</v>
      </c>
      <c r="H34" s="117">
        <v>8</v>
      </c>
      <c r="I34" s="117">
        <v>9</v>
      </c>
      <c r="J34" s="117">
        <v>10</v>
      </c>
      <c r="K34" s="117">
        <v>11</v>
      </c>
      <c r="L34" s="117">
        <v>12</v>
      </c>
      <c r="M34" s="117">
        <v>13</v>
      </c>
      <c r="N34" s="117">
        <v>14</v>
      </c>
      <c r="O34" s="117">
        <v>15</v>
      </c>
      <c r="P34" s="117">
        <v>16</v>
      </c>
      <c r="Q34" s="117">
        <v>17</v>
      </c>
      <c r="R34" s="117">
        <v>18</v>
      </c>
      <c r="S34" s="117">
        <v>19</v>
      </c>
      <c r="T34" s="117">
        <v>20</v>
      </c>
      <c r="U34" s="117">
        <v>21</v>
      </c>
      <c r="V34" s="117">
        <v>22</v>
      </c>
      <c r="W34" s="117">
        <v>23</v>
      </c>
      <c r="X34" s="117">
        <v>24</v>
      </c>
      <c r="Y34" s="84"/>
      <c r="Z34" s="71"/>
      <c r="AC34" s="71"/>
    </row>
    <row r="36" spans="1:29">
      <c r="A36" s="118" t="s">
        <v>59</v>
      </c>
      <c r="B36" s="118" t="s">
        <v>60</v>
      </c>
      <c r="C36" s="119" t="s">
        <v>61</v>
      </c>
    </row>
    <row r="37" spans="1:29">
      <c r="A37" s="96" t="s">
        <v>8040</v>
      </c>
      <c r="B37" s="111">
        <v>1</v>
      </c>
      <c r="C37" s="109">
        <v>2</v>
      </c>
    </row>
    <row r="38" spans="1:29">
      <c r="A38" s="96" t="s">
        <v>8041</v>
      </c>
      <c r="B38" s="111">
        <v>2</v>
      </c>
      <c r="C38" s="109">
        <v>3</v>
      </c>
    </row>
    <row r="39" spans="1:29">
      <c r="A39" s="96" t="s">
        <v>8042</v>
      </c>
      <c r="B39" s="111">
        <v>4</v>
      </c>
      <c r="C39" s="109">
        <v>4</v>
      </c>
    </row>
    <row r="40" spans="1:29">
      <c r="A40" s="96" t="s">
        <v>62</v>
      </c>
      <c r="B40" s="111">
        <v>12</v>
      </c>
      <c r="C40" s="109">
        <v>5</v>
      </c>
    </row>
    <row r="41" spans="1:29">
      <c r="A41" s="96" t="s">
        <v>8230</v>
      </c>
      <c r="B41" s="111">
        <v>38</v>
      </c>
      <c r="C41" s="109">
        <v>6</v>
      </c>
    </row>
    <row r="42" spans="1:29">
      <c r="A42" s="96" t="s">
        <v>8043</v>
      </c>
      <c r="B42" s="111">
        <v>40</v>
      </c>
      <c r="C42" s="109">
        <v>7</v>
      </c>
    </row>
    <row r="43" spans="1:29">
      <c r="A43" s="96" t="s">
        <v>8045</v>
      </c>
      <c r="B43" s="111">
        <v>41</v>
      </c>
      <c r="C43" s="109">
        <v>8</v>
      </c>
    </row>
    <row r="44" spans="1:29">
      <c r="A44" s="96" t="s">
        <v>8345</v>
      </c>
      <c r="B44" s="111">
        <v>42</v>
      </c>
      <c r="C44" s="109">
        <v>9</v>
      </c>
    </row>
    <row r="45" spans="1:29">
      <c r="A45" s="96" t="s">
        <v>8346</v>
      </c>
      <c r="B45" s="111">
        <v>76</v>
      </c>
      <c r="C45" s="109">
        <v>10</v>
      </c>
    </row>
    <row r="46" spans="1:29">
      <c r="A46" s="96" t="s">
        <v>8044</v>
      </c>
      <c r="B46" s="111">
        <v>80</v>
      </c>
      <c r="C46" s="109">
        <v>11</v>
      </c>
    </row>
    <row r="47" spans="1:29">
      <c r="A47" s="96" t="s">
        <v>8046</v>
      </c>
      <c r="B47" s="111">
        <v>82</v>
      </c>
      <c r="C47" s="109">
        <v>12</v>
      </c>
    </row>
    <row r="48" spans="1:29">
      <c r="A48" s="96" t="s">
        <v>8047</v>
      </c>
      <c r="B48" s="111">
        <v>84</v>
      </c>
      <c r="C48" s="109">
        <v>13</v>
      </c>
    </row>
    <row r="49" spans="1:3">
      <c r="A49" s="96" t="s">
        <v>8347</v>
      </c>
      <c r="B49" s="111">
        <v>120</v>
      </c>
      <c r="C49" s="109">
        <v>14</v>
      </c>
    </row>
    <row r="50" spans="1:3">
      <c r="A50" s="96" t="s">
        <v>8048</v>
      </c>
      <c r="B50" s="111">
        <v>123</v>
      </c>
      <c r="C50" s="109">
        <v>15</v>
      </c>
    </row>
    <row r="51" spans="1:3">
      <c r="A51" s="96" t="s">
        <v>8049</v>
      </c>
      <c r="B51" s="111">
        <v>126</v>
      </c>
      <c r="C51" s="109">
        <v>16</v>
      </c>
    </row>
    <row r="52" spans="1:3">
      <c r="A52" s="96" t="s">
        <v>8055</v>
      </c>
      <c r="B52" s="111">
        <v>153</v>
      </c>
      <c r="C52" s="109">
        <v>17</v>
      </c>
    </row>
    <row r="53" spans="1:3">
      <c r="A53" s="96" t="s">
        <v>8054</v>
      </c>
      <c r="B53" s="111">
        <v>190</v>
      </c>
      <c r="C53" s="109">
        <v>18</v>
      </c>
    </row>
    <row r="54" spans="1:3">
      <c r="A54" s="96" t="s">
        <v>8052</v>
      </c>
      <c r="B54" s="111">
        <v>200</v>
      </c>
      <c r="C54" s="109">
        <v>19</v>
      </c>
    </row>
    <row r="55" spans="1:3">
      <c r="A55" s="96" t="s">
        <v>8053</v>
      </c>
      <c r="B55" s="111">
        <v>201</v>
      </c>
      <c r="C55" s="109">
        <v>20</v>
      </c>
    </row>
    <row r="56" spans="1:3">
      <c r="A56" s="96" t="s">
        <v>8050</v>
      </c>
      <c r="B56" s="111">
        <v>205</v>
      </c>
      <c r="C56" s="109">
        <v>21</v>
      </c>
    </row>
    <row r="57" spans="1:3">
      <c r="A57" s="96" t="s">
        <v>8051</v>
      </c>
      <c r="B57" s="111">
        <v>210</v>
      </c>
      <c r="C57" s="109">
        <v>22</v>
      </c>
    </row>
    <row r="58" spans="1:3">
      <c r="A58" s="110" t="s">
        <v>8242</v>
      </c>
      <c r="B58" s="111">
        <v>233</v>
      </c>
      <c r="C58" s="109">
        <v>23</v>
      </c>
    </row>
    <row r="59" spans="1:3">
      <c r="A59" s="96" t="s">
        <v>63</v>
      </c>
      <c r="B59" s="111">
        <v>255</v>
      </c>
      <c r="C59" s="109">
        <v>24</v>
      </c>
    </row>
  </sheetData>
  <sortState xmlns:xlrd2="http://schemas.microsoft.com/office/spreadsheetml/2017/richdata2" ref="A10:AC29">
    <sortCondition ref="A10:A29"/>
  </sortState>
  <mergeCells count="1">
    <mergeCell ref="B9:X9"/>
  </mergeCells>
  <phoneticPr fontId="66" type="noConversion"/>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Y6336"/>
  <sheetViews>
    <sheetView showGridLines="0" showZeros="0" zoomScale="80" zoomScaleNormal="80" zoomScalePageLayoutView="75" workbookViewId="0">
      <pane xSplit="1" ySplit="9" topLeftCell="B10" activePane="bottomRight" state="frozen"/>
      <selection activeCell="A5" sqref="A5"/>
      <selection pane="topRight" activeCell="A5" sqref="A5"/>
      <selection pane="bottomLeft" activeCell="A5" sqref="A5"/>
      <selection pane="bottomRight" activeCell="A5" sqref="A5"/>
    </sheetView>
  </sheetViews>
  <sheetFormatPr defaultColWidth="8.5703125" defaultRowHeight="13.9" customHeight="1"/>
  <cols>
    <col min="1" max="1" width="6.42578125" style="24" bestFit="1" customWidth="1"/>
    <col min="2" max="2" width="27.5703125" style="24" customWidth="1"/>
    <col min="3" max="3" width="38.42578125" style="24" bestFit="1" customWidth="1"/>
    <col min="4" max="4" width="35.42578125" style="24" customWidth="1"/>
    <col min="5" max="6" width="12" style="120" customWidth="1"/>
    <col min="7" max="7" width="20.42578125" style="120" bestFit="1" customWidth="1"/>
    <col min="8" max="8" width="20.42578125" style="120" customWidth="1"/>
    <col min="9" max="9" width="23.42578125" style="121" customWidth="1"/>
    <col min="10" max="10" width="39" style="24" bestFit="1" customWidth="1"/>
    <col min="11" max="11" width="34" style="24" bestFit="1" customWidth="1"/>
    <col min="12" max="12" width="24.42578125" style="24" customWidth="1"/>
    <col min="13" max="13" width="19.42578125" style="24" customWidth="1"/>
    <col min="14" max="14" width="11.42578125" style="5" bestFit="1" customWidth="1"/>
    <col min="15" max="15" width="16.28515625" style="122" bestFit="1" customWidth="1"/>
    <col min="16" max="16" width="9.28515625" style="150" customWidth="1"/>
    <col min="17" max="17" width="9.5703125" style="151" customWidth="1"/>
    <col min="18" max="18" width="18.28515625" style="24" customWidth="1"/>
    <col min="19" max="19" width="12.5703125" style="24" bestFit="1" customWidth="1"/>
    <col min="20" max="20" width="19.5703125" style="24" bestFit="1" customWidth="1"/>
    <col min="21" max="21" width="16.5703125" style="24" customWidth="1"/>
    <col min="22" max="22" width="9.42578125" style="24" customWidth="1"/>
    <col min="23" max="23" width="35.28515625" style="24" customWidth="1"/>
    <col min="24" max="24" width="3" style="24" customWidth="1"/>
    <col min="25" max="25" width="11.28515625" style="24" customWidth="1"/>
    <col min="26" max="26" width="15.5703125" style="24" bestFit="1" customWidth="1"/>
    <col min="27" max="16384" width="8.5703125" style="24"/>
  </cols>
  <sheetData>
    <row r="1" spans="1:25" ht="12.75">
      <c r="P1" s="120"/>
      <c r="Q1" s="71"/>
    </row>
    <row r="2" spans="1:25" ht="13.9" customHeight="1">
      <c r="A2" s="123">
        <v>2</v>
      </c>
      <c r="B2" s="124"/>
      <c r="C2" s="124"/>
      <c r="D2" s="124"/>
      <c r="E2" s="125"/>
      <c r="F2" s="125"/>
      <c r="G2" s="125"/>
      <c r="H2" s="24"/>
      <c r="I2" s="126"/>
      <c r="K2" s="127"/>
      <c r="L2" s="57"/>
      <c r="M2" s="57"/>
      <c r="N2" s="128"/>
      <c r="O2" s="129"/>
      <c r="P2" s="129"/>
      <c r="Q2" s="57"/>
      <c r="R2" s="57"/>
      <c r="S2" s="57"/>
      <c r="T2" s="57"/>
      <c r="U2" s="128"/>
      <c r="V2" s="127"/>
      <c r="W2" s="127"/>
    </row>
    <row r="3" spans="1:25" ht="15.75">
      <c r="A3" s="123">
        <v>3</v>
      </c>
      <c r="B3" s="17" t="str">
        <f>'2-Kosten per locatie'!A3</f>
        <v>Naam opdrachtgever</v>
      </c>
      <c r="C3" s="21" t="str">
        <f>'2-Kosten per locatie'!B3</f>
        <v>ROC van Amsterdam-Flevoland</v>
      </c>
      <c r="D3" s="21"/>
      <c r="G3" s="130"/>
      <c r="H3" s="24"/>
      <c r="K3" s="127"/>
      <c r="L3" s="57"/>
      <c r="M3" s="57"/>
      <c r="N3" s="131"/>
      <c r="O3" s="129"/>
      <c r="P3" s="129"/>
      <c r="Q3" s="57"/>
      <c r="R3" s="57"/>
      <c r="S3" s="57"/>
      <c r="T3" s="57"/>
      <c r="U3" s="128"/>
      <c r="V3" s="127"/>
      <c r="W3" s="127"/>
    </row>
    <row r="4" spans="1:25" ht="15.75">
      <c r="A4" s="123">
        <v>4</v>
      </c>
      <c r="B4" s="17" t="str">
        <f>'2-Kosten per locatie'!A4</f>
        <v>Calculatie onderdeel</v>
      </c>
      <c r="C4" s="21" t="str">
        <f ca="1">MID(CELL("bestandsnaam",$F$9),SEARCH("]",CELL("bestandsnaam",$F$9),1)+1,256)</f>
        <v>4-Basis ruimtestaat</v>
      </c>
      <c r="D4" s="21"/>
      <c r="G4" s="132"/>
      <c r="H4" s="24"/>
      <c r="O4" s="24"/>
      <c r="P4" s="24"/>
      <c r="Q4" s="24"/>
      <c r="T4" s="57"/>
      <c r="U4" s="128"/>
      <c r="V4" s="127"/>
      <c r="W4" s="127"/>
    </row>
    <row r="5" spans="1:25" ht="15.75">
      <c r="A5" s="123">
        <v>5</v>
      </c>
      <c r="B5" s="17" t="str">
        <f>'2-Kosten per locatie'!A5</f>
        <v>Gebouw/plaats</v>
      </c>
      <c r="C5" s="21" t="str">
        <f>'2-Kosten per locatie'!B5</f>
        <v>Amsterdam en omstreken</v>
      </c>
      <c r="D5" s="21"/>
      <c r="G5" s="130"/>
      <c r="H5" s="24"/>
      <c r="O5" s="24"/>
      <c r="P5" s="24"/>
      <c r="Q5" s="24"/>
      <c r="T5" s="57"/>
      <c r="U5" s="128"/>
      <c r="V5" s="127"/>
      <c r="W5" s="127"/>
    </row>
    <row r="6" spans="1:25" ht="15.75">
      <c r="A6" s="123">
        <v>6</v>
      </c>
      <c r="B6" s="17" t="str">
        <f>'2-Kosten per locatie'!A6</f>
        <v>Referentie nummer</v>
      </c>
      <c r="C6" s="21">
        <f>'2-Kosten per locatie'!B6</f>
        <v>0</v>
      </c>
      <c r="D6" s="21"/>
      <c r="G6" s="130"/>
      <c r="H6" s="130"/>
      <c r="O6" s="24"/>
      <c r="P6" s="24"/>
      <c r="Q6" s="24"/>
      <c r="T6" s="57"/>
      <c r="U6" s="550" t="s">
        <v>64</v>
      </c>
      <c r="V6" s="127"/>
      <c r="W6" s="127"/>
    </row>
    <row r="7" spans="1:25" ht="15.75">
      <c r="A7" s="123">
        <v>7</v>
      </c>
      <c r="B7" s="17" t="str">
        <f>'2-Kosten per locatie'!A7</f>
        <v>Naam dienstverlener</v>
      </c>
      <c r="C7" s="21">
        <f>'2-Kosten per locatie'!B7</f>
        <v>0</v>
      </c>
      <c r="D7" s="21"/>
      <c r="G7" s="130"/>
      <c r="H7" s="130"/>
      <c r="O7" s="24"/>
      <c r="P7" s="24"/>
      <c r="Q7" s="24"/>
      <c r="T7" s="128"/>
      <c r="U7" s="551"/>
      <c r="V7" s="127"/>
      <c r="W7" s="127"/>
    </row>
    <row r="8" spans="1:25" ht="13.9" customHeight="1">
      <c r="A8" s="123">
        <v>8</v>
      </c>
      <c r="B8" s="127"/>
      <c r="C8" s="127"/>
      <c r="D8" s="127"/>
      <c r="E8" s="125"/>
      <c r="F8" s="125"/>
      <c r="G8" s="125"/>
      <c r="H8" s="125"/>
      <c r="I8" s="126"/>
      <c r="J8" s="127"/>
      <c r="K8" s="127"/>
      <c r="L8" s="57"/>
      <c r="M8" s="57"/>
      <c r="N8" s="133"/>
      <c r="O8" s="134"/>
      <c r="P8" s="135"/>
      <c r="Q8" s="136"/>
      <c r="R8" s="57"/>
      <c r="S8" s="57"/>
      <c r="T8" s="57"/>
      <c r="U8" s="156">
        <f>'3-Productie normen'!AA8</f>
        <v>1.25</v>
      </c>
      <c r="V8" s="127"/>
      <c r="W8" s="127"/>
    </row>
    <row r="9" spans="1:25" ht="49.15" customHeight="1">
      <c r="A9" s="123">
        <v>9</v>
      </c>
      <c r="B9" s="152" t="s">
        <v>65</v>
      </c>
      <c r="C9" s="152" t="s">
        <v>66</v>
      </c>
      <c r="D9" s="152" t="s">
        <v>8343</v>
      </c>
      <c r="E9" s="153" t="s">
        <v>4204</v>
      </c>
      <c r="F9" s="153" t="s">
        <v>67</v>
      </c>
      <c r="G9" s="153" t="s">
        <v>241</v>
      </c>
      <c r="H9" s="153" t="s">
        <v>242</v>
      </c>
      <c r="I9" s="152" t="s">
        <v>68</v>
      </c>
      <c r="J9" s="152" t="s">
        <v>243</v>
      </c>
      <c r="K9" s="152" t="s">
        <v>69</v>
      </c>
      <c r="L9" s="154" t="s">
        <v>70</v>
      </c>
      <c r="M9" s="154" t="s">
        <v>8145</v>
      </c>
      <c r="N9" s="155" t="s">
        <v>71</v>
      </c>
      <c r="O9" s="69" t="s">
        <v>72</v>
      </c>
      <c r="P9" s="69" t="s">
        <v>73</v>
      </c>
      <c r="Q9" s="69" t="s">
        <v>74</v>
      </c>
      <c r="R9" s="69" t="s">
        <v>75</v>
      </c>
      <c r="S9" s="69" t="s">
        <v>76</v>
      </c>
      <c r="T9" s="69" t="s">
        <v>77</v>
      </c>
      <c r="U9" s="69" t="s">
        <v>43</v>
      </c>
      <c r="V9" s="153" t="s">
        <v>78</v>
      </c>
      <c r="W9" s="153" t="s">
        <v>79</v>
      </c>
      <c r="X9" s="120"/>
      <c r="Y9" s="153" t="s">
        <v>80</v>
      </c>
    </row>
    <row r="10" spans="1:25" s="148" customFormat="1" ht="13.9" customHeight="1">
      <c r="A10" s="137">
        <v>10</v>
      </c>
      <c r="B10" s="138" t="s">
        <v>8237</v>
      </c>
      <c r="C10" s="138" t="s">
        <v>240</v>
      </c>
      <c r="D10" s="138"/>
      <c r="E10" s="2">
        <v>0</v>
      </c>
      <c r="F10" s="2" t="s">
        <v>244</v>
      </c>
      <c r="G10" s="2" t="s">
        <v>245</v>
      </c>
      <c r="H10" s="2" t="s">
        <v>246</v>
      </c>
      <c r="I10" s="139" t="s">
        <v>247</v>
      </c>
      <c r="J10" s="139" t="s">
        <v>56</v>
      </c>
      <c r="K10" s="139" t="s">
        <v>248</v>
      </c>
      <c r="L10" s="139" t="s">
        <v>249</v>
      </c>
      <c r="M10" s="140"/>
      <c r="N10" s="141">
        <v>6.12</v>
      </c>
      <c r="O10" s="142">
        <f t="shared" ref="O10:O73" si="0">SUM(P10:Q10)</f>
        <v>205</v>
      </c>
      <c r="P10" s="2">
        <v>205</v>
      </c>
      <c r="Q10" s="2"/>
      <c r="R10" s="143" t="e">
        <f t="shared" ref="R10:R73" si="1">IF(P10="nio",0,IF(P10&gt;0,P10*N10/T10,0))</f>
        <v>#DIV/0!</v>
      </c>
      <c r="S10" s="143">
        <f t="shared" ref="S10:S73" si="2">IF(Q10&gt;0,Q10*N10/U10,0)</f>
        <v>0</v>
      </c>
      <c r="T10" s="144">
        <f>IF(P10="nio",0,IF(P10&gt;0,VLOOKUP(K10,'3-Productie normen'!A:W,VLOOKUP(P10,'3-Productie normen'!$B$37:$C$59,2,FALSE),FALSE)))/VLOOKUP(B10,'2-Kosten per locatie'!$A$11:$C$31,3,FALSE)</f>
        <v>0</v>
      </c>
      <c r="U10" s="144">
        <f t="shared" ref="U10:U73" si="3">IF(Q10&gt;0,T10*$U$8,0)</f>
        <v>0</v>
      </c>
      <c r="V10" s="145" t="str">
        <f>VLOOKUP(K10,'3-Productie normen'!A:AG,29,FALSE)</f>
        <v>V</v>
      </c>
      <c r="W10" s="145"/>
      <c r="X10" s="146"/>
      <c r="Y10" s="147">
        <f t="shared" ref="Y10:Y73" si="4">O10*N10</f>
        <v>1254.5999999999999</v>
      </c>
    </row>
    <row r="11" spans="1:25" s="148" customFormat="1" ht="13.9" customHeight="1">
      <c r="A11" s="137">
        <v>11</v>
      </c>
      <c r="B11" s="138" t="s">
        <v>8237</v>
      </c>
      <c r="C11" s="138" t="s">
        <v>240</v>
      </c>
      <c r="D11" s="138"/>
      <c r="E11" s="2">
        <v>0</v>
      </c>
      <c r="F11" s="2" t="s">
        <v>244</v>
      </c>
      <c r="G11" s="2" t="s">
        <v>250</v>
      </c>
      <c r="H11" s="2" t="s">
        <v>246</v>
      </c>
      <c r="I11" s="139" t="s">
        <v>247</v>
      </c>
      <c r="J11" s="139" t="s">
        <v>56</v>
      </c>
      <c r="K11" s="139" t="s">
        <v>248</v>
      </c>
      <c r="L11" s="139" t="s">
        <v>249</v>
      </c>
      <c r="M11" s="140"/>
      <c r="N11" s="141">
        <v>6.57</v>
      </c>
      <c r="O11" s="142">
        <f t="shared" si="0"/>
        <v>205</v>
      </c>
      <c r="P11" s="2">
        <v>205</v>
      </c>
      <c r="Q11" s="2"/>
      <c r="R11" s="143" t="e">
        <f t="shared" si="1"/>
        <v>#DIV/0!</v>
      </c>
      <c r="S11" s="143">
        <f t="shared" si="2"/>
        <v>0</v>
      </c>
      <c r="T11" s="144">
        <f>IF(P11="nio",0,IF(P11&gt;0,VLOOKUP(K11,'3-Productie normen'!A:W,VLOOKUP(P11,'3-Productie normen'!$B$37:$C$59,2,FALSE),FALSE)))/VLOOKUP(B11,'2-Kosten per locatie'!$A$11:$C$31,3,FALSE)</f>
        <v>0</v>
      </c>
      <c r="U11" s="144">
        <f t="shared" si="3"/>
        <v>0</v>
      </c>
      <c r="V11" s="145" t="str">
        <f>VLOOKUP(K11,'3-Productie normen'!A:AG,29,FALSE)</f>
        <v>V</v>
      </c>
      <c r="W11" s="145"/>
      <c r="X11" s="146"/>
      <c r="Y11" s="147">
        <f t="shared" si="4"/>
        <v>1346.8500000000001</v>
      </c>
    </row>
    <row r="12" spans="1:25" s="148" customFormat="1" ht="13.9" customHeight="1">
      <c r="A12" s="137">
        <v>12</v>
      </c>
      <c r="B12" s="138" t="s">
        <v>8237</v>
      </c>
      <c r="C12" s="138" t="s">
        <v>240</v>
      </c>
      <c r="D12" s="138"/>
      <c r="E12" s="2">
        <v>0</v>
      </c>
      <c r="F12" s="2" t="s">
        <v>244</v>
      </c>
      <c r="G12" s="2" t="s">
        <v>251</v>
      </c>
      <c r="H12" s="2" t="s">
        <v>246</v>
      </c>
      <c r="I12" s="139" t="s">
        <v>252</v>
      </c>
      <c r="J12" s="139" t="s">
        <v>253</v>
      </c>
      <c r="K12" s="139" t="s">
        <v>4571</v>
      </c>
      <c r="L12" s="139" t="s">
        <v>249</v>
      </c>
      <c r="M12" s="140"/>
      <c r="N12" s="141">
        <v>15.2</v>
      </c>
      <c r="O12" s="142">
        <f t="shared" si="0"/>
        <v>205</v>
      </c>
      <c r="P12" s="2">
        <v>205</v>
      </c>
      <c r="Q12" s="2"/>
      <c r="R12" s="143" t="e">
        <f t="shared" si="1"/>
        <v>#DIV/0!</v>
      </c>
      <c r="S12" s="143">
        <f t="shared" si="2"/>
        <v>0</v>
      </c>
      <c r="T12" s="144">
        <f>IF(P12="nio",0,IF(P12&gt;0,VLOOKUP(K12,'3-Productie normen'!A:W,VLOOKUP(P12,'3-Productie normen'!$B$37:$C$59,2,FALSE),FALSE)))/VLOOKUP(B12,'2-Kosten per locatie'!$A$11:$C$31,3,FALSE)</f>
        <v>0</v>
      </c>
      <c r="U12" s="144">
        <f t="shared" si="3"/>
        <v>0</v>
      </c>
      <c r="V12" s="145" t="str">
        <f>VLOOKUP(K12,'3-Productie normen'!A:AG,29,FALSE)</f>
        <v>V</v>
      </c>
      <c r="W12" s="145"/>
      <c r="X12" s="146"/>
      <c r="Y12" s="147">
        <f t="shared" si="4"/>
        <v>3116</v>
      </c>
    </row>
    <row r="13" spans="1:25" s="148" customFormat="1" ht="13.9" customHeight="1">
      <c r="A13" s="137">
        <v>13</v>
      </c>
      <c r="B13" s="138" t="s">
        <v>8237</v>
      </c>
      <c r="C13" s="138" t="s">
        <v>240</v>
      </c>
      <c r="D13" s="138"/>
      <c r="E13" s="2">
        <v>0</v>
      </c>
      <c r="F13" s="2" t="s">
        <v>244</v>
      </c>
      <c r="G13" s="2" t="s">
        <v>255</v>
      </c>
      <c r="H13" s="2" t="s">
        <v>256</v>
      </c>
      <c r="I13" s="139" t="s">
        <v>257</v>
      </c>
      <c r="J13" s="139" t="s">
        <v>258</v>
      </c>
      <c r="K13" s="139" t="s">
        <v>259</v>
      </c>
      <c r="L13" s="139" t="s">
        <v>249</v>
      </c>
      <c r="M13" s="140"/>
      <c r="N13" s="141">
        <v>61.56</v>
      </c>
      <c r="O13" s="142">
        <f t="shared" si="0"/>
        <v>0</v>
      </c>
      <c r="P13" s="2" t="s">
        <v>477</v>
      </c>
      <c r="Q13" s="2"/>
      <c r="R13" s="143">
        <f t="shared" si="1"/>
        <v>0</v>
      </c>
      <c r="S13" s="143">
        <f t="shared" si="2"/>
        <v>0</v>
      </c>
      <c r="T13" s="144">
        <f>IF(P13="nio",0,IF(P13&gt;0,VLOOKUP(K13,'3-Productie normen'!A:W,VLOOKUP(P13,'3-Productie normen'!$B$37:$C$59,2,FALSE),FALSE)))/VLOOKUP(B13,'2-Kosten per locatie'!$A$11:$C$31,3,FALSE)</f>
        <v>0</v>
      </c>
      <c r="U13" s="144">
        <f t="shared" si="3"/>
        <v>0</v>
      </c>
      <c r="V13" s="145">
        <f>VLOOKUP(K13,'3-Productie normen'!A:AG,29,FALSE)</f>
        <v>0</v>
      </c>
      <c r="W13" s="145"/>
      <c r="X13" s="146"/>
      <c r="Y13" s="147">
        <f t="shared" si="4"/>
        <v>0</v>
      </c>
    </row>
    <row r="14" spans="1:25" s="148" customFormat="1" ht="13.9" customHeight="1">
      <c r="A14" s="137">
        <v>14</v>
      </c>
      <c r="B14" s="138" t="s">
        <v>8237</v>
      </c>
      <c r="C14" s="138" t="s">
        <v>240</v>
      </c>
      <c r="D14" s="138"/>
      <c r="E14" s="2">
        <v>0</v>
      </c>
      <c r="F14" s="2" t="s">
        <v>244</v>
      </c>
      <c r="G14" s="2" t="s">
        <v>260</v>
      </c>
      <c r="H14" s="2" t="s">
        <v>246</v>
      </c>
      <c r="I14" s="139" t="s">
        <v>257</v>
      </c>
      <c r="J14" s="139" t="s">
        <v>261</v>
      </c>
      <c r="K14" s="139" t="s">
        <v>259</v>
      </c>
      <c r="L14" s="139" t="s">
        <v>249</v>
      </c>
      <c r="M14" s="140"/>
      <c r="N14" s="141">
        <v>2.16</v>
      </c>
      <c r="O14" s="142">
        <f t="shared" si="0"/>
        <v>0</v>
      </c>
      <c r="P14" s="2" t="s">
        <v>477</v>
      </c>
      <c r="Q14" s="2"/>
      <c r="R14" s="143">
        <f t="shared" si="1"/>
        <v>0</v>
      </c>
      <c r="S14" s="143">
        <f t="shared" si="2"/>
        <v>0</v>
      </c>
      <c r="T14" s="144">
        <f>IF(P14="nio",0,IF(P14&gt;0,VLOOKUP(K14,'3-Productie normen'!A:W,VLOOKUP(P14,'3-Productie normen'!$B$37:$C$59,2,FALSE),FALSE)))/VLOOKUP(B14,'2-Kosten per locatie'!$A$11:$C$31,3,FALSE)</f>
        <v>0</v>
      </c>
      <c r="U14" s="144">
        <f t="shared" si="3"/>
        <v>0</v>
      </c>
      <c r="V14" s="145">
        <f>VLOOKUP(K14,'3-Productie normen'!A:AG,29,FALSE)</f>
        <v>0</v>
      </c>
      <c r="W14" s="145"/>
      <c r="X14" s="146"/>
      <c r="Y14" s="147">
        <f t="shared" si="4"/>
        <v>0</v>
      </c>
    </row>
    <row r="15" spans="1:25" s="148" customFormat="1" ht="13.9" customHeight="1">
      <c r="A15" s="137">
        <v>15</v>
      </c>
      <c r="B15" s="138" t="s">
        <v>8237</v>
      </c>
      <c r="C15" s="138" t="s">
        <v>240</v>
      </c>
      <c r="D15" s="138"/>
      <c r="E15" s="2">
        <v>0</v>
      </c>
      <c r="F15" s="2" t="s">
        <v>244</v>
      </c>
      <c r="G15" s="2" t="s">
        <v>262</v>
      </c>
      <c r="H15" s="2" t="s">
        <v>263</v>
      </c>
      <c r="I15" s="139" t="s">
        <v>257</v>
      </c>
      <c r="J15" s="139" t="s">
        <v>264</v>
      </c>
      <c r="K15" s="139" t="s">
        <v>259</v>
      </c>
      <c r="L15" s="139" t="s">
        <v>249</v>
      </c>
      <c r="M15" s="140"/>
      <c r="N15" s="141">
        <v>57.57</v>
      </c>
      <c r="O15" s="142">
        <f t="shared" si="0"/>
        <v>0</v>
      </c>
      <c r="P15" s="2" t="s">
        <v>477</v>
      </c>
      <c r="Q15" s="2"/>
      <c r="R15" s="143">
        <f t="shared" si="1"/>
        <v>0</v>
      </c>
      <c r="S15" s="143">
        <f t="shared" si="2"/>
        <v>0</v>
      </c>
      <c r="T15" s="144">
        <f>IF(P15="nio",0,IF(P15&gt;0,VLOOKUP(K15,'3-Productie normen'!A:W,VLOOKUP(P15,'3-Productie normen'!$B$37:$C$59,2,FALSE),FALSE)))/VLOOKUP(B15,'2-Kosten per locatie'!$A$11:$C$31,3,FALSE)</f>
        <v>0</v>
      </c>
      <c r="U15" s="144">
        <f t="shared" si="3"/>
        <v>0</v>
      </c>
      <c r="V15" s="145">
        <f>VLOOKUP(K15,'3-Productie normen'!A:AG,29,FALSE)</f>
        <v>0</v>
      </c>
      <c r="W15" s="145"/>
      <c r="X15" s="146"/>
      <c r="Y15" s="147">
        <f t="shared" si="4"/>
        <v>0</v>
      </c>
    </row>
    <row r="16" spans="1:25" s="148" customFormat="1" ht="13.9" customHeight="1">
      <c r="A16" s="137">
        <v>16</v>
      </c>
      <c r="B16" s="138" t="s">
        <v>8237</v>
      </c>
      <c r="C16" s="138" t="s">
        <v>240</v>
      </c>
      <c r="D16" s="138"/>
      <c r="E16" s="2">
        <v>0</v>
      </c>
      <c r="F16" s="2" t="s">
        <v>244</v>
      </c>
      <c r="G16" s="2" t="s">
        <v>265</v>
      </c>
      <c r="H16" s="2" t="s">
        <v>266</v>
      </c>
      <c r="I16" s="139" t="s">
        <v>267</v>
      </c>
      <c r="J16" s="139" t="s">
        <v>267</v>
      </c>
      <c r="K16" s="139" t="s">
        <v>267</v>
      </c>
      <c r="L16" s="139" t="s">
        <v>249</v>
      </c>
      <c r="M16" s="140"/>
      <c r="N16" s="141">
        <v>53.84</v>
      </c>
      <c r="O16" s="142">
        <f t="shared" si="0"/>
        <v>2</v>
      </c>
      <c r="P16" s="2">
        <v>2</v>
      </c>
      <c r="Q16" s="2"/>
      <c r="R16" s="143" t="e">
        <f t="shared" si="1"/>
        <v>#DIV/0!</v>
      </c>
      <c r="S16" s="143">
        <f t="shared" si="2"/>
        <v>0</v>
      </c>
      <c r="T16" s="144">
        <f>IF(P16="nio",0,IF(P16&gt;0,VLOOKUP(K16,'3-Productie normen'!A:W,VLOOKUP(P16,'3-Productie normen'!$B$37:$C$59,2,FALSE),FALSE)))/VLOOKUP(B16,'2-Kosten per locatie'!$A$11:$C$31,3,FALSE)</f>
        <v>0</v>
      </c>
      <c r="U16" s="144">
        <f t="shared" si="3"/>
        <v>0</v>
      </c>
      <c r="V16" s="145" t="str">
        <f>VLOOKUP(K16,'3-Productie normen'!A:AG,29,FALSE)</f>
        <v>V</v>
      </c>
      <c r="W16" s="145"/>
      <c r="X16" s="146"/>
      <c r="Y16" s="147">
        <f t="shared" si="4"/>
        <v>107.68</v>
      </c>
    </row>
    <row r="17" spans="1:25" s="148" customFormat="1" ht="13.9" customHeight="1">
      <c r="A17" s="137">
        <v>17</v>
      </c>
      <c r="B17" s="138" t="s">
        <v>8237</v>
      </c>
      <c r="C17" s="138" t="s">
        <v>240</v>
      </c>
      <c r="D17" s="138"/>
      <c r="E17" s="2">
        <v>0</v>
      </c>
      <c r="F17" s="2" t="s">
        <v>244</v>
      </c>
      <c r="G17" s="2" t="s">
        <v>268</v>
      </c>
      <c r="H17" s="2" t="s">
        <v>246</v>
      </c>
      <c r="I17" s="139" t="s">
        <v>267</v>
      </c>
      <c r="J17" s="139" t="s">
        <v>267</v>
      </c>
      <c r="K17" s="139" t="s">
        <v>267</v>
      </c>
      <c r="L17" s="139" t="s">
        <v>269</v>
      </c>
      <c r="M17" s="140"/>
      <c r="N17" s="141">
        <v>67.37</v>
      </c>
      <c r="O17" s="142">
        <f t="shared" si="0"/>
        <v>2</v>
      </c>
      <c r="P17" s="2">
        <v>2</v>
      </c>
      <c r="Q17" s="2"/>
      <c r="R17" s="143" t="e">
        <f t="shared" si="1"/>
        <v>#DIV/0!</v>
      </c>
      <c r="S17" s="143">
        <f t="shared" si="2"/>
        <v>0</v>
      </c>
      <c r="T17" s="144">
        <f>IF(P17="nio",0,IF(P17&gt;0,VLOOKUP(K17,'3-Productie normen'!A:W,VLOOKUP(P17,'3-Productie normen'!$B$37:$C$59,2,FALSE),FALSE)))/VLOOKUP(B17,'2-Kosten per locatie'!$A$11:$C$31,3,FALSE)</f>
        <v>0</v>
      </c>
      <c r="U17" s="144">
        <f t="shared" si="3"/>
        <v>0</v>
      </c>
      <c r="V17" s="145" t="str">
        <f>VLOOKUP(K17,'3-Productie normen'!A:AG,29,FALSE)</f>
        <v>V</v>
      </c>
      <c r="W17" s="145"/>
      <c r="X17" s="146"/>
      <c r="Y17" s="147">
        <f t="shared" si="4"/>
        <v>134.74</v>
      </c>
    </row>
    <row r="18" spans="1:25" s="148" customFormat="1" ht="13.9" customHeight="1">
      <c r="A18" s="137">
        <v>18</v>
      </c>
      <c r="B18" s="138" t="s">
        <v>8237</v>
      </c>
      <c r="C18" s="138" t="s">
        <v>240</v>
      </c>
      <c r="D18" s="138"/>
      <c r="E18" s="2">
        <v>0</v>
      </c>
      <c r="F18" s="2" t="s">
        <v>244</v>
      </c>
      <c r="G18" s="2" t="s">
        <v>270</v>
      </c>
      <c r="H18" s="2" t="s">
        <v>271</v>
      </c>
      <c r="I18" s="139" t="s">
        <v>272</v>
      </c>
      <c r="J18" s="139" t="s">
        <v>273</v>
      </c>
      <c r="K18" s="139" t="s">
        <v>274</v>
      </c>
      <c r="L18" s="139" t="s">
        <v>249</v>
      </c>
      <c r="M18" s="140"/>
      <c r="N18" s="141">
        <v>45.54</v>
      </c>
      <c r="O18" s="142">
        <f t="shared" si="0"/>
        <v>205</v>
      </c>
      <c r="P18" s="2">
        <v>205</v>
      </c>
      <c r="Q18" s="2"/>
      <c r="R18" s="143" t="e">
        <f t="shared" si="1"/>
        <v>#DIV/0!</v>
      </c>
      <c r="S18" s="143">
        <f t="shared" si="2"/>
        <v>0</v>
      </c>
      <c r="T18" s="144">
        <f>IF(P18="nio",0,IF(P18&gt;0,VLOOKUP(K18,'3-Productie normen'!A:W,VLOOKUP(P18,'3-Productie normen'!$B$37:$C$59,2,FALSE),FALSE)))/VLOOKUP(B18,'2-Kosten per locatie'!$A$11:$C$31,3,FALSE)</f>
        <v>0</v>
      </c>
      <c r="U18" s="144">
        <f t="shared" si="3"/>
        <v>0</v>
      </c>
      <c r="V18" s="145" t="str">
        <f>VLOOKUP(K18,'3-Productie normen'!A:AG,29,FALSE)</f>
        <v>L</v>
      </c>
      <c r="W18" s="145"/>
      <c r="X18" s="146"/>
      <c r="Y18" s="147">
        <f t="shared" si="4"/>
        <v>9335.7000000000007</v>
      </c>
    </row>
    <row r="19" spans="1:25" s="148" customFormat="1" ht="13.9" customHeight="1">
      <c r="A19" s="137">
        <v>19</v>
      </c>
      <c r="B19" s="138" t="s">
        <v>8237</v>
      </c>
      <c r="C19" s="138" t="s">
        <v>240</v>
      </c>
      <c r="D19" s="138"/>
      <c r="E19" s="2">
        <v>0</v>
      </c>
      <c r="F19" s="2" t="s">
        <v>244</v>
      </c>
      <c r="G19" s="2" t="s">
        <v>275</v>
      </c>
      <c r="H19" s="2" t="s">
        <v>276</v>
      </c>
      <c r="I19" s="139" t="s">
        <v>277</v>
      </c>
      <c r="J19" s="139" t="s">
        <v>278</v>
      </c>
      <c r="K19" s="139" t="s">
        <v>478</v>
      </c>
      <c r="L19" s="139" t="s">
        <v>249</v>
      </c>
      <c r="M19" s="140"/>
      <c r="N19" s="141">
        <v>45.81</v>
      </c>
      <c r="O19" s="142">
        <f t="shared" si="0"/>
        <v>82</v>
      </c>
      <c r="P19" s="2">
        <v>82</v>
      </c>
      <c r="Q19" s="2"/>
      <c r="R19" s="143" t="e">
        <f t="shared" si="1"/>
        <v>#DIV/0!</v>
      </c>
      <c r="S19" s="143">
        <f t="shared" si="2"/>
        <v>0</v>
      </c>
      <c r="T19" s="144">
        <f>IF(P19="nio",0,IF(P19&gt;0,VLOOKUP(K19,'3-Productie normen'!A:W,VLOOKUP(P19,'3-Productie normen'!$B$37:$C$59,2,FALSE),FALSE)))/VLOOKUP(B19,'2-Kosten per locatie'!$A$11:$C$31,3,FALSE)</f>
        <v>0</v>
      </c>
      <c r="U19" s="144">
        <f t="shared" si="3"/>
        <v>0</v>
      </c>
      <c r="V19" s="145" t="str">
        <f>VLOOKUP(K19,'3-Productie normen'!A:AG,29,FALSE)</f>
        <v>B</v>
      </c>
      <c r="W19" s="145"/>
      <c r="X19" s="146"/>
      <c r="Y19" s="147">
        <f t="shared" si="4"/>
        <v>3756.42</v>
      </c>
    </row>
    <row r="20" spans="1:25" s="148" customFormat="1" ht="13.9" customHeight="1">
      <c r="A20" s="137">
        <v>20</v>
      </c>
      <c r="B20" s="138" t="s">
        <v>8237</v>
      </c>
      <c r="C20" s="138" t="s">
        <v>240</v>
      </c>
      <c r="D20" s="138"/>
      <c r="E20" s="2">
        <v>0</v>
      </c>
      <c r="F20" s="2" t="s">
        <v>244</v>
      </c>
      <c r="G20" s="2" t="s">
        <v>279</v>
      </c>
      <c r="H20" s="2" t="s">
        <v>280</v>
      </c>
      <c r="I20" s="139" t="s">
        <v>267</v>
      </c>
      <c r="J20" s="139" t="s">
        <v>267</v>
      </c>
      <c r="K20" s="139" t="s">
        <v>267</v>
      </c>
      <c r="L20" s="139" t="s">
        <v>249</v>
      </c>
      <c r="M20" s="140"/>
      <c r="N20" s="141">
        <v>18.54</v>
      </c>
      <c r="O20" s="142">
        <f t="shared" si="0"/>
        <v>2</v>
      </c>
      <c r="P20" s="2">
        <v>2</v>
      </c>
      <c r="Q20" s="2"/>
      <c r="R20" s="143" t="e">
        <f t="shared" si="1"/>
        <v>#DIV/0!</v>
      </c>
      <c r="S20" s="143">
        <f t="shared" si="2"/>
        <v>0</v>
      </c>
      <c r="T20" s="144">
        <f>IF(P20="nio",0,IF(P20&gt;0,VLOOKUP(K20,'3-Productie normen'!A:W,VLOOKUP(P20,'3-Productie normen'!$B$37:$C$59,2,FALSE),FALSE)))/VLOOKUP(B20,'2-Kosten per locatie'!$A$11:$C$31,3,FALSE)</f>
        <v>0</v>
      </c>
      <c r="U20" s="144">
        <f t="shared" si="3"/>
        <v>0</v>
      </c>
      <c r="V20" s="145" t="str">
        <f>VLOOKUP(K20,'3-Productie normen'!A:AG,29,FALSE)</f>
        <v>V</v>
      </c>
      <c r="W20" s="145"/>
      <c r="X20" s="146"/>
      <c r="Y20" s="147">
        <f t="shared" si="4"/>
        <v>37.08</v>
      </c>
    </row>
    <row r="21" spans="1:25" s="148" customFormat="1" ht="13.9" customHeight="1">
      <c r="A21" s="137">
        <v>21</v>
      </c>
      <c r="B21" s="138" t="s">
        <v>8237</v>
      </c>
      <c r="C21" s="138" t="s">
        <v>240</v>
      </c>
      <c r="D21" s="138"/>
      <c r="E21" s="2">
        <v>0</v>
      </c>
      <c r="F21" s="2" t="s">
        <v>244</v>
      </c>
      <c r="G21" s="2" t="s">
        <v>281</v>
      </c>
      <c r="H21" s="2" t="s">
        <v>282</v>
      </c>
      <c r="I21" s="139" t="s">
        <v>267</v>
      </c>
      <c r="J21" s="139" t="s">
        <v>283</v>
      </c>
      <c r="K21" s="139" t="s">
        <v>267</v>
      </c>
      <c r="L21" s="139" t="s">
        <v>249</v>
      </c>
      <c r="M21" s="140"/>
      <c r="N21" s="141">
        <v>61.65</v>
      </c>
      <c r="O21" s="142">
        <f t="shared" si="0"/>
        <v>2</v>
      </c>
      <c r="P21" s="2">
        <v>2</v>
      </c>
      <c r="Q21" s="2"/>
      <c r="R21" s="143" t="e">
        <f t="shared" si="1"/>
        <v>#DIV/0!</v>
      </c>
      <c r="S21" s="143">
        <f t="shared" si="2"/>
        <v>0</v>
      </c>
      <c r="T21" s="144">
        <f>IF(P21="nio",0,IF(P21&gt;0,VLOOKUP(K21,'3-Productie normen'!A:W,VLOOKUP(P21,'3-Productie normen'!$B$37:$C$59,2,FALSE),FALSE)))/VLOOKUP(B21,'2-Kosten per locatie'!$A$11:$C$31,3,FALSE)</f>
        <v>0</v>
      </c>
      <c r="U21" s="144">
        <f t="shared" si="3"/>
        <v>0</v>
      </c>
      <c r="V21" s="145" t="str">
        <f>VLOOKUP(K21,'3-Productie normen'!A:AG,29,FALSE)</f>
        <v>V</v>
      </c>
      <c r="W21" s="145"/>
      <c r="X21" s="146"/>
      <c r="Y21" s="147">
        <f t="shared" si="4"/>
        <v>123.3</v>
      </c>
    </row>
    <row r="22" spans="1:25" s="148" customFormat="1" ht="13.9" customHeight="1">
      <c r="A22" s="137">
        <v>22</v>
      </c>
      <c r="B22" s="138" t="s">
        <v>8237</v>
      </c>
      <c r="C22" s="138" t="s">
        <v>240</v>
      </c>
      <c r="D22" s="138"/>
      <c r="E22" s="2">
        <v>0</v>
      </c>
      <c r="F22" s="2" t="s">
        <v>284</v>
      </c>
      <c r="G22" s="2" t="s">
        <v>285</v>
      </c>
      <c r="H22" s="2" t="s">
        <v>246</v>
      </c>
      <c r="I22" s="139" t="s">
        <v>247</v>
      </c>
      <c r="J22" s="139" t="s">
        <v>56</v>
      </c>
      <c r="K22" s="139" t="s">
        <v>248</v>
      </c>
      <c r="L22" s="139" t="s">
        <v>286</v>
      </c>
      <c r="M22" s="140"/>
      <c r="N22" s="141">
        <v>39.89</v>
      </c>
      <c r="O22" s="142">
        <f t="shared" si="0"/>
        <v>205</v>
      </c>
      <c r="P22" s="2">
        <v>205</v>
      </c>
      <c r="Q22" s="2"/>
      <c r="R22" s="143" t="e">
        <f t="shared" si="1"/>
        <v>#DIV/0!</v>
      </c>
      <c r="S22" s="143">
        <f t="shared" si="2"/>
        <v>0</v>
      </c>
      <c r="T22" s="144">
        <f>IF(P22="nio",0,IF(P22&gt;0,VLOOKUP(K22,'3-Productie normen'!A:W,VLOOKUP(P22,'3-Productie normen'!$B$37:$C$59,2,FALSE),FALSE)))/VLOOKUP(B22,'2-Kosten per locatie'!$A$11:$C$31,3,FALSE)</f>
        <v>0</v>
      </c>
      <c r="U22" s="144">
        <f t="shared" si="3"/>
        <v>0</v>
      </c>
      <c r="V22" s="145" t="str">
        <f>VLOOKUP(K22,'3-Productie normen'!A:AG,29,FALSE)</f>
        <v>V</v>
      </c>
      <c r="W22" s="145"/>
      <c r="X22" s="146"/>
      <c r="Y22" s="147">
        <f t="shared" si="4"/>
        <v>8177.45</v>
      </c>
    </row>
    <row r="23" spans="1:25" s="148" customFormat="1" ht="13.9" customHeight="1">
      <c r="A23" s="137">
        <v>23</v>
      </c>
      <c r="B23" s="138" t="s">
        <v>8237</v>
      </c>
      <c r="C23" s="138" t="s">
        <v>240</v>
      </c>
      <c r="D23" s="138"/>
      <c r="E23" s="2">
        <v>0</v>
      </c>
      <c r="F23" s="2" t="s">
        <v>284</v>
      </c>
      <c r="G23" s="2" t="s">
        <v>287</v>
      </c>
      <c r="H23" s="2" t="s">
        <v>246</v>
      </c>
      <c r="I23" s="139" t="s">
        <v>247</v>
      </c>
      <c r="J23" s="139" t="s">
        <v>57</v>
      </c>
      <c r="K23" s="139" t="s">
        <v>57</v>
      </c>
      <c r="L23" s="139" t="s">
        <v>246</v>
      </c>
      <c r="M23" s="140"/>
      <c r="N23" s="141">
        <v>1.9</v>
      </c>
      <c r="O23" s="142">
        <f t="shared" si="0"/>
        <v>205</v>
      </c>
      <c r="P23" s="2">
        <v>205</v>
      </c>
      <c r="Q23" s="2"/>
      <c r="R23" s="143" t="e">
        <f t="shared" si="1"/>
        <v>#DIV/0!</v>
      </c>
      <c r="S23" s="143">
        <f t="shared" si="2"/>
        <v>0</v>
      </c>
      <c r="T23" s="144">
        <f>IF(P23="nio",0,IF(P23&gt;0,VLOOKUP(K23,'3-Productie normen'!A:W,VLOOKUP(P23,'3-Productie normen'!$B$37:$C$59,2,FALSE),FALSE)))/VLOOKUP(B23,'2-Kosten per locatie'!$A$11:$C$31,3,FALSE)</f>
        <v>0</v>
      </c>
      <c r="U23" s="144">
        <f t="shared" si="3"/>
        <v>0</v>
      </c>
      <c r="V23" s="145" t="str">
        <f>VLOOKUP(K23,'3-Productie normen'!A:AG,29,FALSE)</f>
        <v>V</v>
      </c>
      <c r="W23" s="145"/>
      <c r="X23" s="146"/>
      <c r="Y23" s="147">
        <f t="shared" si="4"/>
        <v>389.5</v>
      </c>
    </row>
    <row r="24" spans="1:25" s="148" customFormat="1" ht="13.9" customHeight="1">
      <c r="A24" s="137">
        <v>24</v>
      </c>
      <c r="B24" s="138" t="s">
        <v>8237</v>
      </c>
      <c r="C24" s="138" t="s">
        <v>240</v>
      </c>
      <c r="D24" s="138"/>
      <c r="E24" s="2">
        <v>0</v>
      </c>
      <c r="F24" s="2" t="s">
        <v>284</v>
      </c>
      <c r="G24" s="2" t="s">
        <v>288</v>
      </c>
      <c r="H24" s="2" t="s">
        <v>246</v>
      </c>
      <c r="I24" s="139" t="s">
        <v>247</v>
      </c>
      <c r="J24" s="139" t="s">
        <v>56</v>
      </c>
      <c r="K24" s="139" t="s">
        <v>248</v>
      </c>
      <c r="L24" s="139" t="s">
        <v>286</v>
      </c>
      <c r="M24" s="140"/>
      <c r="N24" s="141">
        <v>42.33</v>
      </c>
      <c r="O24" s="142">
        <f t="shared" si="0"/>
        <v>205</v>
      </c>
      <c r="P24" s="2">
        <v>205</v>
      </c>
      <c r="Q24" s="2"/>
      <c r="R24" s="143" t="e">
        <f t="shared" si="1"/>
        <v>#DIV/0!</v>
      </c>
      <c r="S24" s="143">
        <f t="shared" si="2"/>
        <v>0</v>
      </c>
      <c r="T24" s="144">
        <f>IF(P24="nio",0,IF(P24&gt;0,VLOOKUP(K24,'3-Productie normen'!A:W,VLOOKUP(P24,'3-Productie normen'!$B$37:$C$59,2,FALSE),FALSE)))/VLOOKUP(B24,'2-Kosten per locatie'!$A$11:$C$31,3,FALSE)</f>
        <v>0</v>
      </c>
      <c r="U24" s="144">
        <f t="shared" si="3"/>
        <v>0</v>
      </c>
      <c r="V24" s="145" t="str">
        <f>VLOOKUP(K24,'3-Productie normen'!A:AG,29,FALSE)</f>
        <v>V</v>
      </c>
      <c r="W24" s="145"/>
      <c r="X24" s="146"/>
      <c r="Y24" s="147">
        <f t="shared" si="4"/>
        <v>8677.65</v>
      </c>
    </row>
    <row r="25" spans="1:25" s="148" customFormat="1" ht="13.9" customHeight="1">
      <c r="A25" s="137">
        <v>25</v>
      </c>
      <c r="B25" s="138" t="s">
        <v>8237</v>
      </c>
      <c r="C25" s="138" t="s">
        <v>240</v>
      </c>
      <c r="D25" s="138"/>
      <c r="E25" s="2">
        <v>0</v>
      </c>
      <c r="F25" s="2" t="s">
        <v>284</v>
      </c>
      <c r="G25" s="2" t="s">
        <v>289</v>
      </c>
      <c r="H25" s="2" t="s">
        <v>246</v>
      </c>
      <c r="I25" s="139" t="s">
        <v>252</v>
      </c>
      <c r="J25" s="139" t="s">
        <v>55</v>
      </c>
      <c r="K25" s="139" t="s">
        <v>290</v>
      </c>
      <c r="L25" s="139" t="s">
        <v>291</v>
      </c>
      <c r="M25" s="140"/>
      <c r="N25" s="141">
        <v>11.75</v>
      </c>
      <c r="O25" s="142">
        <f t="shared" si="0"/>
        <v>205</v>
      </c>
      <c r="P25" s="2">
        <v>205</v>
      </c>
      <c r="Q25" s="2"/>
      <c r="R25" s="143" t="e">
        <f t="shared" si="1"/>
        <v>#DIV/0!</v>
      </c>
      <c r="S25" s="143">
        <f t="shared" si="2"/>
        <v>0</v>
      </c>
      <c r="T25" s="144">
        <f>IF(P25="nio",0,IF(P25&gt;0,VLOOKUP(K25,'3-Productie normen'!A:W,VLOOKUP(P25,'3-Productie normen'!$B$37:$C$59,2,FALSE),FALSE)))/VLOOKUP(B25,'2-Kosten per locatie'!$A$11:$C$31,3,FALSE)</f>
        <v>0</v>
      </c>
      <c r="U25" s="144">
        <f t="shared" si="3"/>
        <v>0</v>
      </c>
      <c r="V25" s="145" t="str">
        <f>VLOOKUP(K25,'3-Productie normen'!A:AG,29,FALSE)</f>
        <v>V</v>
      </c>
      <c r="W25" s="145"/>
      <c r="X25" s="146"/>
      <c r="Y25" s="147">
        <f t="shared" si="4"/>
        <v>2408.75</v>
      </c>
    </row>
    <row r="26" spans="1:25" s="148" customFormat="1" ht="13.9" customHeight="1">
      <c r="A26" s="137">
        <v>26</v>
      </c>
      <c r="B26" s="138" t="s">
        <v>8237</v>
      </c>
      <c r="C26" s="138" t="s">
        <v>240</v>
      </c>
      <c r="D26" s="138"/>
      <c r="E26" s="2">
        <v>0</v>
      </c>
      <c r="F26" s="2" t="s">
        <v>284</v>
      </c>
      <c r="G26" s="2" t="s">
        <v>292</v>
      </c>
      <c r="H26" s="2" t="s">
        <v>246</v>
      </c>
      <c r="I26" s="139" t="s">
        <v>252</v>
      </c>
      <c r="J26" s="139" t="s">
        <v>293</v>
      </c>
      <c r="K26" s="139" t="s">
        <v>4571</v>
      </c>
      <c r="L26" s="139" t="s">
        <v>294</v>
      </c>
      <c r="M26" s="140"/>
      <c r="N26" s="141">
        <v>75.42</v>
      </c>
      <c r="O26" s="142">
        <f t="shared" si="0"/>
        <v>205</v>
      </c>
      <c r="P26" s="2">
        <v>205</v>
      </c>
      <c r="Q26" s="2"/>
      <c r="R26" s="143" t="e">
        <f t="shared" si="1"/>
        <v>#DIV/0!</v>
      </c>
      <c r="S26" s="143">
        <f t="shared" si="2"/>
        <v>0</v>
      </c>
      <c r="T26" s="144">
        <f>IF(P26="nio",0,IF(P26&gt;0,VLOOKUP(K26,'3-Productie normen'!A:W,VLOOKUP(P26,'3-Productie normen'!$B$37:$C$59,2,FALSE),FALSE)))/VLOOKUP(B26,'2-Kosten per locatie'!$A$11:$C$31,3,FALSE)</f>
        <v>0</v>
      </c>
      <c r="U26" s="144">
        <f t="shared" si="3"/>
        <v>0</v>
      </c>
      <c r="V26" s="145" t="str">
        <f>VLOOKUP(K26,'3-Productie normen'!A:AG,29,FALSE)</f>
        <v>V</v>
      </c>
      <c r="W26" s="145"/>
      <c r="X26" s="146"/>
      <c r="Y26" s="147">
        <f t="shared" si="4"/>
        <v>15461.1</v>
      </c>
    </row>
    <row r="27" spans="1:25" s="148" customFormat="1" ht="13.9" customHeight="1">
      <c r="A27" s="137">
        <v>27</v>
      </c>
      <c r="B27" s="138" t="s">
        <v>8237</v>
      </c>
      <c r="C27" s="138" t="s">
        <v>240</v>
      </c>
      <c r="D27" s="138"/>
      <c r="E27" s="2">
        <v>0</v>
      </c>
      <c r="F27" s="2" t="s">
        <v>284</v>
      </c>
      <c r="G27" s="2" t="s">
        <v>295</v>
      </c>
      <c r="H27" s="2" t="s">
        <v>246</v>
      </c>
      <c r="I27" s="139" t="s">
        <v>252</v>
      </c>
      <c r="J27" s="139" t="s">
        <v>253</v>
      </c>
      <c r="K27" s="139" t="s">
        <v>4571</v>
      </c>
      <c r="L27" s="139" t="s">
        <v>286</v>
      </c>
      <c r="M27" s="140"/>
      <c r="N27" s="141">
        <v>73.83</v>
      </c>
      <c r="O27" s="142">
        <f t="shared" si="0"/>
        <v>205</v>
      </c>
      <c r="P27" s="2">
        <v>205</v>
      </c>
      <c r="Q27" s="2"/>
      <c r="R27" s="143" t="e">
        <f t="shared" si="1"/>
        <v>#DIV/0!</v>
      </c>
      <c r="S27" s="143">
        <f t="shared" si="2"/>
        <v>0</v>
      </c>
      <c r="T27" s="144">
        <f>IF(P27="nio",0,IF(P27&gt;0,VLOOKUP(K27,'3-Productie normen'!A:W,VLOOKUP(P27,'3-Productie normen'!$B$37:$C$59,2,FALSE),FALSE)))/VLOOKUP(B27,'2-Kosten per locatie'!$A$11:$C$31,3,FALSE)</f>
        <v>0</v>
      </c>
      <c r="U27" s="144">
        <f t="shared" si="3"/>
        <v>0</v>
      </c>
      <c r="V27" s="145" t="str">
        <f>VLOOKUP(K27,'3-Productie normen'!A:AG,29,FALSE)</f>
        <v>V</v>
      </c>
      <c r="W27" s="145"/>
      <c r="X27" s="146"/>
      <c r="Y27" s="147">
        <f t="shared" si="4"/>
        <v>15135.15</v>
      </c>
    </row>
    <row r="28" spans="1:25" s="148" customFormat="1" ht="13.9" customHeight="1">
      <c r="A28" s="137">
        <v>28</v>
      </c>
      <c r="B28" s="138" t="s">
        <v>8237</v>
      </c>
      <c r="C28" s="138" t="s">
        <v>240</v>
      </c>
      <c r="D28" s="138"/>
      <c r="E28" s="2">
        <v>0</v>
      </c>
      <c r="F28" s="2" t="s">
        <v>284</v>
      </c>
      <c r="G28" s="2" t="s">
        <v>296</v>
      </c>
      <c r="H28" s="2" t="s">
        <v>246</v>
      </c>
      <c r="I28" s="139" t="s">
        <v>252</v>
      </c>
      <c r="J28" s="139" t="s">
        <v>297</v>
      </c>
      <c r="K28" s="139" t="s">
        <v>4571</v>
      </c>
      <c r="L28" s="139" t="s">
        <v>298</v>
      </c>
      <c r="M28" s="140" t="s">
        <v>8160</v>
      </c>
      <c r="N28" s="141">
        <v>9.9499999999999993</v>
      </c>
      <c r="O28" s="142">
        <f t="shared" si="0"/>
        <v>205</v>
      </c>
      <c r="P28" s="2">
        <v>205</v>
      </c>
      <c r="Q28" s="2"/>
      <c r="R28" s="143" t="e">
        <f t="shared" si="1"/>
        <v>#DIV/0!</v>
      </c>
      <c r="S28" s="143">
        <f t="shared" si="2"/>
        <v>0</v>
      </c>
      <c r="T28" s="144">
        <f>IF(P28="nio",0,IF(P28&gt;0,VLOOKUP(K28,'3-Productie normen'!A:W,VLOOKUP(P28,'3-Productie normen'!$B$37:$C$59,2,FALSE),FALSE)))/VLOOKUP(B28,'2-Kosten per locatie'!$A$11:$C$31,3,FALSE)</f>
        <v>0</v>
      </c>
      <c r="U28" s="144">
        <f t="shared" si="3"/>
        <v>0</v>
      </c>
      <c r="V28" s="145" t="str">
        <f>VLOOKUP(K28,'3-Productie normen'!A:AG,29,FALSE)</f>
        <v>V</v>
      </c>
      <c r="W28" s="145"/>
      <c r="X28" s="146"/>
      <c r="Y28" s="147">
        <f t="shared" si="4"/>
        <v>2039.7499999999998</v>
      </c>
    </row>
    <row r="29" spans="1:25" s="148" customFormat="1" ht="13.9" customHeight="1">
      <c r="A29" s="137">
        <v>29</v>
      </c>
      <c r="B29" s="138" t="s">
        <v>8237</v>
      </c>
      <c r="C29" s="138" t="s">
        <v>240</v>
      </c>
      <c r="D29" s="138"/>
      <c r="E29" s="2">
        <v>0</v>
      </c>
      <c r="F29" s="2" t="s">
        <v>284</v>
      </c>
      <c r="G29" s="2" t="s">
        <v>299</v>
      </c>
      <c r="H29" s="2" t="s">
        <v>246</v>
      </c>
      <c r="I29" s="139" t="s">
        <v>252</v>
      </c>
      <c r="J29" s="139" t="s">
        <v>297</v>
      </c>
      <c r="K29" s="139" t="s">
        <v>290</v>
      </c>
      <c r="L29" s="139" t="s">
        <v>291</v>
      </c>
      <c r="M29" s="140"/>
      <c r="N29" s="141">
        <v>4.24</v>
      </c>
      <c r="O29" s="142">
        <f t="shared" si="0"/>
        <v>205</v>
      </c>
      <c r="P29" s="2">
        <v>205</v>
      </c>
      <c r="Q29" s="2"/>
      <c r="R29" s="143" t="e">
        <f t="shared" si="1"/>
        <v>#DIV/0!</v>
      </c>
      <c r="S29" s="143">
        <f t="shared" si="2"/>
        <v>0</v>
      </c>
      <c r="T29" s="144">
        <f>IF(P29="nio",0,IF(P29&gt;0,VLOOKUP(K29,'3-Productie normen'!A:W,VLOOKUP(P29,'3-Productie normen'!$B$37:$C$59,2,FALSE),FALSE)))/VLOOKUP(B29,'2-Kosten per locatie'!$A$11:$C$31,3,FALSE)</f>
        <v>0</v>
      </c>
      <c r="U29" s="144">
        <f t="shared" si="3"/>
        <v>0</v>
      </c>
      <c r="V29" s="145" t="str">
        <f>VLOOKUP(K29,'3-Productie normen'!A:AG,29,FALSE)</f>
        <v>V</v>
      </c>
      <c r="W29" s="145"/>
      <c r="X29" s="146"/>
      <c r="Y29" s="147">
        <f t="shared" si="4"/>
        <v>869.2</v>
      </c>
    </row>
    <row r="30" spans="1:25" s="148" customFormat="1" ht="13.9" customHeight="1">
      <c r="A30" s="137">
        <v>30</v>
      </c>
      <c r="B30" s="138" t="s">
        <v>8237</v>
      </c>
      <c r="C30" s="138" t="s">
        <v>240</v>
      </c>
      <c r="D30" s="138"/>
      <c r="E30" s="2">
        <v>0</v>
      </c>
      <c r="F30" s="2" t="s">
        <v>284</v>
      </c>
      <c r="G30" s="2" t="s">
        <v>300</v>
      </c>
      <c r="H30" s="2" t="s">
        <v>246</v>
      </c>
      <c r="I30" s="139" t="s">
        <v>252</v>
      </c>
      <c r="J30" s="139" t="s">
        <v>297</v>
      </c>
      <c r="K30" s="139" t="s">
        <v>290</v>
      </c>
      <c r="L30" s="139" t="s">
        <v>291</v>
      </c>
      <c r="M30" s="140"/>
      <c r="N30" s="141">
        <v>4.5</v>
      </c>
      <c r="O30" s="142">
        <f t="shared" si="0"/>
        <v>205</v>
      </c>
      <c r="P30" s="2">
        <v>205</v>
      </c>
      <c r="Q30" s="2"/>
      <c r="R30" s="143" t="e">
        <f t="shared" si="1"/>
        <v>#DIV/0!</v>
      </c>
      <c r="S30" s="143">
        <f t="shared" si="2"/>
        <v>0</v>
      </c>
      <c r="T30" s="144">
        <f>IF(P30="nio",0,IF(P30&gt;0,VLOOKUP(K30,'3-Productie normen'!A:W,VLOOKUP(P30,'3-Productie normen'!$B$37:$C$59,2,FALSE),FALSE)))/VLOOKUP(B30,'2-Kosten per locatie'!$A$11:$C$31,3,FALSE)</f>
        <v>0</v>
      </c>
      <c r="U30" s="144">
        <f t="shared" si="3"/>
        <v>0</v>
      </c>
      <c r="V30" s="145" t="str">
        <f>VLOOKUP(K30,'3-Productie normen'!A:AG,29,FALSE)</f>
        <v>V</v>
      </c>
      <c r="W30" s="145"/>
      <c r="X30" s="146"/>
      <c r="Y30" s="147">
        <f t="shared" si="4"/>
        <v>922.5</v>
      </c>
    </row>
    <row r="31" spans="1:25" s="148" customFormat="1" ht="13.9" customHeight="1">
      <c r="A31" s="137">
        <v>31</v>
      </c>
      <c r="B31" s="138" t="s">
        <v>8237</v>
      </c>
      <c r="C31" s="138" t="s">
        <v>240</v>
      </c>
      <c r="D31" s="138"/>
      <c r="E31" s="2">
        <v>0</v>
      </c>
      <c r="F31" s="2" t="s">
        <v>284</v>
      </c>
      <c r="G31" s="2" t="s">
        <v>301</v>
      </c>
      <c r="H31" s="2" t="s">
        <v>246</v>
      </c>
      <c r="I31" s="139" t="s">
        <v>252</v>
      </c>
      <c r="J31" s="139" t="s">
        <v>253</v>
      </c>
      <c r="K31" s="139" t="s">
        <v>4571</v>
      </c>
      <c r="L31" s="139" t="s">
        <v>286</v>
      </c>
      <c r="M31" s="140"/>
      <c r="N31" s="141">
        <v>77.38</v>
      </c>
      <c r="O31" s="142">
        <f t="shared" si="0"/>
        <v>205</v>
      </c>
      <c r="P31" s="2">
        <v>205</v>
      </c>
      <c r="Q31" s="2"/>
      <c r="R31" s="143" t="e">
        <f t="shared" si="1"/>
        <v>#DIV/0!</v>
      </c>
      <c r="S31" s="143">
        <f t="shared" si="2"/>
        <v>0</v>
      </c>
      <c r="T31" s="144">
        <f>IF(P31="nio",0,IF(P31&gt;0,VLOOKUP(K31,'3-Productie normen'!A:W,VLOOKUP(P31,'3-Productie normen'!$B$37:$C$59,2,FALSE),FALSE)))/VLOOKUP(B31,'2-Kosten per locatie'!$A$11:$C$31,3,FALSE)</f>
        <v>0</v>
      </c>
      <c r="U31" s="144">
        <f t="shared" si="3"/>
        <v>0</v>
      </c>
      <c r="V31" s="145" t="str">
        <f>VLOOKUP(K31,'3-Productie normen'!A:AG,29,FALSE)</f>
        <v>V</v>
      </c>
      <c r="W31" s="145"/>
      <c r="X31" s="146"/>
      <c r="Y31" s="147">
        <f t="shared" si="4"/>
        <v>15862.9</v>
      </c>
    </row>
    <row r="32" spans="1:25" s="148" customFormat="1" ht="13.9" customHeight="1">
      <c r="A32" s="137">
        <v>32</v>
      </c>
      <c r="B32" s="138" t="s">
        <v>8237</v>
      </c>
      <c r="C32" s="138" t="s">
        <v>240</v>
      </c>
      <c r="D32" s="138"/>
      <c r="E32" s="2">
        <v>0</v>
      </c>
      <c r="F32" s="2" t="s">
        <v>284</v>
      </c>
      <c r="G32" s="2" t="s">
        <v>302</v>
      </c>
      <c r="H32" s="2" t="s">
        <v>246</v>
      </c>
      <c r="I32" s="139" t="s">
        <v>272</v>
      </c>
      <c r="J32" s="139" t="s">
        <v>303</v>
      </c>
      <c r="K32" s="139" t="s">
        <v>50</v>
      </c>
      <c r="L32" s="139" t="s">
        <v>298</v>
      </c>
      <c r="M32" s="140" t="s">
        <v>8160</v>
      </c>
      <c r="N32" s="141">
        <v>4.0599999999999996</v>
      </c>
      <c r="O32" s="142">
        <f t="shared" si="0"/>
        <v>205</v>
      </c>
      <c r="P32" s="2">
        <v>205</v>
      </c>
      <c r="Q32" s="2"/>
      <c r="R32" s="143" t="e">
        <f t="shared" si="1"/>
        <v>#DIV/0!</v>
      </c>
      <c r="S32" s="143">
        <f t="shared" si="2"/>
        <v>0</v>
      </c>
      <c r="T32" s="144">
        <f>IF(P32="nio",0,IF(P32&gt;0,VLOOKUP(K32,'3-Productie normen'!A:W,VLOOKUP(P32,'3-Productie normen'!$B$37:$C$59,2,FALSE),FALSE)))/VLOOKUP(B32,'2-Kosten per locatie'!$A$11:$C$31,3,FALSE)</f>
        <v>0</v>
      </c>
      <c r="U32" s="144">
        <f t="shared" si="3"/>
        <v>0</v>
      </c>
      <c r="V32" s="145" t="str">
        <f>VLOOKUP(K32,'3-Productie normen'!A:AG,29,FALSE)</f>
        <v>V</v>
      </c>
      <c r="W32" s="145"/>
      <c r="X32" s="146"/>
      <c r="Y32" s="147">
        <f t="shared" si="4"/>
        <v>832.3</v>
      </c>
    </row>
    <row r="33" spans="1:25" s="148" customFormat="1" ht="13.9" customHeight="1">
      <c r="A33" s="137">
        <v>33</v>
      </c>
      <c r="B33" s="138" t="s">
        <v>8237</v>
      </c>
      <c r="C33" s="138" t="s">
        <v>240</v>
      </c>
      <c r="D33" s="138"/>
      <c r="E33" s="2">
        <v>0</v>
      </c>
      <c r="F33" s="2" t="s">
        <v>284</v>
      </c>
      <c r="G33" s="2" t="s">
        <v>305</v>
      </c>
      <c r="H33" s="2" t="s">
        <v>246</v>
      </c>
      <c r="I33" s="139" t="s">
        <v>257</v>
      </c>
      <c r="J33" s="139" t="s">
        <v>261</v>
      </c>
      <c r="K33" s="139" t="s">
        <v>259</v>
      </c>
      <c r="L33" s="139" t="s">
        <v>306</v>
      </c>
      <c r="M33" s="140"/>
      <c r="N33" s="141">
        <v>6.16</v>
      </c>
      <c r="O33" s="142">
        <f t="shared" si="0"/>
        <v>0</v>
      </c>
      <c r="P33" s="2" t="s">
        <v>477</v>
      </c>
      <c r="Q33" s="2"/>
      <c r="R33" s="143">
        <f t="shared" si="1"/>
        <v>0</v>
      </c>
      <c r="S33" s="143">
        <f t="shared" si="2"/>
        <v>0</v>
      </c>
      <c r="T33" s="144">
        <f>IF(P33="nio",0,IF(P33&gt;0,VLOOKUP(K33,'3-Productie normen'!A:W,VLOOKUP(P33,'3-Productie normen'!$B$37:$C$59,2,FALSE),FALSE)))/VLOOKUP(B33,'2-Kosten per locatie'!$A$11:$C$31,3,FALSE)</f>
        <v>0</v>
      </c>
      <c r="U33" s="144">
        <f t="shared" si="3"/>
        <v>0</v>
      </c>
      <c r="V33" s="145">
        <f>VLOOKUP(K33,'3-Productie normen'!A:AG,29,FALSE)</f>
        <v>0</v>
      </c>
      <c r="W33" s="145"/>
      <c r="X33" s="146"/>
      <c r="Y33" s="147">
        <f t="shared" si="4"/>
        <v>0</v>
      </c>
    </row>
    <row r="34" spans="1:25" s="148" customFormat="1" ht="13.9" customHeight="1">
      <c r="A34" s="137">
        <v>34</v>
      </c>
      <c r="B34" s="138" t="s">
        <v>8237</v>
      </c>
      <c r="C34" s="138" t="s">
        <v>240</v>
      </c>
      <c r="D34" s="138"/>
      <c r="E34" s="2">
        <v>0</v>
      </c>
      <c r="F34" s="2" t="s">
        <v>284</v>
      </c>
      <c r="G34" s="2" t="s">
        <v>307</v>
      </c>
      <c r="H34" s="2" t="s">
        <v>308</v>
      </c>
      <c r="I34" s="139" t="s">
        <v>272</v>
      </c>
      <c r="J34" s="139" t="s">
        <v>309</v>
      </c>
      <c r="K34" s="139" t="s">
        <v>259</v>
      </c>
      <c r="L34" s="139" t="s">
        <v>310</v>
      </c>
      <c r="M34" s="140"/>
      <c r="N34" s="141">
        <v>50.65</v>
      </c>
      <c r="O34" s="142">
        <f t="shared" si="0"/>
        <v>0</v>
      </c>
      <c r="P34" s="2" t="s">
        <v>477</v>
      </c>
      <c r="Q34" s="2"/>
      <c r="R34" s="143">
        <f t="shared" si="1"/>
        <v>0</v>
      </c>
      <c r="S34" s="143">
        <f t="shared" si="2"/>
        <v>0</v>
      </c>
      <c r="T34" s="144">
        <f>IF(P34="nio",0,IF(P34&gt;0,VLOOKUP(K34,'3-Productie normen'!A:W,VLOOKUP(P34,'3-Productie normen'!$B$37:$C$59,2,FALSE),FALSE)))/VLOOKUP(B34,'2-Kosten per locatie'!$A$11:$C$31,3,FALSE)</f>
        <v>0</v>
      </c>
      <c r="U34" s="144">
        <f t="shared" si="3"/>
        <v>0</v>
      </c>
      <c r="V34" s="145">
        <f>VLOOKUP(K34,'3-Productie normen'!A:AG,29,FALSE)</f>
        <v>0</v>
      </c>
      <c r="W34" s="145"/>
      <c r="X34" s="146"/>
      <c r="Y34" s="147">
        <f t="shared" si="4"/>
        <v>0</v>
      </c>
    </row>
    <row r="35" spans="1:25" s="148" customFormat="1" ht="13.9" customHeight="1">
      <c r="A35" s="137">
        <v>35</v>
      </c>
      <c r="B35" s="138" t="s">
        <v>8237</v>
      </c>
      <c r="C35" s="138" t="s">
        <v>240</v>
      </c>
      <c r="D35" s="138"/>
      <c r="E35" s="2">
        <v>0</v>
      </c>
      <c r="F35" s="2" t="s">
        <v>284</v>
      </c>
      <c r="G35" s="2" t="s">
        <v>311</v>
      </c>
      <c r="H35" s="2" t="s">
        <v>312</v>
      </c>
      <c r="I35" s="139" t="s">
        <v>46</v>
      </c>
      <c r="J35" s="139" t="s">
        <v>313</v>
      </c>
      <c r="K35" s="139" t="s">
        <v>259</v>
      </c>
      <c r="L35" s="139" t="s">
        <v>314</v>
      </c>
      <c r="M35" s="140"/>
      <c r="N35" s="141">
        <v>3.63</v>
      </c>
      <c r="O35" s="142">
        <f t="shared" si="0"/>
        <v>0</v>
      </c>
      <c r="P35" s="2" t="s">
        <v>477</v>
      </c>
      <c r="Q35" s="2"/>
      <c r="R35" s="143">
        <f t="shared" si="1"/>
        <v>0</v>
      </c>
      <c r="S35" s="143">
        <f t="shared" si="2"/>
        <v>0</v>
      </c>
      <c r="T35" s="144">
        <f>IF(P35="nio",0,IF(P35&gt;0,VLOOKUP(K35,'3-Productie normen'!A:W,VLOOKUP(P35,'3-Productie normen'!$B$37:$C$59,2,FALSE),FALSE)))/VLOOKUP(B35,'2-Kosten per locatie'!$A$11:$C$31,3,FALSE)</f>
        <v>0</v>
      </c>
      <c r="U35" s="144">
        <f t="shared" si="3"/>
        <v>0</v>
      </c>
      <c r="V35" s="145">
        <f>VLOOKUP(K35,'3-Productie normen'!A:AG,29,FALSE)</f>
        <v>0</v>
      </c>
      <c r="W35" s="145"/>
      <c r="X35" s="146"/>
      <c r="Y35" s="147">
        <f t="shared" si="4"/>
        <v>0</v>
      </c>
    </row>
    <row r="36" spans="1:25" s="148" customFormat="1" ht="13.9" customHeight="1">
      <c r="A36" s="137">
        <v>36</v>
      </c>
      <c r="B36" s="138" t="s">
        <v>8237</v>
      </c>
      <c r="C36" s="138" t="s">
        <v>240</v>
      </c>
      <c r="D36" s="138"/>
      <c r="E36" s="2">
        <v>0</v>
      </c>
      <c r="F36" s="2" t="s">
        <v>284</v>
      </c>
      <c r="G36" s="2" t="s">
        <v>315</v>
      </c>
      <c r="H36" s="2" t="s">
        <v>316</v>
      </c>
      <c r="I36" s="139" t="s">
        <v>277</v>
      </c>
      <c r="J36" s="139" t="s">
        <v>277</v>
      </c>
      <c r="K36" s="139" t="s">
        <v>478</v>
      </c>
      <c r="L36" s="139" t="s">
        <v>298</v>
      </c>
      <c r="M36" s="140" t="s">
        <v>8160</v>
      </c>
      <c r="N36" s="141">
        <v>17.010000000000002</v>
      </c>
      <c r="O36" s="142">
        <f t="shared" si="0"/>
        <v>82</v>
      </c>
      <c r="P36" s="2">
        <v>82</v>
      </c>
      <c r="Q36" s="2"/>
      <c r="R36" s="143" t="e">
        <f t="shared" si="1"/>
        <v>#DIV/0!</v>
      </c>
      <c r="S36" s="143">
        <f t="shared" si="2"/>
        <v>0</v>
      </c>
      <c r="T36" s="144">
        <f>IF(P36="nio",0,IF(P36&gt;0,VLOOKUP(K36,'3-Productie normen'!A:W,VLOOKUP(P36,'3-Productie normen'!$B$37:$C$59,2,FALSE),FALSE)))/VLOOKUP(B36,'2-Kosten per locatie'!$A$11:$C$31,3,FALSE)</f>
        <v>0</v>
      </c>
      <c r="U36" s="144">
        <f t="shared" si="3"/>
        <v>0</v>
      </c>
      <c r="V36" s="145" t="str">
        <f>VLOOKUP(K36,'3-Productie normen'!A:AG,29,FALSE)</f>
        <v>B</v>
      </c>
      <c r="W36" s="145"/>
      <c r="X36" s="146"/>
      <c r="Y36" s="147">
        <f t="shared" si="4"/>
        <v>1394.8200000000002</v>
      </c>
    </row>
    <row r="37" spans="1:25" s="148" customFormat="1" ht="13.9" customHeight="1">
      <c r="A37" s="137">
        <v>37</v>
      </c>
      <c r="B37" s="138" t="s">
        <v>8237</v>
      </c>
      <c r="C37" s="138" t="s">
        <v>240</v>
      </c>
      <c r="D37" s="138"/>
      <c r="E37" s="2">
        <v>0</v>
      </c>
      <c r="F37" s="2" t="s">
        <v>284</v>
      </c>
      <c r="G37" s="2" t="s">
        <v>317</v>
      </c>
      <c r="H37" s="2" t="s">
        <v>246</v>
      </c>
      <c r="I37" s="139" t="s">
        <v>257</v>
      </c>
      <c r="J37" s="139" t="s">
        <v>318</v>
      </c>
      <c r="K37" s="139" t="s">
        <v>259</v>
      </c>
      <c r="L37" s="139" t="s">
        <v>246</v>
      </c>
      <c r="M37" s="140"/>
      <c r="N37" s="141">
        <v>3.03</v>
      </c>
      <c r="O37" s="142">
        <f t="shared" si="0"/>
        <v>0</v>
      </c>
      <c r="P37" s="2" t="s">
        <v>477</v>
      </c>
      <c r="Q37" s="2"/>
      <c r="R37" s="143">
        <f t="shared" si="1"/>
        <v>0</v>
      </c>
      <c r="S37" s="143">
        <f t="shared" si="2"/>
        <v>0</v>
      </c>
      <c r="T37" s="144">
        <f>IF(P37="nio",0,IF(P37&gt;0,VLOOKUP(K37,'3-Productie normen'!A:W,VLOOKUP(P37,'3-Productie normen'!$B$37:$C$59,2,FALSE),FALSE)))/VLOOKUP(B37,'2-Kosten per locatie'!$A$11:$C$31,3,FALSE)</f>
        <v>0</v>
      </c>
      <c r="U37" s="144">
        <f t="shared" si="3"/>
        <v>0</v>
      </c>
      <c r="V37" s="145">
        <f>VLOOKUP(K37,'3-Productie normen'!A:AG,29,FALSE)</f>
        <v>0</v>
      </c>
      <c r="W37" s="145"/>
      <c r="X37" s="146"/>
      <c r="Y37" s="147">
        <f t="shared" si="4"/>
        <v>0</v>
      </c>
    </row>
    <row r="38" spans="1:25" s="148" customFormat="1" ht="13.9" customHeight="1">
      <c r="A38" s="137">
        <v>38</v>
      </c>
      <c r="B38" s="138" t="s">
        <v>8237</v>
      </c>
      <c r="C38" s="138" t="s">
        <v>240</v>
      </c>
      <c r="D38" s="138"/>
      <c r="E38" s="2">
        <v>0</v>
      </c>
      <c r="F38" s="2" t="s">
        <v>284</v>
      </c>
      <c r="G38" s="2" t="s">
        <v>319</v>
      </c>
      <c r="H38" s="2" t="s">
        <v>246</v>
      </c>
      <c r="I38" s="139" t="s">
        <v>46</v>
      </c>
      <c r="J38" s="139" t="s">
        <v>320</v>
      </c>
      <c r="K38" s="139" t="s">
        <v>46</v>
      </c>
      <c r="L38" s="139" t="s">
        <v>314</v>
      </c>
      <c r="M38" s="140"/>
      <c r="N38" s="141">
        <v>1.53</v>
      </c>
      <c r="O38" s="142">
        <f t="shared" si="0"/>
        <v>205</v>
      </c>
      <c r="P38" s="2">
        <v>205</v>
      </c>
      <c r="Q38" s="2"/>
      <c r="R38" s="143" t="e">
        <f t="shared" si="1"/>
        <v>#DIV/0!</v>
      </c>
      <c r="S38" s="143">
        <f t="shared" si="2"/>
        <v>0</v>
      </c>
      <c r="T38" s="144">
        <f>IF(P38="nio",0,IF(P38&gt;0,VLOOKUP(K38,'3-Productie normen'!A:W,VLOOKUP(P38,'3-Productie normen'!$B$37:$C$59,2,FALSE),FALSE)))/VLOOKUP(B38,'2-Kosten per locatie'!$A$11:$C$31,3,FALSE)</f>
        <v>0</v>
      </c>
      <c r="U38" s="144">
        <f t="shared" si="3"/>
        <v>0</v>
      </c>
      <c r="V38" s="145" t="str">
        <f>VLOOKUP(K38,'3-Productie normen'!A:AG,29,FALSE)</f>
        <v>S</v>
      </c>
      <c r="W38" s="145"/>
      <c r="X38" s="146"/>
      <c r="Y38" s="147">
        <f t="shared" si="4"/>
        <v>313.64999999999998</v>
      </c>
    </row>
    <row r="39" spans="1:25" s="148" customFormat="1" ht="13.9" customHeight="1">
      <c r="A39" s="137">
        <v>39</v>
      </c>
      <c r="B39" s="138" t="s">
        <v>8237</v>
      </c>
      <c r="C39" s="138" t="s">
        <v>240</v>
      </c>
      <c r="D39" s="138"/>
      <c r="E39" s="2">
        <v>0</v>
      </c>
      <c r="F39" s="2" t="s">
        <v>284</v>
      </c>
      <c r="G39" s="2" t="s">
        <v>322</v>
      </c>
      <c r="H39" s="2" t="s">
        <v>246</v>
      </c>
      <c r="I39" s="139" t="s">
        <v>46</v>
      </c>
      <c r="J39" s="139" t="s">
        <v>323</v>
      </c>
      <c r="K39" s="139" t="s">
        <v>46</v>
      </c>
      <c r="L39" s="139" t="s">
        <v>314</v>
      </c>
      <c r="M39" s="140"/>
      <c r="N39" s="141">
        <v>1.29</v>
      </c>
      <c r="O39" s="142">
        <f t="shared" si="0"/>
        <v>205</v>
      </c>
      <c r="P39" s="2">
        <v>205</v>
      </c>
      <c r="Q39" s="2"/>
      <c r="R39" s="143" t="e">
        <f t="shared" si="1"/>
        <v>#DIV/0!</v>
      </c>
      <c r="S39" s="143">
        <f t="shared" si="2"/>
        <v>0</v>
      </c>
      <c r="T39" s="144">
        <f>IF(P39="nio",0,IF(P39&gt;0,VLOOKUP(K39,'3-Productie normen'!A:W,VLOOKUP(P39,'3-Productie normen'!$B$37:$C$59,2,FALSE),FALSE)))/VLOOKUP(B39,'2-Kosten per locatie'!$A$11:$C$31,3,FALSE)</f>
        <v>0</v>
      </c>
      <c r="U39" s="144">
        <f t="shared" si="3"/>
        <v>0</v>
      </c>
      <c r="V39" s="145" t="str">
        <f>VLOOKUP(K39,'3-Productie normen'!A:AG,29,FALSE)</f>
        <v>S</v>
      </c>
      <c r="W39" s="145"/>
      <c r="X39" s="146"/>
      <c r="Y39" s="147">
        <f t="shared" si="4"/>
        <v>264.45</v>
      </c>
    </row>
    <row r="40" spans="1:25" s="148" customFormat="1" ht="13.9" customHeight="1">
      <c r="A40" s="137">
        <v>40</v>
      </c>
      <c r="B40" s="138" t="s">
        <v>8237</v>
      </c>
      <c r="C40" s="138" t="s">
        <v>240</v>
      </c>
      <c r="D40" s="138"/>
      <c r="E40" s="2">
        <v>0</v>
      </c>
      <c r="F40" s="2" t="s">
        <v>284</v>
      </c>
      <c r="G40" s="2" t="s">
        <v>324</v>
      </c>
      <c r="H40" s="2" t="s">
        <v>325</v>
      </c>
      <c r="I40" s="139" t="s">
        <v>46</v>
      </c>
      <c r="J40" s="139" t="s">
        <v>320</v>
      </c>
      <c r="K40" s="139" t="s">
        <v>46</v>
      </c>
      <c r="L40" s="139" t="s">
        <v>314</v>
      </c>
      <c r="M40" s="140"/>
      <c r="N40" s="141">
        <v>6.12</v>
      </c>
      <c r="O40" s="142">
        <f t="shared" si="0"/>
        <v>205</v>
      </c>
      <c r="P40" s="2">
        <v>205</v>
      </c>
      <c r="Q40" s="2"/>
      <c r="R40" s="143" t="e">
        <f t="shared" si="1"/>
        <v>#DIV/0!</v>
      </c>
      <c r="S40" s="143">
        <f t="shared" si="2"/>
        <v>0</v>
      </c>
      <c r="T40" s="144">
        <f>IF(P40="nio",0,IF(P40&gt;0,VLOOKUP(K40,'3-Productie normen'!A:W,VLOOKUP(P40,'3-Productie normen'!$B$37:$C$59,2,FALSE),FALSE)))/VLOOKUP(B40,'2-Kosten per locatie'!$A$11:$C$31,3,FALSE)</f>
        <v>0</v>
      </c>
      <c r="U40" s="144">
        <f t="shared" si="3"/>
        <v>0</v>
      </c>
      <c r="V40" s="145" t="str">
        <f>VLOOKUP(K40,'3-Productie normen'!A:AG,29,FALSE)</f>
        <v>S</v>
      </c>
      <c r="W40" s="145"/>
      <c r="X40" s="146"/>
      <c r="Y40" s="147">
        <f t="shared" si="4"/>
        <v>1254.5999999999999</v>
      </c>
    </row>
    <row r="41" spans="1:25" s="148" customFormat="1" ht="13.9" customHeight="1">
      <c r="A41" s="137">
        <v>41</v>
      </c>
      <c r="B41" s="138" t="s">
        <v>8237</v>
      </c>
      <c r="C41" s="138" t="s">
        <v>240</v>
      </c>
      <c r="D41" s="138"/>
      <c r="E41" s="2">
        <v>0</v>
      </c>
      <c r="F41" s="2" t="s">
        <v>284</v>
      </c>
      <c r="G41" s="2" t="s">
        <v>326</v>
      </c>
      <c r="H41" s="2" t="s">
        <v>246</v>
      </c>
      <c r="I41" s="139" t="s">
        <v>46</v>
      </c>
      <c r="J41" s="139" t="s">
        <v>323</v>
      </c>
      <c r="K41" s="139" t="s">
        <v>46</v>
      </c>
      <c r="L41" s="139" t="s">
        <v>314</v>
      </c>
      <c r="M41" s="140"/>
      <c r="N41" s="141">
        <v>1.06</v>
      </c>
      <c r="O41" s="142">
        <f t="shared" si="0"/>
        <v>205</v>
      </c>
      <c r="P41" s="2">
        <v>205</v>
      </c>
      <c r="Q41" s="2"/>
      <c r="R41" s="143" t="e">
        <f t="shared" si="1"/>
        <v>#DIV/0!</v>
      </c>
      <c r="S41" s="143">
        <f t="shared" si="2"/>
        <v>0</v>
      </c>
      <c r="T41" s="144">
        <f>IF(P41="nio",0,IF(P41&gt;0,VLOOKUP(K41,'3-Productie normen'!A:W,VLOOKUP(P41,'3-Productie normen'!$B$37:$C$59,2,FALSE),FALSE)))/VLOOKUP(B41,'2-Kosten per locatie'!$A$11:$C$31,3,FALSE)</f>
        <v>0</v>
      </c>
      <c r="U41" s="144">
        <f t="shared" si="3"/>
        <v>0</v>
      </c>
      <c r="V41" s="145" t="str">
        <f>VLOOKUP(K41,'3-Productie normen'!A:AG,29,FALSE)</f>
        <v>S</v>
      </c>
      <c r="W41" s="145"/>
      <c r="X41" s="146"/>
      <c r="Y41" s="147">
        <f t="shared" si="4"/>
        <v>217.3</v>
      </c>
    </row>
    <row r="42" spans="1:25" s="148" customFormat="1" ht="13.9" customHeight="1">
      <c r="A42" s="137">
        <v>42</v>
      </c>
      <c r="B42" s="138" t="s">
        <v>8237</v>
      </c>
      <c r="C42" s="138" t="s">
        <v>240</v>
      </c>
      <c r="D42" s="138"/>
      <c r="E42" s="2">
        <v>0</v>
      </c>
      <c r="F42" s="2" t="s">
        <v>284</v>
      </c>
      <c r="G42" s="2" t="s">
        <v>327</v>
      </c>
      <c r="H42" s="2" t="s">
        <v>246</v>
      </c>
      <c r="I42" s="139" t="s">
        <v>46</v>
      </c>
      <c r="J42" s="139" t="s">
        <v>323</v>
      </c>
      <c r="K42" s="139" t="s">
        <v>46</v>
      </c>
      <c r="L42" s="139" t="s">
        <v>314</v>
      </c>
      <c r="M42" s="140"/>
      <c r="N42" s="141">
        <v>1.07</v>
      </c>
      <c r="O42" s="142">
        <f t="shared" si="0"/>
        <v>205</v>
      </c>
      <c r="P42" s="2">
        <v>205</v>
      </c>
      <c r="Q42" s="2"/>
      <c r="R42" s="143" t="e">
        <f t="shared" si="1"/>
        <v>#DIV/0!</v>
      </c>
      <c r="S42" s="143">
        <f t="shared" si="2"/>
        <v>0</v>
      </c>
      <c r="T42" s="144">
        <f>IF(P42="nio",0,IF(P42&gt;0,VLOOKUP(K42,'3-Productie normen'!A:W,VLOOKUP(P42,'3-Productie normen'!$B$37:$C$59,2,FALSE),FALSE)))/VLOOKUP(B42,'2-Kosten per locatie'!$A$11:$C$31,3,FALSE)</f>
        <v>0</v>
      </c>
      <c r="U42" s="144">
        <f t="shared" si="3"/>
        <v>0</v>
      </c>
      <c r="V42" s="145" t="str">
        <f>VLOOKUP(K42,'3-Productie normen'!A:AG,29,FALSE)</f>
        <v>S</v>
      </c>
      <c r="W42" s="145"/>
      <c r="X42" s="146"/>
      <c r="Y42" s="147">
        <f t="shared" si="4"/>
        <v>219.35000000000002</v>
      </c>
    </row>
    <row r="43" spans="1:25" s="148" customFormat="1" ht="13.9" customHeight="1">
      <c r="A43" s="137">
        <v>43</v>
      </c>
      <c r="B43" s="138" t="s">
        <v>8237</v>
      </c>
      <c r="C43" s="138" t="s">
        <v>240</v>
      </c>
      <c r="D43" s="138"/>
      <c r="E43" s="2">
        <v>0</v>
      </c>
      <c r="F43" s="2" t="s">
        <v>284</v>
      </c>
      <c r="G43" s="2" t="s">
        <v>328</v>
      </c>
      <c r="H43" s="2" t="s">
        <v>246</v>
      </c>
      <c r="I43" s="139" t="s">
        <v>46</v>
      </c>
      <c r="J43" s="139" t="s">
        <v>323</v>
      </c>
      <c r="K43" s="139" t="s">
        <v>46</v>
      </c>
      <c r="L43" s="139" t="s">
        <v>314</v>
      </c>
      <c r="M43" s="140"/>
      <c r="N43" s="141">
        <v>1.04</v>
      </c>
      <c r="O43" s="142">
        <f t="shared" si="0"/>
        <v>205</v>
      </c>
      <c r="P43" s="2">
        <v>205</v>
      </c>
      <c r="Q43" s="2"/>
      <c r="R43" s="143" t="e">
        <f t="shared" si="1"/>
        <v>#DIV/0!</v>
      </c>
      <c r="S43" s="143">
        <f t="shared" si="2"/>
        <v>0</v>
      </c>
      <c r="T43" s="144">
        <f>IF(P43="nio",0,IF(P43&gt;0,VLOOKUP(K43,'3-Productie normen'!A:W,VLOOKUP(P43,'3-Productie normen'!$B$37:$C$59,2,FALSE),FALSE)))/VLOOKUP(B43,'2-Kosten per locatie'!$A$11:$C$31,3,FALSE)</f>
        <v>0</v>
      </c>
      <c r="U43" s="144">
        <f t="shared" si="3"/>
        <v>0</v>
      </c>
      <c r="V43" s="145" t="str">
        <f>VLOOKUP(K43,'3-Productie normen'!A:AG,29,FALSE)</f>
        <v>S</v>
      </c>
      <c r="W43" s="145"/>
      <c r="X43" s="146"/>
      <c r="Y43" s="147">
        <f t="shared" si="4"/>
        <v>213.20000000000002</v>
      </c>
    </row>
    <row r="44" spans="1:25" s="148" customFormat="1" ht="13.9" customHeight="1">
      <c r="A44" s="137">
        <v>44</v>
      </c>
      <c r="B44" s="138" t="s">
        <v>8237</v>
      </c>
      <c r="C44" s="138" t="s">
        <v>240</v>
      </c>
      <c r="D44" s="138"/>
      <c r="E44" s="2">
        <v>0</v>
      </c>
      <c r="F44" s="2" t="s">
        <v>284</v>
      </c>
      <c r="G44" s="2" t="s">
        <v>329</v>
      </c>
      <c r="H44" s="2" t="s">
        <v>246</v>
      </c>
      <c r="I44" s="139" t="s">
        <v>46</v>
      </c>
      <c r="J44" s="139" t="s">
        <v>323</v>
      </c>
      <c r="K44" s="139" t="s">
        <v>46</v>
      </c>
      <c r="L44" s="139" t="s">
        <v>314</v>
      </c>
      <c r="M44" s="140"/>
      <c r="N44" s="141">
        <v>1.1000000000000001</v>
      </c>
      <c r="O44" s="142">
        <f t="shared" si="0"/>
        <v>205</v>
      </c>
      <c r="P44" s="2">
        <v>205</v>
      </c>
      <c r="Q44" s="2"/>
      <c r="R44" s="143" t="e">
        <f t="shared" si="1"/>
        <v>#DIV/0!</v>
      </c>
      <c r="S44" s="143">
        <f t="shared" si="2"/>
        <v>0</v>
      </c>
      <c r="T44" s="144">
        <f>IF(P44="nio",0,IF(P44&gt;0,VLOOKUP(K44,'3-Productie normen'!A:W,VLOOKUP(P44,'3-Productie normen'!$B$37:$C$59,2,FALSE),FALSE)))/VLOOKUP(B44,'2-Kosten per locatie'!$A$11:$C$31,3,FALSE)</f>
        <v>0</v>
      </c>
      <c r="U44" s="144">
        <f t="shared" si="3"/>
        <v>0</v>
      </c>
      <c r="V44" s="145" t="str">
        <f>VLOOKUP(K44,'3-Productie normen'!A:AG,29,FALSE)</f>
        <v>S</v>
      </c>
      <c r="W44" s="145"/>
      <c r="X44" s="146"/>
      <c r="Y44" s="147">
        <f t="shared" si="4"/>
        <v>225.50000000000003</v>
      </c>
    </row>
    <row r="45" spans="1:25" s="148" customFormat="1" ht="13.9" customHeight="1">
      <c r="A45" s="137">
        <v>45</v>
      </c>
      <c r="B45" s="138" t="s">
        <v>8237</v>
      </c>
      <c r="C45" s="138" t="s">
        <v>240</v>
      </c>
      <c r="D45" s="138"/>
      <c r="E45" s="2">
        <v>0</v>
      </c>
      <c r="F45" s="2" t="s">
        <v>284</v>
      </c>
      <c r="G45" s="2" t="s">
        <v>330</v>
      </c>
      <c r="H45" s="2" t="s">
        <v>246</v>
      </c>
      <c r="I45" s="139" t="s">
        <v>46</v>
      </c>
      <c r="J45" s="139" t="s">
        <v>323</v>
      </c>
      <c r="K45" s="139" t="s">
        <v>46</v>
      </c>
      <c r="L45" s="139" t="s">
        <v>314</v>
      </c>
      <c r="M45" s="140"/>
      <c r="N45" s="141">
        <v>1.1200000000000001</v>
      </c>
      <c r="O45" s="142">
        <f t="shared" si="0"/>
        <v>205</v>
      </c>
      <c r="P45" s="2">
        <v>205</v>
      </c>
      <c r="Q45" s="2"/>
      <c r="R45" s="143" t="e">
        <f t="shared" si="1"/>
        <v>#DIV/0!</v>
      </c>
      <c r="S45" s="143">
        <f t="shared" si="2"/>
        <v>0</v>
      </c>
      <c r="T45" s="144">
        <f>IF(P45="nio",0,IF(P45&gt;0,VLOOKUP(K45,'3-Productie normen'!A:W,VLOOKUP(P45,'3-Productie normen'!$B$37:$C$59,2,FALSE),FALSE)))/VLOOKUP(B45,'2-Kosten per locatie'!$A$11:$C$31,3,FALSE)</f>
        <v>0</v>
      </c>
      <c r="U45" s="144">
        <f t="shared" si="3"/>
        <v>0</v>
      </c>
      <c r="V45" s="145" t="str">
        <f>VLOOKUP(K45,'3-Productie normen'!A:AG,29,FALSE)</f>
        <v>S</v>
      </c>
      <c r="W45" s="145"/>
      <c r="X45" s="146"/>
      <c r="Y45" s="147">
        <f t="shared" si="4"/>
        <v>229.60000000000002</v>
      </c>
    </row>
    <row r="46" spans="1:25" s="148" customFormat="1" ht="13.9" customHeight="1">
      <c r="A46" s="137">
        <v>46</v>
      </c>
      <c r="B46" s="138" t="s">
        <v>8237</v>
      </c>
      <c r="C46" s="138" t="s">
        <v>240</v>
      </c>
      <c r="D46" s="138"/>
      <c r="E46" s="2">
        <v>0</v>
      </c>
      <c r="F46" s="2" t="s">
        <v>284</v>
      </c>
      <c r="G46" s="2" t="s">
        <v>331</v>
      </c>
      <c r="H46" s="2" t="s">
        <v>246</v>
      </c>
      <c r="I46" s="139" t="s">
        <v>46</v>
      </c>
      <c r="J46" s="139" t="s">
        <v>320</v>
      </c>
      <c r="K46" s="139" t="s">
        <v>46</v>
      </c>
      <c r="L46" s="139" t="s">
        <v>314</v>
      </c>
      <c r="M46" s="140"/>
      <c r="N46" s="141">
        <v>6.08</v>
      </c>
      <c r="O46" s="142">
        <f t="shared" si="0"/>
        <v>205</v>
      </c>
      <c r="P46" s="2">
        <v>205</v>
      </c>
      <c r="Q46" s="2"/>
      <c r="R46" s="143" t="e">
        <f t="shared" si="1"/>
        <v>#DIV/0!</v>
      </c>
      <c r="S46" s="143">
        <f t="shared" si="2"/>
        <v>0</v>
      </c>
      <c r="T46" s="144">
        <f>IF(P46="nio",0,IF(P46&gt;0,VLOOKUP(K46,'3-Productie normen'!A:W,VLOOKUP(P46,'3-Productie normen'!$B$37:$C$59,2,FALSE),FALSE)))/VLOOKUP(B46,'2-Kosten per locatie'!$A$11:$C$31,3,FALSE)</f>
        <v>0</v>
      </c>
      <c r="U46" s="144">
        <f t="shared" si="3"/>
        <v>0</v>
      </c>
      <c r="V46" s="145" t="str">
        <f>VLOOKUP(K46,'3-Productie normen'!A:AG,29,FALSE)</f>
        <v>S</v>
      </c>
      <c r="W46" s="145"/>
      <c r="X46" s="146"/>
      <c r="Y46" s="147">
        <f t="shared" si="4"/>
        <v>1246.4000000000001</v>
      </c>
    </row>
    <row r="47" spans="1:25" s="148" customFormat="1" ht="13.9" customHeight="1">
      <c r="A47" s="137">
        <v>47</v>
      </c>
      <c r="B47" s="138" t="s">
        <v>8237</v>
      </c>
      <c r="C47" s="138" t="s">
        <v>240</v>
      </c>
      <c r="D47" s="138"/>
      <c r="E47" s="2">
        <v>0</v>
      </c>
      <c r="F47" s="2" t="s">
        <v>284</v>
      </c>
      <c r="G47" s="2" t="s">
        <v>332</v>
      </c>
      <c r="H47" s="2" t="s">
        <v>246</v>
      </c>
      <c r="I47" s="139" t="s">
        <v>46</v>
      </c>
      <c r="J47" s="139" t="s">
        <v>323</v>
      </c>
      <c r="K47" s="139" t="s">
        <v>46</v>
      </c>
      <c r="L47" s="139" t="s">
        <v>314</v>
      </c>
      <c r="M47" s="140"/>
      <c r="N47" s="141">
        <v>1.04</v>
      </c>
      <c r="O47" s="142">
        <f t="shared" si="0"/>
        <v>205</v>
      </c>
      <c r="P47" s="2">
        <v>205</v>
      </c>
      <c r="Q47" s="2"/>
      <c r="R47" s="143" t="e">
        <f t="shared" si="1"/>
        <v>#DIV/0!</v>
      </c>
      <c r="S47" s="143">
        <f t="shared" si="2"/>
        <v>0</v>
      </c>
      <c r="T47" s="144">
        <f>IF(P47="nio",0,IF(P47&gt;0,VLOOKUP(K47,'3-Productie normen'!A:W,VLOOKUP(P47,'3-Productie normen'!$B$37:$C$59,2,FALSE),FALSE)))/VLOOKUP(B47,'2-Kosten per locatie'!$A$11:$C$31,3,FALSE)</f>
        <v>0</v>
      </c>
      <c r="U47" s="144">
        <f t="shared" si="3"/>
        <v>0</v>
      </c>
      <c r="V47" s="145" t="str">
        <f>VLOOKUP(K47,'3-Productie normen'!A:AG,29,FALSE)</f>
        <v>S</v>
      </c>
      <c r="W47" s="145"/>
      <c r="X47" s="146"/>
      <c r="Y47" s="147">
        <f t="shared" si="4"/>
        <v>213.20000000000002</v>
      </c>
    </row>
    <row r="48" spans="1:25" s="148" customFormat="1" ht="13.9" customHeight="1">
      <c r="A48" s="137">
        <v>48</v>
      </c>
      <c r="B48" s="138" t="s">
        <v>8237</v>
      </c>
      <c r="C48" s="138" t="s">
        <v>240</v>
      </c>
      <c r="D48" s="138"/>
      <c r="E48" s="2">
        <v>0</v>
      </c>
      <c r="F48" s="2" t="s">
        <v>284</v>
      </c>
      <c r="G48" s="2" t="s">
        <v>333</v>
      </c>
      <c r="H48" s="2" t="s">
        <v>246</v>
      </c>
      <c r="I48" s="139" t="s">
        <v>46</v>
      </c>
      <c r="J48" s="139" t="s">
        <v>323</v>
      </c>
      <c r="K48" s="139" t="s">
        <v>46</v>
      </c>
      <c r="L48" s="139" t="s">
        <v>314</v>
      </c>
      <c r="M48" s="140"/>
      <c r="N48" s="141">
        <v>1.07</v>
      </c>
      <c r="O48" s="142">
        <f t="shared" si="0"/>
        <v>205</v>
      </c>
      <c r="P48" s="2">
        <v>205</v>
      </c>
      <c r="Q48" s="2"/>
      <c r="R48" s="143" t="e">
        <f t="shared" si="1"/>
        <v>#DIV/0!</v>
      </c>
      <c r="S48" s="143">
        <f t="shared" si="2"/>
        <v>0</v>
      </c>
      <c r="T48" s="144">
        <f>IF(P48="nio",0,IF(P48&gt;0,VLOOKUP(K48,'3-Productie normen'!A:W,VLOOKUP(P48,'3-Productie normen'!$B$37:$C$59,2,FALSE),FALSE)))/VLOOKUP(B48,'2-Kosten per locatie'!$A$11:$C$31,3,FALSE)</f>
        <v>0</v>
      </c>
      <c r="U48" s="144">
        <f t="shared" si="3"/>
        <v>0</v>
      </c>
      <c r="V48" s="145" t="str">
        <f>VLOOKUP(K48,'3-Productie normen'!A:AG,29,FALSE)</f>
        <v>S</v>
      </c>
      <c r="W48" s="145"/>
      <c r="X48" s="146"/>
      <c r="Y48" s="147">
        <f t="shared" si="4"/>
        <v>219.35000000000002</v>
      </c>
    </row>
    <row r="49" spans="1:25" s="148" customFormat="1" ht="13.9" customHeight="1">
      <c r="A49" s="137">
        <v>49</v>
      </c>
      <c r="B49" s="138" t="s">
        <v>8237</v>
      </c>
      <c r="C49" s="138" t="s">
        <v>240</v>
      </c>
      <c r="D49" s="138"/>
      <c r="E49" s="2">
        <v>0</v>
      </c>
      <c r="F49" s="2" t="s">
        <v>284</v>
      </c>
      <c r="G49" s="2" t="s">
        <v>334</v>
      </c>
      <c r="H49" s="2" t="s">
        <v>246</v>
      </c>
      <c r="I49" s="139" t="s">
        <v>46</v>
      </c>
      <c r="J49" s="139" t="s">
        <v>323</v>
      </c>
      <c r="K49" s="139" t="s">
        <v>46</v>
      </c>
      <c r="L49" s="139" t="s">
        <v>314</v>
      </c>
      <c r="M49" s="140"/>
      <c r="N49" s="141">
        <v>1.06</v>
      </c>
      <c r="O49" s="142">
        <f t="shared" si="0"/>
        <v>205</v>
      </c>
      <c r="P49" s="2">
        <v>205</v>
      </c>
      <c r="Q49" s="2"/>
      <c r="R49" s="143" t="e">
        <f t="shared" si="1"/>
        <v>#DIV/0!</v>
      </c>
      <c r="S49" s="143">
        <f t="shared" si="2"/>
        <v>0</v>
      </c>
      <c r="T49" s="144">
        <f>IF(P49="nio",0,IF(P49&gt;0,VLOOKUP(K49,'3-Productie normen'!A:W,VLOOKUP(P49,'3-Productie normen'!$B$37:$C$59,2,FALSE),FALSE)))/VLOOKUP(B49,'2-Kosten per locatie'!$A$11:$C$31,3,FALSE)</f>
        <v>0</v>
      </c>
      <c r="U49" s="144">
        <f t="shared" si="3"/>
        <v>0</v>
      </c>
      <c r="V49" s="145" t="str">
        <f>VLOOKUP(K49,'3-Productie normen'!A:AG,29,FALSE)</f>
        <v>S</v>
      </c>
      <c r="W49" s="145"/>
      <c r="X49" s="146"/>
      <c r="Y49" s="147">
        <f t="shared" si="4"/>
        <v>217.3</v>
      </c>
    </row>
    <row r="50" spans="1:25" s="148" customFormat="1" ht="13.9" customHeight="1">
      <c r="A50" s="137">
        <v>50</v>
      </c>
      <c r="B50" s="138" t="s">
        <v>8237</v>
      </c>
      <c r="C50" s="138" t="s">
        <v>240</v>
      </c>
      <c r="D50" s="138"/>
      <c r="E50" s="2">
        <v>0</v>
      </c>
      <c r="F50" s="2" t="s">
        <v>284</v>
      </c>
      <c r="G50" s="2" t="s">
        <v>335</v>
      </c>
      <c r="H50" s="2" t="s">
        <v>336</v>
      </c>
      <c r="I50" s="139" t="s">
        <v>277</v>
      </c>
      <c r="J50" s="139" t="s">
        <v>337</v>
      </c>
      <c r="K50" s="139" t="s">
        <v>478</v>
      </c>
      <c r="L50" s="139" t="s">
        <v>298</v>
      </c>
      <c r="M50" s="140" t="s">
        <v>8160</v>
      </c>
      <c r="N50" s="141">
        <v>14.39</v>
      </c>
      <c r="O50" s="142">
        <f t="shared" si="0"/>
        <v>82</v>
      </c>
      <c r="P50" s="2">
        <v>82</v>
      </c>
      <c r="Q50" s="2"/>
      <c r="R50" s="143" t="e">
        <f t="shared" si="1"/>
        <v>#DIV/0!</v>
      </c>
      <c r="S50" s="143">
        <f t="shared" si="2"/>
        <v>0</v>
      </c>
      <c r="T50" s="144">
        <f>IF(P50="nio",0,IF(P50&gt;0,VLOOKUP(K50,'3-Productie normen'!A:W,VLOOKUP(P50,'3-Productie normen'!$B$37:$C$59,2,FALSE),FALSE)))/VLOOKUP(B50,'2-Kosten per locatie'!$A$11:$C$31,3,FALSE)</f>
        <v>0</v>
      </c>
      <c r="U50" s="144">
        <f t="shared" si="3"/>
        <v>0</v>
      </c>
      <c r="V50" s="145" t="str">
        <f>VLOOKUP(K50,'3-Productie normen'!A:AG,29,FALSE)</f>
        <v>B</v>
      </c>
      <c r="W50" s="145"/>
      <c r="X50" s="146"/>
      <c r="Y50" s="147">
        <f t="shared" si="4"/>
        <v>1179.98</v>
      </c>
    </row>
    <row r="51" spans="1:25" s="148" customFormat="1" ht="13.9" customHeight="1">
      <c r="A51" s="137">
        <v>51</v>
      </c>
      <c r="B51" s="138" t="s">
        <v>8237</v>
      </c>
      <c r="C51" s="138" t="s">
        <v>240</v>
      </c>
      <c r="D51" s="138"/>
      <c r="E51" s="2">
        <v>0</v>
      </c>
      <c r="F51" s="2" t="s">
        <v>284</v>
      </c>
      <c r="G51" s="2" t="s">
        <v>338</v>
      </c>
      <c r="H51" s="2" t="s">
        <v>339</v>
      </c>
      <c r="I51" s="139" t="s">
        <v>277</v>
      </c>
      <c r="J51" s="139" t="s">
        <v>277</v>
      </c>
      <c r="K51" s="139" t="s">
        <v>478</v>
      </c>
      <c r="L51" s="139" t="s">
        <v>298</v>
      </c>
      <c r="M51" s="140" t="s">
        <v>8160</v>
      </c>
      <c r="N51" s="141">
        <v>25.23</v>
      </c>
      <c r="O51" s="142">
        <f t="shared" si="0"/>
        <v>82</v>
      </c>
      <c r="P51" s="2">
        <v>82</v>
      </c>
      <c r="Q51" s="2"/>
      <c r="R51" s="143" t="e">
        <f t="shared" si="1"/>
        <v>#DIV/0!</v>
      </c>
      <c r="S51" s="143">
        <f t="shared" si="2"/>
        <v>0</v>
      </c>
      <c r="T51" s="144">
        <f>IF(P51="nio",0,IF(P51&gt;0,VLOOKUP(K51,'3-Productie normen'!A:W,VLOOKUP(P51,'3-Productie normen'!$B$37:$C$59,2,FALSE),FALSE)))/VLOOKUP(B51,'2-Kosten per locatie'!$A$11:$C$31,3,FALSE)</f>
        <v>0</v>
      </c>
      <c r="U51" s="144">
        <f t="shared" si="3"/>
        <v>0</v>
      </c>
      <c r="V51" s="145" t="str">
        <f>VLOOKUP(K51,'3-Productie normen'!A:AG,29,FALSE)</f>
        <v>B</v>
      </c>
      <c r="W51" s="145"/>
      <c r="X51" s="146"/>
      <c r="Y51" s="147">
        <f t="shared" si="4"/>
        <v>2068.86</v>
      </c>
    </row>
    <row r="52" spans="1:25" s="148" customFormat="1" ht="13.9" customHeight="1">
      <c r="A52" s="137">
        <v>52</v>
      </c>
      <c r="B52" s="138" t="s">
        <v>8237</v>
      </c>
      <c r="C52" s="138" t="s">
        <v>240</v>
      </c>
      <c r="D52" s="138"/>
      <c r="E52" s="2">
        <v>0</v>
      </c>
      <c r="F52" s="2" t="s">
        <v>284</v>
      </c>
      <c r="G52" s="2" t="s">
        <v>340</v>
      </c>
      <c r="H52" s="2" t="s">
        <v>341</v>
      </c>
      <c r="I52" s="139" t="s">
        <v>277</v>
      </c>
      <c r="J52" s="139" t="s">
        <v>277</v>
      </c>
      <c r="K52" s="139" t="s">
        <v>478</v>
      </c>
      <c r="L52" s="139" t="s">
        <v>298</v>
      </c>
      <c r="M52" s="140" t="s">
        <v>8160</v>
      </c>
      <c r="N52" s="141">
        <v>25.59</v>
      </c>
      <c r="O52" s="142">
        <f t="shared" si="0"/>
        <v>82</v>
      </c>
      <c r="P52" s="2">
        <v>82</v>
      </c>
      <c r="Q52" s="2"/>
      <c r="R52" s="143" t="e">
        <f t="shared" si="1"/>
        <v>#DIV/0!</v>
      </c>
      <c r="S52" s="143">
        <f t="shared" si="2"/>
        <v>0</v>
      </c>
      <c r="T52" s="144">
        <f>IF(P52="nio",0,IF(P52&gt;0,VLOOKUP(K52,'3-Productie normen'!A:W,VLOOKUP(P52,'3-Productie normen'!$B$37:$C$59,2,FALSE),FALSE)))/VLOOKUP(B52,'2-Kosten per locatie'!$A$11:$C$31,3,FALSE)</f>
        <v>0</v>
      </c>
      <c r="U52" s="144">
        <f t="shared" si="3"/>
        <v>0</v>
      </c>
      <c r="V52" s="145" t="str">
        <f>VLOOKUP(K52,'3-Productie normen'!A:AG,29,FALSE)</f>
        <v>B</v>
      </c>
      <c r="W52" s="145"/>
      <c r="X52" s="146"/>
      <c r="Y52" s="147">
        <f t="shared" si="4"/>
        <v>2098.38</v>
      </c>
    </row>
    <row r="53" spans="1:25" s="148" customFormat="1" ht="13.9" customHeight="1">
      <c r="A53" s="137">
        <v>53</v>
      </c>
      <c r="B53" s="138" t="s">
        <v>8237</v>
      </c>
      <c r="C53" s="138" t="s">
        <v>240</v>
      </c>
      <c r="D53" s="138"/>
      <c r="E53" s="2">
        <v>0</v>
      </c>
      <c r="F53" s="2" t="s">
        <v>284</v>
      </c>
      <c r="G53" s="2" t="s">
        <v>342</v>
      </c>
      <c r="H53" s="2" t="s">
        <v>343</v>
      </c>
      <c r="I53" s="139" t="s">
        <v>277</v>
      </c>
      <c r="J53" s="139" t="s">
        <v>344</v>
      </c>
      <c r="K53" s="139" t="s">
        <v>479</v>
      </c>
      <c r="L53" s="139" t="s">
        <v>298</v>
      </c>
      <c r="M53" s="140" t="s">
        <v>8160</v>
      </c>
      <c r="N53" s="141">
        <v>51.91</v>
      </c>
      <c r="O53" s="142">
        <f t="shared" si="0"/>
        <v>205</v>
      </c>
      <c r="P53" s="2">
        <v>205</v>
      </c>
      <c r="Q53" s="2"/>
      <c r="R53" s="143" t="e">
        <f t="shared" si="1"/>
        <v>#DIV/0!</v>
      </c>
      <c r="S53" s="143">
        <f t="shared" si="2"/>
        <v>0</v>
      </c>
      <c r="T53" s="144">
        <f>IF(P53="nio",0,IF(P53&gt;0,VLOOKUP(K53,'3-Productie normen'!A:W,VLOOKUP(P53,'3-Productie normen'!$B$37:$C$59,2,FALSE),FALSE)))/VLOOKUP(B53,'2-Kosten per locatie'!$A$11:$C$31,3,FALSE)</f>
        <v>0</v>
      </c>
      <c r="U53" s="144">
        <f t="shared" si="3"/>
        <v>0</v>
      </c>
      <c r="V53" s="145" t="str">
        <f>VLOOKUP(K53,'3-Productie normen'!A:AG,29,FALSE)</f>
        <v>B</v>
      </c>
      <c r="W53" s="145"/>
      <c r="X53" s="146"/>
      <c r="Y53" s="147">
        <f t="shared" si="4"/>
        <v>10641.55</v>
      </c>
    </row>
    <row r="54" spans="1:25" s="148" customFormat="1" ht="13.9" customHeight="1">
      <c r="A54" s="137">
        <v>54</v>
      </c>
      <c r="B54" s="138" t="s">
        <v>8237</v>
      </c>
      <c r="C54" s="138" t="s">
        <v>240</v>
      </c>
      <c r="D54" s="138"/>
      <c r="E54" s="2">
        <v>0</v>
      </c>
      <c r="F54" s="2" t="s">
        <v>284</v>
      </c>
      <c r="G54" s="2" t="s">
        <v>345</v>
      </c>
      <c r="H54" s="2" t="s">
        <v>346</v>
      </c>
      <c r="I54" s="139" t="s">
        <v>277</v>
      </c>
      <c r="J54" s="139" t="s">
        <v>277</v>
      </c>
      <c r="K54" s="139" t="s">
        <v>478</v>
      </c>
      <c r="L54" s="139" t="s">
        <v>298</v>
      </c>
      <c r="M54" s="140" t="s">
        <v>8160</v>
      </c>
      <c r="N54" s="141">
        <v>52.98</v>
      </c>
      <c r="O54" s="142">
        <f t="shared" si="0"/>
        <v>82</v>
      </c>
      <c r="P54" s="2">
        <v>82</v>
      </c>
      <c r="Q54" s="2"/>
      <c r="R54" s="143" t="e">
        <f t="shared" si="1"/>
        <v>#DIV/0!</v>
      </c>
      <c r="S54" s="143">
        <f t="shared" si="2"/>
        <v>0</v>
      </c>
      <c r="T54" s="144">
        <f>IF(P54="nio",0,IF(P54&gt;0,VLOOKUP(K54,'3-Productie normen'!A:W,VLOOKUP(P54,'3-Productie normen'!$B$37:$C$59,2,FALSE),FALSE)))/VLOOKUP(B54,'2-Kosten per locatie'!$A$11:$C$31,3,FALSE)</f>
        <v>0</v>
      </c>
      <c r="U54" s="144">
        <f t="shared" si="3"/>
        <v>0</v>
      </c>
      <c r="V54" s="145" t="str">
        <f>VLOOKUP(K54,'3-Productie normen'!A:AG,29,FALSE)</f>
        <v>B</v>
      </c>
      <c r="W54" s="145"/>
      <c r="X54" s="146"/>
      <c r="Y54" s="147">
        <f t="shared" si="4"/>
        <v>4344.3599999999997</v>
      </c>
    </row>
    <row r="55" spans="1:25" s="148" customFormat="1" ht="13.9" customHeight="1">
      <c r="A55" s="137">
        <v>55</v>
      </c>
      <c r="B55" s="138" t="s">
        <v>8237</v>
      </c>
      <c r="C55" s="138" t="s">
        <v>240</v>
      </c>
      <c r="D55" s="138"/>
      <c r="E55" s="2">
        <v>0</v>
      </c>
      <c r="F55" s="2" t="s">
        <v>284</v>
      </c>
      <c r="G55" s="2" t="s">
        <v>347</v>
      </c>
      <c r="H55" s="2" t="s">
        <v>246</v>
      </c>
      <c r="I55" s="139" t="s">
        <v>277</v>
      </c>
      <c r="J55" s="139" t="s">
        <v>277</v>
      </c>
      <c r="K55" s="139" t="s">
        <v>478</v>
      </c>
      <c r="L55" s="139" t="s">
        <v>298</v>
      </c>
      <c r="M55" s="140" t="s">
        <v>8160</v>
      </c>
      <c r="N55" s="141">
        <v>14.27</v>
      </c>
      <c r="O55" s="142">
        <f t="shared" si="0"/>
        <v>82</v>
      </c>
      <c r="P55" s="2">
        <v>82</v>
      </c>
      <c r="Q55" s="2"/>
      <c r="R55" s="143" t="e">
        <f t="shared" si="1"/>
        <v>#DIV/0!</v>
      </c>
      <c r="S55" s="143">
        <f t="shared" si="2"/>
        <v>0</v>
      </c>
      <c r="T55" s="144">
        <f>IF(P55="nio",0,IF(P55&gt;0,VLOOKUP(K55,'3-Productie normen'!A:W,VLOOKUP(P55,'3-Productie normen'!$B$37:$C$59,2,FALSE),FALSE)))/VLOOKUP(B55,'2-Kosten per locatie'!$A$11:$C$31,3,FALSE)</f>
        <v>0</v>
      </c>
      <c r="U55" s="144">
        <f t="shared" si="3"/>
        <v>0</v>
      </c>
      <c r="V55" s="145" t="str">
        <f>VLOOKUP(K55,'3-Productie normen'!A:AG,29,FALSE)</f>
        <v>B</v>
      </c>
      <c r="W55" s="145"/>
      <c r="X55" s="146"/>
      <c r="Y55" s="147">
        <f t="shared" si="4"/>
        <v>1170.1399999999999</v>
      </c>
    </row>
    <row r="56" spans="1:25" s="148" customFormat="1" ht="13.9" customHeight="1">
      <c r="A56" s="137">
        <v>56</v>
      </c>
      <c r="B56" s="138" t="s">
        <v>8237</v>
      </c>
      <c r="C56" s="138" t="s">
        <v>240</v>
      </c>
      <c r="D56" s="138"/>
      <c r="E56" s="2">
        <v>0</v>
      </c>
      <c r="F56" s="2" t="s">
        <v>284</v>
      </c>
      <c r="G56" s="2" t="s">
        <v>348</v>
      </c>
      <c r="H56" s="2" t="s">
        <v>349</v>
      </c>
      <c r="I56" s="139" t="s">
        <v>350</v>
      </c>
      <c r="J56" s="139" t="s">
        <v>351</v>
      </c>
      <c r="K56" s="139" t="s">
        <v>274</v>
      </c>
      <c r="L56" s="139" t="s">
        <v>298</v>
      </c>
      <c r="M56" s="140" t="s">
        <v>8160</v>
      </c>
      <c r="N56" s="141">
        <v>48.1</v>
      </c>
      <c r="O56" s="142">
        <f t="shared" si="0"/>
        <v>205</v>
      </c>
      <c r="P56" s="2">
        <v>205</v>
      </c>
      <c r="Q56" s="2"/>
      <c r="R56" s="143" t="e">
        <f t="shared" si="1"/>
        <v>#DIV/0!</v>
      </c>
      <c r="S56" s="143">
        <f t="shared" si="2"/>
        <v>0</v>
      </c>
      <c r="T56" s="144">
        <f>IF(P56="nio",0,IF(P56&gt;0,VLOOKUP(K56,'3-Productie normen'!A:W,VLOOKUP(P56,'3-Productie normen'!$B$37:$C$59,2,FALSE),FALSE)))/VLOOKUP(B56,'2-Kosten per locatie'!$A$11:$C$31,3,FALSE)</f>
        <v>0</v>
      </c>
      <c r="U56" s="144">
        <f t="shared" si="3"/>
        <v>0</v>
      </c>
      <c r="V56" s="145" t="str">
        <f>VLOOKUP(K56,'3-Productie normen'!A:AG,29,FALSE)</f>
        <v>L</v>
      </c>
      <c r="W56" s="145"/>
      <c r="X56" s="146"/>
      <c r="Y56" s="147">
        <f t="shared" si="4"/>
        <v>9860.5</v>
      </c>
    </row>
    <row r="57" spans="1:25" s="148" customFormat="1" ht="13.9" customHeight="1">
      <c r="A57" s="137">
        <v>57</v>
      </c>
      <c r="B57" s="138" t="s">
        <v>8237</v>
      </c>
      <c r="C57" s="138" t="s">
        <v>240</v>
      </c>
      <c r="D57" s="138"/>
      <c r="E57" s="2">
        <v>0</v>
      </c>
      <c r="F57" s="2" t="s">
        <v>284</v>
      </c>
      <c r="G57" s="2" t="s">
        <v>352</v>
      </c>
      <c r="H57" s="2" t="s">
        <v>353</v>
      </c>
      <c r="I57" s="139" t="s">
        <v>272</v>
      </c>
      <c r="J57" s="139" t="s">
        <v>354</v>
      </c>
      <c r="K57" s="139" t="s">
        <v>50</v>
      </c>
      <c r="L57" s="139" t="s">
        <v>298</v>
      </c>
      <c r="M57" s="140" t="s">
        <v>8160</v>
      </c>
      <c r="N57" s="141">
        <v>194.27</v>
      </c>
      <c r="O57" s="142">
        <f t="shared" si="0"/>
        <v>205</v>
      </c>
      <c r="P57" s="2">
        <v>205</v>
      </c>
      <c r="Q57" s="2"/>
      <c r="R57" s="143" t="e">
        <f t="shared" si="1"/>
        <v>#DIV/0!</v>
      </c>
      <c r="S57" s="143">
        <f t="shared" si="2"/>
        <v>0</v>
      </c>
      <c r="T57" s="144">
        <f>IF(P57="nio",0,IF(P57&gt;0,VLOOKUP(K57,'3-Productie normen'!A:W,VLOOKUP(P57,'3-Productie normen'!$B$37:$C$59,2,FALSE),FALSE)))/VLOOKUP(B57,'2-Kosten per locatie'!$A$11:$C$31,3,FALSE)</f>
        <v>0</v>
      </c>
      <c r="U57" s="144">
        <f t="shared" si="3"/>
        <v>0</v>
      </c>
      <c r="V57" s="145" t="str">
        <f>VLOOKUP(K57,'3-Productie normen'!A:AG,29,FALSE)</f>
        <v>V</v>
      </c>
      <c r="W57" s="145"/>
      <c r="X57" s="146"/>
      <c r="Y57" s="147">
        <f t="shared" si="4"/>
        <v>39825.35</v>
      </c>
    </row>
    <row r="58" spans="1:25" s="148" customFormat="1" ht="13.9" customHeight="1">
      <c r="A58" s="137">
        <v>58</v>
      </c>
      <c r="B58" s="138" t="s">
        <v>8237</v>
      </c>
      <c r="C58" s="138" t="s">
        <v>240</v>
      </c>
      <c r="D58" s="138"/>
      <c r="E58" s="2">
        <v>0</v>
      </c>
      <c r="F58" s="2" t="s">
        <v>284</v>
      </c>
      <c r="G58" s="2" t="s">
        <v>355</v>
      </c>
      <c r="H58" s="2" t="s">
        <v>356</v>
      </c>
      <c r="I58" s="139" t="s">
        <v>350</v>
      </c>
      <c r="J58" s="139" t="s">
        <v>351</v>
      </c>
      <c r="K58" s="139" t="s">
        <v>274</v>
      </c>
      <c r="L58" s="139" t="s">
        <v>298</v>
      </c>
      <c r="M58" s="140" t="s">
        <v>8160</v>
      </c>
      <c r="N58" s="141">
        <v>48.19</v>
      </c>
      <c r="O58" s="142">
        <f t="shared" si="0"/>
        <v>205</v>
      </c>
      <c r="P58" s="2">
        <v>205</v>
      </c>
      <c r="Q58" s="2"/>
      <c r="R58" s="143" t="e">
        <f t="shared" si="1"/>
        <v>#DIV/0!</v>
      </c>
      <c r="S58" s="143">
        <f t="shared" si="2"/>
        <v>0</v>
      </c>
      <c r="T58" s="144">
        <f>IF(P58="nio",0,IF(P58&gt;0,VLOOKUP(K58,'3-Productie normen'!A:W,VLOOKUP(P58,'3-Productie normen'!$B$37:$C$59,2,FALSE),FALSE)))/VLOOKUP(B58,'2-Kosten per locatie'!$A$11:$C$31,3,FALSE)</f>
        <v>0</v>
      </c>
      <c r="U58" s="144">
        <f t="shared" si="3"/>
        <v>0</v>
      </c>
      <c r="V58" s="145" t="str">
        <f>VLOOKUP(K58,'3-Productie normen'!A:AG,29,FALSE)</f>
        <v>L</v>
      </c>
      <c r="W58" s="145"/>
      <c r="X58" s="146"/>
      <c r="Y58" s="147">
        <f t="shared" si="4"/>
        <v>9878.9499999999989</v>
      </c>
    </row>
    <row r="59" spans="1:25" s="148" customFormat="1" ht="13.9" customHeight="1">
      <c r="A59" s="137">
        <v>59</v>
      </c>
      <c r="B59" s="138" t="s">
        <v>8237</v>
      </c>
      <c r="C59" s="138" t="s">
        <v>240</v>
      </c>
      <c r="D59" s="138"/>
      <c r="E59" s="2">
        <v>0</v>
      </c>
      <c r="F59" s="2" t="s">
        <v>284</v>
      </c>
      <c r="G59" s="2" t="s">
        <v>357</v>
      </c>
      <c r="H59" s="2" t="s">
        <v>358</v>
      </c>
      <c r="I59" s="139" t="s">
        <v>350</v>
      </c>
      <c r="J59" s="139" t="s">
        <v>351</v>
      </c>
      <c r="K59" s="139" t="s">
        <v>274</v>
      </c>
      <c r="L59" s="139" t="s">
        <v>298</v>
      </c>
      <c r="M59" s="140" t="s">
        <v>8160</v>
      </c>
      <c r="N59" s="141">
        <v>63.58</v>
      </c>
      <c r="O59" s="142">
        <f t="shared" si="0"/>
        <v>205</v>
      </c>
      <c r="P59" s="2">
        <v>205</v>
      </c>
      <c r="Q59" s="2"/>
      <c r="R59" s="143" t="e">
        <f t="shared" si="1"/>
        <v>#DIV/0!</v>
      </c>
      <c r="S59" s="143">
        <f t="shared" si="2"/>
        <v>0</v>
      </c>
      <c r="T59" s="144">
        <f>IF(P59="nio",0,IF(P59&gt;0,VLOOKUP(K59,'3-Productie normen'!A:W,VLOOKUP(P59,'3-Productie normen'!$B$37:$C$59,2,FALSE),FALSE)))/VLOOKUP(B59,'2-Kosten per locatie'!$A$11:$C$31,3,FALSE)</f>
        <v>0</v>
      </c>
      <c r="U59" s="144">
        <f t="shared" si="3"/>
        <v>0</v>
      </c>
      <c r="V59" s="145" t="str">
        <f>VLOOKUP(K59,'3-Productie normen'!A:AG,29,FALSE)</f>
        <v>L</v>
      </c>
      <c r="W59" s="145"/>
      <c r="X59" s="146"/>
      <c r="Y59" s="147">
        <f t="shared" si="4"/>
        <v>13033.9</v>
      </c>
    </row>
    <row r="60" spans="1:25" s="148" customFormat="1" ht="13.9" customHeight="1">
      <c r="A60" s="137">
        <v>60</v>
      </c>
      <c r="B60" s="138" t="s">
        <v>8237</v>
      </c>
      <c r="C60" s="138" t="s">
        <v>240</v>
      </c>
      <c r="D60" s="138"/>
      <c r="E60" s="2">
        <v>0</v>
      </c>
      <c r="F60" s="2" t="s">
        <v>284</v>
      </c>
      <c r="G60" s="2" t="s">
        <v>359</v>
      </c>
      <c r="H60" s="2" t="s">
        <v>360</v>
      </c>
      <c r="I60" s="139" t="s">
        <v>350</v>
      </c>
      <c r="J60" s="139" t="s">
        <v>351</v>
      </c>
      <c r="K60" s="139" t="s">
        <v>274</v>
      </c>
      <c r="L60" s="139" t="s">
        <v>298</v>
      </c>
      <c r="M60" s="140" t="s">
        <v>8160</v>
      </c>
      <c r="N60" s="141">
        <v>51.96</v>
      </c>
      <c r="O60" s="142">
        <f t="shared" si="0"/>
        <v>205</v>
      </c>
      <c r="P60" s="2">
        <v>205</v>
      </c>
      <c r="Q60" s="2"/>
      <c r="R60" s="143" t="e">
        <f t="shared" si="1"/>
        <v>#DIV/0!</v>
      </c>
      <c r="S60" s="143">
        <f t="shared" si="2"/>
        <v>0</v>
      </c>
      <c r="T60" s="144">
        <f>IF(P60="nio",0,IF(P60&gt;0,VLOOKUP(K60,'3-Productie normen'!A:W,VLOOKUP(P60,'3-Productie normen'!$B$37:$C$59,2,FALSE),FALSE)))/VLOOKUP(B60,'2-Kosten per locatie'!$A$11:$C$31,3,FALSE)</f>
        <v>0</v>
      </c>
      <c r="U60" s="144">
        <f t="shared" si="3"/>
        <v>0</v>
      </c>
      <c r="V60" s="145" t="str">
        <f>VLOOKUP(K60,'3-Productie normen'!A:AG,29,FALSE)</f>
        <v>L</v>
      </c>
      <c r="W60" s="145"/>
      <c r="X60" s="146"/>
      <c r="Y60" s="147">
        <f t="shared" si="4"/>
        <v>10651.8</v>
      </c>
    </row>
    <row r="61" spans="1:25" s="148" customFormat="1" ht="13.9" customHeight="1">
      <c r="A61" s="137">
        <v>61</v>
      </c>
      <c r="B61" s="138" t="s">
        <v>8237</v>
      </c>
      <c r="C61" s="138" t="s">
        <v>240</v>
      </c>
      <c r="D61" s="138"/>
      <c r="E61" s="2">
        <v>0</v>
      </c>
      <c r="F61" s="2" t="s">
        <v>284</v>
      </c>
      <c r="G61" s="2" t="s">
        <v>361</v>
      </c>
      <c r="H61" s="2" t="s">
        <v>362</v>
      </c>
      <c r="I61" s="139" t="s">
        <v>277</v>
      </c>
      <c r="J61" s="139" t="s">
        <v>277</v>
      </c>
      <c r="K61" s="139" t="s">
        <v>478</v>
      </c>
      <c r="L61" s="139" t="s">
        <v>298</v>
      </c>
      <c r="M61" s="140" t="s">
        <v>8160</v>
      </c>
      <c r="N61" s="141">
        <v>18.05</v>
      </c>
      <c r="O61" s="142">
        <f t="shared" si="0"/>
        <v>82</v>
      </c>
      <c r="P61" s="2">
        <v>82</v>
      </c>
      <c r="Q61" s="2"/>
      <c r="R61" s="143" t="e">
        <f t="shared" si="1"/>
        <v>#DIV/0!</v>
      </c>
      <c r="S61" s="143">
        <f t="shared" si="2"/>
        <v>0</v>
      </c>
      <c r="T61" s="144">
        <f>IF(P61="nio",0,IF(P61&gt;0,VLOOKUP(K61,'3-Productie normen'!A:W,VLOOKUP(P61,'3-Productie normen'!$B$37:$C$59,2,FALSE),FALSE)))/VLOOKUP(B61,'2-Kosten per locatie'!$A$11:$C$31,3,FALSE)</f>
        <v>0</v>
      </c>
      <c r="U61" s="144">
        <f t="shared" si="3"/>
        <v>0</v>
      </c>
      <c r="V61" s="145" t="str">
        <f>VLOOKUP(K61,'3-Productie normen'!A:AG,29,FALSE)</f>
        <v>B</v>
      </c>
      <c r="W61" s="145"/>
      <c r="X61" s="146"/>
      <c r="Y61" s="147">
        <f t="shared" si="4"/>
        <v>1480.1000000000001</v>
      </c>
    </row>
    <row r="62" spans="1:25" s="148" customFormat="1" ht="13.9" customHeight="1">
      <c r="A62" s="137">
        <v>62</v>
      </c>
      <c r="B62" s="138" t="s">
        <v>8237</v>
      </c>
      <c r="C62" s="138" t="s">
        <v>240</v>
      </c>
      <c r="D62" s="138"/>
      <c r="E62" s="2">
        <v>0</v>
      </c>
      <c r="F62" s="2" t="s">
        <v>284</v>
      </c>
      <c r="G62" s="2" t="s">
        <v>363</v>
      </c>
      <c r="H62" s="2" t="s">
        <v>246</v>
      </c>
      <c r="I62" s="139" t="s">
        <v>267</v>
      </c>
      <c r="J62" s="139" t="s">
        <v>267</v>
      </c>
      <c r="K62" s="139" t="s">
        <v>267</v>
      </c>
      <c r="L62" s="139" t="s">
        <v>298</v>
      </c>
      <c r="M62" s="140" t="s">
        <v>8160</v>
      </c>
      <c r="N62" s="141">
        <v>3.01</v>
      </c>
      <c r="O62" s="142">
        <f t="shared" si="0"/>
        <v>2</v>
      </c>
      <c r="P62" s="2">
        <v>2</v>
      </c>
      <c r="Q62" s="2"/>
      <c r="R62" s="143" t="e">
        <f t="shared" si="1"/>
        <v>#DIV/0!</v>
      </c>
      <c r="S62" s="143">
        <f t="shared" si="2"/>
        <v>0</v>
      </c>
      <c r="T62" s="144">
        <f>IF(P62="nio",0,IF(P62&gt;0,VLOOKUP(K62,'3-Productie normen'!A:W,VLOOKUP(P62,'3-Productie normen'!$B$37:$C$59,2,FALSE),FALSE)))/VLOOKUP(B62,'2-Kosten per locatie'!$A$11:$C$31,3,FALSE)</f>
        <v>0</v>
      </c>
      <c r="U62" s="144">
        <f t="shared" si="3"/>
        <v>0</v>
      </c>
      <c r="V62" s="145" t="str">
        <f>VLOOKUP(K62,'3-Productie normen'!A:AG,29,FALSE)</f>
        <v>V</v>
      </c>
      <c r="W62" s="145"/>
      <c r="X62" s="146"/>
      <c r="Y62" s="147">
        <f t="shared" si="4"/>
        <v>6.02</v>
      </c>
    </row>
    <row r="63" spans="1:25" s="148" customFormat="1" ht="13.9" customHeight="1">
      <c r="A63" s="137">
        <v>63</v>
      </c>
      <c r="B63" s="138" t="s">
        <v>8237</v>
      </c>
      <c r="C63" s="138" t="s">
        <v>240</v>
      </c>
      <c r="D63" s="138"/>
      <c r="E63" s="2">
        <v>0</v>
      </c>
      <c r="F63" s="2" t="s">
        <v>284</v>
      </c>
      <c r="G63" s="2" t="s">
        <v>364</v>
      </c>
      <c r="H63" s="2" t="s">
        <v>365</v>
      </c>
      <c r="I63" s="139" t="s">
        <v>277</v>
      </c>
      <c r="J63" s="139" t="s">
        <v>277</v>
      </c>
      <c r="K63" s="139" t="s">
        <v>478</v>
      </c>
      <c r="L63" s="139" t="s">
        <v>298</v>
      </c>
      <c r="M63" s="140" t="s">
        <v>8160</v>
      </c>
      <c r="N63" s="141">
        <v>19.239999999999998</v>
      </c>
      <c r="O63" s="142">
        <f t="shared" si="0"/>
        <v>82</v>
      </c>
      <c r="P63" s="2">
        <v>82</v>
      </c>
      <c r="Q63" s="2"/>
      <c r="R63" s="143" t="e">
        <f t="shared" si="1"/>
        <v>#DIV/0!</v>
      </c>
      <c r="S63" s="143">
        <f t="shared" si="2"/>
        <v>0</v>
      </c>
      <c r="T63" s="144">
        <f>IF(P63="nio",0,IF(P63&gt;0,VLOOKUP(K63,'3-Productie normen'!A:W,VLOOKUP(P63,'3-Productie normen'!$B$37:$C$59,2,FALSE),FALSE)))/VLOOKUP(B63,'2-Kosten per locatie'!$A$11:$C$31,3,FALSE)</f>
        <v>0</v>
      </c>
      <c r="U63" s="144">
        <f t="shared" si="3"/>
        <v>0</v>
      </c>
      <c r="V63" s="145" t="str">
        <f>VLOOKUP(K63,'3-Productie normen'!A:AG,29,FALSE)</f>
        <v>B</v>
      </c>
      <c r="W63" s="145"/>
      <c r="X63" s="146"/>
      <c r="Y63" s="147">
        <f t="shared" si="4"/>
        <v>1577.6799999999998</v>
      </c>
    </row>
    <row r="64" spans="1:25" s="148" customFormat="1" ht="13.9" customHeight="1">
      <c r="A64" s="137">
        <v>64</v>
      </c>
      <c r="B64" s="138" t="s">
        <v>8237</v>
      </c>
      <c r="C64" s="138" t="s">
        <v>240</v>
      </c>
      <c r="D64" s="138"/>
      <c r="E64" s="2">
        <v>0</v>
      </c>
      <c r="F64" s="2" t="s">
        <v>284</v>
      </c>
      <c r="G64" s="2" t="s">
        <v>366</v>
      </c>
      <c r="H64" s="2" t="s">
        <v>246</v>
      </c>
      <c r="I64" s="139" t="s">
        <v>267</v>
      </c>
      <c r="J64" s="139" t="s">
        <v>267</v>
      </c>
      <c r="K64" s="139" t="s">
        <v>267</v>
      </c>
      <c r="L64" s="139" t="s">
        <v>314</v>
      </c>
      <c r="M64" s="140"/>
      <c r="N64" s="141">
        <v>1.69</v>
      </c>
      <c r="O64" s="142">
        <f t="shared" si="0"/>
        <v>2</v>
      </c>
      <c r="P64" s="2">
        <v>2</v>
      </c>
      <c r="Q64" s="2"/>
      <c r="R64" s="143" t="e">
        <f t="shared" si="1"/>
        <v>#DIV/0!</v>
      </c>
      <c r="S64" s="143">
        <f t="shared" si="2"/>
        <v>0</v>
      </c>
      <c r="T64" s="144">
        <f>IF(P64="nio",0,IF(P64&gt;0,VLOOKUP(K64,'3-Productie normen'!A:W,VLOOKUP(P64,'3-Productie normen'!$B$37:$C$59,2,FALSE),FALSE)))/VLOOKUP(B64,'2-Kosten per locatie'!$A$11:$C$31,3,FALSE)</f>
        <v>0</v>
      </c>
      <c r="U64" s="144">
        <f t="shared" si="3"/>
        <v>0</v>
      </c>
      <c r="V64" s="145" t="str">
        <f>VLOOKUP(K64,'3-Productie normen'!A:AG,29,FALSE)</f>
        <v>V</v>
      </c>
      <c r="W64" s="145"/>
      <c r="X64" s="146"/>
      <c r="Y64" s="147">
        <f t="shared" si="4"/>
        <v>3.38</v>
      </c>
    </row>
    <row r="65" spans="1:25" s="148" customFormat="1" ht="13.9" customHeight="1">
      <c r="A65" s="137">
        <v>65</v>
      </c>
      <c r="B65" s="138" t="s">
        <v>8237</v>
      </c>
      <c r="C65" s="138" t="s">
        <v>240</v>
      </c>
      <c r="D65" s="138"/>
      <c r="E65" s="2">
        <v>0</v>
      </c>
      <c r="F65" s="2" t="s">
        <v>284</v>
      </c>
      <c r="G65" s="2" t="s">
        <v>367</v>
      </c>
      <c r="H65" s="2" t="s">
        <v>246</v>
      </c>
      <c r="I65" s="139" t="s">
        <v>267</v>
      </c>
      <c r="J65" s="139" t="s">
        <v>267</v>
      </c>
      <c r="K65" s="139" t="s">
        <v>267</v>
      </c>
      <c r="L65" s="139" t="s">
        <v>314</v>
      </c>
      <c r="M65" s="140"/>
      <c r="N65" s="141">
        <v>1.6</v>
      </c>
      <c r="O65" s="142">
        <f t="shared" si="0"/>
        <v>2</v>
      </c>
      <c r="P65" s="2">
        <v>2</v>
      </c>
      <c r="Q65" s="2"/>
      <c r="R65" s="143" t="e">
        <f t="shared" si="1"/>
        <v>#DIV/0!</v>
      </c>
      <c r="S65" s="143">
        <f t="shared" si="2"/>
        <v>0</v>
      </c>
      <c r="T65" s="144">
        <f>IF(P65="nio",0,IF(P65&gt;0,VLOOKUP(K65,'3-Productie normen'!A:W,VLOOKUP(P65,'3-Productie normen'!$B$37:$C$59,2,FALSE),FALSE)))/VLOOKUP(B65,'2-Kosten per locatie'!$A$11:$C$31,3,FALSE)</f>
        <v>0</v>
      </c>
      <c r="U65" s="144">
        <f t="shared" si="3"/>
        <v>0</v>
      </c>
      <c r="V65" s="145" t="str">
        <f>VLOOKUP(K65,'3-Productie normen'!A:AG,29,FALSE)</f>
        <v>V</v>
      </c>
      <c r="W65" s="145"/>
      <c r="X65" s="146"/>
      <c r="Y65" s="147">
        <f t="shared" si="4"/>
        <v>3.2</v>
      </c>
    </row>
    <row r="66" spans="1:25" s="148" customFormat="1" ht="13.9" customHeight="1">
      <c r="A66" s="137">
        <v>66</v>
      </c>
      <c r="B66" s="138" t="s">
        <v>8237</v>
      </c>
      <c r="C66" s="138" t="s">
        <v>240</v>
      </c>
      <c r="D66" s="138"/>
      <c r="E66" s="2">
        <v>0</v>
      </c>
      <c r="F66" s="2" t="s">
        <v>284</v>
      </c>
      <c r="G66" s="2" t="s">
        <v>368</v>
      </c>
      <c r="H66" s="2" t="s">
        <v>246</v>
      </c>
      <c r="I66" s="139" t="s">
        <v>267</v>
      </c>
      <c r="J66" s="139" t="s">
        <v>267</v>
      </c>
      <c r="K66" s="139" t="s">
        <v>267</v>
      </c>
      <c r="L66" s="139" t="s">
        <v>298</v>
      </c>
      <c r="M66" s="140" t="s">
        <v>8160</v>
      </c>
      <c r="N66" s="141">
        <v>2.98</v>
      </c>
      <c r="O66" s="142">
        <f t="shared" si="0"/>
        <v>2</v>
      </c>
      <c r="P66" s="2">
        <v>2</v>
      </c>
      <c r="Q66" s="2"/>
      <c r="R66" s="143" t="e">
        <f t="shared" si="1"/>
        <v>#DIV/0!</v>
      </c>
      <c r="S66" s="143">
        <f t="shared" si="2"/>
        <v>0</v>
      </c>
      <c r="T66" s="144">
        <f>IF(P66="nio",0,IF(P66&gt;0,VLOOKUP(K66,'3-Productie normen'!A:W,VLOOKUP(P66,'3-Productie normen'!$B$37:$C$59,2,FALSE),FALSE)))/VLOOKUP(B66,'2-Kosten per locatie'!$A$11:$C$31,3,FALSE)</f>
        <v>0</v>
      </c>
      <c r="U66" s="144">
        <f t="shared" si="3"/>
        <v>0</v>
      </c>
      <c r="V66" s="145" t="str">
        <f>VLOOKUP(K66,'3-Productie normen'!A:AG,29,FALSE)</f>
        <v>V</v>
      </c>
      <c r="W66" s="145"/>
      <c r="X66" s="146"/>
      <c r="Y66" s="147">
        <f t="shared" si="4"/>
        <v>5.96</v>
      </c>
    </row>
    <row r="67" spans="1:25" s="148" customFormat="1" ht="13.9" customHeight="1">
      <c r="A67" s="137">
        <v>67</v>
      </c>
      <c r="B67" s="138" t="s">
        <v>8237</v>
      </c>
      <c r="C67" s="138" t="s">
        <v>240</v>
      </c>
      <c r="D67" s="138"/>
      <c r="E67" s="2">
        <v>0</v>
      </c>
      <c r="F67" s="2" t="s">
        <v>284</v>
      </c>
      <c r="G67" s="2" t="s">
        <v>369</v>
      </c>
      <c r="H67" s="2" t="s">
        <v>370</v>
      </c>
      <c r="I67" s="139" t="s">
        <v>277</v>
      </c>
      <c r="J67" s="139" t="s">
        <v>277</v>
      </c>
      <c r="K67" s="139" t="s">
        <v>478</v>
      </c>
      <c r="L67" s="139" t="s">
        <v>298</v>
      </c>
      <c r="M67" s="140" t="s">
        <v>8160</v>
      </c>
      <c r="N67" s="141">
        <v>14.39</v>
      </c>
      <c r="O67" s="142">
        <f t="shared" si="0"/>
        <v>82</v>
      </c>
      <c r="P67" s="2">
        <v>82</v>
      </c>
      <c r="Q67" s="2"/>
      <c r="R67" s="143" t="e">
        <f t="shared" si="1"/>
        <v>#DIV/0!</v>
      </c>
      <c r="S67" s="143">
        <f t="shared" si="2"/>
        <v>0</v>
      </c>
      <c r="T67" s="144">
        <f>IF(P67="nio",0,IF(P67&gt;0,VLOOKUP(K67,'3-Productie normen'!A:W,VLOOKUP(P67,'3-Productie normen'!$B$37:$C$59,2,FALSE),FALSE)))/VLOOKUP(B67,'2-Kosten per locatie'!$A$11:$C$31,3,FALSE)</f>
        <v>0</v>
      </c>
      <c r="U67" s="144">
        <f t="shared" si="3"/>
        <v>0</v>
      </c>
      <c r="V67" s="145" t="str">
        <f>VLOOKUP(K67,'3-Productie normen'!A:AG,29,FALSE)</f>
        <v>B</v>
      </c>
      <c r="W67" s="145"/>
      <c r="X67" s="146"/>
      <c r="Y67" s="147">
        <f t="shared" si="4"/>
        <v>1179.98</v>
      </c>
    </row>
    <row r="68" spans="1:25" s="148" customFormat="1" ht="13.9" customHeight="1">
      <c r="A68" s="137">
        <v>68</v>
      </c>
      <c r="B68" s="138" t="s">
        <v>8237</v>
      </c>
      <c r="C68" s="138" t="s">
        <v>240</v>
      </c>
      <c r="D68" s="138"/>
      <c r="E68" s="2">
        <v>0</v>
      </c>
      <c r="F68" s="2" t="s">
        <v>284</v>
      </c>
      <c r="G68" s="2" t="s">
        <v>371</v>
      </c>
      <c r="H68" s="2" t="s">
        <v>246</v>
      </c>
      <c r="I68" s="139" t="s">
        <v>267</v>
      </c>
      <c r="J68" s="139" t="s">
        <v>267</v>
      </c>
      <c r="K68" s="139" t="s">
        <v>267</v>
      </c>
      <c r="L68" s="139" t="s">
        <v>298</v>
      </c>
      <c r="M68" s="140" t="s">
        <v>8160</v>
      </c>
      <c r="N68" s="141">
        <v>3.87</v>
      </c>
      <c r="O68" s="142">
        <f t="shared" si="0"/>
        <v>2</v>
      </c>
      <c r="P68" s="2">
        <v>2</v>
      </c>
      <c r="Q68" s="2"/>
      <c r="R68" s="143" t="e">
        <f t="shared" si="1"/>
        <v>#DIV/0!</v>
      </c>
      <c r="S68" s="143">
        <f t="shared" si="2"/>
        <v>0</v>
      </c>
      <c r="T68" s="144">
        <f>IF(P68="nio",0,IF(P68&gt;0,VLOOKUP(K68,'3-Productie normen'!A:W,VLOOKUP(P68,'3-Productie normen'!$B$37:$C$59,2,FALSE),FALSE)))/VLOOKUP(B68,'2-Kosten per locatie'!$A$11:$C$31,3,FALSE)</f>
        <v>0</v>
      </c>
      <c r="U68" s="144">
        <f t="shared" si="3"/>
        <v>0</v>
      </c>
      <c r="V68" s="145" t="str">
        <f>VLOOKUP(K68,'3-Productie normen'!A:AG,29,FALSE)</f>
        <v>V</v>
      </c>
      <c r="W68" s="145"/>
      <c r="X68" s="146"/>
      <c r="Y68" s="147">
        <f t="shared" si="4"/>
        <v>7.74</v>
      </c>
    </row>
    <row r="69" spans="1:25" s="148" customFormat="1" ht="13.9" customHeight="1">
      <c r="A69" s="137">
        <v>69</v>
      </c>
      <c r="B69" s="138" t="s">
        <v>8237</v>
      </c>
      <c r="C69" s="138" t="s">
        <v>240</v>
      </c>
      <c r="D69" s="138"/>
      <c r="E69" s="2">
        <v>0</v>
      </c>
      <c r="F69" s="2" t="s">
        <v>372</v>
      </c>
      <c r="G69" s="2" t="s">
        <v>373</v>
      </c>
      <c r="H69" s="2" t="s">
        <v>246</v>
      </c>
      <c r="I69" s="139" t="s">
        <v>247</v>
      </c>
      <c r="J69" s="139" t="s">
        <v>56</v>
      </c>
      <c r="K69" s="139" t="s">
        <v>248</v>
      </c>
      <c r="L69" s="139" t="s">
        <v>286</v>
      </c>
      <c r="M69" s="140"/>
      <c r="N69" s="141">
        <v>35.19</v>
      </c>
      <c r="O69" s="142">
        <f t="shared" si="0"/>
        <v>205</v>
      </c>
      <c r="P69" s="2">
        <v>205</v>
      </c>
      <c r="Q69" s="2"/>
      <c r="R69" s="143" t="e">
        <f t="shared" si="1"/>
        <v>#DIV/0!</v>
      </c>
      <c r="S69" s="143">
        <f t="shared" si="2"/>
        <v>0</v>
      </c>
      <c r="T69" s="144">
        <f>IF(P69="nio",0,IF(P69&gt;0,VLOOKUP(K69,'3-Productie normen'!A:W,VLOOKUP(P69,'3-Productie normen'!$B$37:$C$59,2,FALSE),FALSE)))/VLOOKUP(B69,'2-Kosten per locatie'!$A$11:$C$31,3,FALSE)</f>
        <v>0</v>
      </c>
      <c r="U69" s="144">
        <f t="shared" si="3"/>
        <v>0</v>
      </c>
      <c r="V69" s="145" t="str">
        <f>VLOOKUP(K69,'3-Productie normen'!A:AG,29,FALSE)</f>
        <v>V</v>
      </c>
      <c r="W69" s="145"/>
      <c r="X69" s="146"/>
      <c r="Y69" s="147">
        <f t="shared" si="4"/>
        <v>7213.95</v>
      </c>
    </row>
    <row r="70" spans="1:25" s="148" customFormat="1" ht="13.9" customHeight="1">
      <c r="A70" s="137">
        <v>70</v>
      </c>
      <c r="B70" s="138" t="s">
        <v>8237</v>
      </c>
      <c r="C70" s="138" t="s">
        <v>240</v>
      </c>
      <c r="D70" s="138"/>
      <c r="E70" s="2">
        <v>0</v>
      </c>
      <c r="F70" s="2" t="s">
        <v>372</v>
      </c>
      <c r="G70" s="2" t="s">
        <v>374</v>
      </c>
      <c r="H70" s="2" t="s">
        <v>246</v>
      </c>
      <c r="I70" s="139" t="s">
        <v>247</v>
      </c>
      <c r="J70" s="139" t="s">
        <v>57</v>
      </c>
      <c r="K70" s="139" t="s">
        <v>259</v>
      </c>
      <c r="L70" s="139" t="s">
        <v>246</v>
      </c>
      <c r="M70" s="140"/>
      <c r="N70" s="141">
        <v>1.9</v>
      </c>
      <c r="O70" s="142">
        <f t="shared" si="0"/>
        <v>0</v>
      </c>
      <c r="P70" s="2" t="s">
        <v>477</v>
      </c>
      <c r="Q70" s="2"/>
      <c r="R70" s="143">
        <f t="shared" si="1"/>
        <v>0</v>
      </c>
      <c r="S70" s="143">
        <f t="shared" si="2"/>
        <v>0</v>
      </c>
      <c r="T70" s="144">
        <f>IF(P70="nio",0,IF(P70&gt;0,VLOOKUP(K70,'3-Productie normen'!A:W,VLOOKUP(P70,'3-Productie normen'!$B$37:$C$59,2,FALSE),FALSE)))/VLOOKUP(B70,'2-Kosten per locatie'!$A$11:$C$31,3,FALSE)</f>
        <v>0</v>
      </c>
      <c r="U70" s="144">
        <f t="shared" si="3"/>
        <v>0</v>
      </c>
      <c r="V70" s="145">
        <f>VLOOKUP(K70,'3-Productie normen'!A:AG,29,FALSE)</f>
        <v>0</v>
      </c>
      <c r="W70" s="145"/>
      <c r="X70" s="146"/>
      <c r="Y70" s="147">
        <f t="shared" si="4"/>
        <v>0</v>
      </c>
    </row>
    <row r="71" spans="1:25" s="148" customFormat="1" ht="13.9" customHeight="1">
      <c r="A71" s="137">
        <v>71</v>
      </c>
      <c r="B71" s="138" t="s">
        <v>8237</v>
      </c>
      <c r="C71" s="138" t="s">
        <v>240</v>
      </c>
      <c r="D71" s="138"/>
      <c r="E71" s="2">
        <v>0</v>
      </c>
      <c r="F71" s="2" t="s">
        <v>372</v>
      </c>
      <c r="G71" s="2" t="s">
        <v>375</v>
      </c>
      <c r="H71" s="2" t="s">
        <v>246</v>
      </c>
      <c r="I71" s="139" t="s">
        <v>247</v>
      </c>
      <c r="J71" s="139" t="s">
        <v>56</v>
      </c>
      <c r="K71" s="139" t="s">
        <v>248</v>
      </c>
      <c r="L71" s="139" t="s">
        <v>286</v>
      </c>
      <c r="M71" s="140"/>
      <c r="N71" s="141">
        <v>35.19</v>
      </c>
      <c r="O71" s="142">
        <f t="shared" si="0"/>
        <v>205</v>
      </c>
      <c r="P71" s="2">
        <v>205</v>
      </c>
      <c r="Q71" s="2"/>
      <c r="R71" s="143" t="e">
        <f t="shared" si="1"/>
        <v>#DIV/0!</v>
      </c>
      <c r="S71" s="143">
        <f t="shared" si="2"/>
        <v>0</v>
      </c>
      <c r="T71" s="144">
        <f>IF(P71="nio",0,IF(P71&gt;0,VLOOKUP(K71,'3-Productie normen'!A:W,VLOOKUP(P71,'3-Productie normen'!$B$37:$C$59,2,FALSE),FALSE)))/VLOOKUP(B71,'2-Kosten per locatie'!$A$11:$C$31,3,FALSE)</f>
        <v>0</v>
      </c>
      <c r="U71" s="144">
        <f t="shared" si="3"/>
        <v>0</v>
      </c>
      <c r="V71" s="145" t="str">
        <f>VLOOKUP(K71,'3-Productie normen'!A:AG,29,FALSE)</f>
        <v>V</v>
      </c>
      <c r="W71" s="145"/>
      <c r="X71" s="146"/>
      <c r="Y71" s="147">
        <f t="shared" si="4"/>
        <v>7213.95</v>
      </c>
    </row>
    <row r="72" spans="1:25" s="148" customFormat="1" ht="13.9" customHeight="1">
      <c r="A72" s="137">
        <v>72</v>
      </c>
      <c r="B72" s="138" t="s">
        <v>8237</v>
      </c>
      <c r="C72" s="138" t="s">
        <v>240</v>
      </c>
      <c r="D72" s="138"/>
      <c r="E72" s="2">
        <v>0</v>
      </c>
      <c r="F72" s="2" t="s">
        <v>372</v>
      </c>
      <c r="G72" s="2" t="s">
        <v>376</v>
      </c>
      <c r="H72" s="2" t="s">
        <v>246</v>
      </c>
      <c r="I72" s="139" t="s">
        <v>252</v>
      </c>
      <c r="J72" s="139" t="s">
        <v>293</v>
      </c>
      <c r="K72" s="139" t="s">
        <v>4571</v>
      </c>
      <c r="L72" s="139" t="s">
        <v>294</v>
      </c>
      <c r="M72" s="140"/>
      <c r="N72" s="141">
        <v>46.01</v>
      </c>
      <c r="O72" s="142">
        <f t="shared" si="0"/>
        <v>205</v>
      </c>
      <c r="P72" s="2">
        <v>205</v>
      </c>
      <c r="Q72" s="2"/>
      <c r="R72" s="143" t="e">
        <f t="shared" si="1"/>
        <v>#DIV/0!</v>
      </c>
      <c r="S72" s="143">
        <f t="shared" si="2"/>
        <v>0</v>
      </c>
      <c r="T72" s="144">
        <f>IF(P72="nio",0,IF(P72&gt;0,VLOOKUP(K72,'3-Productie normen'!A:W,VLOOKUP(P72,'3-Productie normen'!$B$37:$C$59,2,FALSE),FALSE)))/VLOOKUP(B72,'2-Kosten per locatie'!$A$11:$C$31,3,FALSE)</f>
        <v>0</v>
      </c>
      <c r="U72" s="144">
        <f t="shared" si="3"/>
        <v>0</v>
      </c>
      <c r="V72" s="145" t="str">
        <f>VLOOKUP(K72,'3-Productie normen'!A:AG,29,FALSE)</f>
        <v>V</v>
      </c>
      <c r="W72" s="145"/>
      <c r="X72" s="146"/>
      <c r="Y72" s="147">
        <f t="shared" si="4"/>
        <v>9432.0499999999993</v>
      </c>
    </row>
    <row r="73" spans="1:25" s="148" customFormat="1" ht="13.9" customHeight="1">
      <c r="A73" s="137">
        <v>73</v>
      </c>
      <c r="B73" s="138" t="s">
        <v>8237</v>
      </c>
      <c r="C73" s="138" t="s">
        <v>240</v>
      </c>
      <c r="D73" s="138"/>
      <c r="E73" s="2">
        <v>0</v>
      </c>
      <c r="F73" s="2" t="s">
        <v>372</v>
      </c>
      <c r="G73" s="2" t="s">
        <v>377</v>
      </c>
      <c r="H73" s="2" t="s">
        <v>246</v>
      </c>
      <c r="I73" s="139" t="s">
        <v>252</v>
      </c>
      <c r="J73" s="139" t="s">
        <v>253</v>
      </c>
      <c r="K73" s="139" t="s">
        <v>4571</v>
      </c>
      <c r="L73" s="139" t="s">
        <v>286</v>
      </c>
      <c r="M73" s="140"/>
      <c r="N73" s="141">
        <v>74.2</v>
      </c>
      <c r="O73" s="142">
        <f t="shared" si="0"/>
        <v>205</v>
      </c>
      <c r="P73" s="2">
        <v>205</v>
      </c>
      <c r="Q73" s="2"/>
      <c r="R73" s="143" t="e">
        <f t="shared" si="1"/>
        <v>#DIV/0!</v>
      </c>
      <c r="S73" s="143">
        <f t="shared" si="2"/>
        <v>0</v>
      </c>
      <c r="T73" s="144">
        <f>IF(P73="nio",0,IF(P73&gt;0,VLOOKUP(K73,'3-Productie normen'!A:W,VLOOKUP(P73,'3-Productie normen'!$B$37:$C$59,2,FALSE),FALSE)))/VLOOKUP(B73,'2-Kosten per locatie'!$A$11:$C$31,3,FALSE)</f>
        <v>0</v>
      </c>
      <c r="U73" s="144">
        <f t="shared" si="3"/>
        <v>0</v>
      </c>
      <c r="V73" s="145" t="str">
        <f>VLOOKUP(K73,'3-Productie normen'!A:AG,29,FALSE)</f>
        <v>V</v>
      </c>
      <c r="W73" s="145"/>
      <c r="X73" s="146"/>
      <c r="Y73" s="147">
        <f t="shared" si="4"/>
        <v>15211</v>
      </c>
    </row>
    <row r="74" spans="1:25" s="148" customFormat="1" ht="13.9" customHeight="1">
      <c r="A74" s="137">
        <v>74</v>
      </c>
      <c r="B74" s="138" t="s">
        <v>8237</v>
      </c>
      <c r="C74" s="138" t="s">
        <v>240</v>
      </c>
      <c r="D74" s="138"/>
      <c r="E74" s="2">
        <v>0</v>
      </c>
      <c r="F74" s="2" t="s">
        <v>372</v>
      </c>
      <c r="G74" s="2" t="s">
        <v>378</v>
      </c>
      <c r="H74" s="2" t="s">
        <v>246</v>
      </c>
      <c r="I74" s="139" t="s">
        <v>252</v>
      </c>
      <c r="J74" s="139" t="s">
        <v>253</v>
      </c>
      <c r="K74" s="139" t="s">
        <v>4571</v>
      </c>
      <c r="L74" s="139" t="s">
        <v>286</v>
      </c>
      <c r="M74" s="140"/>
      <c r="N74" s="141">
        <v>74.2</v>
      </c>
      <c r="O74" s="142">
        <f t="shared" ref="O74:O137" si="5">SUM(P74:Q74)</f>
        <v>205</v>
      </c>
      <c r="P74" s="2">
        <v>205</v>
      </c>
      <c r="Q74" s="2"/>
      <c r="R74" s="143" t="e">
        <f t="shared" ref="R74:R137" si="6">IF(P74="nio",0,IF(P74&gt;0,P74*N74/T74,0))</f>
        <v>#DIV/0!</v>
      </c>
      <c r="S74" s="143">
        <f t="shared" ref="S74:S137" si="7">IF(Q74&gt;0,Q74*N74/U74,0)</f>
        <v>0</v>
      </c>
      <c r="T74" s="144">
        <f>IF(P74="nio",0,IF(P74&gt;0,VLOOKUP(K74,'3-Productie normen'!A:W,VLOOKUP(P74,'3-Productie normen'!$B$37:$C$59,2,FALSE),FALSE)))/VLOOKUP(B74,'2-Kosten per locatie'!$A$11:$C$31,3,FALSE)</f>
        <v>0</v>
      </c>
      <c r="U74" s="144">
        <f t="shared" ref="U74:U137" si="8">IF(Q74&gt;0,T74*$U$8,0)</f>
        <v>0</v>
      </c>
      <c r="V74" s="145" t="str">
        <f>VLOOKUP(K74,'3-Productie normen'!A:AG,29,FALSE)</f>
        <v>V</v>
      </c>
      <c r="W74" s="145"/>
      <c r="X74" s="146"/>
      <c r="Y74" s="147">
        <f t="shared" ref="Y74:Y137" si="9">O74*N74</f>
        <v>15211</v>
      </c>
    </row>
    <row r="75" spans="1:25" s="148" customFormat="1" ht="13.9" customHeight="1">
      <c r="A75" s="137">
        <v>75</v>
      </c>
      <c r="B75" s="138" t="s">
        <v>8237</v>
      </c>
      <c r="C75" s="138" t="s">
        <v>240</v>
      </c>
      <c r="D75" s="138"/>
      <c r="E75" s="2">
        <v>0</v>
      </c>
      <c r="F75" s="2" t="s">
        <v>372</v>
      </c>
      <c r="G75" s="2" t="s">
        <v>379</v>
      </c>
      <c r="H75" s="2" t="s">
        <v>246</v>
      </c>
      <c r="I75" s="139" t="s">
        <v>46</v>
      </c>
      <c r="J75" s="139" t="s">
        <v>313</v>
      </c>
      <c r="K75" s="139" t="s">
        <v>259</v>
      </c>
      <c r="L75" s="139" t="s">
        <v>314</v>
      </c>
      <c r="M75" s="140"/>
      <c r="N75" s="141">
        <v>3.22</v>
      </c>
      <c r="O75" s="142">
        <f t="shared" si="5"/>
        <v>0</v>
      </c>
      <c r="P75" s="2" t="s">
        <v>477</v>
      </c>
      <c r="Q75" s="2"/>
      <c r="R75" s="143">
        <f t="shared" si="6"/>
        <v>0</v>
      </c>
      <c r="S75" s="143">
        <f t="shared" si="7"/>
        <v>0</v>
      </c>
      <c r="T75" s="144">
        <f>IF(P75="nio",0,IF(P75&gt;0,VLOOKUP(K75,'3-Productie normen'!A:W,VLOOKUP(P75,'3-Productie normen'!$B$37:$C$59,2,FALSE),FALSE)))/VLOOKUP(B75,'2-Kosten per locatie'!$A$11:$C$31,3,FALSE)</f>
        <v>0</v>
      </c>
      <c r="U75" s="144">
        <f t="shared" si="8"/>
        <v>0</v>
      </c>
      <c r="V75" s="145">
        <f>VLOOKUP(K75,'3-Productie normen'!A:AG,29,FALSE)</f>
        <v>0</v>
      </c>
      <c r="W75" s="145"/>
      <c r="X75" s="146"/>
      <c r="Y75" s="147">
        <f t="shared" si="9"/>
        <v>0</v>
      </c>
    </row>
    <row r="76" spans="1:25" s="148" customFormat="1" ht="13.9" customHeight="1">
      <c r="A76" s="137">
        <v>76</v>
      </c>
      <c r="B76" s="138" t="s">
        <v>8237</v>
      </c>
      <c r="C76" s="138" t="s">
        <v>240</v>
      </c>
      <c r="D76" s="138"/>
      <c r="E76" s="2">
        <v>0</v>
      </c>
      <c r="F76" s="2" t="s">
        <v>372</v>
      </c>
      <c r="G76" s="2" t="s">
        <v>380</v>
      </c>
      <c r="H76" s="2" t="s">
        <v>246</v>
      </c>
      <c r="I76" s="139" t="s">
        <v>257</v>
      </c>
      <c r="J76" s="139" t="s">
        <v>381</v>
      </c>
      <c r="K76" s="139" t="s">
        <v>259</v>
      </c>
      <c r="L76" s="139" t="s">
        <v>298</v>
      </c>
      <c r="M76" s="140"/>
      <c r="N76" s="141">
        <v>5.63</v>
      </c>
      <c r="O76" s="142">
        <f t="shared" si="5"/>
        <v>0</v>
      </c>
      <c r="P76" s="2" t="s">
        <v>477</v>
      </c>
      <c r="Q76" s="2"/>
      <c r="R76" s="143">
        <f t="shared" si="6"/>
        <v>0</v>
      </c>
      <c r="S76" s="143">
        <f t="shared" si="7"/>
        <v>0</v>
      </c>
      <c r="T76" s="144">
        <f>IF(P76="nio",0,IF(P76&gt;0,VLOOKUP(K76,'3-Productie normen'!A:W,VLOOKUP(P76,'3-Productie normen'!$B$37:$C$59,2,FALSE),FALSE)))/VLOOKUP(B76,'2-Kosten per locatie'!$A$11:$C$31,3,FALSE)</f>
        <v>0</v>
      </c>
      <c r="U76" s="144">
        <f t="shared" si="8"/>
        <v>0</v>
      </c>
      <c r="V76" s="145">
        <f>VLOOKUP(K76,'3-Productie normen'!A:AG,29,FALSE)</f>
        <v>0</v>
      </c>
      <c r="W76" s="145"/>
      <c r="X76" s="146"/>
      <c r="Y76" s="147">
        <f t="shared" si="9"/>
        <v>0</v>
      </c>
    </row>
    <row r="77" spans="1:25" s="148" customFormat="1" ht="13.9" customHeight="1">
      <c r="A77" s="137">
        <v>77</v>
      </c>
      <c r="B77" s="138" t="s">
        <v>8237</v>
      </c>
      <c r="C77" s="138" t="s">
        <v>240</v>
      </c>
      <c r="D77" s="138"/>
      <c r="E77" s="2">
        <v>0</v>
      </c>
      <c r="F77" s="2" t="s">
        <v>372</v>
      </c>
      <c r="G77" s="2" t="s">
        <v>382</v>
      </c>
      <c r="H77" s="2" t="s">
        <v>246</v>
      </c>
      <c r="I77" s="139" t="s">
        <v>257</v>
      </c>
      <c r="J77" s="139" t="s">
        <v>318</v>
      </c>
      <c r="K77" s="139" t="s">
        <v>259</v>
      </c>
      <c r="L77" s="139" t="s">
        <v>246</v>
      </c>
      <c r="M77" s="140"/>
      <c r="N77" s="141">
        <v>2.62</v>
      </c>
      <c r="O77" s="142">
        <f t="shared" si="5"/>
        <v>0</v>
      </c>
      <c r="P77" s="2" t="s">
        <v>477</v>
      </c>
      <c r="Q77" s="2"/>
      <c r="R77" s="143">
        <f t="shared" si="6"/>
        <v>0</v>
      </c>
      <c r="S77" s="143">
        <f t="shared" si="7"/>
        <v>0</v>
      </c>
      <c r="T77" s="144">
        <f>IF(P77="nio",0,IF(P77&gt;0,VLOOKUP(K77,'3-Productie normen'!A:W,VLOOKUP(P77,'3-Productie normen'!$B$37:$C$59,2,FALSE),FALSE)))/VLOOKUP(B77,'2-Kosten per locatie'!$A$11:$C$31,3,FALSE)</f>
        <v>0</v>
      </c>
      <c r="U77" s="144">
        <f t="shared" si="8"/>
        <v>0</v>
      </c>
      <c r="V77" s="145">
        <f>VLOOKUP(K77,'3-Productie normen'!A:AG,29,FALSE)</f>
        <v>0</v>
      </c>
      <c r="W77" s="145"/>
      <c r="X77" s="146"/>
      <c r="Y77" s="147">
        <f t="shared" si="9"/>
        <v>0</v>
      </c>
    </row>
    <row r="78" spans="1:25" s="148" customFormat="1" ht="13.9" customHeight="1">
      <c r="A78" s="137">
        <v>78</v>
      </c>
      <c r="B78" s="138" t="s">
        <v>8237</v>
      </c>
      <c r="C78" s="138" t="s">
        <v>240</v>
      </c>
      <c r="D78" s="138"/>
      <c r="E78" s="2">
        <v>0</v>
      </c>
      <c r="F78" s="2" t="s">
        <v>372</v>
      </c>
      <c r="G78" s="2" t="s">
        <v>383</v>
      </c>
      <c r="H78" s="2" t="s">
        <v>384</v>
      </c>
      <c r="I78" s="139" t="s">
        <v>46</v>
      </c>
      <c r="J78" s="139" t="s">
        <v>323</v>
      </c>
      <c r="K78" s="139" t="s">
        <v>46</v>
      </c>
      <c r="L78" s="139" t="s">
        <v>314</v>
      </c>
      <c r="M78" s="140"/>
      <c r="N78" s="141">
        <v>3.05</v>
      </c>
      <c r="O78" s="142">
        <f t="shared" si="5"/>
        <v>205</v>
      </c>
      <c r="P78" s="2">
        <v>205</v>
      </c>
      <c r="Q78" s="2"/>
      <c r="R78" s="143" t="e">
        <f t="shared" si="6"/>
        <v>#DIV/0!</v>
      </c>
      <c r="S78" s="143">
        <f t="shared" si="7"/>
        <v>0</v>
      </c>
      <c r="T78" s="144">
        <f>IF(P78="nio",0,IF(P78&gt;0,VLOOKUP(K78,'3-Productie normen'!A:W,VLOOKUP(P78,'3-Productie normen'!$B$37:$C$59,2,FALSE),FALSE)))/VLOOKUP(B78,'2-Kosten per locatie'!$A$11:$C$31,3,FALSE)</f>
        <v>0</v>
      </c>
      <c r="U78" s="144">
        <f t="shared" si="8"/>
        <v>0</v>
      </c>
      <c r="V78" s="145" t="str">
        <f>VLOOKUP(K78,'3-Productie normen'!A:AG,29,FALSE)</f>
        <v>S</v>
      </c>
      <c r="W78" s="145"/>
      <c r="X78" s="146"/>
      <c r="Y78" s="147">
        <f t="shared" si="9"/>
        <v>625.25</v>
      </c>
    </row>
    <row r="79" spans="1:25" s="148" customFormat="1" ht="13.9" customHeight="1">
      <c r="A79" s="137">
        <v>79</v>
      </c>
      <c r="B79" s="138" t="s">
        <v>8237</v>
      </c>
      <c r="C79" s="138" t="s">
        <v>240</v>
      </c>
      <c r="D79" s="138"/>
      <c r="E79" s="2">
        <v>0</v>
      </c>
      <c r="F79" s="2" t="s">
        <v>372</v>
      </c>
      <c r="G79" s="2" t="s">
        <v>385</v>
      </c>
      <c r="H79" s="2" t="s">
        <v>386</v>
      </c>
      <c r="I79" s="139" t="s">
        <v>46</v>
      </c>
      <c r="J79" s="139" t="s">
        <v>320</v>
      </c>
      <c r="K79" s="139" t="s">
        <v>46</v>
      </c>
      <c r="L79" s="139" t="s">
        <v>314</v>
      </c>
      <c r="M79" s="140"/>
      <c r="N79" s="141">
        <v>6.09</v>
      </c>
      <c r="O79" s="142">
        <f t="shared" si="5"/>
        <v>205</v>
      </c>
      <c r="P79" s="2">
        <v>205</v>
      </c>
      <c r="Q79" s="2"/>
      <c r="R79" s="143" t="e">
        <f t="shared" si="6"/>
        <v>#DIV/0!</v>
      </c>
      <c r="S79" s="143">
        <f t="shared" si="7"/>
        <v>0</v>
      </c>
      <c r="T79" s="144">
        <f>IF(P79="nio",0,IF(P79&gt;0,VLOOKUP(K79,'3-Productie normen'!A:W,VLOOKUP(P79,'3-Productie normen'!$B$37:$C$59,2,FALSE),FALSE)))/VLOOKUP(B79,'2-Kosten per locatie'!$A$11:$C$31,3,FALSE)</f>
        <v>0</v>
      </c>
      <c r="U79" s="144">
        <f t="shared" si="8"/>
        <v>0</v>
      </c>
      <c r="V79" s="145" t="str">
        <f>VLOOKUP(K79,'3-Productie normen'!A:AG,29,FALSE)</f>
        <v>S</v>
      </c>
      <c r="W79" s="145"/>
      <c r="X79" s="146"/>
      <c r="Y79" s="147">
        <f t="shared" si="9"/>
        <v>1248.45</v>
      </c>
    </row>
    <row r="80" spans="1:25" s="148" customFormat="1" ht="13.9" customHeight="1">
      <c r="A80" s="137">
        <v>80</v>
      </c>
      <c r="B80" s="138" t="s">
        <v>8237</v>
      </c>
      <c r="C80" s="138" t="s">
        <v>240</v>
      </c>
      <c r="D80" s="138"/>
      <c r="E80" s="2">
        <v>0</v>
      </c>
      <c r="F80" s="2" t="s">
        <v>372</v>
      </c>
      <c r="G80" s="2" t="s">
        <v>387</v>
      </c>
      <c r="H80" s="2" t="s">
        <v>246</v>
      </c>
      <c r="I80" s="139" t="s">
        <v>46</v>
      </c>
      <c r="J80" s="139" t="s">
        <v>323</v>
      </c>
      <c r="K80" s="139" t="s">
        <v>46</v>
      </c>
      <c r="L80" s="139" t="s">
        <v>314</v>
      </c>
      <c r="M80" s="140"/>
      <c r="N80" s="141">
        <v>1.1399999999999999</v>
      </c>
      <c r="O80" s="142">
        <f t="shared" si="5"/>
        <v>205</v>
      </c>
      <c r="P80" s="2">
        <v>205</v>
      </c>
      <c r="Q80" s="2"/>
      <c r="R80" s="143" t="e">
        <f t="shared" si="6"/>
        <v>#DIV/0!</v>
      </c>
      <c r="S80" s="143">
        <f t="shared" si="7"/>
        <v>0</v>
      </c>
      <c r="T80" s="144">
        <f>IF(P80="nio",0,IF(P80&gt;0,VLOOKUP(K80,'3-Productie normen'!A:W,VLOOKUP(P80,'3-Productie normen'!$B$37:$C$59,2,FALSE),FALSE)))/VLOOKUP(B80,'2-Kosten per locatie'!$A$11:$C$31,3,FALSE)</f>
        <v>0</v>
      </c>
      <c r="U80" s="144">
        <f t="shared" si="8"/>
        <v>0</v>
      </c>
      <c r="V80" s="145" t="str">
        <f>VLOOKUP(K80,'3-Productie normen'!A:AG,29,FALSE)</f>
        <v>S</v>
      </c>
      <c r="W80" s="145"/>
      <c r="X80" s="146"/>
      <c r="Y80" s="147">
        <f t="shared" si="9"/>
        <v>233.7</v>
      </c>
    </row>
    <row r="81" spans="1:25" s="148" customFormat="1" ht="13.9" customHeight="1">
      <c r="A81" s="137">
        <v>81</v>
      </c>
      <c r="B81" s="138" t="s">
        <v>8237</v>
      </c>
      <c r="C81" s="138" t="s">
        <v>240</v>
      </c>
      <c r="D81" s="138"/>
      <c r="E81" s="2">
        <v>0</v>
      </c>
      <c r="F81" s="2" t="s">
        <v>372</v>
      </c>
      <c r="G81" s="2" t="s">
        <v>388</v>
      </c>
      <c r="H81" s="2" t="s">
        <v>246</v>
      </c>
      <c r="I81" s="139" t="s">
        <v>46</v>
      </c>
      <c r="J81" s="139" t="s">
        <v>323</v>
      </c>
      <c r="K81" s="139" t="s">
        <v>46</v>
      </c>
      <c r="L81" s="139" t="s">
        <v>314</v>
      </c>
      <c r="M81" s="140"/>
      <c r="N81" s="141">
        <v>0.99</v>
      </c>
      <c r="O81" s="142">
        <f t="shared" si="5"/>
        <v>205</v>
      </c>
      <c r="P81" s="2">
        <v>205</v>
      </c>
      <c r="Q81" s="2"/>
      <c r="R81" s="143" t="e">
        <f t="shared" si="6"/>
        <v>#DIV/0!</v>
      </c>
      <c r="S81" s="143">
        <f t="shared" si="7"/>
        <v>0</v>
      </c>
      <c r="T81" s="144">
        <f>IF(P81="nio",0,IF(P81&gt;0,VLOOKUP(K81,'3-Productie normen'!A:W,VLOOKUP(P81,'3-Productie normen'!$B$37:$C$59,2,FALSE),FALSE)))/VLOOKUP(B81,'2-Kosten per locatie'!$A$11:$C$31,3,FALSE)</f>
        <v>0</v>
      </c>
      <c r="U81" s="144">
        <f t="shared" si="8"/>
        <v>0</v>
      </c>
      <c r="V81" s="145" t="str">
        <f>VLOOKUP(K81,'3-Productie normen'!A:AG,29,FALSE)</f>
        <v>S</v>
      </c>
      <c r="W81" s="145"/>
      <c r="X81" s="146"/>
      <c r="Y81" s="147">
        <f t="shared" si="9"/>
        <v>202.95</v>
      </c>
    </row>
    <row r="82" spans="1:25" s="148" customFormat="1" ht="13.9" customHeight="1">
      <c r="A82" s="137">
        <v>82</v>
      </c>
      <c r="B82" s="138" t="s">
        <v>8237</v>
      </c>
      <c r="C82" s="138" t="s">
        <v>240</v>
      </c>
      <c r="D82" s="138"/>
      <c r="E82" s="2">
        <v>0</v>
      </c>
      <c r="F82" s="2" t="s">
        <v>372</v>
      </c>
      <c r="G82" s="2" t="s">
        <v>389</v>
      </c>
      <c r="H82" s="2" t="s">
        <v>246</v>
      </c>
      <c r="I82" s="139" t="s">
        <v>46</v>
      </c>
      <c r="J82" s="139" t="s">
        <v>323</v>
      </c>
      <c r="K82" s="139" t="s">
        <v>46</v>
      </c>
      <c r="L82" s="139" t="s">
        <v>314</v>
      </c>
      <c r="M82" s="140"/>
      <c r="N82" s="141">
        <v>1.03</v>
      </c>
      <c r="O82" s="142">
        <f t="shared" si="5"/>
        <v>205</v>
      </c>
      <c r="P82" s="2">
        <v>205</v>
      </c>
      <c r="Q82" s="2"/>
      <c r="R82" s="143" t="e">
        <f t="shared" si="6"/>
        <v>#DIV/0!</v>
      </c>
      <c r="S82" s="143">
        <f t="shared" si="7"/>
        <v>0</v>
      </c>
      <c r="T82" s="144">
        <f>IF(P82="nio",0,IF(P82&gt;0,VLOOKUP(K82,'3-Productie normen'!A:W,VLOOKUP(P82,'3-Productie normen'!$B$37:$C$59,2,FALSE),FALSE)))/VLOOKUP(B82,'2-Kosten per locatie'!$A$11:$C$31,3,FALSE)</f>
        <v>0</v>
      </c>
      <c r="U82" s="144">
        <f t="shared" si="8"/>
        <v>0</v>
      </c>
      <c r="V82" s="145" t="str">
        <f>VLOOKUP(K82,'3-Productie normen'!A:AG,29,FALSE)</f>
        <v>S</v>
      </c>
      <c r="W82" s="145"/>
      <c r="X82" s="146"/>
      <c r="Y82" s="147">
        <f t="shared" si="9"/>
        <v>211.15</v>
      </c>
    </row>
    <row r="83" spans="1:25" s="148" customFormat="1" ht="13.9" customHeight="1">
      <c r="A83" s="137">
        <v>83</v>
      </c>
      <c r="B83" s="138" t="s">
        <v>8237</v>
      </c>
      <c r="C83" s="138" t="s">
        <v>240</v>
      </c>
      <c r="D83" s="138"/>
      <c r="E83" s="2">
        <v>0</v>
      </c>
      <c r="F83" s="2" t="s">
        <v>372</v>
      </c>
      <c r="G83" s="2" t="s">
        <v>390</v>
      </c>
      <c r="H83" s="2" t="s">
        <v>391</v>
      </c>
      <c r="I83" s="139" t="s">
        <v>46</v>
      </c>
      <c r="J83" s="139" t="s">
        <v>320</v>
      </c>
      <c r="K83" s="139" t="s">
        <v>46</v>
      </c>
      <c r="L83" s="139" t="s">
        <v>314</v>
      </c>
      <c r="M83" s="140"/>
      <c r="N83" s="141">
        <v>6.09</v>
      </c>
      <c r="O83" s="142">
        <f t="shared" si="5"/>
        <v>205</v>
      </c>
      <c r="P83" s="2">
        <v>205</v>
      </c>
      <c r="Q83" s="2"/>
      <c r="R83" s="143" t="e">
        <f t="shared" si="6"/>
        <v>#DIV/0!</v>
      </c>
      <c r="S83" s="143">
        <f t="shared" si="7"/>
        <v>0</v>
      </c>
      <c r="T83" s="144">
        <f>IF(P83="nio",0,IF(P83&gt;0,VLOOKUP(K83,'3-Productie normen'!A:W,VLOOKUP(P83,'3-Productie normen'!$B$37:$C$59,2,FALSE),FALSE)))/VLOOKUP(B83,'2-Kosten per locatie'!$A$11:$C$31,3,FALSE)</f>
        <v>0</v>
      </c>
      <c r="U83" s="144">
        <f t="shared" si="8"/>
        <v>0</v>
      </c>
      <c r="V83" s="145" t="str">
        <f>VLOOKUP(K83,'3-Productie normen'!A:AG,29,FALSE)</f>
        <v>S</v>
      </c>
      <c r="W83" s="145"/>
      <c r="X83" s="146"/>
      <c r="Y83" s="147">
        <f t="shared" si="9"/>
        <v>1248.45</v>
      </c>
    </row>
    <row r="84" spans="1:25" s="148" customFormat="1" ht="13.9" customHeight="1">
      <c r="A84" s="137">
        <v>84</v>
      </c>
      <c r="B84" s="138" t="s">
        <v>8237</v>
      </c>
      <c r="C84" s="138" t="s">
        <v>240</v>
      </c>
      <c r="D84" s="138"/>
      <c r="E84" s="2">
        <v>0</v>
      </c>
      <c r="F84" s="2" t="s">
        <v>372</v>
      </c>
      <c r="G84" s="2" t="s">
        <v>392</v>
      </c>
      <c r="H84" s="2" t="s">
        <v>246</v>
      </c>
      <c r="I84" s="139" t="s">
        <v>46</v>
      </c>
      <c r="J84" s="139" t="s">
        <v>323</v>
      </c>
      <c r="K84" s="139" t="s">
        <v>46</v>
      </c>
      <c r="L84" s="139" t="s">
        <v>314</v>
      </c>
      <c r="M84" s="140"/>
      <c r="N84" s="141">
        <v>1.03</v>
      </c>
      <c r="O84" s="142">
        <f t="shared" si="5"/>
        <v>205</v>
      </c>
      <c r="P84" s="2">
        <v>205</v>
      </c>
      <c r="Q84" s="2"/>
      <c r="R84" s="143" t="e">
        <f t="shared" si="6"/>
        <v>#DIV/0!</v>
      </c>
      <c r="S84" s="143">
        <f t="shared" si="7"/>
        <v>0</v>
      </c>
      <c r="T84" s="144">
        <f>IF(P84="nio",0,IF(P84&gt;0,VLOOKUP(K84,'3-Productie normen'!A:W,VLOOKUP(P84,'3-Productie normen'!$B$37:$C$59,2,FALSE),FALSE)))/VLOOKUP(B84,'2-Kosten per locatie'!$A$11:$C$31,3,FALSE)</f>
        <v>0</v>
      </c>
      <c r="U84" s="144">
        <f t="shared" si="8"/>
        <v>0</v>
      </c>
      <c r="V84" s="145" t="str">
        <f>VLOOKUP(K84,'3-Productie normen'!A:AG,29,FALSE)</f>
        <v>S</v>
      </c>
      <c r="W84" s="145"/>
      <c r="X84" s="146"/>
      <c r="Y84" s="147">
        <f t="shared" si="9"/>
        <v>211.15</v>
      </c>
    </row>
    <row r="85" spans="1:25" s="148" customFormat="1" ht="13.9" customHeight="1">
      <c r="A85" s="137">
        <v>85</v>
      </c>
      <c r="B85" s="138" t="s">
        <v>8237</v>
      </c>
      <c r="C85" s="138" t="s">
        <v>240</v>
      </c>
      <c r="D85" s="138"/>
      <c r="E85" s="2">
        <v>0</v>
      </c>
      <c r="F85" s="2" t="s">
        <v>372</v>
      </c>
      <c r="G85" s="2" t="s">
        <v>393</v>
      </c>
      <c r="H85" s="2" t="s">
        <v>246</v>
      </c>
      <c r="I85" s="139" t="s">
        <v>46</v>
      </c>
      <c r="J85" s="139" t="s">
        <v>323</v>
      </c>
      <c r="K85" s="139" t="s">
        <v>46</v>
      </c>
      <c r="L85" s="139" t="s">
        <v>314</v>
      </c>
      <c r="M85" s="140"/>
      <c r="N85" s="141">
        <v>0.99</v>
      </c>
      <c r="O85" s="142">
        <f t="shared" si="5"/>
        <v>205</v>
      </c>
      <c r="P85" s="2">
        <v>205</v>
      </c>
      <c r="Q85" s="2"/>
      <c r="R85" s="143" t="e">
        <f t="shared" si="6"/>
        <v>#DIV/0!</v>
      </c>
      <c r="S85" s="143">
        <f t="shared" si="7"/>
        <v>0</v>
      </c>
      <c r="T85" s="144">
        <f>IF(P85="nio",0,IF(P85&gt;0,VLOOKUP(K85,'3-Productie normen'!A:W,VLOOKUP(P85,'3-Productie normen'!$B$37:$C$59,2,FALSE),FALSE)))/VLOOKUP(B85,'2-Kosten per locatie'!$A$11:$C$31,3,FALSE)</f>
        <v>0</v>
      </c>
      <c r="U85" s="144">
        <f t="shared" si="8"/>
        <v>0</v>
      </c>
      <c r="V85" s="145" t="str">
        <f>VLOOKUP(K85,'3-Productie normen'!A:AG,29,FALSE)</f>
        <v>S</v>
      </c>
      <c r="W85" s="145"/>
      <c r="X85" s="146"/>
      <c r="Y85" s="147">
        <f t="shared" si="9"/>
        <v>202.95</v>
      </c>
    </row>
    <row r="86" spans="1:25" s="148" customFormat="1" ht="13.9" customHeight="1">
      <c r="A86" s="137">
        <v>86</v>
      </c>
      <c r="B86" s="138" t="s">
        <v>8237</v>
      </c>
      <c r="C86" s="138" t="s">
        <v>240</v>
      </c>
      <c r="D86" s="138"/>
      <c r="E86" s="2">
        <v>0</v>
      </c>
      <c r="F86" s="2" t="s">
        <v>372</v>
      </c>
      <c r="G86" s="2" t="s">
        <v>394</v>
      </c>
      <c r="H86" s="2" t="s">
        <v>246</v>
      </c>
      <c r="I86" s="139" t="s">
        <v>46</v>
      </c>
      <c r="J86" s="139" t="s">
        <v>323</v>
      </c>
      <c r="K86" s="139" t="s">
        <v>46</v>
      </c>
      <c r="L86" s="139" t="s">
        <v>314</v>
      </c>
      <c r="M86" s="140"/>
      <c r="N86" s="141">
        <v>1.1399999999999999</v>
      </c>
      <c r="O86" s="142">
        <f t="shared" si="5"/>
        <v>205</v>
      </c>
      <c r="P86" s="2">
        <v>205</v>
      </c>
      <c r="Q86" s="2"/>
      <c r="R86" s="143" t="e">
        <f t="shared" si="6"/>
        <v>#DIV/0!</v>
      </c>
      <c r="S86" s="143">
        <f t="shared" si="7"/>
        <v>0</v>
      </c>
      <c r="T86" s="144">
        <f>IF(P86="nio",0,IF(P86&gt;0,VLOOKUP(K86,'3-Productie normen'!A:W,VLOOKUP(P86,'3-Productie normen'!$B$37:$C$59,2,FALSE),FALSE)))/VLOOKUP(B86,'2-Kosten per locatie'!$A$11:$C$31,3,FALSE)</f>
        <v>0</v>
      </c>
      <c r="U86" s="144">
        <f t="shared" si="8"/>
        <v>0</v>
      </c>
      <c r="V86" s="145" t="str">
        <f>VLOOKUP(K86,'3-Productie normen'!A:AG,29,FALSE)</f>
        <v>S</v>
      </c>
      <c r="W86" s="145"/>
      <c r="X86" s="146"/>
      <c r="Y86" s="147">
        <f t="shared" si="9"/>
        <v>233.7</v>
      </c>
    </row>
    <row r="87" spans="1:25" s="148" customFormat="1" ht="13.9" customHeight="1">
      <c r="A87" s="137">
        <v>87</v>
      </c>
      <c r="B87" s="138" t="s">
        <v>8237</v>
      </c>
      <c r="C87" s="138" t="s">
        <v>240</v>
      </c>
      <c r="D87" s="138"/>
      <c r="E87" s="2">
        <v>0</v>
      </c>
      <c r="F87" s="2" t="s">
        <v>372</v>
      </c>
      <c r="G87" s="2" t="s">
        <v>395</v>
      </c>
      <c r="H87" s="2" t="s">
        <v>396</v>
      </c>
      <c r="I87" s="139" t="s">
        <v>350</v>
      </c>
      <c r="J87" s="139" t="s">
        <v>351</v>
      </c>
      <c r="K87" s="139" t="s">
        <v>274</v>
      </c>
      <c r="L87" s="139" t="s">
        <v>298</v>
      </c>
      <c r="M87" s="140" t="s">
        <v>8160</v>
      </c>
      <c r="N87" s="141">
        <v>67.33</v>
      </c>
      <c r="O87" s="142">
        <f t="shared" si="5"/>
        <v>205</v>
      </c>
      <c r="P87" s="2">
        <v>205</v>
      </c>
      <c r="Q87" s="2"/>
      <c r="R87" s="143" t="e">
        <f t="shared" si="6"/>
        <v>#DIV/0!</v>
      </c>
      <c r="S87" s="143">
        <f t="shared" si="7"/>
        <v>0</v>
      </c>
      <c r="T87" s="144">
        <f>IF(P87="nio",0,IF(P87&gt;0,VLOOKUP(K87,'3-Productie normen'!A:W,VLOOKUP(P87,'3-Productie normen'!$B$37:$C$59,2,FALSE),FALSE)))/VLOOKUP(B87,'2-Kosten per locatie'!$A$11:$C$31,3,FALSE)</f>
        <v>0</v>
      </c>
      <c r="U87" s="144">
        <f t="shared" si="8"/>
        <v>0</v>
      </c>
      <c r="V87" s="145" t="str">
        <f>VLOOKUP(K87,'3-Productie normen'!A:AG,29,FALSE)</f>
        <v>L</v>
      </c>
      <c r="W87" s="145"/>
      <c r="X87" s="146"/>
      <c r="Y87" s="147">
        <f t="shared" si="9"/>
        <v>13802.65</v>
      </c>
    </row>
    <row r="88" spans="1:25" s="148" customFormat="1" ht="13.9" customHeight="1">
      <c r="A88" s="137">
        <v>88</v>
      </c>
      <c r="B88" s="138" t="s">
        <v>8237</v>
      </c>
      <c r="C88" s="138" t="s">
        <v>240</v>
      </c>
      <c r="D88" s="138"/>
      <c r="E88" s="2">
        <v>0</v>
      </c>
      <c r="F88" s="2" t="s">
        <v>372</v>
      </c>
      <c r="G88" s="2" t="s">
        <v>397</v>
      </c>
      <c r="H88" s="2" t="s">
        <v>246</v>
      </c>
      <c r="I88" s="139" t="s">
        <v>267</v>
      </c>
      <c r="J88" s="139" t="s">
        <v>267</v>
      </c>
      <c r="K88" s="139" t="s">
        <v>267</v>
      </c>
      <c r="L88" s="139" t="s">
        <v>298</v>
      </c>
      <c r="M88" s="140" t="s">
        <v>8160</v>
      </c>
      <c r="N88" s="141">
        <v>2.42</v>
      </c>
      <c r="O88" s="142">
        <f t="shared" si="5"/>
        <v>2</v>
      </c>
      <c r="P88" s="2">
        <v>2</v>
      </c>
      <c r="Q88" s="2"/>
      <c r="R88" s="143" t="e">
        <f t="shared" si="6"/>
        <v>#DIV/0!</v>
      </c>
      <c r="S88" s="143">
        <f t="shared" si="7"/>
        <v>0</v>
      </c>
      <c r="T88" s="144">
        <f>IF(P88="nio",0,IF(P88&gt;0,VLOOKUP(K88,'3-Productie normen'!A:W,VLOOKUP(P88,'3-Productie normen'!$B$37:$C$59,2,FALSE),FALSE)))/VLOOKUP(B88,'2-Kosten per locatie'!$A$11:$C$31,3,FALSE)</f>
        <v>0</v>
      </c>
      <c r="U88" s="144">
        <f t="shared" si="8"/>
        <v>0</v>
      </c>
      <c r="V88" s="145" t="str">
        <f>VLOOKUP(K88,'3-Productie normen'!A:AG,29,FALSE)</f>
        <v>V</v>
      </c>
      <c r="W88" s="145"/>
      <c r="X88" s="146"/>
      <c r="Y88" s="147">
        <f t="shared" si="9"/>
        <v>4.84</v>
      </c>
    </row>
    <row r="89" spans="1:25" s="148" customFormat="1" ht="13.9" customHeight="1">
      <c r="A89" s="137">
        <v>89</v>
      </c>
      <c r="B89" s="138" t="s">
        <v>8237</v>
      </c>
      <c r="C89" s="138" t="s">
        <v>240</v>
      </c>
      <c r="D89" s="138"/>
      <c r="E89" s="2">
        <v>0</v>
      </c>
      <c r="F89" s="2" t="s">
        <v>372</v>
      </c>
      <c r="G89" s="2" t="s">
        <v>398</v>
      </c>
      <c r="H89" s="2" t="s">
        <v>399</v>
      </c>
      <c r="I89" s="139" t="s">
        <v>350</v>
      </c>
      <c r="J89" s="139" t="s">
        <v>351</v>
      </c>
      <c r="K89" s="139" t="s">
        <v>274</v>
      </c>
      <c r="L89" s="139" t="s">
        <v>298</v>
      </c>
      <c r="M89" s="140" t="s">
        <v>8160</v>
      </c>
      <c r="N89" s="141">
        <v>51.85</v>
      </c>
      <c r="O89" s="142">
        <f t="shared" si="5"/>
        <v>205</v>
      </c>
      <c r="P89" s="2">
        <v>205</v>
      </c>
      <c r="Q89" s="2"/>
      <c r="R89" s="143" t="e">
        <f t="shared" si="6"/>
        <v>#DIV/0!</v>
      </c>
      <c r="S89" s="143">
        <f t="shared" si="7"/>
        <v>0</v>
      </c>
      <c r="T89" s="144">
        <f>IF(P89="nio",0,IF(P89&gt;0,VLOOKUP(K89,'3-Productie normen'!A:W,VLOOKUP(P89,'3-Productie normen'!$B$37:$C$59,2,FALSE),FALSE)))/VLOOKUP(B89,'2-Kosten per locatie'!$A$11:$C$31,3,FALSE)</f>
        <v>0</v>
      </c>
      <c r="U89" s="144">
        <f t="shared" si="8"/>
        <v>0</v>
      </c>
      <c r="V89" s="145" t="str">
        <f>VLOOKUP(K89,'3-Productie normen'!A:AG,29,FALSE)</f>
        <v>L</v>
      </c>
      <c r="W89" s="145"/>
      <c r="X89" s="146"/>
      <c r="Y89" s="147">
        <f t="shared" si="9"/>
        <v>10629.25</v>
      </c>
    </row>
    <row r="90" spans="1:25" s="148" customFormat="1" ht="13.9" customHeight="1">
      <c r="A90" s="137">
        <v>90</v>
      </c>
      <c r="B90" s="138" t="s">
        <v>8237</v>
      </c>
      <c r="C90" s="138" t="s">
        <v>240</v>
      </c>
      <c r="D90" s="138"/>
      <c r="E90" s="2">
        <v>0</v>
      </c>
      <c r="F90" s="2" t="s">
        <v>372</v>
      </c>
      <c r="G90" s="2" t="s">
        <v>400</v>
      </c>
      <c r="H90" s="2" t="s">
        <v>401</v>
      </c>
      <c r="I90" s="139" t="s">
        <v>350</v>
      </c>
      <c r="J90" s="139" t="s">
        <v>351</v>
      </c>
      <c r="K90" s="139" t="s">
        <v>274</v>
      </c>
      <c r="L90" s="139" t="s">
        <v>298</v>
      </c>
      <c r="M90" s="140" t="s">
        <v>8160</v>
      </c>
      <c r="N90" s="141">
        <v>51.99</v>
      </c>
      <c r="O90" s="142">
        <f t="shared" si="5"/>
        <v>205</v>
      </c>
      <c r="P90" s="2">
        <v>205</v>
      </c>
      <c r="Q90" s="2"/>
      <c r="R90" s="143" t="e">
        <f t="shared" si="6"/>
        <v>#DIV/0!</v>
      </c>
      <c r="S90" s="143">
        <f t="shared" si="7"/>
        <v>0</v>
      </c>
      <c r="T90" s="144">
        <f>IF(P90="nio",0,IF(P90&gt;0,VLOOKUP(K90,'3-Productie normen'!A:W,VLOOKUP(P90,'3-Productie normen'!$B$37:$C$59,2,FALSE),FALSE)))/VLOOKUP(B90,'2-Kosten per locatie'!$A$11:$C$31,3,FALSE)</f>
        <v>0</v>
      </c>
      <c r="U90" s="144">
        <f t="shared" si="8"/>
        <v>0</v>
      </c>
      <c r="V90" s="145" t="str">
        <f>VLOOKUP(K90,'3-Productie normen'!A:AG,29,FALSE)</f>
        <v>L</v>
      </c>
      <c r="W90" s="145"/>
      <c r="X90" s="146"/>
      <c r="Y90" s="147">
        <f t="shared" si="9"/>
        <v>10657.95</v>
      </c>
    </row>
    <row r="91" spans="1:25" s="148" customFormat="1" ht="13.9" customHeight="1">
      <c r="A91" s="137">
        <v>91</v>
      </c>
      <c r="B91" s="138" t="s">
        <v>8237</v>
      </c>
      <c r="C91" s="138" t="s">
        <v>240</v>
      </c>
      <c r="D91" s="138"/>
      <c r="E91" s="2">
        <v>0</v>
      </c>
      <c r="F91" s="2" t="s">
        <v>372</v>
      </c>
      <c r="G91" s="2" t="s">
        <v>402</v>
      </c>
      <c r="H91" s="2" t="s">
        <v>403</v>
      </c>
      <c r="I91" s="139" t="s">
        <v>267</v>
      </c>
      <c r="J91" s="139" t="s">
        <v>267</v>
      </c>
      <c r="K91" s="139" t="s">
        <v>267</v>
      </c>
      <c r="L91" s="139" t="s">
        <v>298</v>
      </c>
      <c r="M91" s="140" t="s">
        <v>8160</v>
      </c>
      <c r="N91" s="141">
        <v>16.100000000000001</v>
      </c>
      <c r="O91" s="142">
        <f t="shared" si="5"/>
        <v>2</v>
      </c>
      <c r="P91" s="2">
        <v>2</v>
      </c>
      <c r="Q91" s="2"/>
      <c r="R91" s="143" t="e">
        <f t="shared" si="6"/>
        <v>#DIV/0!</v>
      </c>
      <c r="S91" s="143">
        <f t="shared" si="7"/>
        <v>0</v>
      </c>
      <c r="T91" s="144">
        <f>IF(P91="nio",0,IF(P91&gt;0,VLOOKUP(K91,'3-Productie normen'!A:W,VLOOKUP(P91,'3-Productie normen'!$B$37:$C$59,2,FALSE),FALSE)))/VLOOKUP(B91,'2-Kosten per locatie'!$A$11:$C$31,3,FALSE)</f>
        <v>0</v>
      </c>
      <c r="U91" s="144">
        <f t="shared" si="8"/>
        <v>0</v>
      </c>
      <c r="V91" s="145" t="str">
        <f>VLOOKUP(K91,'3-Productie normen'!A:AG,29,FALSE)</f>
        <v>V</v>
      </c>
      <c r="W91" s="145"/>
      <c r="X91" s="146"/>
      <c r="Y91" s="147">
        <f t="shared" si="9"/>
        <v>32.200000000000003</v>
      </c>
    </row>
    <row r="92" spans="1:25" s="148" customFormat="1" ht="13.9" customHeight="1">
      <c r="A92" s="137">
        <v>92</v>
      </c>
      <c r="B92" s="138" t="s">
        <v>8237</v>
      </c>
      <c r="C92" s="138" t="s">
        <v>240</v>
      </c>
      <c r="D92" s="138"/>
      <c r="E92" s="2">
        <v>0</v>
      </c>
      <c r="F92" s="2" t="s">
        <v>372</v>
      </c>
      <c r="G92" s="2" t="s">
        <v>404</v>
      </c>
      <c r="H92" s="2" t="s">
        <v>405</v>
      </c>
      <c r="I92" s="139" t="s">
        <v>350</v>
      </c>
      <c r="J92" s="139" t="s">
        <v>351</v>
      </c>
      <c r="K92" s="139" t="s">
        <v>274</v>
      </c>
      <c r="L92" s="139" t="s">
        <v>298</v>
      </c>
      <c r="M92" s="140" t="s">
        <v>8160</v>
      </c>
      <c r="N92" s="141">
        <v>65.89</v>
      </c>
      <c r="O92" s="142">
        <f t="shared" si="5"/>
        <v>205</v>
      </c>
      <c r="P92" s="2">
        <v>205</v>
      </c>
      <c r="Q92" s="2"/>
      <c r="R92" s="143" t="e">
        <f t="shared" si="6"/>
        <v>#DIV/0!</v>
      </c>
      <c r="S92" s="143">
        <f t="shared" si="7"/>
        <v>0</v>
      </c>
      <c r="T92" s="144">
        <f>IF(P92="nio",0,IF(P92&gt;0,VLOOKUP(K92,'3-Productie normen'!A:W,VLOOKUP(P92,'3-Productie normen'!$B$37:$C$59,2,FALSE),FALSE)))/VLOOKUP(B92,'2-Kosten per locatie'!$A$11:$C$31,3,FALSE)</f>
        <v>0</v>
      </c>
      <c r="U92" s="144">
        <f t="shared" si="8"/>
        <v>0</v>
      </c>
      <c r="V92" s="145" t="str">
        <f>VLOOKUP(K92,'3-Productie normen'!A:AG,29,FALSE)</f>
        <v>L</v>
      </c>
      <c r="W92" s="145"/>
      <c r="X92" s="146"/>
      <c r="Y92" s="147">
        <f t="shared" si="9"/>
        <v>13507.45</v>
      </c>
    </row>
    <row r="93" spans="1:25" s="148" customFormat="1" ht="13.9" customHeight="1">
      <c r="A93" s="137">
        <v>93</v>
      </c>
      <c r="B93" s="138" t="s">
        <v>8237</v>
      </c>
      <c r="C93" s="138" t="s">
        <v>240</v>
      </c>
      <c r="D93" s="138"/>
      <c r="E93" s="2">
        <v>0</v>
      </c>
      <c r="F93" s="2" t="s">
        <v>372</v>
      </c>
      <c r="G93" s="2" t="s">
        <v>406</v>
      </c>
      <c r="H93" s="2" t="s">
        <v>407</v>
      </c>
      <c r="I93" s="139" t="s">
        <v>350</v>
      </c>
      <c r="J93" s="139" t="s">
        <v>351</v>
      </c>
      <c r="K93" s="139" t="s">
        <v>274</v>
      </c>
      <c r="L93" s="139" t="s">
        <v>298</v>
      </c>
      <c r="M93" s="140" t="s">
        <v>8160</v>
      </c>
      <c r="N93" s="141">
        <v>48.14</v>
      </c>
      <c r="O93" s="142">
        <f t="shared" si="5"/>
        <v>205</v>
      </c>
      <c r="P93" s="2">
        <v>205</v>
      </c>
      <c r="Q93" s="2"/>
      <c r="R93" s="143" t="e">
        <f t="shared" si="6"/>
        <v>#DIV/0!</v>
      </c>
      <c r="S93" s="143">
        <f t="shared" si="7"/>
        <v>0</v>
      </c>
      <c r="T93" s="144">
        <f>IF(P93="nio",0,IF(P93&gt;0,VLOOKUP(K93,'3-Productie normen'!A:W,VLOOKUP(P93,'3-Productie normen'!$B$37:$C$59,2,FALSE),FALSE)))/VLOOKUP(B93,'2-Kosten per locatie'!$A$11:$C$31,3,FALSE)</f>
        <v>0</v>
      </c>
      <c r="U93" s="144">
        <f t="shared" si="8"/>
        <v>0</v>
      </c>
      <c r="V93" s="145" t="str">
        <f>VLOOKUP(K93,'3-Productie normen'!A:AG,29,FALSE)</f>
        <v>L</v>
      </c>
      <c r="W93" s="145"/>
      <c r="X93" s="146"/>
      <c r="Y93" s="147">
        <f t="shared" si="9"/>
        <v>9868.7000000000007</v>
      </c>
    </row>
    <row r="94" spans="1:25" s="148" customFormat="1" ht="13.9" customHeight="1">
      <c r="A94" s="137">
        <v>94</v>
      </c>
      <c r="B94" s="138" t="s">
        <v>8237</v>
      </c>
      <c r="C94" s="138" t="s">
        <v>240</v>
      </c>
      <c r="D94" s="138"/>
      <c r="E94" s="2">
        <v>0</v>
      </c>
      <c r="F94" s="2" t="s">
        <v>372</v>
      </c>
      <c r="G94" s="2" t="s">
        <v>408</v>
      </c>
      <c r="H94" s="2" t="s">
        <v>409</v>
      </c>
      <c r="I94" s="139" t="s">
        <v>350</v>
      </c>
      <c r="J94" s="139" t="s">
        <v>351</v>
      </c>
      <c r="K94" s="139" t="s">
        <v>274</v>
      </c>
      <c r="L94" s="139" t="s">
        <v>298</v>
      </c>
      <c r="M94" s="140" t="s">
        <v>8160</v>
      </c>
      <c r="N94" s="141">
        <v>49.98</v>
      </c>
      <c r="O94" s="142">
        <f t="shared" si="5"/>
        <v>205</v>
      </c>
      <c r="P94" s="2">
        <v>205</v>
      </c>
      <c r="Q94" s="2"/>
      <c r="R94" s="143" t="e">
        <f t="shared" si="6"/>
        <v>#DIV/0!</v>
      </c>
      <c r="S94" s="143">
        <f t="shared" si="7"/>
        <v>0</v>
      </c>
      <c r="T94" s="144">
        <f>IF(P94="nio",0,IF(P94&gt;0,VLOOKUP(K94,'3-Productie normen'!A:W,VLOOKUP(P94,'3-Productie normen'!$B$37:$C$59,2,FALSE),FALSE)))/VLOOKUP(B94,'2-Kosten per locatie'!$A$11:$C$31,3,FALSE)</f>
        <v>0</v>
      </c>
      <c r="U94" s="144">
        <f t="shared" si="8"/>
        <v>0</v>
      </c>
      <c r="V94" s="145" t="str">
        <f>VLOOKUP(K94,'3-Productie normen'!A:AG,29,FALSE)</f>
        <v>L</v>
      </c>
      <c r="W94" s="145"/>
      <c r="X94" s="146"/>
      <c r="Y94" s="147">
        <f t="shared" si="9"/>
        <v>10245.9</v>
      </c>
    </row>
    <row r="95" spans="1:25" s="148" customFormat="1" ht="13.9" customHeight="1">
      <c r="A95" s="137">
        <v>95</v>
      </c>
      <c r="B95" s="138" t="s">
        <v>8237</v>
      </c>
      <c r="C95" s="138" t="s">
        <v>240</v>
      </c>
      <c r="D95" s="138"/>
      <c r="E95" s="2">
        <v>0</v>
      </c>
      <c r="F95" s="2" t="s">
        <v>372</v>
      </c>
      <c r="G95" s="2" t="s">
        <v>410</v>
      </c>
      <c r="H95" s="2" t="s">
        <v>411</v>
      </c>
      <c r="I95" s="139" t="s">
        <v>350</v>
      </c>
      <c r="J95" s="139" t="s">
        <v>351</v>
      </c>
      <c r="K95" s="139" t="s">
        <v>274</v>
      </c>
      <c r="L95" s="139" t="s">
        <v>298</v>
      </c>
      <c r="M95" s="140" t="s">
        <v>8160</v>
      </c>
      <c r="N95" s="141">
        <v>48.14</v>
      </c>
      <c r="O95" s="142">
        <f t="shared" si="5"/>
        <v>205</v>
      </c>
      <c r="P95" s="2">
        <v>205</v>
      </c>
      <c r="Q95" s="2"/>
      <c r="R95" s="143" t="e">
        <f t="shared" si="6"/>
        <v>#DIV/0!</v>
      </c>
      <c r="S95" s="143">
        <f t="shared" si="7"/>
        <v>0</v>
      </c>
      <c r="T95" s="144">
        <f>IF(P95="nio",0,IF(P95&gt;0,VLOOKUP(K95,'3-Productie normen'!A:W,VLOOKUP(P95,'3-Productie normen'!$B$37:$C$59,2,FALSE),FALSE)))/VLOOKUP(B95,'2-Kosten per locatie'!$A$11:$C$31,3,FALSE)</f>
        <v>0</v>
      </c>
      <c r="U95" s="144">
        <f t="shared" si="8"/>
        <v>0</v>
      </c>
      <c r="V95" s="145" t="str">
        <f>VLOOKUP(K95,'3-Productie normen'!A:AG,29,FALSE)</f>
        <v>L</v>
      </c>
      <c r="W95" s="145"/>
      <c r="X95" s="146"/>
      <c r="Y95" s="147">
        <f t="shared" si="9"/>
        <v>9868.7000000000007</v>
      </c>
    </row>
    <row r="96" spans="1:25" s="148" customFormat="1" ht="13.9" customHeight="1">
      <c r="A96" s="137">
        <v>96</v>
      </c>
      <c r="B96" s="138" t="s">
        <v>8237</v>
      </c>
      <c r="C96" s="138" t="s">
        <v>240</v>
      </c>
      <c r="D96" s="138"/>
      <c r="E96" s="2">
        <v>0</v>
      </c>
      <c r="F96" s="2" t="s">
        <v>372</v>
      </c>
      <c r="G96" s="2" t="s">
        <v>412</v>
      </c>
      <c r="H96" s="2" t="s">
        <v>413</v>
      </c>
      <c r="I96" s="139" t="s">
        <v>350</v>
      </c>
      <c r="J96" s="139" t="s">
        <v>414</v>
      </c>
      <c r="K96" s="139" t="s">
        <v>274</v>
      </c>
      <c r="L96" s="139" t="s">
        <v>298</v>
      </c>
      <c r="M96" s="140" t="s">
        <v>8160</v>
      </c>
      <c r="N96" s="141">
        <v>65.91</v>
      </c>
      <c r="O96" s="142">
        <f t="shared" si="5"/>
        <v>205</v>
      </c>
      <c r="P96" s="2">
        <v>205</v>
      </c>
      <c r="Q96" s="2"/>
      <c r="R96" s="143" t="e">
        <f t="shared" si="6"/>
        <v>#DIV/0!</v>
      </c>
      <c r="S96" s="143">
        <f t="shared" si="7"/>
        <v>0</v>
      </c>
      <c r="T96" s="144">
        <f>IF(P96="nio",0,IF(P96&gt;0,VLOOKUP(K96,'3-Productie normen'!A:W,VLOOKUP(P96,'3-Productie normen'!$B$37:$C$59,2,FALSE),FALSE)))/VLOOKUP(B96,'2-Kosten per locatie'!$A$11:$C$31,3,FALSE)</f>
        <v>0</v>
      </c>
      <c r="U96" s="144">
        <f t="shared" si="8"/>
        <v>0</v>
      </c>
      <c r="V96" s="145" t="str">
        <f>VLOOKUP(K96,'3-Productie normen'!A:AG,29,FALSE)</f>
        <v>L</v>
      </c>
      <c r="W96" s="145"/>
      <c r="X96" s="146"/>
      <c r="Y96" s="147">
        <f t="shared" si="9"/>
        <v>13511.55</v>
      </c>
    </row>
    <row r="97" spans="1:25" s="148" customFormat="1" ht="13.9" customHeight="1">
      <c r="A97" s="137">
        <v>97</v>
      </c>
      <c r="B97" s="138" t="s">
        <v>8237</v>
      </c>
      <c r="C97" s="138" t="s">
        <v>240</v>
      </c>
      <c r="D97" s="138"/>
      <c r="E97" s="2">
        <v>0</v>
      </c>
      <c r="F97" s="2" t="s">
        <v>372</v>
      </c>
      <c r="G97" s="2" t="s">
        <v>415</v>
      </c>
      <c r="H97" s="2" t="s">
        <v>416</v>
      </c>
      <c r="I97" s="139" t="s">
        <v>277</v>
      </c>
      <c r="J97" s="139" t="s">
        <v>52</v>
      </c>
      <c r="K97" s="139" t="s">
        <v>52</v>
      </c>
      <c r="L97" s="139" t="s">
        <v>298</v>
      </c>
      <c r="M97" s="140" t="s">
        <v>8160</v>
      </c>
      <c r="N97" s="141">
        <v>16.79</v>
      </c>
      <c r="O97" s="142">
        <f t="shared" si="5"/>
        <v>82</v>
      </c>
      <c r="P97" s="2">
        <v>82</v>
      </c>
      <c r="Q97" s="2"/>
      <c r="R97" s="143" t="e">
        <f t="shared" si="6"/>
        <v>#DIV/0!</v>
      </c>
      <c r="S97" s="143">
        <f t="shared" si="7"/>
        <v>0</v>
      </c>
      <c r="T97" s="144">
        <f>IF(P97="nio",0,IF(P97&gt;0,VLOOKUP(K97,'3-Productie normen'!A:W,VLOOKUP(P97,'3-Productie normen'!$B$37:$C$59,2,FALSE),FALSE)))/VLOOKUP(B97,'2-Kosten per locatie'!$A$11:$C$31,3,FALSE)</f>
        <v>0</v>
      </c>
      <c r="U97" s="144">
        <f t="shared" si="8"/>
        <v>0</v>
      </c>
      <c r="V97" s="145" t="str">
        <f>VLOOKUP(K97,'3-Productie normen'!A:AG,29,FALSE)</f>
        <v>B</v>
      </c>
      <c r="W97" s="145"/>
      <c r="X97" s="146"/>
      <c r="Y97" s="147">
        <f t="shared" si="9"/>
        <v>1376.78</v>
      </c>
    </row>
    <row r="98" spans="1:25" s="148" customFormat="1" ht="13.9" customHeight="1">
      <c r="A98" s="137">
        <v>98</v>
      </c>
      <c r="B98" s="138" t="s">
        <v>8237</v>
      </c>
      <c r="C98" s="138" t="s">
        <v>240</v>
      </c>
      <c r="D98" s="138"/>
      <c r="E98" s="2">
        <v>0</v>
      </c>
      <c r="F98" s="2" t="s">
        <v>372</v>
      </c>
      <c r="G98" s="2" t="s">
        <v>418</v>
      </c>
      <c r="H98" s="2" t="s">
        <v>419</v>
      </c>
      <c r="I98" s="139" t="s">
        <v>277</v>
      </c>
      <c r="J98" s="139" t="s">
        <v>277</v>
      </c>
      <c r="K98" s="139" t="s">
        <v>478</v>
      </c>
      <c r="L98" s="139" t="s">
        <v>298</v>
      </c>
      <c r="M98" s="140" t="s">
        <v>8160</v>
      </c>
      <c r="N98" s="141">
        <v>51.92</v>
      </c>
      <c r="O98" s="142">
        <f t="shared" si="5"/>
        <v>82</v>
      </c>
      <c r="P98" s="2">
        <v>82</v>
      </c>
      <c r="Q98" s="2"/>
      <c r="R98" s="143" t="e">
        <f t="shared" si="6"/>
        <v>#DIV/0!</v>
      </c>
      <c r="S98" s="143">
        <f t="shared" si="7"/>
        <v>0</v>
      </c>
      <c r="T98" s="144">
        <f>IF(P98="nio",0,IF(P98&gt;0,VLOOKUP(K98,'3-Productie normen'!A:W,VLOOKUP(P98,'3-Productie normen'!$B$37:$C$59,2,FALSE),FALSE)))/VLOOKUP(B98,'2-Kosten per locatie'!$A$11:$C$31,3,FALSE)</f>
        <v>0</v>
      </c>
      <c r="U98" s="144">
        <f t="shared" si="8"/>
        <v>0</v>
      </c>
      <c r="V98" s="145" t="str">
        <f>VLOOKUP(K98,'3-Productie normen'!A:AG,29,FALSE)</f>
        <v>B</v>
      </c>
      <c r="W98" s="145"/>
      <c r="X98" s="146"/>
      <c r="Y98" s="147">
        <f t="shared" si="9"/>
        <v>4257.4400000000005</v>
      </c>
    </row>
    <row r="99" spans="1:25" s="148" customFormat="1" ht="13.9" customHeight="1">
      <c r="A99" s="137">
        <v>99</v>
      </c>
      <c r="B99" s="138" t="s">
        <v>8237</v>
      </c>
      <c r="C99" s="138" t="s">
        <v>240</v>
      </c>
      <c r="D99" s="138"/>
      <c r="E99" s="2">
        <v>0</v>
      </c>
      <c r="F99" s="2" t="s">
        <v>372</v>
      </c>
      <c r="G99" s="2" t="s">
        <v>420</v>
      </c>
      <c r="H99" s="2" t="s">
        <v>421</v>
      </c>
      <c r="I99" s="139" t="s">
        <v>350</v>
      </c>
      <c r="J99" s="139" t="s">
        <v>351</v>
      </c>
      <c r="K99" s="139" t="s">
        <v>274</v>
      </c>
      <c r="L99" s="139" t="s">
        <v>298</v>
      </c>
      <c r="M99" s="140" t="s">
        <v>8160</v>
      </c>
      <c r="N99" s="141">
        <v>51.92</v>
      </c>
      <c r="O99" s="142">
        <f t="shared" si="5"/>
        <v>205</v>
      </c>
      <c r="P99" s="2">
        <v>205</v>
      </c>
      <c r="Q99" s="2"/>
      <c r="R99" s="143" t="e">
        <f t="shared" si="6"/>
        <v>#DIV/0!</v>
      </c>
      <c r="S99" s="143">
        <f t="shared" si="7"/>
        <v>0</v>
      </c>
      <c r="T99" s="144">
        <f>IF(P99="nio",0,IF(P99&gt;0,VLOOKUP(K99,'3-Productie normen'!A:W,VLOOKUP(P99,'3-Productie normen'!$B$37:$C$59,2,FALSE),FALSE)))/VLOOKUP(B99,'2-Kosten per locatie'!$A$11:$C$31,3,FALSE)</f>
        <v>0</v>
      </c>
      <c r="U99" s="144">
        <f t="shared" si="8"/>
        <v>0</v>
      </c>
      <c r="V99" s="145" t="str">
        <f>VLOOKUP(K99,'3-Productie normen'!A:AG,29,FALSE)</f>
        <v>L</v>
      </c>
      <c r="W99" s="145"/>
      <c r="X99" s="146"/>
      <c r="Y99" s="147">
        <f t="shared" si="9"/>
        <v>10643.6</v>
      </c>
    </row>
    <row r="100" spans="1:25" s="148" customFormat="1" ht="13.9" customHeight="1">
      <c r="A100" s="137">
        <v>100</v>
      </c>
      <c r="B100" s="138" t="s">
        <v>8237</v>
      </c>
      <c r="C100" s="138" t="s">
        <v>240</v>
      </c>
      <c r="D100" s="138"/>
      <c r="E100" s="2">
        <v>0</v>
      </c>
      <c r="F100" s="2" t="s">
        <v>422</v>
      </c>
      <c r="G100" s="2" t="s">
        <v>423</v>
      </c>
      <c r="H100" s="2" t="s">
        <v>246</v>
      </c>
      <c r="I100" s="139" t="s">
        <v>247</v>
      </c>
      <c r="J100" s="139" t="s">
        <v>56</v>
      </c>
      <c r="K100" s="139" t="s">
        <v>248</v>
      </c>
      <c r="L100" s="139" t="s">
        <v>286</v>
      </c>
      <c r="M100" s="140"/>
      <c r="N100" s="141">
        <v>32.869999999999997</v>
      </c>
      <c r="O100" s="142">
        <f t="shared" si="5"/>
        <v>205</v>
      </c>
      <c r="P100" s="2">
        <v>205</v>
      </c>
      <c r="Q100" s="2"/>
      <c r="R100" s="143" t="e">
        <f t="shared" si="6"/>
        <v>#DIV/0!</v>
      </c>
      <c r="S100" s="143">
        <f t="shared" si="7"/>
        <v>0</v>
      </c>
      <c r="T100" s="144">
        <f>IF(P100="nio",0,IF(P100&gt;0,VLOOKUP(K100,'3-Productie normen'!A:W,VLOOKUP(P100,'3-Productie normen'!$B$37:$C$59,2,FALSE),FALSE)))/VLOOKUP(B100,'2-Kosten per locatie'!$A$11:$C$31,3,FALSE)</f>
        <v>0</v>
      </c>
      <c r="U100" s="144">
        <f t="shared" si="8"/>
        <v>0</v>
      </c>
      <c r="V100" s="145" t="str">
        <f>VLOOKUP(K100,'3-Productie normen'!A:AG,29,FALSE)</f>
        <v>V</v>
      </c>
      <c r="W100" s="145"/>
      <c r="X100" s="146"/>
      <c r="Y100" s="147">
        <f t="shared" si="9"/>
        <v>6738.3499999999995</v>
      </c>
    </row>
    <row r="101" spans="1:25" s="148" customFormat="1" ht="13.9" customHeight="1">
      <c r="A101" s="137">
        <v>101</v>
      </c>
      <c r="B101" s="138" t="s">
        <v>8237</v>
      </c>
      <c r="C101" s="138" t="s">
        <v>240</v>
      </c>
      <c r="D101" s="138"/>
      <c r="E101" s="2">
        <v>0</v>
      </c>
      <c r="F101" s="2" t="s">
        <v>422</v>
      </c>
      <c r="G101" s="2" t="s">
        <v>424</v>
      </c>
      <c r="H101" s="2" t="s">
        <v>246</v>
      </c>
      <c r="I101" s="139" t="s">
        <v>247</v>
      </c>
      <c r="J101" s="139" t="s">
        <v>57</v>
      </c>
      <c r="K101" s="139" t="s">
        <v>259</v>
      </c>
      <c r="L101" s="139" t="s">
        <v>246</v>
      </c>
      <c r="M101" s="140"/>
      <c r="N101" s="141">
        <v>1.9</v>
      </c>
      <c r="O101" s="142">
        <f t="shared" si="5"/>
        <v>0</v>
      </c>
      <c r="P101" s="2" t="s">
        <v>477</v>
      </c>
      <c r="Q101" s="2"/>
      <c r="R101" s="143">
        <f t="shared" si="6"/>
        <v>0</v>
      </c>
      <c r="S101" s="143">
        <f t="shared" si="7"/>
        <v>0</v>
      </c>
      <c r="T101" s="144">
        <f>IF(P101="nio",0,IF(P101&gt;0,VLOOKUP(K101,'3-Productie normen'!A:W,VLOOKUP(P101,'3-Productie normen'!$B$37:$C$59,2,FALSE),FALSE)))/VLOOKUP(B101,'2-Kosten per locatie'!$A$11:$C$31,3,FALSE)</f>
        <v>0</v>
      </c>
      <c r="U101" s="144">
        <f t="shared" si="8"/>
        <v>0</v>
      </c>
      <c r="V101" s="145">
        <f>VLOOKUP(K101,'3-Productie normen'!A:AG,29,FALSE)</f>
        <v>0</v>
      </c>
      <c r="W101" s="145"/>
      <c r="X101" s="146"/>
      <c r="Y101" s="147">
        <f t="shared" si="9"/>
        <v>0</v>
      </c>
    </row>
    <row r="102" spans="1:25" s="148" customFormat="1" ht="13.9" customHeight="1">
      <c r="A102" s="137">
        <v>102</v>
      </c>
      <c r="B102" s="138" t="s">
        <v>8237</v>
      </c>
      <c r="C102" s="138" t="s">
        <v>240</v>
      </c>
      <c r="D102" s="138"/>
      <c r="E102" s="2">
        <v>0</v>
      </c>
      <c r="F102" s="2" t="s">
        <v>422</v>
      </c>
      <c r="G102" s="2" t="s">
        <v>425</v>
      </c>
      <c r="H102" s="2" t="s">
        <v>246</v>
      </c>
      <c r="I102" s="139" t="s">
        <v>247</v>
      </c>
      <c r="J102" s="139" t="s">
        <v>56</v>
      </c>
      <c r="K102" s="139" t="s">
        <v>248</v>
      </c>
      <c r="L102" s="139" t="s">
        <v>286</v>
      </c>
      <c r="M102" s="140"/>
      <c r="N102" s="141">
        <v>35.56</v>
      </c>
      <c r="O102" s="142">
        <f t="shared" si="5"/>
        <v>205</v>
      </c>
      <c r="P102" s="2">
        <v>205</v>
      </c>
      <c r="Q102" s="2"/>
      <c r="R102" s="143" t="e">
        <f t="shared" si="6"/>
        <v>#DIV/0!</v>
      </c>
      <c r="S102" s="143">
        <f t="shared" si="7"/>
        <v>0</v>
      </c>
      <c r="T102" s="144">
        <f>IF(P102="nio",0,IF(P102&gt;0,VLOOKUP(K102,'3-Productie normen'!A:W,VLOOKUP(P102,'3-Productie normen'!$B$37:$C$59,2,FALSE),FALSE)))/VLOOKUP(B102,'2-Kosten per locatie'!$A$11:$C$31,3,FALSE)</f>
        <v>0</v>
      </c>
      <c r="U102" s="144">
        <f t="shared" si="8"/>
        <v>0</v>
      </c>
      <c r="V102" s="145" t="str">
        <f>VLOOKUP(K102,'3-Productie normen'!A:AG,29,FALSE)</f>
        <v>V</v>
      </c>
      <c r="W102" s="145"/>
      <c r="X102" s="146"/>
      <c r="Y102" s="147">
        <f t="shared" si="9"/>
        <v>7289.8</v>
      </c>
    </row>
    <row r="103" spans="1:25" s="148" customFormat="1" ht="13.9" customHeight="1">
      <c r="A103" s="137">
        <v>103</v>
      </c>
      <c r="B103" s="138" t="s">
        <v>8237</v>
      </c>
      <c r="C103" s="138" t="s">
        <v>240</v>
      </c>
      <c r="D103" s="138"/>
      <c r="E103" s="2">
        <v>0</v>
      </c>
      <c r="F103" s="2" t="s">
        <v>422</v>
      </c>
      <c r="G103" s="2" t="s">
        <v>426</v>
      </c>
      <c r="H103" s="2" t="s">
        <v>246</v>
      </c>
      <c r="I103" s="139" t="s">
        <v>252</v>
      </c>
      <c r="J103" s="139" t="s">
        <v>293</v>
      </c>
      <c r="K103" s="139" t="s">
        <v>4571</v>
      </c>
      <c r="L103" s="139" t="s">
        <v>294</v>
      </c>
      <c r="M103" s="140"/>
      <c r="N103" s="141">
        <v>45.57</v>
      </c>
      <c r="O103" s="142">
        <f t="shared" si="5"/>
        <v>205</v>
      </c>
      <c r="P103" s="2">
        <v>205</v>
      </c>
      <c r="Q103" s="2"/>
      <c r="R103" s="143" t="e">
        <f t="shared" si="6"/>
        <v>#DIV/0!</v>
      </c>
      <c r="S103" s="143">
        <f t="shared" si="7"/>
        <v>0</v>
      </c>
      <c r="T103" s="144">
        <f>IF(P103="nio",0,IF(P103&gt;0,VLOOKUP(K103,'3-Productie normen'!A:W,VLOOKUP(P103,'3-Productie normen'!$B$37:$C$59,2,FALSE),FALSE)))/VLOOKUP(B103,'2-Kosten per locatie'!$A$11:$C$31,3,FALSE)</f>
        <v>0</v>
      </c>
      <c r="U103" s="144">
        <f t="shared" si="8"/>
        <v>0</v>
      </c>
      <c r="V103" s="145" t="str">
        <f>VLOOKUP(K103,'3-Productie normen'!A:AG,29,FALSE)</f>
        <v>V</v>
      </c>
      <c r="W103" s="145"/>
      <c r="X103" s="146"/>
      <c r="Y103" s="147">
        <f t="shared" si="9"/>
        <v>9341.85</v>
      </c>
    </row>
    <row r="104" spans="1:25" s="148" customFormat="1" ht="13.9" customHeight="1">
      <c r="A104" s="137">
        <v>104</v>
      </c>
      <c r="B104" s="138" t="s">
        <v>8237</v>
      </c>
      <c r="C104" s="138" t="s">
        <v>240</v>
      </c>
      <c r="D104" s="138"/>
      <c r="E104" s="2">
        <v>0</v>
      </c>
      <c r="F104" s="2" t="s">
        <v>422</v>
      </c>
      <c r="G104" s="2" t="s">
        <v>427</v>
      </c>
      <c r="H104" s="2" t="s">
        <v>246</v>
      </c>
      <c r="I104" s="139" t="s">
        <v>252</v>
      </c>
      <c r="J104" s="139" t="s">
        <v>253</v>
      </c>
      <c r="K104" s="139" t="s">
        <v>4571</v>
      </c>
      <c r="L104" s="139" t="s">
        <v>286</v>
      </c>
      <c r="M104" s="140"/>
      <c r="N104" s="141">
        <v>49.29</v>
      </c>
      <c r="O104" s="142">
        <f t="shared" si="5"/>
        <v>205</v>
      </c>
      <c r="P104" s="2">
        <v>205</v>
      </c>
      <c r="Q104" s="2"/>
      <c r="R104" s="143" t="e">
        <f t="shared" si="6"/>
        <v>#DIV/0!</v>
      </c>
      <c r="S104" s="143">
        <f t="shared" si="7"/>
        <v>0</v>
      </c>
      <c r="T104" s="144">
        <f>IF(P104="nio",0,IF(P104&gt;0,VLOOKUP(K104,'3-Productie normen'!A:W,VLOOKUP(P104,'3-Productie normen'!$B$37:$C$59,2,FALSE),FALSE)))/VLOOKUP(B104,'2-Kosten per locatie'!$A$11:$C$31,3,FALSE)</f>
        <v>0</v>
      </c>
      <c r="U104" s="144">
        <f t="shared" si="8"/>
        <v>0</v>
      </c>
      <c r="V104" s="145" t="str">
        <f>VLOOKUP(K104,'3-Productie normen'!A:AG,29,FALSE)</f>
        <v>V</v>
      </c>
      <c r="W104" s="145"/>
      <c r="X104" s="146"/>
      <c r="Y104" s="147">
        <f t="shared" si="9"/>
        <v>10104.450000000001</v>
      </c>
    </row>
    <row r="105" spans="1:25" s="148" customFormat="1" ht="13.9" customHeight="1">
      <c r="A105" s="137">
        <v>105</v>
      </c>
      <c r="B105" s="138" t="s">
        <v>8237</v>
      </c>
      <c r="C105" s="138" t="s">
        <v>240</v>
      </c>
      <c r="D105" s="138"/>
      <c r="E105" s="2">
        <v>0</v>
      </c>
      <c r="F105" s="2" t="s">
        <v>422</v>
      </c>
      <c r="G105" s="2" t="s">
        <v>428</v>
      </c>
      <c r="H105" s="2" t="s">
        <v>246</v>
      </c>
      <c r="I105" s="139" t="s">
        <v>252</v>
      </c>
      <c r="J105" s="139" t="s">
        <v>253</v>
      </c>
      <c r="K105" s="139" t="s">
        <v>4571</v>
      </c>
      <c r="L105" s="139" t="s">
        <v>286</v>
      </c>
      <c r="M105" s="140"/>
      <c r="N105" s="141">
        <v>53.79</v>
      </c>
      <c r="O105" s="142">
        <f t="shared" si="5"/>
        <v>205</v>
      </c>
      <c r="P105" s="2">
        <v>205</v>
      </c>
      <c r="Q105" s="2"/>
      <c r="R105" s="143" t="e">
        <f t="shared" si="6"/>
        <v>#DIV/0!</v>
      </c>
      <c r="S105" s="143">
        <f t="shared" si="7"/>
        <v>0</v>
      </c>
      <c r="T105" s="144">
        <f>IF(P105="nio",0,IF(P105&gt;0,VLOOKUP(K105,'3-Productie normen'!A:W,VLOOKUP(P105,'3-Productie normen'!$B$37:$C$59,2,FALSE),FALSE)))/VLOOKUP(B105,'2-Kosten per locatie'!$A$11:$C$31,3,FALSE)</f>
        <v>0</v>
      </c>
      <c r="U105" s="144">
        <f t="shared" si="8"/>
        <v>0</v>
      </c>
      <c r="V105" s="145" t="str">
        <f>VLOOKUP(K105,'3-Productie normen'!A:AG,29,FALSE)</f>
        <v>V</v>
      </c>
      <c r="W105" s="145"/>
      <c r="X105" s="146"/>
      <c r="Y105" s="147">
        <f t="shared" si="9"/>
        <v>11026.95</v>
      </c>
    </row>
    <row r="106" spans="1:25" s="148" customFormat="1" ht="13.9" customHeight="1">
      <c r="A106" s="137">
        <v>106</v>
      </c>
      <c r="B106" s="138" t="s">
        <v>8237</v>
      </c>
      <c r="C106" s="138" t="s">
        <v>240</v>
      </c>
      <c r="D106" s="138"/>
      <c r="E106" s="2">
        <v>0</v>
      </c>
      <c r="F106" s="2" t="s">
        <v>422</v>
      </c>
      <c r="G106" s="2" t="s">
        <v>429</v>
      </c>
      <c r="H106" s="2" t="s">
        <v>430</v>
      </c>
      <c r="I106" s="139" t="s">
        <v>252</v>
      </c>
      <c r="J106" s="139" t="s">
        <v>297</v>
      </c>
      <c r="K106" s="139" t="s">
        <v>4571</v>
      </c>
      <c r="L106" s="139" t="s">
        <v>298</v>
      </c>
      <c r="M106" s="140" t="s">
        <v>8160</v>
      </c>
      <c r="N106" s="141">
        <v>4.08</v>
      </c>
      <c r="O106" s="142">
        <f t="shared" si="5"/>
        <v>205</v>
      </c>
      <c r="P106" s="2">
        <v>205</v>
      </c>
      <c r="Q106" s="2"/>
      <c r="R106" s="143" t="e">
        <f t="shared" si="6"/>
        <v>#DIV/0!</v>
      </c>
      <c r="S106" s="143">
        <f t="shared" si="7"/>
        <v>0</v>
      </c>
      <c r="T106" s="144">
        <f>IF(P106="nio",0,IF(P106&gt;0,VLOOKUP(K106,'3-Productie normen'!A:W,VLOOKUP(P106,'3-Productie normen'!$B$37:$C$59,2,FALSE),FALSE)))/VLOOKUP(B106,'2-Kosten per locatie'!$A$11:$C$31,3,FALSE)</f>
        <v>0</v>
      </c>
      <c r="U106" s="144">
        <f t="shared" si="8"/>
        <v>0</v>
      </c>
      <c r="V106" s="145" t="str">
        <f>VLOOKUP(K106,'3-Productie normen'!A:AG,29,FALSE)</f>
        <v>V</v>
      </c>
      <c r="W106" s="145"/>
      <c r="X106" s="146"/>
      <c r="Y106" s="147">
        <f t="shared" si="9"/>
        <v>836.4</v>
      </c>
    </row>
    <row r="107" spans="1:25" s="148" customFormat="1" ht="13.9" customHeight="1">
      <c r="A107" s="137">
        <v>107</v>
      </c>
      <c r="B107" s="138" t="s">
        <v>8237</v>
      </c>
      <c r="C107" s="138" t="s">
        <v>240</v>
      </c>
      <c r="D107" s="138"/>
      <c r="E107" s="2">
        <v>0</v>
      </c>
      <c r="F107" s="2" t="s">
        <v>422</v>
      </c>
      <c r="G107" s="2" t="s">
        <v>431</v>
      </c>
      <c r="H107" s="2" t="s">
        <v>432</v>
      </c>
      <c r="I107" s="139" t="s">
        <v>257</v>
      </c>
      <c r="J107" s="139" t="s">
        <v>258</v>
      </c>
      <c r="K107" s="139" t="s">
        <v>259</v>
      </c>
      <c r="L107" s="139" t="s">
        <v>298</v>
      </c>
      <c r="M107" s="140"/>
      <c r="N107" s="141">
        <v>21.44</v>
      </c>
      <c r="O107" s="142">
        <f t="shared" si="5"/>
        <v>0</v>
      </c>
      <c r="P107" s="2" t="s">
        <v>477</v>
      </c>
      <c r="Q107" s="2"/>
      <c r="R107" s="143">
        <f t="shared" si="6"/>
        <v>0</v>
      </c>
      <c r="S107" s="143">
        <f t="shared" si="7"/>
        <v>0</v>
      </c>
      <c r="T107" s="144">
        <f>IF(P107="nio",0,IF(P107&gt;0,VLOOKUP(K107,'3-Productie normen'!A:W,VLOOKUP(P107,'3-Productie normen'!$B$37:$C$59,2,FALSE),FALSE)))/VLOOKUP(B107,'2-Kosten per locatie'!$A$11:$C$31,3,FALSE)</f>
        <v>0</v>
      </c>
      <c r="U107" s="144">
        <f t="shared" si="8"/>
        <v>0</v>
      </c>
      <c r="V107" s="145">
        <f>VLOOKUP(K107,'3-Productie normen'!A:AG,29,FALSE)</f>
        <v>0</v>
      </c>
      <c r="W107" s="145"/>
      <c r="X107" s="146"/>
      <c r="Y107" s="147">
        <f t="shared" si="9"/>
        <v>0</v>
      </c>
    </row>
    <row r="108" spans="1:25" s="148" customFormat="1" ht="13.9" customHeight="1">
      <c r="A108" s="137">
        <v>108</v>
      </c>
      <c r="B108" s="138" t="s">
        <v>8237</v>
      </c>
      <c r="C108" s="138" t="s">
        <v>240</v>
      </c>
      <c r="D108" s="138"/>
      <c r="E108" s="2">
        <v>0</v>
      </c>
      <c r="F108" s="2" t="s">
        <v>422</v>
      </c>
      <c r="G108" s="2" t="s">
        <v>433</v>
      </c>
      <c r="H108" s="2" t="s">
        <v>246</v>
      </c>
      <c r="I108" s="139" t="s">
        <v>257</v>
      </c>
      <c r="J108" s="139" t="s">
        <v>318</v>
      </c>
      <c r="K108" s="139" t="s">
        <v>259</v>
      </c>
      <c r="L108" s="139" t="s">
        <v>246</v>
      </c>
      <c r="M108" s="140"/>
      <c r="N108" s="141">
        <v>2.5099999999999998</v>
      </c>
      <c r="O108" s="142">
        <f t="shared" si="5"/>
        <v>0</v>
      </c>
      <c r="P108" s="2" t="s">
        <v>477</v>
      </c>
      <c r="Q108" s="2"/>
      <c r="R108" s="143">
        <f t="shared" si="6"/>
        <v>0</v>
      </c>
      <c r="S108" s="143">
        <f t="shared" si="7"/>
        <v>0</v>
      </c>
      <c r="T108" s="144">
        <f>IF(P108="nio",0,IF(P108&gt;0,VLOOKUP(K108,'3-Productie normen'!A:W,VLOOKUP(P108,'3-Productie normen'!$B$37:$C$59,2,FALSE),FALSE)))/VLOOKUP(B108,'2-Kosten per locatie'!$A$11:$C$31,3,FALSE)</f>
        <v>0</v>
      </c>
      <c r="U108" s="144">
        <f t="shared" si="8"/>
        <v>0</v>
      </c>
      <c r="V108" s="145">
        <f>VLOOKUP(K108,'3-Productie normen'!A:AG,29,FALSE)</f>
        <v>0</v>
      </c>
      <c r="W108" s="145"/>
      <c r="X108" s="146"/>
      <c r="Y108" s="147">
        <f t="shared" si="9"/>
        <v>0</v>
      </c>
    </row>
    <row r="109" spans="1:25" s="148" customFormat="1" ht="13.9" customHeight="1">
      <c r="A109" s="137">
        <v>109</v>
      </c>
      <c r="B109" s="138" t="s">
        <v>8237</v>
      </c>
      <c r="C109" s="138" t="s">
        <v>240</v>
      </c>
      <c r="D109" s="138"/>
      <c r="E109" s="2">
        <v>0</v>
      </c>
      <c r="F109" s="2" t="s">
        <v>422</v>
      </c>
      <c r="G109" s="2" t="s">
        <v>434</v>
      </c>
      <c r="H109" s="2" t="s">
        <v>246</v>
      </c>
      <c r="I109" s="139" t="s">
        <v>257</v>
      </c>
      <c r="J109" s="139" t="s">
        <v>318</v>
      </c>
      <c r="K109" s="139" t="s">
        <v>259</v>
      </c>
      <c r="L109" s="139" t="s">
        <v>246</v>
      </c>
      <c r="M109" s="140"/>
      <c r="N109" s="141">
        <v>0.44</v>
      </c>
      <c r="O109" s="142">
        <f t="shared" si="5"/>
        <v>0</v>
      </c>
      <c r="P109" s="2" t="s">
        <v>477</v>
      </c>
      <c r="Q109" s="2"/>
      <c r="R109" s="143">
        <f t="shared" si="6"/>
        <v>0</v>
      </c>
      <c r="S109" s="143">
        <f t="shared" si="7"/>
        <v>0</v>
      </c>
      <c r="T109" s="144">
        <f>IF(P109="nio",0,IF(P109&gt;0,VLOOKUP(K109,'3-Productie normen'!A:W,VLOOKUP(P109,'3-Productie normen'!$B$37:$C$59,2,FALSE),FALSE)))/VLOOKUP(B109,'2-Kosten per locatie'!$A$11:$C$31,3,FALSE)</f>
        <v>0</v>
      </c>
      <c r="U109" s="144">
        <f t="shared" si="8"/>
        <v>0</v>
      </c>
      <c r="V109" s="145">
        <f>VLOOKUP(K109,'3-Productie normen'!A:AG,29,FALSE)</f>
        <v>0</v>
      </c>
      <c r="W109" s="145"/>
      <c r="X109" s="146"/>
      <c r="Y109" s="147">
        <f t="shared" si="9"/>
        <v>0</v>
      </c>
    </row>
    <row r="110" spans="1:25" s="148" customFormat="1" ht="13.9" customHeight="1">
      <c r="A110" s="137">
        <v>110</v>
      </c>
      <c r="B110" s="138" t="s">
        <v>8237</v>
      </c>
      <c r="C110" s="138" t="s">
        <v>240</v>
      </c>
      <c r="D110" s="138"/>
      <c r="E110" s="2">
        <v>0</v>
      </c>
      <c r="F110" s="2" t="s">
        <v>422</v>
      </c>
      <c r="G110" s="2" t="s">
        <v>435</v>
      </c>
      <c r="H110" s="2" t="s">
        <v>246</v>
      </c>
      <c r="I110" s="139" t="s">
        <v>257</v>
      </c>
      <c r="J110" s="139" t="s">
        <v>318</v>
      </c>
      <c r="K110" s="139" t="s">
        <v>259</v>
      </c>
      <c r="L110" s="139" t="s">
        <v>246</v>
      </c>
      <c r="M110" s="140"/>
      <c r="N110" s="141">
        <v>1.05</v>
      </c>
      <c r="O110" s="142">
        <f t="shared" si="5"/>
        <v>0</v>
      </c>
      <c r="P110" s="2" t="s">
        <v>477</v>
      </c>
      <c r="Q110" s="2"/>
      <c r="R110" s="143">
        <f t="shared" si="6"/>
        <v>0</v>
      </c>
      <c r="S110" s="143">
        <f t="shared" si="7"/>
        <v>0</v>
      </c>
      <c r="T110" s="144">
        <f>IF(P110="nio",0,IF(P110&gt;0,VLOOKUP(K110,'3-Productie normen'!A:W,VLOOKUP(P110,'3-Productie normen'!$B$37:$C$59,2,FALSE),FALSE)))/VLOOKUP(B110,'2-Kosten per locatie'!$A$11:$C$31,3,FALSE)</f>
        <v>0</v>
      </c>
      <c r="U110" s="144">
        <f t="shared" si="8"/>
        <v>0</v>
      </c>
      <c r="V110" s="145">
        <f>VLOOKUP(K110,'3-Productie normen'!A:AG,29,FALSE)</f>
        <v>0</v>
      </c>
      <c r="W110" s="145"/>
      <c r="X110" s="146"/>
      <c r="Y110" s="147">
        <f t="shared" si="9"/>
        <v>0</v>
      </c>
    </row>
    <row r="111" spans="1:25" s="148" customFormat="1" ht="13.9" customHeight="1">
      <c r="A111" s="137">
        <v>111</v>
      </c>
      <c r="B111" s="138" t="s">
        <v>8237</v>
      </c>
      <c r="C111" s="138" t="s">
        <v>240</v>
      </c>
      <c r="D111" s="138"/>
      <c r="E111" s="2">
        <v>0</v>
      </c>
      <c r="F111" s="2" t="s">
        <v>422</v>
      </c>
      <c r="G111" s="2" t="s">
        <v>436</v>
      </c>
      <c r="H111" s="2" t="s">
        <v>246</v>
      </c>
      <c r="I111" s="139" t="s">
        <v>257</v>
      </c>
      <c r="J111" s="139" t="s">
        <v>318</v>
      </c>
      <c r="K111" s="139" t="s">
        <v>259</v>
      </c>
      <c r="L111" s="139" t="s">
        <v>246</v>
      </c>
      <c r="M111" s="140"/>
      <c r="N111" s="141">
        <v>0.75</v>
      </c>
      <c r="O111" s="142">
        <f t="shared" si="5"/>
        <v>0</v>
      </c>
      <c r="P111" s="2" t="s">
        <v>477</v>
      </c>
      <c r="Q111" s="2"/>
      <c r="R111" s="143">
        <f t="shared" si="6"/>
        <v>0</v>
      </c>
      <c r="S111" s="143">
        <f t="shared" si="7"/>
        <v>0</v>
      </c>
      <c r="T111" s="144">
        <f>IF(P111="nio",0,IF(P111&gt;0,VLOOKUP(K111,'3-Productie normen'!A:W,VLOOKUP(P111,'3-Productie normen'!$B$37:$C$59,2,FALSE),FALSE)))/VLOOKUP(B111,'2-Kosten per locatie'!$A$11:$C$31,3,FALSE)</f>
        <v>0</v>
      </c>
      <c r="U111" s="144">
        <f t="shared" si="8"/>
        <v>0</v>
      </c>
      <c r="V111" s="145">
        <f>VLOOKUP(K111,'3-Productie normen'!A:AG,29,FALSE)</f>
        <v>0</v>
      </c>
      <c r="W111" s="145"/>
      <c r="X111" s="146"/>
      <c r="Y111" s="147">
        <f t="shared" si="9"/>
        <v>0</v>
      </c>
    </row>
    <row r="112" spans="1:25" s="148" customFormat="1" ht="13.9" customHeight="1">
      <c r="A112" s="137">
        <v>112</v>
      </c>
      <c r="B112" s="138" t="s">
        <v>8237</v>
      </c>
      <c r="C112" s="138" t="s">
        <v>240</v>
      </c>
      <c r="D112" s="138"/>
      <c r="E112" s="2">
        <v>0</v>
      </c>
      <c r="F112" s="2" t="s">
        <v>422</v>
      </c>
      <c r="G112" s="2" t="s">
        <v>437</v>
      </c>
      <c r="H112" s="2" t="s">
        <v>246</v>
      </c>
      <c r="I112" s="139" t="s">
        <v>257</v>
      </c>
      <c r="J112" s="139" t="s">
        <v>318</v>
      </c>
      <c r="K112" s="139" t="s">
        <v>259</v>
      </c>
      <c r="L112" s="139" t="s">
        <v>246</v>
      </c>
      <c r="M112" s="140"/>
      <c r="N112" s="141">
        <v>1.2</v>
      </c>
      <c r="O112" s="142">
        <f t="shared" si="5"/>
        <v>0</v>
      </c>
      <c r="P112" s="2" t="s">
        <v>477</v>
      </c>
      <c r="Q112" s="2"/>
      <c r="R112" s="143">
        <f t="shared" si="6"/>
        <v>0</v>
      </c>
      <c r="S112" s="143">
        <f t="shared" si="7"/>
        <v>0</v>
      </c>
      <c r="T112" s="144">
        <f>IF(P112="nio",0,IF(P112&gt;0,VLOOKUP(K112,'3-Productie normen'!A:W,VLOOKUP(P112,'3-Productie normen'!$B$37:$C$59,2,FALSE),FALSE)))/VLOOKUP(B112,'2-Kosten per locatie'!$A$11:$C$31,3,FALSE)</f>
        <v>0</v>
      </c>
      <c r="U112" s="144">
        <f t="shared" si="8"/>
        <v>0</v>
      </c>
      <c r="V112" s="145">
        <f>VLOOKUP(K112,'3-Productie normen'!A:AG,29,FALSE)</f>
        <v>0</v>
      </c>
      <c r="W112" s="145"/>
      <c r="X112" s="146"/>
      <c r="Y112" s="147">
        <f t="shared" si="9"/>
        <v>0</v>
      </c>
    </row>
    <row r="113" spans="1:25" s="148" customFormat="1" ht="13.9" customHeight="1">
      <c r="A113" s="137">
        <v>113</v>
      </c>
      <c r="B113" s="138" t="s">
        <v>8237</v>
      </c>
      <c r="C113" s="138" t="s">
        <v>240</v>
      </c>
      <c r="D113" s="138"/>
      <c r="E113" s="2">
        <v>0</v>
      </c>
      <c r="F113" s="2" t="s">
        <v>422</v>
      </c>
      <c r="G113" s="2" t="s">
        <v>438</v>
      </c>
      <c r="H113" s="2" t="s">
        <v>439</v>
      </c>
      <c r="I113" s="139" t="s">
        <v>46</v>
      </c>
      <c r="J113" s="139" t="s">
        <v>320</v>
      </c>
      <c r="K113" s="139" t="s">
        <v>46</v>
      </c>
      <c r="L113" s="139" t="s">
        <v>314</v>
      </c>
      <c r="M113" s="140"/>
      <c r="N113" s="141">
        <v>2.13</v>
      </c>
      <c r="O113" s="142">
        <f t="shared" si="5"/>
        <v>205</v>
      </c>
      <c r="P113" s="2">
        <v>205</v>
      </c>
      <c r="Q113" s="2"/>
      <c r="R113" s="143" t="e">
        <f t="shared" si="6"/>
        <v>#DIV/0!</v>
      </c>
      <c r="S113" s="143">
        <f t="shared" si="7"/>
        <v>0</v>
      </c>
      <c r="T113" s="144">
        <f>IF(P113="nio",0,IF(P113&gt;0,VLOOKUP(K113,'3-Productie normen'!A:W,VLOOKUP(P113,'3-Productie normen'!$B$37:$C$59,2,FALSE),FALSE)))/VLOOKUP(B113,'2-Kosten per locatie'!$A$11:$C$31,3,FALSE)</f>
        <v>0</v>
      </c>
      <c r="U113" s="144">
        <f t="shared" si="8"/>
        <v>0</v>
      </c>
      <c r="V113" s="145" t="str">
        <f>VLOOKUP(K113,'3-Productie normen'!A:AG,29,FALSE)</f>
        <v>S</v>
      </c>
      <c r="W113" s="145"/>
      <c r="X113" s="146"/>
      <c r="Y113" s="147">
        <f t="shared" si="9"/>
        <v>436.65</v>
      </c>
    </row>
    <row r="114" spans="1:25" s="148" customFormat="1" ht="13.9" customHeight="1">
      <c r="A114" s="137">
        <v>114</v>
      </c>
      <c r="B114" s="138" t="s">
        <v>8237</v>
      </c>
      <c r="C114" s="138" t="s">
        <v>240</v>
      </c>
      <c r="D114" s="138"/>
      <c r="E114" s="2">
        <v>0</v>
      </c>
      <c r="F114" s="2" t="s">
        <v>422</v>
      </c>
      <c r="G114" s="2" t="s">
        <v>440</v>
      </c>
      <c r="H114" s="2" t="s">
        <v>246</v>
      </c>
      <c r="I114" s="139" t="s">
        <v>46</v>
      </c>
      <c r="J114" s="139" t="s">
        <v>323</v>
      </c>
      <c r="K114" s="139" t="s">
        <v>46</v>
      </c>
      <c r="L114" s="139" t="s">
        <v>314</v>
      </c>
      <c r="M114" s="140"/>
      <c r="N114" s="141">
        <v>1.74</v>
      </c>
      <c r="O114" s="142">
        <f t="shared" si="5"/>
        <v>205</v>
      </c>
      <c r="P114" s="2">
        <v>205</v>
      </c>
      <c r="Q114" s="2"/>
      <c r="R114" s="143" t="e">
        <f t="shared" si="6"/>
        <v>#DIV/0!</v>
      </c>
      <c r="S114" s="143">
        <f t="shared" si="7"/>
        <v>0</v>
      </c>
      <c r="T114" s="144">
        <f>IF(P114="nio",0,IF(P114&gt;0,VLOOKUP(K114,'3-Productie normen'!A:W,VLOOKUP(P114,'3-Productie normen'!$B$37:$C$59,2,FALSE),FALSE)))/VLOOKUP(B114,'2-Kosten per locatie'!$A$11:$C$31,3,FALSE)</f>
        <v>0</v>
      </c>
      <c r="U114" s="144">
        <f t="shared" si="8"/>
        <v>0</v>
      </c>
      <c r="V114" s="145" t="str">
        <f>VLOOKUP(K114,'3-Productie normen'!A:AG,29,FALSE)</f>
        <v>S</v>
      </c>
      <c r="W114" s="145"/>
      <c r="X114" s="146"/>
      <c r="Y114" s="147">
        <f t="shared" si="9"/>
        <v>356.7</v>
      </c>
    </row>
    <row r="115" spans="1:25" s="148" customFormat="1" ht="13.9" customHeight="1">
      <c r="A115" s="137">
        <v>115</v>
      </c>
      <c r="B115" s="138" t="s">
        <v>8237</v>
      </c>
      <c r="C115" s="138" t="s">
        <v>240</v>
      </c>
      <c r="D115" s="138"/>
      <c r="E115" s="2">
        <v>0</v>
      </c>
      <c r="F115" s="2" t="s">
        <v>422</v>
      </c>
      <c r="G115" s="2" t="s">
        <v>441</v>
      </c>
      <c r="H115" s="2" t="s">
        <v>246</v>
      </c>
      <c r="I115" s="139" t="s">
        <v>46</v>
      </c>
      <c r="J115" s="139" t="s">
        <v>320</v>
      </c>
      <c r="K115" s="139" t="s">
        <v>46</v>
      </c>
      <c r="L115" s="139" t="s">
        <v>314</v>
      </c>
      <c r="M115" s="140"/>
      <c r="N115" s="141">
        <v>1.57</v>
      </c>
      <c r="O115" s="142">
        <f t="shared" si="5"/>
        <v>205</v>
      </c>
      <c r="P115" s="2">
        <v>205</v>
      </c>
      <c r="Q115" s="2"/>
      <c r="R115" s="143" t="e">
        <f t="shared" si="6"/>
        <v>#DIV/0!</v>
      </c>
      <c r="S115" s="143">
        <f t="shared" si="7"/>
        <v>0</v>
      </c>
      <c r="T115" s="144">
        <f>IF(P115="nio",0,IF(P115&gt;0,VLOOKUP(K115,'3-Productie normen'!A:W,VLOOKUP(P115,'3-Productie normen'!$B$37:$C$59,2,FALSE),FALSE)))/VLOOKUP(B115,'2-Kosten per locatie'!$A$11:$C$31,3,FALSE)</f>
        <v>0</v>
      </c>
      <c r="U115" s="144">
        <f t="shared" si="8"/>
        <v>0</v>
      </c>
      <c r="V115" s="145" t="str">
        <f>VLOOKUP(K115,'3-Productie normen'!A:AG,29,FALSE)</f>
        <v>S</v>
      </c>
      <c r="W115" s="145"/>
      <c r="X115" s="146"/>
      <c r="Y115" s="147">
        <f t="shared" si="9"/>
        <v>321.85000000000002</v>
      </c>
    </row>
    <row r="116" spans="1:25" s="148" customFormat="1" ht="13.9" customHeight="1">
      <c r="A116" s="137">
        <v>116</v>
      </c>
      <c r="B116" s="138" t="s">
        <v>8237</v>
      </c>
      <c r="C116" s="138" t="s">
        <v>240</v>
      </c>
      <c r="D116" s="138"/>
      <c r="E116" s="2">
        <v>0</v>
      </c>
      <c r="F116" s="2" t="s">
        <v>422</v>
      </c>
      <c r="G116" s="2" t="s">
        <v>442</v>
      </c>
      <c r="H116" s="2" t="s">
        <v>246</v>
      </c>
      <c r="I116" s="139" t="s">
        <v>46</v>
      </c>
      <c r="J116" s="139" t="s">
        <v>323</v>
      </c>
      <c r="K116" s="139" t="s">
        <v>46</v>
      </c>
      <c r="L116" s="139" t="s">
        <v>314</v>
      </c>
      <c r="M116" s="140"/>
      <c r="N116" s="141">
        <v>0.9</v>
      </c>
      <c r="O116" s="142">
        <f t="shared" si="5"/>
        <v>205</v>
      </c>
      <c r="P116" s="2">
        <v>205</v>
      </c>
      <c r="Q116" s="2"/>
      <c r="R116" s="143" t="e">
        <f t="shared" si="6"/>
        <v>#DIV/0!</v>
      </c>
      <c r="S116" s="143">
        <f t="shared" si="7"/>
        <v>0</v>
      </c>
      <c r="T116" s="144">
        <f>IF(P116="nio",0,IF(P116&gt;0,VLOOKUP(K116,'3-Productie normen'!A:W,VLOOKUP(P116,'3-Productie normen'!$B$37:$C$59,2,FALSE),FALSE)))/VLOOKUP(B116,'2-Kosten per locatie'!$A$11:$C$31,3,FALSE)</f>
        <v>0</v>
      </c>
      <c r="U116" s="144">
        <f t="shared" si="8"/>
        <v>0</v>
      </c>
      <c r="V116" s="145" t="str">
        <f>VLOOKUP(K116,'3-Productie normen'!A:AG,29,FALSE)</f>
        <v>S</v>
      </c>
      <c r="W116" s="145"/>
      <c r="X116" s="146"/>
      <c r="Y116" s="147">
        <f t="shared" si="9"/>
        <v>184.5</v>
      </c>
    </row>
    <row r="117" spans="1:25" s="148" customFormat="1" ht="13.9" customHeight="1">
      <c r="A117" s="137">
        <v>117</v>
      </c>
      <c r="B117" s="138" t="s">
        <v>8237</v>
      </c>
      <c r="C117" s="138" t="s">
        <v>240</v>
      </c>
      <c r="D117" s="138"/>
      <c r="E117" s="2">
        <v>0</v>
      </c>
      <c r="F117" s="2" t="s">
        <v>422</v>
      </c>
      <c r="G117" s="2" t="s">
        <v>443</v>
      </c>
      <c r="H117" s="2" t="s">
        <v>246</v>
      </c>
      <c r="I117" s="139" t="s">
        <v>46</v>
      </c>
      <c r="J117" s="139" t="s">
        <v>323</v>
      </c>
      <c r="K117" s="139" t="s">
        <v>46</v>
      </c>
      <c r="L117" s="139" t="s">
        <v>314</v>
      </c>
      <c r="M117" s="140"/>
      <c r="N117" s="141">
        <v>0.9</v>
      </c>
      <c r="O117" s="142">
        <f t="shared" si="5"/>
        <v>205</v>
      </c>
      <c r="P117" s="2">
        <v>205</v>
      </c>
      <c r="Q117" s="2"/>
      <c r="R117" s="143" t="e">
        <f t="shared" si="6"/>
        <v>#DIV/0!</v>
      </c>
      <c r="S117" s="143">
        <f t="shared" si="7"/>
        <v>0</v>
      </c>
      <c r="T117" s="144">
        <f>IF(P117="nio",0,IF(P117&gt;0,VLOOKUP(K117,'3-Productie normen'!A:W,VLOOKUP(P117,'3-Productie normen'!$B$37:$C$59,2,FALSE),FALSE)))/VLOOKUP(B117,'2-Kosten per locatie'!$A$11:$C$31,3,FALSE)</f>
        <v>0</v>
      </c>
      <c r="U117" s="144">
        <f t="shared" si="8"/>
        <v>0</v>
      </c>
      <c r="V117" s="145" t="str">
        <f>VLOOKUP(K117,'3-Productie normen'!A:AG,29,FALSE)</f>
        <v>S</v>
      </c>
      <c r="W117" s="145"/>
      <c r="X117" s="146"/>
      <c r="Y117" s="147">
        <f t="shared" si="9"/>
        <v>184.5</v>
      </c>
    </row>
    <row r="118" spans="1:25" s="148" customFormat="1" ht="13.9" customHeight="1">
      <c r="A118" s="137">
        <v>118</v>
      </c>
      <c r="B118" s="138" t="s">
        <v>8237</v>
      </c>
      <c r="C118" s="138" t="s">
        <v>240</v>
      </c>
      <c r="D118" s="138"/>
      <c r="E118" s="2">
        <v>0</v>
      </c>
      <c r="F118" s="2" t="s">
        <v>422</v>
      </c>
      <c r="G118" s="2" t="s">
        <v>444</v>
      </c>
      <c r="H118" s="2" t="s">
        <v>445</v>
      </c>
      <c r="I118" s="139" t="s">
        <v>46</v>
      </c>
      <c r="J118" s="139" t="s">
        <v>320</v>
      </c>
      <c r="K118" s="139" t="s">
        <v>46</v>
      </c>
      <c r="L118" s="139" t="s">
        <v>314</v>
      </c>
      <c r="M118" s="140"/>
      <c r="N118" s="141">
        <v>3.96</v>
      </c>
      <c r="O118" s="142">
        <f t="shared" si="5"/>
        <v>205</v>
      </c>
      <c r="P118" s="2">
        <v>205</v>
      </c>
      <c r="Q118" s="2"/>
      <c r="R118" s="143" t="e">
        <f t="shared" si="6"/>
        <v>#DIV/0!</v>
      </c>
      <c r="S118" s="143">
        <f t="shared" si="7"/>
        <v>0</v>
      </c>
      <c r="T118" s="144">
        <f>IF(P118="nio",0,IF(P118&gt;0,VLOOKUP(K118,'3-Productie normen'!A:W,VLOOKUP(P118,'3-Productie normen'!$B$37:$C$59,2,FALSE),FALSE)))/VLOOKUP(B118,'2-Kosten per locatie'!$A$11:$C$31,3,FALSE)</f>
        <v>0</v>
      </c>
      <c r="U118" s="144">
        <f t="shared" si="8"/>
        <v>0</v>
      </c>
      <c r="V118" s="145" t="str">
        <f>VLOOKUP(K118,'3-Productie normen'!A:AG,29,FALSE)</f>
        <v>S</v>
      </c>
      <c r="W118" s="145"/>
      <c r="X118" s="146"/>
      <c r="Y118" s="147">
        <f t="shared" si="9"/>
        <v>811.8</v>
      </c>
    </row>
    <row r="119" spans="1:25" s="148" customFormat="1" ht="13.9" customHeight="1">
      <c r="A119" s="137">
        <v>119</v>
      </c>
      <c r="B119" s="138" t="s">
        <v>8237</v>
      </c>
      <c r="C119" s="138" t="s">
        <v>240</v>
      </c>
      <c r="D119" s="138"/>
      <c r="E119" s="2">
        <v>0</v>
      </c>
      <c r="F119" s="2" t="s">
        <v>422</v>
      </c>
      <c r="G119" s="2" t="s">
        <v>446</v>
      </c>
      <c r="H119" s="2" t="s">
        <v>246</v>
      </c>
      <c r="I119" s="139" t="s">
        <v>46</v>
      </c>
      <c r="J119" s="139" t="s">
        <v>323</v>
      </c>
      <c r="K119" s="139" t="s">
        <v>46</v>
      </c>
      <c r="L119" s="139" t="s">
        <v>314</v>
      </c>
      <c r="M119" s="140"/>
      <c r="N119" s="141">
        <v>0.87</v>
      </c>
      <c r="O119" s="142">
        <f t="shared" si="5"/>
        <v>205</v>
      </c>
      <c r="P119" s="2">
        <v>205</v>
      </c>
      <c r="Q119" s="2"/>
      <c r="R119" s="143" t="e">
        <f t="shared" si="6"/>
        <v>#DIV/0!</v>
      </c>
      <c r="S119" s="143">
        <f t="shared" si="7"/>
        <v>0</v>
      </c>
      <c r="T119" s="144">
        <f>IF(P119="nio",0,IF(P119&gt;0,VLOOKUP(K119,'3-Productie normen'!A:W,VLOOKUP(P119,'3-Productie normen'!$B$37:$C$59,2,FALSE),FALSE)))/VLOOKUP(B119,'2-Kosten per locatie'!$A$11:$C$31,3,FALSE)</f>
        <v>0</v>
      </c>
      <c r="U119" s="144">
        <f t="shared" si="8"/>
        <v>0</v>
      </c>
      <c r="V119" s="145" t="str">
        <f>VLOOKUP(K119,'3-Productie normen'!A:AG,29,FALSE)</f>
        <v>S</v>
      </c>
      <c r="W119" s="145"/>
      <c r="X119" s="146"/>
      <c r="Y119" s="147">
        <f t="shared" si="9"/>
        <v>178.35</v>
      </c>
    </row>
    <row r="120" spans="1:25" s="148" customFormat="1" ht="13.9" customHeight="1">
      <c r="A120" s="137">
        <v>120</v>
      </c>
      <c r="B120" s="138" t="s">
        <v>8237</v>
      </c>
      <c r="C120" s="138" t="s">
        <v>240</v>
      </c>
      <c r="D120" s="138"/>
      <c r="E120" s="2">
        <v>0</v>
      </c>
      <c r="F120" s="2" t="s">
        <v>422</v>
      </c>
      <c r="G120" s="2" t="s">
        <v>447</v>
      </c>
      <c r="H120" s="2" t="s">
        <v>246</v>
      </c>
      <c r="I120" s="139" t="s">
        <v>46</v>
      </c>
      <c r="J120" s="139" t="s">
        <v>323</v>
      </c>
      <c r="K120" s="139" t="s">
        <v>46</v>
      </c>
      <c r="L120" s="139" t="s">
        <v>314</v>
      </c>
      <c r="M120" s="140"/>
      <c r="N120" s="141">
        <v>0.87</v>
      </c>
      <c r="O120" s="142">
        <f t="shared" si="5"/>
        <v>205</v>
      </c>
      <c r="P120" s="2">
        <v>205</v>
      </c>
      <c r="Q120" s="2"/>
      <c r="R120" s="143" t="e">
        <f t="shared" si="6"/>
        <v>#DIV/0!</v>
      </c>
      <c r="S120" s="143">
        <f t="shared" si="7"/>
        <v>0</v>
      </c>
      <c r="T120" s="144">
        <f>IF(P120="nio",0,IF(P120&gt;0,VLOOKUP(K120,'3-Productie normen'!A:W,VLOOKUP(P120,'3-Productie normen'!$B$37:$C$59,2,FALSE),FALSE)))/VLOOKUP(B120,'2-Kosten per locatie'!$A$11:$C$31,3,FALSE)</f>
        <v>0</v>
      </c>
      <c r="U120" s="144">
        <f t="shared" si="8"/>
        <v>0</v>
      </c>
      <c r="V120" s="145" t="str">
        <f>VLOOKUP(K120,'3-Productie normen'!A:AG,29,FALSE)</f>
        <v>S</v>
      </c>
      <c r="W120" s="145"/>
      <c r="X120" s="146"/>
      <c r="Y120" s="147">
        <f t="shared" si="9"/>
        <v>178.35</v>
      </c>
    </row>
    <row r="121" spans="1:25" s="148" customFormat="1" ht="13.9" customHeight="1">
      <c r="A121" s="137">
        <v>121</v>
      </c>
      <c r="B121" s="138" t="s">
        <v>8237</v>
      </c>
      <c r="C121" s="138" t="s">
        <v>240</v>
      </c>
      <c r="D121" s="138"/>
      <c r="E121" s="2">
        <v>0</v>
      </c>
      <c r="F121" s="2" t="s">
        <v>422</v>
      </c>
      <c r="G121" s="2" t="s">
        <v>448</v>
      </c>
      <c r="H121" s="2" t="s">
        <v>449</v>
      </c>
      <c r="I121" s="139" t="s">
        <v>350</v>
      </c>
      <c r="J121" s="139" t="s">
        <v>450</v>
      </c>
      <c r="K121" s="139" t="s">
        <v>274</v>
      </c>
      <c r="L121" s="139" t="s">
        <v>298</v>
      </c>
      <c r="M121" s="140" t="s">
        <v>8160</v>
      </c>
      <c r="N121" s="141">
        <v>71.38</v>
      </c>
      <c r="O121" s="142">
        <f t="shared" si="5"/>
        <v>205</v>
      </c>
      <c r="P121" s="2">
        <v>205</v>
      </c>
      <c r="Q121" s="2"/>
      <c r="R121" s="143" t="e">
        <f t="shared" si="6"/>
        <v>#DIV/0!</v>
      </c>
      <c r="S121" s="143">
        <f t="shared" si="7"/>
        <v>0</v>
      </c>
      <c r="T121" s="144">
        <f>IF(P121="nio",0,IF(P121&gt;0,VLOOKUP(K121,'3-Productie normen'!A:W,VLOOKUP(P121,'3-Productie normen'!$B$37:$C$59,2,FALSE),FALSE)))/VLOOKUP(B121,'2-Kosten per locatie'!$A$11:$C$31,3,FALSE)</f>
        <v>0</v>
      </c>
      <c r="U121" s="144">
        <f t="shared" si="8"/>
        <v>0</v>
      </c>
      <c r="V121" s="145" t="str">
        <f>VLOOKUP(K121,'3-Productie normen'!A:AG,29,FALSE)</f>
        <v>L</v>
      </c>
      <c r="W121" s="145"/>
      <c r="X121" s="146"/>
      <c r="Y121" s="147">
        <f t="shared" si="9"/>
        <v>14632.9</v>
      </c>
    </row>
    <row r="122" spans="1:25" s="148" customFormat="1" ht="13.9" customHeight="1">
      <c r="A122" s="137">
        <v>122</v>
      </c>
      <c r="B122" s="138" t="s">
        <v>8237</v>
      </c>
      <c r="C122" s="138" t="s">
        <v>240</v>
      </c>
      <c r="D122" s="138"/>
      <c r="E122" s="2">
        <v>0</v>
      </c>
      <c r="F122" s="2" t="s">
        <v>422</v>
      </c>
      <c r="G122" s="2" t="s">
        <v>451</v>
      </c>
      <c r="H122" s="2" t="s">
        <v>452</v>
      </c>
      <c r="I122" s="139" t="s">
        <v>350</v>
      </c>
      <c r="J122" s="139" t="s">
        <v>450</v>
      </c>
      <c r="K122" s="139" t="s">
        <v>274</v>
      </c>
      <c r="L122" s="139" t="s">
        <v>298</v>
      </c>
      <c r="M122" s="140" t="s">
        <v>8160</v>
      </c>
      <c r="N122" s="141">
        <v>51.15</v>
      </c>
      <c r="O122" s="142">
        <f t="shared" si="5"/>
        <v>205</v>
      </c>
      <c r="P122" s="2">
        <v>205</v>
      </c>
      <c r="Q122" s="2"/>
      <c r="R122" s="143" t="e">
        <f t="shared" si="6"/>
        <v>#DIV/0!</v>
      </c>
      <c r="S122" s="143">
        <f t="shared" si="7"/>
        <v>0</v>
      </c>
      <c r="T122" s="144">
        <f>IF(P122="nio",0,IF(P122&gt;0,VLOOKUP(K122,'3-Productie normen'!A:W,VLOOKUP(P122,'3-Productie normen'!$B$37:$C$59,2,FALSE),FALSE)))/VLOOKUP(B122,'2-Kosten per locatie'!$A$11:$C$31,3,FALSE)</f>
        <v>0</v>
      </c>
      <c r="U122" s="144">
        <f t="shared" si="8"/>
        <v>0</v>
      </c>
      <c r="V122" s="145" t="str">
        <f>VLOOKUP(K122,'3-Productie normen'!A:AG,29,FALSE)</f>
        <v>L</v>
      </c>
      <c r="W122" s="145"/>
      <c r="X122" s="146"/>
      <c r="Y122" s="147">
        <f t="shared" si="9"/>
        <v>10485.75</v>
      </c>
    </row>
    <row r="123" spans="1:25" s="148" customFormat="1" ht="13.9" customHeight="1">
      <c r="A123" s="137">
        <v>123</v>
      </c>
      <c r="B123" s="138" t="s">
        <v>8237</v>
      </c>
      <c r="C123" s="138" t="s">
        <v>240</v>
      </c>
      <c r="D123" s="138"/>
      <c r="E123" s="2">
        <v>0</v>
      </c>
      <c r="F123" s="2" t="s">
        <v>422</v>
      </c>
      <c r="G123" s="2" t="s">
        <v>453</v>
      </c>
      <c r="H123" s="2" t="s">
        <v>246</v>
      </c>
      <c r="I123" s="139" t="s">
        <v>267</v>
      </c>
      <c r="J123" s="139" t="s">
        <v>267</v>
      </c>
      <c r="K123" s="139" t="s">
        <v>267</v>
      </c>
      <c r="L123" s="139" t="s">
        <v>298</v>
      </c>
      <c r="M123" s="140" t="s">
        <v>8160</v>
      </c>
      <c r="N123" s="141">
        <v>2.5099999999999998</v>
      </c>
      <c r="O123" s="142">
        <f t="shared" si="5"/>
        <v>2</v>
      </c>
      <c r="P123" s="2">
        <v>2</v>
      </c>
      <c r="Q123" s="2"/>
      <c r="R123" s="143" t="e">
        <f t="shared" si="6"/>
        <v>#DIV/0!</v>
      </c>
      <c r="S123" s="143">
        <f t="shared" si="7"/>
        <v>0</v>
      </c>
      <c r="T123" s="144">
        <f>IF(P123="nio",0,IF(P123&gt;0,VLOOKUP(K123,'3-Productie normen'!A:W,VLOOKUP(P123,'3-Productie normen'!$B$37:$C$59,2,FALSE),FALSE)))/VLOOKUP(B123,'2-Kosten per locatie'!$A$11:$C$31,3,FALSE)</f>
        <v>0</v>
      </c>
      <c r="U123" s="144">
        <f t="shared" si="8"/>
        <v>0</v>
      </c>
      <c r="V123" s="145" t="str">
        <f>VLOOKUP(K123,'3-Productie normen'!A:AG,29,FALSE)</f>
        <v>V</v>
      </c>
      <c r="W123" s="145"/>
      <c r="X123" s="146"/>
      <c r="Y123" s="147">
        <f t="shared" si="9"/>
        <v>5.0199999999999996</v>
      </c>
    </row>
    <row r="124" spans="1:25" s="148" customFormat="1" ht="13.9" customHeight="1">
      <c r="A124" s="137">
        <v>124</v>
      </c>
      <c r="B124" s="138" t="s">
        <v>8237</v>
      </c>
      <c r="C124" s="138" t="s">
        <v>240</v>
      </c>
      <c r="D124" s="138"/>
      <c r="E124" s="2">
        <v>0</v>
      </c>
      <c r="F124" s="2" t="s">
        <v>422</v>
      </c>
      <c r="G124" s="2" t="s">
        <v>454</v>
      </c>
      <c r="H124" s="2" t="s">
        <v>455</v>
      </c>
      <c r="I124" s="139" t="s">
        <v>350</v>
      </c>
      <c r="J124" s="139" t="s">
        <v>351</v>
      </c>
      <c r="K124" s="139" t="s">
        <v>274</v>
      </c>
      <c r="L124" s="139" t="s">
        <v>298</v>
      </c>
      <c r="M124" s="140" t="s">
        <v>8160</v>
      </c>
      <c r="N124" s="141">
        <v>51.99</v>
      </c>
      <c r="O124" s="142">
        <f t="shared" si="5"/>
        <v>205</v>
      </c>
      <c r="P124" s="2">
        <v>205</v>
      </c>
      <c r="Q124" s="2"/>
      <c r="R124" s="143" t="e">
        <f t="shared" si="6"/>
        <v>#DIV/0!</v>
      </c>
      <c r="S124" s="143">
        <f t="shared" si="7"/>
        <v>0</v>
      </c>
      <c r="T124" s="144">
        <f>IF(P124="nio",0,IF(P124&gt;0,VLOOKUP(K124,'3-Productie normen'!A:W,VLOOKUP(P124,'3-Productie normen'!$B$37:$C$59,2,FALSE),FALSE)))/VLOOKUP(B124,'2-Kosten per locatie'!$A$11:$C$31,3,FALSE)</f>
        <v>0</v>
      </c>
      <c r="U124" s="144">
        <f t="shared" si="8"/>
        <v>0</v>
      </c>
      <c r="V124" s="145" t="str">
        <f>VLOOKUP(K124,'3-Productie normen'!A:AG,29,FALSE)</f>
        <v>L</v>
      </c>
      <c r="W124" s="145"/>
      <c r="X124" s="146"/>
      <c r="Y124" s="147">
        <f t="shared" si="9"/>
        <v>10657.95</v>
      </c>
    </row>
    <row r="125" spans="1:25" s="148" customFormat="1" ht="13.9" customHeight="1">
      <c r="A125" s="137">
        <v>125</v>
      </c>
      <c r="B125" s="138" t="s">
        <v>8237</v>
      </c>
      <c r="C125" s="138" t="s">
        <v>240</v>
      </c>
      <c r="D125" s="138"/>
      <c r="E125" s="2">
        <v>0</v>
      </c>
      <c r="F125" s="2" t="s">
        <v>422</v>
      </c>
      <c r="G125" s="2" t="s">
        <v>456</v>
      </c>
      <c r="H125" s="2" t="s">
        <v>246</v>
      </c>
      <c r="I125" s="139" t="s">
        <v>267</v>
      </c>
      <c r="J125" s="139" t="s">
        <v>267</v>
      </c>
      <c r="K125" s="139" t="s">
        <v>267</v>
      </c>
      <c r="L125" s="139" t="s">
        <v>298</v>
      </c>
      <c r="M125" s="140" t="s">
        <v>8160</v>
      </c>
      <c r="N125" s="141">
        <v>5.43</v>
      </c>
      <c r="O125" s="142">
        <f t="shared" si="5"/>
        <v>2</v>
      </c>
      <c r="P125" s="2">
        <v>2</v>
      </c>
      <c r="Q125" s="2"/>
      <c r="R125" s="143" t="e">
        <f t="shared" si="6"/>
        <v>#DIV/0!</v>
      </c>
      <c r="S125" s="143">
        <f t="shared" si="7"/>
        <v>0</v>
      </c>
      <c r="T125" s="144">
        <f>IF(P125="nio",0,IF(P125&gt;0,VLOOKUP(K125,'3-Productie normen'!A:W,VLOOKUP(P125,'3-Productie normen'!$B$37:$C$59,2,FALSE),FALSE)))/VLOOKUP(B125,'2-Kosten per locatie'!$A$11:$C$31,3,FALSE)</f>
        <v>0</v>
      </c>
      <c r="U125" s="144">
        <f t="shared" si="8"/>
        <v>0</v>
      </c>
      <c r="V125" s="145" t="str">
        <f>VLOOKUP(K125,'3-Productie normen'!A:AG,29,FALSE)</f>
        <v>V</v>
      </c>
      <c r="W125" s="145"/>
      <c r="X125" s="146"/>
      <c r="Y125" s="147">
        <f t="shared" si="9"/>
        <v>10.86</v>
      </c>
    </row>
    <row r="126" spans="1:25" s="148" customFormat="1" ht="13.9" customHeight="1">
      <c r="A126" s="137">
        <v>126</v>
      </c>
      <c r="B126" s="138" t="s">
        <v>8237</v>
      </c>
      <c r="C126" s="138" t="s">
        <v>240</v>
      </c>
      <c r="D126" s="138"/>
      <c r="E126" s="2">
        <v>0</v>
      </c>
      <c r="F126" s="2" t="s">
        <v>422</v>
      </c>
      <c r="G126" s="2" t="s">
        <v>457</v>
      </c>
      <c r="H126" s="2" t="s">
        <v>458</v>
      </c>
      <c r="I126" s="139" t="s">
        <v>350</v>
      </c>
      <c r="J126" s="139" t="s">
        <v>450</v>
      </c>
      <c r="K126" s="139" t="s">
        <v>274</v>
      </c>
      <c r="L126" s="139" t="s">
        <v>298</v>
      </c>
      <c r="M126" s="140" t="s">
        <v>8160</v>
      </c>
      <c r="N126" s="141">
        <v>98.11</v>
      </c>
      <c r="O126" s="142">
        <f t="shared" si="5"/>
        <v>205</v>
      </c>
      <c r="P126" s="2">
        <v>205</v>
      </c>
      <c r="Q126" s="2"/>
      <c r="R126" s="143" t="e">
        <f t="shared" si="6"/>
        <v>#DIV/0!</v>
      </c>
      <c r="S126" s="143">
        <f t="shared" si="7"/>
        <v>0</v>
      </c>
      <c r="T126" s="144">
        <f>IF(P126="nio",0,IF(P126&gt;0,VLOOKUP(K126,'3-Productie normen'!A:W,VLOOKUP(P126,'3-Productie normen'!$B$37:$C$59,2,FALSE),FALSE)))/VLOOKUP(B126,'2-Kosten per locatie'!$A$11:$C$31,3,FALSE)</f>
        <v>0</v>
      </c>
      <c r="U126" s="144">
        <f t="shared" si="8"/>
        <v>0</v>
      </c>
      <c r="V126" s="145" t="str">
        <f>VLOOKUP(K126,'3-Productie normen'!A:AG,29,FALSE)</f>
        <v>L</v>
      </c>
      <c r="W126" s="145"/>
      <c r="X126" s="146"/>
      <c r="Y126" s="147">
        <f t="shared" si="9"/>
        <v>20112.55</v>
      </c>
    </row>
    <row r="127" spans="1:25" s="148" customFormat="1" ht="13.9" customHeight="1">
      <c r="A127" s="137">
        <v>127</v>
      </c>
      <c r="B127" s="138" t="s">
        <v>8237</v>
      </c>
      <c r="C127" s="138" t="s">
        <v>240</v>
      </c>
      <c r="D127" s="138"/>
      <c r="E127" s="2">
        <v>0</v>
      </c>
      <c r="F127" s="2" t="s">
        <v>422</v>
      </c>
      <c r="G127" s="2" t="s">
        <v>459</v>
      </c>
      <c r="H127" s="2" t="s">
        <v>246</v>
      </c>
      <c r="I127" s="139" t="s">
        <v>267</v>
      </c>
      <c r="J127" s="139" t="s">
        <v>267</v>
      </c>
      <c r="K127" s="139" t="s">
        <v>267</v>
      </c>
      <c r="L127" s="139" t="s">
        <v>298</v>
      </c>
      <c r="M127" s="140" t="s">
        <v>8160</v>
      </c>
      <c r="N127" s="141">
        <v>8.91</v>
      </c>
      <c r="O127" s="142">
        <f t="shared" si="5"/>
        <v>2</v>
      </c>
      <c r="P127" s="2">
        <v>2</v>
      </c>
      <c r="Q127" s="2"/>
      <c r="R127" s="143" t="e">
        <f t="shared" si="6"/>
        <v>#DIV/0!</v>
      </c>
      <c r="S127" s="143">
        <f t="shared" si="7"/>
        <v>0</v>
      </c>
      <c r="T127" s="144">
        <f>IF(P127="nio",0,IF(P127&gt;0,VLOOKUP(K127,'3-Productie normen'!A:W,VLOOKUP(P127,'3-Productie normen'!$B$37:$C$59,2,FALSE),FALSE)))/VLOOKUP(B127,'2-Kosten per locatie'!$A$11:$C$31,3,FALSE)</f>
        <v>0</v>
      </c>
      <c r="U127" s="144">
        <f t="shared" si="8"/>
        <v>0</v>
      </c>
      <c r="V127" s="145" t="str">
        <f>VLOOKUP(K127,'3-Productie normen'!A:AG,29,FALSE)</f>
        <v>V</v>
      </c>
      <c r="W127" s="145"/>
      <c r="X127" s="146"/>
      <c r="Y127" s="147">
        <f t="shared" si="9"/>
        <v>17.82</v>
      </c>
    </row>
    <row r="128" spans="1:25" s="148" customFormat="1" ht="13.9" customHeight="1">
      <c r="A128" s="137">
        <v>128</v>
      </c>
      <c r="B128" s="138" t="s">
        <v>8237</v>
      </c>
      <c r="C128" s="138" t="s">
        <v>240</v>
      </c>
      <c r="D128" s="138"/>
      <c r="E128" s="2">
        <v>0</v>
      </c>
      <c r="F128" s="2" t="s">
        <v>422</v>
      </c>
      <c r="G128" s="2" t="s">
        <v>460</v>
      </c>
      <c r="H128" s="2" t="s">
        <v>461</v>
      </c>
      <c r="I128" s="139" t="s">
        <v>350</v>
      </c>
      <c r="J128" s="139" t="s">
        <v>351</v>
      </c>
      <c r="K128" s="139" t="s">
        <v>274</v>
      </c>
      <c r="L128" s="139" t="s">
        <v>298</v>
      </c>
      <c r="M128" s="140" t="s">
        <v>8160</v>
      </c>
      <c r="N128" s="141">
        <v>48.18</v>
      </c>
      <c r="O128" s="142">
        <f t="shared" si="5"/>
        <v>205</v>
      </c>
      <c r="P128" s="2">
        <v>205</v>
      </c>
      <c r="Q128" s="2"/>
      <c r="R128" s="143" t="e">
        <f t="shared" si="6"/>
        <v>#DIV/0!</v>
      </c>
      <c r="S128" s="143">
        <f t="shared" si="7"/>
        <v>0</v>
      </c>
      <c r="T128" s="144">
        <f>IF(P128="nio",0,IF(P128&gt;0,VLOOKUP(K128,'3-Productie normen'!A:W,VLOOKUP(P128,'3-Productie normen'!$B$37:$C$59,2,FALSE),FALSE)))/VLOOKUP(B128,'2-Kosten per locatie'!$A$11:$C$31,3,FALSE)</f>
        <v>0</v>
      </c>
      <c r="U128" s="144">
        <f t="shared" si="8"/>
        <v>0</v>
      </c>
      <c r="V128" s="145" t="str">
        <f>VLOOKUP(K128,'3-Productie normen'!A:AG,29,FALSE)</f>
        <v>L</v>
      </c>
      <c r="W128" s="145"/>
      <c r="X128" s="146"/>
      <c r="Y128" s="147">
        <f t="shared" si="9"/>
        <v>9876.9</v>
      </c>
    </row>
    <row r="129" spans="1:25" s="148" customFormat="1" ht="13.9" customHeight="1">
      <c r="A129" s="137">
        <v>129</v>
      </c>
      <c r="B129" s="138" t="s">
        <v>8237</v>
      </c>
      <c r="C129" s="138" t="s">
        <v>240</v>
      </c>
      <c r="D129" s="138"/>
      <c r="E129" s="2">
        <v>0</v>
      </c>
      <c r="F129" s="2" t="s">
        <v>422</v>
      </c>
      <c r="G129" s="2" t="s">
        <v>462</v>
      </c>
      <c r="H129" s="2" t="s">
        <v>463</v>
      </c>
      <c r="I129" s="139" t="s">
        <v>350</v>
      </c>
      <c r="J129" s="139" t="s">
        <v>351</v>
      </c>
      <c r="K129" s="139" t="s">
        <v>274</v>
      </c>
      <c r="L129" s="139" t="s">
        <v>298</v>
      </c>
      <c r="M129" s="140" t="s">
        <v>8160</v>
      </c>
      <c r="N129" s="141">
        <v>48.62</v>
      </c>
      <c r="O129" s="142">
        <f t="shared" si="5"/>
        <v>205</v>
      </c>
      <c r="P129" s="2">
        <v>205</v>
      </c>
      <c r="Q129" s="2"/>
      <c r="R129" s="143" t="e">
        <f t="shared" si="6"/>
        <v>#DIV/0!</v>
      </c>
      <c r="S129" s="143">
        <f t="shared" si="7"/>
        <v>0</v>
      </c>
      <c r="T129" s="144">
        <f>IF(P129="nio",0,IF(P129&gt;0,VLOOKUP(K129,'3-Productie normen'!A:W,VLOOKUP(P129,'3-Productie normen'!$B$37:$C$59,2,FALSE),FALSE)))/VLOOKUP(B129,'2-Kosten per locatie'!$A$11:$C$31,3,FALSE)</f>
        <v>0</v>
      </c>
      <c r="U129" s="144">
        <f t="shared" si="8"/>
        <v>0</v>
      </c>
      <c r="V129" s="145" t="str">
        <f>VLOOKUP(K129,'3-Productie normen'!A:AG,29,FALSE)</f>
        <v>L</v>
      </c>
      <c r="W129" s="145"/>
      <c r="X129" s="146"/>
      <c r="Y129" s="147">
        <f t="shared" si="9"/>
        <v>9967.1</v>
      </c>
    </row>
    <row r="130" spans="1:25" s="148" customFormat="1" ht="13.9" customHeight="1">
      <c r="A130" s="137">
        <v>130</v>
      </c>
      <c r="B130" s="138" t="s">
        <v>8237</v>
      </c>
      <c r="C130" s="138" t="s">
        <v>240</v>
      </c>
      <c r="D130" s="138"/>
      <c r="E130" s="2">
        <v>0</v>
      </c>
      <c r="F130" s="2" t="s">
        <v>422</v>
      </c>
      <c r="G130" s="2" t="s">
        <v>464</v>
      </c>
      <c r="H130" s="2" t="s">
        <v>465</v>
      </c>
      <c r="I130" s="139" t="s">
        <v>350</v>
      </c>
      <c r="J130" s="139" t="s">
        <v>351</v>
      </c>
      <c r="K130" s="139" t="s">
        <v>274</v>
      </c>
      <c r="L130" s="139" t="s">
        <v>298</v>
      </c>
      <c r="M130" s="140" t="s">
        <v>8160</v>
      </c>
      <c r="N130" s="141">
        <v>48.14</v>
      </c>
      <c r="O130" s="142">
        <f t="shared" si="5"/>
        <v>205</v>
      </c>
      <c r="P130" s="2">
        <v>205</v>
      </c>
      <c r="Q130" s="2"/>
      <c r="R130" s="143" t="e">
        <f t="shared" si="6"/>
        <v>#DIV/0!</v>
      </c>
      <c r="S130" s="143">
        <f t="shared" si="7"/>
        <v>0</v>
      </c>
      <c r="T130" s="144">
        <f>IF(P130="nio",0,IF(P130&gt;0,VLOOKUP(K130,'3-Productie normen'!A:W,VLOOKUP(P130,'3-Productie normen'!$B$37:$C$59,2,FALSE),FALSE)))/VLOOKUP(B130,'2-Kosten per locatie'!$A$11:$C$31,3,FALSE)</f>
        <v>0</v>
      </c>
      <c r="U130" s="144">
        <f t="shared" si="8"/>
        <v>0</v>
      </c>
      <c r="V130" s="145" t="str">
        <f>VLOOKUP(K130,'3-Productie normen'!A:AG,29,FALSE)</f>
        <v>L</v>
      </c>
      <c r="W130" s="145"/>
      <c r="X130" s="146"/>
      <c r="Y130" s="147">
        <f t="shared" si="9"/>
        <v>9868.7000000000007</v>
      </c>
    </row>
    <row r="131" spans="1:25" s="148" customFormat="1" ht="13.9" customHeight="1">
      <c r="A131" s="137">
        <v>131</v>
      </c>
      <c r="B131" s="138" t="s">
        <v>8237</v>
      </c>
      <c r="C131" s="138" t="s">
        <v>240</v>
      </c>
      <c r="D131" s="138"/>
      <c r="E131" s="2">
        <v>0</v>
      </c>
      <c r="F131" s="2" t="s">
        <v>422</v>
      </c>
      <c r="G131" s="2" t="s">
        <v>466</v>
      </c>
      <c r="H131" s="2" t="s">
        <v>432</v>
      </c>
      <c r="I131" s="139" t="s">
        <v>350</v>
      </c>
      <c r="J131" s="139" t="s">
        <v>467</v>
      </c>
      <c r="K131" s="139" t="s">
        <v>468</v>
      </c>
      <c r="L131" s="139" t="s">
        <v>298</v>
      </c>
      <c r="M131" s="140" t="s">
        <v>8160</v>
      </c>
      <c r="N131" s="141">
        <v>74.430000000000007</v>
      </c>
      <c r="O131" s="142">
        <f t="shared" si="5"/>
        <v>82</v>
      </c>
      <c r="P131" s="2">
        <v>82</v>
      </c>
      <c r="Q131" s="2"/>
      <c r="R131" s="143" t="e">
        <f t="shared" si="6"/>
        <v>#DIV/0!</v>
      </c>
      <c r="S131" s="143">
        <f t="shared" si="7"/>
        <v>0</v>
      </c>
      <c r="T131" s="144">
        <f>IF(P131="nio",0,IF(P131&gt;0,VLOOKUP(K131,'3-Productie normen'!A:W,VLOOKUP(P131,'3-Productie normen'!$B$37:$C$59,2,FALSE),FALSE)))/VLOOKUP(B131,'2-Kosten per locatie'!$A$11:$C$31,3,FALSE)</f>
        <v>0</v>
      </c>
      <c r="U131" s="144">
        <f t="shared" si="8"/>
        <v>0</v>
      </c>
      <c r="V131" s="145" t="str">
        <f>VLOOKUP(K131,'3-Productie normen'!A:AG,29,FALSE)</f>
        <v>L</v>
      </c>
      <c r="W131" s="145"/>
      <c r="X131" s="146"/>
      <c r="Y131" s="147">
        <f t="shared" si="9"/>
        <v>6103.26</v>
      </c>
    </row>
    <row r="132" spans="1:25" s="148" customFormat="1" ht="13.9" customHeight="1">
      <c r="A132" s="137">
        <v>132</v>
      </c>
      <c r="B132" s="138" t="s">
        <v>8237</v>
      </c>
      <c r="C132" s="138" t="s">
        <v>240</v>
      </c>
      <c r="D132" s="138"/>
      <c r="E132" s="2">
        <v>0</v>
      </c>
      <c r="F132" s="2" t="s">
        <v>422</v>
      </c>
      <c r="G132" s="2" t="s">
        <v>469</v>
      </c>
      <c r="H132" s="2" t="s">
        <v>470</v>
      </c>
      <c r="I132" s="139" t="s">
        <v>350</v>
      </c>
      <c r="J132" s="139" t="s">
        <v>467</v>
      </c>
      <c r="K132" s="139" t="s">
        <v>468</v>
      </c>
      <c r="L132" s="139" t="s">
        <v>298</v>
      </c>
      <c r="M132" s="140" t="s">
        <v>8160</v>
      </c>
      <c r="N132" s="141">
        <v>51.22</v>
      </c>
      <c r="O132" s="142">
        <f t="shared" si="5"/>
        <v>82</v>
      </c>
      <c r="P132" s="2">
        <v>82</v>
      </c>
      <c r="Q132" s="2"/>
      <c r="R132" s="143" t="e">
        <f t="shared" si="6"/>
        <v>#DIV/0!</v>
      </c>
      <c r="S132" s="143">
        <f t="shared" si="7"/>
        <v>0</v>
      </c>
      <c r="T132" s="144">
        <f>IF(P132="nio",0,IF(P132&gt;0,VLOOKUP(K132,'3-Productie normen'!A:W,VLOOKUP(P132,'3-Productie normen'!$B$37:$C$59,2,FALSE),FALSE)))/VLOOKUP(B132,'2-Kosten per locatie'!$A$11:$C$31,3,FALSE)</f>
        <v>0</v>
      </c>
      <c r="U132" s="144">
        <f t="shared" si="8"/>
        <v>0</v>
      </c>
      <c r="V132" s="145" t="str">
        <f>VLOOKUP(K132,'3-Productie normen'!A:AG,29,FALSE)</f>
        <v>L</v>
      </c>
      <c r="W132" s="145"/>
      <c r="X132" s="146"/>
      <c r="Y132" s="147">
        <f t="shared" si="9"/>
        <v>4200.04</v>
      </c>
    </row>
    <row r="133" spans="1:25" s="148" customFormat="1" ht="13.9" customHeight="1">
      <c r="A133" s="137">
        <v>133</v>
      </c>
      <c r="B133" s="138" t="s">
        <v>8237</v>
      </c>
      <c r="C133" s="138" t="s">
        <v>240</v>
      </c>
      <c r="D133" s="138"/>
      <c r="E133" s="2">
        <v>0</v>
      </c>
      <c r="F133" s="2" t="s">
        <v>422</v>
      </c>
      <c r="G133" s="2" t="s">
        <v>471</v>
      </c>
      <c r="H133" s="2" t="s">
        <v>246</v>
      </c>
      <c r="I133" s="139" t="s">
        <v>267</v>
      </c>
      <c r="J133" s="139" t="s">
        <v>267</v>
      </c>
      <c r="K133" s="139" t="s">
        <v>267</v>
      </c>
      <c r="L133" s="139" t="s">
        <v>298</v>
      </c>
      <c r="M133" s="140" t="s">
        <v>8160</v>
      </c>
      <c r="N133" s="141">
        <v>7.29</v>
      </c>
      <c r="O133" s="142">
        <f t="shared" si="5"/>
        <v>2</v>
      </c>
      <c r="P133" s="2">
        <v>2</v>
      </c>
      <c r="Q133" s="2"/>
      <c r="R133" s="143" t="e">
        <f t="shared" si="6"/>
        <v>#DIV/0!</v>
      </c>
      <c r="S133" s="143">
        <f t="shared" si="7"/>
        <v>0</v>
      </c>
      <c r="T133" s="144">
        <f>IF(P133="nio",0,IF(P133&gt;0,VLOOKUP(K133,'3-Productie normen'!A:W,VLOOKUP(P133,'3-Productie normen'!$B$37:$C$59,2,FALSE),FALSE)))/VLOOKUP(B133,'2-Kosten per locatie'!$A$11:$C$31,3,FALSE)</f>
        <v>0</v>
      </c>
      <c r="U133" s="144">
        <f t="shared" si="8"/>
        <v>0</v>
      </c>
      <c r="V133" s="145" t="str">
        <f>VLOOKUP(K133,'3-Productie normen'!A:AG,29,FALSE)</f>
        <v>V</v>
      </c>
      <c r="W133" s="145"/>
      <c r="X133" s="146"/>
      <c r="Y133" s="147">
        <f t="shared" si="9"/>
        <v>14.58</v>
      </c>
    </row>
    <row r="134" spans="1:25" s="148" customFormat="1" ht="13.9" customHeight="1">
      <c r="A134" s="137">
        <v>134</v>
      </c>
      <c r="B134" s="138" t="s">
        <v>8237</v>
      </c>
      <c r="C134" s="138" t="s">
        <v>240</v>
      </c>
      <c r="D134" s="138"/>
      <c r="E134" s="2">
        <v>0</v>
      </c>
      <c r="F134" s="2" t="s">
        <v>422</v>
      </c>
      <c r="G134" s="2" t="s">
        <v>472</v>
      </c>
      <c r="H134" s="2" t="s">
        <v>246</v>
      </c>
      <c r="I134" s="139" t="s">
        <v>277</v>
      </c>
      <c r="J134" s="139" t="s">
        <v>277</v>
      </c>
      <c r="K134" s="139" t="s">
        <v>478</v>
      </c>
      <c r="L134" s="139" t="s">
        <v>298</v>
      </c>
      <c r="M134" s="140" t="s">
        <v>8160</v>
      </c>
      <c r="N134" s="141">
        <v>19.36</v>
      </c>
      <c r="O134" s="142">
        <f t="shared" si="5"/>
        <v>82</v>
      </c>
      <c r="P134" s="2">
        <v>82</v>
      </c>
      <c r="Q134" s="2"/>
      <c r="R134" s="143" t="e">
        <f t="shared" si="6"/>
        <v>#DIV/0!</v>
      </c>
      <c r="S134" s="143">
        <f t="shared" si="7"/>
        <v>0</v>
      </c>
      <c r="T134" s="144">
        <f>IF(P134="nio",0,IF(P134&gt;0,VLOOKUP(K134,'3-Productie normen'!A:W,VLOOKUP(P134,'3-Productie normen'!$B$37:$C$59,2,FALSE),FALSE)))/VLOOKUP(B134,'2-Kosten per locatie'!$A$11:$C$31,3,FALSE)</f>
        <v>0</v>
      </c>
      <c r="U134" s="144">
        <f t="shared" si="8"/>
        <v>0</v>
      </c>
      <c r="V134" s="145" t="str">
        <f>VLOOKUP(K134,'3-Productie normen'!A:AG,29,FALSE)</f>
        <v>B</v>
      </c>
      <c r="W134" s="145"/>
      <c r="X134" s="146"/>
      <c r="Y134" s="147">
        <f t="shared" si="9"/>
        <v>1587.52</v>
      </c>
    </row>
    <row r="135" spans="1:25" s="148" customFormat="1" ht="13.9" customHeight="1">
      <c r="A135" s="137">
        <v>135</v>
      </c>
      <c r="B135" s="138" t="s">
        <v>8237</v>
      </c>
      <c r="C135" s="138" t="s">
        <v>240</v>
      </c>
      <c r="D135" s="138"/>
      <c r="E135" s="2">
        <v>0</v>
      </c>
      <c r="F135" s="2" t="s">
        <v>422</v>
      </c>
      <c r="G135" s="2" t="s">
        <v>473</v>
      </c>
      <c r="H135" s="2" t="s">
        <v>474</v>
      </c>
      <c r="I135" s="139" t="s">
        <v>277</v>
      </c>
      <c r="J135" s="139" t="s">
        <v>277</v>
      </c>
      <c r="K135" s="139" t="s">
        <v>478</v>
      </c>
      <c r="L135" s="139" t="s">
        <v>298</v>
      </c>
      <c r="M135" s="140" t="s">
        <v>8160</v>
      </c>
      <c r="N135" s="141">
        <v>25.3</v>
      </c>
      <c r="O135" s="142">
        <f t="shared" si="5"/>
        <v>82</v>
      </c>
      <c r="P135" s="2">
        <v>82</v>
      </c>
      <c r="Q135" s="2"/>
      <c r="R135" s="143" t="e">
        <f t="shared" si="6"/>
        <v>#DIV/0!</v>
      </c>
      <c r="S135" s="143">
        <f t="shared" si="7"/>
        <v>0</v>
      </c>
      <c r="T135" s="144">
        <f>IF(P135="nio",0,IF(P135&gt;0,VLOOKUP(K135,'3-Productie normen'!A:W,VLOOKUP(P135,'3-Productie normen'!$B$37:$C$59,2,FALSE),FALSE)))/VLOOKUP(B135,'2-Kosten per locatie'!$A$11:$C$31,3,FALSE)</f>
        <v>0</v>
      </c>
      <c r="U135" s="144">
        <f t="shared" si="8"/>
        <v>0</v>
      </c>
      <c r="V135" s="145" t="str">
        <f>VLOOKUP(K135,'3-Productie normen'!A:AG,29,FALSE)</f>
        <v>B</v>
      </c>
      <c r="W135" s="145"/>
      <c r="X135" s="146"/>
      <c r="Y135" s="147">
        <f t="shared" si="9"/>
        <v>2074.6</v>
      </c>
    </row>
    <row r="136" spans="1:25" s="148" customFormat="1" ht="13.9" customHeight="1">
      <c r="A136" s="137">
        <v>136</v>
      </c>
      <c r="B136" s="138" t="s">
        <v>8237</v>
      </c>
      <c r="C136" s="138" t="s">
        <v>240</v>
      </c>
      <c r="D136" s="138"/>
      <c r="E136" s="2">
        <v>0</v>
      </c>
      <c r="F136" s="2" t="s">
        <v>422</v>
      </c>
      <c r="G136" s="2" t="s">
        <v>475</v>
      </c>
      <c r="H136" s="2" t="s">
        <v>246</v>
      </c>
      <c r="I136" s="139" t="s">
        <v>267</v>
      </c>
      <c r="J136" s="139" t="s">
        <v>267</v>
      </c>
      <c r="K136" s="139" t="s">
        <v>267</v>
      </c>
      <c r="L136" s="139" t="s">
        <v>298</v>
      </c>
      <c r="M136" s="140" t="s">
        <v>8160</v>
      </c>
      <c r="N136" s="141">
        <v>1.94</v>
      </c>
      <c r="O136" s="142">
        <f t="shared" si="5"/>
        <v>2</v>
      </c>
      <c r="P136" s="2">
        <v>2</v>
      </c>
      <c r="Q136" s="2"/>
      <c r="R136" s="143" t="e">
        <f t="shared" si="6"/>
        <v>#DIV/0!</v>
      </c>
      <c r="S136" s="143">
        <f t="shared" si="7"/>
        <v>0</v>
      </c>
      <c r="T136" s="144">
        <f>IF(P136="nio",0,IF(P136&gt;0,VLOOKUP(K136,'3-Productie normen'!A:W,VLOOKUP(P136,'3-Productie normen'!$B$37:$C$59,2,FALSE),FALSE)))/VLOOKUP(B136,'2-Kosten per locatie'!$A$11:$C$31,3,FALSE)</f>
        <v>0</v>
      </c>
      <c r="U136" s="144">
        <f t="shared" si="8"/>
        <v>0</v>
      </c>
      <c r="V136" s="145" t="str">
        <f>VLOOKUP(K136,'3-Productie normen'!A:AG,29,FALSE)</f>
        <v>V</v>
      </c>
      <c r="W136" s="145"/>
      <c r="X136" s="146"/>
      <c r="Y136" s="147">
        <f t="shared" si="9"/>
        <v>3.88</v>
      </c>
    </row>
    <row r="137" spans="1:25" s="148" customFormat="1" ht="13.9" customHeight="1">
      <c r="A137" s="137">
        <v>137</v>
      </c>
      <c r="B137" s="138" t="s">
        <v>8237</v>
      </c>
      <c r="C137" s="138" t="s">
        <v>240</v>
      </c>
      <c r="D137" s="138"/>
      <c r="E137" s="2">
        <v>0</v>
      </c>
      <c r="F137" s="2" t="s">
        <v>422</v>
      </c>
      <c r="G137" s="2" t="s">
        <v>476</v>
      </c>
      <c r="H137" s="2" t="s">
        <v>246</v>
      </c>
      <c r="I137" s="139" t="s">
        <v>267</v>
      </c>
      <c r="J137" s="139" t="s">
        <v>267</v>
      </c>
      <c r="K137" s="139" t="s">
        <v>267</v>
      </c>
      <c r="L137" s="139" t="s">
        <v>298</v>
      </c>
      <c r="M137" s="140" t="s">
        <v>8160</v>
      </c>
      <c r="N137" s="141">
        <v>3.2</v>
      </c>
      <c r="O137" s="142">
        <f t="shared" si="5"/>
        <v>2</v>
      </c>
      <c r="P137" s="2">
        <v>2</v>
      </c>
      <c r="Q137" s="2"/>
      <c r="R137" s="143" t="e">
        <f t="shared" si="6"/>
        <v>#DIV/0!</v>
      </c>
      <c r="S137" s="143">
        <f t="shared" si="7"/>
        <v>0</v>
      </c>
      <c r="T137" s="144">
        <f>IF(P137="nio",0,IF(P137&gt;0,VLOOKUP(K137,'3-Productie normen'!A:W,VLOOKUP(P137,'3-Productie normen'!$B$37:$C$59,2,FALSE),FALSE)))/VLOOKUP(B137,'2-Kosten per locatie'!$A$11:$C$31,3,FALSE)</f>
        <v>0</v>
      </c>
      <c r="U137" s="144">
        <f t="shared" si="8"/>
        <v>0</v>
      </c>
      <c r="V137" s="145" t="str">
        <f>VLOOKUP(K137,'3-Productie normen'!A:AG,29,FALSE)</f>
        <v>V</v>
      </c>
      <c r="W137" s="145"/>
      <c r="X137" s="146"/>
      <c r="Y137" s="147">
        <f t="shared" si="9"/>
        <v>6.4</v>
      </c>
    </row>
    <row r="138" spans="1:25" s="148" customFormat="1" ht="13.9" customHeight="1">
      <c r="A138" s="137">
        <v>138</v>
      </c>
      <c r="B138" s="138" t="s">
        <v>480</v>
      </c>
      <c r="C138" s="138" t="s">
        <v>481</v>
      </c>
      <c r="D138" s="138"/>
      <c r="E138" s="2">
        <v>0</v>
      </c>
      <c r="F138" s="2" t="s">
        <v>284</v>
      </c>
      <c r="G138" s="2" t="s">
        <v>483</v>
      </c>
      <c r="H138" s="2"/>
      <c r="I138" s="139" t="s">
        <v>484</v>
      </c>
      <c r="J138" s="139" t="s">
        <v>56</v>
      </c>
      <c r="K138" s="139" t="s">
        <v>259</v>
      </c>
      <c r="L138" s="139" t="s">
        <v>249</v>
      </c>
      <c r="M138" s="140"/>
      <c r="N138" s="141">
        <v>90.34</v>
      </c>
      <c r="O138" s="142">
        <f t="shared" ref="O138:O201" si="10">SUM(P138:Q138)</f>
        <v>0</v>
      </c>
      <c r="P138" s="2" t="s">
        <v>477</v>
      </c>
      <c r="Q138" s="2">
        <v>0</v>
      </c>
      <c r="R138" s="143">
        <f t="shared" ref="R138:R201" si="11">IF(P138="nio",0,IF(P138&gt;0,P138*N138/T138,0))</f>
        <v>0</v>
      </c>
      <c r="S138" s="143">
        <f t="shared" ref="S138:S201" si="12">IF(Q138&gt;0,Q138*N138/U138,0)</f>
        <v>0</v>
      </c>
      <c r="T138" s="144">
        <f>IF(P138="nio",0,IF(P138&gt;0,VLOOKUP(K138,'3-Productie normen'!A:W,VLOOKUP(P138,'3-Productie normen'!$B$37:$C$59,2,FALSE),FALSE)))/VLOOKUP(B138,'2-Kosten per locatie'!$A$11:$C$31,3,FALSE)</f>
        <v>0</v>
      </c>
      <c r="U138" s="144">
        <f t="shared" ref="U138:U201" si="13">IF(Q138&gt;0,T138*$U$8,0)</f>
        <v>0</v>
      </c>
      <c r="V138" s="145">
        <f>VLOOKUP(K138,'3-Productie normen'!A:AG,29,FALSE)</f>
        <v>0</v>
      </c>
      <c r="W138" s="145" t="s">
        <v>1426</v>
      </c>
      <c r="X138" s="146"/>
      <c r="Y138" s="147">
        <f t="shared" ref="Y138:Y201" si="14">O138*N138</f>
        <v>0</v>
      </c>
    </row>
    <row r="139" spans="1:25" s="148" customFormat="1" ht="13.9" customHeight="1">
      <c r="A139" s="137">
        <v>139</v>
      </c>
      <c r="B139" s="138" t="s">
        <v>480</v>
      </c>
      <c r="C139" s="138" t="s">
        <v>481</v>
      </c>
      <c r="D139" s="138"/>
      <c r="E139" s="2">
        <v>0</v>
      </c>
      <c r="F139" s="2" t="s">
        <v>284</v>
      </c>
      <c r="G139" s="2" t="s">
        <v>485</v>
      </c>
      <c r="H139" s="2"/>
      <c r="I139" s="139" t="s">
        <v>484</v>
      </c>
      <c r="J139" s="139" t="s">
        <v>56</v>
      </c>
      <c r="K139" s="139" t="s">
        <v>259</v>
      </c>
      <c r="L139" s="139" t="s">
        <v>249</v>
      </c>
      <c r="M139" s="140"/>
      <c r="N139" s="141">
        <v>63.8</v>
      </c>
      <c r="O139" s="142">
        <f t="shared" si="10"/>
        <v>0</v>
      </c>
      <c r="P139" s="2" t="s">
        <v>477</v>
      </c>
      <c r="Q139" s="2">
        <v>0</v>
      </c>
      <c r="R139" s="143">
        <f t="shared" si="11"/>
        <v>0</v>
      </c>
      <c r="S139" s="143">
        <f t="shared" si="12"/>
        <v>0</v>
      </c>
      <c r="T139" s="144">
        <f>IF(P139="nio",0,IF(P139&gt;0,VLOOKUP(K139,'3-Productie normen'!A:W,VLOOKUP(P139,'3-Productie normen'!$B$37:$C$59,2,FALSE),FALSE)))/VLOOKUP(B139,'2-Kosten per locatie'!$A$11:$C$31,3,FALSE)</f>
        <v>0</v>
      </c>
      <c r="U139" s="144">
        <f t="shared" si="13"/>
        <v>0</v>
      </c>
      <c r="V139" s="145">
        <f>VLOOKUP(K139,'3-Productie normen'!A:AG,29,FALSE)</f>
        <v>0</v>
      </c>
      <c r="W139" s="145" t="s">
        <v>1426</v>
      </c>
      <c r="X139" s="146"/>
      <c r="Y139" s="147">
        <f t="shared" si="14"/>
        <v>0</v>
      </c>
    </row>
    <row r="140" spans="1:25" s="148" customFormat="1" ht="13.9" customHeight="1">
      <c r="A140" s="137">
        <v>140</v>
      </c>
      <c r="B140" s="138" t="s">
        <v>480</v>
      </c>
      <c r="C140" s="138" t="s">
        <v>481</v>
      </c>
      <c r="D140" s="138"/>
      <c r="E140" s="2">
        <v>0</v>
      </c>
      <c r="F140" s="2" t="s">
        <v>284</v>
      </c>
      <c r="G140" s="2" t="s">
        <v>486</v>
      </c>
      <c r="H140" s="2"/>
      <c r="I140" s="139" t="s">
        <v>484</v>
      </c>
      <c r="J140" s="139" t="s">
        <v>57</v>
      </c>
      <c r="K140" s="139" t="s">
        <v>259</v>
      </c>
      <c r="L140" s="139" t="s">
        <v>246</v>
      </c>
      <c r="M140" s="140"/>
      <c r="N140" s="141">
        <v>6.07</v>
      </c>
      <c r="O140" s="142">
        <f t="shared" si="10"/>
        <v>0</v>
      </c>
      <c r="P140" s="2" t="s">
        <v>477</v>
      </c>
      <c r="Q140" s="2">
        <v>0</v>
      </c>
      <c r="R140" s="143">
        <f t="shared" si="11"/>
        <v>0</v>
      </c>
      <c r="S140" s="143">
        <f t="shared" si="12"/>
        <v>0</v>
      </c>
      <c r="T140" s="144">
        <f>IF(P140="nio",0,IF(P140&gt;0,VLOOKUP(K140,'3-Productie normen'!A:W,VLOOKUP(P140,'3-Productie normen'!$B$37:$C$59,2,FALSE),FALSE)))/VLOOKUP(B140,'2-Kosten per locatie'!$A$11:$C$31,3,FALSE)</f>
        <v>0</v>
      </c>
      <c r="U140" s="144">
        <f t="shared" si="13"/>
        <v>0</v>
      </c>
      <c r="V140" s="145">
        <f>VLOOKUP(K140,'3-Productie normen'!A:AG,29,FALSE)</f>
        <v>0</v>
      </c>
      <c r="W140" s="145" t="s">
        <v>1426</v>
      </c>
      <c r="X140" s="146"/>
      <c r="Y140" s="147">
        <f t="shared" si="14"/>
        <v>0</v>
      </c>
    </row>
    <row r="141" spans="1:25" s="148" customFormat="1" ht="13.9" customHeight="1">
      <c r="A141" s="137">
        <v>141</v>
      </c>
      <c r="B141" s="138" t="s">
        <v>480</v>
      </c>
      <c r="C141" s="138" t="s">
        <v>481</v>
      </c>
      <c r="D141" s="138"/>
      <c r="E141" s="2">
        <v>0</v>
      </c>
      <c r="F141" s="2" t="s">
        <v>284</v>
      </c>
      <c r="G141" s="2" t="s">
        <v>487</v>
      </c>
      <c r="H141" s="2"/>
      <c r="I141" s="139" t="s">
        <v>484</v>
      </c>
      <c r="J141" s="139" t="s">
        <v>57</v>
      </c>
      <c r="K141" s="139" t="s">
        <v>259</v>
      </c>
      <c r="L141" s="139" t="s">
        <v>246</v>
      </c>
      <c r="M141" s="140"/>
      <c r="N141" s="141">
        <v>5</v>
      </c>
      <c r="O141" s="142">
        <f t="shared" si="10"/>
        <v>0</v>
      </c>
      <c r="P141" s="2" t="s">
        <v>477</v>
      </c>
      <c r="Q141" s="2">
        <v>0</v>
      </c>
      <c r="R141" s="143">
        <f t="shared" si="11"/>
        <v>0</v>
      </c>
      <c r="S141" s="143">
        <f t="shared" si="12"/>
        <v>0</v>
      </c>
      <c r="T141" s="144">
        <f>IF(P141="nio",0,IF(P141&gt;0,VLOOKUP(K141,'3-Productie normen'!A:W,VLOOKUP(P141,'3-Productie normen'!$B$37:$C$59,2,FALSE),FALSE)))/VLOOKUP(B141,'2-Kosten per locatie'!$A$11:$C$31,3,FALSE)</f>
        <v>0</v>
      </c>
      <c r="U141" s="144">
        <f t="shared" si="13"/>
        <v>0</v>
      </c>
      <c r="V141" s="145">
        <f>VLOOKUP(K141,'3-Productie normen'!A:AG,29,FALSE)</f>
        <v>0</v>
      </c>
      <c r="W141" s="145" t="s">
        <v>1426</v>
      </c>
      <c r="X141" s="146"/>
      <c r="Y141" s="147">
        <f t="shared" si="14"/>
        <v>0</v>
      </c>
    </row>
    <row r="142" spans="1:25" s="148" customFormat="1" ht="13.9" customHeight="1">
      <c r="A142" s="137">
        <v>142</v>
      </c>
      <c r="B142" s="138" t="s">
        <v>480</v>
      </c>
      <c r="C142" s="138" t="s">
        <v>481</v>
      </c>
      <c r="D142" s="138"/>
      <c r="E142" s="2">
        <v>0</v>
      </c>
      <c r="F142" s="2" t="s">
        <v>284</v>
      </c>
      <c r="G142" s="2" t="s">
        <v>488</v>
      </c>
      <c r="H142" s="2"/>
      <c r="I142" s="139" t="s">
        <v>484</v>
      </c>
      <c r="J142" s="139" t="s">
        <v>57</v>
      </c>
      <c r="K142" s="139" t="s">
        <v>259</v>
      </c>
      <c r="L142" s="139" t="s">
        <v>246</v>
      </c>
      <c r="M142" s="140"/>
      <c r="N142" s="141">
        <v>5</v>
      </c>
      <c r="O142" s="142">
        <f t="shared" si="10"/>
        <v>0</v>
      </c>
      <c r="P142" s="2" t="s">
        <v>477</v>
      </c>
      <c r="Q142" s="2">
        <v>0</v>
      </c>
      <c r="R142" s="143">
        <f t="shared" si="11"/>
        <v>0</v>
      </c>
      <c r="S142" s="143">
        <f t="shared" si="12"/>
        <v>0</v>
      </c>
      <c r="T142" s="144">
        <f>IF(P142="nio",0,IF(P142&gt;0,VLOOKUP(K142,'3-Productie normen'!A:W,VLOOKUP(P142,'3-Productie normen'!$B$37:$C$59,2,FALSE),FALSE)))/VLOOKUP(B142,'2-Kosten per locatie'!$A$11:$C$31,3,FALSE)</f>
        <v>0</v>
      </c>
      <c r="U142" s="144">
        <f t="shared" si="13"/>
        <v>0</v>
      </c>
      <c r="V142" s="145">
        <f>VLOOKUP(K142,'3-Productie normen'!A:AG,29,FALSE)</f>
        <v>0</v>
      </c>
      <c r="W142" s="145" t="s">
        <v>1426</v>
      </c>
      <c r="X142" s="146"/>
      <c r="Y142" s="147">
        <f t="shared" si="14"/>
        <v>0</v>
      </c>
    </row>
    <row r="143" spans="1:25" s="148" customFormat="1" ht="13.9" customHeight="1">
      <c r="A143" s="137">
        <v>143</v>
      </c>
      <c r="B143" s="138" t="s">
        <v>480</v>
      </c>
      <c r="C143" s="138" t="s">
        <v>481</v>
      </c>
      <c r="D143" s="138"/>
      <c r="E143" s="2">
        <v>0</v>
      </c>
      <c r="F143" s="2" t="s">
        <v>284</v>
      </c>
      <c r="G143" s="2" t="s">
        <v>489</v>
      </c>
      <c r="H143" s="2"/>
      <c r="I143" s="139" t="s">
        <v>484</v>
      </c>
      <c r="J143" s="139" t="s">
        <v>56</v>
      </c>
      <c r="K143" s="139" t="s">
        <v>259</v>
      </c>
      <c r="L143" s="139" t="s">
        <v>249</v>
      </c>
      <c r="M143" s="140"/>
      <c r="N143" s="141">
        <v>91</v>
      </c>
      <c r="O143" s="142">
        <f t="shared" si="10"/>
        <v>0</v>
      </c>
      <c r="P143" s="2" t="s">
        <v>477</v>
      </c>
      <c r="Q143" s="2">
        <v>0</v>
      </c>
      <c r="R143" s="143">
        <f t="shared" si="11"/>
        <v>0</v>
      </c>
      <c r="S143" s="143">
        <f t="shared" si="12"/>
        <v>0</v>
      </c>
      <c r="T143" s="144">
        <f>IF(P143="nio",0,IF(P143&gt;0,VLOOKUP(K143,'3-Productie normen'!A:W,VLOOKUP(P143,'3-Productie normen'!$B$37:$C$59,2,FALSE),FALSE)))/VLOOKUP(B143,'2-Kosten per locatie'!$A$11:$C$31,3,FALSE)</f>
        <v>0</v>
      </c>
      <c r="U143" s="144">
        <f t="shared" si="13"/>
        <v>0</v>
      </c>
      <c r="V143" s="145">
        <f>VLOOKUP(K143,'3-Productie normen'!A:AG,29,FALSE)</f>
        <v>0</v>
      </c>
      <c r="W143" s="145" t="s">
        <v>1426</v>
      </c>
      <c r="X143" s="146"/>
      <c r="Y143" s="147">
        <f t="shared" si="14"/>
        <v>0</v>
      </c>
    </row>
    <row r="144" spans="1:25" s="148" customFormat="1" ht="13.9" customHeight="1">
      <c r="A144" s="137">
        <v>144</v>
      </c>
      <c r="B144" s="138" t="s">
        <v>480</v>
      </c>
      <c r="C144" s="138" t="s">
        <v>481</v>
      </c>
      <c r="D144" s="138"/>
      <c r="E144" s="2">
        <v>0</v>
      </c>
      <c r="F144" s="2" t="s">
        <v>284</v>
      </c>
      <c r="G144" s="2" t="s">
        <v>490</v>
      </c>
      <c r="H144" s="2"/>
      <c r="I144" s="139" t="s">
        <v>491</v>
      </c>
      <c r="J144" s="139" t="s">
        <v>253</v>
      </c>
      <c r="K144" s="139" t="s">
        <v>259</v>
      </c>
      <c r="L144" s="139" t="s">
        <v>492</v>
      </c>
      <c r="M144" s="140"/>
      <c r="N144" s="141">
        <v>51.18</v>
      </c>
      <c r="O144" s="142">
        <f t="shared" si="10"/>
        <v>0</v>
      </c>
      <c r="P144" s="2" t="s">
        <v>477</v>
      </c>
      <c r="Q144" s="2">
        <v>0</v>
      </c>
      <c r="R144" s="143">
        <f t="shared" si="11"/>
        <v>0</v>
      </c>
      <c r="S144" s="143">
        <f t="shared" si="12"/>
        <v>0</v>
      </c>
      <c r="T144" s="144">
        <f>IF(P144="nio",0,IF(P144&gt;0,VLOOKUP(K144,'3-Productie normen'!A:W,VLOOKUP(P144,'3-Productie normen'!$B$37:$C$59,2,FALSE),FALSE)))/VLOOKUP(B144,'2-Kosten per locatie'!$A$11:$C$31,3,FALSE)</f>
        <v>0</v>
      </c>
      <c r="U144" s="144">
        <f t="shared" si="13"/>
        <v>0</v>
      </c>
      <c r="V144" s="145">
        <f>VLOOKUP(K144,'3-Productie normen'!A:AG,29,FALSE)</f>
        <v>0</v>
      </c>
      <c r="W144" s="145" t="s">
        <v>1426</v>
      </c>
      <c r="X144" s="146"/>
      <c r="Y144" s="147">
        <f t="shared" si="14"/>
        <v>0</v>
      </c>
    </row>
    <row r="145" spans="1:25" s="148" customFormat="1" ht="13.9" customHeight="1">
      <c r="A145" s="137">
        <v>145</v>
      </c>
      <c r="B145" s="138" t="s">
        <v>480</v>
      </c>
      <c r="C145" s="138" t="s">
        <v>481</v>
      </c>
      <c r="D145" s="138"/>
      <c r="E145" s="2">
        <v>0</v>
      </c>
      <c r="F145" s="2" t="s">
        <v>284</v>
      </c>
      <c r="G145" s="2" t="s">
        <v>493</v>
      </c>
      <c r="H145" s="2"/>
      <c r="I145" s="139" t="s">
        <v>491</v>
      </c>
      <c r="J145" s="139" t="s">
        <v>293</v>
      </c>
      <c r="K145" s="139" t="s">
        <v>259</v>
      </c>
      <c r="L145" s="139" t="s">
        <v>249</v>
      </c>
      <c r="M145" s="140"/>
      <c r="N145" s="141">
        <v>3.91</v>
      </c>
      <c r="O145" s="142">
        <f t="shared" si="10"/>
        <v>0</v>
      </c>
      <c r="P145" s="2" t="s">
        <v>477</v>
      </c>
      <c r="Q145" s="2">
        <v>0</v>
      </c>
      <c r="R145" s="143">
        <f t="shared" si="11"/>
        <v>0</v>
      </c>
      <c r="S145" s="143">
        <f t="shared" si="12"/>
        <v>0</v>
      </c>
      <c r="T145" s="144">
        <f>IF(P145="nio",0,IF(P145&gt;0,VLOOKUP(K145,'3-Productie normen'!A:W,VLOOKUP(P145,'3-Productie normen'!$B$37:$C$59,2,FALSE),FALSE)))/VLOOKUP(B145,'2-Kosten per locatie'!$A$11:$C$31,3,FALSE)</f>
        <v>0</v>
      </c>
      <c r="U145" s="144">
        <f t="shared" si="13"/>
        <v>0</v>
      </c>
      <c r="V145" s="145">
        <f>VLOOKUP(K145,'3-Productie normen'!A:AG,29,FALSE)</f>
        <v>0</v>
      </c>
      <c r="W145" s="145" t="s">
        <v>1426</v>
      </c>
      <c r="X145" s="146"/>
      <c r="Y145" s="147">
        <f t="shared" si="14"/>
        <v>0</v>
      </c>
    </row>
    <row r="146" spans="1:25" s="148" customFormat="1" ht="13.9" customHeight="1">
      <c r="A146" s="137">
        <v>146</v>
      </c>
      <c r="B146" s="138" t="s">
        <v>480</v>
      </c>
      <c r="C146" s="138" t="s">
        <v>481</v>
      </c>
      <c r="D146" s="138"/>
      <c r="E146" s="2">
        <v>0</v>
      </c>
      <c r="F146" s="2" t="s">
        <v>284</v>
      </c>
      <c r="G146" s="2" t="s">
        <v>494</v>
      </c>
      <c r="H146" s="2"/>
      <c r="I146" s="139" t="s">
        <v>257</v>
      </c>
      <c r="J146" s="139" t="s">
        <v>495</v>
      </c>
      <c r="K146" s="139" t="s">
        <v>259</v>
      </c>
      <c r="L146" s="139" t="s">
        <v>249</v>
      </c>
      <c r="M146" s="140"/>
      <c r="N146" s="141">
        <v>0.46</v>
      </c>
      <c r="O146" s="142">
        <f t="shared" si="10"/>
        <v>0</v>
      </c>
      <c r="P146" s="2" t="s">
        <v>477</v>
      </c>
      <c r="Q146" s="2">
        <v>0</v>
      </c>
      <c r="R146" s="143">
        <f t="shared" si="11"/>
        <v>0</v>
      </c>
      <c r="S146" s="143">
        <f t="shared" si="12"/>
        <v>0</v>
      </c>
      <c r="T146" s="144">
        <f>IF(P146="nio",0,IF(P146&gt;0,VLOOKUP(K146,'3-Productie normen'!A:W,VLOOKUP(P146,'3-Productie normen'!$B$37:$C$59,2,FALSE),FALSE)))/VLOOKUP(B146,'2-Kosten per locatie'!$A$11:$C$31,3,FALSE)</f>
        <v>0</v>
      </c>
      <c r="U146" s="144">
        <f t="shared" si="13"/>
        <v>0</v>
      </c>
      <c r="V146" s="145">
        <f>VLOOKUP(K146,'3-Productie normen'!A:AG,29,FALSE)</f>
        <v>0</v>
      </c>
      <c r="W146" s="145" t="s">
        <v>1426</v>
      </c>
      <c r="X146" s="146"/>
      <c r="Y146" s="147">
        <f t="shared" si="14"/>
        <v>0</v>
      </c>
    </row>
    <row r="147" spans="1:25" s="148" customFormat="1" ht="13.9" customHeight="1">
      <c r="A147" s="137">
        <v>147</v>
      </c>
      <c r="B147" s="138" t="s">
        <v>480</v>
      </c>
      <c r="C147" s="138" t="s">
        <v>481</v>
      </c>
      <c r="D147" s="138"/>
      <c r="E147" s="2">
        <v>0</v>
      </c>
      <c r="F147" s="2" t="s">
        <v>284</v>
      </c>
      <c r="G147" s="2" t="s">
        <v>496</v>
      </c>
      <c r="H147" s="2"/>
      <c r="I147" s="139" t="s">
        <v>257</v>
      </c>
      <c r="J147" s="139" t="s">
        <v>495</v>
      </c>
      <c r="K147" s="139" t="s">
        <v>259</v>
      </c>
      <c r="L147" s="139" t="s">
        <v>249</v>
      </c>
      <c r="M147" s="140"/>
      <c r="N147" s="141">
        <v>0.42</v>
      </c>
      <c r="O147" s="142">
        <f t="shared" si="10"/>
        <v>0</v>
      </c>
      <c r="P147" s="2" t="s">
        <v>477</v>
      </c>
      <c r="Q147" s="2">
        <v>0</v>
      </c>
      <c r="R147" s="143">
        <f t="shared" si="11"/>
        <v>0</v>
      </c>
      <c r="S147" s="143">
        <f t="shared" si="12"/>
        <v>0</v>
      </c>
      <c r="T147" s="144">
        <f>IF(P147="nio",0,IF(P147&gt;0,VLOOKUP(K147,'3-Productie normen'!A:W,VLOOKUP(P147,'3-Productie normen'!$B$37:$C$59,2,FALSE),FALSE)))/VLOOKUP(B147,'2-Kosten per locatie'!$A$11:$C$31,3,FALSE)</f>
        <v>0</v>
      </c>
      <c r="U147" s="144">
        <f t="shared" si="13"/>
        <v>0</v>
      </c>
      <c r="V147" s="145">
        <f>VLOOKUP(K147,'3-Productie normen'!A:AG,29,FALSE)</f>
        <v>0</v>
      </c>
      <c r="W147" s="145" t="s">
        <v>1426</v>
      </c>
      <c r="X147" s="146"/>
      <c r="Y147" s="147">
        <f t="shared" si="14"/>
        <v>0</v>
      </c>
    </row>
    <row r="148" spans="1:25" s="148" customFormat="1" ht="13.9" customHeight="1">
      <c r="A148" s="137">
        <v>148</v>
      </c>
      <c r="B148" s="138" t="s">
        <v>480</v>
      </c>
      <c r="C148" s="138" t="s">
        <v>481</v>
      </c>
      <c r="D148" s="138"/>
      <c r="E148" s="2">
        <v>0</v>
      </c>
      <c r="F148" s="2" t="s">
        <v>284</v>
      </c>
      <c r="G148" s="2" t="s">
        <v>497</v>
      </c>
      <c r="H148" s="2"/>
      <c r="I148" s="139" t="s">
        <v>257</v>
      </c>
      <c r="J148" s="139" t="s">
        <v>498</v>
      </c>
      <c r="K148" s="139" t="s">
        <v>259</v>
      </c>
      <c r="L148" s="139" t="s">
        <v>249</v>
      </c>
      <c r="M148" s="140"/>
      <c r="N148" s="141">
        <v>9.66</v>
      </c>
      <c r="O148" s="142">
        <f t="shared" si="10"/>
        <v>0</v>
      </c>
      <c r="P148" s="2" t="s">
        <v>477</v>
      </c>
      <c r="Q148" s="2">
        <v>0</v>
      </c>
      <c r="R148" s="143">
        <f t="shared" si="11"/>
        <v>0</v>
      </c>
      <c r="S148" s="143">
        <f t="shared" si="12"/>
        <v>0</v>
      </c>
      <c r="T148" s="144">
        <f>IF(P148="nio",0,IF(P148&gt;0,VLOOKUP(K148,'3-Productie normen'!A:W,VLOOKUP(P148,'3-Productie normen'!$B$37:$C$59,2,FALSE),FALSE)))/VLOOKUP(B148,'2-Kosten per locatie'!$A$11:$C$31,3,FALSE)</f>
        <v>0</v>
      </c>
      <c r="U148" s="144">
        <f t="shared" si="13"/>
        <v>0</v>
      </c>
      <c r="V148" s="145">
        <f>VLOOKUP(K148,'3-Productie normen'!A:AG,29,FALSE)</f>
        <v>0</v>
      </c>
      <c r="W148" s="145" t="s">
        <v>1426</v>
      </c>
      <c r="X148" s="146"/>
      <c r="Y148" s="147">
        <f t="shared" si="14"/>
        <v>0</v>
      </c>
    </row>
    <row r="149" spans="1:25" s="148" customFormat="1" ht="13.9" customHeight="1">
      <c r="A149" s="137">
        <v>149</v>
      </c>
      <c r="B149" s="138" t="s">
        <v>480</v>
      </c>
      <c r="C149" s="138" t="s">
        <v>481</v>
      </c>
      <c r="D149" s="138"/>
      <c r="E149" s="2">
        <v>0</v>
      </c>
      <c r="F149" s="2" t="s">
        <v>284</v>
      </c>
      <c r="G149" s="2" t="s">
        <v>499</v>
      </c>
      <c r="H149" s="2"/>
      <c r="I149" s="139" t="s">
        <v>257</v>
      </c>
      <c r="J149" s="139" t="s">
        <v>500</v>
      </c>
      <c r="K149" s="139" t="s">
        <v>259</v>
      </c>
      <c r="L149" s="139" t="s">
        <v>249</v>
      </c>
      <c r="M149" s="140"/>
      <c r="N149" s="141">
        <v>16.52</v>
      </c>
      <c r="O149" s="142">
        <f t="shared" si="10"/>
        <v>0</v>
      </c>
      <c r="P149" s="2" t="s">
        <v>477</v>
      </c>
      <c r="Q149" s="2">
        <v>0</v>
      </c>
      <c r="R149" s="143">
        <f t="shared" si="11"/>
        <v>0</v>
      </c>
      <c r="S149" s="143">
        <f t="shared" si="12"/>
        <v>0</v>
      </c>
      <c r="T149" s="144">
        <f>IF(P149="nio",0,IF(P149&gt;0,VLOOKUP(K149,'3-Productie normen'!A:W,VLOOKUP(P149,'3-Productie normen'!$B$37:$C$59,2,FALSE),FALSE)))/VLOOKUP(B149,'2-Kosten per locatie'!$A$11:$C$31,3,FALSE)</f>
        <v>0</v>
      </c>
      <c r="U149" s="144">
        <f t="shared" si="13"/>
        <v>0</v>
      </c>
      <c r="V149" s="145">
        <f>VLOOKUP(K149,'3-Productie normen'!A:AG,29,FALSE)</f>
        <v>0</v>
      </c>
      <c r="W149" s="145" t="s">
        <v>1426</v>
      </c>
      <c r="X149" s="146"/>
      <c r="Y149" s="147">
        <f t="shared" si="14"/>
        <v>0</v>
      </c>
    </row>
    <row r="150" spans="1:25" s="148" customFormat="1" ht="13.9" customHeight="1">
      <c r="A150" s="137">
        <v>150</v>
      </c>
      <c r="B150" s="138" t="s">
        <v>480</v>
      </c>
      <c r="C150" s="138" t="s">
        <v>481</v>
      </c>
      <c r="D150" s="138"/>
      <c r="E150" s="2">
        <v>0</v>
      </c>
      <c r="F150" s="2" t="s">
        <v>284</v>
      </c>
      <c r="G150" s="2" t="s">
        <v>501</v>
      </c>
      <c r="H150" s="2"/>
      <c r="I150" s="139" t="s">
        <v>502</v>
      </c>
      <c r="J150" s="139" t="s">
        <v>503</v>
      </c>
      <c r="K150" s="139" t="s">
        <v>259</v>
      </c>
      <c r="L150" s="139" t="s">
        <v>249</v>
      </c>
      <c r="M150" s="140"/>
      <c r="N150" s="141">
        <v>36.409999999999997</v>
      </c>
      <c r="O150" s="142">
        <f t="shared" si="10"/>
        <v>0</v>
      </c>
      <c r="P150" s="2" t="s">
        <v>477</v>
      </c>
      <c r="Q150" s="2">
        <v>0</v>
      </c>
      <c r="R150" s="143">
        <f t="shared" si="11"/>
        <v>0</v>
      </c>
      <c r="S150" s="143">
        <f t="shared" si="12"/>
        <v>0</v>
      </c>
      <c r="T150" s="144">
        <f>IF(P150="nio",0,IF(P150&gt;0,VLOOKUP(K150,'3-Productie normen'!A:W,VLOOKUP(P150,'3-Productie normen'!$B$37:$C$59,2,FALSE),FALSE)))/VLOOKUP(B150,'2-Kosten per locatie'!$A$11:$C$31,3,FALSE)</f>
        <v>0</v>
      </c>
      <c r="U150" s="144">
        <f t="shared" si="13"/>
        <v>0</v>
      </c>
      <c r="V150" s="145">
        <f>VLOOKUP(K150,'3-Productie normen'!A:AG,29,FALSE)</f>
        <v>0</v>
      </c>
      <c r="W150" s="145" t="s">
        <v>1426</v>
      </c>
      <c r="X150" s="146"/>
      <c r="Y150" s="147">
        <f t="shared" si="14"/>
        <v>0</v>
      </c>
    </row>
    <row r="151" spans="1:25" s="148" customFormat="1" ht="13.9" customHeight="1">
      <c r="A151" s="137">
        <v>151</v>
      </c>
      <c r="B151" s="138" t="s">
        <v>480</v>
      </c>
      <c r="C151" s="138" t="s">
        <v>481</v>
      </c>
      <c r="D151" s="138"/>
      <c r="E151" s="2">
        <v>0</v>
      </c>
      <c r="F151" s="2" t="s">
        <v>284</v>
      </c>
      <c r="G151" s="2" t="s">
        <v>504</v>
      </c>
      <c r="H151" s="2"/>
      <c r="I151" s="139" t="s">
        <v>257</v>
      </c>
      <c r="J151" s="139" t="s">
        <v>505</v>
      </c>
      <c r="K151" s="139" t="s">
        <v>259</v>
      </c>
      <c r="L151" s="139" t="s">
        <v>249</v>
      </c>
      <c r="M151" s="140"/>
      <c r="N151" s="141">
        <v>6.67</v>
      </c>
      <c r="O151" s="142">
        <f t="shared" si="10"/>
        <v>0</v>
      </c>
      <c r="P151" s="2" t="s">
        <v>477</v>
      </c>
      <c r="Q151" s="2">
        <v>0</v>
      </c>
      <c r="R151" s="143">
        <f t="shared" si="11"/>
        <v>0</v>
      </c>
      <c r="S151" s="143">
        <f t="shared" si="12"/>
        <v>0</v>
      </c>
      <c r="T151" s="144">
        <f>IF(P151="nio",0,IF(P151&gt;0,VLOOKUP(K151,'3-Productie normen'!A:W,VLOOKUP(P151,'3-Productie normen'!$B$37:$C$59,2,FALSE),FALSE)))/VLOOKUP(B151,'2-Kosten per locatie'!$A$11:$C$31,3,FALSE)</f>
        <v>0</v>
      </c>
      <c r="U151" s="144">
        <f t="shared" si="13"/>
        <v>0</v>
      </c>
      <c r="V151" s="145">
        <f>VLOOKUP(K151,'3-Productie normen'!A:AG,29,FALSE)</f>
        <v>0</v>
      </c>
      <c r="W151" s="145" t="s">
        <v>1426</v>
      </c>
      <c r="X151" s="146"/>
      <c r="Y151" s="147">
        <f t="shared" si="14"/>
        <v>0</v>
      </c>
    </row>
    <row r="152" spans="1:25" s="148" customFormat="1" ht="13.9" customHeight="1">
      <c r="A152" s="137">
        <v>152</v>
      </c>
      <c r="B152" s="138" t="s">
        <v>480</v>
      </c>
      <c r="C152" s="138" t="s">
        <v>481</v>
      </c>
      <c r="D152" s="138"/>
      <c r="E152" s="2">
        <v>0</v>
      </c>
      <c r="F152" s="2" t="s">
        <v>284</v>
      </c>
      <c r="G152" s="2" t="s">
        <v>506</v>
      </c>
      <c r="H152" s="2"/>
      <c r="I152" s="139" t="s">
        <v>257</v>
      </c>
      <c r="J152" s="139" t="s">
        <v>498</v>
      </c>
      <c r="K152" s="139" t="s">
        <v>259</v>
      </c>
      <c r="L152" s="139" t="s">
        <v>249</v>
      </c>
      <c r="M152" s="140"/>
      <c r="N152" s="141">
        <v>9.3000000000000007</v>
      </c>
      <c r="O152" s="142">
        <f t="shared" si="10"/>
        <v>0</v>
      </c>
      <c r="P152" s="2" t="s">
        <v>477</v>
      </c>
      <c r="Q152" s="2">
        <v>0</v>
      </c>
      <c r="R152" s="143">
        <f t="shared" si="11"/>
        <v>0</v>
      </c>
      <c r="S152" s="143">
        <f t="shared" si="12"/>
        <v>0</v>
      </c>
      <c r="T152" s="144">
        <f>IF(P152="nio",0,IF(P152&gt;0,VLOOKUP(K152,'3-Productie normen'!A:W,VLOOKUP(P152,'3-Productie normen'!$B$37:$C$59,2,FALSE),FALSE)))/VLOOKUP(B152,'2-Kosten per locatie'!$A$11:$C$31,3,FALSE)</f>
        <v>0</v>
      </c>
      <c r="U152" s="144">
        <f t="shared" si="13"/>
        <v>0</v>
      </c>
      <c r="V152" s="145">
        <f>VLOOKUP(K152,'3-Productie normen'!A:AG,29,FALSE)</f>
        <v>0</v>
      </c>
      <c r="W152" s="145" t="s">
        <v>1426</v>
      </c>
      <c r="X152" s="146"/>
      <c r="Y152" s="147">
        <f t="shared" si="14"/>
        <v>0</v>
      </c>
    </row>
    <row r="153" spans="1:25" s="148" customFormat="1" ht="13.9" customHeight="1">
      <c r="A153" s="137">
        <v>153</v>
      </c>
      <c r="B153" s="138" t="s">
        <v>480</v>
      </c>
      <c r="C153" s="138" t="s">
        <v>481</v>
      </c>
      <c r="D153" s="138"/>
      <c r="E153" s="2">
        <v>0</v>
      </c>
      <c r="F153" s="2" t="s">
        <v>284</v>
      </c>
      <c r="G153" s="2" t="s">
        <v>507</v>
      </c>
      <c r="H153" s="2"/>
      <c r="I153" s="139" t="s">
        <v>257</v>
      </c>
      <c r="J153" s="139" t="s">
        <v>258</v>
      </c>
      <c r="K153" s="139" t="s">
        <v>259</v>
      </c>
      <c r="L153" s="139" t="s">
        <v>249</v>
      </c>
      <c r="M153" s="140"/>
      <c r="N153" s="141">
        <v>16.14</v>
      </c>
      <c r="O153" s="142">
        <f t="shared" si="10"/>
        <v>0</v>
      </c>
      <c r="P153" s="2" t="s">
        <v>477</v>
      </c>
      <c r="Q153" s="2">
        <v>0</v>
      </c>
      <c r="R153" s="143">
        <f t="shared" si="11"/>
        <v>0</v>
      </c>
      <c r="S153" s="143">
        <f t="shared" si="12"/>
        <v>0</v>
      </c>
      <c r="T153" s="144">
        <f>IF(P153="nio",0,IF(P153&gt;0,VLOOKUP(K153,'3-Productie normen'!A:W,VLOOKUP(P153,'3-Productie normen'!$B$37:$C$59,2,FALSE),FALSE)))/VLOOKUP(B153,'2-Kosten per locatie'!$A$11:$C$31,3,FALSE)</f>
        <v>0</v>
      </c>
      <c r="U153" s="144">
        <f t="shared" si="13"/>
        <v>0</v>
      </c>
      <c r="V153" s="145">
        <f>VLOOKUP(K153,'3-Productie normen'!A:AG,29,FALSE)</f>
        <v>0</v>
      </c>
      <c r="W153" s="145" t="s">
        <v>1426</v>
      </c>
      <c r="X153" s="146"/>
      <c r="Y153" s="147">
        <f t="shared" si="14"/>
        <v>0</v>
      </c>
    </row>
    <row r="154" spans="1:25" s="148" customFormat="1" ht="13.9" customHeight="1">
      <c r="A154" s="137">
        <v>154</v>
      </c>
      <c r="B154" s="138" t="s">
        <v>480</v>
      </c>
      <c r="C154" s="138" t="s">
        <v>481</v>
      </c>
      <c r="D154" s="138"/>
      <c r="E154" s="2">
        <v>0</v>
      </c>
      <c r="F154" s="2" t="s">
        <v>284</v>
      </c>
      <c r="G154" s="2" t="s">
        <v>508</v>
      </c>
      <c r="H154" s="2"/>
      <c r="I154" s="139" t="s">
        <v>267</v>
      </c>
      <c r="J154" s="139" t="s">
        <v>267</v>
      </c>
      <c r="K154" s="139" t="s">
        <v>259</v>
      </c>
      <c r="L154" s="139" t="s">
        <v>249</v>
      </c>
      <c r="M154" s="140"/>
      <c r="N154" s="141">
        <v>27.54</v>
      </c>
      <c r="O154" s="142">
        <f t="shared" si="10"/>
        <v>0</v>
      </c>
      <c r="P154" s="2" t="s">
        <v>477</v>
      </c>
      <c r="Q154" s="2">
        <v>0</v>
      </c>
      <c r="R154" s="143">
        <f t="shared" si="11"/>
        <v>0</v>
      </c>
      <c r="S154" s="143">
        <f t="shared" si="12"/>
        <v>0</v>
      </c>
      <c r="T154" s="144">
        <f>IF(P154="nio",0,IF(P154&gt;0,VLOOKUP(K154,'3-Productie normen'!A:W,VLOOKUP(P154,'3-Productie normen'!$B$37:$C$59,2,FALSE),FALSE)))/VLOOKUP(B154,'2-Kosten per locatie'!$A$11:$C$31,3,FALSE)</f>
        <v>0</v>
      </c>
      <c r="U154" s="144">
        <f t="shared" si="13"/>
        <v>0</v>
      </c>
      <c r="V154" s="145">
        <f>VLOOKUP(K154,'3-Productie normen'!A:AG,29,FALSE)</f>
        <v>0</v>
      </c>
      <c r="W154" s="145" t="s">
        <v>1426</v>
      </c>
      <c r="X154" s="146"/>
      <c r="Y154" s="147">
        <f t="shared" si="14"/>
        <v>0</v>
      </c>
    </row>
    <row r="155" spans="1:25" s="148" customFormat="1" ht="13.9" customHeight="1">
      <c r="A155" s="137">
        <v>155</v>
      </c>
      <c r="B155" s="138" t="s">
        <v>480</v>
      </c>
      <c r="C155" s="138" t="s">
        <v>481</v>
      </c>
      <c r="D155" s="138"/>
      <c r="E155" s="2">
        <v>0</v>
      </c>
      <c r="F155" s="2" t="s">
        <v>284</v>
      </c>
      <c r="G155" s="2" t="s">
        <v>509</v>
      </c>
      <c r="H155" s="2"/>
      <c r="I155" s="139" t="s">
        <v>267</v>
      </c>
      <c r="J155" s="139" t="s">
        <v>267</v>
      </c>
      <c r="K155" s="139" t="s">
        <v>259</v>
      </c>
      <c r="L155" s="139" t="s">
        <v>510</v>
      </c>
      <c r="M155" s="140"/>
      <c r="N155" s="141">
        <v>8.5299999999999994</v>
      </c>
      <c r="O155" s="142">
        <f t="shared" si="10"/>
        <v>0</v>
      </c>
      <c r="P155" s="2" t="s">
        <v>477</v>
      </c>
      <c r="Q155" s="2">
        <v>0</v>
      </c>
      <c r="R155" s="143">
        <f t="shared" si="11"/>
        <v>0</v>
      </c>
      <c r="S155" s="143">
        <f t="shared" si="12"/>
        <v>0</v>
      </c>
      <c r="T155" s="144">
        <f>IF(P155="nio",0,IF(P155&gt;0,VLOOKUP(K155,'3-Productie normen'!A:W,VLOOKUP(P155,'3-Productie normen'!$B$37:$C$59,2,FALSE),FALSE)))/VLOOKUP(B155,'2-Kosten per locatie'!$A$11:$C$31,3,FALSE)</f>
        <v>0</v>
      </c>
      <c r="U155" s="144">
        <f t="shared" si="13"/>
        <v>0</v>
      </c>
      <c r="V155" s="145">
        <f>VLOOKUP(K155,'3-Productie normen'!A:AG,29,FALSE)</f>
        <v>0</v>
      </c>
      <c r="W155" s="145" t="s">
        <v>1426</v>
      </c>
      <c r="X155" s="146"/>
      <c r="Y155" s="147">
        <f t="shared" si="14"/>
        <v>0</v>
      </c>
    </row>
    <row r="156" spans="1:25" s="148" customFormat="1" ht="13.9" customHeight="1">
      <c r="A156" s="137">
        <v>156</v>
      </c>
      <c r="B156" s="138" t="s">
        <v>480</v>
      </c>
      <c r="C156" s="138" t="s">
        <v>481</v>
      </c>
      <c r="D156" s="138"/>
      <c r="E156" s="2">
        <v>0</v>
      </c>
      <c r="F156" s="2" t="s">
        <v>284</v>
      </c>
      <c r="G156" s="2" t="s">
        <v>511</v>
      </c>
      <c r="H156" s="2"/>
      <c r="I156" s="139" t="s">
        <v>257</v>
      </c>
      <c r="J156" s="139" t="s">
        <v>495</v>
      </c>
      <c r="K156" s="139" t="s">
        <v>259</v>
      </c>
      <c r="L156" s="139" t="s">
        <v>249</v>
      </c>
      <c r="M156" s="140"/>
      <c r="N156" s="141">
        <v>0.49</v>
      </c>
      <c r="O156" s="142">
        <f t="shared" si="10"/>
        <v>0</v>
      </c>
      <c r="P156" s="2" t="s">
        <v>477</v>
      </c>
      <c r="Q156" s="2">
        <v>0</v>
      </c>
      <c r="R156" s="143">
        <f t="shared" si="11"/>
        <v>0</v>
      </c>
      <c r="S156" s="143">
        <f t="shared" si="12"/>
        <v>0</v>
      </c>
      <c r="T156" s="144">
        <f>IF(P156="nio",0,IF(P156&gt;0,VLOOKUP(K156,'3-Productie normen'!A:W,VLOOKUP(P156,'3-Productie normen'!$B$37:$C$59,2,FALSE),FALSE)))/VLOOKUP(B156,'2-Kosten per locatie'!$A$11:$C$31,3,FALSE)</f>
        <v>0</v>
      </c>
      <c r="U156" s="144">
        <f t="shared" si="13"/>
        <v>0</v>
      </c>
      <c r="V156" s="145">
        <f>VLOOKUP(K156,'3-Productie normen'!A:AG,29,FALSE)</f>
        <v>0</v>
      </c>
      <c r="W156" s="145" t="s">
        <v>1426</v>
      </c>
      <c r="X156" s="146"/>
      <c r="Y156" s="147">
        <f t="shared" si="14"/>
        <v>0</v>
      </c>
    </row>
    <row r="157" spans="1:25" s="148" customFormat="1" ht="13.9" customHeight="1">
      <c r="A157" s="137">
        <v>157</v>
      </c>
      <c r="B157" s="138" t="s">
        <v>480</v>
      </c>
      <c r="C157" s="138" t="s">
        <v>481</v>
      </c>
      <c r="D157" s="138"/>
      <c r="E157" s="2">
        <v>0</v>
      </c>
      <c r="F157" s="2" t="s">
        <v>284</v>
      </c>
      <c r="G157" s="2" t="s">
        <v>512</v>
      </c>
      <c r="H157" s="2"/>
      <c r="I157" s="139" t="s">
        <v>257</v>
      </c>
      <c r="J157" s="139" t="s">
        <v>318</v>
      </c>
      <c r="K157" s="139" t="s">
        <v>259</v>
      </c>
      <c r="L157" s="139" t="s">
        <v>246</v>
      </c>
      <c r="M157" s="140"/>
      <c r="N157" s="141">
        <v>8.68</v>
      </c>
      <c r="O157" s="142">
        <f t="shared" si="10"/>
        <v>0</v>
      </c>
      <c r="P157" s="2" t="s">
        <v>477</v>
      </c>
      <c r="Q157" s="2">
        <v>0</v>
      </c>
      <c r="R157" s="143">
        <f t="shared" si="11"/>
        <v>0</v>
      </c>
      <c r="S157" s="143">
        <f t="shared" si="12"/>
        <v>0</v>
      </c>
      <c r="T157" s="144">
        <f>IF(P157="nio",0,IF(P157&gt;0,VLOOKUP(K157,'3-Productie normen'!A:W,VLOOKUP(P157,'3-Productie normen'!$B$37:$C$59,2,FALSE),FALSE)))/VLOOKUP(B157,'2-Kosten per locatie'!$A$11:$C$31,3,FALSE)</f>
        <v>0</v>
      </c>
      <c r="U157" s="144">
        <f t="shared" si="13"/>
        <v>0</v>
      </c>
      <c r="V157" s="145">
        <f>VLOOKUP(K157,'3-Productie normen'!A:AG,29,FALSE)</f>
        <v>0</v>
      </c>
      <c r="W157" s="145" t="s">
        <v>1426</v>
      </c>
      <c r="X157" s="146"/>
      <c r="Y157" s="147">
        <f t="shared" si="14"/>
        <v>0</v>
      </c>
    </row>
    <row r="158" spans="1:25" s="148" customFormat="1" ht="13.9" customHeight="1">
      <c r="A158" s="137">
        <v>158</v>
      </c>
      <c r="B158" s="138" t="s">
        <v>480</v>
      </c>
      <c r="C158" s="138" t="s">
        <v>481</v>
      </c>
      <c r="D158" s="138"/>
      <c r="E158" s="2">
        <v>0</v>
      </c>
      <c r="F158" s="2" t="s">
        <v>284</v>
      </c>
      <c r="G158" s="2" t="s">
        <v>513</v>
      </c>
      <c r="H158" s="2"/>
      <c r="I158" s="139" t="s">
        <v>257</v>
      </c>
      <c r="J158" s="139" t="s">
        <v>318</v>
      </c>
      <c r="K158" s="139" t="s">
        <v>259</v>
      </c>
      <c r="L158" s="139" t="s">
        <v>246</v>
      </c>
      <c r="M158" s="140"/>
      <c r="N158" s="141">
        <v>8.5299999999999994</v>
      </c>
      <c r="O158" s="142">
        <f t="shared" si="10"/>
        <v>0</v>
      </c>
      <c r="P158" s="2" t="s">
        <v>477</v>
      </c>
      <c r="Q158" s="2">
        <v>0</v>
      </c>
      <c r="R158" s="143">
        <f t="shared" si="11"/>
        <v>0</v>
      </c>
      <c r="S158" s="143">
        <f t="shared" si="12"/>
        <v>0</v>
      </c>
      <c r="T158" s="144">
        <f>IF(P158="nio",0,IF(P158&gt;0,VLOOKUP(K158,'3-Productie normen'!A:W,VLOOKUP(P158,'3-Productie normen'!$B$37:$C$59,2,FALSE),FALSE)))/VLOOKUP(B158,'2-Kosten per locatie'!$A$11:$C$31,3,FALSE)</f>
        <v>0</v>
      </c>
      <c r="U158" s="144">
        <f t="shared" si="13"/>
        <v>0</v>
      </c>
      <c r="V158" s="145">
        <f>VLOOKUP(K158,'3-Productie normen'!A:AG,29,FALSE)</f>
        <v>0</v>
      </c>
      <c r="W158" s="145" t="s">
        <v>1426</v>
      </c>
      <c r="X158" s="146"/>
      <c r="Y158" s="147">
        <f t="shared" si="14"/>
        <v>0</v>
      </c>
    </row>
    <row r="159" spans="1:25" s="148" customFormat="1" ht="13.9" customHeight="1">
      <c r="A159" s="137">
        <v>159</v>
      </c>
      <c r="B159" s="138" t="s">
        <v>480</v>
      </c>
      <c r="C159" s="138" t="s">
        <v>481</v>
      </c>
      <c r="D159" s="138"/>
      <c r="E159" s="2">
        <v>0</v>
      </c>
      <c r="F159" s="2" t="s">
        <v>284</v>
      </c>
      <c r="G159" s="2" t="s">
        <v>514</v>
      </c>
      <c r="H159" s="2"/>
      <c r="I159" s="139" t="s">
        <v>257</v>
      </c>
      <c r="J159" s="139" t="s">
        <v>318</v>
      </c>
      <c r="K159" s="139" t="s">
        <v>259</v>
      </c>
      <c r="L159" s="139" t="s">
        <v>246</v>
      </c>
      <c r="M159" s="140"/>
      <c r="N159" s="141">
        <v>8.6300000000000008</v>
      </c>
      <c r="O159" s="142">
        <f t="shared" si="10"/>
        <v>0</v>
      </c>
      <c r="P159" s="2" t="s">
        <v>477</v>
      </c>
      <c r="Q159" s="2">
        <v>0</v>
      </c>
      <c r="R159" s="143">
        <f t="shared" si="11"/>
        <v>0</v>
      </c>
      <c r="S159" s="143">
        <f t="shared" si="12"/>
        <v>0</v>
      </c>
      <c r="T159" s="144">
        <f>IF(P159="nio",0,IF(P159&gt;0,VLOOKUP(K159,'3-Productie normen'!A:W,VLOOKUP(P159,'3-Productie normen'!$B$37:$C$59,2,FALSE),FALSE)))/VLOOKUP(B159,'2-Kosten per locatie'!$A$11:$C$31,3,FALSE)</f>
        <v>0</v>
      </c>
      <c r="U159" s="144">
        <f t="shared" si="13"/>
        <v>0</v>
      </c>
      <c r="V159" s="145">
        <f>VLOOKUP(K159,'3-Productie normen'!A:AG,29,FALSE)</f>
        <v>0</v>
      </c>
      <c r="W159" s="145" t="s">
        <v>1426</v>
      </c>
      <c r="X159" s="146"/>
      <c r="Y159" s="147">
        <f t="shared" si="14"/>
        <v>0</v>
      </c>
    </row>
    <row r="160" spans="1:25" s="148" customFormat="1" ht="13.9" customHeight="1">
      <c r="A160" s="137">
        <v>160</v>
      </c>
      <c r="B160" s="138" t="s">
        <v>480</v>
      </c>
      <c r="C160" s="138" t="s">
        <v>481</v>
      </c>
      <c r="D160" s="138"/>
      <c r="E160" s="2">
        <v>0</v>
      </c>
      <c r="F160" s="2" t="s">
        <v>284</v>
      </c>
      <c r="G160" s="2" t="s">
        <v>515</v>
      </c>
      <c r="H160" s="2"/>
      <c r="I160" s="139" t="s">
        <v>257</v>
      </c>
      <c r="J160" s="139" t="s">
        <v>318</v>
      </c>
      <c r="K160" s="139" t="s">
        <v>259</v>
      </c>
      <c r="L160" s="139" t="s">
        <v>246</v>
      </c>
      <c r="M160" s="140"/>
      <c r="N160" s="141">
        <v>8.49</v>
      </c>
      <c r="O160" s="142">
        <f t="shared" si="10"/>
        <v>0</v>
      </c>
      <c r="P160" s="2" t="s">
        <v>477</v>
      </c>
      <c r="Q160" s="2">
        <v>0</v>
      </c>
      <c r="R160" s="143">
        <f t="shared" si="11"/>
        <v>0</v>
      </c>
      <c r="S160" s="143">
        <f t="shared" si="12"/>
        <v>0</v>
      </c>
      <c r="T160" s="144">
        <f>IF(P160="nio",0,IF(P160&gt;0,VLOOKUP(K160,'3-Productie normen'!A:W,VLOOKUP(P160,'3-Productie normen'!$B$37:$C$59,2,FALSE),FALSE)))/VLOOKUP(B160,'2-Kosten per locatie'!$A$11:$C$31,3,FALSE)</f>
        <v>0</v>
      </c>
      <c r="U160" s="144">
        <f t="shared" si="13"/>
        <v>0</v>
      </c>
      <c r="V160" s="145">
        <f>VLOOKUP(K160,'3-Productie normen'!A:AG,29,FALSE)</f>
        <v>0</v>
      </c>
      <c r="W160" s="145" t="s">
        <v>1426</v>
      </c>
      <c r="X160" s="146"/>
      <c r="Y160" s="147">
        <f t="shared" si="14"/>
        <v>0</v>
      </c>
    </row>
    <row r="161" spans="1:25" s="148" customFormat="1" ht="13.9" customHeight="1">
      <c r="A161" s="137">
        <v>161</v>
      </c>
      <c r="B161" s="138" t="s">
        <v>480</v>
      </c>
      <c r="C161" s="138" t="s">
        <v>481</v>
      </c>
      <c r="D161" s="138"/>
      <c r="E161" s="2">
        <v>0</v>
      </c>
      <c r="F161" s="2" t="s">
        <v>284</v>
      </c>
      <c r="G161" s="2" t="s">
        <v>516</v>
      </c>
      <c r="H161" s="2"/>
      <c r="I161" s="139" t="s">
        <v>257</v>
      </c>
      <c r="J161" s="139" t="s">
        <v>318</v>
      </c>
      <c r="K161" s="139" t="s">
        <v>259</v>
      </c>
      <c r="L161" s="139" t="s">
        <v>246</v>
      </c>
      <c r="M161" s="140"/>
      <c r="N161" s="141">
        <v>0.83</v>
      </c>
      <c r="O161" s="142">
        <f t="shared" si="10"/>
        <v>0</v>
      </c>
      <c r="P161" s="2" t="s">
        <v>477</v>
      </c>
      <c r="Q161" s="2">
        <v>0</v>
      </c>
      <c r="R161" s="143">
        <f t="shared" si="11"/>
        <v>0</v>
      </c>
      <c r="S161" s="143">
        <f t="shared" si="12"/>
        <v>0</v>
      </c>
      <c r="T161" s="144">
        <f>IF(P161="nio",0,IF(P161&gt;0,VLOOKUP(K161,'3-Productie normen'!A:W,VLOOKUP(P161,'3-Productie normen'!$B$37:$C$59,2,FALSE),FALSE)))/VLOOKUP(B161,'2-Kosten per locatie'!$A$11:$C$31,3,FALSE)</f>
        <v>0</v>
      </c>
      <c r="U161" s="144">
        <f t="shared" si="13"/>
        <v>0</v>
      </c>
      <c r="V161" s="145">
        <f>VLOOKUP(K161,'3-Productie normen'!A:AG,29,FALSE)</f>
        <v>0</v>
      </c>
      <c r="W161" s="145" t="s">
        <v>1426</v>
      </c>
      <c r="X161" s="146"/>
      <c r="Y161" s="147">
        <f t="shared" si="14"/>
        <v>0</v>
      </c>
    </row>
    <row r="162" spans="1:25" s="148" customFormat="1" ht="13.9" customHeight="1">
      <c r="A162" s="137">
        <v>162</v>
      </c>
      <c r="B162" s="138" t="s">
        <v>480</v>
      </c>
      <c r="C162" s="138" t="s">
        <v>481</v>
      </c>
      <c r="D162" s="138"/>
      <c r="E162" s="2">
        <v>0</v>
      </c>
      <c r="F162" s="2" t="s">
        <v>284</v>
      </c>
      <c r="G162" s="2" t="s">
        <v>517</v>
      </c>
      <c r="H162" s="2"/>
      <c r="I162" s="139" t="s">
        <v>257</v>
      </c>
      <c r="J162" s="139" t="s">
        <v>318</v>
      </c>
      <c r="K162" s="139" t="s">
        <v>259</v>
      </c>
      <c r="L162" s="139" t="s">
        <v>246</v>
      </c>
      <c r="M162" s="140"/>
      <c r="N162" s="141">
        <v>1.75</v>
      </c>
      <c r="O162" s="142">
        <f t="shared" si="10"/>
        <v>0</v>
      </c>
      <c r="P162" s="2" t="s">
        <v>477</v>
      </c>
      <c r="Q162" s="2">
        <v>0</v>
      </c>
      <c r="R162" s="143">
        <f t="shared" si="11"/>
        <v>0</v>
      </c>
      <c r="S162" s="143">
        <f t="shared" si="12"/>
        <v>0</v>
      </c>
      <c r="T162" s="144">
        <f>IF(P162="nio",0,IF(P162&gt;0,VLOOKUP(K162,'3-Productie normen'!A:W,VLOOKUP(P162,'3-Productie normen'!$B$37:$C$59,2,FALSE),FALSE)))/VLOOKUP(B162,'2-Kosten per locatie'!$A$11:$C$31,3,FALSE)</f>
        <v>0</v>
      </c>
      <c r="U162" s="144">
        <f t="shared" si="13"/>
        <v>0</v>
      </c>
      <c r="V162" s="145">
        <f>VLOOKUP(K162,'3-Productie normen'!A:AG,29,FALSE)</f>
        <v>0</v>
      </c>
      <c r="W162" s="145" t="s">
        <v>1426</v>
      </c>
      <c r="X162" s="146"/>
      <c r="Y162" s="147">
        <f t="shared" si="14"/>
        <v>0</v>
      </c>
    </row>
    <row r="163" spans="1:25" s="148" customFormat="1" ht="13.9" customHeight="1">
      <c r="A163" s="137">
        <v>163</v>
      </c>
      <c r="B163" s="138" t="s">
        <v>480</v>
      </c>
      <c r="C163" s="138" t="s">
        <v>481</v>
      </c>
      <c r="D163" s="138"/>
      <c r="E163" s="2">
        <v>0</v>
      </c>
      <c r="F163" s="2" t="s">
        <v>284</v>
      </c>
      <c r="G163" s="2" t="s">
        <v>518</v>
      </c>
      <c r="H163" s="2"/>
      <c r="I163" s="139" t="s">
        <v>257</v>
      </c>
      <c r="J163" s="139" t="s">
        <v>318</v>
      </c>
      <c r="K163" s="139" t="s">
        <v>259</v>
      </c>
      <c r="L163" s="139" t="s">
        <v>246</v>
      </c>
      <c r="M163" s="140"/>
      <c r="N163" s="141">
        <v>8.68</v>
      </c>
      <c r="O163" s="142">
        <f t="shared" si="10"/>
        <v>0</v>
      </c>
      <c r="P163" s="2" t="s">
        <v>477</v>
      </c>
      <c r="Q163" s="2">
        <v>0</v>
      </c>
      <c r="R163" s="143">
        <f t="shared" si="11"/>
        <v>0</v>
      </c>
      <c r="S163" s="143">
        <f t="shared" si="12"/>
        <v>0</v>
      </c>
      <c r="T163" s="144">
        <f>IF(P163="nio",0,IF(P163&gt;0,VLOOKUP(K163,'3-Productie normen'!A:W,VLOOKUP(P163,'3-Productie normen'!$B$37:$C$59,2,FALSE),FALSE)))/VLOOKUP(B163,'2-Kosten per locatie'!$A$11:$C$31,3,FALSE)</f>
        <v>0</v>
      </c>
      <c r="U163" s="144">
        <f t="shared" si="13"/>
        <v>0</v>
      </c>
      <c r="V163" s="145">
        <f>VLOOKUP(K163,'3-Productie normen'!A:AG,29,FALSE)</f>
        <v>0</v>
      </c>
      <c r="W163" s="145" t="s">
        <v>1426</v>
      </c>
      <c r="X163" s="146"/>
      <c r="Y163" s="147">
        <f t="shared" si="14"/>
        <v>0</v>
      </c>
    </row>
    <row r="164" spans="1:25" s="148" customFormat="1" ht="13.9" customHeight="1">
      <c r="A164" s="137">
        <v>164</v>
      </c>
      <c r="B164" s="138" t="s">
        <v>480</v>
      </c>
      <c r="C164" s="138" t="s">
        <v>481</v>
      </c>
      <c r="D164" s="138"/>
      <c r="E164" s="2">
        <v>0</v>
      </c>
      <c r="F164" s="2" t="s">
        <v>284</v>
      </c>
      <c r="G164" s="2" t="s">
        <v>519</v>
      </c>
      <c r="H164" s="2"/>
      <c r="I164" s="139" t="s">
        <v>257</v>
      </c>
      <c r="J164" s="139" t="s">
        <v>318</v>
      </c>
      <c r="K164" s="139" t="s">
        <v>259</v>
      </c>
      <c r="L164" s="139" t="s">
        <v>246</v>
      </c>
      <c r="M164" s="140"/>
      <c r="N164" s="141">
        <v>8.5299999999999994</v>
      </c>
      <c r="O164" s="142">
        <f t="shared" si="10"/>
        <v>0</v>
      </c>
      <c r="P164" s="2" t="s">
        <v>477</v>
      </c>
      <c r="Q164" s="2">
        <v>0</v>
      </c>
      <c r="R164" s="143">
        <f t="shared" si="11"/>
        <v>0</v>
      </c>
      <c r="S164" s="143">
        <f t="shared" si="12"/>
        <v>0</v>
      </c>
      <c r="T164" s="144">
        <f>IF(P164="nio",0,IF(P164&gt;0,VLOOKUP(K164,'3-Productie normen'!A:W,VLOOKUP(P164,'3-Productie normen'!$B$37:$C$59,2,FALSE),FALSE)))/VLOOKUP(B164,'2-Kosten per locatie'!$A$11:$C$31,3,FALSE)</f>
        <v>0</v>
      </c>
      <c r="U164" s="144">
        <f t="shared" si="13"/>
        <v>0</v>
      </c>
      <c r="V164" s="145">
        <f>VLOOKUP(K164,'3-Productie normen'!A:AG,29,FALSE)</f>
        <v>0</v>
      </c>
      <c r="W164" s="145" t="s">
        <v>1426</v>
      </c>
      <c r="X164" s="146"/>
      <c r="Y164" s="147">
        <f t="shared" si="14"/>
        <v>0</v>
      </c>
    </row>
    <row r="165" spans="1:25" s="148" customFormat="1" ht="13.9" customHeight="1">
      <c r="A165" s="137">
        <v>165</v>
      </c>
      <c r="B165" s="138" t="s">
        <v>480</v>
      </c>
      <c r="C165" s="138" t="s">
        <v>481</v>
      </c>
      <c r="D165" s="138"/>
      <c r="E165" s="2">
        <v>0</v>
      </c>
      <c r="F165" s="2" t="s">
        <v>284</v>
      </c>
      <c r="G165" s="2" t="s">
        <v>520</v>
      </c>
      <c r="H165" s="2"/>
      <c r="I165" s="139" t="s">
        <v>521</v>
      </c>
      <c r="J165" s="139" t="s">
        <v>522</v>
      </c>
      <c r="K165" s="139" t="s">
        <v>259</v>
      </c>
      <c r="L165" s="139" t="s">
        <v>314</v>
      </c>
      <c r="M165" s="140"/>
      <c r="N165" s="141">
        <v>229.07</v>
      </c>
      <c r="O165" s="142">
        <f t="shared" si="10"/>
        <v>0</v>
      </c>
      <c r="P165" s="2" t="s">
        <v>477</v>
      </c>
      <c r="Q165" s="2">
        <v>0</v>
      </c>
      <c r="R165" s="143">
        <f t="shared" si="11"/>
        <v>0</v>
      </c>
      <c r="S165" s="143">
        <f t="shared" si="12"/>
        <v>0</v>
      </c>
      <c r="T165" s="144">
        <f>IF(P165="nio",0,IF(P165&gt;0,VLOOKUP(K165,'3-Productie normen'!A:W,VLOOKUP(P165,'3-Productie normen'!$B$37:$C$59,2,FALSE),FALSE)))/VLOOKUP(B165,'2-Kosten per locatie'!$A$11:$C$31,3,FALSE)</f>
        <v>0</v>
      </c>
      <c r="U165" s="144">
        <f t="shared" si="13"/>
        <v>0</v>
      </c>
      <c r="V165" s="145">
        <f>VLOOKUP(K165,'3-Productie normen'!A:AG,29,FALSE)</f>
        <v>0</v>
      </c>
      <c r="W165" s="145" t="s">
        <v>1426</v>
      </c>
      <c r="X165" s="146"/>
      <c r="Y165" s="147">
        <f t="shared" si="14"/>
        <v>0</v>
      </c>
    </row>
    <row r="166" spans="1:25" s="148" customFormat="1" ht="13.9" customHeight="1">
      <c r="A166" s="137">
        <v>166</v>
      </c>
      <c r="B166" s="138" t="s">
        <v>480</v>
      </c>
      <c r="C166" s="138" t="s">
        <v>481</v>
      </c>
      <c r="D166" s="138"/>
      <c r="E166" s="2">
        <v>0</v>
      </c>
      <c r="F166" s="2" t="s">
        <v>284</v>
      </c>
      <c r="G166" s="2" t="s">
        <v>523</v>
      </c>
      <c r="H166" s="2"/>
      <c r="I166" s="139" t="s">
        <v>521</v>
      </c>
      <c r="J166" s="139" t="s">
        <v>522</v>
      </c>
      <c r="K166" s="139" t="s">
        <v>259</v>
      </c>
      <c r="L166" s="139" t="s">
        <v>314</v>
      </c>
      <c r="M166" s="140"/>
      <c r="N166" s="141">
        <v>55.78</v>
      </c>
      <c r="O166" s="142">
        <f t="shared" si="10"/>
        <v>0</v>
      </c>
      <c r="P166" s="2" t="s">
        <v>477</v>
      </c>
      <c r="Q166" s="2">
        <v>0</v>
      </c>
      <c r="R166" s="143">
        <f t="shared" si="11"/>
        <v>0</v>
      </c>
      <c r="S166" s="143">
        <f t="shared" si="12"/>
        <v>0</v>
      </c>
      <c r="T166" s="144">
        <f>IF(P166="nio",0,IF(P166&gt;0,VLOOKUP(K166,'3-Productie normen'!A:W,VLOOKUP(P166,'3-Productie normen'!$B$37:$C$59,2,FALSE),FALSE)))/VLOOKUP(B166,'2-Kosten per locatie'!$A$11:$C$31,3,FALSE)</f>
        <v>0</v>
      </c>
      <c r="U166" s="144">
        <f t="shared" si="13"/>
        <v>0</v>
      </c>
      <c r="V166" s="145">
        <f>VLOOKUP(K166,'3-Productie normen'!A:AG,29,FALSE)</f>
        <v>0</v>
      </c>
      <c r="W166" s="145" t="s">
        <v>1426</v>
      </c>
      <c r="X166" s="146"/>
      <c r="Y166" s="147">
        <f t="shared" si="14"/>
        <v>0</v>
      </c>
    </row>
    <row r="167" spans="1:25" s="148" customFormat="1" ht="13.9" customHeight="1">
      <c r="A167" s="137">
        <v>167</v>
      </c>
      <c r="B167" s="138" t="s">
        <v>480</v>
      </c>
      <c r="C167" s="138" t="s">
        <v>481</v>
      </c>
      <c r="D167" s="138"/>
      <c r="E167" s="2">
        <v>0</v>
      </c>
      <c r="F167" s="2" t="s">
        <v>422</v>
      </c>
      <c r="G167" s="2" t="s">
        <v>524</v>
      </c>
      <c r="H167" s="2" t="s">
        <v>246</v>
      </c>
      <c r="I167" s="139" t="s">
        <v>484</v>
      </c>
      <c r="J167" s="139" t="s">
        <v>56</v>
      </c>
      <c r="K167" s="139" t="s">
        <v>248</v>
      </c>
      <c r="L167" s="139" t="s">
        <v>249</v>
      </c>
      <c r="M167" s="140"/>
      <c r="N167" s="141">
        <v>53.2</v>
      </c>
      <c r="O167" s="142">
        <f t="shared" si="10"/>
        <v>210</v>
      </c>
      <c r="P167" s="2">
        <v>210</v>
      </c>
      <c r="Q167" s="2">
        <v>0</v>
      </c>
      <c r="R167" s="143" t="e">
        <f t="shared" si="11"/>
        <v>#DIV/0!</v>
      </c>
      <c r="S167" s="143">
        <f t="shared" si="12"/>
        <v>0</v>
      </c>
      <c r="T167" s="144">
        <f>IF(P167="nio",0,IF(P167&gt;0,VLOOKUP(K167,'3-Productie normen'!A:W,VLOOKUP(P167,'3-Productie normen'!$B$37:$C$59,2,FALSE),FALSE)))/VLOOKUP(B167,'2-Kosten per locatie'!$A$11:$C$31,3,FALSE)</f>
        <v>0</v>
      </c>
      <c r="U167" s="144">
        <f t="shared" si="13"/>
        <v>0</v>
      </c>
      <c r="V167" s="145" t="str">
        <f>VLOOKUP(K167,'3-Productie normen'!A:AG,29,FALSE)</f>
        <v>V</v>
      </c>
      <c r="W167" s="145"/>
      <c r="X167" s="146"/>
      <c r="Y167" s="147">
        <f t="shared" si="14"/>
        <v>11172</v>
      </c>
    </row>
    <row r="168" spans="1:25" s="148" customFormat="1" ht="13.9" customHeight="1">
      <c r="A168" s="137">
        <v>168</v>
      </c>
      <c r="B168" s="138" t="s">
        <v>480</v>
      </c>
      <c r="C168" s="138" t="s">
        <v>481</v>
      </c>
      <c r="D168" s="138"/>
      <c r="E168" s="2">
        <v>0</v>
      </c>
      <c r="F168" s="2" t="s">
        <v>422</v>
      </c>
      <c r="G168" s="2" t="s">
        <v>526</v>
      </c>
      <c r="H168" s="2" t="s">
        <v>246</v>
      </c>
      <c r="I168" s="139" t="s">
        <v>484</v>
      </c>
      <c r="J168" s="139" t="s">
        <v>56</v>
      </c>
      <c r="K168" s="139" t="s">
        <v>248</v>
      </c>
      <c r="L168" s="139" t="s">
        <v>492</v>
      </c>
      <c r="M168" s="140"/>
      <c r="N168" s="141">
        <v>64.05</v>
      </c>
      <c r="O168" s="142">
        <f t="shared" si="10"/>
        <v>210</v>
      </c>
      <c r="P168" s="2">
        <v>210</v>
      </c>
      <c r="Q168" s="2">
        <v>0</v>
      </c>
      <c r="R168" s="143" t="e">
        <f t="shared" si="11"/>
        <v>#DIV/0!</v>
      </c>
      <c r="S168" s="143">
        <f t="shared" si="12"/>
        <v>0</v>
      </c>
      <c r="T168" s="144">
        <f>IF(P168="nio",0,IF(P168&gt;0,VLOOKUP(K168,'3-Productie normen'!A:W,VLOOKUP(P168,'3-Productie normen'!$B$37:$C$59,2,FALSE),FALSE)))/VLOOKUP(B168,'2-Kosten per locatie'!$A$11:$C$31,3,FALSE)</f>
        <v>0</v>
      </c>
      <c r="U168" s="144">
        <f t="shared" si="13"/>
        <v>0</v>
      </c>
      <c r="V168" s="145" t="str">
        <f>VLOOKUP(K168,'3-Productie normen'!A:AG,29,FALSE)</f>
        <v>V</v>
      </c>
      <c r="W168" s="145"/>
      <c r="X168" s="146"/>
      <c r="Y168" s="147">
        <f t="shared" si="14"/>
        <v>13450.5</v>
      </c>
    </row>
    <row r="169" spans="1:25" s="148" customFormat="1" ht="13.9" customHeight="1">
      <c r="A169" s="137">
        <v>169</v>
      </c>
      <c r="B169" s="138" t="s">
        <v>480</v>
      </c>
      <c r="C169" s="138" t="s">
        <v>481</v>
      </c>
      <c r="D169" s="138"/>
      <c r="E169" s="2">
        <v>0</v>
      </c>
      <c r="F169" s="2" t="s">
        <v>422</v>
      </c>
      <c r="G169" s="2" t="s">
        <v>527</v>
      </c>
      <c r="H169" s="2" t="s">
        <v>246</v>
      </c>
      <c r="I169" s="139" t="s">
        <v>484</v>
      </c>
      <c r="J169" s="139" t="s">
        <v>57</v>
      </c>
      <c r="K169" s="139" t="s">
        <v>259</v>
      </c>
      <c r="L169" s="139" t="s">
        <v>246</v>
      </c>
      <c r="M169" s="140"/>
      <c r="N169" s="141">
        <v>6.07</v>
      </c>
      <c r="O169" s="142">
        <f t="shared" si="10"/>
        <v>0</v>
      </c>
      <c r="P169" s="2" t="s">
        <v>477</v>
      </c>
      <c r="Q169" s="2">
        <v>0</v>
      </c>
      <c r="R169" s="143">
        <f t="shared" si="11"/>
        <v>0</v>
      </c>
      <c r="S169" s="143">
        <f t="shared" si="12"/>
        <v>0</v>
      </c>
      <c r="T169" s="144">
        <f>IF(P169="nio",0,IF(P169&gt;0,VLOOKUP(K169,'3-Productie normen'!A:W,VLOOKUP(P169,'3-Productie normen'!$B$37:$C$59,2,FALSE),FALSE)))/VLOOKUP(B169,'2-Kosten per locatie'!$A$11:$C$31,3,FALSE)</f>
        <v>0</v>
      </c>
      <c r="U169" s="144">
        <f t="shared" si="13"/>
        <v>0</v>
      </c>
      <c r="V169" s="145">
        <f>VLOOKUP(K169,'3-Productie normen'!A:AG,29,FALSE)</f>
        <v>0</v>
      </c>
      <c r="W169" s="145" t="s">
        <v>1426</v>
      </c>
      <c r="X169" s="146"/>
      <c r="Y169" s="147">
        <f t="shared" si="14"/>
        <v>0</v>
      </c>
    </row>
    <row r="170" spans="1:25" s="148" customFormat="1" ht="13.9" customHeight="1">
      <c r="A170" s="137">
        <v>170</v>
      </c>
      <c r="B170" s="138" t="s">
        <v>480</v>
      </c>
      <c r="C170" s="138" t="s">
        <v>481</v>
      </c>
      <c r="D170" s="138"/>
      <c r="E170" s="2">
        <v>0</v>
      </c>
      <c r="F170" s="2" t="s">
        <v>422</v>
      </c>
      <c r="G170" s="2" t="s">
        <v>528</v>
      </c>
      <c r="H170" s="2" t="s">
        <v>246</v>
      </c>
      <c r="I170" s="139" t="s">
        <v>484</v>
      </c>
      <c r="J170" s="139" t="s">
        <v>57</v>
      </c>
      <c r="K170" s="139" t="s">
        <v>259</v>
      </c>
      <c r="L170" s="139" t="s">
        <v>246</v>
      </c>
      <c r="M170" s="140"/>
      <c r="N170" s="141">
        <v>5</v>
      </c>
      <c r="O170" s="142">
        <f t="shared" si="10"/>
        <v>0</v>
      </c>
      <c r="P170" s="2" t="s">
        <v>477</v>
      </c>
      <c r="Q170" s="2">
        <v>0</v>
      </c>
      <c r="R170" s="143">
        <f t="shared" si="11"/>
        <v>0</v>
      </c>
      <c r="S170" s="143">
        <f t="shared" si="12"/>
        <v>0</v>
      </c>
      <c r="T170" s="144">
        <f>IF(P170="nio",0,IF(P170&gt;0,VLOOKUP(K170,'3-Productie normen'!A:W,VLOOKUP(P170,'3-Productie normen'!$B$37:$C$59,2,FALSE),FALSE)))/VLOOKUP(B170,'2-Kosten per locatie'!$A$11:$C$31,3,FALSE)</f>
        <v>0</v>
      </c>
      <c r="U170" s="144">
        <f t="shared" si="13"/>
        <v>0</v>
      </c>
      <c r="V170" s="145">
        <f>VLOOKUP(K170,'3-Productie normen'!A:AG,29,FALSE)</f>
        <v>0</v>
      </c>
      <c r="W170" s="145" t="s">
        <v>1426</v>
      </c>
      <c r="X170" s="146"/>
      <c r="Y170" s="147">
        <f t="shared" si="14"/>
        <v>0</v>
      </c>
    </row>
    <row r="171" spans="1:25" s="148" customFormat="1" ht="13.9" customHeight="1">
      <c r="A171" s="137">
        <v>171</v>
      </c>
      <c r="B171" s="138" t="s">
        <v>480</v>
      </c>
      <c r="C171" s="138" t="s">
        <v>481</v>
      </c>
      <c r="D171" s="138"/>
      <c r="E171" s="2">
        <v>0</v>
      </c>
      <c r="F171" s="2" t="s">
        <v>422</v>
      </c>
      <c r="G171" s="2" t="s">
        <v>529</v>
      </c>
      <c r="H171" s="2" t="s">
        <v>246</v>
      </c>
      <c r="I171" s="139" t="s">
        <v>484</v>
      </c>
      <c r="J171" s="139" t="s">
        <v>57</v>
      </c>
      <c r="K171" s="139" t="s">
        <v>259</v>
      </c>
      <c r="L171" s="139" t="s">
        <v>246</v>
      </c>
      <c r="M171" s="140"/>
      <c r="N171" s="141">
        <v>5</v>
      </c>
      <c r="O171" s="142">
        <f t="shared" si="10"/>
        <v>0</v>
      </c>
      <c r="P171" s="2" t="s">
        <v>477</v>
      </c>
      <c r="Q171" s="2">
        <v>0</v>
      </c>
      <c r="R171" s="143">
        <f t="shared" si="11"/>
        <v>0</v>
      </c>
      <c r="S171" s="143">
        <f t="shared" si="12"/>
        <v>0</v>
      </c>
      <c r="T171" s="144">
        <f>IF(P171="nio",0,IF(P171&gt;0,VLOOKUP(K171,'3-Productie normen'!A:W,VLOOKUP(P171,'3-Productie normen'!$B$37:$C$59,2,FALSE),FALSE)))/VLOOKUP(B171,'2-Kosten per locatie'!$A$11:$C$31,3,FALSE)</f>
        <v>0</v>
      </c>
      <c r="U171" s="144">
        <f t="shared" si="13"/>
        <v>0</v>
      </c>
      <c r="V171" s="145">
        <f>VLOOKUP(K171,'3-Productie normen'!A:AG,29,FALSE)</f>
        <v>0</v>
      </c>
      <c r="W171" s="145" t="s">
        <v>1426</v>
      </c>
      <c r="X171" s="146"/>
      <c r="Y171" s="147">
        <f t="shared" si="14"/>
        <v>0</v>
      </c>
    </row>
    <row r="172" spans="1:25" s="148" customFormat="1" ht="13.9" customHeight="1">
      <c r="A172" s="137">
        <v>172</v>
      </c>
      <c r="B172" s="138" t="s">
        <v>480</v>
      </c>
      <c r="C172" s="138" t="s">
        <v>481</v>
      </c>
      <c r="D172" s="138"/>
      <c r="E172" s="2">
        <v>0</v>
      </c>
      <c r="F172" s="2" t="s">
        <v>422</v>
      </c>
      <c r="G172" s="2" t="s">
        <v>530</v>
      </c>
      <c r="H172" s="2" t="s">
        <v>246</v>
      </c>
      <c r="I172" s="139" t="s">
        <v>484</v>
      </c>
      <c r="J172" s="139" t="s">
        <v>56</v>
      </c>
      <c r="K172" s="139" t="s">
        <v>248</v>
      </c>
      <c r="L172" s="139" t="s">
        <v>492</v>
      </c>
      <c r="M172" s="140"/>
      <c r="N172" s="141">
        <v>53.2</v>
      </c>
      <c r="O172" s="142">
        <f t="shared" si="10"/>
        <v>210</v>
      </c>
      <c r="P172" s="2">
        <v>210</v>
      </c>
      <c r="Q172" s="2">
        <v>0</v>
      </c>
      <c r="R172" s="143" t="e">
        <f t="shared" si="11"/>
        <v>#DIV/0!</v>
      </c>
      <c r="S172" s="143">
        <f t="shared" si="12"/>
        <v>0</v>
      </c>
      <c r="T172" s="144">
        <f>IF(P172="nio",0,IF(P172&gt;0,VLOOKUP(K172,'3-Productie normen'!A:W,VLOOKUP(P172,'3-Productie normen'!$B$37:$C$59,2,FALSE),FALSE)))/VLOOKUP(B172,'2-Kosten per locatie'!$A$11:$C$31,3,FALSE)</f>
        <v>0</v>
      </c>
      <c r="U172" s="144">
        <f t="shared" si="13"/>
        <v>0</v>
      </c>
      <c r="V172" s="145" t="str">
        <f>VLOOKUP(K172,'3-Productie normen'!A:AG,29,FALSE)</f>
        <v>V</v>
      </c>
      <c r="W172" s="145"/>
      <c r="X172" s="146"/>
      <c r="Y172" s="147">
        <f t="shared" si="14"/>
        <v>11172</v>
      </c>
    </row>
    <row r="173" spans="1:25" s="148" customFormat="1" ht="13.9" customHeight="1">
      <c r="A173" s="137">
        <v>173</v>
      </c>
      <c r="B173" s="138" t="s">
        <v>480</v>
      </c>
      <c r="C173" s="138" t="s">
        <v>481</v>
      </c>
      <c r="D173" s="138"/>
      <c r="E173" s="2">
        <v>0</v>
      </c>
      <c r="F173" s="2" t="s">
        <v>422</v>
      </c>
      <c r="G173" s="2" t="s">
        <v>531</v>
      </c>
      <c r="H173" s="2" t="s">
        <v>246</v>
      </c>
      <c r="I173" s="139" t="s">
        <v>491</v>
      </c>
      <c r="J173" s="139" t="s">
        <v>532</v>
      </c>
      <c r="K173" s="139" t="s">
        <v>290</v>
      </c>
      <c r="L173" s="139" t="s">
        <v>534</v>
      </c>
      <c r="M173" s="140"/>
      <c r="N173" s="141">
        <v>81.42</v>
      </c>
      <c r="O173" s="142">
        <f t="shared" si="10"/>
        <v>420</v>
      </c>
      <c r="P173" s="2">
        <v>210</v>
      </c>
      <c r="Q173" s="2">
        <v>210</v>
      </c>
      <c r="R173" s="143" t="e">
        <f t="shared" si="11"/>
        <v>#DIV/0!</v>
      </c>
      <c r="S173" s="143" t="e">
        <f t="shared" si="12"/>
        <v>#DIV/0!</v>
      </c>
      <c r="T173" s="144">
        <f>IF(P173="nio",0,IF(P173&gt;0,VLOOKUP(K173,'3-Productie normen'!A:W,VLOOKUP(P173,'3-Productie normen'!$B$37:$C$59,2,FALSE),FALSE)))/VLOOKUP(B173,'2-Kosten per locatie'!$A$11:$C$31,3,FALSE)</f>
        <v>0</v>
      </c>
      <c r="U173" s="144">
        <f t="shared" si="13"/>
        <v>0</v>
      </c>
      <c r="V173" s="145" t="str">
        <f>VLOOKUP(K173,'3-Productie normen'!A:AG,29,FALSE)</f>
        <v>V</v>
      </c>
      <c r="W173" s="145"/>
      <c r="X173" s="146"/>
      <c r="Y173" s="147">
        <f t="shared" si="14"/>
        <v>34196.400000000001</v>
      </c>
    </row>
    <row r="174" spans="1:25" s="148" customFormat="1" ht="13.9" customHeight="1">
      <c r="A174" s="137">
        <v>174</v>
      </c>
      <c r="B174" s="138" t="s">
        <v>480</v>
      </c>
      <c r="C174" s="138" t="s">
        <v>481</v>
      </c>
      <c r="D174" s="138"/>
      <c r="E174" s="2">
        <v>0</v>
      </c>
      <c r="F174" s="2" t="s">
        <v>422</v>
      </c>
      <c r="G174" s="2" t="s">
        <v>535</v>
      </c>
      <c r="H174" s="2" t="s">
        <v>246</v>
      </c>
      <c r="I174" s="139" t="s">
        <v>491</v>
      </c>
      <c r="J174" s="139" t="s">
        <v>55</v>
      </c>
      <c r="K174" s="139" t="s">
        <v>290</v>
      </c>
      <c r="L174" s="139" t="s">
        <v>492</v>
      </c>
      <c r="M174" s="140"/>
      <c r="N174" s="141">
        <v>85.42</v>
      </c>
      <c r="O174" s="142">
        <f t="shared" si="10"/>
        <v>420</v>
      </c>
      <c r="P174" s="2">
        <v>210</v>
      </c>
      <c r="Q174" s="2">
        <v>210</v>
      </c>
      <c r="R174" s="143" t="e">
        <f t="shared" si="11"/>
        <v>#DIV/0!</v>
      </c>
      <c r="S174" s="143" t="e">
        <f t="shared" si="12"/>
        <v>#DIV/0!</v>
      </c>
      <c r="T174" s="144">
        <f>IF(P174="nio",0,IF(P174&gt;0,VLOOKUP(K174,'3-Productie normen'!A:W,VLOOKUP(P174,'3-Productie normen'!$B$37:$C$59,2,FALSE),FALSE)))/VLOOKUP(B174,'2-Kosten per locatie'!$A$11:$C$31,3,FALSE)</f>
        <v>0</v>
      </c>
      <c r="U174" s="144">
        <f t="shared" si="13"/>
        <v>0</v>
      </c>
      <c r="V174" s="145" t="str">
        <f>VLOOKUP(K174,'3-Productie normen'!A:AG,29,FALSE)</f>
        <v>V</v>
      </c>
      <c r="W174" s="145"/>
      <c r="X174" s="146"/>
      <c r="Y174" s="147">
        <f t="shared" si="14"/>
        <v>35876.400000000001</v>
      </c>
    </row>
    <row r="175" spans="1:25" s="148" customFormat="1" ht="13.9" customHeight="1">
      <c r="A175" s="137">
        <v>175</v>
      </c>
      <c r="B175" s="138" t="s">
        <v>480</v>
      </c>
      <c r="C175" s="138" t="s">
        <v>481</v>
      </c>
      <c r="D175" s="138"/>
      <c r="E175" s="2">
        <v>0</v>
      </c>
      <c r="F175" s="2" t="s">
        <v>422</v>
      </c>
      <c r="G175" s="2" t="s">
        <v>536</v>
      </c>
      <c r="H175" s="2" t="s">
        <v>246</v>
      </c>
      <c r="I175" s="139" t="s">
        <v>491</v>
      </c>
      <c r="J175" s="139" t="s">
        <v>253</v>
      </c>
      <c r="K175" s="139" t="s">
        <v>4571</v>
      </c>
      <c r="L175" s="139" t="s">
        <v>537</v>
      </c>
      <c r="M175" s="140"/>
      <c r="N175" s="141">
        <v>132.53</v>
      </c>
      <c r="O175" s="142">
        <f t="shared" si="10"/>
        <v>210</v>
      </c>
      <c r="P175" s="2">
        <v>210</v>
      </c>
      <c r="Q175" s="2">
        <v>0</v>
      </c>
      <c r="R175" s="143" t="e">
        <f t="shared" si="11"/>
        <v>#DIV/0!</v>
      </c>
      <c r="S175" s="143">
        <f t="shared" si="12"/>
        <v>0</v>
      </c>
      <c r="T175" s="144">
        <f>IF(P175="nio",0,IF(P175&gt;0,VLOOKUP(K175,'3-Productie normen'!A:W,VLOOKUP(P175,'3-Productie normen'!$B$37:$C$59,2,FALSE),FALSE)))/VLOOKUP(B175,'2-Kosten per locatie'!$A$11:$C$31,3,FALSE)</f>
        <v>0</v>
      </c>
      <c r="U175" s="144">
        <f t="shared" si="13"/>
        <v>0</v>
      </c>
      <c r="V175" s="145" t="str">
        <f>VLOOKUP(K175,'3-Productie normen'!A:AG,29,FALSE)</f>
        <v>V</v>
      </c>
      <c r="W175" s="145"/>
      <c r="X175" s="146"/>
      <c r="Y175" s="147">
        <f t="shared" si="14"/>
        <v>27831.3</v>
      </c>
    </row>
    <row r="176" spans="1:25" s="148" customFormat="1" ht="13.9" customHeight="1">
      <c r="A176" s="137">
        <v>176</v>
      </c>
      <c r="B176" s="138" t="s">
        <v>480</v>
      </c>
      <c r="C176" s="138" t="s">
        <v>481</v>
      </c>
      <c r="D176" s="138"/>
      <c r="E176" s="2">
        <v>0</v>
      </c>
      <c r="F176" s="2" t="s">
        <v>422</v>
      </c>
      <c r="G176" s="2" t="s">
        <v>538</v>
      </c>
      <c r="H176" s="2" t="s">
        <v>246</v>
      </c>
      <c r="I176" s="139" t="s">
        <v>491</v>
      </c>
      <c r="J176" s="139" t="s">
        <v>253</v>
      </c>
      <c r="K176" s="139" t="s">
        <v>4571</v>
      </c>
      <c r="L176" s="139" t="s">
        <v>492</v>
      </c>
      <c r="M176" s="140"/>
      <c r="N176" s="141">
        <v>38.47</v>
      </c>
      <c r="O176" s="142">
        <f t="shared" si="10"/>
        <v>210</v>
      </c>
      <c r="P176" s="2">
        <v>210</v>
      </c>
      <c r="Q176" s="2">
        <v>0</v>
      </c>
      <c r="R176" s="143" t="e">
        <f t="shared" si="11"/>
        <v>#DIV/0!</v>
      </c>
      <c r="S176" s="143">
        <f t="shared" si="12"/>
        <v>0</v>
      </c>
      <c r="T176" s="144">
        <f>IF(P176="nio",0,IF(P176&gt;0,VLOOKUP(K176,'3-Productie normen'!A:W,VLOOKUP(P176,'3-Productie normen'!$B$37:$C$59,2,FALSE),FALSE)))/VLOOKUP(B176,'2-Kosten per locatie'!$A$11:$C$31,3,FALSE)</f>
        <v>0</v>
      </c>
      <c r="U176" s="144">
        <f t="shared" si="13"/>
        <v>0</v>
      </c>
      <c r="V176" s="145" t="str">
        <f>VLOOKUP(K176,'3-Productie normen'!A:AG,29,FALSE)</f>
        <v>V</v>
      </c>
      <c r="W176" s="145"/>
      <c r="X176" s="146"/>
      <c r="Y176" s="147">
        <f t="shared" si="14"/>
        <v>8078.7</v>
      </c>
    </row>
    <row r="177" spans="1:25" s="148" customFormat="1" ht="13.9" customHeight="1">
      <c r="A177" s="137">
        <v>177</v>
      </c>
      <c r="B177" s="138" t="s">
        <v>480</v>
      </c>
      <c r="C177" s="138" t="s">
        <v>481</v>
      </c>
      <c r="D177" s="138"/>
      <c r="E177" s="2">
        <v>0</v>
      </c>
      <c r="F177" s="2" t="s">
        <v>422</v>
      </c>
      <c r="G177" s="2" t="s">
        <v>539</v>
      </c>
      <c r="H177" s="2" t="s">
        <v>246</v>
      </c>
      <c r="I177" s="139" t="s">
        <v>491</v>
      </c>
      <c r="J177" s="139" t="s">
        <v>253</v>
      </c>
      <c r="K177" s="139" t="s">
        <v>4571</v>
      </c>
      <c r="L177" s="139" t="s">
        <v>537</v>
      </c>
      <c r="M177" s="140"/>
      <c r="N177" s="141">
        <v>137.46</v>
      </c>
      <c r="O177" s="142">
        <f t="shared" si="10"/>
        <v>210</v>
      </c>
      <c r="P177" s="2">
        <v>210</v>
      </c>
      <c r="Q177" s="2">
        <v>0</v>
      </c>
      <c r="R177" s="143" t="e">
        <f t="shared" si="11"/>
        <v>#DIV/0!</v>
      </c>
      <c r="S177" s="143">
        <f t="shared" si="12"/>
        <v>0</v>
      </c>
      <c r="T177" s="144">
        <f>IF(P177="nio",0,IF(P177&gt;0,VLOOKUP(K177,'3-Productie normen'!A:W,VLOOKUP(P177,'3-Productie normen'!$B$37:$C$59,2,FALSE),FALSE)))/VLOOKUP(B177,'2-Kosten per locatie'!$A$11:$C$31,3,FALSE)</f>
        <v>0</v>
      </c>
      <c r="U177" s="144">
        <f t="shared" si="13"/>
        <v>0</v>
      </c>
      <c r="V177" s="145" t="str">
        <f>VLOOKUP(K177,'3-Productie normen'!A:AG,29,FALSE)</f>
        <v>V</v>
      </c>
      <c r="W177" s="145"/>
      <c r="X177" s="146"/>
      <c r="Y177" s="147">
        <f t="shared" si="14"/>
        <v>28866.600000000002</v>
      </c>
    </row>
    <row r="178" spans="1:25" s="148" customFormat="1" ht="13.9" customHeight="1">
      <c r="A178" s="137">
        <v>178</v>
      </c>
      <c r="B178" s="138" t="s">
        <v>480</v>
      </c>
      <c r="C178" s="138" t="s">
        <v>481</v>
      </c>
      <c r="D178" s="138"/>
      <c r="E178" s="2">
        <v>0</v>
      </c>
      <c r="F178" s="2" t="s">
        <v>422</v>
      </c>
      <c r="G178" s="2" t="s">
        <v>540</v>
      </c>
      <c r="H178" s="2" t="s">
        <v>246</v>
      </c>
      <c r="I178" s="139" t="s">
        <v>491</v>
      </c>
      <c r="J178" s="139" t="s">
        <v>253</v>
      </c>
      <c r="K178" s="139" t="s">
        <v>4571</v>
      </c>
      <c r="L178" s="139" t="s">
        <v>492</v>
      </c>
      <c r="M178" s="140"/>
      <c r="N178" s="141">
        <v>40.85</v>
      </c>
      <c r="O178" s="142">
        <f t="shared" si="10"/>
        <v>210</v>
      </c>
      <c r="P178" s="2">
        <v>210</v>
      </c>
      <c r="Q178" s="2">
        <v>0</v>
      </c>
      <c r="R178" s="143" t="e">
        <f t="shared" si="11"/>
        <v>#DIV/0!</v>
      </c>
      <c r="S178" s="143">
        <f t="shared" si="12"/>
        <v>0</v>
      </c>
      <c r="T178" s="144">
        <f>IF(P178="nio",0,IF(P178&gt;0,VLOOKUP(K178,'3-Productie normen'!A:W,VLOOKUP(P178,'3-Productie normen'!$B$37:$C$59,2,FALSE),FALSE)))/VLOOKUP(B178,'2-Kosten per locatie'!$A$11:$C$31,3,FALSE)</f>
        <v>0</v>
      </c>
      <c r="U178" s="144">
        <f t="shared" si="13"/>
        <v>0</v>
      </c>
      <c r="V178" s="145" t="str">
        <f>VLOOKUP(K178,'3-Productie normen'!A:AG,29,FALSE)</f>
        <v>V</v>
      </c>
      <c r="W178" s="145"/>
      <c r="X178" s="146"/>
      <c r="Y178" s="147">
        <f t="shared" si="14"/>
        <v>8578.5</v>
      </c>
    </row>
    <row r="179" spans="1:25" s="148" customFormat="1" ht="13.9" customHeight="1">
      <c r="A179" s="137">
        <v>179</v>
      </c>
      <c r="B179" s="138" t="s">
        <v>480</v>
      </c>
      <c r="C179" s="138" t="s">
        <v>481</v>
      </c>
      <c r="D179" s="138"/>
      <c r="E179" s="2">
        <v>0</v>
      </c>
      <c r="F179" s="2" t="s">
        <v>422</v>
      </c>
      <c r="G179" s="2" t="s">
        <v>541</v>
      </c>
      <c r="H179" s="2" t="s">
        <v>246</v>
      </c>
      <c r="I179" s="139" t="s">
        <v>491</v>
      </c>
      <c r="J179" s="139" t="s">
        <v>253</v>
      </c>
      <c r="K179" s="139" t="s">
        <v>4571</v>
      </c>
      <c r="L179" s="139" t="s">
        <v>542</v>
      </c>
      <c r="M179" s="140"/>
      <c r="N179" s="141">
        <v>11.42</v>
      </c>
      <c r="O179" s="142">
        <f t="shared" si="10"/>
        <v>210</v>
      </c>
      <c r="P179" s="2">
        <v>210</v>
      </c>
      <c r="Q179" s="2">
        <v>0</v>
      </c>
      <c r="R179" s="143" t="e">
        <f t="shared" si="11"/>
        <v>#DIV/0!</v>
      </c>
      <c r="S179" s="143">
        <f t="shared" si="12"/>
        <v>0</v>
      </c>
      <c r="T179" s="144">
        <f>IF(P179="nio",0,IF(P179&gt;0,VLOOKUP(K179,'3-Productie normen'!A:W,VLOOKUP(P179,'3-Productie normen'!$B$37:$C$59,2,FALSE),FALSE)))/VLOOKUP(B179,'2-Kosten per locatie'!$A$11:$C$31,3,FALSE)</f>
        <v>0</v>
      </c>
      <c r="U179" s="144">
        <f t="shared" si="13"/>
        <v>0</v>
      </c>
      <c r="V179" s="145" t="str">
        <f>VLOOKUP(K179,'3-Productie normen'!A:AG,29,FALSE)</f>
        <v>V</v>
      </c>
      <c r="W179" s="145"/>
      <c r="X179" s="146"/>
      <c r="Y179" s="147">
        <f t="shared" si="14"/>
        <v>2398.1999999999998</v>
      </c>
    </row>
    <row r="180" spans="1:25" s="148" customFormat="1" ht="13.9" customHeight="1">
      <c r="A180" s="137">
        <v>180</v>
      </c>
      <c r="B180" s="138" t="s">
        <v>480</v>
      </c>
      <c r="C180" s="138" t="s">
        <v>481</v>
      </c>
      <c r="D180" s="138"/>
      <c r="E180" s="2">
        <v>0</v>
      </c>
      <c r="F180" s="2" t="s">
        <v>422</v>
      </c>
      <c r="G180" s="2" t="s">
        <v>543</v>
      </c>
      <c r="H180" s="2" t="s">
        <v>246</v>
      </c>
      <c r="I180" s="139" t="s">
        <v>491</v>
      </c>
      <c r="J180" s="139" t="s">
        <v>253</v>
      </c>
      <c r="K180" s="139" t="s">
        <v>4571</v>
      </c>
      <c r="L180" s="139" t="s">
        <v>492</v>
      </c>
      <c r="M180" s="140"/>
      <c r="N180" s="141">
        <v>34.409999999999997</v>
      </c>
      <c r="O180" s="142">
        <f t="shared" si="10"/>
        <v>210</v>
      </c>
      <c r="P180" s="2">
        <v>210</v>
      </c>
      <c r="Q180" s="2">
        <v>0</v>
      </c>
      <c r="R180" s="143" t="e">
        <f t="shared" si="11"/>
        <v>#DIV/0!</v>
      </c>
      <c r="S180" s="143">
        <f t="shared" si="12"/>
        <v>0</v>
      </c>
      <c r="T180" s="144">
        <f>IF(P180="nio",0,IF(P180&gt;0,VLOOKUP(K180,'3-Productie normen'!A:W,VLOOKUP(P180,'3-Productie normen'!$B$37:$C$59,2,FALSE),FALSE)))/VLOOKUP(B180,'2-Kosten per locatie'!$A$11:$C$31,3,FALSE)</f>
        <v>0</v>
      </c>
      <c r="U180" s="144">
        <f t="shared" si="13"/>
        <v>0</v>
      </c>
      <c r="V180" s="145" t="str">
        <f>VLOOKUP(K180,'3-Productie normen'!A:AG,29,FALSE)</f>
        <v>V</v>
      </c>
      <c r="W180" s="145"/>
      <c r="X180" s="146"/>
      <c r="Y180" s="147">
        <f t="shared" si="14"/>
        <v>7226.0999999999995</v>
      </c>
    </row>
    <row r="181" spans="1:25" s="148" customFormat="1" ht="13.9" customHeight="1">
      <c r="A181" s="137">
        <v>181</v>
      </c>
      <c r="B181" s="138" t="s">
        <v>480</v>
      </c>
      <c r="C181" s="138" t="s">
        <v>481</v>
      </c>
      <c r="D181" s="138"/>
      <c r="E181" s="2">
        <v>0</v>
      </c>
      <c r="F181" s="2" t="s">
        <v>422</v>
      </c>
      <c r="G181" s="2" t="s">
        <v>544</v>
      </c>
      <c r="H181" s="2" t="s">
        <v>246</v>
      </c>
      <c r="I181" s="139" t="s">
        <v>491</v>
      </c>
      <c r="J181" s="139" t="s">
        <v>253</v>
      </c>
      <c r="K181" s="139" t="s">
        <v>4571</v>
      </c>
      <c r="L181" s="139" t="s">
        <v>492</v>
      </c>
      <c r="M181" s="140"/>
      <c r="N181" s="141">
        <v>71.91</v>
      </c>
      <c r="O181" s="142">
        <f t="shared" si="10"/>
        <v>210</v>
      </c>
      <c r="P181" s="2">
        <v>210</v>
      </c>
      <c r="Q181" s="2">
        <v>0</v>
      </c>
      <c r="R181" s="143" t="e">
        <f t="shared" si="11"/>
        <v>#DIV/0!</v>
      </c>
      <c r="S181" s="143">
        <f t="shared" si="12"/>
        <v>0</v>
      </c>
      <c r="T181" s="144">
        <f>IF(P181="nio",0,IF(P181&gt;0,VLOOKUP(K181,'3-Productie normen'!A:W,VLOOKUP(P181,'3-Productie normen'!$B$37:$C$59,2,FALSE),FALSE)))/VLOOKUP(B181,'2-Kosten per locatie'!$A$11:$C$31,3,FALSE)</f>
        <v>0</v>
      </c>
      <c r="U181" s="144">
        <f t="shared" si="13"/>
        <v>0</v>
      </c>
      <c r="V181" s="145" t="str">
        <f>VLOOKUP(K181,'3-Productie normen'!A:AG,29,FALSE)</f>
        <v>V</v>
      </c>
      <c r="W181" s="145"/>
      <c r="X181" s="146"/>
      <c r="Y181" s="147">
        <f t="shared" si="14"/>
        <v>15101.099999999999</v>
      </c>
    </row>
    <row r="182" spans="1:25" s="148" customFormat="1" ht="13.9" customHeight="1">
      <c r="A182" s="137">
        <v>182</v>
      </c>
      <c r="B182" s="138" t="s">
        <v>480</v>
      </c>
      <c r="C182" s="138" t="s">
        <v>481</v>
      </c>
      <c r="D182" s="138"/>
      <c r="E182" s="2">
        <v>0</v>
      </c>
      <c r="F182" s="2" t="s">
        <v>422</v>
      </c>
      <c r="G182" s="2" t="s">
        <v>545</v>
      </c>
      <c r="H182" s="2" t="s">
        <v>246</v>
      </c>
      <c r="I182" s="139" t="s">
        <v>491</v>
      </c>
      <c r="J182" s="139" t="s">
        <v>253</v>
      </c>
      <c r="K182" s="139" t="s">
        <v>4571</v>
      </c>
      <c r="L182" s="139" t="s">
        <v>492</v>
      </c>
      <c r="M182" s="140"/>
      <c r="N182" s="141">
        <v>23.91</v>
      </c>
      <c r="O182" s="142">
        <f t="shared" si="10"/>
        <v>210</v>
      </c>
      <c r="P182" s="2">
        <v>210</v>
      </c>
      <c r="Q182" s="2">
        <v>0</v>
      </c>
      <c r="R182" s="143" t="e">
        <f t="shared" si="11"/>
        <v>#DIV/0!</v>
      </c>
      <c r="S182" s="143">
        <f t="shared" si="12"/>
        <v>0</v>
      </c>
      <c r="T182" s="144">
        <f>IF(P182="nio",0,IF(P182&gt;0,VLOOKUP(K182,'3-Productie normen'!A:W,VLOOKUP(P182,'3-Productie normen'!$B$37:$C$59,2,FALSE),FALSE)))/VLOOKUP(B182,'2-Kosten per locatie'!$A$11:$C$31,3,FALSE)</f>
        <v>0</v>
      </c>
      <c r="U182" s="144">
        <f t="shared" si="13"/>
        <v>0</v>
      </c>
      <c r="V182" s="145" t="str">
        <f>VLOOKUP(K182,'3-Productie normen'!A:AG,29,FALSE)</f>
        <v>V</v>
      </c>
      <c r="W182" s="145"/>
      <c r="X182" s="146"/>
      <c r="Y182" s="147">
        <f t="shared" si="14"/>
        <v>5021.1000000000004</v>
      </c>
    </row>
    <row r="183" spans="1:25" s="148" customFormat="1" ht="13.9" customHeight="1">
      <c r="A183" s="137">
        <v>183</v>
      </c>
      <c r="B183" s="138" t="s">
        <v>480</v>
      </c>
      <c r="C183" s="138" t="s">
        <v>481</v>
      </c>
      <c r="D183" s="138"/>
      <c r="E183" s="2">
        <v>0</v>
      </c>
      <c r="F183" s="2" t="s">
        <v>422</v>
      </c>
      <c r="G183" s="2" t="s">
        <v>546</v>
      </c>
      <c r="H183" s="2" t="s">
        <v>246</v>
      </c>
      <c r="I183" s="139" t="s">
        <v>491</v>
      </c>
      <c r="J183" s="139" t="s">
        <v>253</v>
      </c>
      <c r="K183" s="139" t="s">
        <v>4571</v>
      </c>
      <c r="L183" s="139" t="s">
        <v>492</v>
      </c>
      <c r="M183" s="140"/>
      <c r="N183" s="141">
        <v>18.37</v>
      </c>
      <c r="O183" s="142">
        <f t="shared" si="10"/>
        <v>210</v>
      </c>
      <c r="P183" s="2">
        <v>210</v>
      </c>
      <c r="Q183" s="2">
        <v>0</v>
      </c>
      <c r="R183" s="143" t="e">
        <f t="shared" si="11"/>
        <v>#DIV/0!</v>
      </c>
      <c r="S183" s="143">
        <f t="shared" si="12"/>
        <v>0</v>
      </c>
      <c r="T183" s="144">
        <f>IF(P183="nio",0,IF(P183&gt;0,VLOOKUP(K183,'3-Productie normen'!A:W,VLOOKUP(P183,'3-Productie normen'!$B$37:$C$59,2,FALSE),FALSE)))/VLOOKUP(B183,'2-Kosten per locatie'!$A$11:$C$31,3,FALSE)</f>
        <v>0</v>
      </c>
      <c r="U183" s="144">
        <f t="shared" si="13"/>
        <v>0</v>
      </c>
      <c r="V183" s="145" t="str">
        <f>VLOOKUP(K183,'3-Productie normen'!A:AG,29,FALSE)</f>
        <v>V</v>
      </c>
      <c r="W183" s="145"/>
      <c r="X183" s="146"/>
      <c r="Y183" s="147">
        <f t="shared" si="14"/>
        <v>3857.7000000000003</v>
      </c>
    </row>
    <row r="184" spans="1:25" s="148" customFormat="1" ht="13.9" customHeight="1">
      <c r="A184" s="137">
        <v>184</v>
      </c>
      <c r="B184" s="138" t="s">
        <v>480</v>
      </c>
      <c r="C184" s="138" t="s">
        <v>481</v>
      </c>
      <c r="D184" s="138"/>
      <c r="E184" s="2">
        <v>0</v>
      </c>
      <c r="F184" s="2" t="s">
        <v>422</v>
      </c>
      <c r="G184" s="2" t="s">
        <v>547</v>
      </c>
      <c r="H184" s="2" t="s">
        <v>246</v>
      </c>
      <c r="I184" s="139" t="s">
        <v>491</v>
      </c>
      <c r="J184" s="139" t="s">
        <v>55</v>
      </c>
      <c r="K184" s="139" t="s">
        <v>290</v>
      </c>
      <c r="L184" s="139" t="s">
        <v>537</v>
      </c>
      <c r="M184" s="140"/>
      <c r="N184" s="141">
        <v>268.5</v>
      </c>
      <c r="O184" s="142">
        <f t="shared" si="10"/>
        <v>420</v>
      </c>
      <c r="P184" s="2">
        <v>210</v>
      </c>
      <c r="Q184" s="2">
        <v>210</v>
      </c>
      <c r="R184" s="143" t="e">
        <f t="shared" si="11"/>
        <v>#DIV/0!</v>
      </c>
      <c r="S184" s="143" t="e">
        <f t="shared" si="12"/>
        <v>#DIV/0!</v>
      </c>
      <c r="T184" s="144">
        <f>IF(P184="nio",0,IF(P184&gt;0,VLOOKUP(K184,'3-Productie normen'!A:W,VLOOKUP(P184,'3-Productie normen'!$B$37:$C$59,2,FALSE),FALSE)))/VLOOKUP(B184,'2-Kosten per locatie'!$A$11:$C$31,3,FALSE)</f>
        <v>0</v>
      </c>
      <c r="U184" s="144">
        <f t="shared" si="13"/>
        <v>0</v>
      </c>
      <c r="V184" s="145" t="str">
        <f>VLOOKUP(K184,'3-Productie normen'!A:AG,29,FALSE)</f>
        <v>V</v>
      </c>
      <c r="W184" s="145"/>
      <c r="X184" s="146"/>
      <c r="Y184" s="147">
        <f t="shared" si="14"/>
        <v>112770</v>
      </c>
    </row>
    <row r="185" spans="1:25" s="148" customFormat="1" ht="13.9" customHeight="1">
      <c r="A185" s="137">
        <v>185</v>
      </c>
      <c r="B185" s="138" t="s">
        <v>480</v>
      </c>
      <c r="C185" s="138" t="s">
        <v>481</v>
      </c>
      <c r="D185" s="138"/>
      <c r="E185" s="2">
        <v>0</v>
      </c>
      <c r="F185" s="2" t="s">
        <v>422</v>
      </c>
      <c r="G185" s="2" t="s">
        <v>548</v>
      </c>
      <c r="H185" s="2" t="s">
        <v>246</v>
      </c>
      <c r="I185" s="139" t="s">
        <v>491</v>
      </c>
      <c r="J185" s="139" t="s">
        <v>253</v>
      </c>
      <c r="K185" s="139" t="s">
        <v>4571</v>
      </c>
      <c r="L185" s="139" t="s">
        <v>492</v>
      </c>
      <c r="M185" s="140"/>
      <c r="N185" s="141">
        <v>35.130000000000003</v>
      </c>
      <c r="O185" s="142">
        <f t="shared" si="10"/>
        <v>210</v>
      </c>
      <c r="P185" s="2">
        <v>210</v>
      </c>
      <c r="Q185" s="2">
        <v>0</v>
      </c>
      <c r="R185" s="143" t="e">
        <f t="shared" si="11"/>
        <v>#DIV/0!</v>
      </c>
      <c r="S185" s="143">
        <f t="shared" si="12"/>
        <v>0</v>
      </c>
      <c r="T185" s="144">
        <f>IF(P185="nio",0,IF(P185&gt;0,VLOOKUP(K185,'3-Productie normen'!A:W,VLOOKUP(P185,'3-Productie normen'!$B$37:$C$59,2,FALSE),FALSE)))/VLOOKUP(B185,'2-Kosten per locatie'!$A$11:$C$31,3,FALSE)</f>
        <v>0</v>
      </c>
      <c r="U185" s="144">
        <f t="shared" si="13"/>
        <v>0</v>
      </c>
      <c r="V185" s="145" t="str">
        <f>VLOOKUP(K185,'3-Productie normen'!A:AG,29,FALSE)</f>
        <v>V</v>
      </c>
      <c r="W185" s="145"/>
      <c r="X185" s="146"/>
      <c r="Y185" s="147">
        <f t="shared" si="14"/>
        <v>7377.3</v>
      </c>
    </row>
    <row r="186" spans="1:25" s="148" customFormat="1" ht="13.9" customHeight="1">
      <c r="A186" s="137">
        <v>186</v>
      </c>
      <c r="B186" s="138" t="s">
        <v>480</v>
      </c>
      <c r="C186" s="138" t="s">
        <v>481</v>
      </c>
      <c r="D186" s="138"/>
      <c r="E186" s="2">
        <v>0</v>
      </c>
      <c r="F186" s="2" t="s">
        <v>422</v>
      </c>
      <c r="G186" s="2" t="s">
        <v>549</v>
      </c>
      <c r="H186" s="2" t="s">
        <v>246</v>
      </c>
      <c r="I186" s="139" t="s">
        <v>491</v>
      </c>
      <c r="J186" s="139" t="s">
        <v>253</v>
      </c>
      <c r="K186" s="139" t="s">
        <v>4571</v>
      </c>
      <c r="L186" s="139" t="s">
        <v>537</v>
      </c>
      <c r="M186" s="140"/>
      <c r="N186" s="141">
        <v>90.7</v>
      </c>
      <c r="O186" s="142">
        <f t="shared" si="10"/>
        <v>210</v>
      </c>
      <c r="P186" s="2">
        <v>210</v>
      </c>
      <c r="Q186" s="2">
        <v>0</v>
      </c>
      <c r="R186" s="143" t="e">
        <f t="shared" si="11"/>
        <v>#DIV/0!</v>
      </c>
      <c r="S186" s="143">
        <f t="shared" si="12"/>
        <v>0</v>
      </c>
      <c r="T186" s="144">
        <f>IF(P186="nio",0,IF(P186&gt;0,VLOOKUP(K186,'3-Productie normen'!A:W,VLOOKUP(P186,'3-Productie normen'!$B$37:$C$59,2,FALSE),FALSE)))/VLOOKUP(B186,'2-Kosten per locatie'!$A$11:$C$31,3,FALSE)</f>
        <v>0</v>
      </c>
      <c r="U186" s="144">
        <f t="shared" si="13"/>
        <v>0</v>
      </c>
      <c r="V186" s="145" t="str">
        <f>VLOOKUP(K186,'3-Productie normen'!A:AG,29,FALSE)</f>
        <v>V</v>
      </c>
      <c r="W186" s="145"/>
      <c r="X186" s="146"/>
      <c r="Y186" s="147">
        <f t="shared" si="14"/>
        <v>19047</v>
      </c>
    </row>
    <row r="187" spans="1:25" s="148" customFormat="1" ht="13.9" customHeight="1">
      <c r="A187" s="137">
        <v>187</v>
      </c>
      <c r="B187" s="138" t="s">
        <v>480</v>
      </c>
      <c r="C187" s="138" t="s">
        <v>481</v>
      </c>
      <c r="D187" s="138"/>
      <c r="E187" s="2">
        <v>0</v>
      </c>
      <c r="F187" s="2" t="s">
        <v>422</v>
      </c>
      <c r="G187" s="2" t="s">
        <v>550</v>
      </c>
      <c r="H187" s="2" t="s">
        <v>246</v>
      </c>
      <c r="I187" s="139" t="s">
        <v>491</v>
      </c>
      <c r="J187" s="139" t="s">
        <v>253</v>
      </c>
      <c r="K187" s="139" t="s">
        <v>4571</v>
      </c>
      <c r="L187" s="139" t="s">
        <v>492</v>
      </c>
      <c r="M187" s="140"/>
      <c r="N187" s="141">
        <v>58.88</v>
      </c>
      <c r="O187" s="142">
        <f t="shared" si="10"/>
        <v>210</v>
      </c>
      <c r="P187" s="2">
        <v>210</v>
      </c>
      <c r="Q187" s="2">
        <v>0</v>
      </c>
      <c r="R187" s="143" t="e">
        <f t="shared" si="11"/>
        <v>#DIV/0!</v>
      </c>
      <c r="S187" s="143">
        <f t="shared" si="12"/>
        <v>0</v>
      </c>
      <c r="T187" s="144">
        <f>IF(P187="nio",0,IF(P187&gt;0,VLOOKUP(K187,'3-Productie normen'!A:W,VLOOKUP(P187,'3-Productie normen'!$B$37:$C$59,2,FALSE),FALSE)))/VLOOKUP(B187,'2-Kosten per locatie'!$A$11:$C$31,3,FALSE)</f>
        <v>0</v>
      </c>
      <c r="U187" s="144">
        <f t="shared" si="13"/>
        <v>0</v>
      </c>
      <c r="V187" s="145" t="str">
        <f>VLOOKUP(K187,'3-Productie normen'!A:AG,29,FALSE)</f>
        <v>V</v>
      </c>
      <c r="W187" s="145"/>
      <c r="X187" s="146"/>
      <c r="Y187" s="147">
        <f t="shared" si="14"/>
        <v>12364.800000000001</v>
      </c>
    </row>
    <row r="188" spans="1:25" s="148" customFormat="1" ht="13.9" customHeight="1">
      <c r="A188" s="137">
        <v>188</v>
      </c>
      <c r="B188" s="138" t="s">
        <v>480</v>
      </c>
      <c r="C188" s="138" t="s">
        <v>481</v>
      </c>
      <c r="D188" s="138"/>
      <c r="E188" s="2">
        <v>0</v>
      </c>
      <c r="F188" s="2" t="s">
        <v>422</v>
      </c>
      <c r="G188" s="2" t="s">
        <v>551</v>
      </c>
      <c r="H188" s="2" t="s">
        <v>552</v>
      </c>
      <c r="I188" s="139" t="s">
        <v>272</v>
      </c>
      <c r="J188" s="139" t="s">
        <v>303</v>
      </c>
      <c r="K188" s="139" t="s">
        <v>50</v>
      </c>
      <c r="L188" s="139" t="s">
        <v>492</v>
      </c>
      <c r="M188" s="140"/>
      <c r="N188" s="141">
        <v>10.199999999999999</v>
      </c>
      <c r="O188" s="142">
        <f t="shared" si="10"/>
        <v>210</v>
      </c>
      <c r="P188" s="2">
        <v>210</v>
      </c>
      <c r="Q188" s="2">
        <v>0</v>
      </c>
      <c r="R188" s="143" t="e">
        <f t="shared" si="11"/>
        <v>#DIV/0!</v>
      </c>
      <c r="S188" s="143">
        <f t="shared" si="12"/>
        <v>0</v>
      </c>
      <c r="T188" s="144">
        <f>IF(P188="nio",0,IF(P188&gt;0,VLOOKUP(K188,'3-Productie normen'!A:W,VLOOKUP(P188,'3-Productie normen'!$B$37:$C$59,2,FALSE),FALSE)))/VLOOKUP(B188,'2-Kosten per locatie'!$A$11:$C$31,3,FALSE)</f>
        <v>0</v>
      </c>
      <c r="U188" s="144">
        <f t="shared" si="13"/>
        <v>0</v>
      </c>
      <c r="V188" s="145" t="str">
        <f>VLOOKUP(K188,'3-Productie normen'!A:AG,29,FALSE)</f>
        <v>V</v>
      </c>
      <c r="W188" s="145"/>
      <c r="X188" s="146"/>
      <c r="Y188" s="147">
        <f t="shared" si="14"/>
        <v>2142</v>
      </c>
    </row>
    <row r="189" spans="1:25" s="148" customFormat="1" ht="13.9" customHeight="1">
      <c r="A189" s="137">
        <v>189</v>
      </c>
      <c r="B189" s="138" t="s">
        <v>480</v>
      </c>
      <c r="C189" s="138" t="s">
        <v>481</v>
      </c>
      <c r="D189" s="138"/>
      <c r="E189" s="2">
        <v>0</v>
      </c>
      <c r="F189" s="2" t="s">
        <v>422</v>
      </c>
      <c r="G189" s="2" t="s">
        <v>553</v>
      </c>
      <c r="H189" s="2" t="s">
        <v>554</v>
      </c>
      <c r="I189" s="139" t="s">
        <v>46</v>
      </c>
      <c r="J189" s="139" t="s">
        <v>313</v>
      </c>
      <c r="K189" s="139" t="s">
        <v>259</v>
      </c>
      <c r="L189" s="139" t="s">
        <v>492</v>
      </c>
      <c r="M189" s="140"/>
      <c r="N189" s="141">
        <v>4</v>
      </c>
      <c r="O189" s="142">
        <f t="shared" si="10"/>
        <v>0</v>
      </c>
      <c r="P189" s="2" t="s">
        <v>477</v>
      </c>
      <c r="Q189" s="2">
        <v>0</v>
      </c>
      <c r="R189" s="143">
        <f t="shared" si="11"/>
        <v>0</v>
      </c>
      <c r="S189" s="143">
        <f t="shared" si="12"/>
        <v>0</v>
      </c>
      <c r="T189" s="144">
        <f>IF(P189="nio",0,IF(P189&gt;0,VLOOKUP(K189,'3-Productie normen'!A:W,VLOOKUP(P189,'3-Productie normen'!$B$37:$C$59,2,FALSE),FALSE)))/VLOOKUP(B189,'2-Kosten per locatie'!$A$11:$C$31,3,FALSE)</f>
        <v>0</v>
      </c>
      <c r="U189" s="144">
        <f t="shared" si="13"/>
        <v>0</v>
      </c>
      <c r="V189" s="145">
        <f>VLOOKUP(K189,'3-Productie normen'!A:AG,29,FALSE)</f>
        <v>0</v>
      </c>
      <c r="W189" s="145"/>
      <c r="X189" s="146"/>
      <c r="Y189" s="147">
        <f t="shared" si="14"/>
        <v>0</v>
      </c>
    </row>
    <row r="190" spans="1:25" s="148" customFormat="1" ht="13.9" customHeight="1">
      <c r="A190" s="137">
        <v>190</v>
      </c>
      <c r="B190" s="138" t="s">
        <v>480</v>
      </c>
      <c r="C190" s="138" t="s">
        <v>481</v>
      </c>
      <c r="D190" s="138"/>
      <c r="E190" s="2">
        <v>0</v>
      </c>
      <c r="F190" s="2" t="s">
        <v>422</v>
      </c>
      <c r="G190" s="2" t="s">
        <v>555</v>
      </c>
      <c r="H190" s="2" t="s">
        <v>246</v>
      </c>
      <c r="I190" s="139" t="s">
        <v>277</v>
      </c>
      <c r="J190" s="139" t="s">
        <v>337</v>
      </c>
      <c r="K190" s="139" t="s">
        <v>478</v>
      </c>
      <c r="L190" s="139" t="s">
        <v>492</v>
      </c>
      <c r="M190" s="140"/>
      <c r="N190" s="141">
        <v>7.38</v>
      </c>
      <c r="O190" s="142">
        <f t="shared" si="10"/>
        <v>126</v>
      </c>
      <c r="P190" s="2">
        <v>126</v>
      </c>
      <c r="Q190" s="2">
        <v>0</v>
      </c>
      <c r="R190" s="143" t="e">
        <f t="shared" si="11"/>
        <v>#DIV/0!</v>
      </c>
      <c r="S190" s="143">
        <f t="shared" si="12"/>
        <v>0</v>
      </c>
      <c r="T190" s="144">
        <f>IF(P190="nio",0,IF(P190&gt;0,VLOOKUP(K190,'3-Productie normen'!A:W,VLOOKUP(P190,'3-Productie normen'!$B$37:$C$59,2,FALSE),FALSE)))/VLOOKUP(B190,'2-Kosten per locatie'!$A$11:$C$31,3,FALSE)</f>
        <v>0</v>
      </c>
      <c r="U190" s="144">
        <f t="shared" si="13"/>
        <v>0</v>
      </c>
      <c r="V190" s="145" t="str">
        <f>VLOOKUP(K190,'3-Productie normen'!A:AG,29,FALSE)</f>
        <v>B</v>
      </c>
      <c r="W190" s="145"/>
      <c r="X190" s="146"/>
      <c r="Y190" s="147">
        <f t="shared" si="14"/>
        <v>929.88</v>
      </c>
    </row>
    <row r="191" spans="1:25" s="148" customFormat="1" ht="13.9" customHeight="1">
      <c r="A191" s="137">
        <v>191</v>
      </c>
      <c r="B191" s="138" t="s">
        <v>480</v>
      </c>
      <c r="C191" s="138" t="s">
        <v>481</v>
      </c>
      <c r="D191" s="138"/>
      <c r="E191" s="2">
        <v>0</v>
      </c>
      <c r="F191" s="2" t="s">
        <v>422</v>
      </c>
      <c r="G191" s="2" t="s">
        <v>557</v>
      </c>
      <c r="H191" s="2" t="s">
        <v>246</v>
      </c>
      <c r="I191" s="139" t="s">
        <v>257</v>
      </c>
      <c r="J191" s="139" t="s">
        <v>318</v>
      </c>
      <c r="K191" s="139" t="s">
        <v>259</v>
      </c>
      <c r="L191" s="139" t="s">
        <v>246</v>
      </c>
      <c r="M191" s="140"/>
      <c r="N191" s="141">
        <v>8.68</v>
      </c>
      <c r="O191" s="142">
        <f t="shared" si="10"/>
        <v>0</v>
      </c>
      <c r="P191" s="2" t="s">
        <v>477</v>
      </c>
      <c r="Q191" s="2">
        <v>0</v>
      </c>
      <c r="R191" s="143">
        <f t="shared" si="11"/>
        <v>0</v>
      </c>
      <c r="S191" s="143">
        <f t="shared" si="12"/>
        <v>0</v>
      </c>
      <c r="T191" s="144">
        <f>IF(P191="nio",0,IF(P191&gt;0,VLOOKUP(K191,'3-Productie normen'!A:W,VLOOKUP(P191,'3-Productie normen'!$B$37:$C$59,2,FALSE),FALSE)))/VLOOKUP(B191,'2-Kosten per locatie'!$A$11:$C$31,3,FALSE)</f>
        <v>0</v>
      </c>
      <c r="U191" s="144">
        <f t="shared" si="13"/>
        <v>0</v>
      </c>
      <c r="V191" s="145">
        <f>VLOOKUP(K191,'3-Productie normen'!A:AG,29,FALSE)</f>
        <v>0</v>
      </c>
      <c r="W191" s="145"/>
      <c r="X191" s="146"/>
      <c r="Y191" s="147">
        <f t="shared" si="14"/>
        <v>0</v>
      </c>
    </row>
    <row r="192" spans="1:25" s="148" customFormat="1" ht="13.9" customHeight="1">
      <c r="A192" s="137">
        <v>192</v>
      </c>
      <c r="B192" s="138" t="s">
        <v>480</v>
      </c>
      <c r="C192" s="138" t="s">
        <v>481</v>
      </c>
      <c r="D192" s="138"/>
      <c r="E192" s="2">
        <v>0</v>
      </c>
      <c r="F192" s="2" t="s">
        <v>422</v>
      </c>
      <c r="G192" s="2" t="s">
        <v>558</v>
      </c>
      <c r="H192" s="2" t="s">
        <v>246</v>
      </c>
      <c r="I192" s="139" t="s">
        <v>257</v>
      </c>
      <c r="J192" s="139" t="s">
        <v>318</v>
      </c>
      <c r="K192" s="139" t="s">
        <v>259</v>
      </c>
      <c r="L192" s="139" t="s">
        <v>246</v>
      </c>
      <c r="M192" s="140"/>
      <c r="N192" s="141">
        <v>8.5299999999999994</v>
      </c>
      <c r="O192" s="142">
        <f t="shared" si="10"/>
        <v>0</v>
      </c>
      <c r="P192" s="2" t="s">
        <v>477</v>
      </c>
      <c r="Q192" s="2">
        <v>0</v>
      </c>
      <c r="R192" s="143">
        <f t="shared" si="11"/>
        <v>0</v>
      </c>
      <c r="S192" s="143">
        <f t="shared" si="12"/>
        <v>0</v>
      </c>
      <c r="T192" s="144">
        <f>IF(P192="nio",0,IF(P192&gt;0,VLOOKUP(K192,'3-Productie normen'!A:W,VLOOKUP(P192,'3-Productie normen'!$B$37:$C$59,2,FALSE),FALSE)))/VLOOKUP(B192,'2-Kosten per locatie'!$A$11:$C$31,3,FALSE)</f>
        <v>0</v>
      </c>
      <c r="U192" s="144">
        <f t="shared" si="13"/>
        <v>0</v>
      </c>
      <c r="V192" s="145">
        <f>VLOOKUP(K192,'3-Productie normen'!A:AG,29,FALSE)</f>
        <v>0</v>
      </c>
      <c r="W192" s="145"/>
      <c r="X192" s="146"/>
      <c r="Y192" s="147">
        <f t="shared" si="14"/>
        <v>0</v>
      </c>
    </row>
    <row r="193" spans="1:25" s="148" customFormat="1" ht="13.9" customHeight="1">
      <c r="A193" s="137">
        <v>193</v>
      </c>
      <c r="B193" s="138" t="s">
        <v>480</v>
      </c>
      <c r="C193" s="138" t="s">
        <v>481</v>
      </c>
      <c r="D193" s="138"/>
      <c r="E193" s="2">
        <v>0</v>
      </c>
      <c r="F193" s="2" t="s">
        <v>422</v>
      </c>
      <c r="G193" s="2" t="s">
        <v>559</v>
      </c>
      <c r="H193" s="2" t="s">
        <v>246</v>
      </c>
      <c r="I193" s="139" t="s">
        <v>257</v>
      </c>
      <c r="J193" s="139" t="s">
        <v>318</v>
      </c>
      <c r="K193" s="139" t="s">
        <v>259</v>
      </c>
      <c r="L193" s="139" t="s">
        <v>246</v>
      </c>
      <c r="M193" s="140"/>
      <c r="N193" s="141">
        <v>8.6300000000000008</v>
      </c>
      <c r="O193" s="142">
        <f t="shared" si="10"/>
        <v>0</v>
      </c>
      <c r="P193" s="2" t="s">
        <v>477</v>
      </c>
      <c r="Q193" s="2">
        <v>0</v>
      </c>
      <c r="R193" s="143">
        <f t="shared" si="11"/>
        <v>0</v>
      </c>
      <c r="S193" s="143">
        <f t="shared" si="12"/>
        <v>0</v>
      </c>
      <c r="T193" s="144">
        <f>IF(P193="nio",0,IF(P193&gt;0,VLOOKUP(K193,'3-Productie normen'!A:W,VLOOKUP(P193,'3-Productie normen'!$B$37:$C$59,2,FALSE),FALSE)))/VLOOKUP(B193,'2-Kosten per locatie'!$A$11:$C$31,3,FALSE)</f>
        <v>0</v>
      </c>
      <c r="U193" s="144">
        <f t="shared" si="13"/>
        <v>0</v>
      </c>
      <c r="V193" s="145">
        <f>VLOOKUP(K193,'3-Productie normen'!A:AG,29,FALSE)</f>
        <v>0</v>
      </c>
      <c r="W193" s="145"/>
      <c r="X193" s="146"/>
      <c r="Y193" s="147">
        <f t="shared" si="14"/>
        <v>0</v>
      </c>
    </row>
    <row r="194" spans="1:25" s="148" customFormat="1" ht="13.9" customHeight="1">
      <c r="A194" s="137">
        <v>194</v>
      </c>
      <c r="B194" s="138" t="s">
        <v>480</v>
      </c>
      <c r="C194" s="138" t="s">
        <v>481</v>
      </c>
      <c r="D194" s="138"/>
      <c r="E194" s="2">
        <v>0</v>
      </c>
      <c r="F194" s="2" t="s">
        <v>422</v>
      </c>
      <c r="G194" s="2" t="s">
        <v>560</v>
      </c>
      <c r="H194" s="2" t="s">
        <v>246</v>
      </c>
      <c r="I194" s="139" t="s">
        <v>257</v>
      </c>
      <c r="J194" s="139" t="s">
        <v>318</v>
      </c>
      <c r="K194" s="139" t="s">
        <v>259</v>
      </c>
      <c r="L194" s="139" t="s">
        <v>246</v>
      </c>
      <c r="M194" s="140"/>
      <c r="N194" s="141">
        <v>8.49</v>
      </c>
      <c r="O194" s="142">
        <f t="shared" si="10"/>
        <v>0</v>
      </c>
      <c r="P194" s="2" t="s">
        <v>477</v>
      </c>
      <c r="Q194" s="2">
        <v>0</v>
      </c>
      <c r="R194" s="143">
        <f t="shared" si="11"/>
        <v>0</v>
      </c>
      <c r="S194" s="143">
        <f t="shared" si="12"/>
        <v>0</v>
      </c>
      <c r="T194" s="144">
        <f>IF(P194="nio",0,IF(P194&gt;0,VLOOKUP(K194,'3-Productie normen'!A:W,VLOOKUP(P194,'3-Productie normen'!$B$37:$C$59,2,FALSE),FALSE)))/VLOOKUP(B194,'2-Kosten per locatie'!$A$11:$C$31,3,FALSE)</f>
        <v>0</v>
      </c>
      <c r="U194" s="144">
        <f t="shared" si="13"/>
        <v>0</v>
      </c>
      <c r="V194" s="145">
        <f>VLOOKUP(K194,'3-Productie normen'!A:AG,29,FALSE)</f>
        <v>0</v>
      </c>
      <c r="W194" s="145"/>
      <c r="X194" s="146"/>
      <c r="Y194" s="147">
        <f t="shared" si="14"/>
        <v>0</v>
      </c>
    </row>
    <row r="195" spans="1:25" s="148" customFormat="1" ht="13.9" customHeight="1">
      <c r="A195" s="137">
        <v>195</v>
      </c>
      <c r="B195" s="138" t="s">
        <v>480</v>
      </c>
      <c r="C195" s="138" t="s">
        <v>481</v>
      </c>
      <c r="D195" s="138"/>
      <c r="E195" s="2">
        <v>0</v>
      </c>
      <c r="F195" s="2" t="s">
        <v>422</v>
      </c>
      <c r="G195" s="2" t="s">
        <v>561</v>
      </c>
      <c r="H195" s="2" t="s">
        <v>246</v>
      </c>
      <c r="I195" s="139" t="s">
        <v>257</v>
      </c>
      <c r="J195" s="139" t="s">
        <v>318</v>
      </c>
      <c r="K195" s="139" t="s">
        <v>259</v>
      </c>
      <c r="L195" s="139" t="s">
        <v>246</v>
      </c>
      <c r="M195" s="140"/>
      <c r="N195" s="141">
        <v>0.83</v>
      </c>
      <c r="O195" s="142">
        <f t="shared" si="10"/>
        <v>0</v>
      </c>
      <c r="P195" s="2" t="s">
        <v>477</v>
      </c>
      <c r="Q195" s="2">
        <v>0</v>
      </c>
      <c r="R195" s="143">
        <f t="shared" si="11"/>
        <v>0</v>
      </c>
      <c r="S195" s="143">
        <f t="shared" si="12"/>
        <v>0</v>
      </c>
      <c r="T195" s="144">
        <f>IF(P195="nio",0,IF(P195&gt;0,VLOOKUP(K195,'3-Productie normen'!A:W,VLOOKUP(P195,'3-Productie normen'!$B$37:$C$59,2,FALSE),FALSE)))/VLOOKUP(B195,'2-Kosten per locatie'!$A$11:$C$31,3,FALSE)</f>
        <v>0</v>
      </c>
      <c r="U195" s="144">
        <f t="shared" si="13"/>
        <v>0</v>
      </c>
      <c r="V195" s="145">
        <f>VLOOKUP(K195,'3-Productie normen'!A:AG,29,FALSE)</f>
        <v>0</v>
      </c>
      <c r="W195" s="145"/>
      <c r="X195" s="146"/>
      <c r="Y195" s="147">
        <f t="shared" si="14"/>
        <v>0</v>
      </c>
    </row>
    <row r="196" spans="1:25" s="148" customFormat="1" ht="13.9" customHeight="1">
      <c r="A196" s="137">
        <v>196</v>
      </c>
      <c r="B196" s="138" t="s">
        <v>480</v>
      </c>
      <c r="C196" s="138" t="s">
        <v>481</v>
      </c>
      <c r="D196" s="138"/>
      <c r="E196" s="2">
        <v>0</v>
      </c>
      <c r="F196" s="2" t="s">
        <v>422</v>
      </c>
      <c r="G196" s="2" t="s">
        <v>562</v>
      </c>
      <c r="H196" s="2" t="s">
        <v>246</v>
      </c>
      <c r="I196" s="139" t="s">
        <v>257</v>
      </c>
      <c r="J196" s="139" t="s">
        <v>318</v>
      </c>
      <c r="K196" s="139" t="s">
        <v>259</v>
      </c>
      <c r="L196" s="139" t="s">
        <v>246</v>
      </c>
      <c r="M196" s="140"/>
      <c r="N196" s="141">
        <v>1.75</v>
      </c>
      <c r="O196" s="142">
        <f t="shared" si="10"/>
        <v>0</v>
      </c>
      <c r="P196" s="2" t="s">
        <v>477</v>
      </c>
      <c r="Q196" s="2">
        <v>0</v>
      </c>
      <c r="R196" s="143">
        <f t="shared" si="11"/>
        <v>0</v>
      </c>
      <c r="S196" s="143">
        <f t="shared" si="12"/>
        <v>0</v>
      </c>
      <c r="T196" s="144">
        <f>IF(P196="nio",0,IF(P196&gt;0,VLOOKUP(K196,'3-Productie normen'!A:W,VLOOKUP(P196,'3-Productie normen'!$B$37:$C$59,2,FALSE),FALSE)))/VLOOKUP(B196,'2-Kosten per locatie'!$A$11:$C$31,3,FALSE)</f>
        <v>0</v>
      </c>
      <c r="U196" s="144">
        <f t="shared" si="13"/>
        <v>0</v>
      </c>
      <c r="V196" s="145">
        <f>VLOOKUP(K196,'3-Productie normen'!A:AG,29,FALSE)</f>
        <v>0</v>
      </c>
      <c r="W196" s="145"/>
      <c r="X196" s="146"/>
      <c r="Y196" s="147">
        <f t="shared" si="14"/>
        <v>0</v>
      </c>
    </row>
    <row r="197" spans="1:25" s="148" customFormat="1" ht="13.9" customHeight="1">
      <c r="A197" s="137">
        <v>197</v>
      </c>
      <c r="B197" s="138" t="s">
        <v>480</v>
      </c>
      <c r="C197" s="138" t="s">
        <v>481</v>
      </c>
      <c r="D197" s="138"/>
      <c r="E197" s="2">
        <v>0</v>
      </c>
      <c r="F197" s="2" t="s">
        <v>422</v>
      </c>
      <c r="G197" s="2" t="s">
        <v>563</v>
      </c>
      <c r="H197" s="2" t="s">
        <v>246</v>
      </c>
      <c r="I197" s="139" t="s">
        <v>257</v>
      </c>
      <c r="J197" s="139" t="s">
        <v>318</v>
      </c>
      <c r="K197" s="139" t="s">
        <v>259</v>
      </c>
      <c r="L197" s="139" t="s">
        <v>246</v>
      </c>
      <c r="M197" s="140"/>
      <c r="N197" s="141">
        <v>8.68</v>
      </c>
      <c r="O197" s="142">
        <f t="shared" si="10"/>
        <v>0</v>
      </c>
      <c r="P197" s="2" t="s">
        <v>477</v>
      </c>
      <c r="Q197" s="2">
        <v>0</v>
      </c>
      <c r="R197" s="143">
        <f t="shared" si="11"/>
        <v>0</v>
      </c>
      <c r="S197" s="143">
        <f t="shared" si="12"/>
        <v>0</v>
      </c>
      <c r="T197" s="144">
        <f>IF(P197="nio",0,IF(P197&gt;0,VLOOKUP(K197,'3-Productie normen'!A:W,VLOOKUP(P197,'3-Productie normen'!$B$37:$C$59,2,FALSE),FALSE)))/VLOOKUP(B197,'2-Kosten per locatie'!$A$11:$C$31,3,FALSE)</f>
        <v>0</v>
      </c>
      <c r="U197" s="144">
        <f t="shared" si="13"/>
        <v>0</v>
      </c>
      <c r="V197" s="145">
        <f>VLOOKUP(K197,'3-Productie normen'!A:AG,29,FALSE)</f>
        <v>0</v>
      </c>
      <c r="W197" s="145"/>
      <c r="X197" s="146"/>
      <c r="Y197" s="147">
        <f t="shared" si="14"/>
        <v>0</v>
      </c>
    </row>
    <row r="198" spans="1:25" s="148" customFormat="1" ht="13.9" customHeight="1">
      <c r="A198" s="137">
        <v>198</v>
      </c>
      <c r="B198" s="138" t="s">
        <v>480</v>
      </c>
      <c r="C198" s="138" t="s">
        <v>481</v>
      </c>
      <c r="D198" s="138"/>
      <c r="E198" s="2">
        <v>0</v>
      </c>
      <c r="F198" s="2" t="s">
        <v>422</v>
      </c>
      <c r="G198" s="2" t="s">
        <v>564</v>
      </c>
      <c r="H198" s="2" t="s">
        <v>246</v>
      </c>
      <c r="I198" s="139" t="s">
        <v>257</v>
      </c>
      <c r="J198" s="139" t="s">
        <v>318</v>
      </c>
      <c r="K198" s="139" t="s">
        <v>259</v>
      </c>
      <c r="L198" s="139" t="s">
        <v>246</v>
      </c>
      <c r="M198" s="140"/>
      <c r="N198" s="141">
        <v>8.5299999999999994</v>
      </c>
      <c r="O198" s="142">
        <f t="shared" si="10"/>
        <v>0</v>
      </c>
      <c r="P198" s="2" t="s">
        <v>477</v>
      </c>
      <c r="Q198" s="2">
        <v>0</v>
      </c>
      <c r="R198" s="143">
        <f t="shared" si="11"/>
        <v>0</v>
      </c>
      <c r="S198" s="143">
        <f t="shared" si="12"/>
        <v>0</v>
      </c>
      <c r="T198" s="144">
        <f>IF(P198="nio",0,IF(P198&gt;0,VLOOKUP(K198,'3-Productie normen'!A:W,VLOOKUP(P198,'3-Productie normen'!$B$37:$C$59,2,FALSE),FALSE)))/VLOOKUP(B198,'2-Kosten per locatie'!$A$11:$C$31,3,FALSE)</f>
        <v>0</v>
      </c>
      <c r="U198" s="144">
        <f t="shared" si="13"/>
        <v>0</v>
      </c>
      <c r="V198" s="145">
        <f>VLOOKUP(K198,'3-Productie normen'!A:AG,29,FALSE)</f>
        <v>0</v>
      </c>
      <c r="W198" s="145"/>
      <c r="X198" s="146"/>
      <c r="Y198" s="147">
        <f t="shared" si="14"/>
        <v>0</v>
      </c>
    </row>
    <row r="199" spans="1:25" s="148" customFormat="1" ht="13.9" customHeight="1">
      <c r="A199" s="137">
        <v>199</v>
      </c>
      <c r="B199" s="138" t="s">
        <v>480</v>
      </c>
      <c r="C199" s="138" t="s">
        <v>481</v>
      </c>
      <c r="D199" s="138"/>
      <c r="E199" s="2">
        <v>0</v>
      </c>
      <c r="F199" s="2" t="s">
        <v>422</v>
      </c>
      <c r="G199" s="2" t="s">
        <v>565</v>
      </c>
      <c r="H199" s="2" t="s">
        <v>246</v>
      </c>
      <c r="I199" s="139" t="s">
        <v>46</v>
      </c>
      <c r="J199" s="139" t="s">
        <v>320</v>
      </c>
      <c r="K199" s="139" t="s">
        <v>321</v>
      </c>
      <c r="L199" s="139" t="s">
        <v>314</v>
      </c>
      <c r="M199" s="140"/>
      <c r="N199" s="141">
        <v>4.7699999999999996</v>
      </c>
      <c r="O199" s="142">
        <f t="shared" si="10"/>
        <v>420</v>
      </c>
      <c r="P199" s="2">
        <v>210</v>
      </c>
      <c r="Q199" s="2">
        <v>210</v>
      </c>
      <c r="R199" s="143" t="e">
        <f t="shared" si="11"/>
        <v>#DIV/0!</v>
      </c>
      <c r="S199" s="143" t="e">
        <f t="shared" si="12"/>
        <v>#DIV/0!</v>
      </c>
      <c r="T199" s="144">
        <f>IF(P199="nio",0,IF(P199&gt;0,VLOOKUP(K199,'3-Productie normen'!A:W,VLOOKUP(P199,'3-Productie normen'!$B$37:$C$59,2,FALSE),FALSE)))/VLOOKUP(B199,'2-Kosten per locatie'!$A$11:$C$31,3,FALSE)</f>
        <v>0</v>
      </c>
      <c r="U199" s="144">
        <f t="shared" si="13"/>
        <v>0</v>
      </c>
      <c r="V199" s="145" t="str">
        <f>VLOOKUP(K199,'3-Productie normen'!A:AG,29,FALSE)</f>
        <v>S</v>
      </c>
      <c r="W199" s="145"/>
      <c r="X199" s="146"/>
      <c r="Y199" s="147">
        <f t="shared" si="14"/>
        <v>2003.3999999999999</v>
      </c>
    </row>
    <row r="200" spans="1:25" s="148" customFormat="1" ht="13.9" customHeight="1">
      <c r="A200" s="137">
        <v>200</v>
      </c>
      <c r="B200" s="138" t="s">
        <v>480</v>
      </c>
      <c r="C200" s="138" t="s">
        <v>481</v>
      </c>
      <c r="D200" s="138"/>
      <c r="E200" s="2">
        <v>0</v>
      </c>
      <c r="F200" s="2" t="s">
        <v>422</v>
      </c>
      <c r="G200" s="2" t="s">
        <v>566</v>
      </c>
      <c r="H200" s="2" t="s">
        <v>246</v>
      </c>
      <c r="I200" s="139" t="s">
        <v>46</v>
      </c>
      <c r="J200" s="139" t="s">
        <v>323</v>
      </c>
      <c r="K200" s="139" t="s">
        <v>321</v>
      </c>
      <c r="L200" s="139" t="s">
        <v>314</v>
      </c>
      <c r="M200" s="140"/>
      <c r="N200" s="141">
        <v>1.36</v>
      </c>
      <c r="O200" s="142">
        <f t="shared" si="10"/>
        <v>420</v>
      </c>
      <c r="P200" s="2">
        <v>210</v>
      </c>
      <c r="Q200" s="2">
        <v>210</v>
      </c>
      <c r="R200" s="143" t="e">
        <f t="shared" si="11"/>
        <v>#DIV/0!</v>
      </c>
      <c r="S200" s="143" t="e">
        <f t="shared" si="12"/>
        <v>#DIV/0!</v>
      </c>
      <c r="T200" s="144">
        <f>IF(P200="nio",0,IF(P200&gt;0,VLOOKUP(K200,'3-Productie normen'!A:W,VLOOKUP(P200,'3-Productie normen'!$B$37:$C$59,2,FALSE),FALSE)))/VLOOKUP(B200,'2-Kosten per locatie'!$A$11:$C$31,3,FALSE)</f>
        <v>0</v>
      </c>
      <c r="U200" s="144">
        <f t="shared" si="13"/>
        <v>0</v>
      </c>
      <c r="V200" s="145" t="str">
        <f>VLOOKUP(K200,'3-Productie normen'!A:AG,29,FALSE)</f>
        <v>S</v>
      </c>
      <c r="W200" s="145"/>
      <c r="X200" s="146"/>
      <c r="Y200" s="147">
        <f t="shared" si="14"/>
        <v>571.20000000000005</v>
      </c>
    </row>
    <row r="201" spans="1:25" s="148" customFormat="1" ht="13.9" customHeight="1">
      <c r="A201" s="137">
        <v>201</v>
      </c>
      <c r="B201" s="138" t="s">
        <v>480</v>
      </c>
      <c r="C201" s="138" t="s">
        <v>481</v>
      </c>
      <c r="D201" s="138"/>
      <c r="E201" s="2">
        <v>0</v>
      </c>
      <c r="F201" s="2" t="s">
        <v>422</v>
      </c>
      <c r="G201" s="2" t="s">
        <v>567</v>
      </c>
      <c r="H201" s="2" t="s">
        <v>246</v>
      </c>
      <c r="I201" s="139" t="s">
        <v>46</v>
      </c>
      <c r="J201" s="139" t="s">
        <v>323</v>
      </c>
      <c r="K201" s="139" t="s">
        <v>321</v>
      </c>
      <c r="L201" s="139" t="s">
        <v>314</v>
      </c>
      <c r="M201" s="140"/>
      <c r="N201" s="141">
        <v>1.36</v>
      </c>
      <c r="O201" s="142">
        <f t="shared" si="10"/>
        <v>420</v>
      </c>
      <c r="P201" s="2">
        <v>210</v>
      </c>
      <c r="Q201" s="2">
        <v>210</v>
      </c>
      <c r="R201" s="143" t="e">
        <f t="shared" si="11"/>
        <v>#DIV/0!</v>
      </c>
      <c r="S201" s="143" t="e">
        <f t="shared" si="12"/>
        <v>#DIV/0!</v>
      </c>
      <c r="T201" s="144">
        <f>IF(P201="nio",0,IF(P201&gt;0,VLOOKUP(K201,'3-Productie normen'!A:W,VLOOKUP(P201,'3-Productie normen'!$B$37:$C$59,2,FALSE),FALSE)))/VLOOKUP(B201,'2-Kosten per locatie'!$A$11:$C$31,3,FALSE)</f>
        <v>0</v>
      </c>
      <c r="U201" s="144">
        <f t="shared" si="13"/>
        <v>0</v>
      </c>
      <c r="V201" s="145" t="str">
        <f>VLOOKUP(K201,'3-Productie normen'!A:AG,29,FALSE)</f>
        <v>S</v>
      </c>
      <c r="W201" s="145"/>
      <c r="X201" s="146"/>
      <c r="Y201" s="147">
        <f t="shared" si="14"/>
        <v>571.20000000000005</v>
      </c>
    </row>
    <row r="202" spans="1:25" s="148" customFormat="1" ht="13.9" customHeight="1">
      <c r="A202" s="137">
        <v>202</v>
      </c>
      <c r="B202" s="138" t="s">
        <v>480</v>
      </c>
      <c r="C202" s="138" t="s">
        <v>481</v>
      </c>
      <c r="D202" s="138"/>
      <c r="E202" s="2">
        <v>0</v>
      </c>
      <c r="F202" s="2" t="s">
        <v>422</v>
      </c>
      <c r="G202" s="2" t="s">
        <v>568</v>
      </c>
      <c r="H202" s="2" t="s">
        <v>246</v>
      </c>
      <c r="I202" s="139" t="s">
        <v>46</v>
      </c>
      <c r="J202" s="139" t="s">
        <v>320</v>
      </c>
      <c r="K202" s="139" t="s">
        <v>321</v>
      </c>
      <c r="L202" s="139" t="s">
        <v>314</v>
      </c>
      <c r="M202" s="140"/>
      <c r="N202" s="141">
        <v>6.99</v>
      </c>
      <c r="O202" s="142">
        <f t="shared" ref="O202:O265" si="15">SUM(P202:Q202)</f>
        <v>420</v>
      </c>
      <c r="P202" s="2">
        <v>210</v>
      </c>
      <c r="Q202" s="2">
        <v>210</v>
      </c>
      <c r="R202" s="143" t="e">
        <f t="shared" ref="R202:R265" si="16">IF(P202="nio",0,IF(P202&gt;0,P202*N202/T202,0))</f>
        <v>#DIV/0!</v>
      </c>
      <c r="S202" s="143" t="e">
        <f t="shared" ref="S202:S265" si="17">IF(Q202&gt;0,Q202*N202/U202,0)</f>
        <v>#DIV/0!</v>
      </c>
      <c r="T202" s="144">
        <f>IF(P202="nio",0,IF(P202&gt;0,VLOOKUP(K202,'3-Productie normen'!A:W,VLOOKUP(P202,'3-Productie normen'!$B$37:$C$59,2,FALSE),FALSE)))/VLOOKUP(B202,'2-Kosten per locatie'!$A$11:$C$31,3,FALSE)</f>
        <v>0</v>
      </c>
      <c r="U202" s="144">
        <f t="shared" ref="U202:U265" si="18">IF(Q202&gt;0,T202*$U$8,0)</f>
        <v>0</v>
      </c>
      <c r="V202" s="145" t="str">
        <f>VLOOKUP(K202,'3-Productie normen'!A:AG,29,FALSE)</f>
        <v>S</v>
      </c>
      <c r="W202" s="145"/>
      <c r="X202" s="146"/>
      <c r="Y202" s="147">
        <f t="shared" ref="Y202:Y265" si="19">O202*N202</f>
        <v>2935.8</v>
      </c>
    </row>
    <row r="203" spans="1:25" s="148" customFormat="1" ht="13.9" customHeight="1">
      <c r="A203" s="137">
        <v>203</v>
      </c>
      <c r="B203" s="138" t="s">
        <v>480</v>
      </c>
      <c r="C203" s="138" t="s">
        <v>481</v>
      </c>
      <c r="D203" s="138"/>
      <c r="E203" s="2">
        <v>0</v>
      </c>
      <c r="F203" s="2" t="s">
        <v>422</v>
      </c>
      <c r="G203" s="2" t="s">
        <v>569</v>
      </c>
      <c r="H203" s="2" t="s">
        <v>246</v>
      </c>
      <c r="I203" s="139" t="s">
        <v>46</v>
      </c>
      <c r="J203" s="139" t="s">
        <v>323</v>
      </c>
      <c r="K203" s="139" t="s">
        <v>321</v>
      </c>
      <c r="L203" s="139" t="s">
        <v>314</v>
      </c>
      <c r="M203" s="140"/>
      <c r="N203" s="141">
        <v>1.33</v>
      </c>
      <c r="O203" s="142">
        <f t="shared" si="15"/>
        <v>420</v>
      </c>
      <c r="P203" s="2">
        <v>210</v>
      </c>
      <c r="Q203" s="2">
        <v>210</v>
      </c>
      <c r="R203" s="143" t="e">
        <f t="shared" si="16"/>
        <v>#DIV/0!</v>
      </c>
      <c r="S203" s="143" t="e">
        <f t="shared" si="17"/>
        <v>#DIV/0!</v>
      </c>
      <c r="T203" s="144">
        <f>IF(P203="nio",0,IF(P203&gt;0,VLOOKUP(K203,'3-Productie normen'!A:W,VLOOKUP(P203,'3-Productie normen'!$B$37:$C$59,2,FALSE),FALSE)))/VLOOKUP(B203,'2-Kosten per locatie'!$A$11:$C$31,3,FALSE)</f>
        <v>0</v>
      </c>
      <c r="U203" s="144">
        <f t="shared" si="18"/>
        <v>0</v>
      </c>
      <c r="V203" s="145" t="str">
        <f>VLOOKUP(K203,'3-Productie normen'!A:AG,29,FALSE)</f>
        <v>S</v>
      </c>
      <c r="W203" s="145"/>
      <c r="X203" s="146"/>
      <c r="Y203" s="147">
        <f t="shared" si="19"/>
        <v>558.6</v>
      </c>
    </row>
    <row r="204" spans="1:25" s="148" customFormat="1" ht="13.9" customHeight="1">
      <c r="A204" s="137">
        <v>204</v>
      </c>
      <c r="B204" s="138" t="s">
        <v>480</v>
      </c>
      <c r="C204" s="138" t="s">
        <v>481</v>
      </c>
      <c r="D204" s="138"/>
      <c r="E204" s="2">
        <v>0</v>
      </c>
      <c r="F204" s="2" t="s">
        <v>422</v>
      </c>
      <c r="G204" s="2" t="s">
        <v>570</v>
      </c>
      <c r="H204" s="2" t="s">
        <v>246</v>
      </c>
      <c r="I204" s="139" t="s">
        <v>46</v>
      </c>
      <c r="J204" s="139" t="s">
        <v>323</v>
      </c>
      <c r="K204" s="139" t="s">
        <v>321</v>
      </c>
      <c r="L204" s="139" t="s">
        <v>314</v>
      </c>
      <c r="M204" s="140"/>
      <c r="N204" s="141">
        <v>1.32</v>
      </c>
      <c r="O204" s="142">
        <f t="shared" si="15"/>
        <v>420</v>
      </c>
      <c r="P204" s="2">
        <v>210</v>
      </c>
      <c r="Q204" s="2">
        <v>210</v>
      </c>
      <c r="R204" s="143" t="e">
        <f t="shared" si="16"/>
        <v>#DIV/0!</v>
      </c>
      <c r="S204" s="143" t="e">
        <f t="shared" si="17"/>
        <v>#DIV/0!</v>
      </c>
      <c r="T204" s="144">
        <f>IF(P204="nio",0,IF(P204&gt;0,VLOOKUP(K204,'3-Productie normen'!A:W,VLOOKUP(P204,'3-Productie normen'!$B$37:$C$59,2,FALSE),FALSE)))/VLOOKUP(B204,'2-Kosten per locatie'!$A$11:$C$31,3,FALSE)</f>
        <v>0</v>
      </c>
      <c r="U204" s="144">
        <f t="shared" si="18"/>
        <v>0</v>
      </c>
      <c r="V204" s="145" t="str">
        <f>VLOOKUP(K204,'3-Productie normen'!A:AG,29,FALSE)</f>
        <v>S</v>
      </c>
      <c r="W204" s="145"/>
      <c r="X204" s="146"/>
      <c r="Y204" s="147">
        <f t="shared" si="19"/>
        <v>554.4</v>
      </c>
    </row>
    <row r="205" spans="1:25" s="148" customFormat="1" ht="13.9" customHeight="1">
      <c r="A205" s="137">
        <v>205</v>
      </c>
      <c r="B205" s="138" t="s">
        <v>480</v>
      </c>
      <c r="C205" s="138" t="s">
        <v>481</v>
      </c>
      <c r="D205" s="138"/>
      <c r="E205" s="2">
        <v>0</v>
      </c>
      <c r="F205" s="2" t="s">
        <v>422</v>
      </c>
      <c r="G205" s="2" t="s">
        <v>571</v>
      </c>
      <c r="H205" s="2" t="s">
        <v>246</v>
      </c>
      <c r="I205" s="139" t="s">
        <v>46</v>
      </c>
      <c r="J205" s="139" t="s">
        <v>323</v>
      </c>
      <c r="K205" s="139" t="s">
        <v>321</v>
      </c>
      <c r="L205" s="139" t="s">
        <v>314</v>
      </c>
      <c r="M205" s="140"/>
      <c r="N205" s="141">
        <v>1.33</v>
      </c>
      <c r="O205" s="142">
        <f t="shared" si="15"/>
        <v>420</v>
      </c>
      <c r="P205" s="2">
        <v>210</v>
      </c>
      <c r="Q205" s="2">
        <v>210</v>
      </c>
      <c r="R205" s="143" t="e">
        <f t="shared" si="16"/>
        <v>#DIV/0!</v>
      </c>
      <c r="S205" s="143" t="e">
        <f t="shared" si="17"/>
        <v>#DIV/0!</v>
      </c>
      <c r="T205" s="144">
        <f>IF(P205="nio",0,IF(P205&gt;0,VLOOKUP(K205,'3-Productie normen'!A:W,VLOOKUP(P205,'3-Productie normen'!$B$37:$C$59,2,FALSE),FALSE)))/VLOOKUP(B205,'2-Kosten per locatie'!$A$11:$C$31,3,FALSE)</f>
        <v>0</v>
      </c>
      <c r="U205" s="144">
        <f t="shared" si="18"/>
        <v>0</v>
      </c>
      <c r="V205" s="145" t="str">
        <f>VLOOKUP(K205,'3-Productie normen'!A:AG,29,FALSE)</f>
        <v>S</v>
      </c>
      <c r="W205" s="145"/>
      <c r="X205" s="146"/>
      <c r="Y205" s="147">
        <f t="shared" si="19"/>
        <v>558.6</v>
      </c>
    </row>
    <row r="206" spans="1:25" s="148" customFormat="1" ht="13.9" customHeight="1">
      <c r="A206" s="137">
        <v>206</v>
      </c>
      <c r="B206" s="138" t="s">
        <v>480</v>
      </c>
      <c r="C206" s="138" t="s">
        <v>481</v>
      </c>
      <c r="D206" s="138"/>
      <c r="E206" s="2">
        <v>0</v>
      </c>
      <c r="F206" s="2" t="s">
        <v>422</v>
      </c>
      <c r="G206" s="2" t="s">
        <v>572</v>
      </c>
      <c r="H206" s="2" t="s">
        <v>246</v>
      </c>
      <c r="I206" s="139" t="s">
        <v>46</v>
      </c>
      <c r="J206" s="139" t="s">
        <v>320</v>
      </c>
      <c r="K206" s="139" t="s">
        <v>321</v>
      </c>
      <c r="L206" s="139" t="s">
        <v>314</v>
      </c>
      <c r="M206" s="140"/>
      <c r="N206" s="141">
        <v>6.99</v>
      </c>
      <c r="O206" s="142">
        <f t="shared" si="15"/>
        <v>420</v>
      </c>
      <c r="P206" s="2">
        <v>210</v>
      </c>
      <c r="Q206" s="2">
        <v>210</v>
      </c>
      <c r="R206" s="143" t="e">
        <f t="shared" si="16"/>
        <v>#DIV/0!</v>
      </c>
      <c r="S206" s="143" t="e">
        <f t="shared" si="17"/>
        <v>#DIV/0!</v>
      </c>
      <c r="T206" s="144">
        <f>IF(P206="nio",0,IF(P206&gt;0,VLOOKUP(K206,'3-Productie normen'!A:W,VLOOKUP(P206,'3-Productie normen'!$B$37:$C$59,2,FALSE),FALSE)))/VLOOKUP(B206,'2-Kosten per locatie'!$A$11:$C$31,3,FALSE)</f>
        <v>0</v>
      </c>
      <c r="U206" s="144">
        <f t="shared" si="18"/>
        <v>0</v>
      </c>
      <c r="V206" s="145" t="str">
        <f>VLOOKUP(K206,'3-Productie normen'!A:AG,29,FALSE)</f>
        <v>S</v>
      </c>
      <c r="W206" s="145"/>
      <c r="X206" s="146"/>
      <c r="Y206" s="147">
        <f t="shared" si="19"/>
        <v>2935.8</v>
      </c>
    </row>
    <row r="207" spans="1:25" s="148" customFormat="1" ht="13.9" customHeight="1">
      <c r="A207" s="137">
        <v>207</v>
      </c>
      <c r="B207" s="138" t="s">
        <v>480</v>
      </c>
      <c r="C207" s="138" t="s">
        <v>481</v>
      </c>
      <c r="D207" s="138"/>
      <c r="E207" s="2">
        <v>0</v>
      </c>
      <c r="F207" s="2" t="s">
        <v>422</v>
      </c>
      <c r="G207" s="2" t="s">
        <v>573</v>
      </c>
      <c r="H207" s="2" t="s">
        <v>246</v>
      </c>
      <c r="I207" s="139" t="s">
        <v>46</v>
      </c>
      <c r="J207" s="139" t="s">
        <v>323</v>
      </c>
      <c r="K207" s="139" t="s">
        <v>321</v>
      </c>
      <c r="L207" s="139" t="s">
        <v>314</v>
      </c>
      <c r="M207" s="140"/>
      <c r="N207" s="141">
        <v>1.33</v>
      </c>
      <c r="O207" s="142">
        <f t="shared" si="15"/>
        <v>420</v>
      </c>
      <c r="P207" s="2">
        <v>210</v>
      </c>
      <c r="Q207" s="2">
        <v>210</v>
      </c>
      <c r="R207" s="143" t="e">
        <f t="shared" si="16"/>
        <v>#DIV/0!</v>
      </c>
      <c r="S207" s="143" t="e">
        <f t="shared" si="17"/>
        <v>#DIV/0!</v>
      </c>
      <c r="T207" s="144">
        <f>IF(P207="nio",0,IF(P207&gt;0,VLOOKUP(K207,'3-Productie normen'!A:W,VLOOKUP(P207,'3-Productie normen'!$B$37:$C$59,2,FALSE),FALSE)))/VLOOKUP(B207,'2-Kosten per locatie'!$A$11:$C$31,3,FALSE)</f>
        <v>0</v>
      </c>
      <c r="U207" s="144">
        <f t="shared" si="18"/>
        <v>0</v>
      </c>
      <c r="V207" s="145" t="str">
        <f>VLOOKUP(K207,'3-Productie normen'!A:AG,29,FALSE)</f>
        <v>S</v>
      </c>
      <c r="W207" s="145"/>
      <c r="X207" s="146"/>
      <c r="Y207" s="147">
        <f t="shared" si="19"/>
        <v>558.6</v>
      </c>
    </row>
    <row r="208" spans="1:25" s="148" customFormat="1" ht="13.9" customHeight="1">
      <c r="A208" s="137">
        <v>208</v>
      </c>
      <c r="B208" s="138" t="s">
        <v>480</v>
      </c>
      <c r="C208" s="138" t="s">
        <v>481</v>
      </c>
      <c r="D208" s="138"/>
      <c r="E208" s="2">
        <v>0</v>
      </c>
      <c r="F208" s="2" t="s">
        <v>422</v>
      </c>
      <c r="G208" s="2" t="s">
        <v>574</v>
      </c>
      <c r="H208" s="2" t="s">
        <v>246</v>
      </c>
      <c r="I208" s="139" t="s">
        <v>46</v>
      </c>
      <c r="J208" s="139" t="s">
        <v>323</v>
      </c>
      <c r="K208" s="139" t="s">
        <v>321</v>
      </c>
      <c r="L208" s="139" t="s">
        <v>314</v>
      </c>
      <c r="M208" s="140"/>
      <c r="N208" s="141">
        <v>1.32</v>
      </c>
      <c r="O208" s="142">
        <f t="shared" si="15"/>
        <v>420</v>
      </c>
      <c r="P208" s="2">
        <v>210</v>
      </c>
      <c r="Q208" s="2">
        <v>210</v>
      </c>
      <c r="R208" s="143" t="e">
        <f t="shared" si="16"/>
        <v>#DIV/0!</v>
      </c>
      <c r="S208" s="143" t="e">
        <f t="shared" si="17"/>
        <v>#DIV/0!</v>
      </c>
      <c r="T208" s="144">
        <f>IF(P208="nio",0,IF(P208&gt;0,VLOOKUP(K208,'3-Productie normen'!A:W,VLOOKUP(P208,'3-Productie normen'!$B$37:$C$59,2,FALSE),FALSE)))/VLOOKUP(B208,'2-Kosten per locatie'!$A$11:$C$31,3,FALSE)</f>
        <v>0</v>
      </c>
      <c r="U208" s="144">
        <f t="shared" si="18"/>
        <v>0</v>
      </c>
      <c r="V208" s="145" t="str">
        <f>VLOOKUP(K208,'3-Productie normen'!A:AG,29,FALSE)</f>
        <v>S</v>
      </c>
      <c r="W208" s="145"/>
      <c r="X208" s="146"/>
      <c r="Y208" s="147">
        <f t="shared" si="19"/>
        <v>554.4</v>
      </c>
    </row>
    <row r="209" spans="1:25" s="148" customFormat="1" ht="13.9" customHeight="1">
      <c r="A209" s="137">
        <v>209</v>
      </c>
      <c r="B209" s="138" t="s">
        <v>480</v>
      </c>
      <c r="C209" s="138" t="s">
        <v>481</v>
      </c>
      <c r="D209" s="138"/>
      <c r="E209" s="2">
        <v>0</v>
      </c>
      <c r="F209" s="2" t="s">
        <v>422</v>
      </c>
      <c r="G209" s="2" t="s">
        <v>575</v>
      </c>
      <c r="H209" s="2" t="s">
        <v>246</v>
      </c>
      <c r="I209" s="139" t="s">
        <v>46</v>
      </c>
      <c r="J209" s="139" t="s">
        <v>323</v>
      </c>
      <c r="K209" s="139" t="s">
        <v>321</v>
      </c>
      <c r="L209" s="139" t="s">
        <v>314</v>
      </c>
      <c r="M209" s="140"/>
      <c r="N209" s="141">
        <v>1.33</v>
      </c>
      <c r="O209" s="142">
        <f t="shared" si="15"/>
        <v>420</v>
      </c>
      <c r="P209" s="2">
        <v>210</v>
      </c>
      <c r="Q209" s="2">
        <v>210</v>
      </c>
      <c r="R209" s="143" t="e">
        <f t="shared" si="16"/>
        <v>#DIV/0!</v>
      </c>
      <c r="S209" s="143" t="e">
        <f t="shared" si="17"/>
        <v>#DIV/0!</v>
      </c>
      <c r="T209" s="144">
        <f>IF(P209="nio",0,IF(P209&gt;0,VLOOKUP(K209,'3-Productie normen'!A:W,VLOOKUP(P209,'3-Productie normen'!$B$37:$C$59,2,FALSE),FALSE)))/VLOOKUP(B209,'2-Kosten per locatie'!$A$11:$C$31,3,FALSE)</f>
        <v>0</v>
      </c>
      <c r="U209" s="144">
        <f t="shared" si="18"/>
        <v>0</v>
      </c>
      <c r="V209" s="145" t="str">
        <f>VLOOKUP(K209,'3-Productie normen'!A:AG,29,FALSE)</f>
        <v>S</v>
      </c>
      <c r="W209" s="145"/>
      <c r="X209" s="146"/>
      <c r="Y209" s="147">
        <f t="shared" si="19"/>
        <v>558.6</v>
      </c>
    </row>
    <row r="210" spans="1:25" s="148" customFormat="1" ht="13.9" customHeight="1">
      <c r="A210" s="137">
        <v>210</v>
      </c>
      <c r="B210" s="138" t="s">
        <v>480</v>
      </c>
      <c r="C210" s="138" t="s">
        <v>481</v>
      </c>
      <c r="D210" s="138"/>
      <c r="E210" s="2">
        <v>0</v>
      </c>
      <c r="F210" s="2" t="s">
        <v>422</v>
      </c>
      <c r="G210" s="2" t="s">
        <v>576</v>
      </c>
      <c r="H210" s="2" t="s">
        <v>246</v>
      </c>
      <c r="I210" s="139" t="s">
        <v>46</v>
      </c>
      <c r="J210" s="139" t="s">
        <v>320</v>
      </c>
      <c r="K210" s="139" t="s">
        <v>321</v>
      </c>
      <c r="L210" s="139" t="s">
        <v>314</v>
      </c>
      <c r="M210" s="140"/>
      <c r="N210" s="141">
        <v>4.7699999999999996</v>
      </c>
      <c r="O210" s="142">
        <f t="shared" si="15"/>
        <v>420</v>
      </c>
      <c r="P210" s="2">
        <v>210</v>
      </c>
      <c r="Q210" s="2">
        <v>210</v>
      </c>
      <c r="R210" s="143" t="e">
        <f t="shared" si="16"/>
        <v>#DIV/0!</v>
      </c>
      <c r="S210" s="143" t="e">
        <f t="shared" si="17"/>
        <v>#DIV/0!</v>
      </c>
      <c r="T210" s="144">
        <f>IF(P210="nio",0,IF(P210&gt;0,VLOOKUP(K210,'3-Productie normen'!A:W,VLOOKUP(P210,'3-Productie normen'!$B$37:$C$59,2,FALSE),FALSE)))/VLOOKUP(B210,'2-Kosten per locatie'!$A$11:$C$31,3,FALSE)</f>
        <v>0</v>
      </c>
      <c r="U210" s="144">
        <f t="shared" si="18"/>
        <v>0</v>
      </c>
      <c r="V210" s="145" t="str">
        <f>VLOOKUP(K210,'3-Productie normen'!A:AG,29,FALSE)</f>
        <v>S</v>
      </c>
      <c r="W210" s="145"/>
      <c r="X210" s="146"/>
      <c r="Y210" s="147">
        <f t="shared" si="19"/>
        <v>2003.3999999999999</v>
      </c>
    </row>
    <row r="211" spans="1:25" s="148" customFormat="1" ht="13.9" customHeight="1">
      <c r="A211" s="137">
        <v>211</v>
      </c>
      <c r="B211" s="138" t="s">
        <v>480</v>
      </c>
      <c r="C211" s="138" t="s">
        <v>481</v>
      </c>
      <c r="D211" s="138"/>
      <c r="E211" s="2">
        <v>0</v>
      </c>
      <c r="F211" s="2" t="s">
        <v>422</v>
      </c>
      <c r="G211" s="2" t="s">
        <v>577</v>
      </c>
      <c r="H211" s="2" t="s">
        <v>246</v>
      </c>
      <c r="I211" s="139" t="s">
        <v>46</v>
      </c>
      <c r="J211" s="139" t="s">
        <v>323</v>
      </c>
      <c r="K211" s="139" t="s">
        <v>321</v>
      </c>
      <c r="L211" s="139" t="s">
        <v>314</v>
      </c>
      <c r="M211" s="140"/>
      <c r="N211" s="141">
        <v>1.36</v>
      </c>
      <c r="O211" s="142">
        <f t="shared" si="15"/>
        <v>420</v>
      </c>
      <c r="P211" s="2">
        <v>210</v>
      </c>
      <c r="Q211" s="2">
        <v>210</v>
      </c>
      <c r="R211" s="143" t="e">
        <f t="shared" si="16"/>
        <v>#DIV/0!</v>
      </c>
      <c r="S211" s="143" t="e">
        <f t="shared" si="17"/>
        <v>#DIV/0!</v>
      </c>
      <c r="T211" s="144">
        <f>IF(P211="nio",0,IF(P211&gt;0,VLOOKUP(K211,'3-Productie normen'!A:W,VLOOKUP(P211,'3-Productie normen'!$B$37:$C$59,2,FALSE),FALSE)))/VLOOKUP(B211,'2-Kosten per locatie'!$A$11:$C$31,3,FALSE)</f>
        <v>0</v>
      </c>
      <c r="U211" s="144">
        <f t="shared" si="18"/>
        <v>0</v>
      </c>
      <c r="V211" s="145" t="str">
        <f>VLOOKUP(K211,'3-Productie normen'!A:AG,29,FALSE)</f>
        <v>S</v>
      </c>
      <c r="W211" s="145"/>
      <c r="X211" s="146"/>
      <c r="Y211" s="147">
        <f t="shared" si="19"/>
        <v>571.20000000000005</v>
      </c>
    </row>
    <row r="212" spans="1:25" s="148" customFormat="1" ht="13.9" customHeight="1">
      <c r="A212" s="137">
        <v>212</v>
      </c>
      <c r="B212" s="138" t="s">
        <v>480</v>
      </c>
      <c r="C212" s="138" t="s">
        <v>481</v>
      </c>
      <c r="D212" s="138"/>
      <c r="E212" s="2">
        <v>0</v>
      </c>
      <c r="F212" s="2" t="s">
        <v>422</v>
      </c>
      <c r="G212" s="2" t="s">
        <v>578</v>
      </c>
      <c r="H212" s="2" t="s">
        <v>246</v>
      </c>
      <c r="I212" s="139" t="s">
        <v>46</v>
      </c>
      <c r="J212" s="139" t="s">
        <v>323</v>
      </c>
      <c r="K212" s="139" t="s">
        <v>321</v>
      </c>
      <c r="L212" s="139" t="s">
        <v>314</v>
      </c>
      <c r="M212" s="140"/>
      <c r="N212" s="141">
        <v>1.36</v>
      </c>
      <c r="O212" s="142">
        <f t="shared" si="15"/>
        <v>420</v>
      </c>
      <c r="P212" s="2">
        <v>210</v>
      </c>
      <c r="Q212" s="2">
        <v>210</v>
      </c>
      <c r="R212" s="143" t="e">
        <f t="shared" si="16"/>
        <v>#DIV/0!</v>
      </c>
      <c r="S212" s="143" t="e">
        <f t="shared" si="17"/>
        <v>#DIV/0!</v>
      </c>
      <c r="T212" s="144">
        <f>IF(P212="nio",0,IF(P212&gt;0,VLOOKUP(K212,'3-Productie normen'!A:W,VLOOKUP(P212,'3-Productie normen'!$B$37:$C$59,2,FALSE),FALSE)))/VLOOKUP(B212,'2-Kosten per locatie'!$A$11:$C$31,3,FALSE)</f>
        <v>0</v>
      </c>
      <c r="U212" s="144">
        <f t="shared" si="18"/>
        <v>0</v>
      </c>
      <c r="V212" s="145" t="str">
        <f>VLOOKUP(K212,'3-Productie normen'!A:AG,29,FALSE)</f>
        <v>S</v>
      </c>
      <c r="W212" s="145"/>
      <c r="X212" s="146"/>
      <c r="Y212" s="147">
        <f t="shared" si="19"/>
        <v>571.20000000000005</v>
      </c>
    </row>
    <row r="213" spans="1:25" s="148" customFormat="1" ht="13.9" customHeight="1">
      <c r="A213" s="137">
        <v>213</v>
      </c>
      <c r="B213" s="138" t="s">
        <v>480</v>
      </c>
      <c r="C213" s="138" t="s">
        <v>481</v>
      </c>
      <c r="D213" s="138"/>
      <c r="E213" s="2">
        <v>0</v>
      </c>
      <c r="F213" s="2" t="s">
        <v>422</v>
      </c>
      <c r="G213" s="2" t="s">
        <v>579</v>
      </c>
      <c r="H213" s="2" t="s">
        <v>246</v>
      </c>
      <c r="I213" s="139" t="s">
        <v>46</v>
      </c>
      <c r="J213" s="139" t="s">
        <v>320</v>
      </c>
      <c r="K213" s="139" t="s">
        <v>321</v>
      </c>
      <c r="L213" s="139" t="s">
        <v>314</v>
      </c>
      <c r="M213" s="140"/>
      <c r="N213" s="141">
        <v>8.5</v>
      </c>
      <c r="O213" s="142">
        <f t="shared" si="15"/>
        <v>420</v>
      </c>
      <c r="P213" s="2">
        <v>210</v>
      </c>
      <c r="Q213" s="2">
        <v>210</v>
      </c>
      <c r="R213" s="143" t="e">
        <f t="shared" si="16"/>
        <v>#DIV/0!</v>
      </c>
      <c r="S213" s="143" t="e">
        <f t="shared" si="17"/>
        <v>#DIV/0!</v>
      </c>
      <c r="T213" s="144">
        <f>IF(P213="nio",0,IF(P213&gt;0,VLOOKUP(K213,'3-Productie normen'!A:W,VLOOKUP(P213,'3-Productie normen'!$B$37:$C$59,2,FALSE),FALSE)))/VLOOKUP(B213,'2-Kosten per locatie'!$A$11:$C$31,3,FALSE)</f>
        <v>0</v>
      </c>
      <c r="U213" s="144">
        <f t="shared" si="18"/>
        <v>0</v>
      </c>
      <c r="V213" s="145" t="str">
        <f>VLOOKUP(K213,'3-Productie normen'!A:AG,29,FALSE)</f>
        <v>S</v>
      </c>
      <c r="W213" s="145"/>
      <c r="X213" s="146"/>
      <c r="Y213" s="147">
        <f t="shared" si="19"/>
        <v>3570</v>
      </c>
    </row>
    <row r="214" spans="1:25" s="148" customFormat="1" ht="13.9" customHeight="1">
      <c r="A214" s="137">
        <v>214</v>
      </c>
      <c r="B214" s="138" t="s">
        <v>480</v>
      </c>
      <c r="C214" s="138" t="s">
        <v>481</v>
      </c>
      <c r="D214" s="138"/>
      <c r="E214" s="2">
        <v>0</v>
      </c>
      <c r="F214" s="2" t="s">
        <v>422</v>
      </c>
      <c r="G214" s="2" t="s">
        <v>580</v>
      </c>
      <c r="H214" s="2" t="s">
        <v>246</v>
      </c>
      <c r="I214" s="139" t="s">
        <v>46</v>
      </c>
      <c r="J214" s="139" t="s">
        <v>323</v>
      </c>
      <c r="K214" s="139" t="s">
        <v>321</v>
      </c>
      <c r="L214" s="139" t="s">
        <v>314</v>
      </c>
      <c r="M214" s="140"/>
      <c r="N214" s="141">
        <v>1.19</v>
      </c>
      <c r="O214" s="142">
        <f t="shared" si="15"/>
        <v>420</v>
      </c>
      <c r="P214" s="2">
        <v>210</v>
      </c>
      <c r="Q214" s="2">
        <v>210</v>
      </c>
      <c r="R214" s="143" t="e">
        <f t="shared" si="16"/>
        <v>#DIV/0!</v>
      </c>
      <c r="S214" s="143" t="e">
        <f t="shared" si="17"/>
        <v>#DIV/0!</v>
      </c>
      <c r="T214" s="144">
        <f>IF(P214="nio",0,IF(P214&gt;0,VLOOKUP(K214,'3-Productie normen'!A:W,VLOOKUP(P214,'3-Productie normen'!$B$37:$C$59,2,FALSE),FALSE)))/VLOOKUP(B214,'2-Kosten per locatie'!$A$11:$C$31,3,FALSE)</f>
        <v>0</v>
      </c>
      <c r="U214" s="144">
        <f t="shared" si="18"/>
        <v>0</v>
      </c>
      <c r="V214" s="145" t="str">
        <f>VLOOKUP(K214,'3-Productie normen'!A:AG,29,FALSE)</f>
        <v>S</v>
      </c>
      <c r="W214" s="145"/>
      <c r="X214" s="146"/>
      <c r="Y214" s="147">
        <f t="shared" si="19"/>
        <v>499.79999999999995</v>
      </c>
    </row>
    <row r="215" spans="1:25" s="148" customFormat="1" ht="13.9" customHeight="1">
      <c r="A215" s="137">
        <v>215</v>
      </c>
      <c r="B215" s="138" t="s">
        <v>480</v>
      </c>
      <c r="C215" s="138" t="s">
        <v>481</v>
      </c>
      <c r="D215" s="138"/>
      <c r="E215" s="2">
        <v>0</v>
      </c>
      <c r="F215" s="2" t="s">
        <v>422</v>
      </c>
      <c r="G215" s="2" t="s">
        <v>581</v>
      </c>
      <c r="H215" s="2" t="s">
        <v>246</v>
      </c>
      <c r="I215" s="139" t="s">
        <v>46</v>
      </c>
      <c r="J215" s="139" t="s">
        <v>323</v>
      </c>
      <c r="K215" s="139" t="s">
        <v>321</v>
      </c>
      <c r="L215" s="139" t="s">
        <v>314</v>
      </c>
      <c r="M215" s="140"/>
      <c r="N215" s="141">
        <v>1.17</v>
      </c>
      <c r="O215" s="142">
        <f t="shared" si="15"/>
        <v>420</v>
      </c>
      <c r="P215" s="2">
        <v>210</v>
      </c>
      <c r="Q215" s="2">
        <v>210</v>
      </c>
      <c r="R215" s="143" t="e">
        <f t="shared" si="16"/>
        <v>#DIV/0!</v>
      </c>
      <c r="S215" s="143" t="e">
        <f t="shared" si="17"/>
        <v>#DIV/0!</v>
      </c>
      <c r="T215" s="144">
        <f>IF(P215="nio",0,IF(P215&gt;0,VLOOKUP(K215,'3-Productie normen'!A:W,VLOOKUP(P215,'3-Productie normen'!$B$37:$C$59,2,FALSE),FALSE)))/VLOOKUP(B215,'2-Kosten per locatie'!$A$11:$C$31,3,FALSE)</f>
        <v>0</v>
      </c>
      <c r="U215" s="144">
        <f t="shared" si="18"/>
        <v>0</v>
      </c>
      <c r="V215" s="145" t="str">
        <f>VLOOKUP(K215,'3-Productie normen'!A:AG,29,FALSE)</f>
        <v>S</v>
      </c>
      <c r="W215" s="145"/>
      <c r="X215" s="146"/>
      <c r="Y215" s="147">
        <f t="shared" si="19"/>
        <v>491.4</v>
      </c>
    </row>
    <row r="216" spans="1:25" s="148" customFormat="1" ht="13.9" customHeight="1">
      <c r="A216" s="137">
        <v>216</v>
      </c>
      <c r="B216" s="138" t="s">
        <v>480</v>
      </c>
      <c r="C216" s="138" t="s">
        <v>481</v>
      </c>
      <c r="D216" s="138"/>
      <c r="E216" s="2">
        <v>0</v>
      </c>
      <c r="F216" s="2" t="s">
        <v>422</v>
      </c>
      <c r="G216" s="2" t="s">
        <v>582</v>
      </c>
      <c r="H216" s="2" t="s">
        <v>246</v>
      </c>
      <c r="I216" s="139" t="s">
        <v>46</v>
      </c>
      <c r="J216" s="139" t="s">
        <v>323</v>
      </c>
      <c r="K216" s="139" t="s">
        <v>321</v>
      </c>
      <c r="L216" s="139" t="s">
        <v>314</v>
      </c>
      <c r="M216" s="140"/>
      <c r="N216" s="141">
        <v>1.22</v>
      </c>
      <c r="O216" s="142">
        <f t="shared" si="15"/>
        <v>420</v>
      </c>
      <c r="P216" s="2">
        <v>210</v>
      </c>
      <c r="Q216" s="2">
        <v>210</v>
      </c>
      <c r="R216" s="143" t="e">
        <f t="shared" si="16"/>
        <v>#DIV/0!</v>
      </c>
      <c r="S216" s="143" t="e">
        <f t="shared" si="17"/>
        <v>#DIV/0!</v>
      </c>
      <c r="T216" s="144">
        <f>IF(P216="nio",0,IF(P216&gt;0,VLOOKUP(K216,'3-Productie normen'!A:W,VLOOKUP(P216,'3-Productie normen'!$B$37:$C$59,2,FALSE),FALSE)))/VLOOKUP(B216,'2-Kosten per locatie'!$A$11:$C$31,3,FALSE)</f>
        <v>0</v>
      </c>
      <c r="U216" s="144">
        <f t="shared" si="18"/>
        <v>0</v>
      </c>
      <c r="V216" s="145" t="str">
        <f>VLOOKUP(K216,'3-Productie normen'!A:AG,29,FALSE)</f>
        <v>S</v>
      </c>
      <c r="W216" s="145"/>
      <c r="X216" s="146"/>
      <c r="Y216" s="147">
        <f t="shared" si="19"/>
        <v>512.4</v>
      </c>
    </row>
    <row r="217" spans="1:25" s="148" customFormat="1" ht="13.9" customHeight="1">
      <c r="A217" s="137">
        <v>217</v>
      </c>
      <c r="B217" s="138" t="s">
        <v>480</v>
      </c>
      <c r="C217" s="138" t="s">
        <v>481</v>
      </c>
      <c r="D217" s="138"/>
      <c r="E217" s="2">
        <v>0</v>
      </c>
      <c r="F217" s="2" t="s">
        <v>422</v>
      </c>
      <c r="G217" s="2" t="s">
        <v>583</v>
      </c>
      <c r="H217" s="2" t="s">
        <v>246</v>
      </c>
      <c r="I217" s="139" t="s">
        <v>46</v>
      </c>
      <c r="J217" s="139" t="s">
        <v>323</v>
      </c>
      <c r="K217" s="139" t="s">
        <v>321</v>
      </c>
      <c r="L217" s="139" t="s">
        <v>314</v>
      </c>
      <c r="M217" s="140"/>
      <c r="N217" s="141">
        <v>1.1399999999999999</v>
      </c>
      <c r="O217" s="142">
        <f t="shared" si="15"/>
        <v>420</v>
      </c>
      <c r="P217" s="2">
        <v>210</v>
      </c>
      <c r="Q217" s="2">
        <v>210</v>
      </c>
      <c r="R217" s="143" t="e">
        <f t="shared" si="16"/>
        <v>#DIV/0!</v>
      </c>
      <c r="S217" s="143" t="e">
        <f t="shared" si="17"/>
        <v>#DIV/0!</v>
      </c>
      <c r="T217" s="144">
        <f>IF(P217="nio",0,IF(P217&gt;0,VLOOKUP(K217,'3-Productie normen'!A:W,VLOOKUP(P217,'3-Productie normen'!$B$37:$C$59,2,FALSE),FALSE)))/VLOOKUP(B217,'2-Kosten per locatie'!$A$11:$C$31,3,FALSE)</f>
        <v>0</v>
      </c>
      <c r="U217" s="144">
        <f t="shared" si="18"/>
        <v>0</v>
      </c>
      <c r="V217" s="145" t="str">
        <f>VLOOKUP(K217,'3-Productie normen'!A:AG,29,FALSE)</f>
        <v>S</v>
      </c>
      <c r="W217" s="145"/>
      <c r="X217" s="146"/>
      <c r="Y217" s="147">
        <f t="shared" si="19"/>
        <v>478.79999999999995</v>
      </c>
    </row>
    <row r="218" spans="1:25" s="148" customFormat="1" ht="13.9" customHeight="1">
      <c r="A218" s="137">
        <v>218</v>
      </c>
      <c r="B218" s="138" t="s">
        <v>480</v>
      </c>
      <c r="C218" s="138" t="s">
        <v>481</v>
      </c>
      <c r="D218" s="138"/>
      <c r="E218" s="2">
        <v>0</v>
      </c>
      <c r="F218" s="2" t="s">
        <v>422</v>
      </c>
      <c r="G218" s="2" t="s">
        <v>584</v>
      </c>
      <c r="H218" s="2" t="s">
        <v>246</v>
      </c>
      <c r="I218" s="139" t="s">
        <v>46</v>
      </c>
      <c r="J218" s="139" t="s">
        <v>323</v>
      </c>
      <c r="K218" s="139" t="s">
        <v>321</v>
      </c>
      <c r="L218" s="139" t="s">
        <v>314</v>
      </c>
      <c r="M218" s="140"/>
      <c r="N218" s="141">
        <v>5.58</v>
      </c>
      <c r="O218" s="142">
        <f t="shared" si="15"/>
        <v>420</v>
      </c>
      <c r="P218" s="2">
        <v>210</v>
      </c>
      <c r="Q218" s="2">
        <v>210</v>
      </c>
      <c r="R218" s="143" t="e">
        <f t="shared" si="16"/>
        <v>#DIV/0!</v>
      </c>
      <c r="S218" s="143" t="e">
        <f t="shared" si="17"/>
        <v>#DIV/0!</v>
      </c>
      <c r="T218" s="144">
        <f>IF(P218="nio",0,IF(P218&gt;0,VLOOKUP(K218,'3-Productie normen'!A:W,VLOOKUP(P218,'3-Productie normen'!$B$37:$C$59,2,FALSE),FALSE)))/VLOOKUP(B218,'2-Kosten per locatie'!$A$11:$C$31,3,FALSE)</f>
        <v>0</v>
      </c>
      <c r="U218" s="144">
        <f t="shared" si="18"/>
        <v>0</v>
      </c>
      <c r="V218" s="145" t="str">
        <f>VLOOKUP(K218,'3-Productie normen'!A:AG,29,FALSE)</f>
        <v>S</v>
      </c>
      <c r="W218" s="145"/>
      <c r="X218" s="146"/>
      <c r="Y218" s="147">
        <f t="shared" si="19"/>
        <v>2343.6</v>
      </c>
    </row>
    <row r="219" spans="1:25" s="148" customFormat="1" ht="13.9" customHeight="1">
      <c r="A219" s="137">
        <v>219</v>
      </c>
      <c r="B219" s="138" t="s">
        <v>480</v>
      </c>
      <c r="C219" s="138" t="s">
        <v>481</v>
      </c>
      <c r="D219" s="138"/>
      <c r="E219" s="2">
        <v>0</v>
      </c>
      <c r="F219" s="2" t="s">
        <v>422</v>
      </c>
      <c r="G219" s="2" t="s">
        <v>585</v>
      </c>
      <c r="H219" s="2" t="s">
        <v>246</v>
      </c>
      <c r="I219" s="139" t="s">
        <v>46</v>
      </c>
      <c r="J219" s="139" t="s">
        <v>320</v>
      </c>
      <c r="K219" s="139" t="s">
        <v>321</v>
      </c>
      <c r="L219" s="139" t="s">
        <v>314</v>
      </c>
      <c r="M219" s="140"/>
      <c r="N219" s="141">
        <v>12.24</v>
      </c>
      <c r="O219" s="142">
        <f t="shared" si="15"/>
        <v>420</v>
      </c>
      <c r="P219" s="2">
        <v>210</v>
      </c>
      <c r="Q219" s="2">
        <v>210</v>
      </c>
      <c r="R219" s="143" t="e">
        <f t="shared" si="16"/>
        <v>#DIV/0!</v>
      </c>
      <c r="S219" s="143" t="e">
        <f t="shared" si="17"/>
        <v>#DIV/0!</v>
      </c>
      <c r="T219" s="144">
        <f>IF(P219="nio",0,IF(P219&gt;0,VLOOKUP(K219,'3-Productie normen'!A:W,VLOOKUP(P219,'3-Productie normen'!$B$37:$C$59,2,FALSE),FALSE)))/VLOOKUP(B219,'2-Kosten per locatie'!$A$11:$C$31,3,FALSE)</f>
        <v>0</v>
      </c>
      <c r="U219" s="144">
        <f t="shared" si="18"/>
        <v>0</v>
      </c>
      <c r="V219" s="145" t="str">
        <f>VLOOKUP(K219,'3-Productie normen'!A:AG,29,FALSE)</f>
        <v>S</v>
      </c>
      <c r="W219" s="145"/>
      <c r="X219" s="146"/>
      <c r="Y219" s="147">
        <f t="shared" si="19"/>
        <v>5140.8</v>
      </c>
    </row>
    <row r="220" spans="1:25" s="148" customFormat="1" ht="13.9" customHeight="1">
      <c r="A220" s="137">
        <v>220</v>
      </c>
      <c r="B220" s="138" t="s">
        <v>480</v>
      </c>
      <c r="C220" s="138" t="s">
        <v>481</v>
      </c>
      <c r="D220" s="138"/>
      <c r="E220" s="2">
        <v>0</v>
      </c>
      <c r="F220" s="2" t="s">
        <v>422</v>
      </c>
      <c r="G220" s="2" t="s">
        <v>586</v>
      </c>
      <c r="H220" s="2" t="s">
        <v>246</v>
      </c>
      <c r="I220" s="139" t="s">
        <v>46</v>
      </c>
      <c r="J220" s="139" t="s">
        <v>323</v>
      </c>
      <c r="K220" s="139" t="s">
        <v>321</v>
      </c>
      <c r="L220" s="139" t="s">
        <v>314</v>
      </c>
      <c r="M220" s="140"/>
      <c r="N220" s="141">
        <v>1.05</v>
      </c>
      <c r="O220" s="142">
        <f t="shared" si="15"/>
        <v>420</v>
      </c>
      <c r="P220" s="2">
        <v>210</v>
      </c>
      <c r="Q220" s="2">
        <v>210</v>
      </c>
      <c r="R220" s="143" t="e">
        <f t="shared" si="16"/>
        <v>#DIV/0!</v>
      </c>
      <c r="S220" s="143" t="e">
        <f t="shared" si="17"/>
        <v>#DIV/0!</v>
      </c>
      <c r="T220" s="144">
        <f>IF(P220="nio",0,IF(P220&gt;0,VLOOKUP(K220,'3-Productie normen'!A:W,VLOOKUP(P220,'3-Productie normen'!$B$37:$C$59,2,FALSE),FALSE)))/VLOOKUP(B220,'2-Kosten per locatie'!$A$11:$C$31,3,FALSE)</f>
        <v>0</v>
      </c>
      <c r="U220" s="144">
        <f t="shared" si="18"/>
        <v>0</v>
      </c>
      <c r="V220" s="145" t="str">
        <f>VLOOKUP(K220,'3-Productie normen'!A:AG,29,FALSE)</f>
        <v>S</v>
      </c>
      <c r="W220" s="145"/>
      <c r="X220" s="146"/>
      <c r="Y220" s="147">
        <f t="shared" si="19"/>
        <v>441</v>
      </c>
    </row>
    <row r="221" spans="1:25" s="148" customFormat="1" ht="13.9" customHeight="1">
      <c r="A221" s="137">
        <v>221</v>
      </c>
      <c r="B221" s="138" t="s">
        <v>480</v>
      </c>
      <c r="C221" s="138" t="s">
        <v>481</v>
      </c>
      <c r="D221" s="138"/>
      <c r="E221" s="2">
        <v>0</v>
      </c>
      <c r="F221" s="2" t="s">
        <v>422</v>
      </c>
      <c r="G221" s="2" t="s">
        <v>587</v>
      </c>
      <c r="H221" s="2" t="s">
        <v>246</v>
      </c>
      <c r="I221" s="139" t="s">
        <v>46</v>
      </c>
      <c r="J221" s="139" t="s">
        <v>323</v>
      </c>
      <c r="K221" s="139" t="s">
        <v>321</v>
      </c>
      <c r="L221" s="139" t="s">
        <v>314</v>
      </c>
      <c r="M221" s="140"/>
      <c r="N221" s="141">
        <v>1.18</v>
      </c>
      <c r="O221" s="142">
        <f t="shared" si="15"/>
        <v>420</v>
      </c>
      <c r="P221" s="2">
        <v>210</v>
      </c>
      <c r="Q221" s="2">
        <v>210</v>
      </c>
      <c r="R221" s="143" t="e">
        <f t="shared" si="16"/>
        <v>#DIV/0!</v>
      </c>
      <c r="S221" s="143" t="e">
        <f t="shared" si="17"/>
        <v>#DIV/0!</v>
      </c>
      <c r="T221" s="144">
        <f>IF(P221="nio",0,IF(P221&gt;0,VLOOKUP(K221,'3-Productie normen'!A:W,VLOOKUP(P221,'3-Productie normen'!$B$37:$C$59,2,FALSE),FALSE)))/VLOOKUP(B221,'2-Kosten per locatie'!$A$11:$C$31,3,FALSE)</f>
        <v>0</v>
      </c>
      <c r="U221" s="144">
        <f t="shared" si="18"/>
        <v>0</v>
      </c>
      <c r="V221" s="145" t="str">
        <f>VLOOKUP(K221,'3-Productie normen'!A:AG,29,FALSE)</f>
        <v>S</v>
      </c>
      <c r="W221" s="145"/>
      <c r="X221" s="146"/>
      <c r="Y221" s="147">
        <f t="shared" si="19"/>
        <v>495.59999999999997</v>
      </c>
    </row>
    <row r="222" spans="1:25" s="148" customFormat="1" ht="13.9" customHeight="1">
      <c r="A222" s="137">
        <v>222</v>
      </c>
      <c r="B222" s="138" t="s">
        <v>480</v>
      </c>
      <c r="C222" s="138" t="s">
        <v>481</v>
      </c>
      <c r="D222" s="138"/>
      <c r="E222" s="2">
        <v>0</v>
      </c>
      <c r="F222" s="2" t="s">
        <v>422</v>
      </c>
      <c r="G222" s="2" t="s">
        <v>588</v>
      </c>
      <c r="H222" s="2" t="s">
        <v>246</v>
      </c>
      <c r="I222" s="139" t="s">
        <v>46</v>
      </c>
      <c r="J222" s="139" t="s">
        <v>323</v>
      </c>
      <c r="K222" s="139" t="s">
        <v>321</v>
      </c>
      <c r="L222" s="139" t="s">
        <v>314</v>
      </c>
      <c r="M222" s="140"/>
      <c r="N222" s="141">
        <v>1.1299999999999999</v>
      </c>
      <c r="O222" s="142">
        <f t="shared" si="15"/>
        <v>420</v>
      </c>
      <c r="P222" s="2">
        <v>210</v>
      </c>
      <c r="Q222" s="2">
        <v>210</v>
      </c>
      <c r="R222" s="143" t="e">
        <f t="shared" si="16"/>
        <v>#DIV/0!</v>
      </c>
      <c r="S222" s="143" t="e">
        <f t="shared" si="17"/>
        <v>#DIV/0!</v>
      </c>
      <c r="T222" s="144">
        <f>IF(P222="nio",0,IF(P222&gt;0,VLOOKUP(K222,'3-Productie normen'!A:W,VLOOKUP(P222,'3-Productie normen'!$B$37:$C$59,2,FALSE),FALSE)))/VLOOKUP(B222,'2-Kosten per locatie'!$A$11:$C$31,3,FALSE)</f>
        <v>0</v>
      </c>
      <c r="U222" s="144">
        <f t="shared" si="18"/>
        <v>0</v>
      </c>
      <c r="V222" s="145" t="str">
        <f>VLOOKUP(K222,'3-Productie normen'!A:AG,29,FALSE)</f>
        <v>S</v>
      </c>
      <c r="W222" s="145"/>
      <c r="X222" s="146"/>
      <c r="Y222" s="147">
        <f t="shared" si="19"/>
        <v>474.59999999999997</v>
      </c>
    </row>
    <row r="223" spans="1:25" s="148" customFormat="1" ht="13.9" customHeight="1">
      <c r="A223" s="137">
        <v>223</v>
      </c>
      <c r="B223" s="138" t="s">
        <v>480</v>
      </c>
      <c r="C223" s="138" t="s">
        <v>481</v>
      </c>
      <c r="D223" s="138"/>
      <c r="E223" s="2">
        <v>0</v>
      </c>
      <c r="F223" s="2" t="s">
        <v>422</v>
      </c>
      <c r="G223" s="2" t="s">
        <v>589</v>
      </c>
      <c r="H223" s="2" t="s">
        <v>246</v>
      </c>
      <c r="I223" s="139" t="s">
        <v>46</v>
      </c>
      <c r="J223" s="139" t="s">
        <v>323</v>
      </c>
      <c r="K223" s="139" t="s">
        <v>321</v>
      </c>
      <c r="L223" s="139" t="s">
        <v>314</v>
      </c>
      <c r="M223" s="140"/>
      <c r="N223" s="141">
        <v>1.1299999999999999</v>
      </c>
      <c r="O223" s="142">
        <f t="shared" si="15"/>
        <v>420</v>
      </c>
      <c r="P223" s="2">
        <v>210</v>
      </c>
      <c r="Q223" s="2">
        <v>210</v>
      </c>
      <c r="R223" s="143" t="e">
        <f t="shared" si="16"/>
        <v>#DIV/0!</v>
      </c>
      <c r="S223" s="143" t="e">
        <f t="shared" si="17"/>
        <v>#DIV/0!</v>
      </c>
      <c r="T223" s="144">
        <f>IF(P223="nio",0,IF(P223&gt;0,VLOOKUP(K223,'3-Productie normen'!A:W,VLOOKUP(P223,'3-Productie normen'!$B$37:$C$59,2,FALSE),FALSE)))/VLOOKUP(B223,'2-Kosten per locatie'!$A$11:$C$31,3,FALSE)</f>
        <v>0</v>
      </c>
      <c r="U223" s="144">
        <f t="shared" si="18"/>
        <v>0</v>
      </c>
      <c r="V223" s="145" t="str">
        <f>VLOOKUP(K223,'3-Productie normen'!A:AG,29,FALSE)</f>
        <v>S</v>
      </c>
      <c r="W223" s="145"/>
      <c r="X223" s="146"/>
      <c r="Y223" s="147">
        <f t="shared" si="19"/>
        <v>474.59999999999997</v>
      </c>
    </row>
    <row r="224" spans="1:25" s="148" customFormat="1" ht="13.9" customHeight="1">
      <c r="A224" s="137">
        <v>224</v>
      </c>
      <c r="B224" s="138" t="s">
        <v>480</v>
      </c>
      <c r="C224" s="138" t="s">
        <v>481</v>
      </c>
      <c r="D224" s="138"/>
      <c r="E224" s="2">
        <v>0</v>
      </c>
      <c r="F224" s="2" t="s">
        <v>422</v>
      </c>
      <c r="G224" s="2" t="s">
        <v>590</v>
      </c>
      <c r="H224" s="2" t="s">
        <v>246</v>
      </c>
      <c r="I224" s="139" t="s">
        <v>46</v>
      </c>
      <c r="J224" s="139" t="s">
        <v>323</v>
      </c>
      <c r="K224" s="139" t="s">
        <v>321</v>
      </c>
      <c r="L224" s="139" t="s">
        <v>314</v>
      </c>
      <c r="M224" s="140"/>
      <c r="N224" s="141">
        <v>1.1299999999999999</v>
      </c>
      <c r="O224" s="142">
        <f t="shared" si="15"/>
        <v>420</v>
      </c>
      <c r="P224" s="2">
        <v>210</v>
      </c>
      <c r="Q224" s="2">
        <v>210</v>
      </c>
      <c r="R224" s="143" t="e">
        <f t="shared" si="16"/>
        <v>#DIV/0!</v>
      </c>
      <c r="S224" s="143" t="e">
        <f t="shared" si="17"/>
        <v>#DIV/0!</v>
      </c>
      <c r="T224" s="144">
        <f>IF(P224="nio",0,IF(P224&gt;0,VLOOKUP(K224,'3-Productie normen'!A:W,VLOOKUP(P224,'3-Productie normen'!$B$37:$C$59,2,FALSE),FALSE)))/VLOOKUP(B224,'2-Kosten per locatie'!$A$11:$C$31,3,FALSE)</f>
        <v>0</v>
      </c>
      <c r="U224" s="144">
        <f t="shared" si="18"/>
        <v>0</v>
      </c>
      <c r="V224" s="145" t="str">
        <f>VLOOKUP(K224,'3-Productie normen'!A:AG,29,FALSE)</f>
        <v>S</v>
      </c>
      <c r="W224" s="145"/>
      <c r="X224" s="146"/>
      <c r="Y224" s="147">
        <f t="shared" si="19"/>
        <v>474.59999999999997</v>
      </c>
    </row>
    <row r="225" spans="1:25" s="148" customFormat="1" ht="13.9" customHeight="1">
      <c r="A225" s="137">
        <v>225</v>
      </c>
      <c r="B225" s="138" t="s">
        <v>480</v>
      </c>
      <c r="C225" s="138" t="s">
        <v>481</v>
      </c>
      <c r="D225" s="138"/>
      <c r="E225" s="2">
        <v>0</v>
      </c>
      <c r="F225" s="2" t="s">
        <v>422</v>
      </c>
      <c r="G225" s="2" t="s">
        <v>591</v>
      </c>
      <c r="H225" s="2" t="s">
        <v>246</v>
      </c>
      <c r="I225" s="139" t="s">
        <v>46</v>
      </c>
      <c r="J225" s="139" t="s">
        <v>323</v>
      </c>
      <c r="K225" s="139" t="s">
        <v>321</v>
      </c>
      <c r="L225" s="139" t="s">
        <v>314</v>
      </c>
      <c r="M225" s="140"/>
      <c r="N225" s="141">
        <v>1.1499999999999999</v>
      </c>
      <c r="O225" s="142">
        <f t="shared" si="15"/>
        <v>420</v>
      </c>
      <c r="P225" s="2">
        <v>210</v>
      </c>
      <c r="Q225" s="2">
        <v>210</v>
      </c>
      <c r="R225" s="143" t="e">
        <f t="shared" si="16"/>
        <v>#DIV/0!</v>
      </c>
      <c r="S225" s="143" t="e">
        <f t="shared" si="17"/>
        <v>#DIV/0!</v>
      </c>
      <c r="T225" s="144">
        <f>IF(P225="nio",0,IF(P225&gt;0,VLOOKUP(K225,'3-Productie normen'!A:W,VLOOKUP(P225,'3-Productie normen'!$B$37:$C$59,2,FALSE),FALSE)))/VLOOKUP(B225,'2-Kosten per locatie'!$A$11:$C$31,3,FALSE)</f>
        <v>0</v>
      </c>
      <c r="U225" s="144">
        <f t="shared" si="18"/>
        <v>0</v>
      </c>
      <c r="V225" s="145" t="str">
        <f>VLOOKUP(K225,'3-Productie normen'!A:AG,29,FALSE)</f>
        <v>S</v>
      </c>
      <c r="W225" s="145"/>
      <c r="X225" s="146"/>
      <c r="Y225" s="147">
        <f t="shared" si="19"/>
        <v>482.99999999999994</v>
      </c>
    </row>
    <row r="226" spans="1:25" s="148" customFormat="1" ht="13.9" customHeight="1">
      <c r="A226" s="137">
        <v>226</v>
      </c>
      <c r="B226" s="138" t="s">
        <v>480</v>
      </c>
      <c r="C226" s="138" t="s">
        <v>481</v>
      </c>
      <c r="D226" s="138"/>
      <c r="E226" s="2">
        <v>0</v>
      </c>
      <c r="F226" s="2" t="s">
        <v>422</v>
      </c>
      <c r="G226" s="2" t="s">
        <v>592</v>
      </c>
      <c r="H226" s="2" t="s">
        <v>246</v>
      </c>
      <c r="I226" s="139" t="s">
        <v>277</v>
      </c>
      <c r="J226" s="139" t="s">
        <v>337</v>
      </c>
      <c r="K226" s="139" t="s">
        <v>478</v>
      </c>
      <c r="L226" s="139" t="s">
        <v>492</v>
      </c>
      <c r="M226" s="140"/>
      <c r="N226" s="141">
        <v>20.48</v>
      </c>
      <c r="O226" s="142">
        <f t="shared" si="15"/>
        <v>126</v>
      </c>
      <c r="P226" s="2">
        <v>126</v>
      </c>
      <c r="Q226" s="2">
        <v>0</v>
      </c>
      <c r="R226" s="143" t="e">
        <f t="shared" si="16"/>
        <v>#DIV/0!</v>
      </c>
      <c r="S226" s="143">
        <f t="shared" si="17"/>
        <v>0</v>
      </c>
      <c r="T226" s="144">
        <f>IF(P226="nio",0,IF(P226&gt;0,VLOOKUP(K226,'3-Productie normen'!A:W,VLOOKUP(P226,'3-Productie normen'!$B$37:$C$59,2,FALSE),FALSE)))/VLOOKUP(B226,'2-Kosten per locatie'!$A$11:$C$31,3,FALSE)</f>
        <v>0</v>
      </c>
      <c r="U226" s="144">
        <f t="shared" si="18"/>
        <v>0</v>
      </c>
      <c r="V226" s="145" t="str">
        <f>VLOOKUP(K226,'3-Productie normen'!A:AG,29,FALSE)</f>
        <v>B</v>
      </c>
      <c r="W226" s="145"/>
      <c r="X226" s="146"/>
      <c r="Y226" s="147">
        <f t="shared" si="19"/>
        <v>2580.48</v>
      </c>
    </row>
    <row r="227" spans="1:25" s="148" customFormat="1" ht="13.9" customHeight="1">
      <c r="A227" s="137">
        <v>227</v>
      </c>
      <c r="B227" s="138" t="s">
        <v>480</v>
      </c>
      <c r="C227" s="138" t="s">
        <v>481</v>
      </c>
      <c r="D227" s="138"/>
      <c r="E227" s="2">
        <v>0</v>
      </c>
      <c r="F227" s="2" t="s">
        <v>422</v>
      </c>
      <c r="G227" s="2" t="s">
        <v>593</v>
      </c>
      <c r="H227" s="2" t="s">
        <v>594</v>
      </c>
      <c r="I227" s="139" t="s">
        <v>277</v>
      </c>
      <c r="J227" s="139" t="s">
        <v>277</v>
      </c>
      <c r="K227" s="139" t="s">
        <v>478</v>
      </c>
      <c r="L227" s="139" t="s">
        <v>492</v>
      </c>
      <c r="M227" s="140"/>
      <c r="N227" s="141">
        <v>19.93</v>
      </c>
      <c r="O227" s="142">
        <f t="shared" si="15"/>
        <v>126</v>
      </c>
      <c r="P227" s="2">
        <v>126</v>
      </c>
      <c r="Q227" s="2">
        <v>0</v>
      </c>
      <c r="R227" s="143" t="e">
        <f t="shared" si="16"/>
        <v>#DIV/0!</v>
      </c>
      <c r="S227" s="143">
        <f t="shared" si="17"/>
        <v>0</v>
      </c>
      <c r="T227" s="144">
        <f>IF(P227="nio",0,IF(P227&gt;0,VLOOKUP(K227,'3-Productie normen'!A:W,VLOOKUP(P227,'3-Productie normen'!$B$37:$C$59,2,FALSE),FALSE)))/VLOOKUP(B227,'2-Kosten per locatie'!$A$11:$C$31,3,FALSE)</f>
        <v>0</v>
      </c>
      <c r="U227" s="144">
        <f t="shared" si="18"/>
        <v>0</v>
      </c>
      <c r="V227" s="145" t="str">
        <f>VLOOKUP(K227,'3-Productie normen'!A:AG,29,FALSE)</f>
        <v>B</v>
      </c>
      <c r="W227" s="145"/>
      <c r="X227" s="146"/>
      <c r="Y227" s="147">
        <f t="shared" si="19"/>
        <v>2511.1799999999998</v>
      </c>
    </row>
    <row r="228" spans="1:25" s="148" customFormat="1" ht="13.9" customHeight="1">
      <c r="A228" s="137">
        <v>228</v>
      </c>
      <c r="B228" s="138" t="s">
        <v>480</v>
      </c>
      <c r="C228" s="138" t="s">
        <v>481</v>
      </c>
      <c r="D228" s="138"/>
      <c r="E228" s="2">
        <v>0</v>
      </c>
      <c r="F228" s="2" t="s">
        <v>422</v>
      </c>
      <c r="G228" s="2" t="s">
        <v>595</v>
      </c>
      <c r="H228" s="2" t="s">
        <v>596</v>
      </c>
      <c r="I228" s="139" t="s">
        <v>277</v>
      </c>
      <c r="J228" s="139" t="s">
        <v>277</v>
      </c>
      <c r="K228" s="139" t="s">
        <v>478</v>
      </c>
      <c r="L228" s="139" t="s">
        <v>492</v>
      </c>
      <c r="M228" s="140"/>
      <c r="N228" s="141">
        <v>23.12</v>
      </c>
      <c r="O228" s="142">
        <f t="shared" si="15"/>
        <v>126</v>
      </c>
      <c r="P228" s="2">
        <v>126</v>
      </c>
      <c r="Q228" s="2">
        <v>0</v>
      </c>
      <c r="R228" s="143" t="e">
        <f t="shared" si="16"/>
        <v>#DIV/0!</v>
      </c>
      <c r="S228" s="143">
        <f t="shared" si="17"/>
        <v>0</v>
      </c>
      <c r="T228" s="144">
        <f>IF(P228="nio",0,IF(P228&gt;0,VLOOKUP(K228,'3-Productie normen'!A:W,VLOOKUP(P228,'3-Productie normen'!$B$37:$C$59,2,FALSE),FALSE)))/VLOOKUP(B228,'2-Kosten per locatie'!$A$11:$C$31,3,FALSE)</f>
        <v>0</v>
      </c>
      <c r="U228" s="144">
        <f t="shared" si="18"/>
        <v>0</v>
      </c>
      <c r="V228" s="145" t="str">
        <f>VLOOKUP(K228,'3-Productie normen'!A:AG,29,FALSE)</f>
        <v>B</v>
      </c>
      <c r="W228" s="145"/>
      <c r="X228" s="146"/>
      <c r="Y228" s="147">
        <f t="shared" si="19"/>
        <v>2913.1200000000003</v>
      </c>
    </row>
    <row r="229" spans="1:25" s="148" customFormat="1" ht="13.9" customHeight="1">
      <c r="A229" s="137">
        <v>229</v>
      </c>
      <c r="B229" s="138" t="s">
        <v>480</v>
      </c>
      <c r="C229" s="138" t="s">
        <v>481</v>
      </c>
      <c r="D229" s="138"/>
      <c r="E229" s="2">
        <v>0</v>
      </c>
      <c r="F229" s="2" t="s">
        <v>422</v>
      </c>
      <c r="G229" s="2" t="s">
        <v>597</v>
      </c>
      <c r="H229" s="2" t="s">
        <v>598</v>
      </c>
      <c r="I229" s="139" t="s">
        <v>277</v>
      </c>
      <c r="J229" s="139" t="s">
        <v>277</v>
      </c>
      <c r="K229" s="139" t="s">
        <v>478</v>
      </c>
      <c r="L229" s="139" t="s">
        <v>492</v>
      </c>
      <c r="M229" s="140"/>
      <c r="N229" s="141">
        <v>56.14</v>
      </c>
      <c r="O229" s="142">
        <f t="shared" si="15"/>
        <v>126</v>
      </c>
      <c r="P229" s="2">
        <v>126</v>
      </c>
      <c r="Q229" s="2">
        <v>0</v>
      </c>
      <c r="R229" s="143" t="e">
        <f t="shared" si="16"/>
        <v>#DIV/0!</v>
      </c>
      <c r="S229" s="143">
        <f t="shared" si="17"/>
        <v>0</v>
      </c>
      <c r="T229" s="144">
        <f>IF(P229="nio",0,IF(P229&gt;0,VLOOKUP(K229,'3-Productie normen'!A:W,VLOOKUP(P229,'3-Productie normen'!$B$37:$C$59,2,FALSE),FALSE)))/VLOOKUP(B229,'2-Kosten per locatie'!$A$11:$C$31,3,FALSE)</f>
        <v>0</v>
      </c>
      <c r="U229" s="144">
        <f t="shared" si="18"/>
        <v>0</v>
      </c>
      <c r="V229" s="145" t="str">
        <f>VLOOKUP(K229,'3-Productie normen'!A:AG,29,FALSE)</f>
        <v>B</v>
      </c>
      <c r="W229" s="145"/>
      <c r="X229" s="146"/>
      <c r="Y229" s="147">
        <f t="shared" si="19"/>
        <v>7073.64</v>
      </c>
    </row>
    <row r="230" spans="1:25" s="148" customFormat="1" ht="13.9" customHeight="1">
      <c r="A230" s="137">
        <v>230</v>
      </c>
      <c r="B230" s="138" t="s">
        <v>480</v>
      </c>
      <c r="C230" s="138" t="s">
        <v>481</v>
      </c>
      <c r="D230" s="138"/>
      <c r="E230" s="2">
        <v>0</v>
      </c>
      <c r="F230" s="2" t="s">
        <v>422</v>
      </c>
      <c r="G230" s="2" t="s">
        <v>599</v>
      </c>
      <c r="H230" s="2" t="s">
        <v>600</v>
      </c>
      <c r="I230" s="139" t="s">
        <v>277</v>
      </c>
      <c r="J230" s="139" t="s">
        <v>277</v>
      </c>
      <c r="K230" s="139" t="s">
        <v>478</v>
      </c>
      <c r="L230" s="139" t="s">
        <v>492</v>
      </c>
      <c r="M230" s="140"/>
      <c r="N230" s="141">
        <v>57.99</v>
      </c>
      <c r="O230" s="142">
        <f t="shared" si="15"/>
        <v>126</v>
      </c>
      <c r="P230" s="2">
        <v>126</v>
      </c>
      <c r="Q230" s="2">
        <v>0</v>
      </c>
      <c r="R230" s="143" t="e">
        <f t="shared" si="16"/>
        <v>#DIV/0!</v>
      </c>
      <c r="S230" s="143">
        <f t="shared" si="17"/>
        <v>0</v>
      </c>
      <c r="T230" s="144">
        <f>IF(P230="nio",0,IF(P230&gt;0,VLOOKUP(K230,'3-Productie normen'!A:W,VLOOKUP(P230,'3-Productie normen'!$B$37:$C$59,2,FALSE),FALSE)))/VLOOKUP(B230,'2-Kosten per locatie'!$A$11:$C$31,3,FALSE)</f>
        <v>0</v>
      </c>
      <c r="U230" s="144">
        <f t="shared" si="18"/>
        <v>0</v>
      </c>
      <c r="V230" s="145" t="str">
        <f>VLOOKUP(K230,'3-Productie normen'!A:AG,29,FALSE)</f>
        <v>B</v>
      </c>
      <c r="W230" s="145"/>
      <c r="X230" s="146"/>
      <c r="Y230" s="147">
        <f t="shared" si="19"/>
        <v>7306.7400000000007</v>
      </c>
    </row>
    <row r="231" spans="1:25" s="148" customFormat="1" ht="13.9" customHeight="1">
      <c r="A231" s="137">
        <v>231</v>
      </c>
      <c r="B231" s="138" t="s">
        <v>480</v>
      </c>
      <c r="C231" s="138" t="s">
        <v>481</v>
      </c>
      <c r="D231" s="138"/>
      <c r="E231" s="2">
        <v>0</v>
      </c>
      <c r="F231" s="2" t="s">
        <v>422</v>
      </c>
      <c r="G231" s="2" t="s">
        <v>601</v>
      </c>
      <c r="H231" s="2" t="s">
        <v>602</v>
      </c>
      <c r="I231" s="139" t="s">
        <v>267</v>
      </c>
      <c r="J231" s="139" t="s">
        <v>267</v>
      </c>
      <c r="K231" s="139" t="s">
        <v>267</v>
      </c>
      <c r="L231" s="139" t="s">
        <v>492</v>
      </c>
      <c r="M231" s="140"/>
      <c r="N231" s="141">
        <v>4.93</v>
      </c>
      <c r="O231" s="142">
        <f t="shared" si="15"/>
        <v>126</v>
      </c>
      <c r="P231" s="2">
        <v>126</v>
      </c>
      <c r="Q231" s="2">
        <v>0</v>
      </c>
      <c r="R231" s="143" t="e">
        <f t="shared" si="16"/>
        <v>#DIV/0!</v>
      </c>
      <c r="S231" s="143">
        <f t="shared" si="17"/>
        <v>0</v>
      </c>
      <c r="T231" s="144">
        <f>IF(P231="nio",0,IF(P231&gt;0,VLOOKUP(K231,'3-Productie normen'!A:W,VLOOKUP(P231,'3-Productie normen'!$B$37:$C$59,2,FALSE),FALSE)))/VLOOKUP(B231,'2-Kosten per locatie'!$A$11:$C$31,3,FALSE)</f>
        <v>0</v>
      </c>
      <c r="U231" s="144">
        <f t="shared" si="18"/>
        <v>0</v>
      </c>
      <c r="V231" s="145" t="str">
        <f>VLOOKUP(K231,'3-Productie normen'!A:AG,29,FALSE)</f>
        <v>V</v>
      </c>
      <c r="W231" s="145"/>
      <c r="X231" s="146"/>
      <c r="Y231" s="147">
        <f t="shared" si="19"/>
        <v>621.17999999999995</v>
      </c>
    </row>
    <row r="232" spans="1:25" s="148" customFormat="1" ht="13.9" customHeight="1">
      <c r="A232" s="137">
        <v>232</v>
      </c>
      <c r="B232" s="138" t="s">
        <v>480</v>
      </c>
      <c r="C232" s="138" t="s">
        <v>481</v>
      </c>
      <c r="D232" s="138"/>
      <c r="E232" s="2">
        <v>0</v>
      </c>
      <c r="F232" s="2" t="s">
        <v>422</v>
      </c>
      <c r="G232" s="2" t="s">
        <v>603</v>
      </c>
      <c r="H232" s="2" t="s">
        <v>604</v>
      </c>
      <c r="I232" s="139" t="s">
        <v>277</v>
      </c>
      <c r="J232" s="139" t="s">
        <v>52</v>
      </c>
      <c r="K232" s="139" t="s">
        <v>417</v>
      </c>
      <c r="L232" s="139" t="s">
        <v>492</v>
      </c>
      <c r="M232" s="140"/>
      <c r="N232" s="141">
        <v>4.93</v>
      </c>
      <c r="O232" s="142">
        <f t="shared" si="15"/>
        <v>126</v>
      </c>
      <c r="P232" s="2">
        <v>126</v>
      </c>
      <c r="Q232" s="2">
        <v>0</v>
      </c>
      <c r="R232" s="143" t="e">
        <f t="shared" si="16"/>
        <v>#DIV/0!</v>
      </c>
      <c r="S232" s="143">
        <f t="shared" si="17"/>
        <v>0</v>
      </c>
      <c r="T232" s="144">
        <f>IF(P232="nio",0,IF(P232&gt;0,VLOOKUP(K232,'3-Productie normen'!A:W,VLOOKUP(P232,'3-Productie normen'!$B$37:$C$59,2,FALSE),FALSE)))/VLOOKUP(B232,'2-Kosten per locatie'!$A$11:$C$31,3,FALSE)</f>
        <v>0</v>
      </c>
      <c r="U232" s="144">
        <f t="shared" si="18"/>
        <v>0</v>
      </c>
      <c r="V232" s="145" t="str">
        <f>VLOOKUP(K232,'3-Productie normen'!A:AG,29,FALSE)</f>
        <v>B</v>
      </c>
      <c r="W232" s="145"/>
      <c r="X232" s="146"/>
      <c r="Y232" s="147">
        <f t="shared" si="19"/>
        <v>621.17999999999995</v>
      </c>
    </row>
    <row r="233" spans="1:25" s="148" customFormat="1" ht="13.9" customHeight="1">
      <c r="A233" s="137">
        <v>233</v>
      </c>
      <c r="B233" s="138" t="s">
        <v>480</v>
      </c>
      <c r="C233" s="138" t="s">
        <v>481</v>
      </c>
      <c r="D233" s="138"/>
      <c r="E233" s="2">
        <v>0</v>
      </c>
      <c r="F233" s="2" t="s">
        <v>422</v>
      </c>
      <c r="G233" s="2" t="s">
        <v>605</v>
      </c>
      <c r="H233" s="2" t="s">
        <v>246</v>
      </c>
      <c r="I233" s="139" t="s">
        <v>267</v>
      </c>
      <c r="J233" s="139" t="s">
        <v>267</v>
      </c>
      <c r="K233" s="139" t="s">
        <v>267</v>
      </c>
      <c r="L233" s="139" t="s">
        <v>492</v>
      </c>
      <c r="M233" s="140"/>
      <c r="N233" s="141">
        <v>57.99</v>
      </c>
      <c r="O233" s="142">
        <f t="shared" si="15"/>
        <v>126</v>
      </c>
      <c r="P233" s="2">
        <v>126</v>
      </c>
      <c r="Q233" s="2">
        <v>0</v>
      </c>
      <c r="R233" s="143" t="e">
        <f t="shared" si="16"/>
        <v>#DIV/0!</v>
      </c>
      <c r="S233" s="143">
        <f t="shared" si="17"/>
        <v>0</v>
      </c>
      <c r="T233" s="144">
        <f>IF(P233="nio",0,IF(P233&gt;0,VLOOKUP(K233,'3-Productie normen'!A:W,VLOOKUP(P233,'3-Productie normen'!$B$37:$C$59,2,FALSE),FALSE)))/VLOOKUP(B233,'2-Kosten per locatie'!$A$11:$C$31,3,FALSE)</f>
        <v>0</v>
      </c>
      <c r="U233" s="144">
        <f t="shared" si="18"/>
        <v>0</v>
      </c>
      <c r="V233" s="145" t="str">
        <f>VLOOKUP(K233,'3-Productie normen'!A:AG,29,FALSE)</f>
        <v>V</v>
      </c>
      <c r="W233" s="145"/>
      <c r="X233" s="146"/>
      <c r="Y233" s="147">
        <f t="shared" si="19"/>
        <v>7306.7400000000007</v>
      </c>
    </row>
    <row r="234" spans="1:25" s="148" customFormat="1" ht="13.9" customHeight="1">
      <c r="A234" s="137">
        <v>234</v>
      </c>
      <c r="B234" s="138" t="s">
        <v>480</v>
      </c>
      <c r="C234" s="138" t="s">
        <v>481</v>
      </c>
      <c r="D234" s="138"/>
      <c r="E234" s="2">
        <v>0</v>
      </c>
      <c r="F234" s="2" t="s">
        <v>422</v>
      </c>
      <c r="G234" s="2" t="s">
        <v>606</v>
      </c>
      <c r="H234" s="2" t="s">
        <v>607</v>
      </c>
      <c r="I234" s="139" t="s">
        <v>277</v>
      </c>
      <c r="J234" s="139" t="s">
        <v>52</v>
      </c>
      <c r="K234" s="139" t="s">
        <v>417</v>
      </c>
      <c r="L234" s="139" t="s">
        <v>492</v>
      </c>
      <c r="M234" s="140"/>
      <c r="N234" s="141">
        <v>4.93</v>
      </c>
      <c r="O234" s="142">
        <f t="shared" si="15"/>
        <v>126</v>
      </c>
      <c r="P234" s="2">
        <v>126</v>
      </c>
      <c r="Q234" s="2">
        <v>0</v>
      </c>
      <c r="R234" s="143" t="e">
        <f t="shared" si="16"/>
        <v>#DIV/0!</v>
      </c>
      <c r="S234" s="143">
        <f t="shared" si="17"/>
        <v>0</v>
      </c>
      <c r="T234" s="144">
        <f>IF(P234="nio",0,IF(P234&gt;0,VLOOKUP(K234,'3-Productie normen'!A:W,VLOOKUP(P234,'3-Productie normen'!$B$37:$C$59,2,FALSE),FALSE)))/VLOOKUP(B234,'2-Kosten per locatie'!$A$11:$C$31,3,FALSE)</f>
        <v>0</v>
      </c>
      <c r="U234" s="144">
        <f t="shared" si="18"/>
        <v>0</v>
      </c>
      <c r="V234" s="145" t="str">
        <f>VLOOKUP(K234,'3-Productie normen'!A:AG,29,FALSE)</f>
        <v>B</v>
      </c>
      <c r="W234" s="145"/>
      <c r="X234" s="146"/>
      <c r="Y234" s="147">
        <f t="shared" si="19"/>
        <v>621.17999999999995</v>
      </c>
    </row>
    <row r="235" spans="1:25" s="148" customFormat="1" ht="13.9" customHeight="1">
      <c r="A235" s="137">
        <v>235</v>
      </c>
      <c r="B235" s="138" t="s">
        <v>480</v>
      </c>
      <c r="C235" s="138" t="s">
        <v>481</v>
      </c>
      <c r="D235" s="138"/>
      <c r="E235" s="2">
        <v>0</v>
      </c>
      <c r="F235" s="2" t="s">
        <v>422</v>
      </c>
      <c r="G235" s="2" t="s">
        <v>608</v>
      </c>
      <c r="H235" s="2" t="s">
        <v>609</v>
      </c>
      <c r="I235" s="139" t="s">
        <v>277</v>
      </c>
      <c r="J235" s="139" t="s">
        <v>277</v>
      </c>
      <c r="K235" s="139" t="s">
        <v>478</v>
      </c>
      <c r="L235" s="139" t="s">
        <v>492</v>
      </c>
      <c r="M235" s="140"/>
      <c r="N235" s="141">
        <v>12.25</v>
      </c>
      <c r="O235" s="142">
        <f t="shared" si="15"/>
        <v>126</v>
      </c>
      <c r="P235" s="2">
        <v>126</v>
      </c>
      <c r="Q235" s="2">
        <v>0</v>
      </c>
      <c r="R235" s="143" t="e">
        <f t="shared" si="16"/>
        <v>#DIV/0!</v>
      </c>
      <c r="S235" s="143">
        <f t="shared" si="17"/>
        <v>0</v>
      </c>
      <c r="T235" s="144">
        <f>IF(P235="nio",0,IF(P235&gt;0,VLOOKUP(K235,'3-Productie normen'!A:W,VLOOKUP(P235,'3-Productie normen'!$B$37:$C$59,2,FALSE),FALSE)))/VLOOKUP(B235,'2-Kosten per locatie'!$A$11:$C$31,3,FALSE)</f>
        <v>0</v>
      </c>
      <c r="U235" s="144">
        <f t="shared" si="18"/>
        <v>0</v>
      </c>
      <c r="V235" s="145" t="str">
        <f>VLOOKUP(K235,'3-Productie normen'!A:AG,29,FALSE)</f>
        <v>B</v>
      </c>
      <c r="W235" s="145"/>
      <c r="X235" s="146"/>
      <c r="Y235" s="147">
        <f t="shared" si="19"/>
        <v>1543.5</v>
      </c>
    </row>
    <row r="236" spans="1:25" s="148" customFormat="1" ht="13.9" customHeight="1">
      <c r="A236" s="137">
        <v>236</v>
      </c>
      <c r="B236" s="138" t="s">
        <v>480</v>
      </c>
      <c r="C236" s="138" t="s">
        <v>481</v>
      </c>
      <c r="D236" s="138"/>
      <c r="E236" s="2">
        <v>0</v>
      </c>
      <c r="F236" s="2" t="s">
        <v>422</v>
      </c>
      <c r="G236" s="2" t="s">
        <v>610</v>
      </c>
      <c r="H236" s="2" t="s">
        <v>246</v>
      </c>
      <c r="I236" s="139" t="s">
        <v>350</v>
      </c>
      <c r="J236" s="139" t="s">
        <v>611</v>
      </c>
      <c r="K236" s="139" t="s">
        <v>612</v>
      </c>
      <c r="L236" s="139" t="s">
        <v>542</v>
      </c>
      <c r="M236" s="140"/>
      <c r="N236" s="141">
        <v>65.400000000000006</v>
      </c>
      <c r="O236" s="142">
        <f t="shared" si="15"/>
        <v>126</v>
      </c>
      <c r="P236" s="2">
        <v>126</v>
      </c>
      <c r="Q236" s="2">
        <v>0</v>
      </c>
      <c r="R236" s="143" t="e">
        <f t="shared" si="16"/>
        <v>#DIV/0!</v>
      </c>
      <c r="S236" s="143">
        <f t="shared" si="17"/>
        <v>0</v>
      </c>
      <c r="T236" s="144">
        <f>IF(P236="nio",0,IF(P236&gt;0,VLOOKUP(K236,'3-Productie normen'!A:W,VLOOKUP(P236,'3-Productie normen'!$B$37:$C$59,2,FALSE),FALSE)))/VLOOKUP(B236,'2-Kosten per locatie'!$A$11:$C$31,3,FALSE)</f>
        <v>0</v>
      </c>
      <c r="U236" s="144">
        <f t="shared" si="18"/>
        <v>0</v>
      </c>
      <c r="V236" s="145" t="str">
        <f>VLOOKUP(K236,'3-Productie normen'!A:AG,29,FALSE)</f>
        <v>L</v>
      </c>
      <c r="W236" s="145"/>
      <c r="X236" s="146"/>
      <c r="Y236" s="147">
        <f t="shared" si="19"/>
        <v>8240.4000000000015</v>
      </c>
    </row>
    <row r="237" spans="1:25" s="148" customFormat="1" ht="13.9" customHeight="1">
      <c r="A237" s="137">
        <v>237</v>
      </c>
      <c r="B237" s="138" t="s">
        <v>480</v>
      </c>
      <c r="C237" s="138" t="s">
        <v>481</v>
      </c>
      <c r="D237" s="138"/>
      <c r="E237" s="2">
        <v>0</v>
      </c>
      <c r="F237" s="2" t="s">
        <v>422</v>
      </c>
      <c r="G237" s="2" t="s">
        <v>613</v>
      </c>
      <c r="H237" s="2" t="s">
        <v>246</v>
      </c>
      <c r="I237" s="139" t="s">
        <v>277</v>
      </c>
      <c r="J237" s="139" t="s">
        <v>52</v>
      </c>
      <c r="K237" s="139" t="s">
        <v>417</v>
      </c>
      <c r="L237" s="139" t="s">
        <v>542</v>
      </c>
      <c r="M237" s="140"/>
      <c r="N237" s="141">
        <v>22.64</v>
      </c>
      <c r="O237" s="142">
        <f t="shared" si="15"/>
        <v>126</v>
      </c>
      <c r="P237" s="2">
        <v>126</v>
      </c>
      <c r="Q237" s="2">
        <v>0</v>
      </c>
      <c r="R237" s="143" t="e">
        <f t="shared" si="16"/>
        <v>#DIV/0!</v>
      </c>
      <c r="S237" s="143">
        <f t="shared" si="17"/>
        <v>0</v>
      </c>
      <c r="T237" s="144">
        <f>IF(P237="nio",0,IF(P237&gt;0,VLOOKUP(K237,'3-Productie normen'!A:W,VLOOKUP(P237,'3-Productie normen'!$B$37:$C$59,2,FALSE),FALSE)))/VLOOKUP(B237,'2-Kosten per locatie'!$A$11:$C$31,3,FALSE)</f>
        <v>0</v>
      </c>
      <c r="U237" s="144">
        <f t="shared" si="18"/>
        <v>0</v>
      </c>
      <c r="V237" s="145" t="str">
        <f>VLOOKUP(K237,'3-Productie normen'!A:AG,29,FALSE)</f>
        <v>B</v>
      </c>
      <c r="W237" s="145"/>
      <c r="X237" s="146"/>
      <c r="Y237" s="147">
        <f t="shared" si="19"/>
        <v>2852.64</v>
      </c>
    </row>
    <row r="238" spans="1:25" s="148" customFormat="1" ht="13.9" customHeight="1">
      <c r="A238" s="137">
        <v>238</v>
      </c>
      <c r="B238" s="138" t="s">
        <v>480</v>
      </c>
      <c r="C238" s="138" t="s">
        <v>481</v>
      </c>
      <c r="D238" s="138"/>
      <c r="E238" s="2">
        <v>0</v>
      </c>
      <c r="F238" s="2" t="s">
        <v>422</v>
      </c>
      <c r="G238" s="2" t="s">
        <v>614</v>
      </c>
      <c r="H238" s="2" t="s">
        <v>246</v>
      </c>
      <c r="I238" s="139" t="s">
        <v>277</v>
      </c>
      <c r="J238" s="139" t="s">
        <v>52</v>
      </c>
      <c r="K238" s="139" t="s">
        <v>417</v>
      </c>
      <c r="L238" s="139" t="s">
        <v>542</v>
      </c>
      <c r="M238" s="140"/>
      <c r="N238" s="141">
        <v>13.21</v>
      </c>
      <c r="O238" s="142">
        <f t="shared" si="15"/>
        <v>126</v>
      </c>
      <c r="P238" s="2">
        <v>126</v>
      </c>
      <c r="Q238" s="2">
        <v>0</v>
      </c>
      <c r="R238" s="143" t="e">
        <f t="shared" si="16"/>
        <v>#DIV/0!</v>
      </c>
      <c r="S238" s="143">
        <f t="shared" si="17"/>
        <v>0</v>
      </c>
      <c r="T238" s="144">
        <f>IF(P238="nio",0,IF(P238&gt;0,VLOOKUP(K238,'3-Productie normen'!A:W,VLOOKUP(P238,'3-Productie normen'!$B$37:$C$59,2,FALSE),FALSE)))/VLOOKUP(B238,'2-Kosten per locatie'!$A$11:$C$31,3,FALSE)</f>
        <v>0</v>
      </c>
      <c r="U238" s="144">
        <f t="shared" si="18"/>
        <v>0</v>
      </c>
      <c r="V238" s="145" t="str">
        <f>VLOOKUP(K238,'3-Productie normen'!A:AG,29,FALSE)</f>
        <v>B</v>
      </c>
      <c r="W238" s="145"/>
      <c r="X238" s="146"/>
      <c r="Y238" s="147">
        <f t="shared" si="19"/>
        <v>1664.46</v>
      </c>
    </row>
    <row r="239" spans="1:25" s="148" customFormat="1" ht="13.9" customHeight="1">
      <c r="A239" s="137">
        <v>239</v>
      </c>
      <c r="B239" s="138" t="s">
        <v>480</v>
      </c>
      <c r="C239" s="138" t="s">
        <v>481</v>
      </c>
      <c r="D239" s="138"/>
      <c r="E239" s="2">
        <v>0</v>
      </c>
      <c r="F239" s="2" t="s">
        <v>422</v>
      </c>
      <c r="G239" s="2" t="s">
        <v>615</v>
      </c>
      <c r="H239" s="2" t="s">
        <v>246</v>
      </c>
      <c r="I239" s="139" t="s">
        <v>272</v>
      </c>
      <c r="J239" s="139" t="s">
        <v>354</v>
      </c>
      <c r="K239" s="139" t="s">
        <v>304</v>
      </c>
      <c r="L239" s="139" t="s">
        <v>492</v>
      </c>
      <c r="M239" s="140"/>
      <c r="N239" s="141">
        <v>140.44999999999999</v>
      </c>
      <c r="O239" s="142">
        <f t="shared" si="15"/>
        <v>210</v>
      </c>
      <c r="P239" s="2">
        <v>210</v>
      </c>
      <c r="Q239" s="2">
        <v>0</v>
      </c>
      <c r="R239" s="143" t="e">
        <f t="shared" si="16"/>
        <v>#DIV/0!</v>
      </c>
      <c r="S239" s="143">
        <f t="shared" si="17"/>
        <v>0</v>
      </c>
      <c r="T239" s="144">
        <f>IF(P239="nio",0,IF(P239&gt;0,VLOOKUP(K239,'3-Productie normen'!A:W,VLOOKUP(P239,'3-Productie normen'!$B$37:$C$59,2,FALSE),FALSE)))/VLOOKUP(B239,'2-Kosten per locatie'!$A$11:$C$31,3,FALSE)</f>
        <v>0</v>
      </c>
      <c r="U239" s="144">
        <f t="shared" si="18"/>
        <v>0</v>
      </c>
      <c r="V239" s="145" t="str">
        <f>VLOOKUP(K239,'3-Productie normen'!A:AG,29,FALSE)</f>
        <v>V</v>
      </c>
      <c r="W239" s="145"/>
      <c r="X239" s="146"/>
      <c r="Y239" s="147">
        <f t="shared" si="19"/>
        <v>29494.499999999996</v>
      </c>
    </row>
    <row r="240" spans="1:25" s="148" customFormat="1" ht="13.9" customHeight="1">
      <c r="A240" s="137">
        <v>240</v>
      </c>
      <c r="B240" s="138" t="s">
        <v>480</v>
      </c>
      <c r="C240" s="138" t="s">
        <v>481</v>
      </c>
      <c r="D240" s="138"/>
      <c r="E240" s="2">
        <v>0</v>
      </c>
      <c r="F240" s="2" t="s">
        <v>422</v>
      </c>
      <c r="G240" s="2" t="s">
        <v>616</v>
      </c>
      <c r="H240" s="2" t="s">
        <v>246</v>
      </c>
      <c r="I240" s="139" t="s">
        <v>350</v>
      </c>
      <c r="J240" s="139" t="s">
        <v>611</v>
      </c>
      <c r="K240" s="139" t="s">
        <v>612</v>
      </c>
      <c r="L240" s="139" t="s">
        <v>542</v>
      </c>
      <c r="M240" s="140"/>
      <c r="N240" s="141">
        <v>103.24</v>
      </c>
      <c r="O240" s="142">
        <f t="shared" si="15"/>
        <v>126</v>
      </c>
      <c r="P240" s="2">
        <v>126</v>
      </c>
      <c r="Q240" s="2">
        <v>0</v>
      </c>
      <c r="R240" s="143" t="e">
        <f t="shared" si="16"/>
        <v>#DIV/0!</v>
      </c>
      <c r="S240" s="143">
        <f t="shared" si="17"/>
        <v>0</v>
      </c>
      <c r="T240" s="144">
        <f>IF(P240="nio",0,IF(P240&gt;0,VLOOKUP(K240,'3-Productie normen'!A:W,VLOOKUP(P240,'3-Productie normen'!$B$37:$C$59,2,FALSE),FALSE)))/VLOOKUP(B240,'2-Kosten per locatie'!$A$11:$C$31,3,FALSE)</f>
        <v>0</v>
      </c>
      <c r="U240" s="144">
        <f t="shared" si="18"/>
        <v>0</v>
      </c>
      <c r="V240" s="145" t="str">
        <f>VLOOKUP(K240,'3-Productie normen'!A:AG,29,FALSE)</f>
        <v>L</v>
      </c>
      <c r="W240" s="145"/>
      <c r="X240" s="146"/>
      <c r="Y240" s="147">
        <f t="shared" si="19"/>
        <v>13008.24</v>
      </c>
    </row>
    <row r="241" spans="1:25" s="148" customFormat="1" ht="13.9" customHeight="1">
      <c r="A241" s="137">
        <v>241</v>
      </c>
      <c r="B241" s="138" t="s">
        <v>480</v>
      </c>
      <c r="C241" s="138" t="s">
        <v>481</v>
      </c>
      <c r="D241" s="138"/>
      <c r="E241" s="2">
        <v>0</v>
      </c>
      <c r="F241" s="2" t="s">
        <v>422</v>
      </c>
      <c r="G241" s="2" t="s">
        <v>617</v>
      </c>
      <c r="H241" s="2" t="s">
        <v>618</v>
      </c>
      <c r="I241" s="139" t="s">
        <v>350</v>
      </c>
      <c r="J241" s="139" t="s">
        <v>450</v>
      </c>
      <c r="K241" s="139" t="s">
        <v>619</v>
      </c>
      <c r="L241" s="139" t="s">
        <v>492</v>
      </c>
      <c r="M241" s="140"/>
      <c r="N241" s="141">
        <v>171.39</v>
      </c>
      <c r="O241" s="142">
        <f t="shared" si="15"/>
        <v>126</v>
      </c>
      <c r="P241" s="2">
        <v>126</v>
      </c>
      <c r="Q241" s="2">
        <v>0</v>
      </c>
      <c r="R241" s="143" t="e">
        <f t="shared" si="16"/>
        <v>#DIV/0!</v>
      </c>
      <c r="S241" s="143">
        <f t="shared" si="17"/>
        <v>0</v>
      </c>
      <c r="T241" s="144">
        <f>IF(P241="nio",0,IF(P241&gt;0,VLOOKUP(K241,'3-Productie normen'!A:W,VLOOKUP(P241,'3-Productie normen'!$B$37:$C$59,2,FALSE),FALSE)))/VLOOKUP(B241,'2-Kosten per locatie'!$A$11:$C$31,3,FALSE)</f>
        <v>0</v>
      </c>
      <c r="U241" s="144">
        <f t="shared" si="18"/>
        <v>0</v>
      </c>
      <c r="V241" s="145" t="str">
        <f>VLOOKUP(K241,'3-Productie normen'!A:AG,29,FALSE)</f>
        <v>L</v>
      </c>
      <c r="W241" s="145"/>
      <c r="X241" s="146"/>
      <c r="Y241" s="147">
        <f t="shared" si="19"/>
        <v>21595.14</v>
      </c>
    </row>
    <row r="242" spans="1:25" s="148" customFormat="1" ht="13.9" customHeight="1">
      <c r="A242" s="137">
        <v>242</v>
      </c>
      <c r="B242" s="138" t="s">
        <v>480</v>
      </c>
      <c r="C242" s="138" t="s">
        <v>481</v>
      </c>
      <c r="D242" s="138"/>
      <c r="E242" s="2">
        <v>0</v>
      </c>
      <c r="F242" s="2" t="s">
        <v>422</v>
      </c>
      <c r="G242" s="2" t="s">
        <v>620</v>
      </c>
      <c r="H242" s="2" t="s">
        <v>621</v>
      </c>
      <c r="I242" s="139" t="s">
        <v>350</v>
      </c>
      <c r="J242" s="139" t="s">
        <v>450</v>
      </c>
      <c r="K242" s="139" t="s">
        <v>619</v>
      </c>
      <c r="L242" s="139" t="s">
        <v>492</v>
      </c>
      <c r="M242" s="140"/>
      <c r="N242" s="141">
        <v>155.72999999999999</v>
      </c>
      <c r="O242" s="142">
        <f t="shared" si="15"/>
        <v>126</v>
      </c>
      <c r="P242" s="2">
        <v>126</v>
      </c>
      <c r="Q242" s="2">
        <v>0</v>
      </c>
      <c r="R242" s="143" t="e">
        <f t="shared" si="16"/>
        <v>#DIV/0!</v>
      </c>
      <c r="S242" s="143">
        <f t="shared" si="17"/>
        <v>0</v>
      </c>
      <c r="T242" s="144">
        <f>IF(P242="nio",0,IF(P242&gt;0,VLOOKUP(K242,'3-Productie normen'!A:W,VLOOKUP(P242,'3-Productie normen'!$B$37:$C$59,2,FALSE),FALSE)))/VLOOKUP(B242,'2-Kosten per locatie'!$A$11:$C$31,3,FALSE)</f>
        <v>0</v>
      </c>
      <c r="U242" s="144">
        <f t="shared" si="18"/>
        <v>0</v>
      </c>
      <c r="V242" s="145" t="str">
        <f>VLOOKUP(K242,'3-Productie normen'!A:AG,29,FALSE)</f>
        <v>L</v>
      </c>
      <c r="W242" s="145"/>
      <c r="X242" s="146"/>
      <c r="Y242" s="147">
        <f t="shared" si="19"/>
        <v>19621.98</v>
      </c>
    </row>
    <row r="243" spans="1:25" s="148" customFormat="1" ht="13.9" customHeight="1">
      <c r="A243" s="137">
        <v>243</v>
      </c>
      <c r="B243" s="138" t="s">
        <v>480</v>
      </c>
      <c r="C243" s="138" t="s">
        <v>481</v>
      </c>
      <c r="D243" s="138"/>
      <c r="E243" s="2">
        <v>0</v>
      </c>
      <c r="F243" s="2" t="s">
        <v>422</v>
      </c>
      <c r="G243" s="2" t="s">
        <v>622</v>
      </c>
      <c r="H243" s="2" t="s">
        <v>623</v>
      </c>
      <c r="I243" s="139" t="s">
        <v>277</v>
      </c>
      <c r="J243" s="139" t="s">
        <v>52</v>
      </c>
      <c r="K243" s="139" t="s">
        <v>417</v>
      </c>
      <c r="L243" s="139" t="s">
        <v>542</v>
      </c>
      <c r="M243" s="140"/>
      <c r="N243" s="141">
        <v>18.55</v>
      </c>
      <c r="O243" s="142">
        <f t="shared" si="15"/>
        <v>126</v>
      </c>
      <c r="P243" s="2">
        <v>126</v>
      </c>
      <c r="Q243" s="2">
        <v>0</v>
      </c>
      <c r="R243" s="143" t="e">
        <f t="shared" si="16"/>
        <v>#DIV/0!</v>
      </c>
      <c r="S243" s="143">
        <f t="shared" si="17"/>
        <v>0</v>
      </c>
      <c r="T243" s="144">
        <f>IF(P243="nio",0,IF(P243&gt;0,VLOOKUP(K243,'3-Productie normen'!A:W,VLOOKUP(P243,'3-Productie normen'!$B$37:$C$59,2,FALSE),FALSE)))/VLOOKUP(B243,'2-Kosten per locatie'!$A$11:$C$31,3,FALSE)</f>
        <v>0</v>
      </c>
      <c r="U243" s="144">
        <f t="shared" si="18"/>
        <v>0</v>
      </c>
      <c r="V243" s="145" t="str">
        <f>VLOOKUP(K243,'3-Productie normen'!A:AG,29,FALSE)</f>
        <v>B</v>
      </c>
      <c r="W243" s="145"/>
      <c r="X243" s="146"/>
      <c r="Y243" s="147">
        <f t="shared" si="19"/>
        <v>2337.3000000000002</v>
      </c>
    </row>
    <row r="244" spans="1:25" s="148" customFormat="1" ht="13.9" customHeight="1">
      <c r="A244" s="137">
        <v>244</v>
      </c>
      <c r="B244" s="138" t="s">
        <v>480</v>
      </c>
      <c r="C244" s="138" t="s">
        <v>481</v>
      </c>
      <c r="D244" s="138"/>
      <c r="E244" s="2">
        <v>0</v>
      </c>
      <c r="F244" s="2" t="s">
        <v>422</v>
      </c>
      <c r="G244" s="2" t="s">
        <v>624</v>
      </c>
      <c r="H244" s="2" t="s">
        <v>625</v>
      </c>
      <c r="I244" s="139" t="s">
        <v>267</v>
      </c>
      <c r="J244" s="139" t="s">
        <v>267</v>
      </c>
      <c r="K244" s="139" t="s">
        <v>267</v>
      </c>
      <c r="L244" s="139" t="s">
        <v>542</v>
      </c>
      <c r="M244" s="140"/>
      <c r="N244" s="141">
        <v>5.95</v>
      </c>
      <c r="O244" s="142">
        <f t="shared" si="15"/>
        <v>42</v>
      </c>
      <c r="P244" s="2">
        <v>42</v>
      </c>
      <c r="Q244" s="2">
        <v>0</v>
      </c>
      <c r="R244" s="143" t="e">
        <f t="shared" si="16"/>
        <v>#DIV/0!</v>
      </c>
      <c r="S244" s="143">
        <f t="shared" si="17"/>
        <v>0</v>
      </c>
      <c r="T244" s="144">
        <f>IF(P244="nio",0,IF(P244&gt;0,VLOOKUP(K244,'3-Productie normen'!A:W,VLOOKUP(P244,'3-Productie normen'!$B$37:$C$59,2,FALSE),FALSE)))/VLOOKUP(B244,'2-Kosten per locatie'!$A$11:$C$31,3,FALSE)</f>
        <v>0</v>
      </c>
      <c r="U244" s="144">
        <f t="shared" si="18"/>
        <v>0</v>
      </c>
      <c r="V244" s="145" t="str">
        <f>VLOOKUP(K244,'3-Productie normen'!A:AG,29,FALSE)</f>
        <v>V</v>
      </c>
      <c r="W244" s="145"/>
      <c r="X244" s="146"/>
      <c r="Y244" s="147">
        <f t="shared" si="19"/>
        <v>249.9</v>
      </c>
    </row>
    <row r="245" spans="1:25" s="148" customFormat="1" ht="13.9" customHeight="1">
      <c r="A245" s="137">
        <v>245</v>
      </c>
      <c r="B245" s="138" t="s">
        <v>480</v>
      </c>
      <c r="C245" s="138" t="s">
        <v>481</v>
      </c>
      <c r="D245" s="138"/>
      <c r="E245" s="2">
        <v>0</v>
      </c>
      <c r="F245" s="2" t="s">
        <v>422</v>
      </c>
      <c r="G245" s="2" t="s">
        <v>626</v>
      </c>
      <c r="H245" s="2" t="s">
        <v>246</v>
      </c>
      <c r="I245" s="139" t="s">
        <v>267</v>
      </c>
      <c r="J245" s="139" t="s">
        <v>277</v>
      </c>
      <c r="K245" s="139" t="s">
        <v>478</v>
      </c>
      <c r="L245" s="139" t="s">
        <v>492</v>
      </c>
      <c r="M245" s="140"/>
      <c r="N245" s="141">
        <v>163.83000000000001</v>
      </c>
      <c r="O245" s="142">
        <f t="shared" si="15"/>
        <v>126</v>
      </c>
      <c r="P245" s="2">
        <v>126</v>
      </c>
      <c r="Q245" s="2">
        <v>0</v>
      </c>
      <c r="R245" s="143" t="e">
        <f t="shared" si="16"/>
        <v>#DIV/0!</v>
      </c>
      <c r="S245" s="143">
        <f t="shared" si="17"/>
        <v>0</v>
      </c>
      <c r="T245" s="144">
        <f>IF(P245="nio",0,IF(P245&gt;0,VLOOKUP(K245,'3-Productie normen'!A:W,VLOOKUP(P245,'3-Productie normen'!$B$37:$C$59,2,FALSE),FALSE)))/VLOOKUP(B245,'2-Kosten per locatie'!$A$11:$C$31,3,FALSE)</f>
        <v>0</v>
      </c>
      <c r="U245" s="144">
        <f t="shared" si="18"/>
        <v>0</v>
      </c>
      <c r="V245" s="145" t="str">
        <f>VLOOKUP(K245,'3-Productie normen'!A:AG,29,FALSE)</f>
        <v>B</v>
      </c>
      <c r="W245" s="145"/>
      <c r="X245" s="146"/>
      <c r="Y245" s="147">
        <f t="shared" si="19"/>
        <v>20642.580000000002</v>
      </c>
    </row>
    <row r="246" spans="1:25" s="148" customFormat="1" ht="13.9" customHeight="1">
      <c r="A246" s="137">
        <v>246</v>
      </c>
      <c r="B246" s="138" t="s">
        <v>480</v>
      </c>
      <c r="C246" s="138" t="s">
        <v>481</v>
      </c>
      <c r="D246" s="138"/>
      <c r="E246" s="2">
        <v>0</v>
      </c>
      <c r="F246" s="2" t="s">
        <v>422</v>
      </c>
      <c r="G246" s="2" t="s">
        <v>627</v>
      </c>
      <c r="H246" s="2" t="s">
        <v>628</v>
      </c>
      <c r="I246" s="139" t="s">
        <v>267</v>
      </c>
      <c r="J246" s="139" t="s">
        <v>267</v>
      </c>
      <c r="K246" s="139" t="s">
        <v>267</v>
      </c>
      <c r="L246" s="139" t="s">
        <v>542</v>
      </c>
      <c r="M246" s="140"/>
      <c r="N246" s="141">
        <v>5.95</v>
      </c>
      <c r="O246" s="142">
        <f t="shared" si="15"/>
        <v>42</v>
      </c>
      <c r="P246" s="2">
        <v>42</v>
      </c>
      <c r="Q246" s="2">
        <v>0</v>
      </c>
      <c r="R246" s="143" t="e">
        <f t="shared" si="16"/>
        <v>#DIV/0!</v>
      </c>
      <c r="S246" s="143">
        <f t="shared" si="17"/>
        <v>0</v>
      </c>
      <c r="T246" s="144">
        <f>IF(P246="nio",0,IF(P246&gt;0,VLOOKUP(K246,'3-Productie normen'!A:W,VLOOKUP(P246,'3-Productie normen'!$B$37:$C$59,2,FALSE),FALSE)))/VLOOKUP(B246,'2-Kosten per locatie'!$A$11:$C$31,3,FALSE)</f>
        <v>0</v>
      </c>
      <c r="U246" s="144">
        <f t="shared" si="18"/>
        <v>0</v>
      </c>
      <c r="V246" s="145" t="str">
        <f>VLOOKUP(K246,'3-Productie normen'!A:AG,29,FALSE)</f>
        <v>V</v>
      </c>
      <c r="W246" s="145"/>
      <c r="X246" s="146"/>
      <c r="Y246" s="147">
        <f t="shared" si="19"/>
        <v>249.9</v>
      </c>
    </row>
    <row r="247" spans="1:25" s="148" customFormat="1" ht="13.9" customHeight="1">
      <c r="A247" s="137">
        <v>247</v>
      </c>
      <c r="B247" s="138" t="s">
        <v>480</v>
      </c>
      <c r="C247" s="138" t="s">
        <v>481</v>
      </c>
      <c r="D247" s="138"/>
      <c r="E247" s="2">
        <v>0</v>
      </c>
      <c r="F247" s="2" t="s">
        <v>422</v>
      </c>
      <c r="G247" s="2" t="s">
        <v>629</v>
      </c>
      <c r="H247" s="2" t="s">
        <v>630</v>
      </c>
      <c r="I247" s="139" t="s">
        <v>277</v>
      </c>
      <c r="J247" s="139" t="s">
        <v>277</v>
      </c>
      <c r="K247" s="139" t="s">
        <v>478</v>
      </c>
      <c r="L247" s="139" t="s">
        <v>542</v>
      </c>
      <c r="M247" s="140"/>
      <c r="N247" s="141">
        <v>12.29</v>
      </c>
      <c r="O247" s="142">
        <f t="shared" si="15"/>
        <v>126</v>
      </c>
      <c r="P247" s="2">
        <v>126</v>
      </c>
      <c r="Q247" s="2">
        <v>0</v>
      </c>
      <c r="R247" s="143" t="e">
        <f t="shared" si="16"/>
        <v>#DIV/0!</v>
      </c>
      <c r="S247" s="143">
        <f t="shared" si="17"/>
        <v>0</v>
      </c>
      <c r="T247" s="144">
        <f>IF(P247="nio",0,IF(P247&gt;0,VLOOKUP(K247,'3-Productie normen'!A:W,VLOOKUP(P247,'3-Productie normen'!$B$37:$C$59,2,FALSE),FALSE)))/VLOOKUP(B247,'2-Kosten per locatie'!$A$11:$C$31,3,FALSE)</f>
        <v>0</v>
      </c>
      <c r="U247" s="144">
        <f t="shared" si="18"/>
        <v>0</v>
      </c>
      <c r="V247" s="145" t="str">
        <f>VLOOKUP(K247,'3-Productie normen'!A:AG,29,FALSE)</f>
        <v>B</v>
      </c>
      <c r="W247" s="145"/>
      <c r="X247" s="146"/>
      <c r="Y247" s="147">
        <f t="shared" si="19"/>
        <v>1548.54</v>
      </c>
    </row>
    <row r="248" spans="1:25" s="148" customFormat="1" ht="13.9" customHeight="1">
      <c r="A248" s="137">
        <v>248</v>
      </c>
      <c r="B248" s="138" t="s">
        <v>480</v>
      </c>
      <c r="C248" s="138" t="s">
        <v>481</v>
      </c>
      <c r="D248" s="138"/>
      <c r="E248" s="2">
        <v>0</v>
      </c>
      <c r="F248" s="2" t="s">
        <v>422</v>
      </c>
      <c r="G248" s="2" t="s">
        <v>631</v>
      </c>
      <c r="H248" s="2" t="s">
        <v>632</v>
      </c>
      <c r="I248" s="139" t="s">
        <v>277</v>
      </c>
      <c r="J248" s="139" t="s">
        <v>277</v>
      </c>
      <c r="K248" s="139" t="s">
        <v>478</v>
      </c>
      <c r="L248" s="139" t="s">
        <v>492</v>
      </c>
      <c r="M248" s="140"/>
      <c r="N248" s="141">
        <v>13.17</v>
      </c>
      <c r="O248" s="142">
        <f t="shared" si="15"/>
        <v>126</v>
      </c>
      <c r="P248" s="2">
        <v>126</v>
      </c>
      <c r="Q248" s="2">
        <v>0</v>
      </c>
      <c r="R248" s="143" t="e">
        <f t="shared" si="16"/>
        <v>#DIV/0!</v>
      </c>
      <c r="S248" s="143">
        <f t="shared" si="17"/>
        <v>0</v>
      </c>
      <c r="T248" s="144">
        <f>IF(P248="nio",0,IF(P248&gt;0,VLOOKUP(K248,'3-Productie normen'!A:W,VLOOKUP(P248,'3-Productie normen'!$B$37:$C$59,2,FALSE),FALSE)))/VLOOKUP(B248,'2-Kosten per locatie'!$A$11:$C$31,3,FALSE)</f>
        <v>0</v>
      </c>
      <c r="U248" s="144">
        <f t="shared" si="18"/>
        <v>0</v>
      </c>
      <c r="V248" s="145" t="str">
        <f>VLOOKUP(K248,'3-Productie normen'!A:AG,29,FALSE)</f>
        <v>B</v>
      </c>
      <c r="W248" s="145"/>
      <c r="X248" s="146"/>
      <c r="Y248" s="147">
        <f t="shared" si="19"/>
        <v>1659.42</v>
      </c>
    </row>
    <row r="249" spans="1:25" s="148" customFormat="1" ht="13.9" customHeight="1">
      <c r="A249" s="137">
        <v>249</v>
      </c>
      <c r="B249" s="138" t="s">
        <v>480</v>
      </c>
      <c r="C249" s="138" t="s">
        <v>481</v>
      </c>
      <c r="D249" s="138"/>
      <c r="E249" s="2">
        <v>0</v>
      </c>
      <c r="F249" s="2" t="s">
        <v>422</v>
      </c>
      <c r="G249" s="2" t="s">
        <v>633</v>
      </c>
      <c r="H249" s="2" t="s">
        <v>634</v>
      </c>
      <c r="I249" s="139" t="s">
        <v>267</v>
      </c>
      <c r="J249" s="139" t="s">
        <v>267</v>
      </c>
      <c r="K249" s="139" t="s">
        <v>267</v>
      </c>
      <c r="L249" s="139" t="s">
        <v>492</v>
      </c>
      <c r="M249" s="140"/>
      <c r="N249" s="141">
        <v>10.02</v>
      </c>
      <c r="O249" s="142">
        <f t="shared" si="15"/>
        <v>42</v>
      </c>
      <c r="P249" s="2">
        <v>42</v>
      </c>
      <c r="Q249" s="2">
        <v>0</v>
      </c>
      <c r="R249" s="143" t="e">
        <f t="shared" si="16"/>
        <v>#DIV/0!</v>
      </c>
      <c r="S249" s="143">
        <f t="shared" si="17"/>
        <v>0</v>
      </c>
      <c r="T249" s="144">
        <f>IF(P249="nio",0,IF(P249&gt;0,VLOOKUP(K249,'3-Productie normen'!A:W,VLOOKUP(P249,'3-Productie normen'!$B$37:$C$59,2,FALSE),FALSE)))/VLOOKUP(B249,'2-Kosten per locatie'!$A$11:$C$31,3,FALSE)</f>
        <v>0</v>
      </c>
      <c r="U249" s="144">
        <f t="shared" si="18"/>
        <v>0</v>
      </c>
      <c r="V249" s="145" t="str">
        <f>VLOOKUP(K249,'3-Productie normen'!A:AG,29,FALSE)</f>
        <v>V</v>
      </c>
      <c r="W249" s="145"/>
      <c r="X249" s="146"/>
      <c r="Y249" s="147">
        <f t="shared" si="19"/>
        <v>420.84</v>
      </c>
    </row>
    <row r="250" spans="1:25" s="148" customFormat="1" ht="13.9" customHeight="1">
      <c r="A250" s="137">
        <v>250</v>
      </c>
      <c r="B250" s="138" t="s">
        <v>480</v>
      </c>
      <c r="C250" s="138" t="s">
        <v>481</v>
      </c>
      <c r="D250" s="138"/>
      <c r="E250" s="2">
        <v>0</v>
      </c>
      <c r="F250" s="2" t="s">
        <v>422</v>
      </c>
      <c r="G250" s="2" t="s">
        <v>635</v>
      </c>
      <c r="H250" s="2" t="s">
        <v>636</v>
      </c>
      <c r="I250" s="139" t="s">
        <v>267</v>
      </c>
      <c r="J250" s="139" t="s">
        <v>267</v>
      </c>
      <c r="K250" s="139" t="s">
        <v>267</v>
      </c>
      <c r="L250" s="139" t="s">
        <v>492</v>
      </c>
      <c r="M250" s="140"/>
      <c r="N250" s="141">
        <v>9.98</v>
      </c>
      <c r="O250" s="142">
        <f t="shared" si="15"/>
        <v>42</v>
      </c>
      <c r="P250" s="2">
        <v>42</v>
      </c>
      <c r="Q250" s="2">
        <v>0</v>
      </c>
      <c r="R250" s="143" t="e">
        <f t="shared" si="16"/>
        <v>#DIV/0!</v>
      </c>
      <c r="S250" s="143">
        <f t="shared" si="17"/>
        <v>0</v>
      </c>
      <c r="T250" s="144">
        <f>IF(P250="nio",0,IF(P250&gt;0,VLOOKUP(K250,'3-Productie normen'!A:W,VLOOKUP(P250,'3-Productie normen'!$B$37:$C$59,2,FALSE),FALSE)))/VLOOKUP(B250,'2-Kosten per locatie'!$A$11:$C$31,3,FALSE)</f>
        <v>0</v>
      </c>
      <c r="U250" s="144">
        <f t="shared" si="18"/>
        <v>0</v>
      </c>
      <c r="V250" s="145" t="str">
        <f>VLOOKUP(K250,'3-Productie normen'!A:AG,29,FALSE)</f>
        <v>V</v>
      </c>
      <c r="W250" s="145"/>
      <c r="X250" s="146"/>
      <c r="Y250" s="147">
        <f t="shared" si="19"/>
        <v>419.16</v>
      </c>
    </row>
    <row r="251" spans="1:25" s="148" customFormat="1" ht="13.9" customHeight="1">
      <c r="A251" s="137">
        <v>251</v>
      </c>
      <c r="B251" s="138" t="s">
        <v>480</v>
      </c>
      <c r="C251" s="138" t="s">
        <v>481</v>
      </c>
      <c r="D251" s="138"/>
      <c r="E251" s="2">
        <v>0</v>
      </c>
      <c r="F251" s="2" t="s">
        <v>422</v>
      </c>
      <c r="G251" s="2" t="s">
        <v>637</v>
      </c>
      <c r="H251" s="2" t="s">
        <v>638</v>
      </c>
      <c r="I251" s="139" t="s">
        <v>277</v>
      </c>
      <c r="J251" s="139" t="s">
        <v>277</v>
      </c>
      <c r="K251" s="139" t="s">
        <v>478</v>
      </c>
      <c r="L251" s="139" t="s">
        <v>492</v>
      </c>
      <c r="M251" s="140"/>
      <c r="N251" s="141">
        <v>13.21</v>
      </c>
      <c r="O251" s="142">
        <f t="shared" si="15"/>
        <v>126</v>
      </c>
      <c r="P251" s="2">
        <v>126</v>
      </c>
      <c r="Q251" s="2">
        <v>0</v>
      </c>
      <c r="R251" s="143" t="e">
        <f t="shared" si="16"/>
        <v>#DIV/0!</v>
      </c>
      <c r="S251" s="143">
        <f t="shared" si="17"/>
        <v>0</v>
      </c>
      <c r="T251" s="144">
        <f>IF(P251="nio",0,IF(P251&gt;0,VLOOKUP(K251,'3-Productie normen'!A:W,VLOOKUP(P251,'3-Productie normen'!$B$37:$C$59,2,FALSE),FALSE)))/VLOOKUP(B251,'2-Kosten per locatie'!$A$11:$C$31,3,FALSE)</f>
        <v>0</v>
      </c>
      <c r="U251" s="144">
        <f t="shared" si="18"/>
        <v>0</v>
      </c>
      <c r="V251" s="145" t="str">
        <f>VLOOKUP(K251,'3-Productie normen'!A:AG,29,FALSE)</f>
        <v>B</v>
      </c>
      <c r="W251" s="145"/>
      <c r="X251" s="146"/>
      <c r="Y251" s="147">
        <f t="shared" si="19"/>
        <v>1664.46</v>
      </c>
    </row>
    <row r="252" spans="1:25" s="148" customFormat="1" ht="13.9" customHeight="1">
      <c r="A252" s="137">
        <v>252</v>
      </c>
      <c r="B252" s="138" t="s">
        <v>480</v>
      </c>
      <c r="C252" s="138" t="s">
        <v>481</v>
      </c>
      <c r="D252" s="138"/>
      <c r="E252" s="2">
        <v>0</v>
      </c>
      <c r="F252" s="2" t="s">
        <v>422</v>
      </c>
      <c r="G252" s="2" t="s">
        <v>639</v>
      </c>
      <c r="H252" s="2" t="s">
        <v>640</v>
      </c>
      <c r="I252" s="139" t="s">
        <v>277</v>
      </c>
      <c r="J252" s="139" t="s">
        <v>277</v>
      </c>
      <c r="K252" s="139" t="s">
        <v>478</v>
      </c>
      <c r="L252" s="139" t="s">
        <v>542</v>
      </c>
      <c r="M252" s="140"/>
      <c r="N252" s="141">
        <v>12.28</v>
      </c>
      <c r="O252" s="142">
        <f t="shared" si="15"/>
        <v>126</v>
      </c>
      <c r="P252" s="2">
        <v>126</v>
      </c>
      <c r="Q252" s="2">
        <v>0</v>
      </c>
      <c r="R252" s="143" t="e">
        <f t="shared" si="16"/>
        <v>#DIV/0!</v>
      </c>
      <c r="S252" s="143">
        <f t="shared" si="17"/>
        <v>0</v>
      </c>
      <c r="T252" s="144">
        <f>IF(P252="nio",0,IF(P252&gt;0,VLOOKUP(K252,'3-Productie normen'!A:W,VLOOKUP(P252,'3-Productie normen'!$B$37:$C$59,2,FALSE),FALSE)))/VLOOKUP(B252,'2-Kosten per locatie'!$A$11:$C$31,3,FALSE)</f>
        <v>0</v>
      </c>
      <c r="U252" s="144">
        <f t="shared" si="18"/>
        <v>0</v>
      </c>
      <c r="V252" s="145" t="str">
        <f>VLOOKUP(K252,'3-Productie normen'!A:AG,29,FALSE)</f>
        <v>B</v>
      </c>
      <c r="W252" s="145"/>
      <c r="X252" s="146"/>
      <c r="Y252" s="147">
        <f t="shared" si="19"/>
        <v>1547.28</v>
      </c>
    </row>
    <row r="253" spans="1:25" s="148" customFormat="1" ht="13.9" customHeight="1">
      <c r="A253" s="137">
        <v>253</v>
      </c>
      <c r="B253" s="138" t="s">
        <v>480</v>
      </c>
      <c r="C253" s="138" t="s">
        <v>481</v>
      </c>
      <c r="D253" s="138"/>
      <c r="E253" s="2">
        <v>0</v>
      </c>
      <c r="F253" s="2" t="s">
        <v>422</v>
      </c>
      <c r="G253" s="2" t="s">
        <v>641</v>
      </c>
      <c r="H253" s="2" t="s">
        <v>642</v>
      </c>
      <c r="I253" s="139" t="s">
        <v>267</v>
      </c>
      <c r="J253" s="139" t="s">
        <v>267</v>
      </c>
      <c r="K253" s="139" t="s">
        <v>267</v>
      </c>
      <c r="L253" s="139" t="s">
        <v>542</v>
      </c>
      <c r="M253" s="140"/>
      <c r="N253" s="141">
        <v>5.95</v>
      </c>
      <c r="O253" s="142">
        <f t="shared" si="15"/>
        <v>42</v>
      </c>
      <c r="P253" s="2">
        <v>42</v>
      </c>
      <c r="Q253" s="2">
        <v>0</v>
      </c>
      <c r="R253" s="143" t="e">
        <f t="shared" si="16"/>
        <v>#DIV/0!</v>
      </c>
      <c r="S253" s="143">
        <f t="shared" si="17"/>
        <v>0</v>
      </c>
      <c r="T253" s="144">
        <f>IF(P253="nio",0,IF(P253&gt;0,VLOOKUP(K253,'3-Productie normen'!A:W,VLOOKUP(P253,'3-Productie normen'!$B$37:$C$59,2,FALSE),FALSE)))/VLOOKUP(B253,'2-Kosten per locatie'!$A$11:$C$31,3,FALSE)</f>
        <v>0</v>
      </c>
      <c r="U253" s="144">
        <f t="shared" si="18"/>
        <v>0</v>
      </c>
      <c r="V253" s="145" t="str">
        <f>VLOOKUP(K253,'3-Productie normen'!A:AG,29,FALSE)</f>
        <v>V</v>
      </c>
      <c r="W253" s="145"/>
      <c r="X253" s="146"/>
      <c r="Y253" s="147">
        <f t="shared" si="19"/>
        <v>249.9</v>
      </c>
    </row>
    <row r="254" spans="1:25" s="148" customFormat="1" ht="13.9" customHeight="1">
      <c r="A254" s="137">
        <v>254</v>
      </c>
      <c r="B254" s="138" t="s">
        <v>480</v>
      </c>
      <c r="C254" s="138" t="s">
        <v>481</v>
      </c>
      <c r="D254" s="138"/>
      <c r="E254" s="2">
        <v>0</v>
      </c>
      <c r="F254" s="2" t="s">
        <v>422</v>
      </c>
      <c r="G254" s="2" t="s">
        <v>643</v>
      </c>
      <c r="H254" s="2" t="s">
        <v>432</v>
      </c>
      <c r="I254" s="139" t="s">
        <v>277</v>
      </c>
      <c r="J254" s="139" t="s">
        <v>52</v>
      </c>
      <c r="K254" s="139" t="s">
        <v>417</v>
      </c>
      <c r="L254" s="139" t="s">
        <v>542</v>
      </c>
      <c r="M254" s="140"/>
      <c r="N254" s="141">
        <v>9.11</v>
      </c>
      <c r="O254" s="142">
        <f t="shared" si="15"/>
        <v>126</v>
      </c>
      <c r="P254" s="2">
        <v>126</v>
      </c>
      <c r="Q254" s="2">
        <v>0</v>
      </c>
      <c r="R254" s="143" t="e">
        <f t="shared" si="16"/>
        <v>#DIV/0!</v>
      </c>
      <c r="S254" s="143">
        <f t="shared" si="17"/>
        <v>0</v>
      </c>
      <c r="T254" s="144">
        <f>IF(P254="nio",0,IF(P254&gt;0,VLOOKUP(K254,'3-Productie normen'!A:W,VLOOKUP(P254,'3-Productie normen'!$B$37:$C$59,2,FALSE),FALSE)))/VLOOKUP(B254,'2-Kosten per locatie'!$A$11:$C$31,3,FALSE)</f>
        <v>0</v>
      </c>
      <c r="U254" s="144">
        <f t="shared" si="18"/>
        <v>0</v>
      </c>
      <c r="V254" s="145" t="str">
        <f>VLOOKUP(K254,'3-Productie normen'!A:AG,29,FALSE)</f>
        <v>B</v>
      </c>
      <c r="W254" s="145"/>
      <c r="X254" s="146"/>
      <c r="Y254" s="147">
        <f t="shared" si="19"/>
        <v>1147.8599999999999</v>
      </c>
    </row>
    <row r="255" spans="1:25" s="148" customFormat="1" ht="13.9" customHeight="1">
      <c r="A255" s="137">
        <v>255</v>
      </c>
      <c r="B255" s="138" t="s">
        <v>480</v>
      </c>
      <c r="C255" s="138" t="s">
        <v>481</v>
      </c>
      <c r="D255" s="138"/>
      <c r="E255" s="2">
        <v>0</v>
      </c>
      <c r="F255" s="2" t="s">
        <v>422</v>
      </c>
      <c r="G255" s="2" t="s">
        <v>644</v>
      </c>
      <c r="H255" s="2" t="s">
        <v>465</v>
      </c>
      <c r="I255" s="139" t="s">
        <v>277</v>
      </c>
      <c r="J255" s="139" t="s">
        <v>52</v>
      </c>
      <c r="K255" s="139" t="s">
        <v>417</v>
      </c>
      <c r="L255" s="139" t="s">
        <v>542</v>
      </c>
      <c r="M255" s="140"/>
      <c r="N255" s="141">
        <v>15.39</v>
      </c>
      <c r="O255" s="142">
        <f t="shared" si="15"/>
        <v>126</v>
      </c>
      <c r="P255" s="2">
        <v>126</v>
      </c>
      <c r="Q255" s="2">
        <v>0</v>
      </c>
      <c r="R255" s="143" t="e">
        <f t="shared" si="16"/>
        <v>#DIV/0!</v>
      </c>
      <c r="S255" s="143">
        <f t="shared" si="17"/>
        <v>0</v>
      </c>
      <c r="T255" s="144">
        <f>IF(P255="nio",0,IF(P255&gt;0,VLOOKUP(K255,'3-Productie normen'!A:W,VLOOKUP(P255,'3-Productie normen'!$B$37:$C$59,2,FALSE),FALSE)))/VLOOKUP(B255,'2-Kosten per locatie'!$A$11:$C$31,3,FALSE)</f>
        <v>0</v>
      </c>
      <c r="U255" s="144">
        <f t="shared" si="18"/>
        <v>0</v>
      </c>
      <c r="V255" s="145" t="str">
        <f>VLOOKUP(K255,'3-Productie normen'!A:AG,29,FALSE)</f>
        <v>B</v>
      </c>
      <c r="W255" s="145"/>
      <c r="X255" s="146"/>
      <c r="Y255" s="147">
        <f t="shared" si="19"/>
        <v>1939.14</v>
      </c>
    </row>
    <row r="256" spans="1:25" s="148" customFormat="1" ht="13.9" customHeight="1">
      <c r="A256" s="137">
        <v>256</v>
      </c>
      <c r="B256" s="138" t="s">
        <v>480</v>
      </c>
      <c r="C256" s="138" t="s">
        <v>481</v>
      </c>
      <c r="D256" s="138"/>
      <c r="E256" s="2">
        <v>0</v>
      </c>
      <c r="F256" s="2" t="s">
        <v>422</v>
      </c>
      <c r="G256" s="2" t="s">
        <v>645</v>
      </c>
      <c r="H256" s="2" t="s">
        <v>646</v>
      </c>
      <c r="I256" s="139" t="s">
        <v>350</v>
      </c>
      <c r="J256" s="139" t="s">
        <v>450</v>
      </c>
      <c r="K256" s="139" t="s">
        <v>619</v>
      </c>
      <c r="L256" s="139" t="s">
        <v>492</v>
      </c>
      <c r="M256" s="140"/>
      <c r="N256" s="141">
        <v>155.74</v>
      </c>
      <c r="O256" s="142">
        <f t="shared" si="15"/>
        <v>126</v>
      </c>
      <c r="P256" s="2">
        <v>126</v>
      </c>
      <c r="Q256" s="2">
        <v>0</v>
      </c>
      <c r="R256" s="143" t="e">
        <f t="shared" si="16"/>
        <v>#DIV/0!</v>
      </c>
      <c r="S256" s="143">
        <f t="shared" si="17"/>
        <v>0</v>
      </c>
      <c r="T256" s="144">
        <f>IF(P256="nio",0,IF(P256&gt;0,VLOOKUP(K256,'3-Productie normen'!A:W,VLOOKUP(P256,'3-Productie normen'!$B$37:$C$59,2,FALSE),FALSE)))/VLOOKUP(B256,'2-Kosten per locatie'!$A$11:$C$31,3,FALSE)</f>
        <v>0</v>
      </c>
      <c r="U256" s="144">
        <f t="shared" si="18"/>
        <v>0</v>
      </c>
      <c r="V256" s="145" t="str">
        <f>VLOOKUP(K256,'3-Productie normen'!A:AG,29,FALSE)</f>
        <v>L</v>
      </c>
      <c r="W256" s="145"/>
      <c r="X256" s="146"/>
      <c r="Y256" s="147">
        <f t="shared" si="19"/>
        <v>19623.240000000002</v>
      </c>
    </row>
    <row r="257" spans="1:25" s="148" customFormat="1" ht="13.9" customHeight="1">
      <c r="A257" s="137">
        <v>257</v>
      </c>
      <c r="B257" s="138" t="s">
        <v>480</v>
      </c>
      <c r="C257" s="138" t="s">
        <v>481</v>
      </c>
      <c r="D257" s="138"/>
      <c r="E257" s="2">
        <v>0</v>
      </c>
      <c r="F257" s="2" t="s">
        <v>422</v>
      </c>
      <c r="G257" s="2" t="s">
        <v>647</v>
      </c>
      <c r="H257" s="2" t="s">
        <v>463</v>
      </c>
      <c r="I257" s="139" t="s">
        <v>350</v>
      </c>
      <c r="J257" s="139" t="s">
        <v>351</v>
      </c>
      <c r="K257" s="139" t="s">
        <v>612</v>
      </c>
      <c r="L257" s="139" t="s">
        <v>492</v>
      </c>
      <c r="M257" s="140"/>
      <c r="N257" s="141">
        <v>47.08</v>
      </c>
      <c r="O257" s="142">
        <f t="shared" si="15"/>
        <v>126</v>
      </c>
      <c r="P257" s="2">
        <v>126</v>
      </c>
      <c r="Q257" s="2">
        <v>0</v>
      </c>
      <c r="R257" s="143" t="e">
        <f t="shared" si="16"/>
        <v>#DIV/0!</v>
      </c>
      <c r="S257" s="143">
        <f t="shared" si="17"/>
        <v>0</v>
      </c>
      <c r="T257" s="144">
        <f>IF(P257="nio",0,IF(P257&gt;0,VLOOKUP(K257,'3-Productie normen'!A:W,VLOOKUP(P257,'3-Productie normen'!$B$37:$C$59,2,FALSE),FALSE)))/VLOOKUP(B257,'2-Kosten per locatie'!$A$11:$C$31,3,FALSE)</f>
        <v>0</v>
      </c>
      <c r="U257" s="144">
        <f t="shared" si="18"/>
        <v>0</v>
      </c>
      <c r="V257" s="145" t="str">
        <f>VLOOKUP(K257,'3-Productie normen'!A:AG,29,FALSE)</f>
        <v>L</v>
      </c>
      <c r="W257" s="145"/>
      <c r="X257" s="146"/>
      <c r="Y257" s="147">
        <f t="shared" si="19"/>
        <v>5932.08</v>
      </c>
    </row>
    <row r="258" spans="1:25" s="148" customFormat="1" ht="13.9" customHeight="1">
      <c r="A258" s="137">
        <v>258</v>
      </c>
      <c r="B258" s="138" t="s">
        <v>480</v>
      </c>
      <c r="C258" s="138" t="s">
        <v>481</v>
      </c>
      <c r="D258" s="138"/>
      <c r="E258" s="2">
        <v>0</v>
      </c>
      <c r="F258" s="2" t="s">
        <v>422</v>
      </c>
      <c r="G258" s="2" t="s">
        <v>648</v>
      </c>
      <c r="H258" s="2" t="s">
        <v>439</v>
      </c>
      <c r="I258" s="139" t="s">
        <v>350</v>
      </c>
      <c r="J258" s="139" t="s">
        <v>351</v>
      </c>
      <c r="K258" s="139" t="s">
        <v>612</v>
      </c>
      <c r="L258" s="139" t="s">
        <v>492</v>
      </c>
      <c r="M258" s="140"/>
      <c r="N258" s="141">
        <v>47.08</v>
      </c>
      <c r="O258" s="142">
        <f t="shared" si="15"/>
        <v>126</v>
      </c>
      <c r="P258" s="2">
        <v>126</v>
      </c>
      <c r="Q258" s="2">
        <v>0</v>
      </c>
      <c r="R258" s="143" t="e">
        <f t="shared" si="16"/>
        <v>#DIV/0!</v>
      </c>
      <c r="S258" s="143">
        <f t="shared" si="17"/>
        <v>0</v>
      </c>
      <c r="T258" s="144">
        <f>IF(P258="nio",0,IF(P258&gt;0,VLOOKUP(K258,'3-Productie normen'!A:W,VLOOKUP(P258,'3-Productie normen'!$B$37:$C$59,2,FALSE),FALSE)))/VLOOKUP(B258,'2-Kosten per locatie'!$A$11:$C$31,3,FALSE)</f>
        <v>0</v>
      </c>
      <c r="U258" s="144">
        <f t="shared" si="18"/>
        <v>0</v>
      </c>
      <c r="V258" s="145" t="str">
        <f>VLOOKUP(K258,'3-Productie normen'!A:AG,29,FALSE)</f>
        <v>L</v>
      </c>
      <c r="W258" s="145"/>
      <c r="X258" s="146"/>
      <c r="Y258" s="147">
        <f t="shared" si="19"/>
        <v>5932.08</v>
      </c>
    </row>
    <row r="259" spans="1:25" s="148" customFormat="1" ht="13.9" customHeight="1">
      <c r="A259" s="137">
        <v>259</v>
      </c>
      <c r="B259" s="138" t="s">
        <v>480</v>
      </c>
      <c r="C259" s="138" t="s">
        <v>481</v>
      </c>
      <c r="D259" s="138"/>
      <c r="E259" s="2">
        <v>0</v>
      </c>
      <c r="F259" s="2" t="s">
        <v>422</v>
      </c>
      <c r="G259" s="2" t="s">
        <v>649</v>
      </c>
      <c r="H259" s="2" t="s">
        <v>650</v>
      </c>
      <c r="I259" s="139" t="s">
        <v>350</v>
      </c>
      <c r="J259" s="139" t="s">
        <v>351</v>
      </c>
      <c r="K259" s="139" t="s">
        <v>612</v>
      </c>
      <c r="L259" s="139" t="s">
        <v>492</v>
      </c>
      <c r="M259" s="140"/>
      <c r="N259" s="141">
        <v>47.08</v>
      </c>
      <c r="O259" s="142">
        <f t="shared" si="15"/>
        <v>126</v>
      </c>
      <c r="P259" s="2">
        <v>126</v>
      </c>
      <c r="Q259" s="2">
        <v>0</v>
      </c>
      <c r="R259" s="143" t="e">
        <f t="shared" si="16"/>
        <v>#DIV/0!</v>
      </c>
      <c r="S259" s="143">
        <f t="shared" si="17"/>
        <v>0</v>
      </c>
      <c r="T259" s="144">
        <f>IF(P259="nio",0,IF(P259&gt;0,VLOOKUP(K259,'3-Productie normen'!A:W,VLOOKUP(P259,'3-Productie normen'!$B$37:$C$59,2,FALSE),FALSE)))/VLOOKUP(B259,'2-Kosten per locatie'!$A$11:$C$31,3,FALSE)</f>
        <v>0</v>
      </c>
      <c r="U259" s="144">
        <f t="shared" si="18"/>
        <v>0</v>
      </c>
      <c r="V259" s="145" t="str">
        <f>VLOOKUP(K259,'3-Productie normen'!A:AG,29,FALSE)</f>
        <v>L</v>
      </c>
      <c r="W259" s="145"/>
      <c r="X259" s="146"/>
      <c r="Y259" s="147">
        <f t="shared" si="19"/>
        <v>5932.08</v>
      </c>
    </row>
    <row r="260" spans="1:25" s="148" customFormat="1" ht="13.9" customHeight="1">
      <c r="A260" s="137">
        <v>260</v>
      </c>
      <c r="B260" s="138" t="s">
        <v>480</v>
      </c>
      <c r="C260" s="138" t="s">
        <v>481</v>
      </c>
      <c r="D260" s="138"/>
      <c r="E260" s="2">
        <v>0</v>
      </c>
      <c r="F260" s="2" t="s">
        <v>422</v>
      </c>
      <c r="G260" s="2" t="s">
        <v>651</v>
      </c>
      <c r="H260" s="2" t="s">
        <v>246</v>
      </c>
      <c r="I260" s="139" t="s">
        <v>267</v>
      </c>
      <c r="J260" s="139" t="s">
        <v>267</v>
      </c>
      <c r="K260" s="139" t="s">
        <v>267</v>
      </c>
      <c r="L260" s="139" t="s">
        <v>542</v>
      </c>
      <c r="M260" s="140"/>
      <c r="N260" s="141">
        <v>24.32</v>
      </c>
      <c r="O260" s="142">
        <f t="shared" si="15"/>
        <v>42</v>
      </c>
      <c r="P260" s="2">
        <v>42</v>
      </c>
      <c r="Q260" s="2">
        <v>0</v>
      </c>
      <c r="R260" s="143" t="e">
        <f t="shared" si="16"/>
        <v>#DIV/0!</v>
      </c>
      <c r="S260" s="143">
        <f t="shared" si="17"/>
        <v>0</v>
      </c>
      <c r="T260" s="144">
        <f>IF(P260="nio",0,IF(P260&gt;0,VLOOKUP(K260,'3-Productie normen'!A:W,VLOOKUP(P260,'3-Productie normen'!$B$37:$C$59,2,FALSE),FALSE)))/VLOOKUP(B260,'2-Kosten per locatie'!$A$11:$C$31,3,FALSE)</f>
        <v>0</v>
      </c>
      <c r="U260" s="144">
        <f t="shared" si="18"/>
        <v>0</v>
      </c>
      <c r="V260" s="145" t="str">
        <f>VLOOKUP(K260,'3-Productie normen'!A:AG,29,FALSE)</f>
        <v>V</v>
      </c>
      <c r="W260" s="145"/>
      <c r="X260" s="146"/>
      <c r="Y260" s="147">
        <f t="shared" si="19"/>
        <v>1021.44</v>
      </c>
    </row>
    <row r="261" spans="1:25" s="148" customFormat="1" ht="13.9" customHeight="1">
      <c r="A261" s="137">
        <v>261</v>
      </c>
      <c r="B261" s="138" t="s">
        <v>480</v>
      </c>
      <c r="C261" s="138" t="s">
        <v>481</v>
      </c>
      <c r="D261" s="138"/>
      <c r="E261" s="2">
        <v>0</v>
      </c>
      <c r="F261" s="2" t="s">
        <v>422</v>
      </c>
      <c r="G261" s="2" t="s">
        <v>652</v>
      </c>
      <c r="H261" s="2" t="s">
        <v>653</v>
      </c>
      <c r="I261" s="139" t="s">
        <v>350</v>
      </c>
      <c r="J261" s="139" t="s">
        <v>351</v>
      </c>
      <c r="K261" s="139" t="s">
        <v>612</v>
      </c>
      <c r="L261" s="139" t="s">
        <v>492</v>
      </c>
      <c r="M261" s="140"/>
      <c r="N261" s="141">
        <v>47.07</v>
      </c>
      <c r="O261" s="142">
        <f t="shared" si="15"/>
        <v>126</v>
      </c>
      <c r="P261" s="2">
        <v>126</v>
      </c>
      <c r="Q261" s="2">
        <v>0</v>
      </c>
      <c r="R261" s="143" t="e">
        <f t="shared" si="16"/>
        <v>#DIV/0!</v>
      </c>
      <c r="S261" s="143">
        <f t="shared" si="17"/>
        <v>0</v>
      </c>
      <c r="T261" s="144">
        <f>IF(P261="nio",0,IF(P261&gt;0,VLOOKUP(K261,'3-Productie normen'!A:W,VLOOKUP(P261,'3-Productie normen'!$B$37:$C$59,2,FALSE),FALSE)))/VLOOKUP(B261,'2-Kosten per locatie'!$A$11:$C$31,3,FALSE)</f>
        <v>0</v>
      </c>
      <c r="U261" s="144">
        <f t="shared" si="18"/>
        <v>0</v>
      </c>
      <c r="V261" s="145" t="str">
        <f>VLOOKUP(K261,'3-Productie normen'!A:AG,29,FALSE)</f>
        <v>L</v>
      </c>
      <c r="W261" s="145"/>
      <c r="X261" s="146"/>
      <c r="Y261" s="147">
        <f t="shared" si="19"/>
        <v>5930.82</v>
      </c>
    </row>
    <row r="262" spans="1:25" s="148" customFormat="1" ht="13.9" customHeight="1">
      <c r="A262" s="137">
        <v>262</v>
      </c>
      <c r="B262" s="138" t="s">
        <v>480</v>
      </c>
      <c r="C262" s="138" t="s">
        <v>481</v>
      </c>
      <c r="D262" s="138"/>
      <c r="E262" s="2">
        <v>0</v>
      </c>
      <c r="F262" s="2" t="s">
        <v>422</v>
      </c>
      <c r="G262" s="2" t="s">
        <v>654</v>
      </c>
      <c r="H262" s="2" t="s">
        <v>246</v>
      </c>
      <c r="I262" s="139" t="s">
        <v>350</v>
      </c>
      <c r="J262" s="139" t="s">
        <v>351</v>
      </c>
      <c r="K262" s="139" t="s">
        <v>612</v>
      </c>
      <c r="L262" s="139" t="s">
        <v>492</v>
      </c>
      <c r="M262" s="140"/>
      <c r="N262" s="141">
        <v>47.07</v>
      </c>
      <c r="O262" s="142">
        <f t="shared" si="15"/>
        <v>126</v>
      </c>
      <c r="P262" s="2">
        <v>126</v>
      </c>
      <c r="Q262" s="2">
        <v>0</v>
      </c>
      <c r="R262" s="143" t="e">
        <f t="shared" si="16"/>
        <v>#DIV/0!</v>
      </c>
      <c r="S262" s="143">
        <f t="shared" si="17"/>
        <v>0</v>
      </c>
      <c r="T262" s="144">
        <f>IF(P262="nio",0,IF(P262&gt;0,VLOOKUP(K262,'3-Productie normen'!A:W,VLOOKUP(P262,'3-Productie normen'!$B$37:$C$59,2,FALSE),FALSE)))/VLOOKUP(B262,'2-Kosten per locatie'!$A$11:$C$31,3,FALSE)</f>
        <v>0</v>
      </c>
      <c r="U262" s="144">
        <f t="shared" si="18"/>
        <v>0</v>
      </c>
      <c r="V262" s="145" t="str">
        <f>VLOOKUP(K262,'3-Productie normen'!A:AG,29,FALSE)</f>
        <v>L</v>
      </c>
      <c r="W262" s="145"/>
      <c r="X262" s="146"/>
      <c r="Y262" s="147">
        <f t="shared" si="19"/>
        <v>5930.82</v>
      </c>
    </row>
    <row r="263" spans="1:25" s="148" customFormat="1" ht="13.9" customHeight="1">
      <c r="A263" s="137">
        <v>263</v>
      </c>
      <c r="B263" s="138" t="s">
        <v>480</v>
      </c>
      <c r="C263" s="138" t="s">
        <v>481</v>
      </c>
      <c r="D263" s="138"/>
      <c r="E263" s="2">
        <v>0</v>
      </c>
      <c r="F263" s="2" t="s">
        <v>422</v>
      </c>
      <c r="G263" s="2" t="s">
        <v>655</v>
      </c>
      <c r="H263" s="2" t="s">
        <v>656</v>
      </c>
      <c r="I263" s="139" t="s">
        <v>350</v>
      </c>
      <c r="J263" s="139" t="s">
        <v>450</v>
      </c>
      <c r="K263" s="139" t="s">
        <v>619</v>
      </c>
      <c r="L263" s="139" t="s">
        <v>492</v>
      </c>
      <c r="M263" s="140"/>
      <c r="N263" s="141">
        <v>77.58</v>
      </c>
      <c r="O263" s="142">
        <f t="shared" si="15"/>
        <v>126</v>
      </c>
      <c r="P263" s="2">
        <v>126</v>
      </c>
      <c r="Q263" s="2">
        <v>0</v>
      </c>
      <c r="R263" s="143" t="e">
        <f t="shared" si="16"/>
        <v>#DIV/0!</v>
      </c>
      <c r="S263" s="143">
        <f t="shared" si="17"/>
        <v>0</v>
      </c>
      <c r="T263" s="144">
        <f>IF(P263="nio",0,IF(P263&gt;0,VLOOKUP(K263,'3-Productie normen'!A:W,VLOOKUP(P263,'3-Productie normen'!$B$37:$C$59,2,FALSE),FALSE)))/VLOOKUP(B263,'2-Kosten per locatie'!$A$11:$C$31,3,FALSE)</f>
        <v>0</v>
      </c>
      <c r="U263" s="144">
        <f t="shared" si="18"/>
        <v>0</v>
      </c>
      <c r="V263" s="145" t="str">
        <f>VLOOKUP(K263,'3-Productie normen'!A:AG,29,FALSE)</f>
        <v>L</v>
      </c>
      <c r="W263" s="145"/>
      <c r="X263" s="146"/>
      <c r="Y263" s="147">
        <f t="shared" si="19"/>
        <v>9775.08</v>
      </c>
    </row>
    <row r="264" spans="1:25" s="148" customFormat="1" ht="13.9" customHeight="1">
      <c r="A264" s="137">
        <v>264</v>
      </c>
      <c r="B264" s="138" t="s">
        <v>480</v>
      </c>
      <c r="C264" s="138" t="s">
        <v>481</v>
      </c>
      <c r="D264" s="138"/>
      <c r="E264" s="2">
        <v>0</v>
      </c>
      <c r="F264" s="2" t="s">
        <v>422</v>
      </c>
      <c r="G264" s="2" t="s">
        <v>657</v>
      </c>
      <c r="H264" s="2" t="s">
        <v>658</v>
      </c>
      <c r="I264" s="139" t="s">
        <v>272</v>
      </c>
      <c r="J264" s="139" t="s">
        <v>659</v>
      </c>
      <c r="K264" s="139" t="s">
        <v>51</v>
      </c>
      <c r="L264" s="139" t="s">
        <v>492</v>
      </c>
      <c r="M264" s="140"/>
      <c r="N264" s="141">
        <v>7.91</v>
      </c>
      <c r="O264" s="142">
        <f t="shared" si="15"/>
        <v>126</v>
      </c>
      <c r="P264" s="2">
        <v>126</v>
      </c>
      <c r="Q264" s="2">
        <v>0</v>
      </c>
      <c r="R264" s="143" t="e">
        <f t="shared" si="16"/>
        <v>#DIV/0!</v>
      </c>
      <c r="S264" s="143">
        <f t="shared" si="17"/>
        <v>0</v>
      </c>
      <c r="T264" s="144">
        <f>IF(P264="nio",0,IF(P264&gt;0,VLOOKUP(K264,'3-Productie normen'!A:W,VLOOKUP(P264,'3-Productie normen'!$B$37:$C$59,2,FALSE),FALSE)))/VLOOKUP(B264,'2-Kosten per locatie'!$A$11:$C$31,3,FALSE)</f>
        <v>0</v>
      </c>
      <c r="U264" s="144">
        <f t="shared" si="18"/>
        <v>0</v>
      </c>
      <c r="V264" s="145" t="str">
        <f>VLOOKUP(K264,'3-Productie normen'!A:AG,29,FALSE)</f>
        <v>V</v>
      </c>
      <c r="W264" s="145"/>
      <c r="X264" s="146"/>
      <c r="Y264" s="147">
        <f t="shared" si="19"/>
        <v>996.66</v>
      </c>
    </row>
    <row r="265" spans="1:25" s="148" customFormat="1" ht="13.9" customHeight="1">
      <c r="A265" s="137">
        <v>265</v>
      </c>
      <c r="B265" s="138" t="s">
        <v>480</v>
      </c>
      <c r="C265" s="138" t="s">
        <v>481</v>
      </c>
      <c r="D265" s="138"/>
      <c r="E265" s="2">
        <v>0</v>
      </c>
      <c r="F265" s="2" t="s">
        <v>422</v>
      </c>
      <c r="G265" s="2" t="s">
        <v>660</v>
      </c>
      <c r="H265" s="2" t="s">
        <v>661</v>
      </c>
      <c r="I265" s="139" t="s">
        <v>272</v>
      </c>
      <c r="J265" s="139" t="s">
        <v>659</v>
      </c>
      <c r="K265" s="139" t="s">
        <v>51</v>
      </c>
      <c r="L265" s="139" t="s">
        <v>492</v>
      </c>
      <c r="M265" s="140"/>
      <c r="N265" s="141">
        <v>12.46</v>
      </c>
      <c r="O265" s="142">
        <f t="shared" si="15"/>
        <v>126</v>
      </c>
      <c r="P265" s="2">
        <v>126</v>
      </c>
      <c r="Q265" s="2">
        <v>0</v>
      </c>
      <c r="R265" s="143" t="e">
        <f t="shared" si="16"/>
        <v>#DIV/0!</v>
      </c>
      <c r="S265" s="143">
        <f t="shared" si="17"/>
        <v>0</v>
      </c>
      <c r="T265" s="144">
        <f>IF(P265="nio",0,IF(P265&gt;0,VLOOKUP(K265,'3-Productie normen'!A:W,VLOOKUP(P265,'3-Productie normen'!$B$37:$C$59,2,FALSE),FALSE)))/VLOOKUP(B265,'2-Kosten per locatie'!$A$11:$C$31,3,FALSE)</f>
        <v>0</v>
      </c>
      <c r="U265" s="144">
        <f t="shared" si="18"/>
        <v>0</v>
      </c>
      <c r="V265" s="145" t="str">
        <f>VLOOKUP(K265,'3-Productie normen'!A:AG,29,FALSE)</f>
        <v>V</v>
      </c>
      <c r="W265" s="145"/>
      <c r="X265" s="146"/>
      <c r="Y265" s="147">
        <f t="shared" si="19"/>
        <v>1569.96</v>
      </c>
    </row>
    <row r="266" spans="1:25" s="148" customFormat="1" ht="13.9" customHeight="1">
      <c r="A266" s="137">
        <v>266</v>
      </c>
      <c r="B266" s="138" t="s">
        <v>480</v>
      </c>
      <c r="C266" s="138" t="s">
        <v>481</v>
      </c>
      <c r="D266" s="138"/>
      <c r="E266" s="2">
        <v>0</v>
      </c>
      <c r="F266" s="2" t="s">
        <v>422</v>
      </c>
      <c r="G266" s="2" t="s">
        <v>662</v>
      </c>
      <c r="H266" s="2" t="s">
        <v>663</v>
      </c>
      <c r="I266" s="139" t="s">
        <v>350</v>
      </c>
      <c r="J266" s="139" t="s">
        <v>450</v>
      </c>
      <c r="K266" s="139" t="s">
        <v>619</v>
      </c>
      <c r="L266" s="139" t="s">
        <v>492</v>
      </c>
      <c r="M266" s="140"/>
      <c r="N266" s="141">
        <v>73.150000000000006</v>
      </c>
      <c r="O266" s="142">
        <f t="shared" ref="O266:O329" si="20">SUM(P266:Q266)</f>
        <v>126</v>
      </c>
      <c r="P266" s="2">
        <v>126</v>
      </c>
      <c r="Q266" s="2">
        <v>0</v>
      </c>
      <c r="R266" s="143" t="e">
        <f t="shared" ref="R266:R329" si="21">IF(P266="nio",0,IF(P266&gt;0,P266*N266/T266,0))</f>
        <v>#DIV/0!</v>
      </c>
      <c r="S266" s="143">
        <f t="shared" ref="S266:S329" si="22">IF(Q266&gt;0,Q266*N266/U266,0)</f>
        <v>0</v>
      </c>
      <c r="T266" s="144">
        <f>IF(P266="nio",0,IF(P266&gt;0,VLOOKUP(K266,'3-Productie normen'!A:W,VLOOKUP(P266,'3-Productie normen'!$B$37:$C$59,2,FALSE),FALSE)))/VLOOKUP(B266,'2-Kosten per locatie'!$A$11:$C$31,3,FALSE)</f>
        <v>0</v>
      </c>
      <c r="U266" s="144">
        <f t="shared" ref="U266:U329" si="23">IF(Q266&gt;0,T266*$U$8,0)</f>
        <v>0</v>
      </c>
      <c r="V266" s="145" t="str">
        <f>VLOOKUP(K266,'3-Productie normen'!A:AG,29,FALSE)</f>
        <v>L</v>
      </c>
      <c r="W266" s="145"/>
      <c r="X266" s="146"/>
      <c r="Y266" s="147">
        <f t="shared" ref="Y266:Y329" si="24">O266*N266</f>
        <v>9216.9000000000015</v>
      </c>
    </row>
    <row r="267" spans="1:25" s="148" customFormat="1" ht="13.9" customHeight="1">
      <c r="A267" s="137">
        <v>267</v>
      </c>
      <c r="B267" s="138" t="s">
        <v>480</v>
      </c>
      <c r="C267" s="138" t="s">
        <v>481</v>
      </c>
      <c r="D267" s="138"/>
      <c r="E267" s="2">
        <v>0</v>
      </c>
      <c r="F267" s="2" t="s">
        <v>422</v>
      </c>
      <c r="G267" s="2" t="s">
        <v>664</v>
      </c>
      <c r="H267" s="2" t="s">
        <v>665</v>
      </c>
      <c r="I267" s="139" t="s">
        <v>272</v>
      </c>
      <c r="J267" s="139" t="s">
        <v>659</v>
      </c>
      <c r="K267" s="139" t="s">
        <v>51</v>
      </c>
      <c r="L267" s="139" t="s">
        <v>492</v>
      </c>
      <c r="M267" s="140"/>
      <c r="N267" s="141">
        <v>12.46</v>
      </c>
      <c r="O267" s="142">
        <f t="shared" si="20"/>
        <v>126</v>
      </c>
      <c r="P267" s="2">
        <v>126</v>
      </c>
      <c r="Q267" s="2">
        <v>0</v>
      </c>
      <c r="R267" s="143" t="e">
        <f t="shared" si="21"/>
        <v>#DIV/0!</v>
      </c>
      <c r="S267" s="143">
        <f t="shared" si="22"/>
        <v>0</v>
      </c>
      <c r="T267" s="144">
        <f>IF(P267="nio",0,IF(P267&gt;0,VLOOKUP(K267,'3-Productie normen'!A:W,VLOOKUP(P267,'3-Productie normen'!$B$37:$C$59,2,FALSE),FALSE)))/VLOOKUP(B267,'2-Kosten per locatie'!$A$11:$C$31,3,FALSE)</f>
        <v>0</v>
      </c>
      <c r="U267" s="144">
        <f t="shared" si="23"/>
        <v>0</v>
      </c>
      <c r="V267" s="145" t="str">
        <f>VLOOKUP(K267,'3-Productie normen'!A:AG,29,FALSE)</f>
        <v>V</v>
      </c>
      <c r="W267" s="145"/>
      <c r="X267" s="146"/>
      <c r="Y267" s="147">
        <f t="shared" si="24"/>
        <v>1569.96</v>
      </c>
    </row>
    <row r="268" spans="1:25" s="148" customFormat="1" ht="13.9" customHeight="1">
      <c r="A268" s="137">
        <v>268</v>
      </c>
      <c r="B268" s="138" t="s">
        <v>480</v>
      </c>
      <c r="C268" s="138" t="s">
        <v>481</v>
      </c>
      <c r="D268" s="138"/>
      <c r="E268" s="2">
        <v>0</v>
      </c>
      <c r="F268" s="2" t="s">
        <v>422</v>
      </c>
      <c r="G268" s="2" t="s">
        <v>666</v>
      </c>
      <c r="H268" s="2" t="s">
        <v>667</v>
      </c>
      <c r="I268" s="139" t="s">
        <v>350</v>
      </c>
      <c r="J268" s="139" t="s">
        <v>450</v>
      </c>
      <c r="K268" s="139" t="s">
        <v>619</v>
      </c>
      <c r="L268" s="139" t="s">
        <v>492</v>
      </c>
      <c r="M268" s="140"/>
      <c r="N268" s="141">
        <v>93.23</v>
      </c>
      <c r="O268" s="142">
        <f t="shared" si="20"/>
        <v>126</v>
      </c>
      <c r="P268" s="2">
        <v>126</v>
      </c>
      <c r="Q268" s="2">
        <v>0</v>
      </c>
      <c r="R268" s="143" t="e">
        <f t="shared" si="21"/>
        <v>#DIV/0!</v>
      </c>
      <c r="S268" s="143">
        <f t="shared" si="22"/>
        <v>0</v>
      </c>
      <c r="T268" s="144">
        <f>IF(P268="nio",0,IF(P268&gt;0,VLOOKUP(K268,'3-Productie normen'!A:W,VLOOKUP(P268,'3-Productie normen'!$B$37:$C$59,2,FALSE),FALSE)))/VLOOKUP(B268,'2-Kosten per locatie'!$A$11:$C$31,3,FALSE)</f>
        <v>0</v>
      </c>
      <c r="U268" s="144">
        <f t="shared" si="23"/>
        <v>0</v>
      </c>
      <c r="V268" s="145" t="str">
        <f>VLOOKUP(K268,'3-Productie normen'!A:AG,29,FALSE)</f>
        <v>L</v>
      </c>
      <c r="W268" s="145"/>
      <c r="X268" s="146"/>
      <c r="Y268" s="147">
        <f t="shared" si="24"/>
        <v>11746.980000000001</v>
      </c>
    </row>
    <row r="269" spans="1:25" s="148" customFormat="1" ht="13.9" customHeight="1">
      <c r="A269" s="137">
        <v>269</v>
      </c>
      <c r="B269" s="138" t="s">
        <v>480</v>
      </c>
      <c r="C269" s="138" t="s">
        <v>481</v>
      </c>
      <c r="D269" s="138"/>
      <c r="E269" s="2">
        <v>0</v>
      </c>
      <c r="F269" s="2" t="s">
        <v>422</v>
      </c>
      <c r="G269" s="2" t="s">
        <v>668</v>
      </c>
      <c r="H269" s="2" t="s">
        <v>669</v>
      </c>
      <c r="I269" s="139" t="s">
        <v>272</v>
      </c>
      <c r="J269" s="139" t="s">
        <v>659</v>
      </c>
      <c r="K269" s="139" t="s">
        <v>51</v>
      </c>
      <c r="L269" s="139" t="s">
        <v>492</v>
      </c>
      <c r="M269" s="140"/>
      <c r="N269" s="141">
        <v>8.23</v>
      </c>
      <c r="O269" s="142">
        <f t="shared" si="20"/>
        <v>126</v>
      </c>
      <c r="P269" s="2">
        <v>126</v>
      </c>
      <c r="Q269" s="2">
        <v>0</v>
      </c>
      <c r="R269" s="143" t="e">
        <f t="shared" si="21"/>
        <v>#DIV/0!</v>
      </c>
      <c r="S269" s="143">
        <f t="shared" si="22"/>
        <v>0</v>
      </c>
      <c r="T269" s="144">
        <f>IF(P269="nio",0,IF(P269&gt;0,VLOOKUP(K269,'3-Productie normen'!A:W,VLOOKUP(P269,'3-Productie normen'!$B$37:$C$59,2,FALSE),FALSE)))/VLOOKUP(B269,'2-Kosten per locatie'!$A$11:$C$31,3,FALSE)</f>
        <v>0</v>
      </c>
      <c r="U269" s="144">
        <f t="shared" si="23"/>
        <v>0</v>
      </c>
      <c r="V269" s="145" t="str">
        <f>VLOOKUP(K269,'3-Productie normen'!A:AG,29,FALSE)</f>
        <v>V</v>
      </c>
      <c r="W269" s="145"/>
      <c r="X269" s="146"/>
      <c r="Y269" s="147">
        <f t="shared" si="24"/>
        <v>1036.98</v>
      </c>
    </row>
    <row r="270" spans="1:25" s="148" customFormat="1" ht="13.9" customHeight="1">
      <c r="A270" s="137">
        <v>270</v>
      </c>
      <c r="B270" s="138" t="s">
        <v>480</v>
      </c>
      <c r="C270" s="138" t="s">
        <v>481</v>
      </c>
      <c r="D270" s="138"/>
      <c r="E270" s="2">
        <v>0</v>
      </c>
      <c r="F270" s="2" t="s">
        <v>422</v>
      </c>
      <c r="G270" s="2" t="s">
        <v>670</v>
      </c>
      <c r="H270" s="2" t="s">
        <v>554</v>
      </c>
      <c r="I270" s="139" t="s">
        <v>272</v>
      </c>
      <c r="J270" s="139" t="s">
        <v>659</v>
      </c>
      <c r="K270" s="139" t="s">
        <v>51</v>
      </c>
      <c r="L270" s="139" t="s">
        <v>492</v>
      </c>
      <c r="M270" s="140"/>
      <c r="N270" s="141">
        <v>8.23</v>
      </c>
      <c r="O270" s="142">
        <f t="shared" si="20"/>
        <v>126</v>
      </c>
      <c r="P270" s="2">
        <v>126</v>
      </c>
      <c r="Q270" s="2">
        <v>0</v>
      </c>
      <c r="R270" s="143" t="e">
        <f t="shared" si="21"/>
        <v>#DIV/0!</v>
      </c>
      <c r="S270" s="143">
        <f t="shared" si="22"/>
        <v>0</v>
      </c>
      <c r="T270" s="144">
        <f>IF(P270="nio",0,IF(P270&gt;0,VLOOKUP(K270,'3-Productie normen'!A:W,VLOOKUP(P270,'3-Productie normen'!$B$37:$C$59,2,FALSE),FALSE)))/VLOOKUP(B270,'2-Kosten per locatie'!$A$11:$C$31,3,FALSE)</f>
        <v>0</v>
      </c>
      <c r="U270" s="144">
        <f t="shared" si="23"/>
        <v>0</v>
      </c>
      <c r="V270" s="145" t="str">
        <f>VLOOKUP(K270,'3-Productie normen'!A:AG,29,FALSE)</f>
        <v>V</v>
      </c>
      <c r="W270" s="145"/>
      <c r="X270" s="146"/>
      <c r="Y270" s="147">
        <f t="shared" si="24"/>
        <v>1036.98</v>
      </c>
    </row>
    <row r="271" spans="1:25" s="148" customFormat="1" ht="13.9" customHeight="1">
      <c r="A271" s="137">
        <v>271</v>
      </c>
      <c r="B271" s="138" t="s">
        <v>480</v>
      </c>
      <c r="C271" s="138" t="s">
        <v>481</v>
      </c>
      <c r="D271" s="138"/>
      <c r="E271" s="2">
        <v>0</v>
      </c>
      <c r="F271" s="2" t="s">
        <v>422</v>
      </c>
      <c r="G271" s="2" t="s">
        <v>671</v>
      </c>
      <c r="H271" s="2" t="s">
        <v>672</v>
      </c>
      <c r="I271" s="139" t="s">
        <v>277</v>
      </c>
      <c r="J271" s="139" t="s">
        <v>277</v>
      </c>
      <c r="K271" s="139" t="s">
        <v>478</v>
      </c>
      <c r="L271" s="139" t="s">
        <v>492</v>
      </c>
      <c r="M271" s="140"/>
      <c r="N271" s="141">
        <v>73.12</v>
      </c>
      <c r="O271" s="142">
        <f t="shared" si="20"/>
        <v>126</v>
      </c>
      <c r="P271" s="2">
        <v>126</v>
      </c>
      <c r="Q271" s="2">
        <v>0</v>
      </c>
      <c r="R271" s="143" t="e">
        <f t="shared" si="21"/>
        <v>#DIV/0!</v>
      </c>
      <c r="S271" s="143">
        <f t="shared" si="22"/>
        <v>0</v>
      </c>
      <c r="T271" s="144">
        <f>IF(P271="nio",0,IF(P271&gt;0,VLOOKUP(K271,'3-Productie normen'!A:W,VLOOKUP(P271,'3-Productie normen'!$B$37:$C$59,2,FALSE),FALSE)))/VLOOKUP(B271,'2-Kosten per locatie'!$A$11:$C$31,3,FALSE)</f>
        <v>0</v>
      </c>
      <c r="U271" s="144">
        <f t="shared" si="23"/>
        <v>0</v>
      </c>
      <c r="V271" s="145" t="str">
        <f>VLOOKUP(K271,'3-Productie normen'!A:AG,29,FALSE)</f>
        <v>B</v>
      </c>
      <c r="W271" s="145"/>
      <c r="X271" s="146"/>
      <c r="Y271" s="147">
        <f t="shared" si="24"/>
        <v>9213.1200000000008</v>
      </c>
    </row>
    <row r="272" spans="1:25" s="148" customFormat="1" ht="13.9" customHeight="1">
      <c r="A272" s="137">
        <v>272</v>
      </c>
      <c r="B272" s="138" t="s">
        <v>480</v>
      </c>
      <c r="C272" s="138" t="s">
        <v>481</v>
      </c>
      <c r="D272" s="138"/>
      <c r="E272" s="2">
        <v>0</v>
      </c>
      <c r="F272" s="2" t="s">
        <v>422</v>
      </c>
      <c r="G272" s="2" t="s">
        <v>673</v>
      </c>
      <c r="H272" s="2" t="s">
        <v>674</v>
      </c>
      <c r="I272" s="139" t="s">
        <v>277</v>
      </c>
      <c r="J272" s="139" t="s">
        <v>52</v>
      </c>
      <c r="K272" s="139" t="s">
        <v>417</v>
      </c>
      <c r="L272" s="139" t="s">
        <v>492</v>
      </c>
      <c r="M272" s="140"/>
      <c r="N272" s="141">
        <v>7.54</v>
      </c>
      <c r="O272" s="142">
        <f t="shared" si="20"/>
        <v>126</v>
      </c>
      <c r="P272" s="2">
        <v>126</v>
      </c>
      <c r="Q272" s="2">
        <v>0</v>
      </c>
      <c r="R272" s="143" t="e">
        <f t="shared" si="21"/>
        <v>#DIV/0!</v>
      </c>
      <c r="S272" s="143">
        <f t="shared" si="22"/>
        <v>0</v>
      </c>
      <c r="T272" s="144">
        <f>IF(P272="nio",0,IF(P272&gt;0,VLOOKUP(K272,'3-Productie normen'!A:W,VLOOKUP(P272,'3-Productie normen'!$B$37:$C$59,2,FALSE),FALSE)))/VLOOKUP(B272,'2-Kosten per locatie'!$A$11:$C$31,3,FALSE)</f>
        <v>0</v>
      </c>
      <c r="U272" s="144">
        <f t="shared" si="23"/>
        <v>0</v>
      </c>
      <c r="V272" s="145" t="str">
        <f>VLOOKUP(K272,'3-Productie normen'!A:AG,29,FALSE)</f>
        <v>B</v>
      </c>
      <c r="W272" s="145"/>
      <c r="X272" s="146"/>
      <c r="Y272" s="147">
        <f t="shared" si="24"/>
        <v>950.04</v>
      </c>
    </row>
    <row r="273" spans="1:25" s="148" customFormat="1" ht="13.9" customHeight="1">
      <c r="A273" s="137">
        <v>273</v>
      </c>
      <c r="B273" s="138" t="s">
        <v>480</v>
      </c>
      <c r="C273" s="138" t="s">
        <v>481</v>
      </c>
      <c r="D273" s="138"/>
      <c r="E273" s="2">
        <v>0</v>
      </c>
      <c r="F273" s="2" t="s">
        <v>422</v>
      </c>
      <c r="G273" s="2" t="s">
        <v>675</v>
      </c>
      <c r="H273" s="2" t="s">
        <v>676</v>
      </c>
      <c r="I273" s="139" t="s">
        <v>277</v>
      </c>
      <c r="J273" s="139" t="s">
        <v>52</v>
      </c>
      <c r="K273" s="139" t="s">
        <v>417</v>
      </c>
      <c r="L273" s="139" t="s">
        <v>492</v>
      </c>
      <c r="M273" s="140"/>
      <c r="N273" s="141">
        <v>7.54</v>
      </c>
      <c r="O273" s="142">
        <f t="shared" si="20"/>
        <v>126</v>
      </c>
      <c r="P273" s="2">
        <v>126</v>
      </c>
      <c r="Q273" s="2">
        <v>0</v>
      </c>
      <c r="R273" s="143" t="e">
        <f t="shared" si="21"/>
        <v>#DIV/0!</v>
      </c>
      <c r="S273" s="143">
        <f t="shared" si="22"/>
        <v>0</v>
      </c>
      <c r="T273" s="144">
        <f>IF(P273="nio",0,IF(P273&gt;0,VLOOKUP(K273,'3-Productie normen'!A:W,VLOOKUP(P273,'3-Productie normen'!$B$37:$C$59,2,FALSE),FALSE)))/VLOOKUP(B273,'2-Kosten per locatie'!$A$11:$C$31,3,FALSE)</f>
        <v>0</v>
      </c>
      <c r="U273" s="144">
        <f t="shared" si="23"/>
        <v>0</v>
      </c>
      <c r="V273" s="145" t="str">
        <f>VLOOKUP(K273,'3-Productie normen'!A:AG,29,FALSE)</f>
        <v>B</v>
      </c>
      <c r="W273" s="145"/>
      <c r="X273" s="146"/>
      <c r="Y273" s="147">
        <f t="shared" si="24"/>
        <v>950.04</v>
      </c>
    </row>
    <row r="274" spans="1:25" s="148" customFormat="1" ht="13.9" customHeight="1">
      <c r="A274" s="137">
        <v>274</v>
      </c>
      <c r="B274" s="138" t="s">
        <v>480</v>
      </c>
      <c r="C274" s="138" t="s">
        <v>481</v>
      </c>
      <c r="D274" s="138"/>
      <c r="E274" s="2">
        <v>0</v>
      </c>
      <c r="F274" s="2" t="s">
        <v>422</v>
      </c>
      <c r="G274" s="2" t="s">
        <v>677</v>
      </c>
      <c r="H274" s="2" t="s">
        <v>678</v>
      </c>
      <c r="I274" s="139" t="s">
        <v>277</v>
      </c>
      <c r="J274" s="139" t="s">
        <v>277</v>
      </c>
      <c r="K274" s="139" t="s">
        <v>478</v>
      </c>
      <c r="L274" s="139" t="s">
        <v>492</v>
      </c>
      <c r="M274" s="140"/>
      <c r="N274" s="141">
        <v>71.319999999999993</v>
      </c>
      <c r="O274" s="142">
        <f t="shared" si="20"/>
        <v>126</v>
      </c>
      <c r="P274" s="2">
        <v>126</v>
      </c>
      <c r="Q274" s="2">
        <v>0</v>
      </c>
      <c r="R274" s="143" t="e">
        <f t="shared" si="21"/>
        <v>#DIV/0!</v>
      </c>
      <c r="S274" s="143">
        <f t="shared" si="22"/>
        <v>0</v>
      </c>
      <c r="T274" s="144">
        <f>IF(P274="nio",0,IF(P274&gt;0,VLOOKUP(K274,'3-Productie normen'!A:W,VLOOKUP(P274,'3-Productie normen'!$B$37:$C$59,2,FALSE),FALSE)))/VLOOKUP(B274,'2-Kosten per locatie'!$A$11:$C$31,3,FALSE)</f>
        <v>0</v>
      </c>
      <c r="U274" s="144">
        <f t="shared" si="23"/>
        <v>0</v>
      </c>
      <c r="V274" s="145" t="str">
        <f>VLOOKUP(K274,'3-Productie normen'!A:AG,29,FALSE)</f>
        <v>B</v>
      </c>
      <c r="W274" s="145"/>
      <c r="X274" s="146"/>
      <c r="Y274" s="147">
        <f t="shared" si="24"/>
        <v>8986.32</v>
      </c>
    </row>
    <row r="275" spans="1:25" s="148" customFormat="1" ht="13.9" customHeight="1">
      <c r="A275" s="137">
        <v>275</v>
      </c>
      <c r="B275" s="138" t="s">
        <v>480</v>
      </c>
      <c r="C275" s="138" t="s">
        <v>481</v>
      </c>
      <c r="D275" s="138"/>
      <c r="E275" s="2">
        <v>0</v>
      </c>
      <c r="F275" s="2" t="s">
        <v>422</v>
      </c>
      <c r="G275" s="2" t="s">
        <v>679</v>
      </c>
      <c r="H275" s="2" t="s">
        <v>680</v>
      </c>
      <c r="I275" s="139" t="s">
        <v>277</v>
      </c>
      <c r="J275" s="139" t="s">
        <v>277</v>
      </c>
      <c r="K275" s="139" t="s">
        <v>478</v>
      </c>
      <c r="L275" s="139" t="s">
        <v>492</v>
      </c>
      <c r="M275" s="140"/>
      <c r="N275" s="141">
        <v>11.09</v>
      </c>
      <c r="O275" s="142">
        <f t="shared" si="20"/>
        <v>126</v>
      </c>
      <c r="P275" s="2">
        <v>126</v>
      </c>
      <c r="Q275" s="2">
        <v>0</v>
      </c>
      <c r="R275" s="143" t="e">
        <f t="shared" si="21"/>
        <v>#DIV/0!</v>
      </c>
      <c r="S275" s="143">
        <f t="shared" si="22"/>
        <v>0</v>
      </c>
      <c r="T275" s="144">
        <f>IF(P275="nio",0,IF(P275&gt;0,VLOOKUP(K275,'3-Productie normen'!A:W,VLOOKUP(P275,'3-Productie normen'!$B$37:$C$59,2,FALSE),FALSE)))/VLOOKUP(B275,'2-Kosten per locatie'!$A$11:$C$31,3,FALSE)</f>
        <v>0</v>
      </c>
      <c r="U275" s="144">
        <f t="shared" si="23"/>
        <v>0</v>
      </c>
      <c r="V275" s="145" t="str">
        <f>VLOOKUP(K275,'3-Productie normen'!A:AG,29,FALSE)</f>
        <v>B</v>
      </c>
      <c r="W275" s="145"/>
      <c r="X275" s="146"/>
      <c r="Y275" s="147">
        <f t="shared" si="24"/>
        <v>1397.34</v>
      </c>
    </row>
    <row r="276" spans="1:25" s="148" customFormat="1" ht="13.9" customHeight="1">
      <c r="A276" s="137">
        <v>276</v>
      </c>
      <c r="B276" s="138" t="s">
        <v>480</v>
      </c>
      <c r="C276" s="138" t="s">
        <v>481</v>
      </c>
      <c r="D276" s="138"/>
      <c r="E276" s="2">
        <v>0</v>
      </c>
      <c r="F276" s="2" t="s">
        <v>422</v>
      </c>
      <c r="G276" s="2" t="s">
        <v>681</v>
      </c>
      <c r="H276" s="2" t="s">
        <v>682</v>
      </c>
      <c r="I276" s="139" t="s">
        <v>277</v>
      </c>
      <c r="J276" s="139" t="s">
        <v>277</v>
      </c>
      <c r="K276" s="139" t="s">
        <v>478</v>
      </c>
      <c r="L276" s="139" t="s">
        <v>492</v>
      </c>
      <c r="M276" s="140"/>
      <c r="N276" s="141">
        <v>6.23</v>
      </c>
      <c r="O276" s="142">
        <f t="shared" si="20"/>
        <v>126</v>
      </c>
      <c r="P276" s="2">
        <v>126</v>
      </c>
      <c r="Q276" s="2">
        <v>0</v>
      </c>
      <c r="R276" s="143" t="e">
        <f t="shared" si="21"/>
        <v>#DIV/0!</v>
      </c>
      <c r="S276" s="143">
        <f t="shared" si="22"/>
        <v>0</v>
      </c>
      <c r="T276" s="144">
        <f>IF(P276="nio",0,IF(P276&gt;0,VLOOKUP(K276,'3-Productie normen'!A:W,VLOOKUP(P276,'3-Productie normen'!$B$37:$C$59,2,FALSE),FALSE)))/VLOOKUP(B276,'2-Kosten per locatie'!$A$11:$C$31,3,FALSE)</f>
        <v>0</v>
      </c>
      <c r="U276" s="144">
        <f t="shared" si="23"/>
        <v>0</v>
      </c>
      <c r="V276" s="145" t="str">
        <f>VLOOKUP(K276,'3-Productie normen'!A:AG,29,FALSE)</f>
        <v>B</v>
      </c>
      <c r="W276" s="145"/>
      <c r="X276" s="146"/>
      <c r="Y276" s="147">
        <f t="shared" si="24"/>
        <v>784.98</v>
      </c>
    </row>
    <row r="277" spans="1:25" s="148" customFormat="1" ht="13.9" customHeight="1">
      <c r="A277" s="137">
        <v>277</v>
      </c>
      <c r="B277" s="138" t="s">
        <v>480</v>
      </c>
      <c r="C277" s="138" t="s">
        <v>481</v>
      </c>
      <c r="D277" s="138"/>
      <c r="E277" s="2">
        <v>0</v>
      </c>
      <c r="F277" s="2" t="s">
        <v>422</v>
      </c>
      <c r="G277" s="2" t="s">
        <v>683</v>
      </c>
      <c r="H277" s="2" t="s">
        <v>684</v>
      </c>
      <c r="I277" s="139" t="s">
        <v>277</v>
      </c>
      <c r="J277" s="139" t="s">
        <v>52</v>
      </c>
      <c r="K277" s="139" t="s">
        <v>417</v>
      </c>
      <c r="L277" s="139" t="s">
        <v>492</v>
      </c>
      <c r="M277" s="140"/>
      <c r="N277" s="141">
        <v>7.54</v>
      </c>
      <c r="O277" s="142">
        <f t="shared" si="20"/>
        <v>126</v>
      </c>
      <c r="P277" s="2">
        <v>126</v>
      </c>
      <c r="Q277" s="2">
        <v>0</v>
      </c>
      <c r="R277" s="143" t="e">
        <f t="shared" si="21"/>
        <v>#DIV/0!</v>
      </c>
      <c r="S277" s="143">
        <f t="shared" si="22"/>
        <v>0</v>
      </c>
      <c r="T277" s="144">
        <f>IF(P277="nio",0,IF(P277&gt;0,VLOOKUP(K277,'3-Productie normen'!A:W,VLOOKUP(P277,'3-Productie normen'!$B$37:$C$59,2,FALSE),FALSE)))/VLOOKUP(B277,'2-Kosten per locatie'!$A$11:$C$31,3,FALSE)</f>
        <v>0</v>
      </c>
      <c r="U277" s="144">
        <f t="shared" si="23"/>
        <v>0</v>
      </c>
      <c r="V277" s="145" t="str">
        <f>VLOOKUP(K277,'3-Productie normen'!A:AG,29,FALSE)</f>
        <v>B</v>
      </c>
      <c r="W277" s="145"/>
      <c r="X277" s="146"/>
      <c r="Y277" s="147">
        <f t="shared" si="24"/>
        <v>950.04</v>
      </c>
    </row>
    <row r="278" spans="1:25" s="148" customFormat="1" ht="13.9" customHeight="1">
      <c r="A278" s="137">
        <v>278</v>
      </c>
      <c r="B278" s="138" t="s">
        <v>480</v>
      </c>
      <c r="C278" s="138" t="s">
        <v>481</v>
      </c>
      <c r="D278" s="138"/>
      <c r="E278" s="2">
        <v>0</v>
      </c>
      <c r="F278" s="2" t="s">
        <v>422</v>
      </c>
      <c r="G278" s="2" t="s">
        <v>685</v>
      </c>
      <c r="H278" s="2" t="s">
        <v>686</v>
      </c>
      <c r="I278" s="139" t="s">
        <v>277</v>
      </c>
      <c r="J278" s="139" t="s">
        <v>52</v>
      </c>
      <c r="K278" s="139" t="s">
        <v>417</v>
      </c>
      <c r="L278" s="139" t="s">
        <v>492</v>
      </c>
      <c r="M278" s="140"/>
      <c r="N278" s="141">
        <v>7.54</v>
      </c>
      <c r="O278" s="142">
        <f t="shared" si="20"/>
        <v>126</v>
      </c>
      <c r="P278" s="2">
        <v>126</v>
      </c>
      <c r="Q278" s="2">
        <v>0</v>
      </c>
      <c r="R278" s="143" t="e">
        <f t="shared" si="21"/>
        <v>#DIV/0!</v>
      </c>
      <c r="S278" s="143">
        <f t="shared" si="22"/>
        <v>0</v>
      </c>
      <c r="T278" s="144">
        <f>IF(P278="nio",0,IF(P278&gt;0,VLOOKUP(K278,'3-Productie normen'!A:W,VLOOKUP(P278,'3-Productie normen'!$B$37:$C$59,2,FALSE),FALSE)))/VLOOKUP(B278,'2-Kosten per locatie'!$A$11:$C$31,3,FALSE)</f>
        <v>0</v>
      </c>
      <c r="U278" s="144">
        <f t="shared" si="23"/>
        <v>0</v>
      </c>
      <c r="V278" s="145" t="str">
        <f>VLOOKUP(K278,'3-Productie normen'!A:AG,29,FALSE)</f>
        <v>B</v>
      </c>
      <c r="W278" s="145"/>
      <c r="X278" s="146"/>
      <c r="Y278" s="147">
        <f t="shared" si="24"/>
        <v>950.04</v>
      </c>
    </row>
    <row r="279" spans="1:25" s="148" customFormat="1" ht="13.9" customHeight="1">
      <c r="A279" s="137">
        <v>279</v>
      </c>
      <c r="B279" s="138" t="s">
        <v>480</v>
      </c>
      <c r="C279" s="138" t="s">
        <v>481</v>
      </c>
      <c r="D279" s="138"/>
      <c r="E279" s="2">
        <v>0</v>
      </c>
      <c r="F279" s="2" t="s">
        <v>422</v>
      </c>
      <c r="G279" s="2" t="s">
        <v>687</v>
      </c>
      <c r="H279" s="2" t="s">
        <v>688</v>
      </c>
      <c r="I279" s="139" t="s">
        <v>277</v>
      </c>
      <c r="J279" s="139" t="s">
        <v>277</v>
      </c>
      <c r="K279" s="139" t="s">
        <v>478</v>
      </c>
      <c r="L279" s="139" t="s">
        <v>492</v>
      </c>
      <c r="M279" s="140"/>
      <c r="N279" s="141">
        <v>7.54</v>
      </c>
      <c r="O279" s="142">
        <f t="shared" si="20"/>
        <v>126</v>
      </c>
      <c r="P279" s="2">
        <v>126</v>
      </c>
      <c r="Q279" s="2">
        <v>0</v>
      </c>
      <c r="R279" s="143" t="e">
        <f t="shared" si="21"/>
        <v>#DIV/0!</v>
      </c>
      <c r="S279" s="143">
        <f t="shared" si="22"/>
        <v>0</v>
      </c>
      <c r="T279" s="144">
        <f>IF(P279="nio",0,IF(P279&gt;0,VLOOKUP(K279,'3-Productie normen'!A:W,VLOOKUP(P279,'3-Productie normen'!$B$37:$C$59,2,FALSE),FALSE)))/VLOOKUP(B279,'2-Kosten per locatie'!$A$11:$C$31,3,FALSE)</f>
        <v>0</v>
      </c>
      <c r="U279" s="144">
        <f t="shared" si="23"/>
        <v>0</v>
      </c>
      <c r="V279" s="145" t="str">
        <f>VLOOKUP(K279,'3-Productie normen'!A:AG,29,FALSE)</f>
        <v>B</v>
      </c>
      <c r="W279" s="145"/>
      <c r="X279" s="146"/>
      <c r="Y279" s="147">
        <f t="shared" si="24"/>
        <v>950.04</v>
      </c>
    </row>
    <row r="280" spans="1:25" s="148" customFormat="1" ht="13.9" customHeight="1">
      <c r="A280" s="137">
        <v>280</v>
      </c>
      <c r="B280" s="138" t="s">
        <v>480</v>
      </c>
      <c r="C280" s="138" t="s">
        <v>481</v>
      </c>
      <c r="D280" s="138"/>
      <c r="E280" s="2">
        <v>0</v>
      </c>
      <c r="F280" s="2" t="s">
        <v>422</v>
      </c>
      <c r="G280" s="2" t="s">
        <v>689</v>
      </c>
      <c r="H280" s="2" t="s">
        <v>690</v>
      </c>
      <c r="I280" s="139" t="s">
        <v>267</v>
      </c>
      <c r="J280" s="139" t="s">
        <v>283</v>
      </c>
      <c r="K280" s="139" t="s">
        <v>267</v>
      </c>
      <c r="L280" s="139" t="s">
        <v>492</v>
      </c>
      <c r="M280" s="140"/>
      <c r="N280" s="141">
        <v>12.42</v>
      </c>
      <c r="O280" s="142">
        <f t="shared" si="20"/>
        <v>42</v>
      </c>
      <c r="P280" s="2">
        <v>42</v>
      </c>
      <c r="Q280" s="2">
        <v>0</v>
      </c>
      <c r="R280" s="143" t="e">
        <f t="shared" si="21"/>
        <v>#DIV/0!</v>
      </c>
      <c r="S280" s="143">
        <f t="shared" si="22"/>
        <v>0</v>
      </c>
      <c r="T280" s="144">
        <f>IF(P280="nio",0,IF(P280&gt;0,VLOOKUP(K280,'3-Productie normen'!A:W,VLOOKUP(P280,'3-Productie normen'!$B$37:$C$59,2,FALSE),FALSE)))/VLOOKUP(B280,'2-Kosten per locatie'!$A$11:$C$31,3,FALSE)</f>
        <v>0</v>
      </c>
      <c r="U280" s="144">
        <f t="shared" si="23"/>
        <v>0</v>
      </c>
      <c r="V280" s="145" t="str">
        <f>VLOOKUP(K280,'3-Productie normen'!A:AG,29,FALSE)</f>
        <v>V</v>
      </c>
      <c r="W280" s="145"/>
      <c r="X280" s="146"/>
      <c r="Y280" s="147">
        <f t="shared" si="24"/>
        <v>521.64</v>
      </c>
    </row>
    <row r="281" spans="1:25" s="148" customFormat="1" ht="13.9" customHeight="1">
      <c r="A281" s="137">
        <v>281</v>
      </c>
      <c r="B281" s="138" t="s">
        <v>480</v>
      </c>
      <c r="C281" s="138" t="s">
        <v>481</v>
      </c>
      <c r="D281" s="138"/>
      <c r="E281" s="2">
        <v>0</v>
      </c>
      <c r="F281" s="2" t="s">
        <v>422</v>
      </c>
      <c r="G281" s="2" t="s">
        <v>691</v>
      </c>
      <c r="H281" s="2" t="s">
        <v>246</v>
      </c>
      <c r="I281" s="139" t="s">
        <v>277</v>
      </c>
      <c r="J281" s="139" t="s">
        <v>52</v>
      </c>
      <c r="K281" s="139" t="s">
        <v>417</v>
      </c>
      <c r="L281" s="139" t="s">
        <v>492</v>
      </c>
      <c r="M281" s="140"/>
      <c r="N281" s="141">
        <v>140.19999999999999</v>
      </c>
      <c r="O281" s="142">
        <f t="shared" si="20"/>
        <v>126</v>
      </c>
      <c r="P281" s="2">
        <v>126</v>
      </c>
      <c r="Q281" s="2">
        <v>0</v>
      </c>
      <c r="R281" s="143" t="e">
        <f t="shared" si="21"/>
        <v>#DIV/0!</v>
      </c>
      <c r="S281" s="143">
        <f t="shared" si="22"/>
        <v>0</v>
      </c>
      <c r="T281" s="144">
        <f>IF(P281="nio",0,IF(P281&gt;0,VLOOKUP(K281,'3-Productie normen'!A:W,VLOOKUP(P281,'3-Productie normen'!$B$37:$C$59,2,FALSE),FALSE)))/VLOOKUP(B281,'2-Kosten per locatie'!$A$11:$C$31,3,FALSE)</f>
        <v>0</v>
      </c>
      <c r="U281" s="144">
        <f t="shared" si="23"/>
        <v>0</v>
      </c>
      <c r="V281" s="145" t="str">
        <f>VLOOKUP(K281,'3-Productie normen'!A:AG,29,FALSE)</f>
        <v>B</v>
      </c>
      <c r="W281" s="145"/>
      <c r="X281" s="146"/>
      <c r="Y281" s="147">
        <f t="shared" si="24"/>
        <v>17665.199999999997</v>
      </c>
    </row>
    <row r="282" spans="1:25" s="148" customFormat="1" ht="13.9" customHeight="1">
      <c r="A282" s="137">
        <v>282</v>
      </c>
      <c r="B282" s="138" t="s">
        <v>480</v>
      </c>
      <c r="C282" s="138" t="s">
        <v>481</v>
      </c>
      <c r="D282" s="138"/>
      <c r="E282" s="2">
        <v>0</v>
      </c>
      <c r="F282" s="2" t="s">
        <v>422</v>
      </c>
      <c r="G282" s="2" t="s">
        <v>692</v>
      </c>
      <c r="H282" s="2" t="s">
        <v>693</v>
      </c>
      <c r="I282" s="139" t="s">
        <v>267</v>
      </c>
      <c r="J282" s="139" t="s">
        <v>267</v>
      </c>
      <c r="K282" s="139" t="s">
        <v>267</v>
      </c>
      <c r="L282" s="139" t="s">
        <v>492</v>
      </c>
      <c r="M282" s="140"/>
      <c r="N282" s="141">
        <v>10.15</v>
      </c>
      <c r="O282" s="142">
        <f t="shared" si="20"/>
        <v>42</v>
      </c>
      <c r="P282" s="2">
        <v>42</v>
      </c>
      <c r="Q282" s="2">
        <v>0</v>
      </c>
      <c r="R282" s="143" t="e">
        <f t="shared" si="21"/>
        <v>#DIV/0!</v>
      </c>
      <c r="S282" s="143">
        <f t="shared" si="22"/>
        <v>0</v>
      </c>
      <c r="T282" s="144">
        <f>IF(P282="nio",0,IF(P282&gt;0,VLOOKUP(K282,'3-Productie normen'!A:W,VLOOKUP(P282,'3-Productie normen'!$B$37:$C$59,2,FALSE),FALSE)))/VLOOKUP(B282,'2-Kosten per locatie'!$A$11:$C$31,3,FALSE)</f>
        <v>0</v>
      </c>
      <c r="U282" s="144">
        <f t="shared" si="23"/>
        <v>0</v>
      </c>
      <c r="V282" s="145" t="str">
        <f>VLOOKUP(K282,'3-Productie normen'!A:AG,29,FALSE)</f>
        <v>V</v>
      </c>
      <c r="W282" s="145"/>
      <c r="X282" s="146"/>
      <c r="Y282" s="147">
        <f t="shared" si="24"/>
        <v>426.3</v>
      </c>
    </row>
    <row r="283" spans="1:25" s="148" customFormat="1" ht="13.9" customHeight="1">
      <c r="A283" s="137">
        <v>283</v>
      </c>
      <c r="B283" s="138" t="s">
        <v>480</v>
      </c>
      <c r="C283" s="138" t="s">
        <v>481</v>
      </c>
      <c r="D283" s="138"/>
      <c r="E283" s="2">
        <v>0</v>
      </c>
      <c r="F283" s="2" t="s">
        <v>422</v>
      </c>
      <c r="G283" s="2" t="s">
        <v>694</v>
      </c>
      <c r="H283" s="2" t="s">
        <v>246</v>
      </c>
      <c r="I283" s="139" t="s">
        <v>272</v>
      </c>
      <c r="J283" s="139" t="s">
        <v>695</v>
      </c>
      <c r="K283" s="139" t="s">
        <v>4571</v>
      </c>
      <c r="L283" s="139" t="s">
        <v>492</v>
      </c>
      <c r="M283" s="140"/>
      <c r="N283" s="141">
        <v>7.54</v>
      </c>
      <c r="O283" s="142">
        <f t="shared" si="20"/>
        <v>126</v>
      </c>
      <c r="P283" s="2">
        <v>126</v>
      </c>
      <c r="Q283" s="2">
        <v>0</v>
      </c>
      <c r="R283" s="143" t="e">
        <f t="shared" si="21"/>
        <v>#DIV/0!</v>
      </c>
      <c r="S283" s="143">
        <f t="shared" si="22"/>
        <v>0</v>
      </c>
      <c r="T283" s="144">
        <f>IF(P283="nio",0,IF(P283&gt;0,VLOOKUP(K283,'3-Productie normen'!A:W,VLOOKUP(P283,'3-Productie normen'!$B$37:$C$59,2,FALSE),FALSE)))/VLOOKUP(B283,'2-Kosten per locatie'!$A$11:$C$31,3,FALSE)</f>
        <v>0</v>
      </c>
      <c r="U283" s="144">
        <f t="shared" si="23"/>
        <v>0</v>
      </c>
      <c r="V283" s="145" t="str">
        <f>VLOOKUP(K283,'3-Productie normen'!A:AG,29,FALSE)</f>
        <v>V</v>
      </c>
      <c r="W283" s="145"/>
      <c r="X283" s="146"/>
      <c r="Y283" s="147">
        <f t="shared" si="24"/>
        <v>950.04</v>
      </c>
    </row>
    <row r="284" spans="1:25" s="148" customFormat="1" ht="13.9" customHeight="1">
      <c r="A284" s="137">
        <v>284</v>
      </c>
      <c r="B284" s="138" t="s">
        <v>480</v>
      </c>
      <c r="C284" s="138" t="s">
        <v>481</v>
      </c>
      <c r="D284" s="138"/>
      <c r="E284" s="2">
        <v>0</v>
      </c>
      <c r="F284" s="2" t="s">
        <v>422</v>
      </c>
      <c r="G284" s="2" t="s">
        <v>696</v>
      </c>
      <c r="H284" s="2" t="s">
        <v>697</v>
      </c>
      <c r="I284" s="139" t="s">
        <v>277</v>
      </c>
      <c r="J284" s="139" t="s">
        <v>277</v>
      </c>
      <c r="K284" s="139" t="s">
        <v>478</v>
      </c>
      <c r="L284" s="139" t="s">
        <v>492</v>
      </c>
      <c r="M284" s="140"/>
      <c r="N284" s="141">
        <v>53.15</v>
      </c>
      <c r="O284" s="142">
        <f t="shared" si="20"/>
        <v>126</v>
      </c>
      <c r="P284" s="2">
        <v>126</v>
      </c>
      <c r="Q284" s="2">
        <v>0</v>
      </c>
      <c r="R284" s="143" t="e">
        <f t="shared" si="21"/>
        <v>#DIV/0!</v>
      </c>
      <c r="S284" s="143">
        <f t="shared" si="22"/>
        <v>0</v>
      </c>
      <c r="T284" s="144">
        <f>IF(P284="nio",0,IF(P284&gt;0,VLOOKUP(K284,'3-Productie normen'!A:W,VLOOKUP(P284,'3-Productie normen'!$B$37:$C$59,2,FALSE),FALSE)))/VLOOKUP(B284,'2-Kosten per locatie'!$A$11:$C$31,3,FALSE)</f>
        <v>0</v>
      </c>
      <c r="U284" s="144">
        <f t="shared" si="23"/>
        <v>0</v>
      </c>
      <c r="V284" s="145" t="str">
        <f>VLOOKUP(K284,'3-Productie normen'!A:AG,29,FALSE)</f>
        <v>B</v>
      </c>
      <c r="W284" s="145"/>
      <c r="X284" s="146"/>
      <c r="Y284" s="147">
        <f t="shared" si="24"/>
        <v>6696.9</v>
      </c>
    </row>
    <row r="285" spans="1:25" s="148" customFormat="1" ht="13.9" customHeight="1">
      <c r="A285" s="137">
        <v>285</v>
      </c>
      <c r="B285" s="138" t="s">
        <v>480</v>
      </c>
      <c r="C285" s="138" t="s">
        <v>481</v>
      </c>
      <c r="D285" s="138"/>
      <c r="E285" s="2">
        <v>0</v>
      </c>
      <c r="F285" s="2" t="s">
        <v>422</v>
      </c>
      <c r="G285" s="2" t="s">
        <v>698</v>
      </c>
      <c r="H285" s="2" t="s">
        <v>699</v>
      </c>
      <c r="I285" s="139" t="s">
        <v>277</v>
      </c>
      <c r="J285" s="139" t="s">
        <v>277</v>
      </c>
      <c r="K285" s="139" t="s">
        <v>478</v>
      </c>
      <c r="L285" s="139" t="s">
        <v>492</v>
      </c>
      <c r="M285" s="140"/>
      <c r="N285" s="141">
        <v>19.95</v>
      </c>
      <c r="O285" s="142">
        <f t="shared" si="20"/>
        <v>126</v>
      </c>
      <c r="P285" s="2">
        <v>126</v>
      </c>
      <c r="Q285" s="2">
        <v>0</v>
      </c>
      <c r="R285" s="143" t="e">
        <f t="shared" si="21"/>
        <v>#DIV/0!</v>
      </c>
      <c r="S285" s="143">
        <f t="shared" si="22"/>
        <v>0</v>
      </c>
      <c r="T285" s="144">
        <f>IF(P285="nio",0,IF(P285&gt;0,VLOOKUP(K285,'3-Productie normen'!A:W,VLOOKUP(P285,'3-Productie normen'!$B$37:$C$59,2,FALSE),FALSE)))/VLOOKUP(B285,'2-Kosten per locatie'!$A$11:$C$31,3,FALSE)</f>
        <v>0</v>
      </c>
      <c r="U285" s="144">
        <f t="shared" si="23"/>
        <v>0</v>
      </c>
      <c r="V285" s="145" t="str">
        <f>VLOOKUP(K285,'3-Productie normen'!A:AG,29,FALSE)</f>
        <v>B</v>
      </c>
      <c r="W285" s="145"/>
      <c r="X285" s="146"/>
      <c r="Y285" s="147">
        <f t="shared" si="24"/>
        <v>2513.6999999999998</v>
      </c>
    </row>
    <row r="286" spans="1:25" s="148" customFormat="1" ht="13.9" customHeight="1">
      <c r="A286" s="137">
        <v>286</v>
      </c>
      <c r="B286" s="138" t="s">
        <v>480</v>
      </c>
      <c r="C286" s="138" t="s">
        <v>481</v>
      </c>
      <c r="D286" s="138"/>
      <c r="E286" s="2">
        <v>0</v>
      </c>
      <c r="F286" s="2" t="s">
        <v>422</v>
      </c>
      <c r="G286" s="2" t="s">
        <v>700</v>
      </c>
      <c r="H286" s="2" t="s">
        <v>701</v>
      </c>
      <c r="I286" s="139" t="s">
        <v>277</v>
      </c>
      <c r="J286" s="139" t="s">
        <v>52</v>
      </c>
      <c r="K286" s="139" t="s">
        <v>417</v>
      </c>
      <c r="L286" s="139" t="s">
        <v>492</v>
      </c>
      <c r="M286" s="140"/>
      <c r="N286" s="141">
        <v>7.54</v>
      </c>
      <c r="O286" s="142">
        <f t="shared" si="20"/>
        <v>126</v>
      </c>
      <c r="P286" s="2">
        <v>126</v>
      </c>
      <c r="Q286" s="2">
        <v>0</v>
      </c>
      <c r="R286" s="143" t="e">
        <f t="shared" si="21"/>
        <v>#DIV/0!</v>
      </c>
      <c r="S286" s="143">
        <f t="shared" si="22"/>
        <v>0</v>
      </c>
      <c r="T286" s="144">
        <f>IF(P286="nio",0,IF(P286&gt;0,VLOOKUP(K286,'3-Productie normen'!A:W,VLOOKUP(P286,'3-Productie normen'!$B$37:$C$59,2,FALSE),FALSE)))/VLOOKUP(B286,'2-Kosten per locatie'!$A$11:$C$31,3,FALSE)</f>
        <v>0</v>
      </c>
      <c r="U286" s="144">
        <f t="shared" si="23"/>
        <v>0</v>
      </c>
      <c r="V286" s="145" t="str">
        <f>VLOOKUP(K286,'3-Productie normen'!A:AG,29,FALSE)</f>
        <v>B</v>
      </c>
      <c r="W286" s="145"/>
      <c r="X286" s="146"/>
      <c r="Y286" s="147">
        <f t="shared" si="24"/>
        <v>950.04</v>
      </c>
    </row>
    <row r="287" spans="1:25" s="148" customFormat="1" ht="13.9" customHeight="1">
      <c r="A287" s="137">
        <v>287</v>
      </c>
      <c r="B287" s="138" t="s">
        <v>480</v>
      </c>
      <c r="C287" s="138" t="s">
        <v>481</v>
      </c>
      <c r="D287" s="138"/>
      <c r="E287" s="2">
        <v>0</v>
      </c>
      <c r="F287" s="2" t="s">
        <v>422</v>
      </c>
      <c r="G287" s="2" t="s">
        <v>702</v>
      </c>
      <c r="H287" s="2" t="s">
        <v>703</v>
      </c>
      <c r="I287" s="139" t="s">
        <v>277</v>
      </c>
      <c r="J287" s="139" t="s">
        <v>277</v>
      </c>
      <c r="K287" s="139" t="s">
        <v>478</v>
      </c>
      <c r="L287" s="139" t="s">
        <v>492</v>
      </c>
      <c r="M287" s="140"/>
      <c r="N287" s="141">
        <v>34.01</v>
      </c>
      <c r="O287" s="142">
        <f t="shared" si="20"/>
        <v>126</v>
      </c>
      <c r="P287" s="2">
        <v>126</v>
      </c>
      <c r="Q287" s="2">
        <v>0</v>
      </c>
      <c r="R287" s="143" t="e">
        <f t="shared" si="21"/>
        <v>#DIV/0!</v>
      </c>
      <c r="S287" s="143">
        <f t="shared" si="22"/>
        <v>0</v>
      </c>
      <c r="T287" s="144">
        <f>IF(P287="nio",0,IF(P287&gt;0,VLOOKUP(K287,'3-Productie normen'!A:W,VLOOKUP(P287,'3-Productie normen'!$B$37:$C$59,2,FALSE),FALSE)))/VLOOKUP(B287,'2-Kosten per locatie'!$A$11:$C$31,3,FALSE)</f>
        <v>0</v>
      </c>
      <c r="U287" s="144">
        <f t="shared" si="23"/>
        <v>0</v>
      </c>
      <c r="V287" s="145" t="str">
        <f>VLOOKUP(K287,'3-Productie normen'!A:AG,29,FALSE)</f>
        <v>B</v>
      </c>
      <c r="W287" s="145"/>
      <c r="X287" s="146"/>
      <c r="Y287" s="147">
        <f t="shared" si="24"/>
        <v>4285.2599999999993</v>
      </c>
    </row>
    <row r="288" spans="1:25" s="148" customFormat="1" ht="13.9" customHeight="1">
      <c r="A288" s="137">
        <v>288</v>
      </c>
      <c r="B288" s="138" t="s">
        <v>480</v>
      </c>
      <c r="C288" s="138" t="s">
        <v>481</v>
      </c>
      <c r="D288" s="138"/>
      <c r="E288" s="2">
        <v>0</v>
      </c>
      <c r="F288" s="2" t="s">
        <v>422</v>
      </c>
      <c r="G288" s="2" t="s">
        <v>704</v>
      </c>
      <c r="H288" s="2" t="s">
        <v>705</v>
      </c>
      <c r="I288" s="139" t="s">
        <v>277</v>
      </c>
      <c r="J288" s="139" t="s">
        <v>52</v>
      </c>
      <c r="K288" s="139" t="s">
        <v>417</v>
      </c>
      <c r="L288" s="139" t="s">
        <v>542</v>
      </c>
      <c r="M288" s="140"/>
      <c r="N288" s="141">
        <v>9.07</v>
      </c>
      <c r="O288" s="142">
        <f t="shared" si="20"/>
        <v>126</v>
      </c>
      <c r="P288" s="2">
        <v>126</v>
      </c>
      <c r="Q288" s="2">
        <v>0</v>
      </c>
      <c r="R288" s="143" t="e">
        <f t="shared" si="21"/>
        <v>#DIV/0!</v>
      </c>
      <c r="S288" s="143">
        <f t="shared" si="22"/>
        <v>0</v>
      </c>
      <c r="T288" s="144">
        <f>IF(P288="nio",0,IF(P288&gt;0,VLOOKUP(K288,'3-Productie normen'!A:W,VLOOKUP(P288,'3-Productie normen'!$B$37:$C$59,2,FALSE),FALSE)))/VLOOKUP(B288,'2-Kosten per locatie'!$A$11:$C$31,3,FALSE)</f>
        <v>0</v>
      </c>
      <c r="U288" s="144">
        <f t="shared" si="23"/>
        <v>0</v>
      </c>
      <c r="V288" s="145" t="str">
        <f>VLOOKUP(K288,'3-Productie normen'!A:AG,29,FALSE)</f>
        <v>B</v>
      </c>
      <c r="W288" s="145"/>
      <c r="X288" s="146"/>
      <c r="Y288" s="147">
        <f t="shared" si="24"/>
        <v>1142.82</v>
      </c>
    </row>
    <row r="289" spans="1:25" s="148" customFormat="1" ht="13.9" customHeight="1">
      <c r="A289" s="137">
        <v>289</v>
      </c>
      <c r="B289" s="138" t="s">
        <v>480</v>
      </c>
      <c r="C289" s="138" t="s">
        <v>481</v>
      </c>
      <c r="D289" s="138"/>
      <c r="E289" s="2">
        <v>0</v>
      </c>
      <c r="F289" s="2" t="s">
        <v>422</v>
      </c>
      <c r="G289" s="2" t="s">
        <v>706</v>
      </c>
      <c r="H289" s="2" t="s">
        <v>707</v>
      </c>
      <c r="I289" s="139" t="s">
        <v>272</v>
      </c>
      <c r="J289" s="139" t="s">
        <v>708</v>
      </c>
      <c r="K289" s="139" t="s">
        <v>478</v>
      </c>
      <c r="L289" s="139" t="s">
        <v>542</v>
      </c>
      <c r="M289" s="140"/>
      <c r="N289" s="141">
        <v>27.76</v>
      </c>
      <c r="O289" s="142">
        <f t="shared" si="20"/>
        <v>126</v>
      </c>
      <c r="P289" s="2">
        <v>126</v>
      </c>
      <c r="Q289" s="2">
        <v>0</v>
      </c>
      <c r="R289" s="143" t="e">
        <f t="shared" si="21"/>
        <v>#DIV/0!</v>
      </c>
      <c r="S289" s="143">
        <f t="shared" si="22"/>
        <v>0</v>
      </c>
      <c r="T289" s="144">
        <f>IF(P289="nio",0,IF(P289&gt;0,VLOOKUP(K289,'3-Productie normen'!A:W,VLOOKUP(P289,'3-Productie normen'!$B$37:$C$59,2,FALSE),FALSE)))/VLOOKUP(B289,'2-Kosten per locatie'!$A$11:$C$31,3,FALSE)</f>
        <v>0</v>
      </c>
      <c r="U289" s="144">
        <f t="shared" si="23"/>
        <v>0</v>
      </c>
      <c r="V289" s="145" t="str">
        <f>VLOOKUP(K289,'3-Productie normen'!A:AG,29,FALSE)</f>
        <v>B</v>
      </c>
      <c r="W289" s="145"/>
      <c r="X289" s="146"/>
      <c r="Y289" s="147">
        <f t="shared" si="24"/>
        <v>3497.76</v>
      </c>
    </row>
    <row r="290" spans="1:25" s="148" customFormat="1" ht="13.9" customHeight="1">
      <c r="A290" s="137">
        <v>290</v>
      </c>
      <c r="B290" s="138" t="s">
        <v>480</v>
      </c>
      <c r="C290" s="138" t="s">
        <v>481</v>
      </c>
      <c r="D290" s="138"/>
      <c r="E290" s="2">
        <v>0</v>
      </c>
      <c r="F290" s="2" t="s">
        <v>422</v>
      </c>
      <c r="G290" s="2" t="s">
        <v>709</v>
      </c>
      <c r="H290" s="2" t="s">
        <v>710</v>
      </c>
      <c r="I290" s="139" t="s">
        <v>277</v>
      </c>
      <c r="J290" s="139" t="s">
        <v>277</v>
      </c>
      <c r="K290" s="139" t="s">
        <v>478</v>
      </c>
      <c r="L290" s="139" t="s">
        <v>492</v>
      </c>
      <c r="M290" s="140"/>
      <c r="N290" s="141">
        <v>18.13</v>
      </c>
      <c r="O290" s="142">
        <f t="shared" si="20"/>
        <v>126</v>
      </c>
      <c r="P290" s="2">
        <v>126</v>
      </c>
      <c r="Q290" s="2">
        <v>0</v>
      </c>
      <c r="R290" s="143" t="e">
        <f t="shared" si="21"/>
        <v>#DIV/0!</v>
      </c>
      <c r="S290" s="143">
        <f t="shared" si="22"/>
        <v>0</v>
      </c>
      <c r="T290" s="144">
        <f>IF(P290="nio",0,IF(P290&gt;0,VLOOKUP(K290,'3-Productie normen'!A:W,VLOOKUP(P290,'3-Productie normen'!$B$37:$C$59,2,FALSE),FALSE)))/VLOOKUP(B290,'2-Kosten per locatie'!$A$11:$C$31,3,FALSE)</f>
        <v>0</v>
      </c>
      <c r="U290" s="144">
        <f t="shared" si="23"/>
        <v>0</v>
      </c>
      <c r="V290" s="145" t="str">
        <f>VLOOKUP(K290,'3-Productie normen'!A:AG,29,FALSE)</f>
        <v>B</v>
      </c>
      <c r="W290" s="145"/>
      <c r="X290" s="146"/>
      <c r="Y290" s="147">
        <f t="shared" si="24"/>
        <v>2284.3799999999997</v>
      </c>
    </row>
    <row r="291" spans="1:25" s="148" customFormat="1" ht="13.9" customHeight="1">
      <c r="A291" s="137">
        <v>291</v>
      </c>
      <c r="B291" s="138" t="s">
        <v>480</v>
      </c>
      <c r="C291" s="138" t="s">
        <v>481</v>
      </c>
      <c r="D291" s="138"/>
      <c r="E291" s="2">
        <v>0</v>
      </c>
      <c r="F291" s="2" t="s">
        <v>422</v>
      </c>
      <c r="G291" s="2" t="s">
        <v>711</v>
      </c>
      <c r="H291" s="2" t="s">
        <v>712</v>
      </c>
      <c r="I291" s="139" t="s">
        <v>277</v>
      </c>
      <c r="J291" s="139" t="s">
        <v>277</v>
      </c>
      <c r="K291" s="139" t="s">
        <v>478</v>
      </c>
      <c r="L291" s="139" t="s">
        <v>492</v>
      </c>
      <c r="M291" s="140"/>
      <c r="N291" s="141">
        <v>18.47</v>
      </c>
      <c r="O291" s="142">
        <f t="shared" si="20"/>
        <v>126</v>
      </c>
      <c r="P291" s="2">
        <v>126</v>
      </c>
      <c r="Q291" s="2">
        <v>0</v>
      </c>
      <c r="R291" s="143" t="e">
        <f t="shared" si="21"/>
        <v>#DIV/0!</v>
      </c>
      <c r="S291" s="143">
        <f t="shared" si="22"/>
        <v>0</v>
      </c>
      <c r="T291" s="144">
        <f>IF(P291="nio",0,IF(P291&gt;0,VLOOKUP(K291,'3-Productie normen'!A:W,VLOOKUP(P291,'3-Productie normen'!$B$37:$C$59,2,FALSE),FALSE)))/VLOOKUP(B291,'2-Kosten per locatie'!$A$11:$C$31,3,FALSE)</f>
        <v>0</v>
      </c>
      <c r="U291" s="144">
        <f t="shared" si="23"/>
        <v>0</v>
      </c>
      <c r="V291" s="145" t="str">
        <f>VLOOKUP(K291,'3-Productie normen'!A:AG,29,FALSE)</f>
        <v>B</v>
      </c>
      <c r="W291" s="145"/>
      <c r="X291" s="146"/>
      <c r="Y291" s="147">
        <f t="shared" si="24"/>
        <v>2327.2199999999998</v>
      </c>
    </row>
    <row r="292" spans="1:25" s="148" customFormat="1" ht="13.9" customHeight="1">
      <c r="A292" s="137">
        <v>292</v>
      </c>
      <c r="B292" s="138" t="s">
        <v>480</v>
      </c>
      <c r="C292" s="138" t="s">
        <v>481</v>
      </c>
      <c r="D292" s="138"/>
      <c r="E292" s="2">
        <v>0</v>
      </c>
      <c r="F292" s="2" t="s">
        <v>422</v>
      </c>
      <c r="G292" s="2" t="s">
        <v>713</v>
      </c>
      <c r="H292" s="2" t="s">
        <v>714</v>
      </c>
      <c r="I292" s="139" t="s">
        <v>277</v>
      </c>
      <c r="J292" s="139" t="s">
        <v>344</v>
      </c>
      <c r="K292" s="139" t="s">
        <v>479</v>
      </c>
      <c r="L292" s="139" t="s">
        <v>492</v>
      </c>
      <c r="M292" s="140"/>
      <c r="N292" s="141">
        <v>48.21</v>
      </c>
      <c r="O292" s="142">
        <f t="shared" si="20"/>
        <v>126</v>
      </c>
      <c r="P292" s="2">
        <v>126</v>
      </c>
      <c r="Q292" s="2">
        <v>0</v>
      </c>
      <c r="R292" s="143" t="e">
        <f t="shared" si="21"/>
        <v>#DIV/0!</v>
      </c>
      <c r="S292" s="143">
        <f t="shared" si="22"/>
        <v>0</v>
      </c>
      <c r="T292" s="144">
        <f>IF(P292="nio",0,IF(P292&gt;0,VLOOKUP(K292,'3-Productie normen'!A:W,VLOOKUP(P292,'3-Productie normen'!$B$37:$C$59,2,FALSE),FALSE)))/VLOOKUP(B292,'2-Kosten per locatie'!$A$11:$C$31,3,FALSE)</f>
        <v>0</v>
      </c>
      <c r="U292" s="144">
        <f t="shared" si="23"/>
        <v>0</v>
      </c>
      <c r="V292" s="145" t="str">
        <f>VLOOKUP(K292,'3-Productie normen'!A:AG,29,FALSE)</f>
        <v>B</v>
      </c>
      <c r="W292" s="145"/>
      <c r="X292" s="146"/>
      <c r="Y292" s="147">
        <f t="shared" si="24"/>
        <v>6074.46</v>
      </c>
    </row>
    <row r="293" spans="1:25" s="148" customFormat="1" ht="13.9" customHeight="1">
      <c r="A293" s="137">
        <v>293</v>
      </c>
      <c r="B293" s="138" t="s">
        <v>480</v>
      </c>
      <c r="C293" s="138" t="s">
        <v>481</v>
      </c>
      <c r="D293" s="138"/>
      <c r="E293" s="2">
        <v>0</v>
      </c>
      <c r="F293" s="2" t="s">
        <v>422</v>
      </c>
      <c r="G293" s="2" t="s">
        <v>715</v>
      </c>
      <c r="H293" s="2" t="s">
        <v>716</v>
      </c>
      <c r="I293" s="139" t="s">
        <v>272</v>
      </c>
      <c r="J293" s="139" t="s">
        <v>695</v>
      </c>
      <c r="K293" s="139" t="s">
        <v>4571</v>
      </c>
      <c r="L293" s="139" t="s">
        <v>492</v>
      </c>
      <c r="M293" s="140"/>
      <c r="N293" s="141">
        <v>10.5</v>
      </c>
      <c r="O293" s="142">
        <f t="shared" si="20"/>
        <v>126</v>
      </c>
      <c r="P293" s="2">
        <v>126</v>
      </c>
      <c r="Q293" s="2">
        <v>0</v>
      </c>
      <c r="R293" s="143" t="e">
        <f t="shared" si="21"/>
        <v>#DIV/0!</v>
      </c>
      <c r="S293" s="143">
        <f t="shared" si="22"/>
        <v>0</v>
      </c>
      <c r="T293" s="144">
        <f>IF(P293="nio",0,IF(P293&gt;0,VLOOKUP(K293,'3-Productie normen'!A:W,VLOOKUP(P293,'3-Productie normen'!$B$37:$C$59,2,FALSE),FALSE)))/VLOOKUP(B293,'2-Kosten per locatie'!$A$11:$C$31,3,FALSE)</f>
        <v>0</v>
      </c>
      <c r="U293" s="144">
        <f t="shared" si="23"/>
        <v>0</v>
      </c>
      <c r="V293" s="145" t="str">
        <f>VLOOKUP(K293,'3-Productie normen'!A:AG,29,FALSE)</f>
        <v>V</v>
      </c>
      <c r="W293" s="145"/>
      <c r="X293" s="146"/>
      <c r="Y293" s="147">
        <f t="shared" si="24"/>
        <v>1323</v>
      </c>
    </row>
    <row r="294" spans="1:25" s="148" customFormat="1" ht="13.9" customHeight="1">
      <c r="A294" s="137">
        <v>294</v>
      </c>
      <c r="B294" s="138" t="s">
        <v>480</v>
      </c>
      <c r="C294" s="138" t="s">
        <v>481</v>
      </c>
      <c r="D294" s="138"/>
      <c r="E294" s="2">
        <v>0</v>
      </c>
      <c r="F294" s="2" t="s">
        <v>422</v>
      </c>
      <c r="G294" s="2" t="s">
        <v>717</v>
      </c>
      <c r="H294" s="2" t="s">
        <v>714</v>
      </c>
      <c r="I294" s="139" t="s">
        <v>277</v>
      </c>
      <c r="J294" s="139" t="s">
        <v>277</v>
      </c>
      <c r="K294" s="139" t="s">
        <v>478</v>
      </c>
      <c r="L294" s="139" t="s">
        <v>492</v>
      </c>
      <c r="M294" s="140"/>
      <c r="N294" s="141">
        <v>19.95</v>
      </c>
      <c r="O294" s="142">
        <f t="shared" si="20"/>
        <v>126</v>
      </c>
      <c r="P294" s="2">
        <v>126</v>
      </c>
      <c r="Q294" s="2">
        <v>0</v>
      </c>
      <c r="R294" s="143" t="e">
        <f t="shared" si="21"/>
        <v>#DIV/0!</v>
      </c>
      <c r="S294" s="143">
        <f t="shared" si="22"/>
        <v>0</v>
      </c>
      <c r="T294" s="144">
        <f>IF(P294="nio",0,IF(P294&gt;0,VLOOKUP(K294,'3-Productie normen'!A:W,VLOOKUP(P294,'3-Productie normen'!$B$37:$C$59,2,FALSE),FALSE)))/VLOOKUP(B294,'2-Kosten per locatie'!$A$11:$C$31,3,FALSE)</f>
        <v>0</v>
      </c>
      <c r="U294" s="144">
        <f t="shared" si="23"/>
        <v>0</v>
      </c>
      <c r="V294" s="145" t="str">
        <f>VLOOKUP(K294,'3-Productie normen'!A:AG,29,FALSE)</f>
        <v>B</v>
      </c>
      <c r="W294" s="145"/>
      <c r="X294" s="146"/>
      <c r="Y294" s="147">
        <f t="shared" si="24"/>
        <v>2513.6999999999998</v>
      </c>
    </row>
    <row r="295" spans="1:25" s="148" customFormat="1" ht="13.9" customHeight="1">
      <c r="A295" s="137">
        <v>295</v>
      </c>
      <c r="B295" s="138" t="s">
        <v>480</v>
      </c>
      <c r="C295" s="138" t="s">
        <v>481</v>
      </c>
      <c r="D295" s="138"/>
      <c r="E295" s="2">
        <v>0</v>
      </c>
      <c r="F295" s="2" t="s">
        <v>422</v>
      </c>
      <c r="G295" s="2" t="s">
        <v>718</v>
      </c>
      <c r="H295" s="2" t="s">
        <v>719</v>
      </c>
      <c r="I295" s="139" t="s">
        <v>277</v>
      </c>
      <c r="J295" s="139" t="s">
        <v>52</v>
      </c>
      <c r="K295" s="139" t="s">
        <v>417</v>
      </c>
      <c r="L295" s="139" t="s">
        <v>542</v>
      </c>
      <c r="M295" s="140"/>
      <c r="N295" s="141">
        <v>9.1999999999999993</v>
      </c>
      <c r="O295" s="142">
        <f t="shared" si="20"/>
        <v>126</v>
      </c>
      <c r="P295" s="2">
        <v>126</v>
      </c>
      <c r="Q295" s="2">
        <v>0</v>
      </c>
      <c r="R295" s="143" t="e">
        <f t="shared" si="21"/>
        <v>#DIV/0!</v>
      </c>
      <c r="S295" s="143">
        <f t="shared" si="22"/>
        <v>0</v>
      </c>
      <c r="T295" s="144">
        <f>IF(P295="nio",0,IF(P295&gt;0,VLOOKUP(K295,'3-Productie normen'!A:W,VLOOKUP(P295,'3-Productie normen'!$B$37:$C$59,2,FALSE),FALSE)))/VLOOKUP(B295,'2-Kosten per locatie'!$A$11:$C$31,3,FALSE)</f>
        <v>0</v>
      </c>
      <c r="U295" s="144">
        <f t="shared" si="23"/>
        <v>0</v>
      </c>
      <c r="V295" s="145" t="str">
        <f>VLOOKUP(K295,'3-Productie normen'!A:AG,29,FALSE)</f>
        <v>B</v>
      </c>
      <c r="W295" s="145"/>
      <c r="X295" s="146"/>
      <c r="Y295" s="147">
        <f t="shared" si="24"/>
        <v>1159.1999999999998</v>
      </c>
    </row>
    <row r="296" spans="1:25" s="148" customFormat="1" ht="13.9" customHeight="1">
      <c r="A296" s="137">
        <v>296</v>
      </c>
      <c r="B296" s="138" t="s">
        <v>480</v>
      </c>
      <c r="C296" s="138" t="s">
        <v>481</v>
      </c>
      <c r="D296" s="138"/>
      <c r="E296" s="2">
        <v>0</v>
      </c>
      <c r="F296" s="2" t="s">
        <v>422</v>
      </c>
      <c r="G296" s="2" t="s">
        <v>720</v>
      </c>
      <c r="H296" s="2" t="s">
        <v>246</v>
      </c>
      <c r="I296" s="139" t="s">
        <v>277</v>
      </c>
      <c r="J296" s="139" t="s">
        <v>52</v>
      </c>
      <c r="K296" s="139" t="s">
        <v>417</v>
      </c>
      <c r="L296" s="139" t="s">
        <v>542</v>
      </c>
      <c r="M296" s="140"/>
      <c r="N296" s="141">
        <v>88.98</v>
      </c>
      <c r="O296" s="142">
        <f t="shared" si="20"/>
        <v>126</v>
      </c>
      <c r="P296" s="2">
        <v>126</v>
      </c>
      <c r="Q296" s="2">
        <v>0</v>
      </c>
      <c r="R296" s="143" t="e">
        <f t="shared" si="21"/>
        <v>#DIV/0!</v>
      </c>
      <c r="S296" s="143">
        <f t="shared" si="22"/>
        <v>0</v>
      </c>
      <c r="T296" s="144">
        <f>IF(P296="nio",0,IF(P296&gt;0,VLOOKUP(K296,'3-Productie normen'!A:W,VLOOKUP(P296,'3-Productie normen'!$B$37:$C$59,2,FALSE),FALSE)))/VLOOKUP(B296,'2-Kosten per locatie'!$A$11:$C$31,3,FALSE)</f>
        <v>0</v>
      </c>
      <c r="U296" s="144">
        <f t="shared" si="23"/>
        <v>0</v>
      </c>
      <c r="V296" s="145" t="str">
        <f>VLOOKUP(K296,'3-Productie normen'!A:AG,29,FALSE)</f>
        <v>B</v>
      </c>
      <c r="W296" s="145"/>
      <c r="X296" s="146"/>
      <c r="Y296" s="147">
        <f t="shared" si="24"/>
        <v>11211.480000000001</v>
      </c>
    </row>
    <row r="297" spans="1:25" s="148" customFormat="1" ht="13.9" customHeight="1">
      <c r="A297" s="137">
        <v>297</v>
      </c>
      <c r="B297" s="138" t="s">
        <v>480</v>
      </c>
      <c r="C297" s="138" t="s">
        <v>481</v>
      </c>
      <c r="D297" s="138"/>
      <c r="E297" s="2">
        <v>0</v>
      </c>
      <c r="F297" s="2" t="s">
        <v>422</v>
      </c>
      <c r="G297" s="2" t="s">
        <v>721</v>
      </c>
      <c r="H297" s="2" t="s">
        <v>722</v>
      </c>
      <c r="I297" s="139" t="s">
        <v>277</v>
      </c>
      <c r="J297" s="139" t="s">
        <v>277</v>
      </c>
      <c r="K297" s="139" t="s">
        <v>478</v>
      </c>
      <c r="L297" s="139" t="s">
        <v>492</v>
      </c>
      <c r="M297" s="140"/>
      <c r="N297" s="141">
        <v>30.46</v>
      </c>
      <c r="O297" s="142">
        <f t="shared" si="20"/>
        <v>126</v>
      </c>
      <c r="P297" s="2">
        <v>126</v>
      </c>
      <c r="Q297" s="2">
        <v>0</v>
      </c>
      <c r="R297" s="143" t="e">
        <f t="shared" si="21"/>
        <v>#DIV/0!</v>
      </c>
      <c r="S297" s="143">
        <f t="shared" si="22"/>
        <v>0</v>
      </c>
      <c r="T297" s="144">
        <f>IF(P297="nio",0,IF(P297&gt;0,VLOOKUP(K297,'3-Productie normen'!A:W,VLOOKUP(P297,'3-Productie normen'!$B$37:$C$59,2,FALSE),FALSE)))/VLOOKUP(B297,'2-Kosten per locatie'!$A$11:$C$31,3,FALSE)</f>
        <v>0</v>
      </c>
      <c r="U297" s="144">
        <f t="shared" si="23"/>
        <v>0</v>
      </c>
      <c r="V297" s="145" t="str">
        <f>VLOOKUP(K297,'3-Productie normen'!A:AG,29,FALSE)</f>
        <v>B</v>
      </c>
      <c r="W297" s="145"/>
      <c r="X297" s="146"/>
      <c r="Y297" s="147">
        <f t="shared" si="24"/>
        <v>3837.96</v>
      </c>
    </row>
    <row r="298" spans="1:25" s="148" customFormat="1" ht="13.9" customHeight="1">
      <c r="A298" s="137">
        <v>298</v>
      </c>
      <c r="B298" s="138" t="s">
        <v>480</v>
      </c>
      <c r="C298" s="138" t="s">
        <v>481</v>
      </c>
      <c r="D298" s="138"/>
      <c r="E298" s="2">
        <v>0</v>
      </c>
      <c r="F298" s="2" t="s">
        <v>422</v>
      </c>
      <c r="G298" s="2" t="s">
        <v>723</v>
      </c>
      <c r="H298" s="2" t="s">
        <v>724</v>
      </c>
      <c r="I298" s="139" t="s">
        <v>277</v>
      </c>
      <c r="J298" s="139" t="s">
        <v>277</v>
      </c>
      <c r="K298" s="139" t="s">
        <v>478</v>
      </c>
      <c r="L298" s="139" t="s">
        <v>492</v>
      </c>
      <c r="M298" s="140"/>
      <c r="N298" s="141">
        <v>9.86</v>
      </c>
      <c r="O298" s="142">
        <f t="shared" si="20"/>
        <v>126</v>
      </c>
      <c r="P298" s="2">
        <v>126</v>
      </c>
      <c r="Q298" s="2">
        <v>0</v>
      </c>
      <c r="R298" s="143" t="e">
        <f t="shared" si="21"/>
        <v>#DIV/0!</v>
      </c>
      <c r="S298" s="143">
        <f t="shared" si="22"/>
        <v>0</v>
      </c>
      <c r="T298" s="144">
        <f>IF(P298="nio",0,IF(P298&gt;0,VLOOKUP(K298,'3-Productie normen'!A:W,VLOOKUP(P298,'3-Productie normen'!$B$37:$C$59,2,FALSE),FALSE)))/VLOOKUP(B298,'2-Kosten per locatie'!$A$11:$C$31,3,FALSE)</f>
        <v>0</v>
      </c>
      <c r="U298" s="144">
        <f t="shared" si="23"/>
        <v>0</v>
      </c>
      <c r="V298" s="145" t="str">
        <f>VLOOKUP(K298,'3-Productie normen'!A:AG,29,FALSE)</f>
        <v>B</v>
      </c>
      <c r="W298" s="145"/>
      <c r="X298" s="146"/>
      <c r="Y298" s="147">
        <f t="shared" si="24"/>
        <v>1242.3599999999999</v>
      </c>
    </row>
    <row r="299" spans="1:25" s="148" customFormat="1" ht="13.9" customHeight="1">
      <c r="A299" s="137">
        <v>299</v>
      </c>
      <c r="B299" s="138" t="s">
        <v>480</v>
      </c>
      <c r="C299" s="138" t="s">
        <v>481</v>
      </c>
      <c r="D299" s="138"/>
      <c r="E299" s="2">
        <v>0</v>
      </c>
      <c r="F299" s="2" t="s">
        <v>422</v>
      </c>
      <c r="G299" s="2" t="s">
        <v>723</v>
      </c>
      <c r="H299" s="2" t="s">
        <v>725</v>
      </c>
      <c r="I299" s="139" t="s">
        <v>277</v>
      </c>
      <c r="J299" s="139" t="s">
        <v>277</v>
      </c>
      <c r="K299" s="139" t="s">
        <v>478</v>
      </c>
      <c r="L299" s="139" t="s">
        <v>492</v>
      </c>
      <c r="M299" s="140"/>
      <c r="N299" s="141">
        <v>10.15</v>
      </c>
      <c r="O299" s="142">
        <f t="shared" si="20"/>
        <v>126</v>
      </c>
      <c r="P299" s="2">
        <v>126</v>
      </c>
      <c r="Q299" s="2">
        <v>0</v>
      </c>
      <c r="R299" s="143" t="e">
        <f t="shared" si="21"/>
        <v>#DIV/0!</v>
      </c>
      <c r="S299" s="143">
        <f t="shared" si="22"/>
        <v>0</v>
      </c>
      <c r="T299" s="144">
        <f>IF(P299="nio",0,IF(P299&gt;0,VLOOKUP(K299,'3-Productie normen'!A:W,VLOOKUP(P299,'3-Productie normen'!$B$37:$C$59,2,FALSE),FALSE)))/VLOOKUP(B299,'2-Kosten per locatie'!$A$11:$C$31,3,FALSE)</f>
        <v>0</v>
      </c>
      <c r="U299" s="144">
        <f t="shared" si="23"/>
        <v>0</v>
      </c>
      <c r="V299" s="145" t="str">
        <f>VLOOKUP(K299,'3-Productie normen'!A:AG,29,FALSE)</f>
        <v>B</v>
      </c>
      <c r="W299" s="145"/>
      <c r="X299" s="146"/>
      <c r="Y299" s="147">
        <f t="shared" si="24"/>
        <v>1278.9000000000001</v>
      </c>
    </row>
    <row r="300" spans="1:25" s="148" customFormat="1" ht="13.9" customHeight="1">
      <c r="A300" s="137">
        <v>300</v>
      </c>
      <c r="B300" s="138" t="s">
        <v>480</v>
      </c>
      <c r="C300" s="138" t="s">
        <v>481</v>
      </c>
      <c r="D300" s="138"/>
      <c r="E300" s="2">
        <v>0</v>
      </c>
      <c r="F300" s="2" t="s">
        <v>422</v>
      </c>
      <c r="G300" s="2" t="s">
        <v>726</v>
      </c>
      <c r="H300" s="2" t="s">
        <v>727</v>
      </c>
      <c r="I300" s="139" t="s">
        <v>267</v>
      </c>
      <c r="J300" s="139" t="s">
        <v>267</v>
      </c>
      <c r="K300" s="139" t="s">
        <v>267</v>
      </c>
      <c r="L300" s="139" t="s">
        <v>492</v>
      </c>
      <c r="M300" s="140"/>
      <c r="N300" s="141">
        <v>72.34</v>
      </c>
      <c r="O300" s="142">
        <f t="shared" si="20"/>
        <v>126</v>
      </c>
      <c r="P300" s="2">
        <v>126</v>
      </c>
      <c r="Q300" s="2">
        <v>0</v>
      </c>
      <c r="R300" s="143" t="e">
        <f t="shared" si="21"/>
        <v>#DIV/0!</v>
      </c>
      <c r="S300" s="143">
        <f t="shared" si="22"/>
        <v>0</v>
      </c>
      <c r="T300" s="144">
        <f>IF(P300="nio",0,IF(P300&gt;0,VLOOKUP(K300,'3-Productie normen'!A:W,VLOOKUP(P300,'3-Productie normen'!$B$37:$C$59,2,FALSE),FALSE)))/VLOOKUP(B300,'2-Kosten per locatie'!$A$11:$C$31,3,FALSE)</f>
        <v>0</v>
      </c>
      <c r="U300" s="144">
        <f t="shared" si="23"/>
        <v>0</v>
      </c>
      <c r="V300" s="145" t="str">
        <f>VLOOKUP(K300,'3-Productie normen'!A:AG,29,FALSE)</f>
        <v>V</v>
      </c>
      <c r="W300" s="145"/>
      <c r="X300" s="146"/>
      <c r="Y300" s="147">
        <f t="shared" si="24"/>
        <v>9114.84</v>
      </c>
    </row>
    <row r="301" spans="1:25" s="148" customFormat="1" ht="13.9" customHeight="1">
      <c r="A301" s="137">
        <v>301</v>
      </c>
      <c r="B301" s="138" t="s">
        <v>480</v>
      </c>
      <c r="C301" s="138" t="s">
        <v>481</v>
      </c>
      <c r="D301" s="138"/>
      <c r="E301" s="2">
        <v>0</v>
      </c>
      <c r="F301" s="2" t="s">
        <v>422</v>
      </c>
      <c r="G301" s="2" t="s">
        <v>728</v>
      </c>
      <c r="H301" s="2" t="s">
        <v>729</v>
      </c>
      <c r="I301" s="139" t="s">
        <v>277</v>
      </c>
      <c r="J301" s="139" t="s">
        <v>277</v>
      </c>
      <c r="K301" s="139" t="s">
        <v>478</v>
      </c>
      <c r="L301" s="139" t="s">
        <v>492</v>
      </c>
      <c r="M301" s="140"/>
      <c r="N301" s="141">
        <v>17.78</v>
      </c>
      <c r="O301" s="142">
        <f t="shared" si="20"/>
        <v>126</v>
      </c>
      <c r="P301" s="2">
        <v>126</v>
      </c>
      <c r="Q301" s="2">
        <v>0</v>
      </c>
      <c r="R301" s="143" t="e">
        <f t="shared" si="21"/>
        <v>#DIV/0!</v>
      </c>
      <c r="S301" s="143">
        <f t="shared" si="22"/>
        <v>0</v>
      </c>
      <c r="T301" s="144">
        <f>IF(P301="nio",0,IF(P301&gt;0,VLOOKUP(K301,'3-Productie normen'!A:W,VLOOKUP(P301,'3-Productie normen'!$B$37:$C$59,2,FALSE),FALSE)))/VLOOKUP(B301,'2-Kosten per locatie'!$A$11:$C$31,3,FALSE)</f>
        <v>0</v>
      </c>
      <c r="U301" s="144">
        <f t="shared" si="23"/>
        <v>0</v>
      </c>
      <c r="V301" s="145" t="str">
        <f>VLOOKUP(K301,'3-Productie normen'!A:AG,29,FALSE)</f>
        <v>B</v>
      </c>
      <c r="W301" s="145"/>
      <c r="X301" s="146"/>
      <c r="Y301" s="147">
        <f t="shared" si="24"/>
        <v>2240.2800000000002</v>
      </c>
    </row>
    <row r="302" spans="1:25" s="148" customFormat="1" ht="13.9" customHeight="1">
      <c r="A302" s="137">
        <v>302</v>
      </c>
      <c r="B302" s="138" t="s">
        <v>480</v>
      </c>
      <c r="C302" s="138" t="s">
        <v>481</v>
      </c>
      <c r="D302" s="138"/>
      <c r="E302" s="2">
        <v>0</v>
      </c>
      <c r="F302" s="2" t="s">
        <v>422</v>
      </c>
      <c r="G302" s="2" t="s">
        <v>730</v>
      </c>
      <c r="H302" s="2" t="s">
        <v>246</v>
      </c>
      <c r="I302" s="139" t="s">
        <v>277</v>
      </c>
      <c r="J302" s="139" t="s">
        <v>277</v>
      </c>
      <c r="K302" s="139" t="s">
        <v>478</v>
      </c>
      <c r="L302" s="139" t="s">
        <v>492</v>
      </c>
      <c r="M302" s="140"/>
      <c r="N302" s="141">
        <v>12.33</v>
      </c>
      <c r="O302" s="142">
        <f t="shared" si="20"/>
        <v>126</v>
      </c>
      <c r="P302" s="2">
        <v>126</v>
      </c>
      <c r="Q302" s="2">
        <v>0</v>
      </c>
      <c r="R302" s="143" t="e">
        <f t="shared" si="21"/>
        <v>#DIV/0!</v>
      </c>
      <c r="S302" s="143">
        <f t="shared" si="22"/>
        <v>0</v>
      </c>
      <c r="T302" s="144">
        <f>IF(P302="nio",0,IF(P302&gt;0,VLOOKUP(K302,'3-Productie normen'!A:W,VLOOKUP(P302,'3-Productie normen'!$B$37:$C$59,2,FALSE),FALSE)))/VLOOKUP(B302,'2-Kosten per locatie'!$A$11:$C$31,3,FALSE)</f>
        <v>0</v>
      </c>
      <c r="U302" s="144">
        <f t="shared" si="23"/>
        <v>0</v>
      </c>
      <c r="V302" s="145" t="str">
        <f>VLOOKUP(K302,'3-Productie normen'!A:AG,29,FALSE)</f>
        <v>B</v>
      </c>
      <c r="W302" s="145"/>
      <c r="X302" s="146"/>
      <c r="Y302" s="147">
        <f t="shared" si="24"/>
        <v>1553.58</v>
      </c>
    </row>
    <row r="303" spans="1:25" s="148" customFormat="1" ht="13.9" customHeight="1">
      <c r="A303" s="137">
        <v>303</v>
      </c>
      <c r="B303" s="138" t="s">
        <v>480</v>
      </c>
      <c r="C303" s="138" t="s">
        <v>481</v>
      </c>
      <c r="D303" s="138"/>
      <c r="E303" s="2">
        <v>0</v>
      </c>
      <c r="F303" s="2" t="s">
        <v>422</v>
      </c>
      <c r="G303" s="2" t="s">
        <v>731</v>
      </c>
      <c r="H303" s="2" t="s">
        <v>732</v>
      </c>
      <c r="I303" s="139" t="s">
        <v>277</v>
      </c>
      <c r="J303" s="139" t="s">
        <v>277</v>
      </c>
      <c r="K303" s="139" t="s">
        <v>478</v>
      </c>
      <c r="L303" s="139" t="s">
        <v>492</v>
      </c>
      <c r="M303" s="140"/>
      <c r="N303" s="141">
        <v>30.45</v>
      </c>
      <c r="O303" s="142">
        <f t="shared" si="20"/>
        <v>126</v>
      </c>
      <c r="P303" s="2">
        <v>126</v>
      </c>
      <c r="Q303" s="2">
        <v>0</v>
      </c>
      <c r="R303" s="143" t="e">
        <f t="shared" si="21"/>
        <v>#DIV/0!</v>
      </c>
      <c r="S303" s="143">
        <f t="shared" si="22"/>
        <v>0</v>
      </c>
      <c r="T303" s="144">
        <f>IF(P303="nio",0,IF(P303&gt;0,VLOOKUP(K303,'3-Productie normen'!A:W,VLOOKUP(P303,'3-Productie normen'!$B$37:$C$59,2,FALSE),FALSE)))/VLOOKUP(B303,'2-Kosten per locatie'!$A$11:$C$31,3,FALSE)</f>
        <v>0</v>
      </c>
      <c r="U303" s="144">
        <f t="shared" si="23"/>
        <v>0</v>
      </c>
      <c r="V303" s="145" t="str">
        <f>VLOOKUP(K303,'3-Productie normen'!A:AG,29,FALSE)</f>
        <v>B</v>
      </c>
      <c r="W303" s="145"/>
      <c r="X303" s="146"/>
      <c r="Y303" s="147">
        <f t="shared" si="24"/>
        <v>3836.7</v>
      </c>
    </row>
    <row r="304" spans="1:25" s="148" customFormat="1" ht="13.9" customHeight="1">
      <c r="A304" s="137">
        <v>304</v>
      </c>
      <c r="B304" s="138" t="s">
        <v>480</v>
      </c>
      <c r="C304" s="138" t="s">
        <v>481</v>
      </c>
      <c r="D304" s="138"/>
      <c r="E304" s="2">
        <v>0</v>
      </c>
      <c r="F304" s="2" t="s">
        <v>422</v>
      </c>
      <c r="G304" s="2" t="s">
        <v>733</v>
      </c>
      <c r="H304" s="2" t="s">
        <v>734</v>
      </c>
      <c r="I304" s="139" t="s">
        <v>277</v>
      </c>
      <c r="J304" s="139" t="s">
        <v>337</v>
      </c>
      <c r="K304" s="139" t="s">
        <v>478</v>
      </c>
      <c r="L304" s="139" t="s">
        <v>492</v>
      </c>
      <c r="M304" s="140"/>
      <c r="N304" s="141">
        <v>20.51</v>
      </c>
      <c r="O304" s="142">
        <f t="shared" si="20"/>
        <v>126</v>
      </c>
      <c r="P304" s="2">
        <v>126</v>
      </c>
      <c r="Q304" s="2">
        <v>0</v>
      </c>
      <c r="R304" s="143" t="e">
        <f t="shared" si="21"/>
        <v>#DIV/0!</v>
      </c>
      <c r="S304" s="143">
        <f t="shared" si="22"/>
        <v>0</v>
      </c>
      <c r="T304" s="144">
        <f>IF(P304="nio",0,IF(P304&gt;0,VLOOKUP(K304,'3-Productie normen'!A:W,VLOOKUP(P304,'3-Productie normen'!$B$37:$C$59,2,FALSE),FALSE)))/VLOOKUP(B304,'2-Kosten per locatie'!$A$11:$C$31,3,FALSE)</f>
        <v>0</v>
      </c>
      <c r="U304" s="144">
        <f t="shared" si="23"/>
        <v>0</v>
      </c>
      <c r="V304" s="145" t="str">
        <f>VLOOKUP(K304,'3-Productie normen'!A:AG,29,FALSE)</f>
        <v>B</v>
      </c>
      <c r="W304" s="145"/>
      <c r="X304" s="146"/>
      <c r="Y304" s="147">
        <f t="shared" si="24"/>
        <v>2584.2600000000002</v>
      </c>
    </row>
    <row r="305" spans="1:25" s="148" customFormat="1" ht="13.9" customHeight="1">
      <c r="A305" s="137">
        <v>305</v>
      </c>
      <c r="B305" s="138" t="s">
        <v>480</v>
      </c>
      <c r="C305" s="138" t="s">
        <v>481</v>
      </c>
      <c r="D305" s="138"/>
      <c r="E305" s="2">
        <v>0</v>
      </c>
      <c r="F305" s="2" t="s">
        <v>422</v>
      </c>
      <c r="G305" s="2"/>
      <c r="H305" s="2" t="s">
        <v>735</v>
      </c>
      <c r="I305" s="139" t="s">
        <v>350</v>
      </c>
      <c r="J305" s="139" t="s">
        <v>736</v>
      </c>
      <c r="K305" s="139" t="s">
        <v>612</v>
      </c>
      <c r="L305" s="139" t="s">
        <v>737</v>
      </c>
      <c r="M305" s="140"/>
      <c r="N305" s="141">
        <v>29.18</v>
      </c>
      <c r="O305" s="142">
        <f t="shared" si="20"/>
        <v>126</v>
      </c>
      <c r="P305" s="2">
        <v>126</v>
      </c>
      <c r="Q305" s="2">
        <v>0</v>
      </c>
      <c r="R305" s="143" t="e">
        <f t="shared" si="21"/>
        <v>#DIV/0!</v>
      </c>
      <c r="S305" s="143">
        <f t="shared" si="22"/>
        <v>0</v>
      </c>
      <c r="T305" s="144">
        <f>IF(P305="nio",0,IF(P305&gt;0,VLOOKUP(K305,'3-Productie normen'!A:W,VLOOKUP(P305,'3-Productie normen'!$B$37:$C$59,2,FALSE),FALSE)))/VLOOKUP(B305,'2-Kosten per locatie'!$A$11:$C$31,3,FALSE)</f>
        <v>0</v>
      </c>
      <c r="U305" s="144">
        <f t="shared" si="23"/>
        <v>0</v>
      </c>
      <c r="V305" s="145" t="str">
        <f>VLOOKUP(K305,'3-Productie normen'!A:AG,29,FALSE)</f>
        <v>L</v>
      </c>
      <c r="W305" s="145"/>
      <c r="X305" s="146"/>
      <c r="Y305" s="147">
        <f t="shared" si="24"/>
        <v>3676.68</v>
      </c>
    </row>
    <row r="306" spans="1:25" s="148" customFormat="1" ht="13.9" customHeight="1">
      <c r="A306" s="137">
        <v>306</v>
      </c>
      <c r="B306" s="138" t="s">
        <v>480</v>
      </c>
      <c r="C306" s="138" t="s">
        <v>481</v>
      </c>
      <c r="D306" s="138"/>
      <c r="E306" s="2">
        <v>0</v>
      </c>
      <c r="F306" s="2" t="s">
        <v>422</v>
      </c>
      <c r="G306" s="2"/>
      <c r="H306" s="2" t="s">
        <v>738</v>
      </c>
      <c r="I306" s="139" t="s">
        <v>350</v>
      </c>
      <c r="J306" s="139" t="s">
        <v>351</v>
      </c>
      <c r="K306" s="139" t="s">
        <v>612</v>
      </c>
      <c r="L306" s="139" t="s">
        <v>739</v>
      </c>
      <c r="M306" s="140"/>
      <c r="N306" s="141">
        <v>47.88</v>
      </c>
      <c r="O306" s="142">
        <f t="shared" si="20"/>
        <v>126</v>
      </c>
      <c r="P306" s="2">
        <v>126</v>
      </c>
      <c r="Q306" s="2">
        <v>0</v>
      </c>
      <c r="R306" s="143" t="e">
        <f t="shared" si="21"/>
        <v>#DIV/0!</v>
      </c>
      <c r="S306" s="143">
        <f t="shared" si="22"/>
        <v>0</v>
      </c>
      <c r="T306" s="144">
        <f>IF(P306="nio",0,IF(P306&gt;0,VLOOKUP(K306,'3-Productie normen'!A:W,VLOOKUP(P306,'3-Productie normen'!$B$37:$C$59,2,FALSE),FALSE)))/VLOOKUP(B306,'2-Kosten per locatie'!$A$11:$C$31,3,FALSE)</f>
        <v>0</v>
      </c>
      <c r="U306" s="144">
        <f t="shared" si="23"/>
        <v>0</v>
      </c>
      <c r="V306" s="145" t="str">
        <f>VLOOKUP(K306,'3-Productie normen'!A:AG,29,FALSE)</f>
        <v>L</v>
      </c>
      <c r="W306" s="145"/>
      <c r="X306" s="146"/>
      <c r="Y306" s="147">
        <f t="shared" si="24"/>
        <v>6032.88</v>
      </c>
    </row>
    <row r="307" spans="1:25" s="148" customFormat="1" ht="13.9" customHeight="1">
      <c r="A307" s="137">
        <v>307</v>
      </c>
      <c r="B307" s="138" t="s">
        <v>480</v>
      </c>
      <c r="C307" s="138" t="s">
        <v>481</v>
      </c>
      <c r="D307" s="138"/>
      <c r="E307" s="2">
        <v>0</v>
      </c>
      <c r="F307" s="2" t="s">
        <v>422</v>
      </c>
      <c r="G307" s="2"/>
      <c r="H307" s="2" t="s">
        <v>740</v>
      </c>
      <c r="I307" s="139" t="s">
        <v>350</v>
      </c>
      <c r="J307" s="139" t="s">
        <v>741</v>
      </c>
      <c r="K307" s="139" t="s">
        <v>619</v>
      </c>
      <c r="L307" s="139" t="s">
        <v>542</v>
      </c>
      <c r="M307" s="140"/>
      <c r="N307" s="141">
        <v>61.03</v>
      </c>
      <c r="O307" s="142">
        <f t="shared" si="20"/>
        <v>126</v>
      </c>
      <c r="P307" s="2">
        <v>126</v>
      </c>
      <c r="Q307" s="2">
        <v>0</v>
      </c>
      <c r="R307" s="143" t="e">
        <f t="shared" si="21"/>
        <v>#DIV/0!</v>
      </c>
      <c r="S307" s="143">
        <f t="shared" si="22"/>
        <v>0</v>
      </c>
      <c r="T307" s="144">
        <f>IF(P307="nio",0,IF(P307&gt;0,VLOOKUP(K307,'3-Productie normen'!A:W,VLOOKUP(P307,'3-Productie normen'!$B$37:$C$59,2,FALSE),FALSE)))/VLOOKUP(B307,'2-Kosten per locatie'!$A$11:$C$31,3,FALSE)</f>
        <v>0</v>
      </c>
      <c r="U307" s="144">
        <f t="shared" si="23"/>
        <v>0</v>
      </c>
      <c r="V307" s="145" t="str">
        <f>VLOOKUP(K307,'3-Productie normen'!A:AG,29,FALSE)</f>
        <v>L</v>
      </c>
      <c r="W307" s="145"/>
      <c r="X307" s="146"/>
      <c r="Y307" s="147">
        <f t="shared" si="24"/>
        <v>7689.78</v>
      </c>
    </row>
    <row r="308" spans="1:25" s="148" customFormat="1" ht="13.9" customHeight="1">
      <c r="A308" s="137">
        <v>308</v>
      </c>
      <c r="B308" s="138" t="s">
        <v>480</v>
      </c>
      <c r="C308" s="138" t="s">
        <v>481</v>
      </c>
      <c r="D308" s="138"/>
      <c r="E308" s="2">
        <v>0</v>
      </c>
      <c r="F308" s="2" t="s">
        <v>422</v>
      </c>
      <c r="G308" s="2"/>
      <c r="H308" s="2" t="s">
        <v>742</v>
      </c>
      <c r="I308" s="139" t="s">
        <v>277</v>
      </c>
      <c r="J308" s="139" t="s">
        <v>743</v>
      </c>
      <c r="K308" s="139" t="s">
        <v>619</v>
      </c>
      <c r="L308" s="139" t="s">
        <v>542</v>
      </c>
      <c r="M308" s="140"/>
      <c r="N308" s="141">
        <v>23.53</v>
      </c>
      <c r="O308" s="142">
        <f t="shared" si="20"/>
        <v>126</v>
      </c>
      <c r="P308" s="2">
        <v>126</v>
      </c>
      <c r="Q308" s="2">
        <v>0</v>
      </c>
      <c r="R308" s="143" t="e">
        <f t="shared" si="21"/>
        <v>#DIV/0!</v>
      </c>
      <c r="S308" s="143">
        <f t="shared" si="22"/>
        <v>0</v>
      </c>
      <c r="T308" s="144">
        <f>IF(P308="nio",0,IF(P308&gt;0,VLOOKUP(K308,'3-Productie normen'!A:W,VLOOKUP(P308,'3-Productie normen'!$B$37:$C$59,2,FALSE),FALSE)))/VLOOKUP(B308,'2-Kosten per locatie'!$A$11:$C$31,3,FALSE)</f>
        <v>0</v>
      </c>
      <c r="U308" s="144">
        <f t="shared" si="23"/>
        <v>0</v>
      </c>
      <c r="V308" s="145" t="str">
        <f>VLOOKUP(K308,'3-Productie normen'!A:AG,29,FALSE)</f>
        <v>L</v>
      </c>
      <c r="W308" s="145"/>
      <c r="X308" s="146"/>
      <c r="Y308" s="147">
        <f t="shared" si="24"/>
        <v>2964.78</v>
      </c>
    </row>
    <row r="309" spans="1:25" s="148" customFormat="1" ht="13.9" customHeight="1">
      <c r="A309" s="137">
        <v>309</v>
      </c>
      <c r="B309" s="138" t="s">
        <v>480</v>
      </c>
      <c r="C309" s="138" t="s">
        <v>481</v>
      </c>
      <c r="D309" s="138"/>
      <c r="E309" s="2">
        <v>0</v>
      </c>
      <c r="F309" s="2" t="s">
        <v>422</v>
      </c>
      <c r="G309" s="2"/>
      <c r="H309" s="2" t="s">
        <v>744</v>
      </c>
      <c r="I309" s="139" t="s">
        <v>277</v>
      </c>
      <c r="J309" s="139" t="s">
        <v>744</v>
      </c>
      <c r="K309" s="139" t="s">
        <v>417</v>
      </c>
      <c r="L309" s="139" t="s">
        <v>542</v>
      </c>
      <c r="M309" s="140"/>
      <c r="N309" s="141">
        <v>23.96</v>
      </c>
      <c r="O309" s="142">
        <f t="shared" si="20"/>
        <v>126</v>
      </c>
      <c r="P309" s="2">
        <v>126</v>
      </c>
      <c r="Q309" s="2">
        <v>0</v>
      </c>
      <c r="R309" s="143" t="e">
        <f t="shared" si="21"/>
        <v>#DIV/0!</v>
      </c>
      <c r="S309" s="143">
        <f t="shared" si="22"/>
        <v>0</v>
      </c>
      <c r="T309" s="144">
        <f>IF(P309="nio",0,IF(P309&gt;0,VLOOKUP(K309,'3-Productie normen'!A:W,VLOOKUP(P309,'3-Productie normen'!$B$37:$C$59,2,FALSE),FALSE)))/VLOOKUP(B309,'2-Kosten per locatie'!$A$11:$C$31,3,FALSE)</f>
        <v>0</v>
      </c>
      <c r="U309" s="144">
        <f t="shared" si="23"/>
        <v>0</v>
      </c>
      <c r="V309" s="145" t="str">
        <f>VLOOKUP(K309,'3-Productie normen'!A:AG,29,FALSE)</f>
        <v>B</v>
      </c>
      <c r="W309" s="145"/>
      <c r="X309" s="146"/>
      <c r="Y309" s="147">
        <f t="shared" si="24"/>
        <v>3018.96</v>
      </c>
    </row>
    <row r="310" spans="1:25" s="148" customFormat="1" ht="13.9" customHeight="1">
      <c r="A310" s="137">
        <v>310</v>
      </c>
      <c r="B310" s="138" t="s">
        <v>480</v>
      </c>
      <c r="C310" s="138" t="s">
        <v>481</v>
      </c>
      <c r="D310" s="138"/>
      <c r="E310" s="2">
        <v>0</v>
      </c>
      <c r="F310" s="2" t="s">
        <v>422</v>
      </c>
      <c r="G310" s="2"/>
      <c r="H310" s="2" t="s">
        <v>745</v>
      </c>
      <c r="I310" s="139" t="s">
        <v>277</v>
      </c>
      <c r="J310" s="139" t="s">
        <v>277</v>
      </c>
      <c r="K310" s="139" t="s">
        <v>478</v>
      </c>
      <c r="L310" s="139" t="s">
        <v>492</v>
      </c>
      <c r="M310" s="140"/>
      <c r="N310" s="141">
        <v>15.39</v>
      </c>
      <c r="O310" s="142">
        <f t="shared" si="20"/>
        <v>126</v>
      </c>
      <c r="P310" s="2">
        <v>126</v>
      </c>
      <c r="Q310" s="2">
        <v>0</v>
      </c>
      <c r="R310" s="143" t="e">
        <f t="shared" si="21"/>
        <v>#DIV/0!</v>
      </c>
      <c r="S310" s="143">
        <f t="shared" si="22"/>
        <v>0</v>
      </c>
      <c r="T310" s="144">
        <f>IF(P310="nio",0,IF(P310&gt;0,VLOOKUP(K310,'3-Productie normen'!A:W,VLOOKUP(P310,'3-Productie normen'!$B$37:$C$59,2,FALSE),FALSE)))/VLOOKUP(B310,'2-Kosten per locatie'!$A$11:$C$31,3,FALSE)</f>
        <v>0</v>
      </c>
      <c r="U310" s="144">
        <f t="shared" si="23"/>
        <v>0</v>
      </c>
      <c r="V310" s="145" t="str">
        <f>VLOOKUP(K310,'3-Productie normen'!A:AG,29,FALSE)</f>
        <v>B</v>
      </c>
      <c r="W310" s="145"/>
      <c r="X310" s="146"/>
      <c r="Y310" s="147">
        <f t="shared" si="24"/>
        <v>1939.14</v>
      </c>
    </row>
    <row r="311" spans="1:25" s="148" customFormat="1" ht="13.9" customHeight="1">
      <c r="A311" s="137">
        <v>311</v>
      </c>
      <c r="B311" s="138" t="s">
        <v>480</v>
      </c>
      <c r="C311" s="138" t="s">
        <v>481</v>
      </c>
      <c r="D311" s="138"/>
      <c r="E311" s="2">
        <v>0</v>
      </c>
      <c r="F311" s="2" t="s">
        <v>746</v>
      </c>
      <c r="G311" s="2" t="s">
        <v>747</v>
      </c>
      <c r="H311" s="2" t="s">
        <v>246</v>
      </c>
      <c r="I311" s="139" t="s">
        <v>484</v>
      </c>
      <c r="J311" s="139" t="s">
        <v>56</v>
      </c>
      <c r="K311" s="139" t="s">
        <v>248</v>
      </c>
      <c r="L311" s="139" t="s">
        <v>249</v>
      </c>
      <c r="M311" s="140"/>
      <c r="N311" s="141">
        <v>53.2</v>
      </c>
      <c r="O311" s="142">
        <f t="shared" si="20"/>
        <v>210</v>
      </c>
      <c r="P311" s="2">
        <v>210</v>
      </c>
      <c r="Q311" s="2">
        <v>0</v>
      </c>
      <c r="R311" s="143" t="e">
        <f t="shared" si="21"/>
        <v>#DIV/0!</v>
      </c>
      <c r="S311" s="143">
        <f t="shared" si="22"/>
        <v>0</v>
      </c>
      <c r="T311" s="144">
        <f>IF(P311="nio",0,IF(P311&gt;0,VLOOKUP(K311,'3-Productie normen'!A:W,VLOOKUP(P311,'3-Productie normen'!$B$37:$C$59,2,FALSE),FALSE)))/VLOOKUP(B311,'2-Kosten per locatie'!$A$11:$C$31,3,FALSE)</f>
        <v>0</v>
      </c>
      <c r="U311" s="144">
        <f t="shared" si="23"/>
        <v>0</v>
      </c>
      <c r="V311" s="145" t="str">
        <f>VLOOKUP(K311,'3-Productie normen'!A:AG,29,FALSE)</f>
        <v>V</v>
      </c>
      <c r="W311" s="145"/>
      <c r="X311" s="146"/>
      <c r="Y311" s="147">
        <f t="shared" si="24"/>
        <v>11172</v>
      </c>
    </row>
    <row r="312" spans="1:25" s="148" customFormat="1" ht="13.9" customHeight="1">
      <c r="A312" s="137">
        <v>312</v>
      </c>
      <c r="B312" s="138" t="s">
        <v>480</v>
      </c>
      <c r="C312" s="138" t="s">
        <v>481</v>
      </c>
      <c r="D312" s="138"/>
      <c r="E312" s="2">
        <v>0</v>
      </c>
      <c r="F312" s="2" t="s">
        <v>746</v>
      </c>
      <c r="G312" s="2" t="s">
        <v>748</v>
      </c>
      <c r="H312" s="2" t="s">
        <v>246</v>
      </c>
      <c r="I312" s="139" t="s">
        <v>484</v>
      </c>
      <c r="J312" s="139" t="s">
        <v>56</v>
      </c>
      <c r="K312" s="139" t="s">
        <v>248</v>
      </c>
      <c r="L312" s="139" t="s">
        <v>492</v>
      </c>
      <c r="M312" s="140"/>
      <c r="N312" s="141">
        <v>64.05</v>
      </c>
      <c r="O312" s="142">
        <f t="shared" si="20"/>
        <v>210</v>
      </c>
      <c r="P312" s="2">
        <v>210</v>
      </c>
      <c r="Q312" s="2">
        <v>0</v>
      </c>
      <c r="R312" s="143" t="e">
        <f t="shared" si="21"/>
        <v>#DIV/0!</v>
      </c>
      <c r="S312" s="143">
        <f t="shared" si="22"/>
        <v>0</v>
      </c>
      <c r="T312" s="144">
        <f>IF(P312="nio",0,IF(P312&gt;0,VLOOKUP(K312,'3-Productie normen'!A:W,VLOOKUP(P312,'3-Productie normen'!$B$37:$C$59,2,FALSE),FALSE)))/VLOOKUP(B312,'2-Kosten per locatie'!$A$11:$C$31,3,FALSE)</f>
        <v>0</v>
      </c>
      <c r="U312" s="144">
        <f t="shared" si="23"/>
        <v>0</v>
      </c>
      <c r="V312" s="145" t="str">
        <f>VLOOKUP(K312,'3-Productie normen'!A:AG,29,FALSE)</f>
        <v>V</v>
      </c>
      <c r="W312" s="145"/>
      <c r="X312" s="146"/>
      <c r="Y312" s="147">
        <f t="shared" si="24"/>
        <v>13450.5</v>
      </c>
    </row>
    <row r="313" spans="1:25" s="148" customFormat="1" ht="13.9" customHeight="1">
      <c r="A313" s="137">
        <v>313</v>
      </c>
      <c r="B313" s="138" t="s">
        <v>480</v>
      </c>
      <c r="C313" s="138" t="s">
        <v>481</v>
      </c>
      <c r="D313" s="138"/>
      <c r="E313" s="2">
        <v>0</v>
      </c>
      <c r="F313" s="2" t="s">
        <v>746</v>
      </c>
      <c r="G313" s="2" t="s">
        <v>749</v>
      </c>
      <c r="H313" s="2" t="s">
        <v>246</v>
      </c>
      <c r="I313" s="139" t="s">
        <v>484</v>
      </c>
      <c r="J313" s="139" t="s">
        <v>57</v>
      </c>
      <c r="K313" s="139" t="s">
        <v>259</v>
      </c>
      <c r="L313" s="139" t="s">
        <v>246</v>
      </c>
      <c r="M313" s="140"/>
      <c r="N313" s="141">
        <v>6.07</v>
      </c>
      <c r="O313" s="142">
        <f t="shared" si="20"/>
        <v>0</v>
      </c>
      <c r="P313" s="2" t="s">
        <v>477</v>
      </c>
      <c r="Q313" s="2">
        <v>0</v>
      </c>
      <c r="R313" s="143">
        <f t="shared" si="21"/>
        <v>0</v>
      </c>
      <c r="S313" s="143">
        <f t="shared" si="22"/>
        <v>0</v>
      </c>
      <c r="T313" s="144">
        <f>IF(P313="nio",0,IF(P313&gt;0,VLOOKUP(K313,'3-Productie normen'!A:W,VLOOKUP(P313,'3-Productie normen'!$B$37:$C$59,2,FALSE),FALSE)))/VLOOKUP(B313,'2-Kosten per locatie'!$A$11:$C$31,3,FALSE)</f>
        <v>0</v>
      </c>
      <c r="U313" s="144">
        <f t="shared" si="23"/>
        <v>0</v>
      </c>
      <c r="V313" s="145">
        <f>VLOOKUP(K313,'3-Productie normen'!A:AG,29,FALSE)</f>
        <v>0</v>
      </c>
      <c r="W313" s="145" t="s">
        <v>1426</v>
      </c>
      <c r="X313" s="146"/>
      <c r="Y313" s="147">
        <f t="shared" si="24"/>
        <v>0</v>
      </c>
    </row>
    <row r="314" spans="1:25" s="148" customFormat="1" ht="13.9" customHeight="1">
      <c r="A314" s="137">
        <v>314</v>
      </c>
      <c r="B314" s="138" t="s">
        <v>480</v>
      </c>
      <c r="C314" s="138" t="s">
        <v>481</v>
      </c>
      <c r="D314" s="138"/>
      <c r="E314" s="2">
        <v>0</v>
      </c>
      <c r="F314" s="2" t="s">
        <v>746</v>
      </c>
      <c r="G314" s="2" t="s">
        <v>750</v>
      </c>
      <c r="H314" s="2" t="s">
        <v>246</v>
      </c>
      <c r="I314" s="139" t="s">
        <v>484</v>
      </c>
      <c r="J314" s="139" t="s">
        <v>57</v>
      </c>
      <c r="K314" s="139" t="s">
        <v>259</v>
      </c>
      <c r="L314" s="139" t="s">
        <v>246</v>
      </c>
      <c r="M314" s="140"/>
      <c r="N314" s="141">
        <v>5</v>
      </c>
      <c r="O314" s="142">
        <f t="shared" si="20"/>
        <v>0</v>
      </c>
      <c r="P314" s="2" t="s">
        <v>477</v>
      </c>
      <c r="Q314" s="2">
        <v>0</v>
      </c>
      <c r="R314" s="143">
        <f t="shared" si="21"/>
        <v>0</v>
      </c>
      <c r="S314" s="143">
        <f t="shared" si="22"/>
        <v>0</v>
      </c>
      <c r="T314" s="144">
        <f>IF(P314="nio",0,IF(P314&gt;0,VLOOKUP(K314,'3-Productie normen'!A:W,VLOOKUP(P314,'3-Productie normen'!$B$37:$C$59,2,FALSE),FALSE)))/VLOOKUP(B314,'2-Kosten per locatie'!$A$11:$C$31,3,FALSE)</f>
        <v>0</v>
      </c>
      <c r="U314" s="144">
        <f t="shared" si="23"/>
        <v>0</v>
      </c>
      <c r="V314" s="145">
        <f>VLOOKUP(K314,'3-Productie normen'!A:AG,29,FALSE)</f>
        <v>0</v>
      </c>
      <c r="W314" s="145" t="s">
        <v>1426</v>
      </c>
      <c r="X314" s="146"/>
      <c r="Y314" s="147">
        <f t="shared" si="24"/>
        <v>0</v>
      </c>
    </row>
    <row r="315" spans="1:25" s="148" customFormat="1" ht="13.9" customHeight="1">
      <c r="A315" s="137">
        <v>315</v>
      </c>
      <c r="B315" s="138" t="s">
        <v>480</v>
      </c>
      <c r="C315" s="138" t="s">
        <v>481</v>
      </c>
      <c r="D315" s="138"/>
      <c r="E315" s="2">
        <v>0</v>
      </c>
      <c r="F315" s="2" t="s">
        <v>746</v>
      </c>
      <c r="G315" s="2" t="s">
        <v>751</v>
      </c>
      <c r="H315" s="2" t="s">
        <v>246</v>
      </c>
      <c r="I315" s="139" t="s">
        <v>484</v>
      </c>
      <c r="J315" s="139" t="s">
        <v>57</v>
      </c>
      <c r="K315" s="139" t="s">
        <v>259</v>
      </c>
      <c r="L315" s="139" t="s">
        <v>246</v>
      </c>
      <c r="M315" s="140"/>
      <c r="N315" s="141">
        <v>5</v>
      </c>
      <c r="O315" s="142">
        <f t="shared" si="20"/>
        <v>0</v>
      </c>
      <c r="P315" s="2" t="s">
        <v>477</v>
      </c>
      <c r="Q315" s="2">
        <v>0</v>
      </c>
      <c r="R315" s="143">
        <f t="shared" si="21"/>
        <v>0</v>
      </c>
      <c r="S315" s="143">
        <f t="shared" si="22"/>
        <v>0</v>
      </c>
      <c r="T315" s="144">
        <f>IF(P315="nio",0,IF(P315&gt;0,VLOOKUP(K315,'3-Productie normen'!A:W,VLOOKUP(P315,'3-Productie normen'!$B$37:$C$59,2,FALSE),FALSE)))/VLOOKUP(B315,'2-Kosten per locatie'!$A$11:$C$31,3,FALSE)</f>
        <v>0</v>
      </c>
      <c r="U315" s="144">
        <f t="shared" si="23"/>
        <v>0</v>
      </c>
      <c r="V315" s="145">
        <f>VLOOKUP(K315,'3-Productie normen'!A:AG,29,FALSE)</f>
        <v>0</v>
      </c>
      <c r="W315" s="145" t="s">
        <v>1426</v>
      </c>
      <c r="X315" s="146"/>
      <c r="Y315" s="147">
        <f t="shared" si="24"/>
        <v>0</v>
      </c>
    </row>
    <row r="316" spans="1:25" s="148" customFormat="1" ht="13.9" customHeight="1">
      <c r="A316" s="137">
        <v>316</v>
      </c>
      <c r="B316" s="138" t="s">
        <v>480</v>
      </c>
      <c r="C316" s="138" t="s">
        <v>481</v>
      </c>
      <c r="D316" s="138"/>
      <c r="E316" s="2">
        <v>0</v>
      </c>
      <c r="F316" s="2" t="s">
        <v>746</v>
      </c>
      <c r="G316" s="2" t="s">
        <v>752</v>
      </c>
      <c r="H316" s="2" t="s">
        <v>246</v>
      </c>
      <c r="I316" s="139" t="s">
        <v>484</v>
      </c>
      <c r="J316" s="139" t="s">
        <v>56</v>
      </c>
      <c r="K316" s="139" t="s">
        <v>248</v>
      </c>
      <c r="L316" s="139" t="s">
        <v>492</v>
      </c>
      <c r="M316" s="140"/>
      <c r="N316" s="141">
        <v>53.2</v>
      </c>
      <c r="O316" s="142">
        <f t="shared" si="20"/>
        <v>210</v>
      </c>
      <c r="P316" s="2">
        <v>210</v>
      </c>
      <c r="Q316" s="2">
        <v>0</v>
      </c>
      <c r="R316" s="143" t="e">
        <f t="shared" si="21"/>
        <v>#DIV/0!</v>
      </c>
      <c r="S316" s="143">
        <f t="shared" si="22"/>
        <v>0</v>
      </c>
      <c r="T316" s="144">
        <f>IF(P316="nio",0,IF(P316&gt;0,VLOOKUP(K316,'3-Productie normen'!A:W,VLOOKUP(P316,'3-Productie normen'!$B$37:$C$59,2,FALSE),FALSE)))/VLOOKUP(B316,'2-Kosten per locatie'!$A$11:$C$31,3,FALSE)</f>
        <v>0</v>
      </c>
      <c r="U316" s="144">
        <f t="shared" si="23"/>
        <v>0</v>
      </c>
      <c r="V316" s="145" t="str">
        <f>VLOOKUP(K316,'3-Productie normen'!A:AG,29,FALSE)</f>
        <v>V</v>
      </c>
      <c r="W316" s="145"/>
      <c r="X316" s="146"/>
      <c r="Y316" s="147">
        <f t="shared" si="24"/>
        <v>11172</v>
      </c>
    </row>
    <row r="317" spans="1:25" s="148" customFormat="1" ht="13.9" customHeight="1">
      <c r="A317" s="137">
        <v>317</v>
      </c>
      <c r="B317" s="138" t="s">
        <v>480</v>
      </c>
      <c r="C317" s="138" t="s">
        <v>481</v>
      </c>
      <c r="D317" s="138"/>
      <c r="E317" s="2">
        <v>0</v>
      </c>
      <c r="F317" s="2" t="s">
        <v>746</v>
      </c>
      <c r="G317" s="2" t="s">
        <v>753</v>
      </c>
      <c r="H317" s="2" t="s">
        <v>246</v>
      </c>
      <c r="I317" s="139" t="s">
        <v>491</v>
      </c>
      <c r="J317" s="139" t="s">
        <v>253</v>
      </c>
      <c r="K317" s="139" t="s">
        <v>4571</v>
      </c>
      <c r="L317" s="139" t="s">
        <v>492</v>
      </c>
      <c r="M317" s="140"/>
      <c r="N317" s="141">
        <v>37.01</v>
      </c>
      <c r="O317" s="142">
        <f t="shared" si="20"/>
        <v>210</v>
      </c>
      <c r="P317" s="2">
        <v>210</v>
      </c>
      <c r="Q317" s="2">
        <v>0</v>
      </c>
      <c r="R317" s="143" t="e">
        <f t="shared" si="21"/>
        <v>#DIV/0!</v>
      </c>
      <c r="S317" s="143">
        <f t="shared" si="22"/>
        <v>0</v>
      </c>
      <c r="T317" s="144">
        <f>IF(P317="nio",0,IF(P317&gt;0,VLOOKUP(K317,'3-Productie normen'!A:W,VLOOKUP(P317,'3-Productie normen'!$B$37:$C$59,2,FALSE),FALSE)))/VLOOKUP(B317,'2-Kosten per locatie'!$A$11:$C$31,3,FALSE)</f>
        <v>0</v>
      </c>
      <c r="U317" s="144">
        <f t="shared" si="23"/>
        <v>0</v>
      </c>
      <c r="V317" s="145" t="str">
        <f>VLOOKUP(K317,'3-Productie normen'!A:AG,29,FALSE)</f>
        <v>V</v>
      </c>
      <c r="W317" s="145"/>
      <c r="X317" s="146"/>
      <c r="Y317" s="147">
        <f t="shared" si="24"/>
        <v>7772.0999999999995</v>
      </c>
    </row>
    <row r="318" spans="1:25" s="148" customFormat="1" ht="13.9" customHeight="1">
      <c r="A318" s="137">
        <v>318</v>
      </c>
      <c r="B318" s="138" t="s">
        <v>480</v>
      </c>
      <c r="C318" s="138" t="s">
        <v>481</v>
      </c>
      <c r="D318" s="138"/>
      <c r="E318" s="2">
        <v>0</v>
      </c>
      <c r="F318" s="2" t="s">
        <v>746</v>
      </c>
      <c r="G318" s="2" t="s">
        <v>754</v>
      </c>
      <c r="H318" s="2" t="s">
        <v>246</v>
      </c>
      <c r="I318" s="139" t="s">
        <v>491</v>
      </c>
      <c r="J318" s="139" t="s">
        <v>253</v>
      </c>
      <c r="K318" s="139" t="s">
        <v>4571</v>
      </c>
      <c r="L318" s="139" t="s">
        <v>537</v>
      </c>
      <c r="M318" s="140"/>
      <c r="N318" s="141">
        <v>137.65</v>
      </c>
      <c r="O318" s="142">
        <f t="shared" si="20"/>
        <v>210</v>
      </c>
      <c r="P318" s="2">
        <v>210</v>
      </c>
      <c r="Q318" s="2">
        <v>0</v>
      </c>
      <c r="R318" s="143" t="e">
        <f t="shared" si="21"/>
        <v>#DIV/0!</v>
      </c>
      <c r="S318" s="143">
        <f t="shared" si="22"/>
        <v>0</v>
      </c>
      <c r="T318" s="144">
        <f>IF(P318="nio",0,IF(P318&gt;0,VLOOKUP(K318,'3-Productie normen'!A:W,VLOOKUP(P318,'3-Productie normen'!$B$37:$C$59,2,FALSE),FALSE)))/VLOOKUP(B318,'2-Kosten per locatie'!$A$11:$C$31,3,FALSE)</f>
        <v>0</v>
      </c>
      <c r="U318" s="144">
        <f t="shared" si="23"/>
        <v>0</v>
      </c>
      <c r="V318" s="145" t="str">
        <f>VLOOKUP(K318,'3-Productie normen'!A:AG,29,FALSE)</f>
        <v>V</v>
      </c>
      <c r="W318" s="145"/>
      <c r="X318" s="146"/>
      <c r="Y318" s="147">
        <f t="shared" si="24"/>
        <v>28906.5</v>
      </c>
    </row>
    <row r="319" spans="1:25" s="148" customFormat="1" ht="13.9" customHeight="1">
      <c r="A319" s="137">
        <v>319</v>
      </c>
      <c r="B319" s="138" t="s">
        <v>480</v>
      </c>
      <c r="C319" s="138" t="s">
        <v>481</v>
      </c>
      <c r="D319" s="138"/>
      <c r="E319" s="2">
        <v>0</v>
      </c>
      <c r="F319" s="2" t="s">
        <v>746</v>
      </c>
      <c r="G319" s="2" t="s">
        <v>755</v>
      </c>
      <c r="H319" s="2" t="s">
        <v>246</v>
      </c>
      <c r="I319" s="139" t="s">
        <v>491</v>
      </c>
      <c r="J319" s="139" t="s">
        <v>253</v>
      </c>
      <c r="K319" s="139" t="s">
        <v>4571</v>
      </c>
      <c r="L319" s="139" t="s">
        <v>492</v>
      </c>
      <c r="M319" s="140"/>
      <c r="N319" s="141">
        <v>38.43</v>
      </c>
      <c r="O319" s="142">
        <f t="shared" si="20"/>
        <v>210</v>
      </c>
      <c r="P319" s="2">
        <v>210</v>
      </c>
      <c r="Q319" s="2">
        <v>0</v>
      </c>
      <c r="R319" s="143" t="e">
        <f t="shared" si="21"/>
        <v>#DIV/0!</v>
      </c>
      <c r="S319" s="143">
        <f t="shared" si="22"/>
        <v>0</v>
      </c>
      <c r="T319" s="144">
        <f>IF(P319="nio",0,IF(P319&gt;0,VLOOKUP(K319,'3-Productie normen'!A:W,VLOOKUP(P319,'3-Productie normen'!$B$37:$C$59,2,FALSE),FALSE)))/VLOOKUP(B319,'2-Kosten per locatie'!$A$11:$C$31,3,FALSE)</f>
        <v>0</v>
      </c>
      <c r="U319" s="144">
        <f t="shared" si="23"/>
        <v>0</v>
      </c>
      <c r="V319" s="145" t="str">
        <f>VLOOKUP(K319,'3-Productie normen'!A:AG,29,FALSE)</f>
        <v>V</v>
      </c>
      <c r="W319" s="145"/>
      <c r="X319" s="146"/>
      <c r="Y319" s="147">
        <f t="shared" si="24"/>
        <v>8070.3</v>
      </c>
    </row>
    <row r="320" spans="1:25" s="148" customFormat="1" ht="13.9" customHeight="1">
      <c r="A320" s="137">
        <v>320</v>
      </c>
      <c r="B320" s="138" t="s">
        <v>480</v>
      </c>
      <c r="C320" s="138" t="s">
        <v>481</v>
      </c>
      <c r="D320" s="138"/>
      <c r="E320" s="2">
        <v>0</v>
      </c>
      <c r="F320" s="2" t="s">
        <v>746</v>
      </c>
      <c r="G320" s="2" t="s">
        <v>756</v>
      </c>
      <c r="H320" s="2" t="s">
        <v>246</v>
      </c>
      <c r="I320" s="139" t="s">
        <v>491</v>
      </c>
      <c r="J320" s="139" t="s">
        <v>253</v>
      </c>
      <c r="K320" s="139" t="s">
        <v>4571</v>
      </c>
      <c r="L320" s="139" t="s">
        <v>537</v>
      </c>
      <c r="M320" s="140"/>
      <c r="N320" s="141">
        <v>124.12</v>
      </c>
      <c r="O320" s="142">
        <f t="shared" si="20"/>
        <v>210</v>
      </c>
      <c r="P320" s="2">
        <v>210</v>
      </c>
      <c r="Q320" s="2">
        <v>0</v>
      </c>
      <c r="R320" s="143" t="e">
        <f t="shared" si="21"/>
        <v>#DIV/0!</v>
      </c>
      <c r="S320" s="143">
        <f t="shared" si="22"/>
        <v>0</v>
      </c>
      <c r="T320" s="144">
        <f>IF(P320="nio",0,IF(P320&gt;0,VLOOKUP(K320,'3-Productie normen'!A:W,VLOOKUP(P320,'3-Productie normen'!$B$37:$C$59,2,FALSE),FALSE)))/VLOOKUP(B320,'2-Kosten per locatie'!$A$11:$C$31,3,FALSE)</f>
        <v>0</v>
      </c>
      <c r="U320" s="144">
        <f t="shared" si="23"/>
        <v>0</v>
      </c>
      <c r="V320" s="145" t="str">
        <f>VLOOKUP(K320,'3-Productie normen'!A:AG,29,FALSE)</f>
        <v>V</v>
      </c>
      <c r="W320" s="145"/>
      <c r="X320" s="146"/>
      <c r="Y320" s="147">
        <f t="shared" si="24"/>
        <v>26065.200000000001</v>
      </c>
    </row>
    <row r="321" spans="1:25" s="148" customFormat="1" ht="13.9" customHeight="1">
      <c r="A321" s="137">
        <v>321</v>
      </c>
      <c r="B321" s="138" t="s">
        <v>480</v>
      </c>
      <c r="C321" s="138" t="s">
        <v>481</v>
      </c>
      <c r="D321" s="138"/>
      <c r="E321" s="2">
        <v>0</v>
      </c>
      <c r="F321" s="2" t="s">
        <v>746</v>
      </c>
      <c r="G321" s="2" t="s">
        <v>757</v>
      </c>
      <c r="H321" s="2" t="s">
        <v>246</v>
      </c>
      <c r="I321" s="139" t="s">
        <v>491</v>
      </c>
      <c r="J321" s="139" t="s">
        <v>253</v>
      </c>
      <c r="K321" s="139" t="s">
        <v>4571</v>
      </c>
      <c r="L321" s="139" t="s">
        <v>492</v>
      </c>
      <c r="M321" s="140"/>
      <c r="N321" s="141">
        <v>27.93</v>
      </c>
      <c r="O321" s="142">
        <f t="shared" si="20"/>
        <v>210</v>
      </c>
      <c r="P321" s="2">
        <v>210</v>
      </c>
      <c r="Q321" s="2">
        <v>0</v>
      </c>
      <c r="R321" s="143" t="e">
        <f t="shared" si="21"/>
        <v>#DIV/0!</v>
      </c>
      <c r="S321" s="143">
        <f t="shared" si="22"/>
        <v>0</v>
      </c>
      <c r="T321" s="144">
        <f>IF(P321="nio",0,IF(P321&gt;0,VLOOKUP(K321,'3-Productie normen'!A:W,VLOOKUP(P321,'3-Productie normen'!$B$37:$C$59,2,FALSE),FALSE)))/VLOOKUP(B321,'2-Kosten per locatie'!$A$11:$C$31,3,FALSE)</f>
        <v>0</v>
      </c>
      <c r="U321" s="144">
        <f t="shared" si="23"/>
        <v>0</v>
      </c>
      <c r="V321" s="145" t="str">
        <f>VLOOKUP(K321,'3-Productie normen'!A:AG,29,FALSE)</f>
        <v>V</v>
      </c>
      <c r="W321" s="145"/>
      <c r="X321" s="146"/>
      <c r="Y321" s="147">
        <f t="shared" si="24"/>
        <v>5865.3</v>
      </c>
    </row>
    <row r="322" spans="1:25" s="148" customFormat="1" ht="13.9" customHeight="1">
      <c r="A322" s="137">
        <v>322</v>
      </c>
      <c r="B322" s="138" t="s">
        <v>480</v>
      </c>
      <c r="C322" s="138" t="s">
        <v>481</v>
      </c>
      <c r="D322" s="138"/>
      <c r="E322" s="2">
        <v>0</v>
      </c>
      <c r="F322" s="2" t="s">
        <v>746</v>
      </c>
      <c r="G322" s="2" t="s">
        <v>758</v>
      </c>
      <c r="H322" s="2" t="s">
        <v>246</v>
      </c>
      <c r="I322" s="139" t="s">
        <v>491</v>
      </c>
      <c r="J322" s="139" t="s">
        <v>253</v>
      </c>
      <c r="K322" s="139" t="s">
        <v>4571</v>
      </c>
      <c r="L322" s="139" t="s">
        <v>542</v>
      </c>
      <c r="M322" s="140"/>
      <c r="N322" s="141">
        <v>11.44</v>
      </c>
      <c r="O322" s="142">
        <f t="shared" si="20"/>
        <v>210</v>
      </c>
      <c r="P322" s="2">
        <v>210</v>
      </c>
      <c r="Q322" s="2">
        <v>0</v>
      </c>
      <c r="R322" s="143" t="e">
        <f t="shared" si="21"/>
        <v>#DIV/0!</v>
      </c>
      <c r="S322" s="143">
        <f t="shared" si="22"/>
        <v>0</v>
      </c>
      <c r="T322" s="144">
        <f>IF(P322="nio",0,IF(P322&gt;0,VLOOKUP(K322,'3-Productie normen'!A:W,VLOOKUP(P322,'3-Productie normen'!$B$37:$C$59,2,FALSE),FALSE)))/VLOOKUP(B322,'2-Kosten per locatie'!$A$11:$C$31,3,FALSE)</f>
        <v>0</v>
      </c>
      <c r="U322" s="144">
        <f t="shared" si="23"/>
        <v>0</v>
      </c>
      <c r="V322" s="145" t="str">
        <f>VLOOKUP(K322,'3-Productie normen'!A:AG,29,FALSE)</f>
        <v>V</v>
      </c>
      <c r="W322" s="145"/>
      <c r="X322" s="146"/>
      <c r="Y322" s="147">
        <f t="shared" si="24"/>
        <v>2402.4</v>
      </c>
    </row>
    <row r="323" spans="1:25" s="148" customFormat="1" ht="13.9" customHeight="1">
      <c r="A323" s="137">
        <v>323</v>
      </c>
      <c r="B323" s="138" t="s">
        <v>480</v>
      </c>
      <c r="C323" s="138" t="s">
        <v>481</v>
      </c>
      <c r="D323" s="138"/>
      <c r="E323" s="2">
        <v>0</v>
      </c>
      <c r="F323" s="2" t="s">
        <v>746</v>
      </c>
      <c r="G323" s="2" t="s">
        <v>759</v>
      </c>
      <c r="H323" s="2" t="s">
        <v>246</v>
      </c>
      <c r="I323" s="139" t="s">
        <v>491</v>
      </c>
      <c r="J323" s="139" t="s">
        <v>253</v>
      </c>
      <c r="K323" s="139" t="s">
        <v>4571</v>
      </c>
      <c r="L323" s="139" t="s">
        <v>492</v>
      </c>
      <c r="M323" s="140"/>
      <c r="N323" s="141">
        <v>27.83</v>
      </c>
      <c r="O323" s="142">
        <f t="shared" si="20"/>
        <v>210</v>
      </c>
      <c r="P323" s="2">
        <v>210</v>
      </c>
      <c r="Q323" s="2">
        <v>0</v>
      </c>
      <c r="R323" s="143" t="e">
        <f t="shared" si="21"/>
        <v>#DIV/0!</v>
      </c>
      <c r="S323" s="143">
        <f t="shared" si="22"/>
        <v>0</v>
      </c>
      <c r="T323" s="144">
        <f>IF(P323="nio",0,IF(P323&gt;0,VLOOKUP(K323,'3-Productie normen'!A:W,VLOOKUP(P323,'3-Productie normen'!$B$37:$C$59,2,FALSE),FALSE)))/VLOOKUP(B323,'2-Kosten per locatie'!$A$11:$C$31,3,FALSE)</f>
        <v>0</v>
      </c>
      <c r="U323" s="144">
        <f t="shared" si="23"/>
        <v>0</v>
      </c>
      <c r="V323" s="145" t="str">
        <f>VLOOKUP(K323,'3-Productie normen'!A:AG,29,FALSE)</f>
        <v>V</v>
      </c>
      <c r="W323" s="145"/>
      <c r="X323" s="146"/>
      <c r="Y323" s="147">
        <f t="shared" si="24"/>
        <v>5844.2999999999993</v>
      </c>
    </row>
    <row r="324" spans="1:25" s="148" customFormat="1" ht="13.9" customHeight="1">
      <c r="A324" s="137">
        <v>324</v>
      </c>
      <c r="B324" s="138" t="s">
        <v>480</v>
      </c>
      <c r="C324" s="138" t="s">
        <v>481</v>
      </c>
      <c r="D324" s="138"/>
      <c r="E324" s="2">
        <v>0</v>
      </c>
      <c r="F324" s="2" t="s">
        <v>746</v>
      </c>
      <c r="G324" s="2" t="s">
        <v>760</v>
      </c>
      <c r="H324" s="2" t="s">
        <v>246</v>
      </c>
      <c r="I324" s="139" t="s">
        <v>491</v>
      </c>
      <c r="J324" s="139" t="s">
        <v>253</v>
      </c>
      <c r="K324" s="139" t="s">
        <v>4571</v>
      </c>
      <c r="L324" s="139" t="s">
        <v>492</v>
      </c>
      <c r="M324" s="140"/>
      <c r="N324" s="141">
        <v>72.39</v>
      </c>
      <c r="O324" s="142">
        <f t="shared" si="20"/>
        <v>210</v>
      </c>
      <c r="P324" s="2">
        <v>210</v>
      </c>
      <c r="Q324" s="2">
        <v>0</v>
      </c>
      <c r="R324" s="143" t="e">
        <f t="shared" si="21"/>
        <v>#DIV/0!</v>
      </c>
      <c r="S324" s="143">
        <f t="shared" si="22"/>
        <v>0</v>
      </c>
      <c r="T324" s="144">
        <f>IF(P324="nio",0,IF(P324&gt;0,VLOOKUP(K324,'3-Productie normen'!A:W,VLOOKUP(P324,'3-Productie normen'!$B$37:$C$59,2,FALSE),FALSE)))/VLOOKUP(B324,'2-Kosten per locatie'!$A$11:$C$31,3,FALSE)</f>
        <v>0</v>
      </c>
      <c r="U324" s="144">
        <f t="shared" si="23"/>
        <v>0</v>
      </c>
      <c r="V324" s="145" t="str">
        <f>VLOOKUP(K324,'3-Productie normen'!A:AG,29,FALSE)</f>
        <v>V</v>
      </c>
      <c r="W324" s="145"/>
      <c r="X324" s="146"/>
      <c r="Y324" s="147">
        <f t="shared" si="24"/>
        <v>15201.9</v>
      </c>
    </row>
    <row r="325" spans="1:25" s="148" customFormat="1" ht="13.9" customHeight="1">
      <c r="A325" s="137">
        <v>325</v>
      </c>
      <c r="B325" s="138" t="s">
        <v>480</v>
      </c>
      <c r="C325" s="138" t="s">
        <v>481</v>
      </c>
      <c r="D325" s="138"/>
      <c r="E325" s="2">
        <v>0</v>
      </c>
      <c r="F325" s="2" t="s">
        <v>746</v>
      </c>
      <c r="G325" s="2" t="s">
        <v>761</v>
      </c>
      <c r="H325" s="2" t="s">
        <v>246</v>
      </c>
      <c r="I325" s="139" t="s">
        <v>491</v>
      </c>
      <c r="J325" s="139" t="s">
        <v>253</v>
      </c>
      <c r="K325" s="139" t="s">
        <v>4571</v>
      </c>
      <c r="L325" s="139" t="s">
        <v>492</v>
      </c>
      <c r="M325" s="140"/>
      <c r="N325" s="141">
        <v>30.53</v>
      </c>
      <c r="O325" s="142">
        <f t="shared" si="20"/>
        <v>210</v>
      </c>
      <c r="P325" s="2">
        <v>210</v>
      </c>
      <c r="Q325" s="2">
        <v>0</v>
      </c>
      <c r="R325" s="143" t="e">
        <f t="shared" si="21"/>
        <v>#DIV/0!</v>
      </c>
      <c r="S325" s="143">
        <f t="shared" si="22"/>
        <v>0</v>
      </c>
      <c r="T325" s="144">
        <f>IF(P325="nio",0,IF(P325&gt;0,VLOOKUP(K325,'3-Productie normen'!A:W,VLOOKUP(P325,'3-Productie normen'!$B$37:$C$59,2,FALSE),FALSE)))/VLOOKUP(B325,'2-Kosten per locatie'!$A$11:$C$31,3,FALSE)</f>
        <v>0</v>
      </c>
      <c r="U325" s="144">
        <f t="shared" si="23"/>
        <v>0</v>
      </c>
      <c r="V325" s="145" t="str">
        <f>VLOOKUP(K325,'3-Productie normen'!A:AG,29,FALSE)</f>
        <v>V</v>
      </c>
      <c r="W325" s="145"/>
      <c r="X325" s="146"/>
      <c r="Y325" s="147">
        <f t="shared" si="24"/>
        <v>6411.3</v>
      </c>
    </row>
    <row r="326" spans="1:25" s="148" customFormat="1" ht="13.9" customHeight="1">
      <c r="A326" s="137">
        <v>326</v>
      </c>
      <c r="B326" s="138" t="s">
        <v>480</v>
      </c>
      <c r="C326" s="138" t="s">
        <v>481</v>
      </c>
      <c r="D326" s="138"/>
      <c r="E326" s="2">
        <v>0</v>
      </c>
      <c r="F326" s="2" t="s">
        <v>746</v>
      </c>
      <c r="G326" s="2" t="s">
        <v>762</v>
      </c>
      <c r="H326" s="2" t="s">
        <v>246</v>
      </c>
      <c r="I326" s="139" t="s">
        <v>491</v>
      </c>
      <c r="J326" s="139" t="s">
        <v>253</v>
      </c>
      <c r="K326" s="139" t="s">
        <v>4571</v>
      </c>
      <c r="L326" s="139" t="s">
        <v>542</v>
      </c>
      <c r="M326" s="140"/>
      <c r="N326" s="141">
        <v>18.37</v>
      </c>
      <c r="O326" s="142">
        <f t="shared" si="20"/>
        <v>210</v>
      </c>
      <c r="P326" s="2">
        <v>210</v>
      </c>
      <c r="Q326" s="2">
        <v>0</v>
      </c>
      <c r="R326" s="143" t="e">
        <f t="shared" si="21"/>
        <v>#DIV/0!</v>
      </c>
      <c r="S326" s="143">
        <f t="shared" si="22"/>
        <v>0</v>
      </c>
      <c r="T326" s="144">
        <f>IF(P326="nio",0,IF(P326&gt;0,VLOOKUP(K326,'3-Productie normen'!A:W,VLOOKUP(P326,'3-Productie normen'!$B$37:$C$59,2,FALSE),FALSE)))/VLOOKUP(B326,'2-Kosten per locatie'!$A$11:$C$31,3,FALSE)</f>
        <v>0</v>
      </c>
      <c r="U326" s="144">
        <f t="shared" si="23"/>
        <v>0</v>
      </c>
      <c r="V326" s="145" t="str">
        <f>VLOOKUP(K326,'3-Productie normen'!A:AG,29,FALSE)</f>
        <v>V</v>
      </c>
      <c r="W326" s="145"/>
      <c r="X326" s="146"/>
      <c r="Y326" s="147">
        <f t="shared" si="24"/>
        <v>3857.7000000000003</v>
      </c>
    </row>
    <row r="327" spans="1:25" s="148" customFormat="1" ht="13.9" customHeight="1">
      <c r="A327" s="137">
        <v>327</v>
      </c>
      <c r="B327" s="138" t="s">
        <v>480</v>
      </c>
      <c r="C327" s="138" t="s">
        <v>481</v>
      </c>
      <c r="D327" s="138"/>
      <c r="E327" s="2">
        <v>0</v>
      </c>
      <c r="F327" s="2" t="s">
        <v>746</v>
      </c>
      <c r="G327" s="2" t="s">
        <v>763</v>
      </c>
      <c r="H327" s="2" t="s">
        <v>246</v>
      </c>
      <c r="I327" s="139" t="s">
        <v>491</v>
      </c>
      <c r="J327" s="139" t="s">
        <v>253</v>
      </c>
      <c r="K327" s="139" t="s">
        <v>4571</v>
      </c>
      <c r="L327" s="139" t="s">
        <v>537</v>
      </c>
      <c r="M327" s="140"/>
      <c r="N327" s="141">
        <v>113.96</v>
      </c>
      <c r="O327" s="142">
        <f t="shared" si="20"/>
        <v>210</v>
      </c>
      <c r="P327" s="2">
        <v>210</v>
      </c>
      <c r="Q327" s="2">
        <v>0</v>
      </c>
      <c r="R327" s="143" t="e">
        <f t="shared" si="21"/>
        <v>#DIV/0!</v>
      </c>
      <c r="S327" s="143">
        <f t="shared" si="22"/>
        <v>0</v>
      </c>
      <c r="T327" s="144">
        <f>IF(P327="nio",0,IF(P327&gt;0,VLOOKUP(K327,'3-Productie normen'!A:W,VLOOKUP(P327,'3-Productie normen'!$B$37:$C$59,2,FALSE),FALSE)))/VLOOKUP(B327,'2-Kosten per locatie'!$A$11:$C$31,3,FALSE)</f>
        <v>0</v>
      </c>
      <c r="U327" s="144">
        <f t="shared" si="23"/>
        <v>0</v>
      </c>
      <c r="V327" s="145" t="str">
        <f>VLOOKUP(K327,'3-Productie normen'!A:AG,29,FALSE)</f>
        <v>V</v>
      </c>
      <c r="W327" s="145"/>
      <c r="X327" s="146"/>
      <c r="Y327" s="147">
        <f t="shared" si="24"/>
        <v>23931.599999999999</v>
      </c>
    </row>
    <row r="328" spans="1:25" s="148" customFormat="1" ht="13.9" customHeight="1">
      <c r="A328" s="137">
        <v>328</v>
      </c>
      <c r="B328" s="138" t="s">
        <v>480</v>
      </c>
      <c r="C328" s="138" t="s">
        <v>481</v>
      </c>
      <c r="D328" s="138"/>
      <c r="E328" s="2">
        <v>0</v>
      </c>
      <c r="F328" s="2" t="s">
        <v>746</v>
      </c>
      <c r="G328" s="2" t="s">
        <v>764</v>
      </c>
      <c r="H328" s="2" t="s">
        <v>246</v>
      </c>
      <c r="I328" s="139" t="s">
        <v>491</v>
      </c>
      <c r="J328" s="139" t="s">
        <v>253</v>
      </c>
      <c r="K328" s="139" t="s">
        <v>4571</v>
      </c>
      <c r="L328" s="139" t="s">
        <v>492</v>
      </c>
      <c r="M328" s="140"/>
      <c r="N328" s="141">
        <v>67.61</v>
      </c>
      <c r="O328" s="142">
        <f t="shared" si="20"/>
        <v>210</v>
      </c>
      <c r="P328" s="2">
        <v>210</v>
      </c>
      <c r="Q328" s="2">
        <v>0</v>
      </c>
      <c r="R328" s="143" t="e">
        <f t="shared" si="21"/>
        <v>#DIV/0!</v>
      </c>
      <c r="S328" s="143">
        <f t="shared" si="22"/>
        <v>0</v>
      </c>
      <c r="T328" s="144">
        <f>IF(P328="nio",0,IF(P328&gt;0,VLOOKUP(K328,'3-Productie normen'!A:W,VLOOKUP(P328,'3-Productie normen'!$B$37:$C$59,2,FALSE),FALSE)))/VLOOKUP(B328,'2-Kosten per locatie'!$A$11:$C$31,3,FALSE)</f>
        <v>0</v>
      </c>
      <c r="U328" s="144">
        <f t="shared" si="23"/>
        <v>0</v>
      </c>
      <c r="V328" s="145" t="str">
        <f>VLOOKUP(K328,'3-Productie normen'!A:AG,29,FALSE)</f>
        <v>V</v>
      </c>
      <c r="W328" s="145"/>
      <c r="X328" s="146"/>
      <c r="Y328" s="147">
        <f t="shared" si="24"/>
        <v>14198.1</v>
      </c>
    </row>
    <row r="329" spans="1:25" s="148" customFormat="1" ht="13.9" customHeight="1">
      <c r="A329" s="137">
        <v>329</v>
      </c>
      <c r="B329" s="138" t="s">
        <v>480</v>
      </c>
      <c r="C329" s="138" t="s">
        <v>481</v>
      </c>
      <c r="D329" s="138"/>
      <c r="E329" s="2">
        <v>0</v>
      </c>
      <c r="F329" s="2" t="s">
        <v>746</v>
      </c>
      <c r="G329" s="2" t="s">
        <v>765</v>
      </c>
      <c r="H329" s="2" t="s">
        <v>246</v>
      </c>
      <c r="I329" s="139" t="s">
        <v>491</v>
      </c>
      <c r="J329" s="139" t="s">
        <v>253</v>
      </c>
      <c r="K329" s="139" t="s">
        <v>4571</v>
      </c>
      <c r="L329" s="139" t="s">
        <v>492</v>
      </c>
      <c r="M329" s="140"/>
      <c r="N329" s="141">
        <v>141.18</v>
      </c>
      <c r="O329" s="142">
        <f t="shared" si="20"/>
        <v>210</v>
      </c>
      <c r="P329" s="2">
        <v>210</v>
      </c>
      <c r="Q329" s="2">
        <v>0</v>
      </c>
      <c r="R329" s="143" t="e">
        <f t="shared" si="21"/>
        <v>#DIV/0!</v>
      </c>
      <c r="S329" s="143">
        <f t="shared" si="22"/>
        <v>0</v>
      </c>
      <c r="T329" s="144">
        <f>IF(P329="nio",0,IF(P329&gt;0,VLOOKUP(K329,'3-Productie normen'!A:W,VLOOKUP(P329,'3-Productie normen'!$B$37:$C$59,2,FALSE),FALSE)))/VLOOKUP(B329,'2-Kosten per locatie'!$A$11:$C$31,3,FALSE)</f>
        <v>0</v>
      </c>
      <c r="U329" s="144">
        <f t="shared" si="23"/>
        <v>0</v>
      </c>
      <c r="V329" s="145" t="str">
        <f>VLOOKUP(K329,'3-Productie normen'!A:AG,29,FALSE)</f>
        <v>V</v>
      </c>
      <c r="W329" s="145"/>
      <c r="X329" s="146"/>
      <c r="Y329" s="147">
        <f t="shared" si="24"/>
        <v>29647.800000000003</v>
      </c>
    </row>
    <row r="330" spans="1:25" s="148" customFormat="1" ht="13.9" customHeight="1">
      <c r="A330" s="137">
        <v>330</v>
      </c>
      <c r="B330" s="138" t="s">
        <v>480</v>
      </c>
      <c r="C330" s="138" t="s">
        <v>481</v>
      </c>
      <c r="D330" s="138"/>
      <c r="E330" s="2">
        <v>0</v>
      </c>
      <c r="F330" s="2" t="s">
        <v>746</v>
      </c>
      <c r="G330" s="2" t="s">
        <v>766</v>
      </c>
      <c r="H330" s="2" t="s">
        <v>246</v>
      </c>
      <c r="I330" s="139" t="s">
        <v>491</v>
      </c>
      <c r="J330" s="139" t="s">
        <v>253</v>
      </c>
      <c r="K330" s="139" t="s">
        <v>4571</v>
      </c>
      <c r="L330" s="139" t="s">
        <v>492</v>
      </c>
      <c r="M330" s="140"/>
      <c r="N330" s="141">
        <v>48.95</v>
      </c>
      <c r="O330" s="142">
        <f t="shared" ref="O330:O393" si="25">SUM(P330:Q330)</f>
        <v>210</v>
      </c>
      <c r="P330" s="2">
        <v>210</v>
      </c>
      <c r="Q330" s="2">
        <v>0</v>
      </c>
      <c r="R330" s="143" t="e">
        <f t="shared" ref="R330:R393" si="26">IF(P330="nio",0,IF(P330&gt;0,P330*N330/T330,0))</f>
        <v>#DIV/0!</v>
      </c>
      <c r="S330" s="143">
        <f t="shared" ref="S330:S393" si="27">IF(Q330&gt;0,Q330*N330/U330,0)</f>
        <v>0</v>
      </c>
      <c r="T330" s="144">
        <f>IF(P330="nio",0,IF(P330&gt;0,VLOOKUP(K330,'3-Productie normen'!A:W,VLOOKUP(P330,'3-Productie normen'!$B$37:$C$59,2,FALSE),FALSE)))/VLOOKUP(B330,'2-Kosten per locatie'!$A$11:$C$31,3,FALSE)</f>
        <v>0</v>
      </c>
      <c r="U330" s="144">
        <f t="shared" ref="U330:U393" si="28">IF(Q330&gt;0,T330*$U$8,0)</f>
        <v>0</v>
      </c>
      <c r="V330" s="145" t="str">
        <f>VLOOKUP(K330,'3-Productie normen'!A:AG,29,FALSE)</f>
        <v>V</v>
      </c>
      <c r="W330" s="145"/>
      <c r="X330" s="146"/>
      <c r="Y330" s="147">
        <f t="shared" ref="Y330:Y393" si="29">O330*N330</f>
        <v>10279.5</v>
      </c>
    </row>
    <row r="331" spans="1:25" s="148" customFormat="1" ht="13.9" customHeight="1">
      <c r="A331" s="137">
        <v>331</v>
      </c>
      <c r="B331" s="138" t="s">
        <v>480</v>
      </c>
      <c r="C331" s="138" t="s">
        <v>481</v>
      </c>
      <c r="D331" s="138"/>
      <c r="E331" s="2">
        <v>0</v>
      </c>
      <c r="F331" s="2" t="s">
        <v>746</v>
      </c>
      <c r="G331" s="2" t="s">
        <v>767</v>
      </c>
      <c r="H331" s="2" t="s">
        <v>246</v>
      </c>
      <c r="I331" s="139" t="s">
        <v>46</v>
      </c>
      <c r="J331" s="139" t="s">
        <v>313</v>
      </c>
      <c r="K331" s="139" t="s">
        <v>259</v>
      </c>
      <c r="L331" s="139" t="s">
        <v>492</v>
      </c>
      <c r="M331" s="140"/>
      <c r="N331" s="141">
        <v>3.4</v>
      </c>
      <c r="O331" s="142">
        <f t="shared" si="25"/>
        <v>0</v>
      </c>
      <c r="P331" s="2" t="s">
        <v>477</v>
      </c>
      <c r="Q331" s="2">
        <v>0</v>
      </c>
      <c r="R331" s="143">
        <f t="shared" si="26"/>
        <v>0</v>
      </c>
      <c r="S331" s="143">
        <f t="shared" si="27"/>
        <v>0</v>
      </c>
      <c r="T331" s="144">
        <f>IF(P331="nio",0,IF(P331&gt;0,VLOOKUP(K331,'3-Productie normen'!A:W,VLOOKUP(P331,'3-Productie normen'!$B$37:$C$59,2,FALSE),FALSE)))/VLOOKUP(B331,'2-Kosten per locatie'!$A$11:$C$31,3,FALSE)</f>
        <v>0</v>
      </c>
      <c r="U331" s="144">
        <f t="shared" si="28"/>
        <v>0</v>
      </c>
      <c r="V331" s="145">
        <f>VLOOKUP(K331,'3-Productie normen'!A:AG,29,FALSE)</f>
        <v>0</v>
      </c>
      <c r="W331" s="145"/>
      <c r="X331" s="146"/>
      <c r="Y331" s="147">
        <f t="shared" si="29"/>
        <v>0</v>
      </c>
    </row>
    <row r="332" spans="1:25" s="148" customFormat="1" ht="13.9" customHeight="1">
      <c r="A332" s="137">
        <v>332</v>
      </c>
      <c r="B332" s="138" t="s">
        <v>480</v>
      </c>
      <c r="C332" s="138" t="s">
        <v>481</v>
      </c>
      <c r="D332" s="138"/>
      <c r="E332" s="2">
        <v>0</v>
      </c>
      <c r="F332" s="2" t="s">
        <v>746</v>
      </c>
      <c r="G332" s="2" t="s">
        <v>768</v>
      </c>
      <c r="H332" s="2" t="s">
        <v>246</v>
      </c>
      <c r="I332" s="139" t="s">
        <v>272</v>
      </c>
      <c r="J332" s="139" t="s">
        <v>309</v>
      </c>
      <c r="K332" s="139" t="s">
        <v>259</v>
      </c>
      <c r="L332" s="139" t="s">
        <v>534</v>
      </c>
      <c r="M332" s="140"/>
      <c r="N332" s="141">
        <v>77</v>
      </c>
      <c r="O332" s="142">
        <f t="shared" si="25"/>
        <v>0</v>
      </c>
      <c r="P332" s="2" t="s">
        <v>477</v>
      </c>
      <c r="Q332" s="2">
        <v>0</v>
      </c>
      <c r="R332" s="143">
        <f t="shared" si="26"/>
        <v>0</v>
      </c>
      <c r="S332" s="143">
        <f t="shared" si="27"/>
        <v>0</v>
      </c>
      <c r="T332" s="144">
        <f>IF(P332="nio",0,IF(P332&gt;0,VLOOKUP(K332,'3-Productie normen'!A:W,VLOOKUP(P332,'3-Productie normen'!$B$37:$C$59,2,FALSE),FALSE)))/VLOOKUP(B332,'2-Kosten per locatie'!$A$11:$C$31,3,FALSE)</f>
        <v>0</v>
      </c>
      <c r="U332" s="144">
        <f t="shared" si="28"/>
        <v>0</v>
      </c>
      <c r="V332" s="145">
        <f>VLOOKUP(K332,'3-Productie normen'!A:AG,29,FALSE)</f>
        <v>0</v>
      </c>
      <c r="W332" s="145"/>
      <c r="X332" s="146"/>
      <c r="Y332" s="147">
        <f t="shared" si="29"/>
        <v>0</v>
      </c>
    </row>
    <row r="333" spans="1:25" s="148" customFormat="1" ht="13.9" customHeight="1">
      <c r="A333" s="137">
        <v>333</v>
      </c>
      <c r="B333" s="138" t="s">
        <v>480</v>
      </c>
      <c r="C333" s="138" t="s">
        <v>481</v>
      </c>
      <c r="D333" s="138"/>
      <c r="E333" s="2">
        <v>0</v>
      </c>
      <c r="F333" s="2" t="s">
        <v>746</v>
      </c>
      <c r="G333" s="2" t="s">
        <v>769</v>
      </c>
      <c r="H333" s="2" t="s">
        <v>246</v>
      </c>
      <c r="I333" s="139" t="s">
        <v>267</v>
      </c>
      <c r="J333" s="139" t="s">
        <v>267</v>
      </c>
      <c r="K333" s="139" t="s">
        <v>259</v>
      </c>
      <c r="L333" s="139" t="s">
        <v>534</v>
      </c>
      <c r="M333" s="140"/>
      <c r="N333" s="141">
        <v>3.13</v>
      </c>
      <c r="O333" s="142">
        <f t="shared" si="25"/>
        <v>0</v>
      </c>
      <c r="P333" s="2" t="s">
        <v>477</v>
      </c>
      <c r="Q333" s="2">
        <v>0</v>
      </c>
      <c r="R333" s="143">
        <f t="shared" si="26"/>
        <v>0</v>
      </c>
      <c r="S333" s="143">
        <f t="shared" si="27"/>
        <v>0</v>
      </c>
      <c r="T333" s="144">
        <f>IF(P333="nio",0,IF(P333&gt;0,VLOOKUP(K333,'3-Productie normen'!A:W,VLOOKUP(P333,'3-Productie normen'!$B$37:$C$59,2,FALSE),FALSE)))/VLOOKUP(B333,'2-Kosten per locatie'!$A$11:$C$31,3,FALSE)</f>
        <v>0</v>
      </c>
      <c r="U333" s="144">
        <f t="shared" si="28"/>
        <v>0</v>
      </c>
      <c r="V333" s="145">
        <f>VLOOKUP(K333,'3-Productie normen'!A:AG,29,FALSE)</f>
        <v>0</v>
      </c>
      <c r="W333" s="145"/>
      <c r="X333" s="146"/>
      <c r="Y333" s="147">
        <f t="shared" si="29"/>
        <v>0</v>
      </c>
    </row>
    <row r="334" spans="1:25" s="148" customFormat="1" ht="13.9" customHeight="1">
      <c r="A334" s="137">
        <v>334</v>
      </c>
      <c r="B334" s="138" t="s">
        <v>480</v>
      </c>
      <c r="C334" s="138" t="s">
        <v>481</v>
      </c>
      <c r="D334" s="138"/>
      <c r="E334" s="2">
        <v>0</v>
      </c>
      <c r="F334" s="2" t="s">
        <v>746</v>
      </c>
      <c r="G334" s="2" t="s">
        <v>770</v>
      </c>
      <c r="H334" s="2" t="s">
        <v>246</v>
      </c>
      <c r="I334" s="139" t="s">
        <v>267</v>
      </c>
      <c r="J334" s="139" t="s">
        <v>267</v>
      </c>
      <c r="K334" s="139" t="s">
        <v>259</v>
      </c>
      <c r="L334" s="139" t="s">
        <v>534</v>
      </c>
      <c r="M334" s="140"/>
      <c r="N334" s="141">
        <v>3.13</v>
      </c>
      <c r="O334" s="142">
        <f t="shared" si="25"/>
        <v>0</v>
      </c>
      <c r="P334" s="2" t="s">
        <v>477</v>
      </c>
      <c r="Q334" s="2">
        <v>0</v>
      </c>
      <c r="R334" s="143">
        <f t="shared" si="26"/>
        <v>0</v>
      </c>
      <c r="S334" s="143">
        <f t="shared" si="27"/>
        <v>0</v>
      </c>
      <c r="T334" s="144">
        <f>IF(P334="nio",0,IF(P334&gt;0,VLOOKUP(K334,'3-Productie normen'!A:W,VLOOKUP(P334,'3-Productie normen'!$B$37:$C$59,2,FALSE),FALSE)))/VLOOKUP(B334,'2-Kosten per locatie'!$A$11:$C$31,3,FALSE)</f>
        <v>0</v>
      </c>
      <c r="U334" s="144">
        <f t="shared" si="28"/>
        <v>0</v>
      </c>
      <c r="V334" s="145">
        <f>VLOOKUP(K334,'3-Productie normen'!A:AG,29,FALSE)</f>
        <v>0</v>
      </c>
      <c r="W334" s="145"/>
      <c r="X334" s="146"/>
      <c r="Y334" s="147">
        <f t="shared" si="29"/>
        <v>0</v>
      </c>
    </row>
    <row r="335" spans="1:25" s="148" customFormat="1" ht="13.9" customHeight="1">
      <c r="A335" s="137">
        <v>335</v>
      </c>
      <c r="B335" s="138" t="s">
        <v>480</v>
      </c>
      <c r="C335" s="138" t="s">
        <v>481</v>
      </c>
      <c r="D335" s="138"/>
      <c r="E335" s="2">
        <v>0</v>
      </c>
      <c r="F335" s="2" t="s">
        <v>746</v>
      </c>
      <c r="G335" s="2" t="s">
        <v>771</v>
      </c>
      <c r="H335" s="2" t="s">
        <v>246</v>
      </c>
      <c r="I335" s="139" t="s">
        <v>267</v>
      </c>
      <c r="J335" s="139" t="s">
        <v>267</v>
      </c>
      <c r="K335" s="139" t="s">
        <v>259</v>
      </c>
      <c r="L335" s="139" t="s">
        <v>534</v>
      </c>
      <c r="M335" s="140"/>
      <c r="N335" s="141">
        <v>6.93</v>
      </c>
      <c r="O335" s="142">
        <f t="shared" si="25"/>
        <v>0</v>
      </c>
      <c r="P335" s="2" t="s">
        <v>477</v>
      </c>
      <c r="Q335" s="2">
        <v>0</v>
      </c>
      <c r="R335" s="143">
        <f t="shared" si="26"/>
        <v>0</v>
      </c>
      <c r="S335" s="143">
        <f t="shared" si="27"/>
        <v>0</v>
      </c>
      <c r="T335" s="144">
        <f>IF(P335="nio",0,IF(P335&gt;0,VLOOKUP(K335,'3-Productie normen'!A:W,VLOOKUP(P335,'3-Productie normen'!$B$37:$C$59,2,FALSE),FALSE)))/VLOOKUP(B335,'2-Kosten per locatie'!$A$11:$C$31,3,FALSE)</f>
        <v>0</v>
      </c>
      <c r="U335" s="144">
        <f t="shared" si="28"/>
        <v>0</v>
      </c>
      <c r="V335" s="145">
        <f>VLOOKUP(K335,'3-Productie normen'!A:AG,29,FALSE)</f>
        <v>0</v>
      </c>
      <c r="W335" s="145"/>
      <c r="X335" s="146"/>
      <c r="Y335" s="147">
        <f t="shared" si="29"/>
        <v>0</v>
      </c>
    </row>
    <row r="336" spans="1:25" s="148" customFormat="1" ht="13.9" customHeight="1">
      <c r="A336" s="137">
        <v>336</v>
      </c>
      <c r="B336" s="138" t="s">
        <v>480</v>
      </c>
      <c r="C336" s="138" t="s">
        <v>481</v>
      </c>
      <c r="D336" s="138"/>
      <c r="E336" s="2">
        <v>0</v>
      </c>
      <c r="F336" s="2" t="s">
        <v>746</v>
      </c>
      <c r="G336" s="2" t="s">
        <v>772</v>
      </c>
      <c r="H336" s="2" t="s">
        <v>246</v>
      </c>
      <c r="I336" s="139" t="s">
        <v>267</v>
      </c>
      <c r="J336" s="139" t="s">
        <v>267</v>
      </c>
      <c r="K336" s="139" t="s">
        <v>259</v>
      </c>
      <c r="L336" s="139" t="s">
        <v>534</v>
      </c>
      <c r="M336" s="140"/>
      <c r="N336" s="141">
        <v>7.85</v>
      </c>
      <c r="O336" s="142">
        <f t="shared" si="25"/>
        <v>0</v>
      </c>
      <c r="P336" s="2" t="s">
        <v>477</v>
      </c>
      <c r="Q336" s="2">
        <v>0</v>
      </c>
      <c r="R336" s="143">
        <f t="shared" si="26"/>
        <v>0</v>
      </c>
      <c r="S336" s="143">
        <f t="shared" si="27"/>
        <v>0</v>
      </c>
      <c r="T336" s="144">
        <f>IF(P336="nio",0,IF(P336&gt;0,VLOOKUP(K336,'3-Productie normen'!A:W,VLOOKUP(P336,'3-Productie normen'!$B$37:$C$59,2,FALSE),FALSE)))/VLOOKUP(B336,'2-Kosten per locatie'!$A$11:$C$31,3,FALSE)</f>
        <v>0</v>
      </c>
      <c r="U336" s="144">
        <f t="shared" si="28"/>
        <v>0</v>
      </c>
      <c r="V336" s="145">
        <f>VLOOKUP(K336,'3-Productie normen'!A:AG,29,FALSE)</f>
        <v>0</v>
      </c>
      <c r="W336" s="145"/>
      <c r="X336" s="146"/>
      <c r="Y336" s="147">
        <f t="shared" si="29"/>
        <v>0</v>
      </c>
    </row>
    <row r="337" spans="1:25" s="148" customFormat="1" ht="13.9" customHeight="1">
      <c r="A337" s="137">
        <v>337</v>
      </c>
      <c r="B337" s="138" t="s">
        <v>480</v>
      </c>
      <c r="C337" s="138" t="s">
        <v>481</v>
      </c>
      <c r="D337" s="138"/>
      <c r="E337" s="2">
        <v>0</v>
      </c>
      <c r="F337" s="2" t="s">
        <v>746</v>
      </c>
      <c r="G337" s="2" t="s">
        <v>773</v>
      </c>
      <c r="H337" s="2" t="s">
        <v>246</v>
      </c>
      <c r="I337" s="139" t="s">
        <v>267</v>
      </c>
      <c r="J337" s="139" t="s">
        <v>267</v>
      </c>
      <c r="K337" s="139" t="s">
        <v>259</v>
      </c>
      <c r="L337" s="139" t="s">
        <v>534</v>
      </c>
      <c r="M337" s="140"/>
      <c r="N337" s="141">
        <v>9.16</v>
      </c>
      <c r="O337" s="142">
        <f t="shared" si="25"/>
        <v>0</v>
      </c>
      <c r="P337" s="2" t="s">
        <v>477</v>
      </c>
      <c r="Q337" s="2">
        <v>0</v>
      </c>
      <c r="R337" s="143">
        <f t="shared" si="26"/>
        <v>0</v>
      </c>
      <c r="S337" s="143">
        <f t="shared" si="27"/>
        <v>0</v>
      </c>
      <c r="T337" s="144">
        <f>IF(P337="nio",0,IF(P337&gt;0,VLOOKUP(K337,'3-Productie normen'!A:W,VLOOKUP(P337,'3-Productie normen'!$B$37:$C$59,2,FALSE),FALSE)))/VLOOKUP(B337,'2-Kosten per locatie'!$A$11:$C$31,3,FALSE)</f>
        <v>0</v>
      </c>
      <c r="U337" s="144">
        <f t="shared" si="28"/>
        <v>0</v>
      </c>
      <c r="V337" s="145">
        <f>VLOOKUP(K337,'3-Productie normen'!A:AG,29,FALSE)</f>
        <v>0</v>
      </c>
      <c r="W337" s="145"/>
      <c r="X337" s="146"/>
      <c r="Y337" s="147">
        <f t="shared" si="29"/>
        <v>0</v>
      </c>
    </row>
    <row r="338" spans="1:25" s="148" customFormat="1" ht="13.9" customHeight="1">
      <c r="A338" s="137">
        <v>338</v>
      </c>
      <c r="B338" s="138" t="s">
        <v>480</v>
      </c>
      <c r="C338" s="138" t="s">
        <v>481</v>
      </c>
      <c r="D338" s="138"/>
      <c r="E338" s="2">
        <v>0</v>
      </c>
      <c r="F338" s="2" t="s">
        <v>746</v>
      </c>
      <c r="G338" s="2" t="s">
        <v>774</v>
      </c>
      <c r="H338" s="2" t="s">
        <v>246</v>
      </c>
      <c r="I338" s="139" t="s">
        <v>267</v>
      </c>
      <c r="J338" s="139" t="s">
        <v>267</v>
      </c>
      <c r="K338" s="139" t="s">
        <v>259</v>
      </c>
      <c r="L338" s="139" t="s">
        <v>534</v>
      </c>
      <c r="M338" s="140"/>
      <c r="N338" s="141">
        <v>7.52</v>
      </c>
      <c r="O338" s="142">
        <f t="shared" si="25"/>
        <v>0</v>
      </c>
      <c r="P338" s="2" t="s">
        <v>477</v>
      </c>
      <c r="Q338" s="2">
        <v>0</v>
      </c>
      <c r="R338" s="143">
        <f t="shared" si="26"/>
        <v>0</v>
      </c>
      <c r="S338" s="143">
        <f t="shared" si="27"/>
        <v>0</v>
      </c>
      <c r="T338" s="144">
        <f>IF(P338="nio",0,IF(P338&gt;0,VLOOKUP(K338,'3-Productie normen'!A:W,VLOOKUP(P338,'3-Productie normen'!$B$37:$C$59,2,FALSE),FALSE)))/VLOOKUP(B338,'2-Kosten per locatie'!$A$11:$C$31,3,FALSE)</f>
        <v>0</v>
      </c>
      <c r="U338" s="144">
        <f t="shared" si="28"/>
        <v>0</v>
      </c>
      <c r="V338" s="145">
        <f>VLOOKUP(K338,'3-Productie normen'!A:AG,29,FALSE)</f>
        <v>0</v>
      </c>
      <c r="W338" s="145"/>
      <c r="X338" s="146"/>
      <c r="Y338" s="147">
        <f t="shared" si="29"/>
        <v>0</v>
      </c>
    </row>
    <row r="339" spans="1:25" s="148" customFormat="1" ht="13.9" customHeight="1">
      <c r="A339" s="137">
        <v>339</v>
      </c>
      <c r="B339" s="138" t="s">
        <v>480</v>
      </c>
      <c r="C339" s="138" t="s">
        <v>481</v>
      </c>
      <c r="D339" s="138"/>
      <c r="E339" s="2">
        <v>0</v>
      </c>
      <c r="F339" s="2" t="s">
        <v>746</v>
      </c>
      <c r="G339" s="2" t="s">
        <v>775</v>
      </c>
      <c r="H339" s="2" t="s">
        <v>246</v>
      </c>
      <c r="I339" s="139" t="s">
        <v>267</v>
      </c>
      <c r="J339" s="139" t="s">
        <v>267</v>
      </c>
      <c r="K339" s="139" t="s">
        <v>259</v>
      </c>
      <c r="L339" s="139" t="s">
        <v>534</v>
      </c>
      <c r="M339" s="140"/>
      <c r="N339" s="141">
        <v>5.08</v>
      </c>
      <c r="O339" s="142">
        <f t="shared" si="25"/>
        <v>0</v>
      </c>
      <c r="P339" s="2" t="s">
        <v>477</v>
      </c>
      <c r="Q339" s="2">
        <v>0</v>
      </c>
      <c r="R339" s="143">
        <f t="shared" si="26"/>
        <v>0</v>
      </c>
      <c r="S339" s="143">
        <f t="shared" si="27"/>
        <v>0</v>
      </c>
      <c r="T339" s="144">
        <f>IF(P339="nio",0,IF(P339&gt;0,VLOOKUP(K339,'3-Productie normen'!A:W,VLOOKUP(P339,'3-Productie normen'!$B$37:$C$59,2,FALSE),FALSE)))/VLOOKUP(B339,'2-Kosten per locatie'!$A$11:$C$31,3,FALSE)</f>
        <v>0</v>
      </c>
      <c r="U339" s="144">
        <f t="shared" si="28"/>
        <v>0</v>
      </c>
      <c r="V339" s="145">
        <f>VLOOKUP(K339,'3-Productie normen'!A:AG,29,FALSE)</f>
        <v>0</v>
      </c>
      <c r="W339" s="145"/>
      <c r="X339" s="146"/>
      <c r="Y339" s="147">
        <f t="shared" si="29"/>
        <v>0</v>
      </c>
    </row>
    <row r="340" spans="1:25" s="148" customFormat="1" ht="13.9" customHeight="1">
      <c r="A340" s="137">
        <v>340</v>
      </c>
      <c r="B340" s="138" t="s">
        <v>480</v>
      </c>
      <c r="C340" s="138" t="s">
        <v>481</v>
      </c>
      <c r="D340" s="138"/>
      <c r="E340" s="2">
        <v>0</v>
      </c>
      <c r="F340" s="2" t="s">
        <v>746</v>
      </c>
      <c r="G340" s="2" t="s">
        <v>776</v>
      </c>
      <c r="H340" s="2" t="s">
        <v>246</v>
      </c>
      <c r="I340" s="139" t="s">
        <v>267</v>
      </c>
      <c r="J340" s="139" t="s">
        <v>267</v>
      </c>
      <c r="K340" s="139" t="s">
        <v>259</v>
      </c>
      <c r="L340" s="139" t="s">
        <v>534</v>
      </c>
      <c r="M340" s="140"/>
      <c r="N340" s="141">
        <v>3.88</v>
      </c>
      <c r="O340" s="142">
        <f t="shared" si="25"/>
        <v>0</v>
      </c>
      <c r="P340" s="2" t="s">
        <v>477</v>
      </c>
      <c r="Q340" s="2">
        <v>0</v>
      </c>
      <c r="R340" s="143">
        <f t="shared" si="26"/>
        <v>0</v>
      </c>
      <c r="S340" s="143">
        <f t="shared" si="27"/>
        <v>0</v>
      </c>
      <c r="T340" s="144">
        <f>IF(P340="nio",0,IF(P340&gt;0,VLOOKUP(K340,'3-Productie normen'!A:W,VLOOKUP(P340,'3-Productie normen'!$B$37:$C$59,2,FALSE),FALSE)))/VLOOKUP(B340,'2-Kosten per locatie'!$A$11:$C$31,3,FALSE)</f>
        <v>0</v>
      </c>
      <c r="U340" s="144">
        <f t="shared" si="28"/>
        <v>0</v>
      </c>
      <c r="V340" s="145">
        <f>VLOOKUP(K340,'3-Productie normen'!A:AG,29,FALSE)</f>
        <v>0</v>
      </c>
      <c r="W340" s="145"/>
      <c r="X340" s="146"/>
      <c r="Y340" s="147">
        <f t="shared" si="29"/>
        <v>0</v>
      </c>
    </row>
    <row r="341" spans="1:25" s="148" customFormat="1" ht="13.9" customHeight="1">
      <c r="A341" s="137">
        <v>341</v>
      </c>
      <c r="B341" s="138" t="s">
        <v>480</v>
      </c>
      <c r="C341" s="138" t="s">
        <v>481</v>
      </c>
      <c r="D341" s="138"/>
      <c r="E341" s="2">
        <v>0</v>
      </c>
      <c r="F341" s="2" t="s">
        <v>746</v>
      </c>
      <c r="G341" s="2" t="s">
        <v>777</v>
      </c>
      <c r="H341" s="2" t="s">
        <v>778</v>
      </c>
      <c r="I341" s="139" t="s">
        <v>267</v>
      </c>
      <c r="J341" s="139" t="s">
        <v>267</v>
      </c>
      <c r="K341" s="139" t="s">
        <v>259</v>
      </c>
      <c r="L341" s="139" t="s">
        <v>492</v>
      </c>
      <c r="M341" s="140"/>
      <c r="N341" s="141">
        <v>44.54</v>
      </c>
      <c r="O341" s="142">
        <f t="shared" si="25"/>
        <v>0</v>
      </c>
      <c r="P341" s="2" t="s">
        <v>477</v>
      </c>
      <c r="Q341" s="2">
        <v>0</v>
      </c>
      <c r="R341" s="143">
        <f t="shared" si="26"/>
        <v>0</v>
      </c>
      <c r="S341" s="143">
        <f t="shared" si="27"/>
        <v>0</v>
      </c>
      <c r="T341" s="144">
        <f>IF(P341="nio",0,IF(P341&gt;0,VLOOKUP(K341,'3-Productie normen'!A:W,VLOOKUP(P341,'3-Productie normen'!$B$37:$C$59,2,FALSE),FALSE)))/VLOOKUP(B341,'2-Kosten per locatie'!$A$11:$C$31,3,FALSE)</f>
        <v>0</v>
      </c>
      <c r="U341" s="144">
        <f t="shared" si="28"/>
        <v>0</v>
      </c>
      <c r="V341" s="145">
        <f>VLOOKUP(K341,'3-Productie normen'!A:AG,29,FALSE)</f>
        <v>0</v>
      </c>
      <c r="W341" s="145"/>
      <c r="X341" s="146"/>
      <c r="Y341" s="147">
        <f t="shared" si="29"/>
        <v>0</v>
      </c>
    </row>
    <row r="342" spans="1:25" s="148" customFormat="1" ht="13.9" customHeight="1">
      <c r="A342" s="137">
        <v>342</v>
      </c>
      <c r="B342" s="138" t="s">
        <v>480</v>
      </c>
      <c r="C342" s="138" t="s">
        <v>481</v>
      </c>
      <c r="D342" s="138"/>
      <c r="E342" s="2">
        <v>0</v>
      </c>
      <c r="F342" s="2" t="s">
        <v>746</v>
      </c>
      <c r="G342" s="2" t="s">
        <v>779</v>
      </c>
      <c r="H342" s="2" t="s">
        <v>246</v>
      </c>
      <c r="I342" s="139" t="s">
        <v>257</v>
      </c>
      <c r="J342" s="139" t="s">
        <v>318</v>
      </c>
      <c r="K342" s="139" t="s">
        <v>259</v>
      </c>
      <c r="L342" s="139" t="s">
        <v>246</v>
      </c>
      <c r="M342" s="140"/>
      <c r="N342" s="141">
        <v>8.68</v>
      </c>
      <c r="O342" s="142">
        <f t="shared" si="25"/>
        <v>0</v>
      </c>
      <c r="P342" s="2" t="s">
        <v>477</v>
      </c>
      <c r="Q342" s="2">
        <v>0</v>
      </c>
      <c r="R342" s="143">
        <f t="shared" si="26"/>
        <v>0</v>
      </c>
      <c r="S342" s="143">
        <f t="shared" si="27"/>
        <v>0</v>
      </c>
      <c r="T342" s="144">
        <f>IF(P342="nio",0,IF(P342&gt;0,VLOOKUP(K342,'3-Productie normen'!A:W,VLOOKUP(P342,'3-Productie normen'!$B$37:$C$59,2,FALSE),FALSE)))/VLOOKUP(B342,'2-Kosten per locatie'!$A$11:$C$31,3,FALSE)</f>
        <v>0</v>
      </c>
      <c r="U342" s="144">
        <f t="shared" si="28"/>
        <v>0</v>
      </c>
      <c r="V342" s="145">
        <f>VLOOKUP(K342,'3-Productie normen'!A:AG,29,FALSE)</f>
        <v>0</v>
      </c>
      <c r="W342" s="145"/>
      <c r="X342" s="146"/>
      <c r="Y342" s="147">
        <f t="shared" si="29"/>
        <v>0</v>
      </c>
    </row>
    <row r="343" spans="1:25" s="148" customFormat="1" ht="13.9" customHeight="1">
      <c r="A343" s="137">
        <v>343</v>
      </c>
      <c r="B343" s="138" t="s">
        <v>480</v>
      </c>
      <c r="C343" s="138" t="s">
        <v>481</v>
      </c>
      <c r="D343" s="138"/>
      <c r="E343" s="2">
        <v>0</v>
      </c>
      <c r="F343" s="2" t="s">
        <v>746</v>
      </c>
      <c r="G343" s="2" t="s">
        <v>780</v>
      </c>
      <c r="H343" s="2" t="s">
        <v>246</v>
      </c>
      <c r="I343" s="139" t="s">
        <v>257</v>
      </c>
      <c r="J343" s="139" t="s">
        <v>318</v>
      </c>
      <c r="K343" s="139" t="s">
        <v>259</v>
      </c>
      <c r="L343" s="139" t="s">
        <v>246</v>
      </c>
      <c r="M343" s="140"/>
      <c r="N343" s="141">
        <v>8.5299999999999994</v>
      </c>
      <c r="O343" s="142">
        <f t="shared" si="25"/>
        <v>0</v>
      </c>
      <c r="P343" s="2" t="s">
        <v>477</v>
      </c>
      <c r="Q343" s="2">
        <v>0</v>
      </c>
      <c r="R343" s="143">
        <f t="shared" si="26"/>
        <v>0</v>
      </c>
      <c r="S343" s="143">
        <f t="shared" si="27"/>
        <v>0</v>
      </c>
      <c r="T343" s="144">
        <f>IF(P343="nio",0,IF(P343&gt;0,VLOOKUP(K343,'3-Productie normen'!A:W,VLOOKUP(P343,'3-Productie normen'!$B$37:$C$59,2,FALSE),FALSE)))/VLOOKUP(B343,'2-Kosten per locatie'!$A$11:$C$31,3,FALSE)</f>
        <v>0</v>
      </c>
      <c r="U343" s="144">
        <f t="shared" si="28"/>
        <v>0</v>
      </c>
      <c r="V343" s="145">
        <f>VLOOKUP(K343,'3-Productie normen'!A:AG,29,FALSE)</f>
        <v>0</v>
      </c>
      <c r="W343" s="145"/>
      <c r="X343" s="146"/>
      <c r="Y343" s="147">
        <f t="shared" si="29"/>
        <v>0</v>
      </c>
    </row>
    <row r="344" spans="1:25" s="148" customFormat="1" ht="13.9" customHeight="1">
      <c r="A344" s="137">
        <v>344</v>
      </c>
      <c r="B344" s="138" t="s">
        <v>480</v>
      </c>
      <c r="C344" s="138" t="s">
        <v>481</v>
      </c>
      <c r="D344" s="138"/>
      <c r="E344" s="2">
        <v>0</v>
      </c>
      <c r="F344" s="2" t="s">
        <v>746</v>
      </c>
      <c r="G344" s="2" t="s">
        <v>781</v>
      </c>
      <c r="H344" s="2" t="s">
        <v>246</v>
      </c>
      <c r="I344" s="139" t="s">
        <v>257</v>
      </c>
      <c r="J344" s="139" t="s">
        <v>318</v>
      </c>
      <c r="K344" s="139" t="s">
        <v>259</v>
      </c>
      <c r="L344" s="139" t="s">
        <v>246</v>
      </c>
      <c r="M344" s="140"/>
      <c r="N344" s="141">
        <v>8.6300000000000008</v>
      </c>
      <c r="O344" s="142">
        <f t="shared" si="25"/>
        <v>0</v>
      </c>
      <c r="P344" s="2" t="s">
        <v>477</v>
      </c>
      <c r="Q344" s="2">
        <v>0</v>
      </c>
      <c r="R344" s="143">
        <f t="shared" si="26"/>
        <v>0</v>
      </c>
      <c r="S344" s="143">
        <f t="shared" si="27"/>
        <v>0</v>
      </c>
      <c r="T344" s="144">
        <f>IF(P344="nio",0,IF(P344&gt;0,VLOOKUP(K344,'3-Productie normen'!A:W,VLOOKUP(P344,'3-Productie normen'!$B$37:$C$59,2,FALSE),FALSE)))/VLOOKUP(B344,'2-Kosten per locatie'!$A$11:$C$31,3,FALSE)</f>
        <v>0</v>
      </c>
      <c r="U344" s="144">
        <f t="shared" si="28"/>
        <v>0</v>
      </c>
      <c r="V344" s="145">
        <f>VLOOKUP(K344,'3-Productie normen'!A:AG,29,FALSE)</f>
        <v>0</v>
      </c>
      <c r="W344" s="145"/>
      <c r="X344" s="146"/>
      <c r="Y344" s="147">
        <f t="shared" si="29"/>
        <v>0</v>
      </c>
    </row>
    <row r="345" spans="1:25" s="148" customFormat="1" ht="13.9" customHeight="1">
      <c r="A345" s="137">
        <v>345</v>
      </c>
      <c r="B345" s="138" t="s">
        <v>480</v>
      </c>
      <c r="C345" s="138" t="s">
        <v>481</v>
      </c>
      <c r="D345" s="138"/>
      <c r="E345" s="2">
        <v>0</v>
      </c>
      <c r="F345" s="2" t="s">
        <v>746</v>
      </c>
      <c r="G345" s="2" t="s">
        <v>782</v>
      </c>
      <c r="H345" s="2" t="s">
        <v>246</v>
      </c>
      <c r="I345" s="139" t="s">
        <v>257</v>
      </c>
      <c r="J345" s="139" t="s">
        <v>318</v>
      </c>
      <c r="K345" s="139" t="s">
        <v>259</v>
      </c>
      <c r="L345" s="139" t="s">
        <v>246</v>
      </c>
      <c r="M345" s="140"/>
      <c r="N345" s="141">
        <v>8.49</v>
      </c>
      <c r="O345" s="142">
        <f t="shared" si="25"/>
        <v>0</v>
      </c>
      <c r="P345" s="2" t="s">
        <v>477</v>
      </c>
      <c r="Q345" s="2">
        <v>0</v>
      </c>
      <c r="R345" s="143">
        <f t="shared" si="26"/>
        <v>0</v>
      </c>
      <c r="S345" s="143">
        <f t="shared" si="27"/>
        <v>0</v>
      </c>
      <c r="T345" s="144">
        <f>IF(P345="nio",0,IF(P345&gt;0,VLOOKUP(K345,'3-Productie normen'!A:W,VLOOKUP(P345,'3-Productie normen'!$B$37:$C$59,2,FALSE),FALSE)))/VLOOKUP(B345,'2-Kosten per locatie'!$A$11:$C$31,3,FALSE)</f>
        <v>0</v>
      </c>
      <c r="U345" s="144">
        <f t="shared" si="28"/>
        <v>0</v>
      </c>
      <c r="V345" s="145">
        <f>VLOOKUP(K345,'3-Productie normen'!A:AG,29,FALSE)</f>
        <v>0</v>
      </c>
      <c r="W345" s="145"/>
      <c r="X345" s="146"/>
      <c r="Y345" s="147">
        <f t="shared" si="29"/>
        <v>0</v>
      </c>
    </row>
    <row r="346" spans="1:25" s="148" customFormat="1" ht="13.9" customHeight="1">
      <c r="A346" s="137">
        <v>346</v>
      </c>
      <c r="B346" s="138" t="s">
        <v>480</v>
      </c>
      <c r="C346" s="138" t="s">
        <v>481</v>
      </c>
      <c r="D346" s="138"/>
      <c r="E346" s="2">
        <v>0</v>
      </c>
      <c r="F346" s="2" t="s">
        <v>746</v>
      </c>
      <c r="G346" s="2" t="s">
        <v>783</v>
      </c>
      <c r="H346" s="2" t="s">
        <v>246</v>
      </c>
      <c r="I346" s="139" t="s">
        <v>257</v>
      </c>
      <c r="J346" s="139" t="s">
        <v>318</v>
      </c>
      <c r="K346" s="139" t="s">
        <v>259</v>
      </c>
      <c r="L346" s="139" t="s">
        <v>246</v>
      </c>
      <c r="M346" s="140"/>
      <c r="N346" s="141">
        <v>0.83</v>
      </c>
      <c r="O346" s="142">
        <f t="shared" si="25"/>
        <v>0</v>
      </c>
      <c r="P346" s="2" t="s">
        <v>477</v>
      </c>
      <c r="Q346" s="2">
        <v>0</v>
      </c>
      <c r="R346" s="143">
        <f t="shared" si="26"/>
        <v>0</v>
      </c>
      <c r="S346" s="143">
        <f t="shared" si="27"/>
        <v>0</v>
      </c>
      <c r="T346" s="144">
        <f>IF(P346="nio",0,IF(P346&gt;0,VLOOKUP(K346,'3-Productie normen'!A:W,VLOOKUP(P346,'3-Productie normen'!$B$37:$C$59,2,FALSE),FALSE)))/VLOOKUP(B346,'2-Kosten per locatie'!$A$11:$C$31,3,FALSE)</f>
        <v>0</v>
      </c>
      <c r="U346" s="144">
        <f t="shared" si="28"/>
        <v>0</v>
      </c>
      <c r="V346" s="145">
        <f>VLOOKUP(K346,'3-Productie normen'!A:AG,29,FALSE)</f>
        <v>0</v>
      </c>
      <c r="W346" s="145"/>
      <c r="X346" s="146"/>
      <c r="Y346" s="147">
        <f t="shared" si="29"/>
        <v>0</v>
      </c>
    </row>
    <row r="347" spans="1:25" s="148" customFormat="1" ht="13.9" customHeight="1">
      <c r="A347" s="137">
        <v>347</v>
      </c>
      <c r="B347" s="138" t="s">
        <v>480</v>
      </c>
      <c r="C347" s="138" t="s">
        <v>481</v>
      </c>
      <c r="D347" s="138"/>
      <c r="E347" s="2">
        <v>0</v>
      </c>
      <c r="F347" s="2" t="s">
        <v>746</v>
      </c>
      <c r="G347" s="2" t="s">
        <v>784</v>
      </c>
      <c r="H347" s="2" t="s">
        <v>246</v>
      </c>
      <c r="I347" s="139" t="s">
        <v>257</v>
      </c>
      <c r="J347" s="139" t="s">
        <v>318</v>
      </c>
      <c r="K347" s="139" t="s">
        <v>259</v>
      </c>
      <c r="L347" s="139" t="s">
        <v>246</v>
      </c>
      <c r="M347" s="140"/>
      <c r="N347" s="141">
        <v>1.75</v>
      </c>
      <c r="O347" s="142">
        <f t="shared" si="25"/>
        <v>0</v>
      </c>
      <c r="P347" s="2" t="s">
        <v>477</v>
      </c>
      <c r="Q347" s="2">
        <v>0</v>
      </c>
      <c r="R347" s="143">
        <f t="shared" si="26"/>
        <v>0</v>
      </c>
      <c r="S347" s="143">
        <f t="shared" si="27"/>
        <v>0</v>
      </c>
      <c r="T347" s="144">
        <f>IF(P347="nio",0,IF(P347&gt;0,VLOOKUP(K347,'3-Productie normen'!A:W,VLOOKUP(P347,'3-Productie normen'!$B$37:$C$59,2,FALSE),FALSE)))/VLOOKUP(B347,'2-Kosten per locatie'!$A$11:$C$31,3,FALSE)</f>
        <v>0</v>
      </c>
      <c r="U347" s="144">
        <f t="shared" si="28"/>
        <v>0</v>
      </c>
      <c r="V347" s="145">
        <f>VLOOKUP(K347,'3-Productie normen'!A:AG,29,FALSE)</f>
        <v>0</v>
      </c>
      <c r="W347" s="145"/>
      <c r="X347" s="146"/>
      <c r="Y347" s="147">
        <f t="shared" si="29"/>
        <v>0</v>
      </c>
    </row>
    <row r="348" spans="1:25" s="148" customFormat="1" ht="13.9" customHeight="1">
      <c r="A348" s="137">
        <v>348</v>
      </c>
      <c r="B348" s="138" t="s">
        <v>480</v>
      </c>
      <c r="C348" s="138" t="s">
        <v>481</v>
      </c>
      <c r="D348" s="138"/>
      <c r="E348" s="2">
        <v>0</v>
      </c>
      <c r="F348" s="2" t="s">
        <v>746</v>
      </c>
      <c r="G348" s="2" t="s">
        <v>785</v>
      </c>
      <c r="H348" s="2" t="s">
        <v>246</v>
      </c>
      <c r="I348" s="139" t="s">
        <v>257</v>
      </c>
      <c r="J348" s="139" t="s">
        <v>318</v>
      </c>
      <c r="K348" s="139" t="s">
        <v>259</v>
      </c>
      <c r="L348" s="139" t="s">
        <v>246</v>
      </c>
      <c r="M348" s="140"/>
      <c r="N348" s="141">
        <v>8.68</v>
      </c>
      <c r="O348" s="142">
        <f t="shared" si="25"/>
        <v>0</v>
      </c>
      <c r="P348" s="2" t="s">
        <v>477</v>
      </c>
      <c r="Q348" s="2">
        <v>0</v>
      </c>
      <c r="R348" s="143">
        <f t="shared" si="26"/>
        <v>0</v>
      </c>
      <c r="S348" s="143">
        <f t="shared" si="27"/>
        <v>0</v>
      </c>
      <c r="T348" s="144">
        <f>IF(P348="nio",0,IF(P348&gt;0,VLOOKUP(K348,'3-Productie normen'!A:W,VLOOKUP(P348,'3-Productie normen'!$B$37:$C$59,2,FALSE),FALSE)))/VLOOKUP(B348,'2-Kosten per locatie'!$A$11:$C$31,3,FALSE)</f>
        <v>0</v>
      </c>
      <c r="U348" s="144">
        <f t="shared" si="28"/>
        <v>0</v>
      </c>
      <c r="V348" s="145">
        <f>VLOOKUP(K348,'3-Productie normen'!A:AG,29,FALSE)</f>
        <v>0</v>
      </c>
      <c r="W348" s="145"/>
      <c r="X348" s="146"/>
      <c r="Y348" s="147">
        <f t="shared" si="29"/>
        <v>0</v>
      </c>
    </row>
    <row r="349" spans="1:25" s="148" customFormat="1" ht="13.9" customHeight="1">
      <c r="A349" s="137">
        <v>349</v>
      </c>
      <c r="B349" s="138" t="s">
        <v>480</v>
      </c>
      <c r="C349" s="138" t="s">
        <v>481</v>
      </c>
      <c r="D349" s="138"/>
      <c r="E349" s="2">
        <v>0</v>
      </c>
      <c r="F349" s="2" t="s">
        <v>746</v>
      </c>
      <c r="G349" s="2" t="s">
        <v>786</v>
      </c>
      <c r="H349" s="2" t="s">
        <v>246</v>
      </c>
      <c r="I349" s="139" t="s">
        <v>257</v>
      </c>
      <c r="J349" s="139" t="s">
        <v>318</v>
      </c>
      <c r="K349" s="139" t="s">
        <v>259</v>
      </c>
      <c r="L349" s="139" t="s">
        <v>246</v>
      </c>
      <c r="M349" s="140"/>
      <c r="N349" s="141">
        <v>8.5299999999999994</v>
      </c>
      <c r="O349" s="142">
        <f t="shared" si="25"/>
        <v>0</v>
      </c>
      <c r="P349" s="2" t="s">
        <v>477</v>
      </c>
      <c r="Q349" s="2">
        <v>0</v>
      </c>
      <c r="R349" s="143">
        <f t="shared" si="26"/>
        <v>0</v>
      </c>
      <c r="S349" s="143">
        <f t="shared" si="27"/>
        <v>0</v>
      </c>
      <c r="T349" s="144">
        <f>IF(P349="nio",0,IF(P349&gt;0,VLOOKUP(K349,'3-Productie normen'!A:W,VLOOKUP(P349,'3-Productie normen'!$B$37:$C$59,2,FALSE),FALSE)))/VLOOKUP(B349,'2-Kosten per locatie'!$A$11:$C$31,3,FALSE)</f>
        <v>0</v>
      </c>
      <c r="U349" s="144">
        <f t="shared" si="28"/>
        <v>0</v>
      </c>
      <c r="V349" s="145">
        <f>VLOOKUP(K349,'3-Productie normen'!A:AG,29,FALSE)</f>
        <v>0</v>
      </c>
      <c r="W349" s="145"/>
      <c r="X349" s="146"/>
      <c r="Y349" s="147">
        <f t="shared" si="29"/>
        <v>0</v>
      </c>
    </row>
    <row r="350" spans="1:25" s="148" customFormat="1" ht="13.9" customHeight="1">
      <c r="A350" s="137">
        <v>350</v>
      </c>
      <c r="B350" s="138" t="s">
        <v>480</v>
      </c>
      <c r="C350" s="138" t="s">
        <v>481</v>
      </c>
      <c r="D350" s="138"/>
      <c r="E350" s="2">
        <v>0</v>
      </c>
      <c r="F350" s="2" t="s">
        <v>746</v>
      </c>
      <c r="G350" s="2" t="s">
        <v>787</v>
      </c>
      <c r="H350" s="2" t="s">
        <v>246</v>
      </c>
      <c r="I350" s="139" t="s">
        <v>46</v>
      </c>
      <c r="J350" s="139" t="s">
        <v>320</v>
      </c>
      <c r="K350" s="139" t="s">
        <v>259</v>
      </c>
      <c r="L350" s="139" t="s">
        <v>314</v>
      </c>
      <c r="M350" s="140"/>
      <c r="N350" s="141">
        <v>7.54</v>
      </c>
      <c r="O350" s="142">
        <f t="shared" si="25"/>
        <v>0</v>
      </c>
      <c r="P350" s="2" t="s">
        <v>477</v>
      </c>
      <c r="Q350" s="2">
        <v>0</v>
      </c>
      <c r="R350" s="143">
        <f t="shared" si="26"/>
        <v>0</v>
      </c>
      <c r="S350" s="143">
        <f t="shared" si="27"/>
        <v>0</v>
      </c>
      <c r="T350" s="144">
        <f>IF(P350="nio",0,IF(P350&gt;0,VLOOKUP(K350,'3-Productie normen'!A:W,VLOOKUP(P350,'3-Productie normen'!$B$37:$C$59,2,FALSE),FALSE)))/VLOOKUP(B350,'2-Kosten per locatie'!$A$11:$C$31,3,FALSE)</f>
        <v>0</v>
      </c>
      <c r="U350" s="144">
        <f t="shared" si="28"/>
        <v>0</v>
      </c>
      <c r="V350" s="145">
        <f>VLOOKUP(K350,'3-Productie normen'!A:AG,29,FALSE)</f>
        <v>0</v>
      </c>
      <c r="W350" s="145"/>
      <c r="X350" s="146"/>
      <c r="Y350" s="147">
        <f t="shared" si="29"/>
        <v>0</v>
      </c>
    </row>
    <row r="351" spans="1:25" s="148" customFormat="1" ht="13.9" customHeight="1">
      <c r="A351" s="137">
        <v>351</v>
      </c>
      <c r="B351" s="138" t="s">
        <v>480</v>
      </c>
      <c r="C351" s="138" t="s">
        <v>481</v>
      </c>
      <c r="D351" s="138"/>
      <c r="E351" s="2">
        <v>0</v>
      </c>
      <c r="F351" s="2" t="s">
        <v>746</v>
      </c>
      <c r="G351" s="2" t="s">
        <v>788</v>
      </c>
      <c r="H351" s="2" t="s">
        <v>246</v>
      </c>
      <c r="I351" s="139" t="s">
        <v>46</v>
      </c>
      <c r="J351" s="139" t="s">
        <v>320</v>
      </c>
      <c r="K351" s="139" t="s">
        <v>321</v>
      </c>
      <c r="L351" s="139" t="s">
        <v>314</v>
      </c>
      <c r="M351" s="140"/>
      <c r="N351" s="141">
        <v>7.15</v>
      </c>
      <c r="O351" s="142">
        <f t="shared" si="25"/>
        <v>420</v>
      </c>
      <c r="P351" s="2">
        <v>210</v>
      </c>
      <c r="Q351" s="2">
        <v>210</v>
      </c>
      <c r="R351" s="143" t="e">
        <f t="shared" si="26"/>
        <v>#DIV/0!</v>
      </c>
      <c r="S351" s="143" t="e">
        <f t="shared" si="27"/>
        <v>#DIV/0!</v>
      </c>
      <c r="T351" s="144">
        <f>IF(P351="nio",0,IF(P351&gt;0,VLOOKUP(K351,'3-Productie normen'!A:W,VLOOKUP(P351,'3-Productie normen'!$B$37:$C$59,2,FALSE),FALSE)))/VLOOKUP(B351,'2-Kosten per locatie'!$A$11:$C$31,3,FALSE)</f>
        <v>0</v>
      </c>
      <c r="U351" s="144">
        <f t="shared" si="28"/>
        <v>0</v>
      </c>
      <c r="V351" s="145" t="str">
        <f>VLOOKUP(K351,'3-Productie normen'!A:AG,29,FALSE)</f>
        <v>S</v>
      </c>
      <c r="W351" s="145"/>
      <c r="X351" s="146"/>
      <c r="Y351" s="147">
        <f t="shared" si="29"/>
        <v>3003</v>
      </c>
    </row>
    <row r="352" spans="1:25" s="148" customFormat="1" ht="13.9" customHeight="1">
      <c r="A352" s="137">
        <v>352</v>
      </c>
      <c r="B352" s="138" t="s">
        <v>480</v>
      </c>
      <c r="C352" s="138" t="s">
        <v>481</v>
      </c>
      <c r="D352" s="138"/>
      <c r="E352" s="2">
        <v>0</v>
      </c>
      <c r="F352" s="2" t="s">
        <v>746</v>
      </c>
      <c r="G352" s="2" t="s">
        <v>789</v>
      </c>
      <c r="H352" s="2" t="s">
        <v>246</v>
      </c>
      <c r="I352" s="139" t="s">
        <v>46</v>
      </c>
      <c r="J352" s="139" t="s">
        <v>323</v>
      </c>
      <c r="K352" s="139" t="s">
        <v>321</v>
      </c>
      <c r="L352" s="139" t="s">
        <v>314</v>
      </c>
      <c r="M352" s="140"/>
      <c r="N352" s="141">
        <v>1.36</v>
      </c>
      <c r="O352" s="142">
        <f t="shared" si="25"/>
        <v>420</v>
      </c>
      <c r="P352" s="2">
        <v>210</v>
      </c>
      <c r="Q352" s="2">
        <v>210</v>
      </c>
      <c r="R352" s="143" t="e">
        <f t="shared" si="26"/>
        <v>#DIV/0!</v>
      </c>
      <c r="S352" s="143" t="e">
        <f t="shared" si="27"/>
        <v>#DIV/0!</v>
      </c>
      <c r="T352" s="144">
        <f>IF(P352="nio",0,IF(P352&gt;0,VLOOKUP(K352,'3-Productie normen'!A:W,VLOOKUP(P352,'3-Productie normen'!$B$37:$C$59,2,FALSE),FALSE)))/VLOOKUP(B352,'2-Kosten per locatie'!$A$11:$C$31,3,FALSE)</f>
        <v>0</v>
      </c>
      <c r="U352" s="144">
        <f t="shared" si="28"/>
        <v>0</v>
      </c>
      <c r="V352" s="145" t="str">
        <f>VLOOKUP(K352,'3-Productie normen'!A:AG,29,FALSE)</f>
        <v>S</v>
      </c>
      <c r="W352" s="145"/>
      <c r="X352" s="146"/>
      <c r="Y352" s="147">
        <f t="shared" si="29"/>
        <v>571.20000000000005</v>
      </c>
    </row>
    <row r="353" spans="1:25" s="148" customFormat="1" ht="13.9" customHeight="1">
      <c r="A353" s="137">
        <v>353</v>
      </c>
      <c r="B353" s="138" t="s">
        <v>480</v>
      </c>
      <c r="C353" s="138" t="s">
        <v>481</v>
      </c>
      <c r="D353" s="138"/>
      <c r="E353" s="2">
        <v>0</v>
      </c>
      <c r="F353" s="2" t="s">
        <v>746</v>
      </c>
      <c r="G353" s="2" t="s">
        <v>790</v>
      </c>
      <c r="H353" s="2" t="s">
        <v>246</v>
      </c>
      <c r="I353" s="139" t="s">
        <v>46</v>
      </c>
      <c r="J353" s="139" t="s">
        <v>323</v>
      </c>
      <c r="K353" s="139" t="s">
        <v>321</v>
      </c>
      <c r="L353" s="139" t="s">
        <v>314</v>
      </c>
      <c r="M353" s="140"/>
      <c r="N353" s="141">
        <v>1.35</v>
      </c>
      <c r="O353" s="142">
        <f t="shared" si="25"/>
        <v>420</v>
      </c>
      <c r="P353" s="2">
        <v>210</v>
      </c>
      <c r="Q353" s="2">
        <v>210</v>
      </c>
      <c r="R353" s="143" t="e">
        <f t="shared" si="26"/>
        <v>#DIV/0!</v>
      </c>
      <c r="S353" s="143" t="e">
        <f t="shared" si="27"/>
        <v>#DIV/0!</v>
      </c>
      <c r="T353" s="144">
        <f>IF(P353="nio",0,IF(P353&gt;0,VLOOKUP(K353,'3-Productie normen'!A:W,VLOOKUP(P353,'3-Productie normen'!$B$37:$C$59,2,FALSE),FALSE)))/VLOOKUP(B353,'2-Kosten per locatie'!$A$11:$C$31,3,FALSE)</f>
        <v>0</v>
      </c>
      <c r="U353" s="144">
        <f t="shared" si="28"/>
        <v>0</v>
      </c>
      <c r="V353" s="145" t="str">
        <f>VLOOKUP(K353,'3-Productie normen'!A:AG,29,FALSE)</f>
        <v>S</v>
      </c>
      <c r="W353" s="145"/>
      <c r="X353" s="146"/>
      <c r="Y353" s="147">
        <f t="shared" si="29"/>
        <v>567</v>
      </c>
    </row>
    <row r="354" spans="1:25" s="148" customFormat="1" ht="13.9" customHeight="1">
      <c r="A354" s="137">
        <v>354</v>
      </c>
      <c r="B354" s="138" t="s">
        <v>480</v>
      </c>
      <c r="C354" s="138" t="s">
        <v>481</v>
      </c>
      <c r="D354" s="138"/>
      <c r="E354" s="2">
        <v>0</v>
      </c>
      <c r="F354" s="2" t="s">
        <v>746</v>
      </c>
      <c r="G354" s="2" t="s">
        <v>791</v>
      </c>
      <c r="H354" s="2" t="s">
        <v>246</v>
      </c>
      <c r="I354" s="139" t="s">
        <v>46</v>
      </c>
      <c r="J354" s="139" t="s">
        <v>323</v>
      </c>
      <c r="K354" s="139" t="s">
        <v>321</v>
      </c>
      <c r="L354" s="139" t="s">
        <v>314</v>
      </c>
      <c r="M354" s="140"/>
      <c r="N354" s="141">
        <v>1.36</v>
      </c>
      <c r="O354" s="142">
        <f t="shared" si="25"/>
        <v>420</v>
      </c>
      <c r="P354" s="2">
        <v>210</v>
      </c>
      <c r="Q354" s="2">
        <v>210</v>
      </c>
      <c r="R354" s="143" t="e">
        <f t="shared" si="26"/>
        <v>#DIV/0!</v>
      </c>
      <c r="S354" s="143" t="e">
        <f t="shared" si="27"/>
        <v>#DIV/0!</v>
      </c>
      <c r="T354" s="144">
        <f>IF(P354="nio",0,IF(P354&gt;0,VLOOKUP(K354,'3-Productie normen'!A:W,VLOOKUP(P354,'3-Productie normen'!$B$37:$C$59,2,FALSE),FALSE)))/VLOOKUP(B354,'2-Kosten per locatie'!$A$11:$C$31,3,FALSE)</f>
        <v>0</v>
      </c>
      <c r="U354" s="144">
        <f t="shared" si="28"/>
        <v>0</v>
      </c>
      <c r="V354" s="145" t="str">
        <f>VLOOKUP(K354,'3-Productie normen'!A:AG,29,FALSE)</f>
        <v>S</v>
      </c>
      <c r="W354" s="145"/>
      <c r="X354" s="146"/>
      <c r="Y354" s="147">
        <f t="shared" si="29"/>
        <v>571.20000000000005</v>
      </c>
    </row>
    <row r="355" spans="1:25" s="148" customFormat="1" ht="13.9" customHeight="1">
      <c r="A355" s="137">
        <v>355</v>
      </c>
      <c r="B355" s="138" t="s">
        <v>480</v>
      </c>
      <c r="C355" s="138" t="s">
        <v>481</v>
      </c>
      <c r="D355" s="138"/>
      <c r="E355" s="2">
        <v>0</v>
      </c>
      <c r="F355" s="2" t="s">
        <v>746</v>
      </c>
      <c r="G355" s="2" t="s">
        <v>792</v>
      </c>
      <c r="H355" s="2" t="s">
        <v>246</v>
      </c>
      <c r="I355" s="139" t="s">
        <v>46</v>
      </c>
      <c r="J355" s="139" t="s">
        <v>320</v>
      </c>
      <c r="K355" s="139" t="s">
        <v>321</v>
      </c>
      <c r="L355" s="139" t="s">
        <v>314</v>
      </c>
      <c r="M355" s="140"/>
      <c r="N355" s="141">
        <v>7.15</v>
      </c>
      <c r="O355" s="142">
        <f t="shared" si="25"/>
        <v>420</v>
      </c>
      <c r="P355" s="2">
        <v>210</v>
      </c>
      <c r="Q355" s="2">
        <v>210</v>
      </c>
      <c r="R355" s="143" t="e">
        <f t="shared" si="26"/>
        <v>#DIV/0!</v>
      </c>
      <c r="S355" s="143" t="e">
        <f t="shared" si="27"/>
        <v>#DIV/0!</v>
      </c>
      <c r="T355" s="144">
        <f>IF(P355="nio",0,IF(P355&gt;0,VLOOKUP(K355,'3-Productie normen'!A:W,VLOOKUP(P355,'3-Productie normen'!$B$37:$C$59,2,FALSE),FALSE)))/VLOOKUP(B355,'2-Kosten per locatie'!$A$11:$C$31,3,FALSE)</f>
        <v>0</v>
      </c>
      <c r="U355" s="144">
        <f t="shared" si="28"/>
        <v>0</v>
      </c>
      <c r="V355" s="145" t="str">
        <f>VLOOKUP(K355,'3-Productie normen'!A:AG,29,FALSE)</f>
        <v>S</v>
      </c>
      <c r="W355" s="145"/>
      <c r="X355" s="146"/>
      <c r="Y355" s="147">
        <f t="shared" si="29"/>
        <v>3003</v>
      </c>
    </row>
    <row r="356" spans="1:25" s="148" customFormat="1" ht="13.9" customHeight="1">
      <c r="A356" s="137">
        <v>356</v>
      </c>
      <c r="B356" s="138" t="s">
        <v>480</v>
      </c>
      <c r="C356" s="138" t="s">
        <v>481</v>
      </c>
      <c r="D356" s="138"/>
      <c r="E356" s="2">
        <v>0</v>
      </c>
      <c r="F356" s="2" t="s">
        <v>746</v>
      </c>
      <c r="G356" s="2" t="s">
        <v>793</v>
      </c>
      <c r="H356" s="2" t="s">
        <v>246</v>
      </c>
      <c r="I356" s="139" t="s">
        <v>46</v>
      </c>
      <c r="J356" s="139" t="s">
        <v>323</v>
      </c>
      <c r="K356" s="139" t="s">
        <v>321</v>
      </c>
      <c r="L356" s="139" t="s">
        <v>314</v>
      </c>
      <c r="M356" s="140"/>
      <c r="N356" s="141">
        <v>1.36</v>
      </c>
      <c r="O356" s="142">
        <f t="shared" si="25"/>
        <v>420</v>
      </c>
      <c r="P356" s="2">
        <v>210</v>
      </c>
      <c r="Q356" s="2">
        <v>210</v>
      </c>
      <c r="R356" s="143" t="e">
        <f t="shared" si="26"/>
        <v>#DIV/0!</v>
      </c>
      <c r="S356" s="143" t="e">
        <f t="shared" si="27"/>
        <v>#DIV/0!</v>
      </c>
      <c r="T356" s="144">
        <f>IF(P356="nio",0,IF(P356&gt;0,VLOOKUP(K356,'3-Productie normen'!A:W,VLOOKUP(P356,'3-Productie normen'!$B$37:$C$59,2,FALSE),FALSE)))/VLOOKUP(B356,'2-Kosten per locatie'!$A$11:$C$31,3,FALSE)</f>
        <v>0</v>
      </c>
      <c r="U356" s="144">
        <f t="shared" si="28"/>
        <v>0</v>
      </c>
      <c r="V356" s="145" t="str">
        <f>VLOOKUP(K356,'3-Productie normen'!A:AG,29,FALSE)</f>
        <v>S</v>
      </c>
      <c r="W356" s="145"/>
      <c r="X356" s="146"/>
      <c r="Y356" s="147">
        <f t="shared" si="29"/>
        <v>571.20000000000005</v>
      </c>
    </row>
    <row r="357" spans="1:25" s="148" customFormat="1" ht="13.9" customHeight="1">
      <c r="A357" s="137">
        <v>357</v>
      </c>
      <c r="B357" s="138" t="s">
        <v>480</v>
      </c>
      <c r="C357" s="138" t="s">
        <v>481</v>
      </c>
      <c r="D357" s="138"/>
      <c r="E357" s="2">
        <v>0</v>
      </c>
      <c r="F357" s="2" t="s">
        <v>746</v>
      </c>
      <c r="G357" s="2" t="s">
        <v>794</v>
      </c>
      <c r="H357" s="2" t="s">
        <v>246</v>
      </c>
      <c r="I357" s="139" t="s">
        <v>46</v>
      </c>
      <c r="J357" s="139" t="s">
        <v>323</v>
      </c>
      <c r="K357" s="139" t="s">
        <v>321</v>
      </c>
      <c r="L357" s="139" t="s">
        <v>314</v>
      </c>
      <c r="M357" s="140"/>
      <c r="N357" s="141">
        <v>1.35</v>
      </c>
      <c r="O357" s="142">
        <f t="shared" si="25"/>
        <v>420</v>
      </c>
      <c r="P357" s="2">
        <v>210</v>
      </c>
      <c r="Q357" s="2">
        <v>210</v>
      </c>
      <c r="R357" s="143" t="e">
        <f t="shared" si="26"/>
        <v>#DIV/0!</v>
      </c>
      <c r="S357" s="143" t="e">
        <f t="shared" si="27"/>
        <v>#DIV/0!</v>
      </c>
      <c r="T357" s="144">
        <f>IF(P357="nio",0,IF(P357&gt;0,VLOOKUP(K357,'3-Productie normen'!A:W,VLOOKUP(P357,'3-Productie normen'!$B$37:$C$59,2,FALSE),FALSE)))/VLOOKUP(B357,'2-Kosten per locatie'!$A$11:$C$31,3,FALSE)</f>
        <v>0</v>
      </c>
      <c r="U357" s="144">
        <f t="shared" si="28"/>
        <v>0</v>
      </c>
      <c r="V357" s="145" t="str">
        <f>VLOOKUP(K357,'3-Productie normen'!A:AG,29,FALSE)</f>
        <v>S</v>
      </c>
      <c r="W357" s="145"/>
      <c r="X357" s="146"/>
      <c r="Y357" s="147">
        <f t="shared" si="29"/>
        <v>567</v>
      </c>
    </row>
    <row r="358" spans="1:25" s="148" customFormat="1" ht="13.9" customHeight="1">
      <c r="A358" s="137">
        <v>358</v>
      </c>
      <c r="B358" s="138" t="s">
        <v>480</v>
      </c>
      <c r="C358" s="138" t="s">
        <v>481</v>
      </c>
      <c r="D358" s="138"/>
      <c r="E358" s="2">
        <v>0</v>
      </c>
      <c r="F358" s="2" t="s">
        <v>746</v>
      </c>
      <c r="G358" s="2" t="s">
        <v>795</v>
      </c>
      <c r="H358" s="2" t="s">
        <v>246</v>
      </c>
      <c r="I358" s="139" t="s">
        <v>46</v>
      </c>
      <c r="J358" s="139" t="s">
        <v>323</v>
      </c>
      <c r="K358" s="139" t="s">
        <v>321</v>
      </c>
      <c r="L358" s="139" t="s">
        <v>314</v>
      </c>
      <c r="M358" s="140"/>
      <c r="N358" s="141">
        <v>1.36</v>
      </c>
      <c r="O358" s="142">
        <f t="shared" si="25"/>
        <v>420</v>
      </c>
      <c r="P358" s="2">
        <v>210</v>
      </c>
      <c r="Q358" s="2">
        <v>210</v>
      </c>
      <c r="R358" s="143" t="e">
        <f t="shared" si="26"/>
        <v>#DIV/0!</v>
      </c>
      <c r="S358" s="143" t="e">
        <f t="shared" si="27"/>
        <v>#DIV/0!</v>
      </c>
      <c r="T358" s="144">
        <f>IF(P358="nio",0,IF(P358&gt;0,VLOOKUP(K358,'3-Productie normen'!A:W,VLOOKUP(P358,'3-Productie normen'!$B$37:$C$59,2,FALSE),FALSE)))/VLOOKUP(B358,'2-Kosten per locatie'!$A$11:$C$31,3,FALSE)</f>
        <v>0</v>
      </c>
      <c r="U358" s="144">
        <f t="shared" si="28"/>
        <v>0</v>
      </c>
      <c r="V358" s="145" t="str">
        <f>VLOOKUP(K358,'3-Productie normen'!A:AG,29,FALSE)</f>
        <v>S</v>
      </c>
      <c r="W358" s="145"/>
      <c r="X358" s="146"/>
      <c r="Y358" s="147">
        <f t="shared" si="29"/>
        <v>571.20000000000005</v>
      </c>
    </row>
    <row r="359" spans="1:25" s="148" customFormat="1" ht="13.9" customHeight="1">
      <c r="A359" s="137">
        <v>359</v>
      </c>
      <c r="B359" s="138" t="s">
        <v>480</v>
      </c>
      <c r="C359" s="138" t="s">
        <v>481</v>
      </c>
      <c r="D359" s="138"/>
      <c r="E359" s="2">
        <v>0</v>
      </c>
      <c r="F359" s="2" t="s">
        <v>746</v>
      </c>
      <c r="G359" s="2" t="s">
        <v>796</v>
      </c>
      <c r="H359" s="2" t="s">
        <v>246</v>
      </c>
      <c r="I359" s="139" t="s">
        <v>46</v>
      </c>
      <c r="J359" s="139" t="s">
        <v>320</v>
      </c>
      <c r="K359" s="139" t="s">
        <v>321</v>
      </c>
      <c r="L359" s="139" t="s">
        <v>314</v>
      </c>
      <c r="M359" s="140"/>
      <c r="N359" s="141">
        <v>4.7699999999999996</v>
      </c>
      <c r="O359" s="142">
        <f t="shared" si="25"/>
        <v>420</v>
      </c>
      <c r="P359" s="2">
        <v>210</v>
      </c>
      <c r="Q359" s="2">
        <v>210</v>
      </c>
      <c r="R359" s="143" t="e">
        <f t="shared" si="26"/>
        <v>#DIV/0!</v>
      </c>
      <c r="S359" s="143" t="e">
        <f t="shared" si="27"/>
        <v>#DIV/0!</v>
      </c>
      <c r="T359" s="144">
        <f>IF(P359="nio",0,IF(P359&gt;0,VLOOKUP(K359,'3-Productie normen'!A:W,VLOOKUP(P359,'3-Productie normen'!$B$37:$C$59,2,FALSE),FALSE)))/VLOOKUP(B359,'2-Kosten per locatie'!$A$11:$C$31,3,FALSE)</f>
        <v>0</v>
      </c>
      <c r="U359" s="144">
        <f t="shared" si="28"/>
        <v>0</v>
      </c>
      <c r="V359" s="145" t="str">
        <f>VLOOKUP(K359,'3-Productie normen'!A:AG,29,FALSE)</f>
        <v>S</v>
      </c>
      <c r="W359" s="145"/>
      <c r="X359" s="146"/>
      <c r="Y359" s="147">
        <f t="shared" si="29"/>
        <v>2003.3999999999999</v>
      </c>
    </row>
    <row r="360" spans="1:25" s="148" customFormat="1" ht="13.9" customHeight="1">
      <c r="A360" s="137">
        <v>360</v>
      </c>
      <c r="B360" s="138" t="s">
        <v>480</v>
      </c>
      <c r="C360" s="138" t="s">
        <v>481</v>
      </c>
      <c r="D360" s="138"/>
      <c r="E360" s="2">
        <v>0</v>
      </c>
      <c r="F360" s="2" t="s">
        <v>746</v>
      </c>
      <c r="G360" s="2" t="s">
        <v>797</v>
      </c>
      <c r="H360" s="2" t="s">
        <v>246</v>
      </c>
      <c r="I360" s="139" t="s">
        <v>46</v>
      </c>
      <c r="J360" s="139" t="s">
        <v>323</v>
      </c>
      <c r="K360" s="139" t="s">
        <v>321</v>
      </c>
      <c r="L360" s="139" t="s">
        <v>314</v>
      </c>
      <c r="M360" s="140"/>
      <c r="N360" s="141">
        <v>1.36</v>
      </c>
      <c r="O360" s="142">
        <f t="shared" si="25"/>
        <v>420</v>
      </c>
      <c r="P360" s="2">
        <v>210</v>
      </c>
      <c r="Q360" s="2">
        <v>210</v>
      </c>
      <c r="R360" s="143" t="e">
        <f t="shared" si="26"/>
        <v>#DIV/0!</v>
      </c>
      <c r="S360" s="143" t="e">
        <f t="shared" si="27"/>
        <v>#DIV/0!</v>
      </c>
      <c r="T360" s="144">
        <f>IF(P360="nio",0,IF(P360&gt;0,VLOOKUP(K360,'3-Productie normen'!A:W,VLOOKUP(P360,'3-Productie normen'!$B$37:$C$59,2,FALSE),FALSE)))/VLOOKUP(B360,'2-Kosten per locatie'!$A$11:$C$31,3,FALSE)</f>
        <v>0</v>
      </c>
      <c r="U360" s="144">
        <f t="shared" si="28"/>
        <v>0</v>
      </c>
      <c r="V360" s="145" t="str">
        <f>VLOOKUP(K360,'3-Productie normen'!A:AG,29,FALSE)</f>
        <v>S</v>
      </c>
      <c r="W360" s="145"/>
      <c r="X360" s="146"/>
      <c r="Y360" s="147">
        <f t="shared" si="29"/>
        <v>571.20000000000005</v>
      </c>
    </row>
    <row r="361" spans="1:25" s="148" customFormat="1" ht="13.9" customHeight="1">
      <c r="A361" s="137">
        <v>361</v>
      </c>
      <c r="B361" s="138" t="s">
        <v>480</v>
      </c>
      <c r="C361" s="138" t="s">
        <v>481</v>
      </c>
      <c r="D361" s="138"/>
      <c r="E361" s="2">
        <v>0</v>
      </c>
      <c r="F361" s="2" t="s">
        <v>746</v>
      </c>
      <c r="G361" s="2" t="s">
        <v>798</v>
      </c>
      <c r="H361" s="2" t="s">
        <v>246</v>
      </c>
      <c r="I361" s="139" t="s">
        <v>46</v>
      </c>
      <c r="J361" s="139" t="s">
        <v>323</v>
      </c>
      <c r="K361" s="139" t="s">
        <v>321</v>
      </c>
      <c r="L361" s="139" t="s">
        <v>314</v>
      </c>
      <c r="M361" s="140"/>
      <c r="N361" s="141">
        <v>1.36</v>
      </c>
      <c r="O361" s="142">
        <f t="shared" si="25"/>
        <v>420</v>
      </c>
      <c r="P361" s="2">
        <v>210</v>
      </c>
      <c r="Q361" s="2">
        <v>210</v>
      </c>
      <c r="R361" s="143" t="e">
        <f t="shared" si="26"/>
        <v>#DIV/0!</v>
      </c>
      <c r="S361" s="143" t="e">
        <f t="shared" si="27"/>
        <v>#DIV/0!</v>
      </c>
      <c r="T361" s="144">
        <f>IF(P361="nio",0,IF(P361&gt;0,VLOOKUP(K361,'3-Productie normen'!A:W,VLOOKUP(P361,'3-Productie normen'!$B$37:$C$59,2,FALSE),FALSE)))/VLOOKUP(B361,'2-Kosten per locatie'!$A$11:$C$31,3,FALSE)</f>
        <v>0</v>
      </c>
      <c r="U361" s="144">
        <f t="shared" si="28"/>
        <v>0</v>
      </c>
      <c r="V361" s="145" t="str">
        <f>VLOOKUP(K361,'3-Productie normen'!A:AG,29,FALSE)</f>
        <v>S</v>
      </c>
      <c r="W361" s="145"/>
      <c r="X361" s="146"/>
      <c r="Y361" s="147">
        <f t="shared" si="29"/>
        <v>571.20000000000005</v>
      </c>
    </row>
    <row r="362" spans="1:25" s="148" customFormat="1" ht="13.9" customHeight="1">
      <c r="A362" s="137">
        <v>362</v>
      </c>
      <c r="B362" s="138" t="s">
        <v>480</v>
      </c>
      <c r="C362" s="138" t="s">
        <v>481</v>
      </c>
      <c r="D362" s="138"/>
      <c r="E362" s="2">
        <v>0</v>
      </c>
      <c r="F362" s="2" t="s">
        <v>746</v>
      </c>
      <c r="G362" s="2" t="s">
        <v>799</v>
      </c>
      <c r="H362" s="2" t="s">
        <v>246</v>
      </c>
      <c r="I362" s="139" t="s">
        <v>46</v>
      </c>
      <c r="J362" s="139" t="s">
        <v>320</v>
      </c>
      <c r="K362" s="139" t="s">
        <v>321</v>
      </c>
      <c r="L362" s="139" t="s">
        <v>314</v>
      </c>
      <c r="M362" s="140"/>
      <c r="N362" s="141">
        <v>8.5</v>
      </c>
      <c r="O362" s="142">
        <f t="shared" si="25"/>
        <v>420</v>
      </c>
      <c r="P362" s="2">
        <v>210</v>
      </c>
      <c r="Q362" s="2">
        <v>210</v>
      </c>
      <c r="R362" s="143" t="e">
        <f t="shared" si="26"/>
        <v>#DIV/0!</v>
      </c>
      <c r="S362" s="143" t="e">
        <f t="shared" si="27"/>
        <v>#DIV/0!</v>
      </c>
      <c r="T362" s="144">
        <f>IF(P362="nio",0,IF(P362&gt;0,VLOOKUP(K362,'3-Productie normen'!A:W,VLOOKUP(P362,'3-Productie normen'!$B$37:$C$59,2,FALSE),FALSE)))/VLOOKUP(B362,'2-Kosten per locatie'!$A$11:$C$31,3,FALSE)</f>
        <v>0</v>
      </c>
      <c r="U362" s="144">
        <f t="shared" si="28"/>
        <v>0</v>
      </c>
      <c r="V362" s="145" t="str">
        <f>VLOOKUP(K362,'3-Productie normen'!A:AG,29,FALSE)</f>
        <v>S</v>
      </c>
      <c r="W362" s="145"/>
      <c r="X362" s="146"/>
      <c r="Y362" s="147">
        <f t="shared" si="29"/>
        <v>3570</v>
      </c>
    </row>
    <row r="363" spans="1:25" s="148" customFormat="1" ht="13.9" customHeight="1">
      <c r="A363" s="137">
        <v>363</v>
      </c>
      <c r="B363" s="138" t="s">
        <v>480</v>
      </c>
      <c r="C363" s="138" t="s">
        <v>481</v>
      </c>
      <c r="D363" s="138"/>
      <c r="E363" s="2">
        <v>0</v>
      </c>
      <c r="F363" s="2" t="s">
        <v>746</v>
      </c>
      <c r="G363" s="2" t="s">
        <v>800</v>
      </c>
      <c r="H363" s="2" t="s">
        <v>246</v>
      </c>
      <c r="I363" s="139" t="s">
        <v>46</v>
      </c>
      <c r="J363" s="139" t="s">
        <v>323</v>
      </c>
      <c r="K363" s="139" t="s">
        <v>321</v>
      </c>
      <c r="L363" s="139" t="s">
        <v>314</v>
      </c>
      <c r="M363" s="140"/>
      <c r="N363" s="141">
        <v>1.21</v>
      </c>
      <c r="O363" s="142">
        <f t="shared" si="25"/>
        <v>420</v>
      </c>
      <c r="P363" s="2">
        <v>210</v>
      </c>
      <c r="Q363" s="2">
        <v>210</v>
      </c>
      <c r="R363" s="143" t="e">
        <f t="shared" si="26"/>
        <v>#DIV/0!</v>
      </c>
      <c r="S363" s="143" t="e">
        <f t="shared" si="27"/>
        <v>#DIV/0!</v>
      </c>
      <c r="T363" s="144">
        <f>IF(P363="nio",0,IF(P363&gt;0,VLOOKUP(K363,'3-Productie normen'!A:W,VLOOKUP(P363,'3-Productie normen'!$B$37:$C$59,2,FALSE),FALSE)))/VLOOKUP(B363,'2-Kosten per locatie'!$A$11:$C$31,3,FALSE)</f>
        <v>0</v>
      </c>
      <c r="U363" s="144">
        <f t="shared" si="28"/>
        <v>0</v>
      </c>
      <c r="V363" s="145" t="str">
        <f>VLOOKUP(K363,'3-Productie normen'!A:AG,29,FALSE)</f>
        <v>S</v>
      </c>
      <c r="W363" s="145"/>
      <c r="X363" s="146"/>
      <c r="Y363" s="147">
        <f t="shared" si="29"/>
        <v>508.2</v>
      </c>
    </row>
    <row r="364" spans="1:25" s="148" customFormat="1" ht="13.9" customHeight="1">
      <c r="A364" s="137">
        <v>364</v>
      </c>
      <c r="B364" s="138" t="s">
        <v>480</v>
      </c>
      <c r="C364" s="138" t="s">
        <v>481</v>
      </c>
      <c r="D364" s="138"/>
      <c r="E364" s="2">
        <v>0</v>
      </c>
      <c r="F364" s="2" t="s">
        <v>746</v>
      </c>
      <c r="G364" s="2" t="s">
        <v>801</v>
      </c>
      <c r="H364" s="2" t="s">
        <v>246</v>
      </c>
      <c r="I364" s="139" t="s">
        <v>46</v>
      </c>
      <c r="J364" s="139" t="s">
        <v>323</v>
      </c>
      <c r="K364" s="139" t="s">
        <v>321</v>
      </c>
      <c r="L364" s="139" t="s">
        <v>314</v>
      </c>
      <c r="M364" s="140"/>
      <c r="N364" s="141">
        <v>1.19</v>
      </c>
      <c r="O364" s="142">
        <f t="shared" si="25"/>
        <v>420</v>
      </c>
      <c r="P364" s="2">
        <v>210</v>
      </c>
      <c r="Q364" s="2">
        <v>210</v>
      </c>
      <c r="R364" s="143" t="e">
        <f t="shared" si="26"/>
        <v>#DIV/0!</v>
      </c>
      <c r="S364" s="143" t="e">
        <f t="shared" si="27"/>
        <v>#DIV/0!</v>
      </c>
      <c r="T364" s="144">
        <f>IF(P364="nio",0,IF(P364&gt;0,VLOOKUP(K364,'3-Productie normen'!A:W,VLOOKUP(P364,'3-Productie normen'!$B$37:$C$59,2,FALSE),FALSE)))/VLOOKUP(B364,'2-Kosten per locatie'!$A$11:$C$31,3,FALSE)</f>
        <v>0</v>
      </c>
      <c r="U364" s="144">
        <f t="shared" si="28"/>
        <v>0</v>
      </c>
      <c r="V364" s="145" t="str">
        <f>VLOOKUP(K364,'3-Productie normen'!A:AG,29,FALSE)</f>
        <v>S</v>
      </c>
      <c r="W364" s="145"/>
      <c r="X364" s="146"/>
      <c r="Y364" s="147">
        <f t="shared" si="29"/>
        <v>499.79999999999995</v>
      </c>
    </row>
    <row r="365" spans="1:25" s="148" customFormat="1" ht="13.9" customHeight="1">
      <c r="A365" s="137">
        <v>365</v>
      </c>
      <c r="B365" s="138" t="s">
        <v>480</v>
      </c>
      <c r="C365" s="138" t="s">
        <v>481</v>
      </c>
      <c r="D365" s="138"/>
      <c r="E365" s="2">
        <v>0</v>
      </c>
      <c r="F365" s="2" t="s">
        <v>746</v>
      </c>
      <c r="G365" s="2" t="s">
        <v>802</v>
      </c>
      <c r="H365" s="2" t="s">
        <v>246</v>
      </c>
      <c r="I365" s="139" t="s">
        <v>46</v>
      </c>
      <c r="J365" s="139" t="s">
        <v>323</v>
      </c>
      <c r="K365" s="139" t="s">
        <v>321</v>
      </c>
      <c r="L365" s="139" t="s">
        <v>314</v>
      </c>
      <c r="M365" s="140"/>
      <c r="N365" s="141">
        <v>1.19</v>
      </c>
      <c r="O365" s="142">
        <f t="shared" si="25"/>
        <v>420</v>
      </c>
      <c r="P365" s="2">
        <v>210</v>
      </c>
      <c r="Q365" s="2">
        <v>210</v>
      </c>
      <c r="R365" s="143" t="e">
        <f t="shared" si="26"/>
        <v>#DIV/0!</v>
      </c>
      <c r="S365" s="143" t="e">
        <f t="shared" si="27"/>
        <v>#DIV/0!</v>
      </c>
      <c r="T365" s="144">
        <f>IF(P365="nio",0,IF(P365&gt;0,VLOOKUP(K365,'3-Productie normen'!A:W,VLOOKUP(P365,'3-Productie normen'!$B$37:$C$59,2,FALSE),FALSE)))/VLOOKUP(B365,'2-Kosten per locatie'!$A$11:$C$31,3,FALSE)</f>
        <v>0</v>
      </c>
      <c r="U365" s="144">
        <f t="shared" si="28"/>
        <v>0</v>
      </c>
      <c r="V365" s="145" t="str">
        <f>VLOOKUP(K365,'3-Productie normen'!A:AG,29,FALSE)</f>
        <v>S</v>
      </c>
      <c r="W365" s="145"/>
      <c r="X365" s="146"/>
      <c r="Y365" s="147">
        <f t="shared" si="29"/>
        <v>499.79999999999995</v>
      </c>
    </row>
    <row r="366" spans="1:25" s="148" customFormat="1" ht="13.9" customHeight="1">
      <c r="A366" s="137">
        <v>366</v>
      </c>
      <c r="B366" s="138" t="s">
        <v>480</v>
      </c>
      <c r="C366" s="138" t="s">
        <v>481</v>
      </c>
      <c r="D366" s="138"/>
      <c r="E366" s="2">
        <v>0</v>
      </c>
      <c r="F366" s="2" t="s">
        <v>746</v>
      </c>
      <c r="G366" s="2" t="s">
        <v>803</v>
      </c>
      <c r="H366" s="2" t="s">
        <v>246</v>
      </c>
      <c r="I366" s="139" t="s">
        <v>46</v>
      </c>
      <c r="J366" s="139" t="s">
        <v>323</v>
      </c>
      <c r="K366" s="139" t="s">
        <v>321</v>
      </c>
      <c r="L366" s="139" t="s">
        <v>314</v>
      </c>
      <c r="M366" s="140"/>
      <c r="N366" s="141">
        <v>1.21</v>
      </c>
      <c r="O366" s="142">
        <f t="shared" si="25"/>
        <v>420</v>
      </c>
      <c r="P366" s="2">
        <v>210</v>
      </c>
      <c r="Q366" s="2">
        <v>210</v>
      </c>
      <c r="R366" s="143" t="e">
        <f t="shared" si="26"/>
        <v>#DIV/0!</v>
      </c>
      <c r="S366" s="143" t="e">
        <f t="shared" si="27"/>
        <v>#DIV/0!</v>
      </c>
      <c r="T366" s="144">
        <f>IF(P366="nio",0,IF(P366&gt;0,VLOOKUP(K366,'3-Productie normen'!A:W,VLOOKUP(P366,'3-Productie normen'!$B$37:$C$59,2,FALSE),FALSE)))/VLOOKUP(B366,'2-Kosten per locatie'!$A$11:$C$31,3,FALSE)</f>
        <v>0</v>
      </c>
      <c r="U366" s="144">
        <f t="shared" si="28"/>
        <v>0</v>
      </c>
      <c r="V366" s="145" t="str">
        <f>VLOOKUP(K366,'3-Productie normen'!A:AG,29,FALSE)</f>
        <v>S</v>
      </c>
      <c r="W366" s="145"/>
      <c r="X366" s="146"/>
      <c r="Y366" s="147">
        <f t="shared" si="29"/>
        <v>508.2</v>
      </c>
    </row>
    <row r="367" spans="1:25" s="148" customFormat="1" ht="13.9" customHeight="1">
      <c r="A367" s="137">
        <v>367</v>
      </c>
      <c r="B367" s="138" t="s">
        <v>480</v>
      </c>
      <c r="C367" s="138" t="s">
        <v>481</v>
      </c>
      <c r="D367" s="138"/>
      <c r="E367" s="2">
        <v>0</v>
      </c>
      <c r="F367" s="2" t="s">
        <v>746</v>
      </c>
      <c r="G367" s="2" t="s">
        <v>804</v>
      </c>
      <c r="H367" s="2" t="s">
        <v>246</v>
      </c>
      <c r="I367" s="139" t="s">
        <v>46</v>
      </c>
      <c r="J367" s="139" t="s">
        <v>323</v>
      </c>
      <c r="K367" s="139" t="s">
        <v>321</v>
      </c>
      <c r="L367" s="139" t="s">
        <v>314</v>
      </c>
      <c r="M367" s="140"/>
      <c r="N367" s="141">
        <v>5.61</v>
      </c>
      <c r="O367" s="142">
        <f t="shared" si="25"/>
        <v>420</v>
      </c>
      <c r="P367" s="2">
        <v>210</v>
      </c>
      <c r="Q367" s="2">
        <v>210</v>
      </c>
      <c r="R367" s="143" t="e">
        <f t="shared" si="26"/>
        <v>#DIV/0!</v>
      </c>
      <c r="S367" s="143" t="e">
        <f t="shared" si="27"/>
        <v>#DIV/0!</v>
      </c>
      <c r="T367" s="144">
        <f>IF(P367="nio",0,IF(P367&gt;0,VLOOKUP(K367,'3-Productie normen'!A:W,VLOOKUP(P367,'3-Productie normen'!$B$37:$C$59,2,FALSE),FALSE)))/VLOOKUP(B367,'2-Kosten per locatie'!$A$11:$C$31,3,FALSE)</f>
        <v>0</v>
      </c>
      <c r="U367" s="144">
        <f t="shared" si="28"/>
        <v>0</v>
      </c>
      <c r="V367" s="145" t="str">
        <f>VLOOKUP(K367,'3-Productie normen'!A:AG,29,FALSE)</f>
        <v>S</v>
      </c>
      <c r="W367" s="145"/>
      <c r="X367" s="146"/>
      <c r="Y367" s="147">
        <f t="shared" si="29"/>
        <v>2356.2000000000003</v>
      </c>
    </row>
    <row r="368" spans="1:25" s="148" customFormat="1" ht="13.9" customHeight="1">
      <c r="A368" s="137">
        <v>368</v>
      </c>
      <c r="B368" s="138" t="s">
        <v>480</v>
      </c>
      <c r="C368" s="138" t="s">
        <v>481</v>
      </c>
      <c r="D368" s="138"/>
      <c r="E368" s="2">
        <v>0</v>
      </c>
      <c r="F368" s="2" t="s">
        <v>746</v>
      </c>
      <c r="G368" s="2" t="s">
        <v>805</v>
      </c>
      <c r="H368" s="2" t="s">
        <v>246</v>
      </c>
      <c r="I368" s="139" t="s">
        <v>46</v>
      </c>
      <c r="J368" s="139" t="s">
        <v>320</v>
      </c>
      <c r="K368" s="139" t="s">
        <v>321</v>
      </c>
      <c r="L368" s="139" t="s">
        <v>314</v>
      </c>
      <c r="M368" s="140"/>
      <c r="N368" s="141">
        <v>7.15</v>
      </c>
      <c r="O368" s="142">
        <f t="shared" si="25"/>
        <v>420</v>
      </c>
      <c r="P368" s="2">
        <v>210</v>
      </c>
      <c r="Q368" s="2">
        <v>210</v>
      </c>
      <c r="R368" s="143" t="e">
        <f t="shared" si="26"/>
        <v>#DIV/0!</v>
      </c>
      <c r="S368" s="143" t="e">
        <f t="shared" si="27"/>
        <v>#DIV/0!</v>
      </c>
      <c r="T368" s="144">
        <f>IF(P368="nio",0,IF(P368&gt;0,VLOOKUP(K368,'3-Productie normen'!A:W,VLOOKUP(P368,'3-Productie normen'!$B$37:$C$59,2,FALSE),FALSE)))/VLOOKUP(B368,'2-Kosten per locatie'!$A$11:$C$31,3,FALSE)</f>
        <v>0</v>
      </c>
      <c r="U368" s="144">
        <f t="shared" si="28"/>
        <v>0</v>
      </c>
      <c r="V368" s="145" t="str">
        <f>VLOOKUP(K368,'3-Productie normen'!A:AG,29,FALSE)</f>
        <v>S</v>
      </c>
      <c r="W368" s="145"/>
      <c r="X368" s="146"/>
      <c r="Y368" s="147">
        <f t="shared" si="29"/>
        <v>3003</v>
      </c>
    </row>
    <row r="369" spans="1:25" s="148" customFormat="1" ht="13.9" customHeight="1">
      <c r="A369" s="137">
        <v>369</v>
      </c>
      <c r="B369" s="138" t="s">
        <v>480</v>
      </c>
      <c r="C369" s="138" t="s">
        <v>481</v>
      </c>
      <c r="D369" s="138"/>
      <c r="E369" s="2">
        <v>0</v>
      </c>
      <c r="F369" s="2" t="s">
        <v>746</v>
      </c>
      <c r="G369" s="2" t="s">
        <v>806</v>
      </c>
      <c r="H369" s="2" t="s">
        <v>246</v>
      </c>
      <c r="I369" s="139" t="s">
        <v>46</v>
      </c>
      <c r="J369" s="139" t="s">
        <v>323</v>
      </c>
      <c r="K369" s="139" t="s">
        <v>321</v>
      </c>
      <c r="L369" s="139" t="s">
        <v>314</v>
      </c>
      <c r="M369" s="140"/>
      <c r="N369" s="141">
        <v>1.36</v>
      </c>
      <c r="O369" s="142">
        <f t="shared" si="25"/>
        <v>420</v>
      </c>
      <c r="P369" s="2">
        <v>210</v>
      </c>
      <c r="Q369" s="2">
        <v>210</v>
      </c>
      <c r="R369" s="143" t="e">
        <f t="shared" si="26"/>
        <v>#DIV/0!</v>
      </c>
      <c r="S369" s="143" t="e">
        <f t="shared" si="27"/>
        <v>#DIV/0!</v>
      </c>
      <c r="T369" s="144">
        <f>IF(P369="nio",0,IF(P369&gt;0,VLOOKUP(K369,'3-Productie normen'!A:W,VLOOKUP(P369,'3-Productie normen'!$B$37:$C$59,2,FALSE),FALSE)))/VLOOKUP(B369,'2-Kosten per locatie'!$A$11:$C$31,3,FALSE)</f>
        <v>0</v>
      </c>
      <c r="U369" s="144">
        <f t="shared" si="28"/>
        <v>0</v>
      </c>
      <c r="V369" s="145" t="str">
        <f>VLOOKUP(K369,'3-Productie normen'!A:AG,29,FALSE)</f>
        <v>S</v>
      </c>
      <c r="W369" s="145"/>
      <c r="X369" s="146"/>
      <c r="Y369" s="147">
        <f t="shared" si="29"/>
        <v>571.20000000000005</v>
      </c>
    </row>
    <row r="370" spans="1:25" s="148" customFormat="1" ht="13.9" customHeight="1">
      <c r="A370" s="137">
        <v>370</v>
      </c>
      <c r="B370" s="138" t="s">
        <v>480</v>
      </c>
      <c r="C370" s="138" t="s">
        <v>481</v>
      </c>
      <c r="D370" s="138"/>
      <c r="E370" s="2">
        <v>0</v>
      </c>
      <c r="F370" s="2" t="s">
        <v>746</v>
      </c>
      <c r="G370" s="2" t="s">
        <v>807</v>
      </c>
      <c r="H370" s="2" t="s">
        <v>246</v>
      </c>
      <c r="I370" s="139" t="s">
        <v>46</v>
      </c>
      <c r="J370" s="139" t="s">
        <v>323</v>
      </c>
      <c r="K370" s="139" t="s">
        <v>321</v>
      </c>
      <c r="L370" s="139" t="s">
        <v>314</v>
      </c>
      <c r="M370" s="140"/>
      <c r="N370" s="141">
        <v>1.35</v>
      </c>
      <c r="O370" s="142">
        <f t="shared" si="25"/>
        <v>420</v>
      </c>
      <c r="P370" s="2">
        <v>210</v>
      </c>
      <c r="Q370" s="2">
        <v>210</v>
      </c>
      <c r="R370" s="143" t="e">
        <f t="shared" si="26"/>
        <v>#DIV/0!</v>
      </c>
      <c r="S370" s="143" t="e">
        <f t="shared" si="27"/>
        <v>#DIV/0!</v>
      </c>
      <c r="T370" s="144">
        <f>IF(P370="nio",0,IF(P370&gt;0,VLOOKUP(K370,'3-Productie normen'!A:W,VLOOKUP(P370,'3-Productie normen'!$B$37:$C$59,2,FALSE),FALSE)))/VLOOKUP(B370,'2-Kosten per locatie'!$A$11:$C$31,3,FALSE)</f>
        <v>0</v>
      </c>
      <c r="U370" s="144">
        <f t="shared" si="28"/>
        <v>0</v>
      </c>
      <c r="V370" s="145" t="str">
        <f>VLOOKUP(K370,'3-Productie normen'!A:AG,29,FALSE)</f>
        <v>S</v>
      </c>
      <c r="W370" s="145"/>
      <c r="X370" s="146"/>
      <c r="Y370" s="147">
        <f t="shared" si="29"/>
        <v>567</v>
      </c>
    </row>
    <row r="371" spans="1:25" s="148" customFormat="1" ht="13.9" customHeight="1">
      <c r="A371" s="137">
        <v>371</v>
      </c>
      <c r="B371" s="138" t="s">
        <v>480</v>
      </c>
      <c r="C371" s="138" t="s">
        <v>481</v>
      </c>
      <c r="D371" s="138"/>
      <c r="E371" s="2">
        <v>0</v>
      </c>
      <c r="F371" s="2" t="s">
        <v>746</v>
      </c>
      <c r="G371" s="2" t="s">
        <v>808</v>
      </c>
      <c r="H371" s="2" t="s">
        <v>246</v>
      </c>
      <c r="I371" s="139" t="s">
        <v>46</v>
      </c>
      <c r="J371" s="139" t="s">
        <v>323</v>
      </c>
      <c r="K371" s="139" t="s">
        <v>321</v>
      </c>
      <c r="L371" s="139" t="s">
        <v>314</v>
      </c>
      <c r="M371" s="140"/>
      <c r="N371" s="141">
        <v>1.36</v>
      </c>
      <c r="O371" s="142">
        <f t="shared" si="25"/>
        <v>420</v>
      </c>
      <c r="P371" s="2">
        <v>210</v>
      </c>
      <c r="Q371" s="2">
        <v>210</v>
      </c>
      <c r="R371" s="143" t="e">
        <f t="shared" si="26"/>
        <v>#DIV/0!</v>
      </c>
      <c r="S371" s="143" t="e">
        <f t="shared" si="27"/>
        <v>#DIV/0!</v>
      </c>
      <c r="T371" s="144">
        <f>IF(P371="nio",0,IF(P371&gt;0,VLOOKUP(K371,'3-Productie normen'!A:W,VLOOKUP(P371,'3-Productie normen'!$B$37:$C$59,2,FALSE),FALSE)))/VLOOKUP(B371,'2-Kosten per locatie'!$A$11:$C$31,3,FALSE)</f>
        <v>0</v>
      </c>
      <c r="U371" s="144">
        <f t="shared" si="28"/>
        <v>0</v>
      </c>
      <c r="V371" s="145" t="str">
        <f>VLOOKUP(K371,'3-Productie normen'!A:AG,29,FALSE)</f>
        <v>S</v>
      </c>
      <c r="W371" s="145"/>
      <c r="X371" s="146"/>
      <c r="Y371" s="147">
        <f t="shared" si="29"/>
        <v>571.20000000000005</v>
      </c>
    </row>
    <row r="372" spans="1:25" s="148" customFormat="1" ht="13.9" customHeight="1">
      <c r="A372" s="137">
        <v>372</v>
      </c>
      <c r="B372" s="138" t="s">
        <v>480</v>
      </c>
      <c r="C372" s="138" t="s">
        <v>481</v>
      </c>
      <c r="D372" s="138"/>
      <c r="E372" s="2">
        <v>0</v>
      </c>
      <c r="F372" s="2" t="s">
        <v>746</v>
      </c>
      <c r="G372" s="2" t="s">
        <v>809</v>
      </c>
      <c r="H372" s="2" t="s">
        <v>246</v>
      </c>
      <c r="I372" s="139" t="s">
        <v>46</v>
      </c>
      <c r="J372" s="139" t="s">
        <v>320</v>
      </c>
      <c r="K372" s="139" t="s">
        <v>321</v>
      </c>
      <c r="L372" s="139" t="s">
        <v>314</v>
      </c>
      <c r="M372" s="140"/>
      <c r="N372" s="141">
        <v>7.15</v>
      </c>
      <c r="O372" s="142">
        <f t="shared" si="25"/>
        <v>420</v>
      </c>
      <c r="P372" s="2">
        <v>210</v>
      </c>
      <c r="Q372" s="2">
        <v>210</v>
      </c>
      <c r="R372" s="143" t="e">
        <f t="shared" si="26"/>
        <v>#DIV/0!</v>
      </c>
      <c r="S372" s="143" t="e">
        <f t="shared" si="27"/>
        <v>#DIV/0!</v>
      </c>
      <c r="T372" s="144">
        <f>IF(P372="nio",0,IF(P372&gt;0,VLOOKUP(K372,'3-Productie normen'!A:W,VLOOKUP(P372,'3-Productie normen'!$B$37:$C$59,2,FALSE),FALSE)))/VLOOKUP(B372,'2-Kosten per locatie'!$A$11:$C$31,3,FALSE)</f>
        <v>0</v>
      </c>
      <c r="U372" s="144">
        <f t="shared" si="28"/>
        <v>0</v>
      </c>
      <c r="V372" s="145" t="str">
        <f>VLOOKUP(K372,'3-Productie normen'!A:AG,29,FALSE)</f>
        <v>S</v>
      </c>
      <c r="W372" s="145"/>
      <c r="X372" s="146"/>
      <c r="Y372" s="147">
        <f t="shared" si="29"/>
        <v>3003</v>
      </c>
    </row>
    <row r="373" spans="1:25" s="148" customFormat="1" ht="13.9" customHeight="1">
      <c r="A373" s="137">
        <v>373</v>
      </c>
      <c r="B373" s="138" t="s">
        <v>480</v>
      </c>
      <c r="C373" s="138" t="s">
        <v>481</v>
      </c>
      <c r="D373" s="138"/>
      <c r="E373" s="2">
        <v>0</v>
      </c>
      <c r="F373" s="2" t="s">
        <v>746</v>
      </c>
      <c r="G373" s="2" t="s">
        <v>810</v>
      </c>
      <c r="H373" s="2" t="s">
        <v>246</v>
      </c>
      <c r="I373" s="139" t="s">
        <v>46</v>
      </c>
      <c r="J373" s="139" t="s">
        <v>323</v>
      </c>
      <c r="K373" s="139" t="s">
        <v>321</v>
      </c>
      <c r="L373" s="139" t="s">
        <v>314</v>
      </c>
      <c r="M373" s="140"/>
      <c r="N373" s="141">
        <v>1.36</v>
      </c>
      <c r="O373" s="142">
        <f t="shared" si="25"/>
        <v>420</v>
      </c>
      <c r="P373" s="2">
        <v>210</v>
      </c>
      <c r="Q373" s="2">
        <v>210</v>
      </c>
      <c r="R373" s="143" t="e">
        <f t="shared" si="26"/>
        <v>#DIV/0!</v>
      </c>
      <c r="S373" s="143" t="e">
        <f t="shared" si="27"/>
        <v>#DIV/0!</v>
      </c>
      <c r="T373" s="144">
        <f>IF(P373="nio",0,IF(P373&gt;0,VLOOKUP(K373,'3-Productie normen'!A:W,VLOOKUP(P373,'3-Productie normen'!$B$37:$C$59,2,FALSE),FALSE)))/VLOOKUP(B373,'2-Kosten per locatie'!$A$11:$C$31,3,FALSE)</f>
        <v>0</v>
      </c>
      <c r="U373" s="144">
        <f t="shared" si="28"/>
        <v>0</v>
      </c>
      <c r="V373" s="145" t="str">
        <f>VLOOKUP(K373,'3-Productie normen'!A:AG,29,FALSE)</f>
        <v>S</v>
      </c>
      <c r="W373" s="145"/>
      <c r="X373" s="146"/>
      <c r="Y373" s="147">
        <f t="shared" si="29"/>
        <v>571.20000000000005</v>
      </c>
    </row>
    <row r="374" spans="1:25" s="148" customFormat="1" ht="13.9" customHeight="1">
      <c r="A374" s="137">
        <v>374</v>
      </c>
      <c r="B374" s="138" t="s">
        <v>480</v>
      </c>
      <c r="C374" s="138" t="s">
        <v>481</v>
      </c>
      <c r="D374" s="138"/>
      <c r="E374" s="2">
        <v>0</v>
      </c>
      <c r="F374" s="2" t="s">
        <v>746</v>
      </c>
      <c r="G374" s="2" t="s">
        <v>811</v>
      </c>
      <c r="H374" s="2" t="s">
        <v>246</v>
      </c>
      <c r="I374" s="139" t="s">
        <v>46</v>
      </c>
      <c r="J374" s="139" t="s">
        <v>323</v>
      </c>
      <c r="K374" s="139" t="s">
        <v>321</v>
      </c>
      <c r="L374" s="139" t="s">
        <v>314</v>
      </c>
      <c r="M374" s="140"/>
      <c r="N374" s="141">
        <v>1.35</v>
      </c>
      <c r="O374" s="142">
        <f t="shared" si="25"/>
        <v>420</v>
      </c>
      <c r="P374" s="2">
        <v>210</v>
      </c>
      <c r="Q374" s="2">
        <v>210</v>
      </c>
      <c r="R374" s="143" t="e">
        <f t="shared" si="26"/>
        <v>#DIV/0!</v>
      </c>
      <c r="S374" s="143" t="e">
        <f t="shared" si="27"/>
        <v>#DIV/0!</v>
      </c>
      <c r="T374" s="144">
        <f>IF(P374="nio",0,IF(P374&gt;0,VLOOKUP(K374,'3-Productie normen'!A:W,VLOOKUP(P374,'3-Productie normen'!$B$37:$C$59,2,FALSE),FALSE)))/VLOOKUP(B374,'2-Kosten per locatie'!$A$11:$C$31,3,FALSE)</f>
        <v>0</v>
      </c>
      <c r="U374" s="144">
        <f t="shared" si="28"/>
        <v>0</v>
      </c>
      <c r="V374" s="145" t="str">
        <f>VLOOKUP(K374,'3-Productie normen'!A:AG,29,FALSE)</f>
        <v>S</v>
      </c>
      <c r="W374" s="145"/>
      <c r="X374" s="146"/>
      <c r="Y374" s="147">
        <f t="shared" si="29"/>
        <v>567</v>
      </c>
    </row>
    <row r="375" spans="1:25" s="148" customFormat="1" ht="13.9" customHeight="1">
      <c r="A375" s="137">
        <v>375</v>
      </c>
      <c r="B375" s="138" t="s">
        <v>480</v>
      </c>
      <c r="C375" s="138" t="s">
        <v>481</v>
      </c>
      <c r="D375" s="138"/>
      <c r="E375" s="2">
        <v>0</v>
      </c>
      <c r="F375" s="2" t="s">
        <v>746</v>
      </c>
      <c r="G375" s="2" t="s">
        <v>812</v>
      </c>
      <c r="H375" s="2" t="s">
        <v>246</v>
      </c>
      <c r="I375" s="139" t="s">
        <v>46</v>
      </c>
      <c r="J375" s="139" t="s">
        <v>323</v>
      </c>
      <c r="K375" s="139" t="s">
        <v>321</v>
      </c>
      <c r="L375" s="139" t="s">
        <v>314</v>
      </c>
      <c r="M375" s="140"/>
      <c r="N375" s="141">
        <v>1.36</v>
      </c>
      <c r="O375" s="142">
        <f t="shared" si="25"/>
        <v>420</v>
      </c>
      <c r="P375" s="2">
        <v>210</v>
      </c>
      <c r="Q375" s="2">
        <v>210</v>
      </c>
      <c r="R375" s="143" t="e">
        <f t="shared" si="26"/>
        <v>#DIV/0!</v>
      </c>
      <c r="S375" s="143" t="e">
        <f t="shared" si="27"/>
        <v>#DIV/0!</v>
      </c>
      <c r="T375" s="144">
        <f>IF(P375="nio",0,IF(P375&gt;0,VLOOKUP(K375,'3-Productie normen'!A:W,VLOOKUP(P375,'3-Productie normen'!$B$37:$C$59,2,FALSE),FALSE)))/VLOOKUP(B375,'2-Kosten per locatie'!$A$11:$C$31,3,FALSE)</f>
        <v>0</v>
      </c>
      <c r="U375" s="144">
        <f t="shared" si="28"/>
        <v>0</v>
      </c>
      <c r="V375" s="145" t="str">
        <f>VLOOKUP(K375,'3-Productie normen'!A:AG,29,FALSE)</f>
        <v>S</v>
      </c>
      <c r="W375" s="145"/>
      <c r="X375" s="146"/>
      <c r="Y375" s="147">
        <f t="shared" si="29"/>
        <v>571.20000000000005</v>
      </c>
    </row>
    <row r="376" spans="1:25" s="148" customFormat="1" ht="13.9" customHeight="1">
      <c r="A376" s="137">
        <v>376</v>
      </c>
      <c r="B376" s="138" t="s">
        <v>480</v>
      </c>
      <c r="C376" s="138" t="s">
        <v>481</v>
      </c>
      <c r="D376" s="138"/>
      <c r="E376" s="2">
        <v>0</v>
      </c>
      <c r="F376" s="2" t="s">
        <v>746</v>
      </c>
      <c r="G376" s="2" t="s">
        <v>813</v>
      </c>
      <c r="H376" s="2" t="s">
        <v>246</v>
      </c>
      <c r="I376" s="139" t="s">
        <v>46</v>
      </c>
      <c r="J376" s="139" t="s">
        <v>320</v>
      </c>
      <c r="K376" s="139" t="s">
        <v>321</v>
      </c>
      <c r="L376" s="139" t="s">
        <v>314</v>
      </c>
      <c r="M376" s="140"/>
      <c r="N376" s="141">
        <v>12.12</v>
      </c>
      <c r="O376" s="142">
        <f t="shared" si="25"/>
        <v>420</v>
      </c>
      <c r="P376" s="2">
        <v>210</v>
      </c>
      <c r="Q376" s="2">
        <v>210</v>
      </c>
      <c r="R376" s="143" t="e">
        <f t="shared" si="26"/>
        <v>#DIV/0!</v>
      </c>
      <c r="S376" s="143" t="e">
        <f t="shared" si="27"/>
        <v>#DIV/0!</v>
      </c>
      <c r="T376" s="144">
        <f>IF(P376="nio",0,IF(P376&gt;0,VLOOKUP(K376,'3-Productie normen'!A:W,VLOOKUP(P376,'3-Productie normen'!$B$37:$C$59,2,FALSE),FALSE)))/VLOOKUP(B376,'2-Kosten per locatie'!$A$11:$C$31,3,FALSE)</f>
        <v>0</v>
      </c>
      <c r="U376" s="144">
        <f t="shared" si="28"/>
        <v>0</v>
      </c>
      <c r="V376" s="145" t="str">
        <f>VLOOKUP(K376,'3-Productie normen'!A:AG,29,FALSE)</f>
        <v>S</v>
      </c>
      <c r="W376" s="145"/>
      <c r="X376" s="146"/>
      <c r="Y376" s="147">
        <f t="shared" si="29"/>
        <v>5090.3999999999996</v>
      </c>
    </row>
    <row r="377" spans="1:25" s="148" customFormat="1" ht="13.9" customHeight="1">
      <c r="A377" s="137">
        <v>377</v>
      </c>
      <c r="B377" s="138" t="s">
        <v>480</v>
      </c>
      <c r="C377" s="138" t="s">
        <v>481</v>
      </c>
      <c r="D377" s="138"/>
      <c r="E377" s="2">
        <v>0</v>
      </c>
      <c r="F377" s="2" t="s">
        <v>746</v>
      </c>
      <c r="G377" s="2" t="s">
        <v>814</v>
      </c>
      <c r="H377" s="2" t="s">
        <v>246</v>
      </c>
      <c r="I377" s="139" t="s">
        <v>46</v>
      </c>
      <c r="J377" s="139" t="s">
        <v>323</v>
      </c>
      <c r="K377" s="139" t="s">
        <v>321</v>
      </c>
      <c r="L377" s="139" t="s">
        <v>314</v>
      </c>
      <c r="M377" s="140"/>
      <c r="N377" s="141">
        <v>1.1200000000000001</v>
      </c>
      <c r="O377" s="142">
        <f t="shared" si="25"/>
        <v>420</v>
      </c>
      <c r="P377" s="2">
        <v>210</v>
      </c>
      <c r="Q377" s="2">
        <v>210</v>
      </c>
      <c r="R377" s="143" t="e">
        <f t="shared" si="26"/>
        <v>#DIV/0!</v>
      </c>
      <c r="S377" s="143" t="e">
        <f t="shared" si="27"/>
        <v>#DIV/0!</v>
      </c>
      <c r="T377" s="144">
        <f>IF(P377="nio",0,IF(P377&gt;0,VLOOKUP(K377,'3-Productie normen'!A:W,VLOOKUP(P377,'3-Productie normen'!$B$37:$C$59,2,FALSE),FALSE)))/VLOOKUP(B377,'2-Kosten per locatie'!$A$11:$C$31,3,FALSE)</f>
        <v>0</v>
      </c>
      <c r="U377" s="144">
        <f t="shared" si="28"/>
        <v>0</v>
      </c>
      <c r="V377" s="145" t="str">
        <f>VLOOKUP(K377,'3-Productie normen'!A:AG,29,FALSE)</f>
        <v>S</v>
      </c>
      <c r="W377" s="145"/>
      <c r="X377" s="146"/>
      <c r="Y377" s="147">
        <f t="shared" si="29"/>
        <v>470.40000000000003</v>
      </c>
    </row>
    <row r="378" spans="1:25" s="148" customFormat="1" ht="13.9" customHeight="1">
      <c r="A378" s="137">
        <v>378</v>
      </c>
      <c r="B378" s="138" t="s">
        <v>480</v>
      </c>
      <c r="C378" s="138" t="s">
        <v>481</v>
      </c>
      <c r="D378" s="138"/>
      <c r="E378" s="2">
        <v>0</v>
      </c>
      <c r="F378" s="2" t="s">
        <v>746</v>
      </c>
      <c r="G378" s="2" t="s">
        <v>815</v>
      </c>
      <c r="H378" s="2" t="s">
        <v>246</v>
      </c>
      <c r="I378" s="139" t="s">
        <v>46</v>
      </c>
      <c r="J378" s="139" t="s">
        <v>323</v>
      </c>
      <c r="K378" s="139" t="s">
        <v>321</v>
      </c>
      <c r="L378" s="139" t="s">
        <v>314</v>
      </c>
      <c r="M378" s="140"/>
      <c r="N378" s="141">
        <v>1.1499999999999999</v>
      </c>
      <c r="O378" s="142">
        <f t="shared" si="25"/>
        <v>420</v>
      </c>
      <c r="P378" s="2">
        <v>210</v>
      </c>
      <c r="Q378" s="2">
        <v>210</v>
      </c>
      <c r="R378" s="143" t="e">
        <f t="shared" si="26"/>
        <v>#DIV/0!</v>
      </c>
      <c r="S378" s="143" t="e">
        <f t="shared" si="27"/>
        <v>#DIV/0!</v>
      </c>
      <c r="T378" s="144">
        <f>IF(P378="nio",0,IF(P378&gt;0,VLOOKUP(K378,'3-Productie normen'!A:W,VLOOKUP(P378,'3-Productie normen'!$B$37:$C$59,2,FALSE),FALSE)))/VLOOKUP(B378,'2-Kosten per locatie'!$A$11:$C$31,3,FALSE)</f>
        <v>0</v>
      </c>
      <c r="U378" s="144">
        <f t="shared" si="28"/>
        <v>0</v>
      </c>
      <c r="V378" s="145" t="str">
        <f>VLOOKUP(K378,'3-Productie normen'!A:AG,29,FALSE)</f>
        <v>S</v>
      </c>
      <c r="W378" s="145"/>
      <c r="X378" s="146"/>
      <c r="Y378" s="147">
        <f t="shared" si="29"/>
        <v>482.99999999999994</v>
      </c>
    </row>
    <row r="379" spans="1:25" s="148" customFormat="1" ht="13.9" customHeight="1">
      <c r="A379" s="137">
        <v>379</v>
      </c>
      <c r="B379" s="138" t="s">
        <v>480</v>
      </c>
      <c r="C379" s="138" t="s">
        <v>481</v>
      </c>
      <c r="D379" s="138"/>
      <c r="E379" s="2">
        <v>0</v>
      </c>
      <c r="F379" s="2" t="s">
        <v>746</v>
      </c>
      <c r="G379" s="2" t="s">
        <v>816</v>
      </c>
      <c r="H379" s="2" t="s">
        <v>246</v>
      </c>
      <c r="I379" s="139" t="s">
        <v>46</v>
      </c>
      <c r="J379" s="139" t="s">
        <v>323</v>
      </c>
      <c r="K379" s="139" t="s">
        <v>321</v>
      </c>
      <c r="L379" s="139" t="s">
        <v>314</v>
      </c>
      <c r="M379" s="140"/>
      <c r="N379" s="141">
        <v>1.1499999999999999</v>
      </c>
      <c r="O379" s="142">
        <f t="shared" si="25"/>
        <v>420</v>
      </c>
      <c r="P379" s="2">
        <v>210</v>
      </c>
      <c r="Q379" s="2">
        <v>210</v>
      </c>
      <c r="R379" s="143" t="e">
        <f t="shared" si="26"/>
        <v>#DIV/0!</v>
      </c>
      <c r="S379" s="143" t="e">
        <f t="shared" si="27"/>
        <v>#DIV/0!</v>
      </c>
      <c r="T379" s="144">
        <f>IF(P379="nio",0,IF(P379&gt;0,VLOOKUP(K379,'3-Productie normen'!A:W,VLOOKUP(P379,'3-Productie normen'!$B$37:$C$59,2,FALSE),FALSE)))/VLOOKUP(B379,'2-Kosten per locatie'!$A$11:$C$31,3,FALSE)</f>
        <v>0</v>
      </c>
      <c r="U379" s="144">
        <f t="shared" si="28"/>
        <v>0</v>
      </c>
      <c r="V379" s="145" t="str">
        <f>VLOOKUP(K379,'3-Productie normen'!A:AG,29,FALSE)</f>
        <v>S</v>
      </c>
      <c r="W379" s="145"/>
      <c r="X379" s="146"/>
      <c r="Y379" s="147">
        <f t="shared" si="29"/>
        <v>482.99999999999994</v>
      </c>
    </row>
    <row r="380" spans="1:25" s="148" customFormat="1" ht="13.9" customHeight="1">
      <c r="A380" s="137">
        <v>380</v>
      </c>
      <c r="B380" s="138" t="s">
        <v>480</v>
      </c>
      <c r="C380" s="138" t="s">
        <v>481</v>
      </c>
      <c r="D380" s="138"/>
      <c r="E380" s="2">
        <v>0</v>
      </c>
      <c r="F380" s="2" t="s">
        <v>746</v>
      </c>
      <c r="G380" s="2" t="s">
        <v>817</v>
      </c>
      <c r="H380" s="2" t="s">
        <v>246</v>
      </c>
      <c r="I380" s="139" t="s">
        <v>46</v>
      </c>
      <c r="J380" s="139" t="s">
        <v>323</v>
      </c>
      <c r="K380" s="139" t="s">
        <v>321</v>
      </c>
      <c r="L380" s="139" t="s">
        <v>314</v>
      </c>
      <c r="M380" s="140"/>
      <c r="N380" s="141">
        <v>1.1499999999999999</v>
      </c>
      <c r="O380" s="142">
        <f t="shared" si="25"/>
        <v>420</v>
      </c>
      <c r="P380" s="2">
        <v>210</v>
      </c>
      <c r="Q380" s="2">
        <v>210</v>
      </c>
      <c r="R380" s="143" t="e">
        <f t="shared" si="26"/>
        <v>#DIV/0!</v>
      </c>
      <c r="S380" s="143" t="e">
        <f t="shared" si="27"/>
        <v>#DIV/0!</v>
      </c>
      <c r="T380" s="144">
        <f>IF(P380="nio",0,IF(P380&gt;0,VLOOKUP(K380,'3-Productie normen'!A:W,VLOOKUP(P380,'3-Productie normen'!$B$37:$C$59,2,FALSE),FALSE)))/VLOOKUP(B380,'2-Kosten per locatie'!$A$11:$C$31,3,FALSE)</f>
        <v>0</v>
      </c>
      <c r="U380" s="144">
        <f t="shared" si="28"/>
        <v>0</v>
      </c>
      <c r="V380" s="145" t="str">
        <f>VLOOKUP(K380,'3-Productie normen'!A:AG,29,FALSE)</f>
        <v>S</v>
      </c>
      <c r="W380" s="145"/>
      <c r="X380" s="146"/>
      <c r="Y380" s="147">
        <f t="shared" si="29"/>
        <v>482.99999999999994</v>
      </c>
    </row>
    <row r="381" spans="1:25" s="148" customFormat="1" ht="13.9" customHeight="1">
      <c r="A381" s="137">
        <v>381</v>
      </c>
      <c r="B381" s="138" t="s">
        <v>480</v>
      </c>
      <c r="C381" s="138" t="s">
        <v>481</v>
      </c>
      <c r="D381" s="138"/>
      <c r="E381" s="2">
        <v>0</v>
      </c>
      <c r="F381" s="2" t="s">
        <v>746</v>
      </c>
      <c r="G381" s="2" t="s">
        <v>818</v>
      </c>
      <c r="H381" s="2" t="s">
        <v>246</v>
      </c>
      <c r="I381" s="139" t="s">
        <v>46</v>
      </c>
      <c r="J381" s="139" t="s">
        <v>323</v>
      </c>
      <c r="K381" s="139" t="s">
        <v>321</v>
      </c>
      <c r="L381" s="139" t="s">
        <v>314</v>
      </c>
      <c r="M381" s="140"/>
      <c r="N381" s="141">
        <v>1.1499999999999999</v>
      </c>
      <c r="O381" s="142">
        <f t="shared" si="25"/>
        <v>420</v>
      </c>
      <c r="P381" s="2">
        <v>210</v>
      </c>
      <c r="Q381" s="2">
        <v>210</v>
      </c>
      <c r="R381" s="143" t="e">
        <f t="shared" si="26"/>
        <v>#DIV/0!</v>
      </c>
      <c r="S381" s="143" t="e">
        <f t="shared" si="27"/>
        <v>#DIV/0!</v>
      </c>
      <c r="T381" s="144">
        <f>IF(P381="nio",0,IF(P381&gt;0,VLOOKUP(K381,'3-Productie normen'!A:W,VLOOKUP(P381,'3-Productie normen'!$B$37:$C$59,2,FALSE),FALSE)))/VLOOKUP(B381,'2-Kosten per locatie'!$A$11:$C$31,3,FALSE)</f>
        <v>0</v>
      </c>
      <c r="U381" s="144">
        <f t="shared" si="28"/>
        <v>0</v>
      </c>
      <c r="V381" s="145" t="str">
        <f>VLOOKUP(K381,'3-Productie normen'!A:AG,29,FALSE)</f>
        <v>S</v>
      </c>
      <c r="W381" s="145"/>
      <c r="X381" s="146"/>
      <c r="Y381" s="147">
        <f t="shared" si="29"/>
        <v>482.99999999999994</v>
      </c>
    </row>
    <row r="382" spans="1:25" s="148" customFormat="1" ht="13.9" customHeight="1">
      <c r="A382" s="137">
        <v>382</v>
      </c>
      <c r="B382" s="138" t="s">
        <v>480</v>
      </c>
      <c r="C382" s="138" t="s">
        <v>481</v>
      </c>
      <c r="D382" s="138"/>
      <c r="E382" s="2">
        <v>0</v>
      </c>
      <c r="F382" s="2" t="s">
        <v>746</v>
      </c>
      <c r="G382" s="2" t="s">
        <v>819</v>
      </c>
      <c r="H382" s="2" t="s">
        <v>246</v>
      </c>
      <c r="I382" s="139" t="s">
        <v>46</v>
      </c>
      <c r="J382" s="139" t="s">
        <v>323</v>
      </c>
      <c r="K382" s="139" t="s">
        <v>321</v>
      </c>
      <c r="L382" s="139" t="s">
        <v>314</v>
      </c>
      <c r="M382" s="140"/>
      <c r="N382" s="141">
        <v>1.17</v>
      </c>
      <c r="O382" s="142">
        <f t="shared" si="25"/>
        <v>420</v>
      </c>
      <c r="P382" s="2">
        <v>210</v>
      </c>
      <c r="Q382" s="2">
        <v>210</v>
      </c>
      <c r="R382" s="143" t="e">
        <f t="shared" si="26"/>
        <v>#DIV/0!</v>
      </c>
      <c r="S382" s="143" t="e">
        <f t="shared" si="27"/>
        <v>#DIV/0!</v>
      </c>
      <c r="T382" s="144">
        <f>IF(P382="nio",0,IF(P382&gt;0,VLOOKUP(K382,'3-Productie normen'!A:W,VLOOKUP(P382,'3-Productie normen'!$B$37:$C$59,2,FALSE),FALSE)))/VLOOKUP(B382,'2-Kosten per locatie'!$A$11:$C$31,3,FALSE)</f>
        <v>0</v>
      </c>
      <c r="U382" s="144">
        <f t="shared" si="28"/>
        <v>0</v>
      </c>
      <c r="V382" s="145" t="str">
        <f>VLOOKUP(K382,'3-Productie normen'!A:AG,29,FALSE)</f>
        <v>S</v>
      </c>
      <c r="W382" s="145"/>
      <c r="X382" s="146"/>
      <c r="Y382" s="147">
        <f t="shared" si="29"/>
        <v>491.4</v>
      </c>
    </row>
    <row r="383" spans="1:25" s="148" customFormat="1" ht="13.9" customHeight="1">
      <c r="A383" s="137">
        <v>383</v>
      </c>
      <c r="B383" s="138" t="s">
        <v>480</v>
      </c>
      <c r="C383" s="138" t="s">
        <v>481</v>
      </c>
      <c r="D383" s="138"/>
      <c r="E383" s="2">
        <v>0</v>
      </c>
      <c r="F383" s="2" t="s">
        <v>746</v>
      </c>
      <c r="G383" s="2" t="s">
        <v>820</v>
      </c>
      <c r="H383" s="2" t="s">
        <v>821</v>
      </c>
      <c r="I383" s="139" t="s">
        <v>277</v>
      </c>
      <c r="J383" s="139" t="s">
        <v>277</v>
      </c>
      <c r="K383" s="139" t="s">
        <v>478</v>
      </c>
      <c r="L383" s="139" t="s">
        <v>492</v>
      </c>
      <c r="M383" s="140"/>
      <c r="N383" s="141">
        <v>50.46</v>
      </c>
      <c r="O383" s="142">
        <f t="shared" si="25"/>
        <v>126</v>
      </c>
      <c r="P383" s="2">
        <v>126</v>
      </c>
      <c r="Q383" s="2">
        <v>0</v>
      </c>
      <c r="R383" s="143" t="e">
        <f t="shared" si="26"/>
        <v>#DIV/0!</v>
      </c>
      <c r="S383" s="143">
        <f t="shared" si="27"/>
        <v>0</v>
      </c>
      <c r="T383" s="144">
        <f>IF(P383="nio",0,IF(P383&gt;0,VLOOKUP(K383,'3-Productie normen'!A:W,VLOOKUP(P383,'3-Productie normen'!$B$37:$C$59,2,FALSE),FALSE)))/VLOOKUP(B383,'2-Kosten per locatie'!$A$11:$C$31,3,FALSE)</f>
        <v>0</v>
      </c>
      <c r="U383" s="144">
        <f t="shared" si="28"/>
        <v>0</v>
      </c>
      <c r="V383" s="145" t="str">
        <f>VLOOKUP(K383,'3-Productie normen'!A:AG,29,FALSE)</f>
        <v>B</v>
      </c>
      <c r="W383" s="145"/>
      <c r="X383" s="146"/>
      <c r="Y383" s="147">
        <f t="shared" si="29"/>
        <v>6357.96</v>
      </c>
    </row>
    <row r="384" spans="1:25" s="148" customFormat="1" ht="13.9" customHeight="1">
      <c r="A384" s="137">
        <v>384</v>
      </c>
      <c r="B384" s="138" t="s">
        <v>480</v>
      </c>
      <c r="C384" s="138" t="s">
        <v>481</v>
      </c>
      <c r="D384" s="138"/>
      <c r="E384" s="2">
        <v>0</v>
      </c>
      <c r="F384" s="2" t="s">
        <v>746</v>
      </c>
      <c r="G384" s="2" t="s">
        <v>822</v>
      </c>
      <c r="H384" s="2" t="s">
        <v>246</v>
      </c>
      <c r="I384" s="139" t="s">
        <v>277</v>
      </c>
      <c r="J384" s="139" t="s">
        <v>52</v>
      </c>
      <c r="K384" s="139" t="s">
        <v>417</v>
      </c>
      <c r="L384" s="139" t="s">
        <v>492</v>
      </c>
      <c r="M384" s="140"/>
      <c r="N384" s="141">
        <v>10.15</v>
      </c>
      <c r="O384" s="142">
        <f t="shared" si="25"/>
        <v>126</v>
      </c>
      <c r="P384" s="2">
        <v>126</v>
      </c>
      <c r="Q384" s="2">
        <v>0</v>
      </c>
      <c r="R384" s="143" t="e">
        <f t="shared" si="26"/>
        <v>#DIV/0!</v>
      </c>
      <c r="S384" s="143">
        <f t="shared" si="27"/>
        <v>0</v>
      </c>
      <c r="T384" s="144">
        <f>IF(P384="nio",0,IF(P384&gt;0,VLOOKUP(K384,'3-Productie normen'!A:W,VLOOKUP(P384,'3-Productie normen'!$B$37:$C$59,2,FALSE),FALSE)))/VLOOKUP(B384,'2-Kosten per locatie'!$A$11:$C$31,3,FALSE)</f>
        <v>0</v>
      </c>
      <c r="U384" s="144">
        <f t="shared" si="28"/>
        <v>0</v>
      </c>
      <c r="V384" s="145" t="str">
        <f>VLOOKUP(K384,'3-Productie normen'!A:AG,29,FALSE)</f>
        <v>B</v>
      </c>
      <c r="W384" s="145"/>
      <c r="X384" s="146"/>
      <c r="Y384" s="147">
        <f t="shared" si="29"/>
        <v>1278.9000000000001</v>
      </c>
    </row>
    <row r="385" spans="1:25" s="148" customFormat="1" ht="13.9" customHeight="1">
      <c r="A385" s="137">
        <v>385</v>
      </c>
      <c r="B385" s="138" t="s">
        <v>480</v>
      </c>
      <c r="C385" s="138" t="s">
        <v>481</v>
      </c>
      <c r="D385" s="138"/>
      <c r="E385" s="2">
        <v>0</v>
      </c>
      <c r="F385" s="2" t="s">
        <v>746</v>
      </c>
      <c r="G385" s="2" t="s">
        <v>823</v>
      </c>
      <c r="H385" s="2" t="s">
        <v>824</v>
      </c>
      <c r="I385" s="139" t="s">
        <v>277</v>
      </c>
      <c r="J385" s="139" t="s">
        <v>52</v>
      </c>
      <c r="K385" s="139" t="s">
        <v>417</v>
      </c>
      <c r="L385" s="139" t="s">
        <v>492</v>
      </c>
      <c r="M385" s="140"/>
      <c r="N385" s="141">
        <v>4.93</v>
      </c>
      <c r="O385" s="142">
        <f t="shared" si="25"/>
        <v>126</v>
      </c>
      <c r="P385" s="2">
        <v>126</v>
      </c>
      <c r="Q385" s="2">
        <v>0</v>
      </c>
      <c r="R385" s="143" t="e">
        <f t="shared" si="26"/>
        <v>#DIV/0!</v>
      </c>
      <c r="S385" s="143">
        <f t="shared" si="27"/>
        <v>0</v>
      </c>
      <c r="T385" s="144">
        <f>IF(P385="nio",0,IF(P385&gt;0,VLOOKUP(K385,'3-Productie normen'!A:W,VLOOKUP(P385,'3-Productie normen'!$B$37:$C$59,2,FALSE),FALSE)))/VLOOKUP(B385,'2-Kosten per locatie'!$A$11:$C$31,3,FALSE)</f>
        <v>0</v>
      </c>
      <c r="U385" s="144">
        <f t="shared" si="28"/>
        <v>0</v>
      </c>
      <c r="V385" s="145" t="str">
        <f>VLOOKUP(K385,'3-Productie normen'!A:AG,29,FALSE)</f>
        <v>B</v>
      </c>
      <c r="W385" s="145"/>
      <c r="X385" s="146"/>
      <c r="Y385" s="147">
        <f t="shared" si="29"/>
        <v>621.17999999999995</v>
      </c>
    </row>
    <row r="386" spans="1:25" s="148" customFormat="1" ht="13.9" customHeight="1">
      <c r="A386" s="137">
        <v>386</v>
      </c>
      <c r="B386" s="138" t="s">
        <v>480</v>
      </c>
      <c r="C386" s="138" t="s">
        <v>481</v>
      </c>
      <c r="D386" s="138"/>
      <c r="E386" s="2">
        <v>0</v>
      </c>
      <c r="F386" s="2" t="s">
        <v>746</v>
      </c>
      <c r="G386" s="2" t="s">
        <v>825</v>
      </c>
      <c r="H386" s="2" t="s">
        <v>826</v>
      </c>
      <c r="I386" s="139" t="s">
        <v>350</v>
      </c>
      <c r="J386" s="139" t="s">
        <v>351</v>
      </c>
      <c r="K386" s="139" t="s">
        <v>612</v>
      </c>
      <c r="L386" s="139" t="s">
        <v>492</v>
      </c>
      <c r="M386" s="140"/>
      <c r="N386" s="141">
        <v>77.36</v>
      </c>
      <c r="O386" s="142">
        <f t="shared" si="25"/>
        <v>126</v>
      </c>
      <c r="P386" s="2">
        <v>126</v>
      </c>
      <c r="Q386" s="2">
        <v>0</v>
      </c>
      <c r="R386" s="143" t="e">
        <f t="shared" si="26"/>
        <v>#DIV/0!</v>
      </c>
      <c r="S386" s="143">
        <f t="shared" si="27"/>
        <v>0</v>
      </c>
      <c r="T386" s="144">
        <f>IF(P386="nio",0,IF(P386&gt;0,VLOOKUP(K386,'3-Productie normen'!A:W,VLOOKUP(P386,'3-Productie normen'!$B$37:$C$59,2,FALSE),FALSE)))/VLOOKUP(B386,'2-Kosten per locatie'!$A$11:$C$31,3,FALSE)</f>
        <v>0</v>
      </c>
      <c r="U386" s="144">
        <f t="shared" si="28"/>
        <v>0</v>
      </c>
      <c r="V386" s="145" t="str">
        <f>VLOOKUP(K386,'3-Productie normen'!A:AG,29,FALSE)</f>
        <v>L</v>
      </c>
      <c r="W386" s="145"/>
      <c r="X386" s="146"/>
      <c r="Y386" s="147">
        <f t="shared" si="29"/>
        <v>9747.36</v>
      </c>
    </row>
    <row r="387" spans="1:25" s="148" customFormat="1" ht="13.9" customHeight="1">
      <c r="A387" s="137">
        <v>387</v>
      </c>
      <c r="B387" s="138" t="s">
        <v>480</v>
      </c>
      <c r="C387" s="138" t="s">
        <v>481</v>
      </c>
      <c r="D387" s="138"/>
      <c r="E387" s="2">
        <v>0</v>
      </c>
      <c r="F387" s="2" t="s">
        <v>746</v>
      </c>
      <c r="G387" s="2" t="s">
        <v>827</v>
      </c>
      <c r="H387" s="2" t="s">
        <v>828</v>
      </c>
      <c r="I387" s="139" t="s">
        <v>277</v>
      </c>
      <c r="J387" s="139" t="s">
        <v>277</v>
      </c>
      <c r="K387" s="139" t="s">
        <v>478</v>
      </c>
      <c r="L387" s="139" t="s">
        <v>492</v>
      </c>
      <c r="M387" s="140"/>
      <c r="N387" s="141">
        <v>38.49</v>
      </c>
      <c r="O387" s="142">
        <f t="shared" si="25"/>
        <v>126</v>
      </c>
      <c r="P387" s="2">
        <v>126</v>
      </c>
      <c r="Q387" s="2">
        <v>0</v>
      </c>
      <c r="R387" s="143" t="e">
        <f t="shared" si="26"/>
        <v>#DIV/0!</v>
      </c>
      <c r="S387" s="143">
        <f t="shared" si="27"/>
        <v>0</v>
      </c>
      <c r="T387" s="144">
        <f>IF(P387="nio",0,IF(P387&gt;0,VLOOKUP(K387,'3-Productie normen'!A:W,VLOOKUP(P387,'3-Productie normen'!$B$37:$C$59,2,FALSE),FALSE)))/VLOOKUP(B387,'2-Kosten per locatie'!$A$11:$C$31,3,FALSE)</f>
        <v>0</v>
      </c>
      <c r="U387" s="144">
        <f t="shared" si="28"/>
        <v>0</v>
      </c>
      <c r="V387" s="145" t="str">
        <f>VLOOKUP(K387,'3-Productie normen'!A:AG,29,FALSE)</f>
        <v>B</v>
      </c>
      <c r="W387" s="145"/>
      <c r="X387" s="146"/>
      <c r="Y387" s="147">
        <f t="shared" si="29"/>
        <v>4849.7400000000007</v>
      </c>
    </row>
    <row r="388" spans="1:25" s="148" customFormat="1" ht="13.9" customHeight="1">
      <c r="A388" s="137">
        <v>388</v>
      </c>
      <c r="B388" s="138" t="s">
        <v>480</v>
      </c>
      <c r="C388" s="138" t="s">
        <v>481</v>
      </c>
      <c r="D388" s="138"/>
      <c r="E388" s="2">
        <v>0</v>
      </c>
      <c r="F388" s="2" t="s">
        <v>746</v>
      </c>
      <c r="G388" s="2" t="s">
        <v>829</v>
      </c>
      <c r="H388" s="2" t="s">
        <v>246</v>
      </c>
      <c r="I388" s="139" t="s">
        <v>267</v>
      </c>
      <c r="J388" s="139" t="s">
        <v>267</v>
      </c>
      <c r="K388" s="139" t="s">
        <v>267</v>
      </c>
      <c r="L388" s="139" t="s">
        <v>492</v>
      </c>
      <c r="M388" s="140"/>
      <c r="N388" s="141">
        <v>7.06</v>
      </c>
      <c r="O388" s="142">
        <f t="shared" si="25"/>
        <v>42</v>
      </c>
      <c r="P388" s="2">
        <v>42</v>
      </c>
      <c r="Q388" s="2">
        <v>0</v>
      </c>
      <c r="R388" s="143" t="e">
        <f t="shared" si="26"/>
        <v>#DIV/0!</v>
      </c>
      <c r="S388" s="143">
        <f t="shared" si="27"/>
        <v>0</v>
      </c>
      <c r="T388" s="144">
        <f>IF(P388="nio",0,IF(P388&gt;0,VLOOKUP(K388,'3-Productie normen'!A:W,VLOOKUP(P388,'3-Productie normen'!$B$37:$C$59,2,FALSE),FALSE)))/VLOOKUP(B388,'2-Kosten per locatie'!$A$11:$C$31,3,FALSE)</f>
        <v>0</v>
      </c>
      <c r="U388" s="144">
        <f t="shared" si="28"/>
        <v>0</v>
      </c>
      <c r="V388" s="145" t="str">
        <f>VLOOKUP(K388,'3-Productie normen'!A:AG,29,FALSE)</f>
        <v>V</v>
      </c>
      <c r="W388" s="145"/>
      <c r="X388" s="146"/>
      <c r="Y388" s="147">
        <f t="shared" si="29"/>
        <v>296.52</v>
      </c>
    </row>
    <row r="389" spans="1:25" s="148" customFormat="1" ht="13.9" customHeight="1">
      <c r="A389" s="137">
        <v>389</v>
      </c>
      <c r="B389" s="138" t="s">
        <v>480</v>
      </c>
      <c r="C389" s="138" t="s">
        <v>481</v>
      </c>
      <c r="D389" s="138"/>
      <c r="E389" s="2">
        <v>0</v>
      </c>
      <c r="F389" s="2" t="s">
        <v>746</v>
      </c>
      <c r="G389" s="2" t="s">
        <v>830</v>
      </c>
      <c r="H389" s="2" t="s">
        <v>831</v>
      </c>
      <c r="I389" s="139" t="s">
        <v>277</v>
      </c>
      <c r="J389" s="139" t="s">
        <v>277</v>
      </c>
      <c r="K389" s="139" t="s">
        <v>478</v>
      </c>
      <c r="L389" s="139" t="s">
        <v>492</v>
      </c>
      <c r="M389" s="140"/>
      <c r="N389" s="141">
        <v>91.84</v>
      </c>
      <c r="O389" s="142">
        <f t="shared" si="25"/>
        <v>126</v>
      </c>
      <c r="P389" s="2">
        <v>126</v>
      </c>
      <c r="Q389" s="2">
        <v>0</v>
      </c>
      <c r="R389" s="143" t="e">
        <f t="shared" si="26"/>
        <v>#DIV/0!</v>
      </c>
      <c r="S389" s="143">
        <f t="shared" si="27"/>
        <v>0</v>
      </c>
      <c r="T389" s="144">
        <f>IF(P389="nio",0,IF(P389&gt;0,VLOOKUP(K389,'3-Productie normen'!A:W,VLOOKUP(P389,'3-Productie normen'!$B$37:$C$59,2,FALSE),FALSE)))/VLOOKUP(B389,'2-Kosten per locatie'!$A$11:$C$31,3,FALSE)</f>
        <v>0</v>
      </c>
      <c r="U389" s="144">
        <f t="shared" si="28"/>
        <v>0</v>
      </c>
      <c r="V389" s="145" t="str">
        <f>VLOOKUP(K389,'3-Productie normen'!A:AG,29,FALSE)</f>
        <v>B</v>
      </c>
      <c r="W389" s="145"/>
      <c r="X389" s="146"/>
      <c r="Y389" s="147">
        <f t="shared" si="29"/>
        <v>11571.84</v>
      </c>
    </row>
    <row r="390" spans="1:25" s="148" customFormat="1" ht="13.9" customHeight="1">
      <c r="A390" s="137">
        <v>390</v>
      </c>
      <c r="B390" s="138" t="s">
        <v>480</v>
      </c>
      <c r="C390" s="138" t="s">
        <v>481</v>
      </c>
      <c r="D390" s="138"/>
      <c r="E390" s="2">
        <v>0</v>
      </c>
      <c r="F390" s="2" t="s">
        <v>746</v>
      </c>
      <c r="G390" s="2" t="s">
        <v>832</v>
      </c>
      <c r="H390" s="2" t="s">
        <v>833</v>
      </c>
      <c r="I390" s="139" t="s">
        <v>277</v>
      </c>
      <c r="J390" s="139" t="s">
        <v>277</v>
      </c>
      <c r="K390" s="139" t="s">
        <v>478</v>
      </c>
      <c r="L390" s="139" t="s">
        <v>492</v>
      </c>
      <c r="M390" s="140"/>
      <c r="N390" s="141">
        <v>15.4</v>
      </c>
      <c r="O390" s="142">
        <f t="shared" si="25"/>
        <v>126</v>
      </c>
      <c r="P390" s="2">
        <v>126</v>
      </c>
      <c r="Q390" s="2">
        <v>0</v>
      </c>
      <c r="R390" s="143" t="e">
        <f t="shared" si="26"/>
        <v>#DIV/0!</v>
      </c>
      <c r="S390" s="143">
        <f t="shared" si="27"/>
        <v>0</v>
      </c>
      <c r="T390" s="144">
        <f>IF(P390="nio",0,IF(P390&gt;0,VLOOKUP(K390,'3-Productie normen'!A:W,VLOOKUP(P390,'3-Productie normen'!$B$37:$C$59,2,FALSE),FALSE)))/VLOOKUP(B390,'2-Kosten per locatie'!$A$11:$C$31,3,FALSE)</f>
        <v>0</v>
      </c>
      <c r="U390" s="144">
        <f t="shared" si="28"/>
        <v>0</v>
      </c>
      <c r="V390" s="145" t="str">
        <f>VLOOKUP(K390,'3-Productie normen'!A:AG,29,FALSE)</f>
        <v>B</v>
      </c>
      <c r="W390" s="145"/>
      <c r="X390" s="146"/>
      <c r="Y390" s="147">
        <f t="shared" si="29"/>
        <v>1940.4</v>
      </c>
    </row>
    <row r="391" spans="1:25" s="148" customFormat="1" ht="13.9" customHeight="1">
      <c r="A391" s="137">
        <v>391</v>
      </c>
      <c r="B391" s="138" t="s">
        <v>480</v>
      </c>
      <c r="C391" s="138" t="s">
        <v>481</v>
      </c>
      <c r="D391" s="138"/>
      <c r="E391" s="2">
        <v>0</v>
      </c>
      <c r="F391" s="2" t="s">
        <v>746</v>
      </c>
      <c r="G391" s="2" t="s">
        <v>834</v>
      </c>
      <c r="H391" s="2" t="s">
        <v>835</v>
      </c>
      <c r="I391" s="139" t="s">
        <v>350</v>
      </c>
      <c r="J391" s="139" t="s">
        <v>836</v>
      </c>
      <c r="K391" s="139" t="s">
        <v>612</v>
      </c>
      <c r="L391" s="139" t="s">
        <v>542</v>
      </c>
      <c r="M391" s="140"/>
      <c r="N391" s="141">
        <v>56.27</v>
      </c>
      <c r="O391" s="142">
        <f t="shared" si="25"/>
        <v>126</v>
      </c>
      <c r="P391" s="2">
        <v>126</v>
      </c>
      <c r="Q391" s="2">
        <v>0</v>
      </c>
      <c r="R391" s="143" t="e">
        <f t="shared" si="26"/>
        <v>#DIV/0!</v>
      </c>
      <c r="S391" s="143">
        <f t="shared" si="27"/>
        <v>0</v>
      </c>
      <c r="T391" s="144">
        <f>IF(P391="nio",0,IF(P391&gt;0,VLOOKUP(K391,'3-Productie normen'!A:W,VLOOKUP(P391,'3-Productie normen'!$B$37:$C$59,2,FALSE),FALSE)))/VLOOKUP(B391,'2-Kosten per locatie'!$A$11:$C$31,3,FALSE)</f>
        <v>0</v>
      </c>
      <c r="U391" s="144">
        <f t="shared" si="28"/>
        <v>0</v>
      </c>
      <c r="V391" s="145" t="str">
        <f>VLOOKUP(K391,'3-Productie normen'!A:AG,29,FALSE)</f>
        <v>L</v>
      </c>
      <c r="W391" s="145"/>
      <c r="X391" s="146"/>
      <c r="Y391" s="147">
        <f t="shared" si="29"/>
        <v>7090.02</v>
      </c>
    </row>
    <row r="392" spans="1:25" s="148" customFormat="1" ht="13.9" customHeight="1">
      <c r="A392" s="137">
        <v>392</v>
      </c>
      <c r="B392" s="138" t="s">
        <v>480</v>
      </c>
      <c r="C392" s="138" t="s">
        <v>481</v>
      </c>
      <c r="D392" s="138"/>
      <c r="E392" s="2">
        <v>0</v>
      </c>
      <c r="F392" s="2" t="s">
        <v>746</v>
      </c>
      <c r="G392" s="2" t="s">
        <v>837</v>
      </c>
      <c r="H392" s="2" t="s">
        <v>838</v>
      </c>
      <c r="I392" s="139" t="s">
        <v>350</v>
      </c>
      <c r="J392" s="139" t="s">
        <v>836</v>
      </c>
      <c r="K392" s="139" t="s">
        <v>612</v>
      </c>
      <c r="L392" s="139" t="s">
        <v>542</v>
      </c>
      <c r="M392" s="140"/>
      <c r="N392" s="141">
        <v>56.27</v>
      </c>
      <c r="O392" s="142">
        <f t="shared" si="25"/>
        <v>126</v>
      </c>
      <c r="P392" s="2">
        <v>126</v>
      </c>
      <c r="Q392" s="2">
        <v>0</v>
      </c>
      <c r="R392" s="143" t="e">
        <f t="shared" si="26"/>
        <v>#DIV/0!</v>
      </c>
      <c r="S392" s="143">
        <f t="shared" si="27"/>
        <v>0</v>
      </c>
      <c r="T392" s="144">
        <f>IF(P392="nio",0,IF(P392&gt;0,VLOOKUP(K392,'3-Productie normen'!A:W,VLOOKUP(P392,'3-Productie normen'!$B$37:$C$59,2,FALSE),FALSE)))/VLOOKUP(B392,'2-Kosten per locatie'!$A$11:$C$31,3,FALSE)</f>
        <v>0</v>
      </c>
      <c r="U392" s="144">
        <f t="shared" si="28"/>
        <v>0</v>
      </c>
      <c r="V392" s="145" t="str">
        <f>VLOOKUP(K392,'3-Productie normen'!A:AG,29,FALSE)</f>
        <v>L</v>
      </c>
      <c r="W392" s="145"/>
      <c r="X392" s="146"/>
      <c r="Y392" s="147">
        <f t="shared" si="29"/>
        <v>7090.02</v>
      </c>
    </row>
    <row r="393" spans="1:25" s="148" customFormat="1" ht="13.9" customHeight="1">
      <c r="A393" s="137">
        <v>393</v>
      </c>
      <c r="B393" s="138" t="s">
        <v>480</v>
      </c>
      <c r="C393" s="138" t="s">
        <v>481</v>
      </c>
      <c r="D393" s="138"/>
      <c r="E393" s="2">
        <v>0</v>
      </c>
      <c r="F393" s="2" t="s">
        <v>746</v>
      </c>
      <c r="G393" s="2" t="s">
        <v>839</v>
      </c>
      <c r="H393" s="2" t="s">
        <v>840</v>
      </c>
      <c r="I393" s="139" t="s">
        <v>350</v>
      </c>
      <c r="J393" s="139" t="s">
        <v>351</v>
      </c>
      <c r="K393" s="139" t="s">
        <v>612</v>
      </c>
      <c r="L393" s="139" t="s">
        <v>492</v>
      </c>
      <c r="M393" s="140"/>
      <c r="N393" s="141">
        <v>77.430000000000007</v>
      </c>
      <c r="O393" s="142">
        <f t="shared" si="25"/>
        <v>126</v>
      </c>
      <c r="P393" s="2">
        <v>126</v>
      </c>
      <c r="Q393" s="2">
        <v>0</v>
      </c>
      <c r="R393" s="143" t="e">
        <f t="shared" si="26"/>
        <v>#DIV/0!</v>
      </c>
      <c r="S393" s="143">
        <f t="shared" si="27"/>
        <v>0</v>
      </c>
      <c r="T393" s="144">
        <f>IF(P393="nio",0,IF(P393&gt;0,VLOOKUP(K393,'3-Productie normen'!A:W,VLOOKUP(P393,'3-Productie normen'!$B$37:$C$59,2,FALSE),FALSE)))/VLOOKUP(B393,'2-Kosten per locatie'!$A$11:$C$31,3,FALSE)</f>
        <v>0</v>
      </c>
      <c r="U393" s="144">
        <f t="shared" si="28"/>
        <v>0</v>
      </c>
      <c r="V393" s="145" t="str">
        <f>VLOOKUP(K393,'3-Productie normen'!A:AG,29,FALSE)</f>
        <v>L</v>
      </c>
      <c r="W393" s="145"/>
      <c r="X393" s="146"/>
      <c r="Y393" s="147">
        <f t="shared" si="29"/>
        <v>9756.18</v>
      </c>
    </row>
    <row r="394" spans="1:25" s="148" customFormat="1" ht="13.9" customHeight="1">
      <c r="A394" s="137">
        <v>394</v>
      </c>
      <c r="B394" s="138" t="s">
        <v>480</v>
      </c>
      <c r="C394" s="138" t="s">
        <v>481</v>
      </c>
      <c r="D394" s="138"/>
      <c r="E394" s="2">
        <v>0</v>
      </c>
      <c r="F394" s="2" t="s">
        <v>746</v>
      </c>
      <c r="G394" s="2" t="s">
        <v>841</v>
      </c>
      <c r="H394" s="2" t="s">
        <v>842</v>
      </c>
      <c r="I394" s="139" t="s">
        <v>350</v>
      </c>
      <c r="J394" s="139" t="s">
        <v>351</v>
      </c>
      <c r="K394" s="139" t="s">
        <v>612</v>
      </c>
      <c r="L394" s="139" t="s">
        <v>492</v>
      </c>
      <c r="M394" s="140"/>
      <c r="N394" s="141">
        <v>77.430000000000007</v>
      </c>
      <c r="O394" s="142">
        <f t="shared" ref="O394:O457" si="30">SUM(P394:Q394)</f>
        <v>126</v>
      </c>
      <c r="P394" s="2">
        <v>126</v>
      </c>
      <c r="Q394" s="2">
        <v>0</v>
      </c>
      <c r="R394" s="143" t="e">
        <f t="shared" ref="R394:R457" si="31">IF(P394="nio",0,IF(P394&gt;0,P394*N394/T394,0))</f>
        <v>#DIV/0!</v>
      </c>
      <c r="S394" s="143">
        <f t="shared" ref="S394:S457" si="32">IF(Q394&gt;0,Q394*N394/U394,0)</f>
        <v>0</v>
      </c>
      <c r="T394" s="144">
        <f>IF(P394="nio",0,IF(P394&gt;0,VLOOKUP(K394,'3-Productie normen'!A:W,VLOOKUP(P394,'3-Productie normen'!$B$37:$C$59,2,FALSE),FALSE)))/VLOOKUP(B394,'2-Kosten per locatie'!$A$11:$C$31,3,FALSE)</f>
        <v>0</v>
      </c>
      <c r="U394" s="144">
        <f t="shared" ref="U394:U457" si="33">IF(Q394&gt;0,T394*$U$8,0)</f>
        <v>0</v>
      </c>
      <c r="V394" s="145" t="str">
        <f>VLOOKUP(K394,'3-Productie normen'!A:AG,29,FALSE)</f>
        <v>L</v>
      </c>
      <c r="W394" s="145"/>
      <c r="X394" s="146"/>
      <c r="Y394" s="147">
        <f t="shared" ref="Y394:Y457" si="34">O394*N394</f>
        <v>9756.18</v>
      </c>
    </row>
    <row r="395" spans="1:25" s="148" customFormat="1" ht="13.9" customHeight="1">
      <c r="A395" s="137">
        <v>395</v>
      </c>
      <c r="B395" s="138" t="s">
        <v>480</v>
      </c>
      <c r="C395" s="138" t="s">
        <v>481</v>
      </c>
      <c r="D395" s="138"/>
      <c r="E395" s="2">
        <v>0</v>
      </c>
      <c r="F395" s="2" t="s">
        <v>746</v>
      </c>
      <c r="G395" s="2" t="s">
        <v>843</v>
      </c>
      <c r="H395" s="2" t="s">
        <v>844</v>
      </c>
      <c r="I395" s="139" t="s">
        <v>350</v>
      </c>
      <c r="J395" s="139" t="s">
        <v>450</v>
      </c>
      <c r="K395" s="139" t="s">
        <v>619</v>
      </c>
      <c r="L395" s="139" t="s">
        <v>492</v>
      </c>
      <c r="M395" s="140"/>
      <c r="N395" s="141">
        <v>140.07</v>
      </c>
      <c r="O395" s="142">
        <f t="shared" si="30"/>
        <v>126</v>
      </c>
      <c r="P395" s="2">
        <v>126</v>
      </c>
      <c r="Q395" s="2">
        <v>0</v>
      </c>
      <c r="R395" s="143" t="e">
        <f t="shared" si="31"/>
        <v>#DIV/0!</v>
      </c>
      <c r="S395" s="143">
        <f t="shared" si="32"/>
        <v>0</v>
      </c>
      <c r="T395" s="144">
        <f>IF(P395="nio",0,IF(P395&gt;0,VLOOKUP(K395,'3-Productie normen'!A:W,VLOOKUP(P395,'3-Productie normen'!$B$37:$C$59,2,FALSE),FALSE)))/VLOOKUP(B395,'2-Kosten per locatie'!$A$11:$C$31,3,FALSE)</f>
        <v>0</v>
      </c>
      <c r="U395" s="144">
        <f t="shared" si="33"/>
        <v>0</v>
      </c>
      <c r="V395" s="145" t="str">
        <f>VLOOKUP(K395,'3-Productie normen'!A:AG,29,FALSE)</f>
        <v>L</v>
      </c>
      <c r="W395" s="145"/>
      <c r="X395" s="146"/>
      <c r="Y395" s="147">
        <f t="shared" si="34"/>
        <v>17648.82</v>
      </c>
    </row>
    <row r="396" spans="1:25" s="148" customFormat="1" ht="13.9" customHeight="1">
      <c r="A396" s="137">
        <v>396</v>
      </c>
      <c r="B396" s="138" t="s">
        <v>480</v>
      </c>
      <c r="C396" s="138" t="s">
        <v>481</v>
      </c>
      <c r="D396" s="138"/>
      <c r="E396" s="2">
        <v>0</v>
      </c>
      <c r="F396" s="2" t="s">
        <v>746</v>
      </c>
      <c r="G396" s="2" t="s">
        <v>845</v>
      </c>
      <c r="H396" s="2" t="s">
        <v>246</v>
      </c>
      <c r="I396" s="139" t="s">
        <v>350</v>
      </c>
      <c r="J396" s="139" t="s">
        <v>450</v>
      </c>
      <c r="K396" s="139" t="s">
        <v>619</v>
      </c>
      <c r="L396" s="139" t="s">
        <v>537</v>
      </c>
      <c r="M396" s="140"/>
      <c r="N396" s="141">
        <v>375.99</v>
      </c>
      <c r="O396" s="142">
        <f t="shared" si="30"/>
        <v>126</v>
      </c>
      <c r="P396" s="2">
        <v>126</v>
      </c>
      <c r="Q396" s="2">
        <v>0</v>
      </c>
      <c r="R396" s="143" t="e">
        <f t="shared" si="31"/>
        <v>#DIV/0!</v>
      </c>
      <c r="S396" s="143">
        <f t="shared" si="32"/>
        <v>0</v>
      </c>
      <c r="T396" s="144">
        <f>IF(P396="nio",0,IF(P396&gt;0,VLOOKUP(K396,'3-Productie normen'!A:W,VLOOKUP(P396,'3-Productie normen'!$B$37:$C$59,2,FALSE),FALSE)))/VLOOKUP(B396,'2-Kosten per locatie'!$A$11:$C$31,3,FALSE)</f>
        <v>0</v>
      </c>
      <c r="U396" s="144">
        <f t="shared" si="33"/>
        <v>0</v>
      </c>
      <c r="V396" s="145" t="str">
        <f>VLOOKUP(K396,'3-Productie normen'!A:AG,29,FALSE)</f>
        <v>L</v>
      </c>
      <c r="W396" s="145"/>
      <c r="X396" s="146"/>
      <c r="Y396" s="147">
        <f t="shared" si="34"/>
        <v>47374.74</v>
      </c>
    </row>
    <row r="397" spans="1:25" s="148" customFormat="1" ht="13.9" customHeight="1">
      <c r="A397" s="137">
        <v>397</v>
      </c>
      <c r="B397" s="138" t="s">
        <v>480</v>
      </c>
      <c r="C397" s="138" t="s">
        <v>481</v>
      </c>
      <c r="D397" s="138"/>
      <c r="E397" s="2">
        <v>0</v>
      </c>
      <c r="F397" s="2" t="s">
        <v>746</v>
      </c>
      <c r="G397" s="2" t="s">
        <v>846</v>
      </c>
      <c r="H397" s="2" t="s">
        <v>847</v>
      </c>
      <c r="I397" s="139" t="s">
        <v>277</v>
      </c>
      <c r="J397" s="139" t="s">
        <v>277</v>
      </c>
      <c r="K397" s="139" t="s">
        <v>478</v>
      </c>
      <c r="L397" s="139" t="s">
        <v>492</v>
      </c>
      <c r="M397" s="140"/>
      <c r="N397" s="141">
        <v>91.78</v>
      </c>
      <c r="O397" s="142">
        <f t="shared" si="30"/>
        <v>126</v>
      </c>
      <c r="P397" s="2">
        <v>126</v>
      </c>
      <c r="Q397" s="2">
        <v>0</v>
      </c>
      <c r="R397" s="143" t="e">
        <f t="shared" si="31"/>
        <v>#DIV/0!</v>
      </c>
      <c r="S397" s="143">
        <f t="shared" si="32"/>
        <v>0</v>
      </c>
      <c r="T397" s="144">
        <f>IF(P397="nio",0,IF(P397&gt;0,VLOOKUP(K397,'3-Productie normen'!A:W,VLOOKUP(P397,'3-Productie normen'!$B$37:$C$59,2,FALSE),FALSE)))/VLOOKUP(B397,'2-Kosten per locatie'!$A$11:$C$31,3,FALSE)</f>
        <v>0</v>
      </c>
      <c r="U397" s="144">
        <f t="shared" si="33"/>
        <v>0</v>
      </c>
      <c r="V397" s="145" t="str">
        <f>VLOOKUP(K397,'3-Productie normen'!A:AG,29,FALSE)</f>
        <v>B</v>
      </c>
      <c r="W397" s="145"/>
      <c r="X397" s="146"/>
      <c r="Y397" s="147">
        <f t="shared" si="34"/>
        <v>11564.28</v>
      </c>
    </row>
    <row r="398" spans="1:25" s="148" customFormat="1" ht="13.9" customHeight="1">
      <c r="A398" s="137">
        <v>398</v>
      </c>
      <c r="B398" s="138" t="s">
        <v>480</v>
      </c>
      <c r="C398" s="138" t="s">
        <v>481</v>
      </c>
      <c r="D398" s="138"/>
      <c r="E398" s="2">
        <v>0</v>
      </c>
      <c r="F398" s="2" t="s">
        <v>746</v>
      </c>
      <c r="G398" s="2" t="s">
        <v>848</v>
      </c>
      <c r="H398" s="2" t="s">
        <v>849</v>
      </c>
      <c r="I398" s="139" t="s">
        <v>277</v>
      </c>
      <c r="J398" s="139" t="s">
        <v>277</v>
      </c>
      <c r="K398" s="139" t="s">
        <v>478</v>
      </c>
      <c r="L398" s="139" t="s">
        <v>492</v>
      </c>
      <c r="M398" s="140"/>
      <c r="N398" s="141">
        <v>12.25</v>
      </c>
      <c r="O398" s="142">
        <f t="shared" si="30"/>
        <v>126</v>
      </c>
      <c r="P398" s="2">
        <v>126</v>
      </c>
      <c r="Q398" s="2">
        <v>0</v>
      </c>
      <c r="R398" s="143" t="e">
        <f t="shared" si="31"/>
        <v>#DIV/0!</v>
      </c>
      <c r="S398" s="143">
        <f t="shared" si="32"/>
        <v>0</v>
      </c>
      <c r="T398" s="144">
        <f>IF(P398="nio",0,IF(P398&gt;0,VLOOKUP(K398,'3-Productie normen'!A:W,VLOOKUP(P398,'3-Productie normen'!$B$37:$C$59,2,FALSE),FALSE)))/VLOOKUP(B398,'2-Kosten per locatie'!$A$11:$C$31,3,FALSE)</f>
        <v>0</v>
      </c>
      <c r="U398" s="144">
        <f t="shared" si="33"/>
        <v>0</v>
      </c>
      <c r="V398" s="145" t="str">
        <f>VLOOKUP(K398,'3-Productie normen'!A:AG,29,FALSE)</f>
        <v>B</v>
      </c>
      <c r="W398" s="145"/>
      <c r="X398" s="146"/>
      <c r="Y398" s="147">
        <f t="shared" si="34"/>
        <v>1543.5</v>
      </c>
    </row>
    <row r="399" spans="1:25" s="148" customFormat="1" ht="13.9" customHeight="1">
      <c r="A399" s="137">
        <v>399</v>
      </c>
      <c r="B399" s="138" t="s">
        <v>480</v>
      </c>
      <c r="C399" s="138" t="s">
        <v>481</v>
      </c>
      <c r="D399" s="138"/>
      <c r="E399" s="2">
        <v>0</v>
      </c>
      <c r="F399" s="2" t="s">
        <v>746</v>
      </c>
      <c r="G399" s="2" t="s">
        <v>850</v>
      </c>
      <c r="H399" s="2" t="s">
        <v>851</v>
      </c>
      <c r="I399" s="139" t="s">
        <v>277</v>
      </c>
      <c r="J399" s="139" t="s">
        <v>52</v>
      </c>
      <c r="K399" s="139" t="s">
        <v>417</v>
      </c>
      <c r="L399" s="139" t="s">
        <v>492</v>
      </c>
      <c r="M399" s="140"/>
      <c r="N399" s="141">
        <v>10.15</v>
      </c>
      <c r="O399" s="142">
        <f t="shared" si="30"/>
        <v>126</v>
      </c>
      <c r="P399" s="2">
        <v>126</v>
      </c>
      <c r="Q399" s="2">
        <v>0</v>
      </c>
      <c r="R399" s="143" t="e">
        <f t="shared" si="31"/>
        <v>#DIV/0!</v>
      </c>
      <c r="S399" s="143">
        <f t="shared" si="32"/>
        <v>0</v>
      </c>
      <c r="T399" s="144">
        <f>IF(P399="nio",0,IF(P399&gt;0,VLOOKUP(K399,'3-Productie normen'!A:W,VLOOKUP(P399,'3-Productie normen'!$B$37:$C$59,2,FALSE),FALSE)))/VLOOKUP(B399,'2-Kosten per locatie'!$A$11:$C$31,3,FALSE)</f>
        <v>0</v>
      </c>
      <c r="U399" s="144">
        <f t="shared" si="33"/>
        <v>0</v>
      </c>
      <c r="V399" s="145" t="str">
        <f>VLOOKUP(K399,'3-Productie normen'!A:AG,29,FALSE)</f>
        <v>B</v>
      </c>
      <c r="W399" s="145"/>
      <c r="X399" s="146"/>
      <c r="Y399" s="147">
        <f t="shared" si="34"/>
        <v>1278.9000000000001</v>
      </c>
    </row>
    <row r="400" spans="1:25" s="148" customFormat="1" ht="13.9" customHeight="1">
      <c r="A400" s="137">
        <v>400</v>
      </c>
      <c r="B400" s="138" t="s">
        <v>480</v>
      </c>
      <c r="C400" s="138" t="s">
        <v>481</v>
      </c>
      <c r="D400" s="138"/>
      <c r="E400" s="2">
        <v>0</v>
      </c>
      <c r="F400" s="2" t="s">
        <v>746</v>
      </c>
      <c r="G400" s="2" t="s">
        <v>852</v>
      </c>
      <c r="H400" s="2" t="s">
        <v>246</v>
      </c>
      <c r="I400" s="139" t="s">
        <v>277</v>
      </c>
      <c r="J400" s="139" t="s">
        <v>277</v>
      </c>
      <c r="K400" s="139" t="s">
        <v>478</v>
      </c>
      <c r="L400" s="139" t="s">
        <v>492</v>
      </c>
      <c r="M400" s="140"/>
      <c r="N400" s="141">
        <v>4.95</v>
      </c>
      <c r="O400" s="142">
        <f t="shared" si="30"/>
        <v>126</v>
      </c>
      <c r="P400" s="2">
        <v>126</v>
      </c>
      <c r="Q400" s="2">
        <v>0</v>
      </c>
      <c r="R400" s="143" t="e">
        <f t="shared" si="31"/>
        <v>#DIV/0!</v>
      </c>
      <c r="S400" s="143">
        <f t="shared" si="32"/>
        <v>0</v>
      </c>
      <c r="T400" s="144">
        <f>IF(P400="nio",0,IF(P400&gt;0,VLOOKUP(K400,'3-Productie normen'!A:W,VLOOKUP(P400,'3-Productie normen'!$B$37:$C$59,2,FALSE),FALSE)))/VLOOKUP(B400,'2-Kosten per locatie'!$A$11:$C$31,3,FALSE)</f>
        <v>0</v>
      </c>
      <c r="U400" s="144">
        <f t="shared" si="33"/>
        <v>0</v>
      </c>
      <c r="V400" s="145" t="str">
        <f>VLOOKUP(K400,'3-Productie normen'!A:AG,29,FALSE)</f>
        <v>B</v>
      </c>
      <c r="W400" s="145"/>
      <c r="X400" s="146"/>
      <c r="Y400" s="147">
        <f t="shared" si="34"/>
        <v>623.70000000000005</v>
      </c>
    </row>
    <row r="401" spans="1:25" s="148" customFormat="1" ht="13.9" customHeight="1">
      <c r="A401" s="137">
        <v>401</v>
      </c>
      <c r="B401" s="138" t="s">
        <v>480</v>
      </c>
      <c r="C401" s="138" t="s">
        <v>481</v>
      </c>
      <c r="D401" s="138"/>
      <c r="E401" s="2">
        <v>0</v>
      </c>
      <c r="F401" s="2" t="s">
        <v>746</v>
      </c>
      <c r="G401" s="2" t="s">
        <v>853</v>
      </c>
      <c r="H401" s="2" t="s">
        <v>246</v>
      </c>
      <c r="I401" s="139" t="s">
        <v>267</v>
      </c>
      <c r="J401" s="139" t="s">
        <v>267</v>
      </c>
      <c r="K401" s="139" t="s">
        <v>267</v>
      </c>
      <c r="L401" s="139" t="s">
        <v>492</v>
      </c>
      <c r="M401" s="140"/>
      <c r="N401" s="141">
        <v>4.95</v>
      </c>
      <c r="O401" s="142">
        <f t="shared" si="30"/>
        <v>42</v>
      </c>
      <c r="P401" s="2">
        <v>42</v>
      </c>
      <c r="Q401" s="2">
        <v>0</v>
      </c>
      <c r="R401" s="143" t="e">
        <f t="shared" si="31"/>
        <v>#DIV/0!</v>
      </c>
      <c r="S401" s="143">
        <f t="shared" si="32"/>
        <v>0</v>
      </c>
      <c r="T401" s="144">
        <f>IF(P401="nio",0,IF(P401&gt;0,VLOOKUP(K401,'3-Productie normen'!A:W,VLOOKUP(P401,'3-Productie normen'!$B$37:$C$59,2,FALSE),FALSE)))/VLOOKUP(B401,'2-Kosten per locatie'!$A$11:$C$31,3,FALSE)</f>
        <v>0</v>
      </c>
      <c r="U401" s="144">
        <f t="shared" si="33"/>
        <v>0</v>
      </c>
      <c r="V401" s="145" t="str">
        <f>VLOOKUP(K401,'3-Productie normen'!A:AG,29,FALSE)</f>
        <v>V</v>
      </c>
      <c r="W401" s="145"/>
      <c r="X401" s="146"/>
      <c r="Y401" s="147">
        <f t="shared" si="34"/>
        <v>207.9</v>
      </c>
    </row>
    <row r="402" spans="1:25" s="148" customFormat="1" ht="13.9" customHeight="1">
      <c r="A402" s="137">
        <v>402</v>
      </c>
      <c r="B402" s="138" t="s">
        <v>480</v>
      </c>
      <c r="C402" s="138" t="s">
        <v>481</v>
      </c>
      <c r="D402" s="138"/>
      <c r="E402" s="2">
        <v>0</v>
      </c>
      <c r="F402" s="2" t="s">
        <v>746</v>
      </c>
      <c r="G402" s="2" t="s">
        <v>854</v>
      </c>
      <c r="H402" s="2" t="s">
        <v>855</v>
      </c>
      <c r="I402" s="139" t="s">
        <v>277</v>
      </c>
      <c r="J402" s="139" t="s">
        <v>277</v>
      </c>
      <c r="K402" s="139" t="s">
        <v>478</v>
      </c>
      <c r="L402" s="139" t="s">
        <v>492</v>
      </c>
      <c r="M402" s="140"/>
      <c r="N402" s="141">
        <v>23.1</v>
      </c>
      <c r="O402" s="142">
        <f t="shared" si="30"/>
        <v>126</v>
      </c>
      <c r="P402" s="2">
        <v>126</v>
      </c>
      <c r="Q402" s="2">
        <v>0</v>
      </c>
      <c r="R402" s="143" t="e">
        <f t="shared" si="31"/>
        <v>#DIV/0!</v>
      </c>
      <c r="S402" s="143">
        <f t="shared" si="32"/>
        <v>0</v>
      </c>
      <c r="T402" s="144">
        <f>IF(P402="nio",0,IF(P402&gt;0,VLOOKUP(K402,'3-Productie normen'!A:W,VLOOKUP(P402,'3-Productie normen'!$B$37:$C$59,2,FALSE),FALSE)))/VLOOKUP(B402,'2-Kosten per locatie'!$A$11:$C$31,3,FALSE)</f>
        <v>0</v>
      </c>
      <c r="U402" s="144">
        <f t="shared" si="33"/>
        <v>0</v>
      </c>
      <c r="V402" s="145" t="str">
        <f>VLOOKUP(K402,'3-Productie normen'!A:AG,29,FALSE)</f>
        <v>B</v>
      </c>
      <c r="W402" s="145"/>
      <c r="X402" s="146"/>
      <c r="Y402" s="147">
        <f t="shared" si="34"/>
        <v>2910.6000000000004</v>
      </c>
    </row>
    <row r="403" spans="1:25" s="148" customFormat="1" ht="13.9" customHeight="1">
      <c r="A403" s="137">
        <v>403</v>
      </c>
      <c r="B403" s="138" t="s">
        <v>480</v>
      </c>
      <c r="C403" s="138" t="s">
        <v>481</v>
      </c>
      <c r="D403" s="138"/>
      <c r="E403" s="2">
        <v>0</v>
      </c>
      <c r="F403" s="2" t="s">
        <v>746</v>
      </c>
      <c r="G403" s="2" t="s">
        <v>856</v>
      </c>
      <c r="H403" s="2" t="s">
        <v>857</v>
      </c>
      <c r="I403" s="139" t="s">
        <v>277</v>
      </c>
      <c r="J403" s="139" t="s">
        <v>277</v>
      </c>
      <c r="K403" s="139" t="s">
        <v>478</v>
      </c>
      <c r="L403" s="139" t="s">
        <v>492</v>
      </c>
      <c r="M403" s="140"/>
      <c r="N403" s="141">
        <v>46.87</v>
      </c>
      <c r="O403" s="142">
        <f t="shared" si="30"/>
        <v>126</v>
      </c>
      <c r="P403" s="2">
        <v>126</v>
      </c>
      <c r="Q403" s="2">
        <v>0</v>
      </c>
      <c r="R403" s="143" t="e">
        <f t="shared" si="31"/>
        <v>#DIV/0!</v>
      </c>
      <c r="S403" s="143">
        <f t="shared" si="32"/>
        <v>0</v>
      </c>
      <c r="T403" s="144">
        <f>IF(P403="nio",0,IF(P403&gt;0,VLOOKUP(K403,'3-Productie normen'!A:W,VLOOKUP(P403,'3-Productie normen'!$B$37:$C$59,2,FALSE),FALSE)))/VLOOKUP(B403,'2-Kosten per locatie'!$A$11:$C$31,3,FALSE)</f>
        <v>0</v>
      </c>
      <c r="U403" s="144">
        <f t="shared" si="33"/>
        <v>0</v>
      </c>
      <c r="V403" s="145" t="str">
        <f>VLOOKUP(K403,'3-Productie normen'!A:AG,29,FALSE)</f>
        <v>B</v>
      </c>
      <c r="W403" s="145"/>
      <c r="X403" s="146"/>
      <c r="Y403" s="147">
        <f t="shared" si="34"/>
        <v>5905.62</v>
      </c>
    </row>
    <row r="404" spans="1:25" s="148" customFormat="1" ht="13.9" customHeight="1">
      <c r="A404" s="137">
        <v>404</v>
      </c>
      <c r="B404" s="138" t="s">
        <v>480</v>
      </c>
      <c r="C404" s="138" t="s">
        <v>481</v>
      </c>
      <c r="D404" s="138"/>
      <c r="E404" s="2">
        <v>0</v>
      </c>
      <c r="F404" s="2" t="s">
        <v>746</v>
      </c>
      <c r="G404" s="2" t="s">
        <v>858</v>
      </c>
      <c r="H404" s="2" t="s">
        <v>859</v>
      </c>
      <c r="I404" s="139" t="s">
        <v>350</v>
      </c>
      <c r="J404" s="139" t="s">
        <v>351</v>
      </c>
      <c r="K404" s="139" t="s">
        <v>612</v>
      </c>
      <c r="L404" s="139" t="s">
        <v>492</v>
      </c>
      <c r="M404" s="140"/>
      <c r="N404" s="141">
        <v>46.87</v>
      </c>
      <c r="O404" s="142">
        <f t="shared" si="30"/>
        <v>126</v>
      </c>
      <c r="P404" s="2">
        <v>126</v>
      </c>
      <c r="Q404" s="2">
        <v>0</v>
      </c>
      <c r="R404" s="143" t="e">
        <f t="shared" si="31"/>
        <v>#DIV/0!</v>
      </c>
      <c r="S404" s="143">
        <f t="shared" si="32"/>
        <v>0</v>
      </c>
      <c r="T404" s="144">
        <f>IF(P404="nio",0,IF(P404&gt;0,VLOOKUP(K404,'3-Productie normen'!A:W,VLOOKUP(P404,'3-Productie normen'!$B$37:$C$59,2,FALSE),FALSE)))/VLOOKUP(B404,'2-Kosten per locatie'!$A$11:$C$31,3,FALSE)</f>
        <v>0</v>
      </c>
      <c r="U404" s="144">
        <f t="shared" si="33"/>
        <v>0</v>
      </c>
      <c r="V404" s="145" t="str">
        <f>VLOOKUP(K404,'3-Productie normen'!A:AG,29,FALSE)</f>
        <v>L</v>
      </c>
      <c r="W404" s="145"/>
      <c r="X404" s="146"/>
      <c r="Y404" s="147">
        <f t="shared" si="34"/>
        <v>5905.62</v>
      </c>
    </row>
    <row r="405" spans="1:25" s="148" customFormat="1" ht="13.9" customHeight="1">
      <c r="A405" s="137">
        <v>405</v>
      </c>
      <c r="B405" s="138" t="s">
        <v>480</v>
      </c>
      <c r="C405" s="138" t="s">
        <v>481</v>
      </c>
      <c r="D405" s="138"/>
      <c r="E405" s="2">
        <v>0</v>
      </c>
      <c r="F405" s="2" t="s">
        <v>746</v>
      </c>
      <c r="G405" s="2" t="s">
        <v>860</v>
      </c>
      <c r="H405" s="2" t="s">
        <v>861</v>
      </c>
      <c r="I405" s="139" t="s">
        <v>350</v>
      </c>
      <c r="J405" s="139" t="s">
        <v>351</v>
      </c>
      <c r="K405" s="139" t="s">
        <v>612</v>
      </c>
      <c r="L405" s="139" t="s">
        <v>492</v>
      </c>
      <c r="M405" s="140"/>
      <c r="N405" s="141">
        <v>46.86</v>
      </c>
      <c r="O405" s="142">
        <f t="shared" si="30"/>
        <v>126</v>
      </c>
      <c r="P405" s="2">
        <v>126</v>
      </c>
      <c r="Q405" s="2">
        <v>0</v>
      </c>
      <c r="R405" s="143" t="e">
        <f t="shared" si="31"/>
        <v>#DIV/0!</v>
      </c>
      <c r="S405" s="143">
        <f t="shared" si="32"/>
        <v>0</v>
      </c>
      <c r="T405" s="144">
        <f>IF(P405="nio",0,IF(P405&gt;0,VLOOKUP(K405,'3-Productie normen'!A:W,VLOOKUP(P405,'3-Productie normen'!$B$37:$C$59,2,FALSE),FALSE)))/VLOOKUP(B405,'2-Kosten per locatie'!$A$11:$C$31,3,FALSE)</f>
        <v>0</v>
      </c>
      <c r="U405" s="144">
        <f t="shared" si="33"/>
        <v>0</v>
      </c>
      <c r="V405" s="145" t="str">
        <f>VLOOKUP(K405,'3-Productie normen'!A:AG,29,FALSE)</f>
        <v>L</v>
      </c>
      <c r="W405" s="145"/>
      <c r="X405" s="146"/>
      <c r="Y405" s="147">
        <f t="shared" si="34"/>
        <v>5904.36</v>
      </c>
    </row>
    <row r="406" spans="1:25" s="148" customFormat="1" ht="13.9" customHeight="1">
      <c r="A406" s="137">
        <v>406</v>
      </c>
      <c r="B406" s="138" t="s">
        <v>480</v>
      </c>
      <c r="C406" s="138" t="s">
        <v>481</v>
      </c>
      <c r="D406" s="138"/>
      <c r="E406" s="2">
        <v>0</v>
      </c>
      <c r="F406" s="2" t="s">
        <v>746</v>
      </c>
      <c r="G406" s="2" t="s">
        <v>860</v>
      </c>
      <c r="H406" s="2" t="s">
        <v>862</v>
      </c>
      <c r="I406" s="139" t="s">
        <v>350</v>
      </c>
      <c r="J406" s="139" t="s">
        <v>351</v>
      </c>
      <c r="K406" s="139" t="s">
        <v>612</v>
      </c>
      <c r="L406" s="139" t="s">
        <v>492</v>
      </c>
      <c r="M406" s="140"/>
      <c r="N406" s="141">
        <v>46.86</v>
      </c>
      <c r="O406" s="142">
        <f t="shared" si="30"/>
        <v>126</v>
      </c>
      <c r="P406" s="2">
        <v>126</v>
      </c>
      <c r="Q406" s="2">
        <v>0</v>
      </c>
      <c r="R406" s="143" t="e">
        <f t="shared" si="31"/>
        <v>#DIV/0!</v>
      </c>
      <c r="S406" s="143">
        <f t="shared" si="32"/>
        <v>0</v>
      </c>
      <c r="T406" s="144">
        <f>IF(P406="nio",0,IF(P406&gt;0,VLOOKUP(K406,'3-Productie normen'!A:W,VLOOKUP(P406,'3-Productie normen'!$B$37:$C$59,2,FALSE),FALSE)))/VLOOKUP(B406,'2-Kosten per locatie'!$A$11:$C$31,3,FALSE)</f>
        <v>0</v>
      </c>
      <c r="U406" s="144">
        <f t="shared" si="33"/>
        <v>0</v>
      </c>
      <c r="V406" s="145" t="str">
        <f>VLOOKUP(K406,'3-Productie normen'!A:AG,29,FALSE)</f>
        <v>L</v>
      </c>
      <c r="W406" s="145"/>
      <c r="X406" s="146"/>
      <c r="Y406" s="147">
        <f t="shared" si="34"/>
        <v>5904.36</v>
      </c>
    </row>
    <row r="407" spans="1:25" s="148" customFormat="1" ht="13.9" customHeight="1">
      <c r="A407" s="137">
        <v>407</v>
      </c>
      <c r="B407" s="138" t="s">
        <v>480</v>
      </c>
      <c r="C407" s="138" t="s">
        <v>481</v>
      </c>
      <c r="D407" s="138"/>
      <c r="E407" s="2">
        <v>0</v>
      </c>
      <c r="F407" s="2" t="s">
        <v>746</v>
      </c>
      <c r="G407" s="2" t="s">
        <v>863</v>
      </c>
      <c r="H407" s="2" t="s">
        <v>864</v>
      </c>
      <c r="I407" s="139" t="s">
        <v>350</v>
      </c>
      <c r="J407" s="139" t="s">
        <v>351</v>
      </c>
      <c r="K407" s="139" t="s">
        <v>612</v>
      </c>
      <c r="L407" s="139" t="s">
        <v>492</v>
      </c>
      <c r="M407" s="140"/>
      <c r="N407" s="141">
        <v>46.86</v>
      </c>
      <c r="O407" s="142">
        <f t="shared" si="30"/>
        <v>126</v>
      </c>
      <c r="P407" s="2">
        <v>126</v>
      </c>
      <c r="Q407" s="2">
        <v>0</v>
      </c>
      <c r="R407" s="143" t="e">
        <f t="shared" si="31"/>
        <v>#DIV/0!</v>
      </c>
      <c r="S407" s="143">
        <f t="shared" si="32"/>
        <v>0</v>
      </c>
      <c r="T407" s="144">
        <f>IF(P407="nio",0,IF(P407&gt;0,VLOOKUP(K407,'3-Productie normen'!A:W,VLOOKUP(P407,'3-Productie normen'!$B$37:$C$59,2,FALSE),FALSE)))/VLOOKUP(B407,'2-Kosten per locatie'!$A$11:$C$31,3,FALSE)</f>
        <v>0</v>
      </c>
      <c r="U407" s="144">
        <f t="shared" si="33"/>
        <v>0</v>
      </c>
      <c r="V407" s="145" t="str">
        <f>VLOOKUP(K407,'3-Productie normen'!A:AG,29,FALSE)</f>
        <v>L</v>
      </c>
      <c r="W407" s="145"/>
      <c r="X407" s="146"/>
      <c r="Y407" s="147">
        <f t="shared" si="34"/>
        <v>5904.36</v>
      </c>
    </row>
    <row r="408" spans="1:25" s="148" customFormat="1" ht="13.9" customHeight="1">
      <c r="A408" s="137">
        <v>408</v>
      </c>
      <c r="B408" s="138" t="s">
        <v>480</v>
      </c>
      <c r="C408" s="138" t="s">
        <v>481</v>
      </c>
      <c r="D408" s="138"/>
      <c r="E408" s="2">
        <v>0</v>
      </c>
      <c r="F408" s="2" t="s">
        <v>746</v>
      </c>
      <c r="G408" s="2" t="s">
        <v>865</v>
      </c>
      <c r="H408" s="2" t="s">
        <v>866</v>
      </c>
      <c r="I408" s="139" t="s">
        <v>350</v>
      </c>
      <c r="J408" s="139" t="s">
        <v>351</v>
      </c>
      <c r="K408" s="139" t="s">
        <v>612</v>
      </c>
      <c r="L408" s="139" t="s">
        <v>492</v>
      </c>
      <c r="M408" s="140"/>
      <c r="N408" s="141">
        <v>94.38</v>
      </c>
      <c r="O408" s="142">
        <f t="shared" si="30"/>
        <v>126</v>
      </c>
      <c r="P408" s="2">
        <v>126</v>
      </c>
      <c r="Q408" s="2">
        <v>0</v>
      </c>
      <c r="R408" s="143" t="e">
        <f t="shared" si="31"/>
        <v>#DIV/0!</v>
      </c>
      <c r="S408" s="143">
        <f t="shared" si="32"/>
        <v>0</v>
      </c>
      <c r="T408" s="144">
        <f>IF(P408="nio",0,IF(P408&gt;0,VLOOKUP(K408,'3-Productie normen'!A:W,VLOOKUP(P408,'3-Productie normen'!$B$37:$C$59,2,FALSE),FALSE)))/VLOOKUP(B408,'2-Kosten per locatie'!$A$11:$C$31,3,FALSE)</f>
        <v>0</v>
      </c>
      <c r="U408" s="144">
        <f t="shared" si="33"/>
        <v>0</v>
      </c>
      <c r="V408" s="145" t="str">
        <f>VLOOKUP(K408,'3-Productie normen'!A:AG,29,FALSE)</f>
        <v>L</v>
      </c>
      <c r="W408" s="145"/>
      <c r="X408" s="146"/>
      <c r="Y408" s="147">
        <f t="shared" si="34"/>
        <v>11891.88</v>
      </c>
    </row>
    <row r="409" spans="1:25" s="148" customFormat="1" ht="13.9" customHeight="1">
      <c r="A409" s="137">
        <v>409</v>
      </c>
      <c r="B409" s="138" t="s">
        <v>480</v>
      </c>
      <c r="C409" s="138" t="s">
        <v>481</v>
      </c>
      <c r="D409" s="138"/>
      <c r="E409" s="2">
        <v>0</v>
      </c>
      <c r="F409" s="2" t="s">
        <v>746</v>
      </c>
      <c r="G409" s="2" t="s">
        <v>867</v>
      </c>
      <c r="H409" s="2" t="s">
        <v>246</v>
      </c>
      <c r="I409" s="139" t="s">
        <v>350</v>
      </c>
      <c r="J409" s="139" t="s">
        <v>351</v>
      </c>
      <c r="K409" s="139" t="s">
        <v>612</v>
      </c>
      <c r="L409" s="139" t="s">
        <v>492</v>
      </c>
      <c r="M409" s="140"/>
      <c r="N409" s="141">
        <v>399.5</v>
      </c>
      <c r="O409" s="142">
        <f t="shared" si="30"/>
        <v>126</v>
      </c>
      <c r="P409" s="2">
        <v>126</v>
      </c>
      <c r="Q409" s="2">
        <v>0</v>
      </c>
      <c r="R409" s="143" t="e">
        <f t="shared" si="31"/>
        <v>#DIV/0!</v>
      </c>
      <c r="S409" s="143">
        <f t="shared" si="32"/>
        <v>0</v>
      </c>
      <c r="T409" s="144">
        <f>IF(P409="nio",0,IF(P409&gt;0,VLOOKUP(K409,'3-Productie normen'!A:W,VLOOKUP(P409,'3-Productie normen'!$B$37:$C$59,2,FALSE),FALSE)))/VLOOKUP(B409,'2-Kosten per locatie'!$A$11:$C$31,3,FALSE)</f>
        <v>0</v>
      </c>
      <c r="U409" s="144">
        <f t="shared" si="33"/>
        <v>0</v>
      </c>
      <c r="V409" s="145" t="str">
        <f>VLOOKUP(K409,'3-Productie normen'!A:AG,29,FALSE)</f>
        <v>L</v>
      </c>
      <c r="W409" s="145"/>
      <c r="X409" s="146"/>
      <c r="Y409" s="147">
        <f t="shared" si="34"/>
        <v>50337</v>
      </c>
    </row>
    <row r="410" spans="1:25" s="148" customFormat="1" ht="13.9" customHeight="1">
      <c r="A410" s="137">
        <v>410</v>
      </c>
      <c r="B410" s="138" t="s">
        <v>480</v>
      </c>
      <c r="C410" s="138" t="s">
        <v>481</v>
      </c>
      <c r="D410" s="138"/>
      <c r="E410" s="2">
        <v>0</v>
      </c>
      <c r="F410" s="2" t="s">
        <v>746</v>
      </c>
      <c r="G410" s="2" t="s">
        <v>868</v>
      </c>
      <c r="H410" s="2" t="s">
        <v>869</v>
      </c>
      <c r="I410" s="139" t="s">
        <v>277</v>
      </c>
      <c r="J410" s="139" t="s">
        <v>277</v>
      </c>
      <c r="K410" s="139" t="s">
        <v>478</v>
      </c>
      <c r="L410" s="139" t="s">
        <v>492</v>
      </c>
      <c r="M410" s="140"/>
      <c r="N410" s="141">
        <v>11.89</v>
      </c>
      <c r="O410" s="142">
        <f t="shared" si="30"/>
        <v>126</v>
      </c>
      <c r="P410" s="2">
        <v>126</v>
      </c>
      <c r="Q410" s="2">
        <v>0</v>
      </c>
      <c r="R410" s="143" t="e">
        <f t="shared" si="31"/>
        <v>#DIV/0!</v>
      </c>
      <c r="S410" s="143">
        <f t="shared" si="32"/>
        <v>0</v>
      </c>
      <c r="T410" s="144">
        <f>IF(P410="nio",0,IF(P410&gt;0,VLOOKUP(K410,'3-Productie normen'!A:W,VLOOKUP(P410,'3-Productie normen'!$B$37:$C$59,2,FALSE),FALSE)))/VLOOKUP(B410,'2-Kosten per locatie'!$A$11:$C$31,3,FALSE)</f>
        <v>0</v>
      </c>
      <c r="U410" s="144">
        <f t="shared" si="33"/>
        <v>0</v>
      </c>
      <c r="V410" s="145" t="str">
        <f>VLOOKUP(K410,'3-Productie normen'!A:AG,29,FALSE)</f>
        <v>B</v>
      </c>
      <c r="W410" s="145"/>
      <c r="X410" s="146"/>
      <c r="Y410" s="147">
        <f t="shared" si="34"/>
        <v>1498.14</v>
      </c>
    </row>
    <row r="411" spans="1:25" s="148" customFormat="1" ht="13.9" customHeight="1">
      <c r="A411" s="137">
        <v>411</v>
      </c>
      <c r="B411" s="138" t="s">
        <v>480</v>
      </c>
      <c r="C411" s="138" t="s">
        <v>481</v>
      </c>
      <c r="D411" s="138"/>
      <c r="E411" s="2">
        <v>0</v>
      </c>
      <c r="F411" s="2" t="s">
        <v>746</v>
      </c>
      <c r="G411" s="2" t="s">
        <v>870</v>
      </c>
      <c r="H411" s="2" t="s">
        <v>871</v>
      </c>
      <c r="I411" s="139" t="s">
        <v>277</v>
      </c>
      <c r="J411" s="139" t="s">
        <v>52</v>
      </c>
      <c r="K411" s="139" t="s">
        <v>417</v>
      </c>
      <c r="L411" s="139" t="s">
        <v>492</v>
      </c>
      <c r="M411" s="140"/>
      <c r="N411" s="141">
        <v>10.15</v>
      </c>
      <c r="O411" s="142">
        <f t="shared" si="30"/>
        <v>126</v>
      </c>
      <c r="P411" s="2">
        <v>126</v>
      </c>
      <c r="Q411" s="2">
        <v>0</v>
      </c>
      <c r="R411" s="143" t="e">
        <f t="shared" si="31"/>
        <v>#DIV/0!</v>
      </c>
      <c r="S411" s="143">
        <f t="shared" si="32"/>
        <v>0</v>
      </c>
      <c r="T411" s="144">
        <f>IF(P411="nio",0,IF(P411&gt;0,VLOOKUP(K411,'3-Productie normen'!A:W,VLOOKUP(P411,'3-Productie normen'!$B$37:$C$59,2,FALSE),FALSE)))/VLOOKUP(B411,'2-Kosten per locatie'!$A$11:$C$31,3,FALSE)</f>
        <v>0</v>
      </c>
      <c r="U411" s="144">
        <f t="shared" si="33"/>
        <v>0</v>
      </c>
      <c r="V411" s="145" t="str">
        <f>VLOOKUP(K411,'3-Productie normen'!A:AG,29,FALSE)</f>
        <v>B</v>
      </c>
      <c r="W411" s="145"/>
      <c r="X411" s="146"/>
      <c r="Y411" s="147">
        <f t="shared" si="34"/>
        <v>1278.9000000000001</v>
      </c>
    </row>
    <row r="412" spans="1:25" s="148" customFormat="1" ht="13.9" customHeight="1">
      <c r="A412" s="137">
        <v>412</v>
      </c>
      <c r="B412" s="138" t="s">
        <v>480</v>
      </c>
      <c r="C412" s="138" t="s">
        <v>481</v>
      </c>
      <c r="D412" s="138"/>
      <c r="E412" s="2">
        <v>0</v>
      </c>
      <c r="F412" s="2" t="s">
        <v>746</v>
      </c>
      <c r="G412" s="2" t="s">
        <v>872</v>
      </c>
      <c r="H412" s="2" t="s">
        <v>246</v>
      </c>
      <c r="I412" s="139" t="s">
        <v>277</v>
      </c>
      <c r="J412" s="139" t="s">
        <v>52</v>
      </c>
      <c r="K412" s="139" t="s">
        <v>417</v>
      </c>
      <c r="L412" s="139" t="s">
        <v>492</v>
      </c>
      <c r="M412" s="140"/>
      <c r="N412" s="141">
        <v>27.43</v>
      </c>
      <c r="O412" s="142">
        <f t="shared" si="30"/>
        <v>126</v>
      </c>
      <c r="P412" s="2">
        <v>126</v>
      </c>
      <c r="Q412" s="2">
        <v>0</v>
      </c>
      <c r="R412" s="143" t="e">
        <f t="shared" si="31"/>
        <v>#DIV/0!</v>
      </c>
      <c r="S412" s="143">
        <f t="shared" si="32"/>
        <v>0</v>
      </c>
      <c r="T412" s="144">
        <f>IF(P412="nio",0,IF(P412&gt;0,VLOOKUP(K412,'3-Productie normen'!A:W,VLOOKUP(P412,'3-Productie normen'!$B$37:$C$59,2,FALSE),FALSE)))/VLOOKUP(B412,'2-Kosten per locatie'!$A$11:$C$31,3,FALSE)</f>
        <v>0</v>
      </c>
      <c r="U412" s="144">
        <f t="shared" si="33"/>
        <v>0</v>
      </c>
      <c r="V412" s="145" t="str">
        <f>VLOOKUP(K412,'3-Productie normen'!A:AG,29,FALSE)</f>
        <v>B</v>
      </c>
      <c r="W412" s="145"/>
      <c r="X412" s="146"/>
      <c r="Y412" s="147">
        <f t="shared" si="34"/>
        <v>3456.18</v>
      </c>
    </row>
    <row r="413" spans="1:25" s="148" customFormat="1" ht="13.9" customHeight="1">
      <c r="A413" s="137">
        <v>413</v>
      </c>
      <c r="B413" s="138" t="s">
        <v>480</v>
      </c>
      <c r="C413" s="138" t="s">
        <v>481</v>
      </c>
      <c r="D413" s="138"/>
      <c r="E413" s="2">
        <v>0</v>
      </c>
      <c r="F413" s="2" t="s">
        <v>746</v>
      </c>
      <c r="G413" s="2" t="s">
        <v>873</v>
      </c>
      <c r="H413" s="2" t="s">
        <v>246</v>
      </c>
      <c r="I413" s="139" t="s">
        <v>267</v>
      </c>
      <c r="J413" s="139" t="s">
        <v>267</v>
      </c>
      <c r="K413" s="139" t="s">
        <v>267</v>
      </c>
      <c r="L413" s="139" t="s">
        <v>492</v>
      </c>
      <c r="M413" s="140"/>
      <c r="N413" s="141">
        <v>4.95</v>
      </c>
      <c r="O413" s="142">
        <f t="shared" si="30"/>
        <v>42</v>
      </c>
      <c r="P413" s="2">
        <v>42</v>
      </c>
      <c r="Q413" s="2">
        <v>0</v>
      </c>
      <c r="R413" s="143" t="e">
        <f t="shared" si="31"/>
        <v>#DIV/0!</v>
      </c>
      <c r="S413" s="143">
        <f t="shared" si="32"/>
        <v>0</v>
      </c>
      <c r="T413" s="144">
        <f>IF(P413="nio",0,IF(P413&gt;0,VLOOKUP(K413,'3-Productie normen'!A:W,VLOOKUP(P413,'3-Productie normen'!$B$37:$C$59,2,FALSE),FALSE)))/VLOOKUP(B413,'2-Kosten per locatie'!$A$11:$C$31,3,FALSE)</f>
        <v>0</v>
      </c>
      <c r="U413" s="144">
        <f t="shared" si="33"/>
        <v>0</v>
      </c>
      <c r="V413" s="145" t="str">
        <f>VLOOKUP(K413,'3-Productie normen'!A:AG,29,FALSE)</f>
        <v>V</v>
      </c>
      <c r="W413" s="145"/>
      <c r="X413" s="146"/>
      <c r="Y413" s="147">
        <f t="shared" si="34"/>
        <v>207.9</v>
      </c>
    </row>
    <row r="414" spans="1:25" s="148" customFormat="1" ht="13.9" customHeight="1">
      <c r="A414" s="137">
        <v>414</v>
      </c>
      <c r="B414" s="138" t="s">
        <v>480</v>
      </c>
      <c r="C414" s="138" t="s">
        <v>481</v>
      </c>
      <c r="D414" s="138"/>
      <c r="E414" s="2">
        <v>0</v>
      </c>
      <c r="F414" s="2" t="s">
        <v>746</v>
      </c>
      <c r="G414" s="2" t="s">
        <v>874</v>
      </c>
      <c r="H414" s="2" t="s">
        <v>875</v>
      </c>
      <c r="I414" s="139" t="s">
        <v>350</v>
      </c>
      <c r="J414" s="139" t="s">
        <v>351</v>
      </c>
      <c r="K414" s="139" t="s">
        <v>612</v>
      </c>
      <c r="L414" s="139" t="s">
        <v>492</v>
      </c>
      <c r="M414" s="140"/>
      <c r="N414" s="141">
        <v>49.16</v>
      </c>
      <c r="O414" s="142">
        <f t="shared" si="30"/>
        <v>126</v>
      </c>
      <c r="P414" s="2">
        <v>126</v>
      </c>
      <c r="Q414" s="2">
        <v>0</v>
      </c>
      <c r="R414" s="143" t="e">
        <f t="shared" si="31"/>
        <v>#DIV/0!</v>
      </c>
      <c r="S414" s="143">
        <f t="shared" si="32"/>
        <v>0</v>
      </c>
      <c r="T414" s="144">
        <f>IF(P414="nio",0,IF(P414&gt;0,VLOOKUP(K414,'3-Productie normen'!A:W,VLOOKUP(P414,'3-Productie normen'!$B$37:$C$59,2,FALSE),FALSE)))/VLOOKUP(B414,'2-Kosten per locatie'!$A$11:$C$31,3,FALSE)</f>
        <v>0</v>
      </c>
      <c r="U414" s="144">
        <f t="shared" si="33"/>
        <v>0</v>
      </c>
      <c r="V414" s="145" t="str">
        <f>VLOOKUP(K414,'3-Productie normen'!A:AG,29,FALSE)</f>
        <v>L</v>
      </c>
      <c r="W414" s="145"/>
      <c r="X414" s="146"/>
      <c r="Y414" s="147">
        <f t="shared" si="34"/>
        <v>6194.16</v>
      </c>
    </row>
    <row r="415" spans="1:25" s="148" customFormat="1" ht="13.9" customHeight="1">
      <c r="A415" s="137">
        <v>415</v>
      </c>
      <c r="B415" s="138" t="s">
        <v>480</v>
      </c>
      <c r="C415" s="138" t="s">
        <v>481</v>
      </c>
      <c r="D415" s="138"/>
      <c r="E415" s="2">
        <v>0</v>
      </c>
      <c r="F415" s="2" t="s">
        <v>746</v>
      </c>
      <c r="G415" s="2" t="s">
        <v>876</v>
      </c>
      <c r="H415" s="2" t="s">
        <v>877</v>
      </c>
      <c r="I415" s="139" t="s">
        <v>350</v>
      </c>
      <c r="J415" s="139" t="s">
        <v>351</v>
      </c>
      <c r="K415" s="139" t="s">
        <v>612</v>
      </c>
      <c r="L415" s="139" t="s">
        <v>492</v>
      </c>
      <c r="M415" s="140"/>
      <c r="N415" s="141">
        <v>57.81</v>
      </c>
      <c r="O415" s="142">
        <f t="shared" si="30"/>
        <v>126</v>
      </c>
      <c r="P415" s="2">
        <v>126</v>
      </c>
      <c r="Q415" s="2">
        <v>0</v>
      </c>
      <c r="R415" s="143" t="e">
        <f t="shared" si="31"/>
        <v>#DIV/0!</v>
      </c>
      <c r="S415" s="143">
        <f t="shared" si="32"/>
        <v>0</v>
      </c>
      <c r="T415" s="144">
        <f>IF(P415="nio",0,IF(P415&gt;0,VLOOKUP(K415,'3-Productie normen'!A:W,VLOOKUP(P415,'3-Productie normen'!$B$37:$C$59,2,FALSE),FALSE)))/VLOOKUP(B415,'2-Kosten per locatie'!$A$11:$C$31,3,FALSE)</f>
        <v>0</v>
      </c>
      <c r="U415" s="144">
        <f t="shared" si="33"/>
        <v>0</v>
      </c>
      <c r="V415" s="145" t="str">
        <f>VLOOKUP(K415,'3-Productie normen'!A:AG,29,FALSE)</f>
        <v>L</v>
      </c>
      <c r="W415" s="145"/>
      <c r="X415" s="146"/>
      <c r="Y415" s="147">
        <f t="shared" si="34"/>
        <v>7284.06</v>
      </c>
    </row>
    <row r="416" spans="1:25" s="148" customFormat="1" ht="13.9" customHeight="1">
      <c r="A416" s="137">
        <v>416</v>
      </c>
      <c r="B416" s="138" t="s">
        <v>480</v>
      </c>
      <c r="C416" s="138" t="s">
        <v>481</v>
      </c>
      <c r="D416" s="138"/>
      <c r="E416" s="2">
        <v>0</v>
      </c>
      <c r="F416" s="2" t="s">
        <v>746</v>
      </c>
      <c r="G416" s="2" t="s">
        <v>878</v>
      </c>
      <c r="H416" s="2" t="s">
        <v>879</v>
      </c>
      <c r="I416" s="139" t="s">
        <v>267</v>
      </c>
      <c r="J416" s="139" t="s">
        <v>267</v>
      </c>
      <c r="K416" s="139" t="s">
        <v>267</v>
      </c>
      <c r="L416" s="139" t="s">
        <v>492</v>
      </c>
      <c r="M416" s="140"/>
      <c r="N416" s="141">
        <v>49.98</v>
      </c>
      <c r="O416" s="142">
        <f t="shared" si="30"/>
        <v>42</v>
      </c>
      <c r="P416" s="2">
        <v>42</v>
      </c>
      <c r="Q416" s="2">
        <v>0</v>
      </c>
      <c r="R416" s="143" t="e">
        <f t="shared" si="31"/>
        <v>#DIV/0!</v>
      </c>
      <c r="S416" s="143">
        <f t="shared" si="32"/>
        <v>0</v>
      </c>
      <c r="T416" s="144">
        <f>IF(P416="nio",0,IF(P416&gt;0,VLOOKUP(K416,'3-Productie normen'!A:W,VLOOKUP(P416,'3-Productie normen'!$B$37:$C$59,2,FALSE),FALSE)))/VLOOKUP(B416,'2-Kosten per locatie'!$A$11:$C$31,3,FALSE)</f>
        <v>0</v>
      </c>
      <c r="U416" s="144">
        <f t="shared" si="33"/>
        <v>0</v>
      </c>
      <c r="V416" s="145" t="str">
        <f>VLOOKUP(K416,'3-Productie normen'!A:AG,29,FALSE)</f>
        <v>V</v>
      </c>
      <c r="W416" s="145"/>
      <c r="X416" s="146"/>
      <c r="Y416" s="147">
        <f t="shared" si="34"/>
        <v>2099.16</v>
      </c>
    </row>
    <row r="417" spans="1:25" s="148" customFormat="1" ht="13.9" customHeight="1">
      <c r="A417" s="137">
        <v>417</v>
      </c>
      <c r="B417" s="138" t="s">
        <v>480</v>
      </c>
      <c r="C417" s="138" t="s">
        <v>481</v>
      </c>
      <c r="D417" s="138"/>
      <c r="E417" s="2">
        <v>0</v>
      </c>
      <c r="F417" s="2" t="s">
        <v>746</v>
      </c>
      <c r="G417" s="2" t="s">
        <v>880</v>
      </c>
      <c r="H417" s="2" t="s">
        <v>881</v>
      </c>
      <c r="I417" s="139" t="s">
        <v>350</v>
      </c>
      <c r="J417" s="139" t="s">
        <v>351</v>
      </c>
      <c r="K417" s="139" t="s">
        <v>612</v>
      </c>
      <c r="L417" s="139" t="s">
        <v>492</v>
      </c>
      <c r="M417" s="140"/>
      <c r="N417" s="141">
        <v>46.86</v>
      </c>
      <c r="O417" s="142">
        <f t="shared" si="30"/>
        <v>126</v>
      </c>
      <c r="P417" s="2">
        <v>126</v>
      </c>
      <c r="Q417" s="2">
        <v>0</v>
      </c>
      <c r="R417" s="143" t="e">
        <f t="shared" si="31"/>
        <v>#DIV/0!</v>
      </c>
      <c r="S417" s="143">
        <f t="shared" si="32"/>
        <v>0</v>
      </c>
      <c r="T417" s="144">
        <f>IF(P417="nio",0,IF(P417&gt;0,VLOOKUP(K417,'3-Productie normen'!A:W,VLOOKUP(P417,'3-Productie normen'!$B$37:$C$59,2,FALSE),FALSE)))/VLOOKUP(B417,'2-Kosten per locatie'!$A$11:$C$31,3,FALSE)</f>
        <v>0</v>
      </c>
      <c r="U417" s="144">
        <f t="shared" si="33"/>
        <v>0</v>
      </c>
      <c r="V417" s="145" t="str">
        <f>VLOOKUP(K417,'3-Productie normen'!A:AG,29,FALSE)</f>
        <v>L</v>
      </c>
      <c r="W417" s="145"/>
      <c r="X417" s="146"/>
      <c r="Y417" s="147">
        <f t="shared" si="34"/>
        <v>5904.36</v>
      </c>
    </row>
    <row r="418" spans="1:25" s="148" customFormat="1" ht="13.9" customHeight="1">
      <c r="A418" s="137">
        <v>418</v>
      </c>
      <c r="B418" s="138" t="s">
        <v>480</v>
      </c>
      <c r="C418" s="138" t="s">
        <v>481</v>
      </c>
      <c r="D418" s="138"/>
      <c r="E418" s="2">
        <v>0</v>
      </c>
      <c r="F418" s="2" t="s">
        <v>746</v>
      </c>
      <c r="G418" s="2" t="s">
        <v>882</v>
      </c>
      <c r="H418" s="2" t="s">
        <v>883</v>
      </c>
      <c r="I418" s="139" t="s">
        <v>277</v>
      </c>
      <c r="J418" s="139" t="s">
        <v>52</v>
      </c>
      <c r="K418" s="139" t="s">
        <v>417</v>
      </c>
      <c r="L418" s="139" t="s">
        <v>492</v>
      </c>
      <c r="M418" s="140"/>
      <c r="N418" s="141">
        <v>23.03</v>
      </c>
      <c r="O418" s="142">
        <f t="shared" si="30"/>
        <v>126</v>
      </c>
      <c r="P418" s="2">
        <v>126</v>
      </c>
      <c r="Q418" s="2">
        <v>0</v>
      </c>
      <c r="R418" s="143" t="e">
        <f t="shared" si="31"/>
        <v>#DIV/0!</v>
      </c>
      <c r="S418" s="143">
        <f t="shared" si="32"/>
        <v>0</v>
      </c>
      <c r="T418" s="144">
        <f>IF(P418="nio",0,IF(P418&gt;0,VLOOKUP(K418,'3-Productie normen'!A:W,VLOOKUP(P418,'3-Productie normen'!$B$37:$C$59,2,FALSE),FALSE)))/VLOOKUP(B418,'2-Kosten per locatie'!$A$11:$C$31,3,FALSE)</f>
        <v>0</v>
      </c>
      <c r="U418" s="144">
        <f t="shared" si="33"/>
        <v>0</v>
      </c>
      <c r="V418" s="145" t="str">
        <f>VLOOKUP(K418,'3-Productie normen'!A:AG,29,FALSE)</f>
        <v>B</v>
      </c>
      <c r="W418" s="145"/>
      <c r="X418" s="146"/>
      <c r="Y418" s="147">
        <f t="shared" si="34"/>
        <v>2901.78</v>
      </c>
    </row>
    <row r="419" spans="1:25" s="148" customFormat="1" ht="13.9" customHeight="1">
      <c r="A419" s="137">
        <v>419</v>
      </c>
      <c r="B419" s="138" t="s">
        <v>480</v>
      </c>
      <c r="C419" s="138" t="s">
        <v>481</v>
      </c>
      <c r="D419" s="138"/>
      <c r="E419" s="2">
        <v>0</v>
      </c>
      <c r="F419" s="2" t="s">
        <v>746</v>
      </c>
      <c r="G419" s="2" t="s">
        <v>884</v>
      </c>
      <c r="H419" s="2" t="s">
        <v>885</v>
      </c>
      <c r="I419" s="139" t="s">
        <v>350</v>
      </c>
      <c r="J419" s="139" t="s">
        <v>351</v>
      </c>
      <c r="K419" s="139" t="s">
        <v>612</v>
      </c>
      <c r="L419" s="139" t="s">
        <v>492</v>
      </c>
      <c r="M419" s="140"/>
      <c r="N419" s="141">
        <v>46.99</v>
      </c>
      <c r="O419" s="142">
        <f t="shared" si="30"/>
        <v>126</v>
      </c>
      <c r="P419" s="2">
        <v>126</v>
      </c>
      <c r="Q419" s="2">
        <v>0</v>
      </c>
      <c r="R419" s="143" t="e">
        <f t="shared" si="31"/>
        <v>#DIV/0!</v>
      </c>
      <c r="S419" s="143">
        <f t="shared" si="32"/>
        <v>0</v>
      </c>
      <c r="T419" s="144">
        <f>IF(P419="nio",0,IF(P419&gt;0,VLOOKUP(K419,'3-Productie normen'!A:W,VLOOKUP(P419,'3-Productie normen'!$B$37:$C$59,2,FALSE),FALSE)))/VLOOKUP(B419,'2-Kosten per locatie'!$A$11:$C$31,3,FALSE)</f>
        <v>0</v>
      </c>
      <c r="U419" s="144">
        <f t="shared" si="33"/>
        <v>0</v>
      </c>
      <c r="V419" s="145" t="str">
        <f>VLOOKUP(K419,'3-Productie normen'!A:AG,29,FALSE)</f>
        <v>L</v>
      </c>
      <c r="W419" s="145"/>
      <c r="X419" s="146"/>
      <c r="Y419" s="147">
        <f t="shared" si="34"/>
        <v>5920.7400000000007</v>
      </c>
    </row>
    <row r="420" spans="1:25" s="148" customFormat="1" ht="13.9" customHeight="1">
      <c r="A420" s="137">
        <v>420</v>
      </c>
      <c r="B420" s="138" t="s">
        <v>480</v>
      </c>
      <c r="C420" s="138" t="s">
        <v>481</v>
      </c>
      <c r="D420" s="138"/>
      <c r="E420" s="2">
        <v>0</v>
      </c>
      <c r="F420" s="2" t="s">
        <v>746</v>
      </c>
      <c r="G420" s="2" t="s">
        <v>886</v>
      </c>
      <c r="H420" s="2" t="s">
        <v>887</v>
      </c>
      <c r="I420" s="139" t="s">
        <v>350</v>
      </c>
      <c r="J420" s="139" t="s">
        <v>351</v>
      </c>
      <c r="K420" s="139" t="s">
        <v>612</v>
      </c>
      <c r="L420" s="139" t="s">
        <v>492</v>
      </c>
      <c r="M420" s="140"/>
      <c r="N420" s="141">
        <v>34.6</v>
      </c>
      <c r="O420" s="142">
        <f t="shared" si="30"/>
        <v>126</v>
      </c>
      <c r="P420" s="2">
        <v>126</v>
      </c>
      <c r="Q420" s="2">
        <v>0</v>
      </c>
      <c r="R420" s="143" t="e">
        <f t="shared" si="31"/>
        <v>#DIV/0!</v>
      </c>
      <c r="S420" s="143">
        <f t="shared" si="32"/>
        <v>0</v>
      </c>
      <c r="T420" s="144">
        <f>IF(P420="nio",0,IF(P420&gt;0,VLOOKUP(K420,'3-Productie normen'!A:W,VLOOKUP(P420,'3-Productie normen'!$B$37:$C$59,2,FALSE),FALSE)))/VLOOKUP(B420,'2-Kosten per locatie'!$A$11:$C$31,3,FALSE)</f>
        <v>0</v>
      </c>
      <c r="U420" s="144">
        <f t="shared" si="33"/>
        <v>0</v>
      </c>
      <c r="V420" s="145" t="str">
        <f>VLOOKUP(K420,'3-Productie normen'!A:AG,29,FALSE)</f>
        <v>L</v>
      </c>
      <c r="W420" s="145"/>
      <c r="X420" s="146"/>
      <c r="Y420" s="147">
        <f t="shared" si="34"/>
        <v>4359.6000000000004</v>
      </c>
    </row>
    <row r="421" spans="1:25" s="148" customFormat="1" ht="13.9" customHeight="1">
      <c r="A421" s="137">
        <v>421</v>
      </c>
      <c r="B421" s="138" t="s">
        <v>480</v>
      </c>
      <c r="C421" s="138" t="s">
        <v>481</v>
      </c>
      <c r="D421" s="138"/>
      <c r="E421" s="2">
        <v>0</v>
      </c>
      <c r="F421" s="2" t="s">
        <v>746</v>
      </c>
      <c r="G421" s="2" t="s">
        <v>888</v>
      </c>
      <c r="H421" s="2" t="s">
        <v>246</v>
      </c>
      <c r="I421" s="139" t="s">
        <v>350</v>
      </c>
      <c r="J421" s="139" t="s">
        <v>351</v>
      </c>
      <c r="K421" s="139" t="s">
        <v>612</v>
      </c>
      <c r="L421" s="139" t="s">
        <v>542</v>
      </c>
      <c r="M421" s="140"/>
      <c r="N421" s="141">
        <v>91.11</v>
      </c>
      <c r="O421" s="142">
        <f t="shared" si="30"/>
        <v>126</v>
      </c>
      <c r="P421" s="2">
        <v>126</v>
      </c>
      <c r="Q421" s="2">
        <v>0</v>
      </c>
      <c r="R421" s="143" t="e">
        <f t="shared" si="31"/>
        <v>#DIV/0!</v>
      </c>
      <c r="S421" s="143">
        <f t="shared" si="32"/>
        <v>0</v>
      </c>
      <c r="T421" s="144">
        <f>IF(P421="nio",0,IF(P421&gt;0,VLOOKUP(K421,'3-Productie normen'!A:W,VLOOKUP(P421,'3-Productie normen'!$B$37:$C$59,2,FALSE),FALSE)))/VLOOKUP(B421,'2-Kosten per locatie'!$A$11:$C$31,3,FALSE)</f>
        <v>0</v>
      </c>
      <c r="U421" s="144">
        <f t="shared" si="33"/>
        <v>0</v>
      </c>
      <c r="V421" s="145" t="str">
        <f>VLOOKUP(K421,'3-Productie normen'!A:AG,29,FALSE)</f>
        <v>L</v>
      </c>
      <c r="W421" s="145"/>
      <c r="X421" s="146"/>
      <c r="Y421" s="147">
        <f t="shared" si="34"/>
        <v>11479.86</v>
      </c>
    </row>
    <row r="422" spans="1:25" s="148" customFormat="1" ht="13.9" customHeight="1">
      <c r="A422" s="137">
        <v>422</v>
      </c>
      <c r="B422" s="138" t="s">
        <v>480</v>
      </c>
      <c r="C422" s="138" t="s">
        <v>481</v>
      </c>
      <c r="D422" s="138"/>
      <c r="E422" s="2">
        <v>0</v>
      </c>
      <c r="F422" s="2" t="s">
        <v>746</v>
      </c>
      <c r="G422" s="2" t="s">
        <v>889</v>
      </c>
      <c r="H422" s="2" t="s">
        <v>890</v>
      </c>
      <c r="I422" s="139" t="s">
        <v>350</v>
      </c>
      <c r="J422" s="139" t="s">
        <v>611</v>
      </c>
      <c r="K422" s="139" t="s">
        <v>612</v>
      </c>
      <c r="L422" s="139" t="s">
        <v>492</v>
      </c>
      <c r="M422" s="140"/>
      <c r="N422" s="141">
        <v>46.61</v>
      </c>
      <c r="O422" s="142">
        <f t="shared" si="30"/>
        <v>126</v>
      </c>
      <c r="P422" s="2">
        <v>126</v>
      </c>
      <c r="Q422" s="2">
        <v>0</v>
      </c>
      <c r="R422" s="143" t="e">
        <f t="shared" si="31"/>
        <v>#DIV/0!</v>
      </c>
      <c r="S422" s="143">
        <f t="shared" si="32"/>
        <v>0</v>
      </c>
      <c r="T422" s="144">
        <f>IF(P422="nio",0,IF(P422&gt;0,VLOOKUP(K422,'3-Productie normen'!A:W,VLOOKUP(P422,'3-Productie normen'!$B$37:$C$59,2,FALSE),FALSE)))/VLOOKUP(B422,'2-Kosten per locatie'!$A$11:$C$31,3,FALSE)</f>
        <v>0</v>
      </c>
      <c r="U422" s="144">
        <f t="shared" si="33"/>
        <v>0</v>
      </c>
      <c r="V422" s="145" t="str">
        <f>VLOOKUP(K422,'3-Productie normen'!A:AG,29,FALSE)</f>
        <v>L</v>
      </c>
      <c r="W422" s="145"/>
      <c r="X422" s="146"/>
      <c r="Y422" s="147">
        <f t="shared" si="34"/>
        <v>5872.86</v>
      </c>
    </row>
    <row r="423" spans="1:25" s="148" customFormat="1" ht="13.9" customHeight="1">
      <c r="A423" s="137">
        <v>423</v>
      </c>
      <c r="B423" s="138" t="s">
        <v>480</v>
      </c>
      <c r="C423" s="138" t="s">
        <v>481</v>
      </c>
      <c r="D423" s="138"/>
      <c r="E423" s="2">
        <v>0</v>
      </c>
      <c r="F423" s="2" t="s">
        <v>746</v>
      </c>
      <c r="G423" s="2" t="s">
        <v>891</v>
      </c>
      <c r="H423" s="2" t="s">
        <v>892</v>
      </c>
      <c r="I423" s="139" t="s">
        <v>350</v>
      </c>
      <c r="J423" s="139" t="s">
        <v>351</v>
      </c>
      <c r="K423" s="139" t="s">
        <v>612</v>
      </c>
      <c r="L423" s="139" t="s">
        <v>492</v>
      </c>
      <c r="M423" s="140"/>
      <c r="N423" s="141">
        <v>46.86</v>
      </c>
      <c r="O423" s="142">
        <f t="shared" si="30"/>
        <v>126</v>
      </c>
      <c r="P423" s="2">
        <v>126</v>
      </c>
      <c r="Q423" s="2">
        <v>0</v>
      </c>
      <c r="R423" s="143" t="e">
        <f t="shared" si="31"/>
        <v>#DIV/0!</v>
      </c>
      <c r="S423" s="143">
        <f t="shared" si="32"/>
        <v>0</v>
      </c>
      <c r="T423" s="144">
        <f>IF(P423="nio",0,IF(P423&gt;0,VLOOKUP(K423,'3-Productie normen'!A:W,VLOOKUP(P423,'3-Productie normen'!$B$37:$C$59,2,FALSE),FALSE)))/VLOOKUP(B423,'2-Kosten per locatie'!$A$11:$C$31,3,FALSE)</f>
        <v>0</v>
      </c>
      <c r="U423" s="144">
        <f t="shared" si="33"/>
        <v>0</v>
      </c>
      <c r="V423" s="145" t="str">
        <f>VLOOKUP(K423,'3-Productie normen'!A:AG,29,FALSE)</f>
        <v>L</v>
      </c>
      <c r="W423" s="145"/>
      <c r="X423" s="146"/>
      <c r="Y423" s="147">
        <f t="shared" si="34"/>
        <v>5904.36</v>
      </c>
    </row>
    <row r="424" spans="1:25" s="148" customFormat="1" ht="13.9" customHeight="1">
      <c r="A424" s="137">
        <v>424</v>
      </c>
      <c r="B424" s="138" t="s">
        <v>480</v>
      </c>
      <c r="C424" s="138" t="s">
        <v>481</v>
      </c>
      <c r="D424" s="138"/>
      <c r="E424" s="2">
        <v>0</v>
      </c>
      <c r="F424" s="2" t="s">
        <v>746</v>
      </c>
      <c r="G424" s="2" t="s">
        <v>893</v>
      </c>
      <c r="H424" s="2" t="s">
        <v>894</v>
      </c>
      <c r="I424" s="139" t="s">
        <v>350</v>
      </c>
      <c r="J424" s="139" t="s">
        <v>351</v>
      </c>
      <c r="K424" s="139" t="s">
        <v>612</v>
      </c>
      <c r="L424" s="139" t="s">
        <v>492</v>
      </c>
      <c r="M424" s="140"/>
      <c r="N424" s="141">
        <v>45.82</v>
      </c>
      <c r="O424" s="142">
        <f t="shared" si="30"/>
        <v>126</v>
      </c>
      <c r="P424" s="2">
        <v>126</v>
      </c>
      <c r="Q424" s="2">
        <v>0</v>
      </c>
      <c r="R424" s="143" t="e">
        <f t="shared" si="31"/>
        <v>#DIV/0!</v>
      </c>
      <c r="S424" s="143">
        <f t="shared" si="32"/>
        <v>0</v>
      </c>
      <c r="T424" s="144">
        <f>IF(P424="nio",0,IF(P424&gt;0,VLOOKUP(K424,'3-Productie normen'!A:W,VLOOKUP(P424,'3-Productie normen'!$B$37:$C$59,2,FALSE),FALSE)))/VLOOKUP(B424,'2-Kosten per locatie'!$A$11:$C$31,3,FALSE)</f>
        <v>0</v>
      </c>
      <c r="U424" s="144">
        <f t="shared" si="33"/>
        <v>0</v>
      </c>
      <c r="V424" s="145" t="str">
        <f>VLOOKUP(K424,'3-Productie normen'!A:AG,29,FALSE)</f>
        <v>L</v>
      </c>
      <c r="W424" s="145"/>
      <c r="X424" s="146"/>
      <c r="Y424" s="147">
        <f t="shared" si="34"/>
        <v>5773.32</v>
      </c>
    </row>
    <row r="425" spans="1:25" s="148" customFormat="1" ht="13.9" customHeight="1">
      <c r="A425" s="137">
        <v>425</v>
      </c>
      <c r="B425" s="138" t="s">
        <v>480</v>
      </c>
      <c r="C425" s="138" t="s">
        <v>481</v>
      </c>
      <c r="D425" s="138"/>
      <c r="E425" s="2">
        <v>0</v>
      </c>
      <c r="F425" s="2" t="s">
        <v>746</v>
      </c>
      <c r="G425" s="2" t="s">
        <v>895</v>
      </c>
      <c r="H425" s="2" t="s">
        <v>896</v>
      </c>
      <c r="I425" s="139" t="s">
        <v>350</v>
      </c>
      <c r="J425" s="139" t="s">
        <v>450</v>
      </c>
      <c r="K425" s="139" t="s">
        <v>619</v>
      </c>
      <c r="L425" s="139" t="s">
        <v>542</v>
      </c>
      <c r="M425" s="140"/>
      <c r="N425" s="141">
        <v>50.03</v>
      </c>
      <c r="O425" s="142">
        <f t="shared" si="30"/>
        <v>126</v>
      </c>
      <c r="P425" s="2">
        <v>126</v>
      </c>
      <c r="Q425" s="2">
        <v>0</v>
      </c>
      <c r="R425" s="143" t="e">
        <f t="shared" si="31"/>
        <v>#DIV/0!</v>
      </c>
      <c r="S425" s="143">
        <f t="shared" si="32"/>
        <v>0</v>
      </c>
      <c r="T425" s="144">
        <f>IF(P425="nio",0,IF(P425&gt;0,VLOOKUP(K425,'3-Productie normen'!A:W,VLOOKUP(P425,'3-Productie normen'!$B$37:$C$59,2,FALSE),FALSE)))/VLOOKUP(B425,'2-Kosten per locatie'!$A$11:$C$31,3,FALSE)</f>
        <v>0</v>
      </c>
      <c r="U425" s="144">
        <f t="shared" si="33"/>
        <v>0</v>
      </c>
      <c r="V425" s="145" t="str">
        <f>VLOOKUP(K425,'3-Productie normen'!A:AG,29,FALSE)</f>
        <v>L</v>
      </c>
      <c r="W425" s="145"/>
      <c r="X425" s="146"/>
      <c r="Y425" s="147">
        <f t="shared" si="34"/>
        <v>6303.78</v>
      </c>
    </row>
    <row r="426" spans="1:25" s="148" customFormat="1" ht="13.9" customHeight="1">
      <c r="A426" s="137">
        <v>426</v>
      </c>
      <c r="B426" s="138" t="s">
        <v>480</v>
      </c>
      <c r="C426" s="138" t="s">
        <v>481</v>
      </c>
      <c r="D426" s="138"/>
      <c r="E426" s="2">
        <v>0</v>
      </c>
      <c r="F426" s="2" t="s">
        <v>746</v>
      </c>
      <c r="G426" s="2" t="s">
        <v>897</v>
      </c>
      <c r="H426" s="2" t="s">
        <v>246</v>
      </c>
      <c r="I426" s="139" t="s">
        <v>350</v>
      </c>
      <c r="J426" s="139" t="s">
        <v>52</v>
      </c>
      <c r="K426" s="139" t="s">
        <v>417</v>
      </c>
      <c r="L426" s="139" t="s">
        <v>492</v>
      </c>
      <c r="M426" s="140"/>
      <c r="N426" s="141">
        <v>24.15</v>
      </c>
      <c r="O426" s="142">
        <f t="shared" si="30"/>
        <v>126</v>
      </c>
      <c r="P426" s="2">
        <v>126</v>
      </c>
      <c r="Q426" s="2">
        <v>0</v>
      </c>
      <c r="R426" s="143" t="e">
        <f t="shared" si="31"/>
        <v>#DIV/0!</v>
      </c>
      <c r="S426" s="143">
        <f t="shared" si="32"/>
        <v>0</v>
      </c>
      <c r="T426" s="144">
        <f>IF(P426="nio",0,IF(P426&gt;0,VLOOKUP(K426,'3-Productie normen'!A:W,VLOOKUP(P426,'3-Productie normen'!$B$37:$C$59,2,FALSE),FALSE)))/VLOOKUP(B426,'2-Kosten per locatie'!$A$11:$C$31,3,FALSE)</f>
        <v>0</v>
      </c>
      <c r="U426" s="144">
        <f t="shared" si="33"/>
        <v>0</v>
      </c>
      <c r="V426" s="145" t="str">
        <f>VLOOKUP(K426,'3-Productie normen'!A:AG,29,FALSE)</f>
        <v>B</v>
      </c>
      <c r="W426" s="145"/>
      <c r="X426" s="146"/>
      <c r="Y426" s="147">
        <f t="shared" si="34"/>
        <v>3042.8999999999996</v>
      </c>
    </row>
    <row r="427" spans="1:25" s="148" customFormat="1" ht="13.9" customHeight="1">
      <c r="A427" s="137">
        <v>427</v>
      </c>
      <c r="B427" s="138" t="s">
        <v>480</v>
      </c>
      <c r="C427" s="138" t="s">
        <v>481</v>
      </c>
      <c r="D427" s="138"/>
      <c r="E427" s="2">
        <v>0</v>
      </c>
      <c r="F427" s="2" t="s">
        <v>746</v>
      </c>
      <c r="G427" s="2" t="s">
        <v>898</v>
      </c>
      <c r="H427" s="2" t="s">
        <v>899</v>
      </c>
      <c r="I427" s="139" t="s">
        <v>277</v>
      </c>
      <c r="J427" s="139" t="s">
        <v>277</v>
      </c>
      <c r="K427" s="139" t="s">
        <v>478</v>
      </c>
      <c r="L427" s="139" t="s">
        <v>492</v>
      </c>
      <c r="M427" s="140"/>
      <c r="N427" s="141">
        <v>94.48</v>
      </c>
      <c r="O427" s="142">
        <f t="shared" si="30"/>
        <v>126</v>
      </c>
      <c r="P427" s="2">
        <v>126</v>
      </c>
      <c r="Q427" s="2">
        <v>0</v>
      </c>
      <c r="R427" s="143" t="e">
        <f t="shared" si="31"/>
        <v>#DIV/0!</v>
      </c>
      <c r="S427" s="143">
        <f t="shared" si="32"/>
        <v>0</v>
      </c>
      <c r="T427" s="144">
        <f>IF(P427="nio",0,IF(P427&gt;0,VLOOKUP(K427,'3-Productie normen'!A:W,VLOOKUP(P427,'3-Productie normen'!$B$37:$C$59,2,FALSE),FALSE)))/VLOOKUP(B427,'2-Kosten per locatie'!$A$11:$C$31,3,FALSE)</f>
        <v>0</v>
      </c>
      <c r="U427" s="144">
        <f t="shared" si="33"/>
        <v>0</v>
      </c>
      <c r="V427" s="145" t="str">
        <f>VLOOKUP(K427,'3-Productie normen'!A:AG,29,FALSE)</f>
        <v>B</v>
      </c>
      <c r="W427" s="145"/>
      <c r="X427" s="146"/>
      <c r="Y427" s="147">
        <f t="shared" si="34"/>
        <v>11904.480000000001</v>
      </c>
    </row>
    <row r="428" spans="1:25" s="148" customFormat="1" ht="13.9" customHeight="1">
      <c r="A428" s="137">
        <v>428</v>
      </c>
      <c r="B428" s="138" t="s">
        <v>480</v>
      </c>
      <c r="C428" s="138" t="s">
        <v>481</v>
      </c>
      <c r="D428" s="138"/>
      <c r="E428" s="2">
        <v>0</v>
      </c>
      <c r="F428" s="2" t="s">
        <v>746</v>
      </c>
      <c r="G428" s="2" t="s">
        <v>900</v>
      </c>
      <c r="H428" s="2" t="s">
        <v>246</v>
      </c>
      <c r="I428" s="139" t="s">
        <v>277</v>
      </c>
      <c r="J428" s="139" t="s">
        <v>52</v>
      </c>
      <c r="K428" s="139" t="s">
        <v>417</v>
      </c>
      <c r="L428" s="139" t="s">
        <v>492</v>
      </c>
      <c r="M428" s="140"/>
      <c r="N428" s="141">
        <v>4.93</v>
      </c>
      <c r="O428" s="142">
        <f t="shared" si="30"/>
        <v>126</v>
      </c>
      <c r="P428" s="2">
        <v>126</v>
      </c>
      <c r="Q428" s="2">
        <v>0</v>
      </c>
      <c r="R428" s="143" t="e">
        <f t="shared" si="31"/>
        <v>#DIV/0!</v>
      </c>
      <c r="S428" s="143">
        <f t="shared" si="32"/>
        <v>0</v>
      </c>
      <c r="T428" s="144">
        <f>IF(P428="nio",0,IF(P428&gt;0,VLOOKUP(K428,'3-Productie normen'!A:W,VLOOKUP(P428,'3-Productie normen'!$B$37:$C$59,2,FALSE),FALSE)))/VLOOKUP(B428,'2-Kosten per locatie'!$A$11:$C$31,3,FALSE)</f>
        <v>0</v>
      </c>
      <c r="U428" s="144">
        <f t="shared" si="33"/>
        <v>0</v>
      </c>
      <c r="V428" s="145" t="str">
        <f>VLOOKUP(K428,'3-Productie normen'!A:AG,29,FALSE)</f>
        <v>B</v>
      </c>
      <c r="W428" s="145"/>
      <c r="X428" s="146"/>
      <c r="Y428" s="147">
        <f t="shared" si="34"/>
        <v>621.17999999999995</v>
      </c>
    </row>
    <row r="429" spans="1:25" s="148" customFormat="1" ht="13.9" customHeight="1">
      <c r="A429" s="137">
        <v>429</v>
      </c>
      <c r="B429" s="138" t="s">
        <v>480</v>
      </c>
      <c r="C429" s="138" t="s">
        <v>481</v>
      </c>
      <c r="D429" s="138"/>
      <c r="E429" s="2">
        <v>0</v>
      </c>
      <c r="F429" s="2" t="s">
        <v>746</v>
      </c>
      <c r="G429" s="2" t="s">
        <v>901</v>
      </c>
      <c r="H429" s="2" t="s">
        <v>902</v>
      </c>
      <c r="I429" s="139" t="s">
        <v>277</v>
      </c>
      <c r="J429" s="139" t="s">
        <v>52</v>
      </c>
      <c r="K429" s="139" t="s">
        <v>417</v>
      </c>
      <c r="L429" s="139" t="s">
        <v>492</v>
      </c>
      <c r="M429" s="140"/>
      <c r="N429" s="141">
        <v>7.54</v>
      </c>
      <c r="O429" s="142">
        <f t="shared" si="30"/>
        <v>126</v>
      </c>
      <c r="P429" s="2">
        <v>126</v>
      </c>
      <c r="Q429" s="2">
        <v>0</v>
      </c>
      <c r="R429" s="143" t="e">
        <f t="shared" si="31"/>
        <v>#DIV/0!</v>
      </c>
      <c r="S429" s="143">
        <f t="shared" si="32"/>
        <v>0</v>
      </c>
      <c r="T429" s="144">
        <f>IF(P429="nio",0,IF(P429&gt;0,VLOOKUP(K429,'3-Productie normen'!A:W,VLOOKUP(P429,'3-Productie normen'!$B$37:$C$59,2,FALSE),FALSE)))/VLOOKUP(B429,'2-Kosten per locatie'!$A$11:$C$31,3,FALSE)</f>
        <v>0</v>
      </c>
      <c r="U429" s="144">
        <f t="shared" si="33"/>
        <v>0</v>
      </c>
      <c r="V429" s="145" t="str">
        <f>VLOOKUP(K429,'3-Productie normen'!A:AG,29,FALSE)</f>
        <v>B</v>
      </c>
      <c r="W429" s="145"/>
      <c r="X429" s="146"/>
      <c r="Y429" s="147">
        <f t="shared" si="34"/>
        <v>950.04</v>
      </c>
    </row>
    <row r="430" spans="1:25" s="148" customFormat="1" ht="13.9" customHeight="1">
      <c r="A430" s="137">
        <v>430</v>
      </c>
      <c r="B430" s="138" t="s">
        <v>480</v>
      </c>
      <c r="C430" s="138" t="s">
        <v>481</v>
      </c>
      <c r="D430" s="138"/>
      <c r="E430" s="2">
        <v>0</v>
      </c>
      <c r="F430" s="2" t="s">
        <v>746</v>
      </c>
      <c r="G430" s="2" t="s">
        <v>903</v>
      </c>
      <c r="H430" s="2" t="s">
        <v>904</v>
      </c>
      <c r="I430" s="139" t="s">
        <v>277</v>
      </c>
      <c r="J430" s="139" t="s">
        <v>277</v>
      </c>
      <c r="K430" s="139" t="s">
        <v>478</v>
      </c>
      <c r="L430" s="139" t="s">
        <v>492</v>
      </c>
      <c r="M430" s="140"/>
      <c r="N430" s="141">
        <v>17.850000000000001</v>
      </c>
      <c r="O430" s="142">
        <f t="shared" si="30"/>
        <v>126</v>
      </c>
      <c r="P430" s="2">
        <v>126</v>
      </c>
      <c r="Q430" s="2">
        <v>0</v>
      </c>
      <c r="R430" s="143" t="e">
        <f t="shared" si="31"/>
        <v>#DIV/0!</v>
      </c>
      <c r="S430" s="143">
        <f t="shared" si="32"/>
        <v>0</v>
      </c>
      <c r="T430" s="144">
        <f>IF(P430="nio",0,IF(P430&gt;0,VLOOKUP(K430,'3-Productie normen'!A:W,VLOOKUP(P430,'3-Productie normen'!$B$37:$C$59,2,FALSE),FALSE)))/VLOOKUP(B430,'2-Kosten per locatie'!$A$11:$C$31,3,FALSE)</f>
        <v>0</v>
      </c>
      <c r="U430" s="144">
        <f t="shared" si="33"/>
        <v>0</v>
      </c>
      <c r="V430" s="145" t="str">
        <f>VLOOKUP(K430,'3-Productie normen'!A:AG,29,FALSE)</f>
        <v>B</v>
      </c>
      <c r="W430" s="145"/>
      <c r="X430" s="146"/>
      <c r="Y430" s="147">
        <f t="shared" si="34"/>
        <v>2249.1000000000004</v>
      </c>
    </row>
    <row r="431" spans="1:25" s="148" customFormat="1" ht="13.9" customHeight="1">
      <c r="A431" s="137">
        <v>431</v>
      </c>
      <c r="B431" s="138" t="s">
        <v>480</v>
      </c>
      <c r="C431" s="138" t="s">
        <v>481</v>
      </c>
      <c r="D431" s="138"/>
      <c r="E431" s="2">
        <v>0</v>
      </c>
      <c r="F431" s="2" t="s">
        <v>746</v>
      </c>
      <c r="G431" s="2" t="s">
        <v>905</v>
      </c>
      <c r="H431" s="2" t="s">
        <v>906</v>
      </c>
      <c r="I431" s="139" t="s">
        <v>277</v>
      </c>
      <c r="J431" s="139" t="s">
        <v>52</v>
      </c>
      <c r="K431" s="139" t="s">
        <v>417</v>
      </c>
      <c r="L431" s="139" t="s">
        <v>492</v>
      </c>
      <c r="M431" s="140"/>
      <c r="N431" s="141">
        <v>12.25</v>
      </c>
      <c r="O431" s="142">
        <f t="shared" si="30"/>
        <v>126</v>
      </c>
      <c r="P431" s="2">
        <v>126</v>
      </c>
      <c r="Q431" s="2">
        <v>0</v>
      </c>
      <c r="R431" s="143" t="e">
        <f t="shared" si="31"/>
        <v>#DIV/0!</v>
      </c>
      <c r="S431" s="143">
        <f t="shared" si="32"/>
        <v>0</v>
      </c>
      <c r="T431" s="144">
        <f>IF(P431="nio",0,IF(P431&gt;0,VLOOKUP(K431,'3-Productie normen'!A:W,VLOOKUP(P431,'3-Productie normen'!$B$37:$C$59,2,FALSE),FALSE)))/VLOOKUP(B431,'2-Kosten per locatie'!$A$11:$C$31,3,FALSE)</f>
        <v>0</v>
      </c>
      <c r="U431" s="144">
        <f t="shared" si="33"/>
        <v>0</v>
      </c>
      <c r="V431" s="145" t="str">
        <f>VLOOKUP(K431,'3-Productie normen'!A:AG,29,FALSE)</f>
        <v>B</v>
      </c>
      <c r="W431" s="145"/>
      <c r="X431" s="146"/>
      <c r="Y431" s="147">
        <f t="shared" si="34"/>
        <v>1543.5</v>
      </c>
    </row>
    <row r="432" spans="1:25" s="148" customFormat="1" ht="13.9" customHeight="1">
      <c r="A432" s="137">
        <v>432</v>
      </c>
      <c r="B432" s="138" t="s">
        <v>480</v>
      </c>
      <c r="C432" s="138" t="s">
        <v>481</v>
      </c>
      <c r="D432" s="138"/>
      <c r="E432" s="2">
        <v>0</v>
      </c>
      <c r="F432" s="2" t="s">
        <v>746</v>
      </c>
      <c r="G432" s="2" t="s">
        <v>907</v>
      </c>
      <c r="H432" s="2" t="s">
        <v>908</v>
      </c>
      <c r="I432" s="139" t="s">
        <v>267</v>
      </c>
      <c r="J432" s="139" t="s">
        <v>267</v>
      </c>
      <c r="K432" s="139" t="s">
        <v>267</v>
      </c>
      <c r="L432" s="139" t="s">
        <v>492</v>
      </c>
      <c r="M432" s="140"/>
      <c r="N432" s="141">
        <v>77.06</v>
      </c>
      <c r="O432" s="142">
        <f t="shared" si="30"/>
        <v>42</v>
      </c>
      <c r="P432" s="2">
        <v>42</v>
      </c>
      <c r="Q432" s="2">
        <v>0</v>
      </c>
      <c r="R432" s="143" t="e">
        <f t="shared" si="31"/>
        <v>#DIV/0!</v>
      </c>
      <c r="S432" s="143">
        <f t="shared" si="32"/>
        <v>0</v>
      </c>
      <c r="T432" s="144">
        <f>IF(P432="nio",0,IF(P432&gt;0,VLOOKUP(K432,'3-Productie normen'!A:W,VLOOKUP(P432,'3-Productie normen'!$B$37:$C$59,2,FALSE),FALSE)))/VLOOKUP(B432,'2-Kosten per locatie'!$A$11:$C$31,3,FALSE)</f>
        <v>0</v>
      </c>
      <c r="U432" s="144">
        <f t="shared" si="33"/>
        <v>0</v>
      </c>
      <c r="V432" s="145" t="str">
        <f>VLOOKUP(K432,'3-Productie normen'!A:AG,29,FALSE)</f>
        <v>V</v>
      </c>
      <c r="W432" s="145"/>
      <c r="X432" s="146"/>
      <c r="Y432" s="147">
        <f t="shared" si="34"/>
        <v>3236.52</v>
      </c>
    </row>
    <row r="433" spans="1:25" s="148" customFormat="1" ht="13.9" customHeight="1">
      <c r="A433" s="137">
        <v>433</v>
      </c>
      <c r="B433" s="138" t="s">
        <v>480</v>
      </c>
      <c r="C433" s="138" t="s">
        <v>481</v>
      </c>
      <c r="D433" s="138"/>
      <c r="E433" s="2">
        <v>0</v>
      </c>
      <c r="F433" s="2" t="s">
        <v>746</v>
      </c>
      <c r="G433" s="2" t="s">
        <v>909</v>
      </c>
      <c r="H433" s="2" t="s">
        <v>910</v>
      </c>
      <c r="I433" s="139" t="s">
        <v>267</v>
      </c>
      <c r="J433" s="139" t="s">
        <v>267</v>
      </c>
      <c r="K433" s="139" t="s">
        <v>267</v>
      </c>
      <c r="L433" s="139" t="s">
        <v>492</v>
      </c>
      <c r="M433" s="140"/>
      <c r="N433" s="141">
        <v>67.349999999999994</v>
      </c>
      <c r="O433" s="142">
        <f t="shared" si="30"/>
        <v>42</v>
      </c>
      <c r="P433" s="2">
        <v>42</v>
      </c>
      <c r="Q433" s="2">
        <v>0</v>
      </c>
      <c r="R433" s="143" t="e">
        <f t="shared" si="31"/>
        <v>#DIV/0!</v>
      </c>
      <c r="S433" s="143">
        <f t="shared" si="32"/>
        <v>0</v>
      </c>
      <c r="T433" s="144">
        <f>IF(P433="nio",0,IF(P433&gt;0,VLOOKUP(K433,'3-Productie normen'!A:W,VLOOKUP(P433,'3-Productie normen'!$B$37:$C$59,2,FALSE),FALSE)))/VLOOKUP(B433,'2-Kosten per locatie'!$A$11:$C$31,3,FALSE)</f>
        <v>0</v>
      </c>
      <c r="U433" s="144">
        <f t="shared" si="33"/>
        <v>0</v>
      </c>
      <c r="V433" s="145" t="str">
        <f>VLOOKUP(K433,'3-Productie normen'!A:AG,29,FALSE)</f>
        <v>V</v>
      </c>
      <c r="W433" s="145"/>
      <c r="X433" s="146"/>
      <c r="Y433" s="147">
        <f t="shared" si="34"/>
        <v>2828.7</v>
      </c>
    </row>
    <row r="434" spans="1:25" s="148" customFormat="1" ht="13.9" customHeight="1">
      <c r="A434" s="137">
        <v>434</v>
      </c>
      <c r="B434" s="138" t="s">
        <v>480</v>
      </c>
      <c r="C434" s="138" t="s">
        <v>481</v>
      </c>
      <c r="D434" s="138"/>
      <c r="E434" s="2">
        <v>0</v>
      </c>
      <c r="F434" s="2" t="s">
        <v>746</v>
      </c>
      <c r="G434" s="2"/>
      <c r="H434" s="2" t="s">
        <v>911</v>
      </c>
      <c r="I434" s="139" t="s">
        <v>277</v>
      </c>
      <c r="J434" s="139" t="s">
        <v>277</v>
      </c>
      <c r="K434" s="139" t="s">
        <v>478</v>
      </c>
      <c r="L434" s="139" t="s">
        <v>912</v>
      </c>
      <c r="M434" s="140"/>
      <c r="N434" s="141">
        <v>42.8</v>
      </c>
      <c r="O434" s="142">
        <f t="shared" si="30"/>
        <v>126</v>
      </c>
      <c r="P434" s="2">
        <v>126</v>
      </c>
      <c r="Q434" s="2">
        <v>0</v>
      </c>
      <c r="R434" s="143" t="e">
        <f t="shared" si="31"/>
        <v>#DIV/0!</v>
      </c>
      <c r="S434" s="143">
        <f t="shared" si="32"/>
        <v>0</v>
      </c>
      <c r="T434" s="144">
        <f>IF(P434="nio",0,IF(P434&gt;0,VLOOKUP(K434,'3-Productie normen'!A:W,VLOOKUP(P434,'3-Productie normen'!$B$37:$C$59,2,FALSE),FALSE)))/VLOOKUP(B434,'2-Kosten per locatie'!$A$11:$C$31,3,FALSE)</f>
        <v>0</v>
      </c>
      <c r="U434" s="144">
        <f t="shared" si="33"/>
        <v>0</v>
      </c>
      <c r="V434" s="145" t="str">
        <f>VLOOKUP(K434,'3-Productie normen'!A:AG,29,FALSE)</f>
        <v>B</v>
      </c>
      <c r="W434" s="145"/>
      <c r="X434" s="146"/>
      <c r="Y434" s="147">
        <f t="shared" si="34"/>
        <v>5392.7999999999993</v>
      </c>
    </row>
    <row r="435" spans="1:25" s="148" customFormat="1" ht="13.9" customHeight="1">
      <c r="A435" s="137">
        <v>435</v>
      </c>
      <c r="B435" s="138" t="s">
        <v>480</v>
      </c>
      <c r="C435" s="138" t="s">
        <v>481</v>
      </c>
      <c r="D435" s="138"/>
      <c r="E435" s="2">
        <v>0</v>
      </c>
      <c r="F435" s="2" t="s">
        <v>913</v>
      </c>
      <c r="G435" s="2" t="s">
        <v>914</v>
      </c>
      <c r="H435" s="2" t="s">
        <v>246</v>
      </c>
      <c r="I435" s="139" t="s">
        <v>484</v>
      </c>
      <c r="J435" s="139" t="s">
        <v>56</v>
      </c>
      <c r="K435" s="139" t="s">
        <v>248</v>
      </c>
      <c r="L435" s="139" t="s">
        <v>249</v>
      </c>
      <c r="M435" s="140"/>
      <c r="N435" s="141">
        <v>53.2</v>
      </c>
      <c r="O435" s="142">
        <f t="shared" si="30"/>
        <v>210</v>
      </c>
      <c r="P435" s="2">
        <v>210</v>
      </c>
      <c r="Q435" s="2">
        <v>0</v>
      </c>
      <c r="R435" s="143" t="e">
        <f t="shared" si="31"/>
        <v>#DIV/0!</v>
      </c>
      <c r="S435" s="143">
        <f t="shared" si="32"/>
        <v>0</v>
      </c>
      <c r="T435" s="144">
        <f>IF(P435="nio",0,IF(P435&gt;0,VLOOKUP(K435,'3-Productie normen'!A:W,VLOOKUP(P435,'3-Productie normen'!$B$37:$C$59,2,FALSE),FALSE)))/VLOOKUP(B435,'2-Kosten per locatie'!$A$11:$C$31,3,FALSE)</f>
        <v>0</v>
      </c>
      <c r="U435" s="144">
        <f t="shared" si="33"/>
        <v>0</v>
      </c>
      <c r="V435" s="145" t="str">
        <f>VLOOKUP(K435,'3-Productie normen'!A:AG,29,FALSE)</f>
        <v>V</v>
      </c>
      <c r="W435" s="145"/>
      <c r="X435" s="146"/>
      <c r="Y435" s="147">
        <f t="shared" si="34"/>
        <v>11172</v>
      </c>
    </row>
    <row r="436" spans="1:25" s="148" customFormat="1" ht="13.9" customHeight="1">
      <c r="A436" s="137">
        <v>436</v>
      </c>
      <c r="B436" s="138" t="s">
        <v>480</v>
      </c>
      <c r="C436" s="138" t="s">
        <v>481</v>
      </c>
      <c r="D436" s="138"/>
      <c r="E436" s="2">
        <v>0</v>
      </c>
      <c r="F436" s="2" t="s">
        <v>913</v>
      </c>
      <c r="G436" s="2" t="s">
        <v>915</v>
      </c>
      <c r="H436" s="2" t="s">
        <v>246</v>
      </c>
      <c r="I436" s="139" t="s">
        <v>484</v>
      </c>
      <c r="J436" s="139" t="s">
        <v>56</v>
      </c>
      <c r="K436" s="139" t="s">
        <v>248</v>
      </c>
      <c r="L436" s="139" t="s">
        <v>492</v>
      </c>
      <c r="M436" s="140"/>
      <c r="N436" s="141">
        <v>64.05</v>
      </c>
      <c r="O436" s="142">
        <f t="shared" si="30"/>
        <v>210</v>
      </c>
      <c r="P436" s="2">
        <v>210</v>
      </c>
      <c r="Q436" s="2">
        <v>0</v>
      </c>
      <c r="R436" s="143" t="e">
        <f t="shared" si="31"/>
        <v>#DIV/0!</v>
      </c>
      <c r="S436" s="143">
        <f t="shared" si="32"/>
        <v>0</v>
      </c>
      <c r="T436" s="144">
        <f>IF(P436="nio",0,IF(P436&gt;0,VLOOKUP(K436,'3-Productie normen'!A:W,VLOOKUP(P436,'3-Productie normen'!$B$37:$C$59,2,FALSE),FALSE)))/VLOOKUP(B436,'2-Kosten per locatie'!$A$11:$C$31,3,FALSE)</f>
        <v>0</v>
      </c>
      <c r="U436" s="144">
        <f t="shared" si="33"/>
        <v>0</v>
      </c>
      <c r="V436" s="145" t="str">
        <f>VLOOKUP(K436,'3-Productie normen'!A:AG,29,FALSE)</f>
        <v>V</v>
      </c>
      <c r="W436" s="145"/>
      <c r="X436" s="146"/>
      <c r="Y436" s="147">
        <f t="shared" si="34"/>
        <v>13450.5</v>
      </c>
    </row>
    <row r="437" spans="1:25" s="148" customFormat="1" ht="13.9" customHeight="1">
      <c r="A437" s="137">
        <v>437</v>
      </c>
      <c r="B437" s="138" t="s">
        <v>480</v>
      </c>
      <c r="C437" s="138" t="s">
        <v>481</v>
      </c>
      <c r="D437" s="138"/>
      <c r="E437" s="2">
        <v>0</v>
      </c>
      <c r="F437" s="2" t="s">
        <v>913</v>
      </c>
      <c r="G437" s="2" t="s">
        <v>916</v>
      </c>
      <c r="H437" s="2" t="s">
        <v>246</v>
      </c>
      <c r="I437" s="139" t="s">
        <v>484</v>
      </c>
      <c r="J437" s="139" t="s">
        <v>57</v>
      </c>
      <c r="K437" s="139" t="s">
        <v>259</v>
      </c>
      <c r="L437" s="139" t="s">
        <v>246</v>
      </c>
      <c r="M437" s="140"/>
      <c r="N437" s="141">
        <v>6.07</v>
      </c>
      <c r="O437" s="142">
        <f t="shared" si="30"/>
        <v>0</v>
      </c>
      <c r="P437" s="2" t="s">
        <v>477</v>
      </c>
      <c r="Q437" s="2">
        <v>0</v>
      </c>
      <c r="R437" s="143">
        <f t="shared" si="31"/>
        <v>0</v>
      </c>
      <c r="S437" s="143">
        <f t="shared" si="32"/>
        <v>0</v>
      </c>
      <c r="T437" s="144">
        <f>IF(P437="nio",0,IF(P437&gt;0,VLOOKUP(K437,'3-Productie normen'!A:W,VLOOKUP(P437,'3-Productie normen'!$B$37:$C$59,2,FALSE),FALSE)))/VLOOKUP(B437,'2-Kosten per locatie'!$A$11:$C$31,3,FALSE)</f>
        <v>0</v>
      </c>
      <c r="U437" s="144">
        <f t="shared" si="33"/>
        <v>0</v>
      </c>
      <c r="V437" s="145">
        <f>VLOOKUP(K437,'3-Productie normen'!A:AG,29,FALSE)</f>
        <v>0</v>
      </c>
      <c r="W437" s="145" t="s">
        <v>1426</v>
      </c>
      <c r="X437" s="146"/>
      <c r="Y437" s="147">
        <f t="shared" si="34"/>
        <v>0</v>
      </c>
    </row>
    <row r="438" spans="1:25" s="148" customFormat="1" ht="13.9" customHeight="1">
      <c r="A438" s="137">
        <v>438</v>
      </c>
      <c r="B438" s="138" t="s">
        <v>480</v>
      </c>
      <c r="C438" s="138" t="s">
        <v>481</v>
      </c>
      <c r="D438" s="138"/>
      <c r="E438" s="2">
        <v>0</v>
      </c>
      <c r="F438" s="2" t="s">
        <v>913</v>
      </c>
      <c r="G438" s="2" t="s">
        <v>917</v>
      </c>
      <c r="H438" s="2" t="s">
        <v>246</v>
      </c>
      <c r="I438" s="139" t="s">
        <v>484</v>
      </c>
      <c r="J438" s="139" t="s">
        <v>57</v>
      </c>
      <c r="K438" s="139" t="s">
        <v>259</v>
      </c>
      <c r="L438" s="139" t="s">
        <v>246</v>
      </c>
      <c r="M438" s="140"/>
      <c r="N438" s="141">
        <v>5</v>
      </c>
      <c r="O438" s="142">
        <f t="shared" si="30"/>
        <v>0</v>
      </c>
      <c r="P438" s="2" t="s">
        <v>477</v>
      </c>
      <c r="Q438" s="2">
        <v>0</v>
      </c>
      <c r="R438" s="143">
        <f t="shared" si="31"/>
        <v>0</v>
      </c>
      <c r="S438" s="143">
        <f t="shared" si="32"/>
        <v>0</v>
      </c>
      <c r="T438" s="144">
        <f>IF(P438="nio",0,IF(P438&gt;0,VLOOKUP(K438,'3-Productie normen'!A:W,VLOOKUP(P438,'3-Productie normen'!$B$37:$C$59,2,FALSE),FALSE)))/VLOOKUP(B438,'2-Kosten per locatie'!$A$11:$C$31,3,FALSE)</f>
        <v>0</v>
      </c>
      <c r="U438" s="144">
        <f t="shared" si="33"/>
        <v>0</v>
      </c>
      <c r="V438" s="145">
        <f>VLOOKUP(K438,'3-Productie normen'!A:AG,29,FALSE)</f>
        <v>0</v>
      </c>
      <c r="W438" s="145" t="s">
        <v>1426</v>
      </c>
      <c r="X438" s="146"/>
      <c r="Y438" s="147">
        <f t="shared" si="34"/>
        <v>0</v>
      </c>
    </row>
    <row r="439" spans="1:25" s="148" customFormat="1" ht="13.9" customHeight="1">
      <c r="A439" s="137">
        <v>439</v>
      </c>
      <c r="B439" s="138" t="s">
        <v>480</v>
      </c>
      <c r="C439" s="138" t="s">
        <v>481</v>
      </c>
      <c r="D439" s="138"/>
      <c r="E439" s="2">
        <v>0</v>
      </c>
      <c r="F439" s="2" t="s">
        <v>913</v>
      </c>
      <c r="G439" s="2" t="s">
        <v>918</v>
      </c>
      <c r="H439" s="2" t="s">
        <v>246</v>
      </c>
      <c r="I439" s="139" t="s">
        <v>484</v>
      </c>
      <c r="J439" s="139" t="s">
        <v>57</v>
      </c>
      <c r="K439" s="139" t="s">
        <v>259</v>
      </c>
      <c r="L439" s="139" t="s">
        <v>246</v>
      </c>
      <c r="M439" s="140"/>
      <c r="N439" s="141">
        <v>5</v>
      </c>
      <c r="O439" s="142">
        <f t="shared" si="30"/>
        <v>0</v>
      </c>
      <c r="P439" s="2" t="s">
        <v>477</v>
      </c>
      <c r="Q439" s="2">
        <v>0</v>
      </c>
      <c r="R439" s="143">
        <f t="shared" si="31"/>
        <v>0</v>
      </c>
      <c r="S439" s="143">
        <f t="shared" si="32"/>
        <v>0</v>
      </c>
      <c r="T439" s="144">
        <f>IF(P439="nio",0,IF(P439&gt;0,VLOOKUP(K439,'3-Productie normen'!A:W,VLOOKUP(P439,'3-Productie normen'!$B$37:$C$59,2,FALSE),FALSE)))/VLOOKUP(B439,'2-Kosten per locatie'!$A$11:$C$31,3,FALSE)</f>
        <v>0</v>
      </c>
      <c r="U439" s="144">
        <f t="shared" si="33"/>
        <v>0</v>
      </c>
      <c r="V439" s="145">
        <f>VLOOKUP(K439,'3-Productie normen'!A:AG,29,FALSE)</f>
        <v>0</v>
      </c>
      <c r="W439" s="145" t="s">
        <v>1426</v>
      </c>
      <c r="X439" s="146"/>
      <c r="Y439" s="147">
        <f t="shared" si="34"/>
        <v>0</v>
      </c>
    </row>
    <row r="440" spans="1:25" s="148" customFormat="1" ht="13.9" customHeight="1">
      <c r="A440" s="137">
        <v>440</v>
      </c>
      <c r="B440" s="138" t="s">
        <v>480</v>
      </c>
      <c r="C440" s="138" t="s">
        <v>481</v>
      </c>
      <c r="D440" s="138"/>
      <c r="E440" s="2">
        <v>0</v>
      </c>
      <c r="F440" s="2" t="s">
        <v>913</v>
      </c>
      <c r="G440" s="2" t="s">
        <v>919</v>
      </c>
      <c r="H440" s="2" t="s">
        <v>246</v>
      </c>
      <c r="I440" s="139" t="s">
        <v>484</v>
      </c>
      <c r="J440" s="139" t="s">
        <v>56</v>
      </c>
      <c r="K440" s="139" t="s">
        <v>248</v>
      </c>
      <c r="L440" s="139" t="s">
        <v>492</v>
      </c>
      <c r="M440" s="140"/>
      <c r="N440" s="141">
        <v>53.2</v>
      </c>
      <c r="O440" s="142">
        <f t="shared" si="30"/>
        <v>210</v>
      </c>
      <c r="P440" s="2">
        <v>210</v>
      </c>
      <c r="Q440" s="2">
        <v>0</v>
      </c>
      <c r="R440" s="143" t="e">
        <f t="shared" si="31"/>
        <v>#DIV/0!</v>
      </c>
      <c r="S440" s="143">
        <f t="shared" si="32"/>
        <v>0</v>
      </c>
      <c r="T440" s="144">
        <f>IF(P440="nio",0,IF(P440&gt;0,VLOOKUP(K440,'3-Productie normen'!A:W,VLOOKUP(P440,'3-Productie normen'!$B$37:$C$59,2,FALSE),FALSE)))/VLOOKUP(B440,'2-Kosten per locatie'!$A$11:$C$31,3,FALSE)</f>
        <v>0</v>
      </c>
      <c r="U440" s="144">
        <f t="shared" si="33"/>
        <v>0</v>
      </c>
      <c r="V440" s="145" t="str">
        <f>VLOOKUP(K440,'3-Productie normen'!A:AG,29,FALSE)</f>
        <v>V</v>
      </c>
      <c r="W440" s="145"/>
      <c r="X440" s="146"/>
      <c r="Y440" s="147">
        <f t="shared" si="34"/>
        <v>11172</v>
      </c>
    </row>
    <row r="441" spans="1:25" s="148" customFormat="1" ht="13.9" customHeight="1">
      <c r="A441" s="137">
        <v>441</v>
      </c>
      <c r="B441" s="138" t="s">
        <v>480</v>
      </c>
      <c r="C441" s="138" t="s">
        <v>481</v>
      </c>
      <c r="D441" s="138"/>
      <c r="E441" s="2">
        <v>0</v>
      </c>
      <c r="F441" s="2" t="s">
        <v>913</v>
      </c>
      <c r="G441" s="2" t="s">
        <v>920</v>
      </c>
      <c r="H441" s="2" t="s">
        <v>246</v>
      </c>
      <c r="I441" s="139" t="s">
        <v>491</v>
      </c>
      <c r="J441" s="139" t="s">
        <v>253</v>
      </c>
      <c r="K441" s="139" t="s">
        <v>4571</v>
      </c>
      <c r="L441" s="139" t="s">
        <v>492</v>
      </c>
      <c r="M441" s="140"/>
      <c r="N441" s="141">
        <v>28.81</v>
      </c>
      <c r="O441" s="142">
        <f t="shared" si="30"/>
        <v>210</v>
      </c>
      <c r="P441" s="2">
        <v>210</v>
      </c>
      <c r="Q441" s="2">
        <v>0</v>
      </c>
      <c r="R441" s="143" t="e">
        <f t="shared" si="31"/>
        <v>#DIV/0!</v>
      </c>
      <c r="S441" s="143">
        <f t="shared" si="32"/>
        <v>0</v>
      </c>
      <c r="T441" s="144">
        <f>IF(P441="nio",0,IF(P441&gt;0,VLOOKUP(K441,'3-Productie normen'!A:W,VLOOKUP(P441,'3-Productie normen'!$B$37:$C$59,2,FALSE),FALSE)))/VLOOKUP(B441,'2-Kosten per locatie'!$A$11:$C$31,3,FALSE)</f>
        <v>0</v>
      </c>
      <c r="U441" s="144">
        <f t="shared" si="33"/>
        <v>0</v>
      </c>
      <c r="V441" s="145" t="str">
        <f>VLOOKUP(K441,'3-Productie normen'!A:AG,29,FALSE)</f>
        <v>V</v>
      </c>
      <c r="W441" s="145"/>
      <c r="X441" s="146"/>
      <c r="Y441" s="147">
        <f t="shared" si="34"/>
        <v>6050.0999999999995</v>
      </c>
    </row>
    <row r="442" spans="1:25" s="148" customFormat="1" ht="13.9" customHeight="1">
      <c r="A442" s="137">
        <v>442</v>
      </c>
      <c r="B442" s="138" t="s">
        <v>480</v>
      </c>
      <c r="C442" s="138" t="s">
        <v>481</v>
      </c>
      <c r="D442" s="138"/>
      <c r="E442" s="2">
        <v>0</v>
      </c>
      <c r="F442" s="2" t="s">
        <v>913</v>
      </c>
      <c r="G442" s="2" t="s">
        <v>921</v>
      </c>
      <c r="H442" s="2" t="s">
        <v>246</v>
      </c>
      <c r="I442" s="139" t="s">
        <v>491</v>
      </c>
      <c r="J442" s="139" t="s">
        <v>253</v>
      </c>
      <c r="K442" s="139" t="s">
        <v>4571</v>
      </c>
      <c r="L442" s="139" t="s">
        <v>492</v>
      </c>
      <c r="M442" s="140"/>
      <c r="N442" s="141">
        <v>8.25</v>
      </c>
      <c r="O442" s="142">
        <f t="shared" si="30"/>
        <v>210</v>
      </c>
      <c r="P442" s="2">
        <v>210</v>
      </c>
      <c r="Q442" s="2">
        <v>0</v>
      </c>
      <c r="R442" s="143" t="e">
        <f t="shared" si="31"/>
        <v>#DIV/0!</v>
      </c>
      <c r="S442" s="143">
        <f t="shared" si="32"/>
        <v>0</v>
      </c>
      <c r="T442" s="144">
        <f>IF(P442="nio",0,IF(P442&gt;0,VLOOKUP(K442,'3-Productie normen'!A:W,VLOOKUP(P442,'3-Productie normen'!$B$37:$C$59,2,FALSE),FALSE)))/VLOOKUP(B442,'2-Kosten per locatie'!$A$11:$C$31,3,FALSE)</f>
        <v>0</v>
      </c>
      <c r="U442" s="144">
        <f t="shared" si="33"/>
        <v>0</v>
      </c>
      <c r="V442" s="145" t="str">
        <f>VLOOKUP(K442,'3-Productie normen'!A:AG,29,FALSE)</f>
        <v>V</v>
      </c>
      <c r="W442" s="145"/>
      <c r="X442" s="146"/>
      <c r="Y442" s="147">
        <f t="shared" si="34"/>
        <v>1732.5</v>
      </c>
    </row>
    <row r="443" spans="1:25" s="148" customFormat="1" ht="13.9" customHeight="1">
      <c r="A443" s="137">
        <v>443</v>
      </c>
      <c r="B443" s="138" t="s">
        <v>480</v>
      </c>
      <c r="C443" s="138" t="s">
        <v>481</v>
      </c>
      <c r="D443" s="138"/>
      <c r="E443" s="2">
        <v>0</v>
      </c>
      <c r="F443" s="2" t="s">
        <v>913</v>
      </c>
      <c r="G443" s="2" t="s">
        <v>922</v>
      </c>
      <c r="H443" s="2" t="s">
        <v>246</v>
      </c>
      <c r="I443" s="139" t="s">
        <v>491</v>
      </c>
      <c r="J443" s="139" t="s">
        <v>253</v>
      </c>
      <c r="K443" s="139" t="s">
        <v>4571</v>
      </c>
      <c r="L443" s="139" t="s">
        <v>492</v>
      </c>
      <c r="M443" s="140"/>
      <c r="N443" s="141">
        <v>6.53</v>
      </c>
      <c r="O443" s="142">
        <f t="shared" si="30"/>
        <v>210</v>
      </c>
      <c r="P443" s="2">
        <v>210</v>
      </c>
      <c r="Q443" s="2">
        <v>0</v>
      </c>
      <c r="R443" s="143" t="e">
        <f t="shared" si="31"/>
        <v>#DIV/0!</v>
      </c>
      <c r="S443" s="143">
        <f t="shared" si="32"/>
        <v>0</v>
      </c>
      <c r="T443" s="144">
        <f>IF(P443="nio",0,IF(P443&gt;0,VLOOKUP(K443,'3-Productie normen'!A:W,VLOOKUP(P443,'3-Productie normen'!$B$37:$C$59,2,FALSE),FALSE)))/VLOOKUP(B443,'2-Kosten per locatie'!$A$11:$C$31,3,FALSE)</f>
        <v>0</v>
      </c>
      <c r="U443" s="144">
        <f t="shared" si="33"/>
        <v>0</v>
      </c>
      <c r="V443" s="145" t="str">
        <f>VLOOKUP(K443,'3-Productie normen'!A:AG,29,FALSE)</f>
        <v>V</v>
      </c>
      <c r="W443" s="145"/>
      <c r="X443" s="146"/>
      <c r="Y443" s="147">
        <f t="shared" si="34"/>
        <v>1371.3</v>
      </c>
    </row>
    <row r="444" spans="1:25" s="148" customFormat="1" ht="13.9" customHeight="1">
      <c r="A444" s="137">
        <v>444</v>
      </c>
      <c r="B444" s="138" t="s">
        <v>480</v>
      </c>
      <c r="C444" s="138" t="s">
        <v>481</v>
      </c>
      <c r="D444" s="138"/>
      <c r="E444" s="2">
        <v>0</v>
      </c>
      <c r="F444" s="2" t="s">
        <v>913</v>
      </c>
      <c r="G444" s="2" t="s">
        <v>923</v>
      </c>
      <c r="H444" s="2" t="s">
        <v>246</v>
      </c>
      <c r="I444" s="139" t="s">
        <v>491</v>
      </c>
      <c r="J444" s="139" t="s">
        <v>253</v>
      </c>
      <c r="K444" s="139" t="s">
        <v>4571</v>
      </c>
      <c r="L444" s="139" t="s">
        <v>492</v>
      </c>
      <c r="M444" s="140"/>
      <c r="N444" s="141">
        <v>21.49</v>
      </c>
      <c r="O444" s="142">
        <f t="shared" si="30"/>
        <v>210</v>
      </c>
      <c r="P444" s="2">
        <v>210</v>
      </c>
      <c r="Q444" s="2">
        <v>0</v>
      </c>
      <c r="R444" s="143" t="e">
        <f t="shared" si="31"/>
        <v>#DIV/0!</v>
      </c>
      <c r="S444" s="143">
        <f t="shared" si="32"/>
        <v>0</v>
      </c>
      <c r="T444" s="144">
        <f>IF(P444="nio",0,IF(P444&gt;0,VLOOKUP(K444,'3-Productie normen'!A:W,VLOOKUP(P444,'3-Productie normen'!$B$37:$C$59,2,FALSE),FALSE)))/VLOOKUP(B444,'2-Kosten per locatie'!$A$11:$C$31,3,FALSE)</f>
        <v>0</v>
      </c>
      <c r="U444" s="144">
        <f t="shared" si="33"/>
        <v>0</v>
      </c>
      <c r="V444" s="145" t="str">
        <f>VLOOKUP(K444,'3-Productie normen'!A:AG,29,FALSE)</f>
        <v>V</v>
      </c>
      <c r="W444" s="145"/>
      <c r="X444" s="146"/>
      <c r="Y444" s="147">
        <f t="shared" si="34"/>
        <v>4512.8999999999996</v>
      </c>
    </row>
    <row r="445" spans="1:25" s="148" customFormat="1" ht="13.9" customHeight="1">
      <c r="A445" s="137">
        <v>445</v>
      </c>
      <c r="B445" s="138" t="s">
        <v>480</v>
      </c>
      <c r="C445" s="138" t="s">
        <v>481</v>
      </c>
      <c r="D445" s="138"/>
      <c r="E445" s="2">
        <v>0</v>
      </c>
      <c r="F445" s="2" t="s">
        <v>913</v>
      </c>
      <c r="G445" s="2" t="s">
        <v>924</v>
      </c>
      <c r="H445" s="2" t="s">
        <v>246</v>
      </c>
      <c r="I445" s="139" t="s">
        <v>491</v>
      </c>
      <c r="J445" s="139" t="s">
        <v>253</v>
      </c>
      <c r="K445" s="139" t="s">
        <v>4571</v>
      </c>
      <c r="L445" s="139" t="s">
        <v>542</v>
      </c>
      <c r="M445" s="140"/>
      <c r="N445" s="141">
        <v>11.71</v>
      </c>
      <c r="O445" s="142">
        <f t="shared" si="30"/>
        <v>210</v>
      </c>
      <c r="P445" s="2">
        <v>210</v>
      </c>
      <c r="Q445" s="2">
        <v>0</v>
      </c>
      <c r="R445" s="143" t="e">
        <f t="shared" si="31"/>
        <v>#DIV/0!</v>
      </c>
      <c r="S445" s="143">
        <f t="shared" si="32"/>
        <v>0</v>
      </c>
      <c r="T445" s="144">
        <f>IF(P445="nio",0,IF(P445&gt;0,VLOOKUP(K445,'3-Productie normen'!A:W,VLOOKUP(P445,'3-Productie normen'!$B$37:$C$59,2,FALSE),FALSE)))/VLOOKUP(B445,'2-Kosten per locatie'!$A$11:$C$31,3,FALSE)</f>
        <v>0</v>
      </c>
      <c r="U445" s="144">
        <f t="shared" si="33"/>
        <v>0</v>
      </c>
      <c r="V445" s="145" t="str">
        <f>VLOOKUP(K445,'3-Productie normen'!A:AG,29,FALSE)</f>
        <v>V</v>
      </c>
      <c r="W445" s="145"/>
      <c r="X445" s="146"/>
      <c r="Y445" s="147">
        <f t="shared" si="34"/>
        <v>2459.1000000000004</v>
      </c>
    </row>
    <row r="446" spans="1:25" s="148" customFormat="1" ht="13.9" customHeight="1">
      <c r="A446" s="137">
        <v>446</v>
      </c>
      <c r="B446" s="138" t="s">
        <v>480</v>
      </c>
      <c r="C446" s="138" t="s">
        <v>481</v>
      </c>
      <c r="D446" s="138"/>
      <c r="E446" s="2">
        <v>0</v>
      </c>
      <c r="F446" s="2" t="s">
        <v>913</v>
      </c>
      <c r="G446" s="2" t="s">
        <v>925</v>
      </c>
      <c r="H446" s="2" t="s">
        <v>246</v>
      </c>
      <c r="I446" s="139" t="s">
        <v>491</v>
      </c>
      <c r="J446" s="139" t="s">
        <v>253</v>
      </c>
      <c r="K446" s="139" t="s">
        <v>4571</v>
      </c>
      <c r="L446" s="139" t="s">
        <v>492</v>
      </c>
      <c r="M446" s="140"/>
      <c r="N446" s="141">
        <v>43.96</v>
      </c>
      <c r="O446" s="142">
        <f t="shared" si="30"/>
        <v>210</v>
      </c>
      <c r="P446" s="2">
        <v>210</v>
      </c>
      <c r="Q446" s="2">
        <v>0</v>
      </c>
      <c r="R446" s="143" t="e">
        <f t="shared" si="31"/>
        <v>#DIV/0!</v>
      </c>
      <c r="S446" s="143">
        <f t="shared" si="32"/>
        <v>0</v>
      </c>
      <c r="T446" s="144">
        <f>IF(P446="nio",0,IF(P446&gt;0,VLOOKUP(K446,'3-Productie normen'!A:W,VLOOKUP(P446,'3-Productie normen'!$B$37:$C$59,2,FALSE),FALSE)))/VLOOKUP(B446,'2-Kosten per locatie'!$A$11:$C$31,3,FALSE)</f>
        <v>0</v>
      </c>
      <c r="U446" s="144">
        <f t="shared" si="33"/>
        <v>0</v>
      </c>
      <c r="V446" s="145" t="str">
        <f>VLOOKUP(K446,'3-Productie normen'!A:AG,29,FALSE)</f>
        <v>V</v>
      </c>
      <c r="W446" s="145"/>
      <c r="X446" s="146"/>
      <c r="Y446" s="147">
        <f t="shared" si="34"/>
        <v>9231.6</v>
      </c>
    </row>
    <row r="447" spans="1:25" s="148" customFormat="1" ht="13.9" customHeight="1">
      <c r="A447" s="137">
        <v>447</v>
      </c>
      <c r="B447" s="138" t="s">
        <v>480</v>
      </c>
      <c r="C447" s="138" t="s">
        <v>481</v>
      </c>
      <c r="D447" s="138"/>
      <c r="E447" s="2">
        <v>0</v>
      </c>
      <c r="F447" s="2" t="s">
        <v>913</v>
      </c>
      <c r="G447" s="2" t="s">
        <v>926</v>
      </c>
      <c r="H447" s="2" t="s">
        <v>246</v>
      </c>
      <c r="I447" s="139" t="s">
        <v>491</v>
      </c>
      <c r="J447" s="139" t="s">
        <v>253</v>
      </c>
      <c r="K447" s="139" t="s">
        <v>4571</v>
      </c>
      <c r="L447" s="139" t="s">
        <v>492</v>
      </c>
      <c r="M447" s="140"/>
      <c r="N447" s="141">
        <v>6.57</v>
      </c>
      <c r="O447" s="142">
        <f t="shared" si="30"/>
        <v>210</v>
      </c>
      <c r="P447" s="2">
        <v>210</v>
      </c>
      <c r="Q447" s="2">
        <v>0</v>
      </c>
      <c r="R447" s="143" t="e">
        <f t="shared" si="31"/>
        <v>#DIV/0!</v>
      </c>
      <c r="S447" s="143">
        <f t="shared" si="32"/>
        <v>0</v>
      </c>
      <c r="T447" s="144">
        <f>IF(P447="nio",0,IF(P447&gt;0,VLOOKUP(K447,'3-Productie normen'!A:W,VLOOKUP(P447,'3-Productie normen'!$B$37:$C$59,2,FALSE),FALSE)))/VLOOKUP(B447,'2-Kosten per locatie'!$A$11:$C$31,3,FALSE)</f>
        <v>0</v>
      </c>
      <c r="U447" s="144">
        <f t="shared" si="33"/>
        <v>0</v>
      </c>
      <c r="V447" s="145" t="str">
        <f>VLOOKUP(K447,'3-Productie normen'!A:AG,29,FALSE)</f>
        <v>V</v>
      </c>
      <c r="W447" s="145"/>
      <c r="X447" s="146"/>
      <c r="Y447" s="147">
        <f t="shared" si="34"/>
        <v>1379.7</v>
      </c>
    </row>
    <row r="448" spans="1:25" s="148" customFormat="1" ht="13.9" customHeight="1">
      <c r="A448" s="137">
        <v>448</v>
      </c>
      <c r="B448" s="138" t="s">
        <v>480</v>
      </c>
      <c r="C448" s="138" t="s">
        <v>481</v>
      </c>
      <c r="D448" s="138"/>
      <c r="E448" s="2">
        <v>0</v>
      </c>
      <c r="F448" s="2" t="s">
        <v>913</v>
      </c>
      <c r="G448" s="2" t="s">
        <v>927</v>
      </c>
      <c r="H448" s="2" t="s">
        <v>246</v>
      </c>
      <c r="I448" s="139" t="s">
        <v>491</v>
      </c>
      <c r="J448" s="139" t="s">
        <v>253</v>
      </c>
      <c r="K448" s="139" t="s">
        <v>4571</v>
      </c>
      <c r="L448" s="139" t="s">
        <v>492</v>
      </c>
      <c r="M448" s="140"/>
      <c r="N448" s="141">
        <v>8.59</v>
      </c>
      <c r="O448" s="142">
        <f t="shared" si="30"/>
        <v>210</v>
      </c>
      <c r="P448" s="2">
        <v>210</v>
      </c>
      <c r="Q448" s="2">
        <v>0</v>
      </c>
      <c r="R448" s="143" t="e">
        <f t="shared" si="31"/>
        <v>#DIV/0!</v>
      </c>
      <c r="S448" s="143">
        <f t="shared" si="32"/>
        <v>0</v>
      </c>
      <c r="T448" s="144">
        <f>IF(P448="nio",0,IF(P448&gt;0,VLOOKUP(K448,'3-Productie normen'!A:W,VLOOKUP(P448,'3-Productie normen'!$B$37:$C$59,2,FALSE),FALSE)))/VLOOKUP(B448,'2-Kosten per locatie'!$A$11:$C$31,3,FALSE)</f>
        <v>0</v>
      </c>
      <c r="U448" s="144">
        <f t="shared" si="33"/>
        <v>0</v>
      </c>
      <c r="V448" s="145" t="str">
        <f>VLOOKUP(K448,'3-Productie normen'!A:AG,29,FALSE)</f>
        <v>V</v>
      </c>
      <c r="W448" s="145"/>
      <c r="X448" s="146"/>
      <c r="Y448" s="147">
        <f t="shared" si="34"/>
        <v>1803.8999999999999</v>
      </c>
    </row>
    <row r="449" spans="1:25" s="148" customFormat="1" ht="13.9" customHeight="1">
      <c r="A449" s="137">
        <v>449</v>
      </c>
      <c r="B449" s="138" t="s">
        <v>480</v>
      </c>
      <c r="C449" s="138" t="s">
        <v>481</v>
      </c>
      <c r="D449" s="138"/>
      <c r="E449" s="2">
        <v>0</v>
      </c>
      <c r="F449" s="2" t="s">
        <v>913</v>
      </c>
      <c r="G449" s="2" t="s">
        <v>928</v>
      </c>
      <c r="H449" s="2" t="s">
        <v>246</v>
      </c>
      <c r="I449" s="139" t="s">
        <v>491</v>
      </c>
      <c r="J449" s="139" t="s">
        <v>253</v>
      </c>
      <c r="K449" s="139" t="s">
        <v>4571</v>
      </c>
      <c r="L449" s="139" t="s">
        <v>492</v>
      </c>
      <c r="M449" s="140"/>
      <c r="N449" s="141">
        <v>92.83</v>
      </c>
      <c r="O449" s="142">
        <f t="shared" si="30"/>
        <v>210</v>
      </c>
      <c r="P449" s="2">
        <v>210</v>
      </c>
      <c r="Q449" s="2">
        <v>0</v>
      </c>
      <c r="R449" s="143" t="e">
        <f t="shared" si="31"/>
        <v>#DIV/0!</v>
      </c>
      <c r="S449" s="143">
        <f t="shared" si="32"/>
        <v>0</v>
      </c>
      <c r="T449" s="144">
        <f>IF(P449="nio",0,IF(P449&gt;0,VLOOKUP(K449,'3-Productie normen'!A:W,VLOOKUP(P449,'3-Productie normen'!$B$37:$C$59,2,FALSE),FALSE)))/VLOOKUP(B449,'2-Kosten per locatie'!$A$11:$C$31,3,FALSE)</f>
        <v>0</v>
      </c>
      <c r="U449" s="144">
        <f t="shared" si="33"/>
        <v>0</v>
      </c>
      <c r="V449" s="145" t="str">
        <f>VLOOKUP(K449,'3-Productie normen'!A:AG,29,FALSE)</f>
        <v>V</v>
      </c>
      <c r="W449" s="145"/>
      <c r="X449" s="146"/>
      <c r="Y449" s="147">
        <f t="shared" si="34"/>
        <v>19494.3</v>
      </c>
    </row>
    <row r="450" spans="1:25" s="148" customFormat="1" ht="13.9" customHeight="1">
      <c r="A450" s="137">
        <v>450</v>
      </c>
      <c r="B450" s="138" t="s">
        <v>480</v>
      </c>
      <c r="C450" s="138" t="s">
        <v>481</v>
      </c>
      <c r="D450" s="138"/>
      <c r="E450" s="2">
        <v>0</v>
      </c>
      <c r="F450" s="2" t="s">
        <v>913</v>
      </c>
      <c r="G450" s="2" t="s">
        <v>929</v>
      </c>
      <c r="H450" s="2" t="s">
        <v>246</v>
      </c>
      <c r="I450" s="139" t="s">
        <v>491</v>
      </c>
      <c r="J450" s="139" t="s">
        <v>253</v>
      </c>
      <c r="K450" s="139" t="s">
        <v>4571</v>
      </c>
      <c r="L450" s="139" t="s">
        <v>492</v>
      </c>
      <c r="M450" s="140"/>
      <c r="N450" s="141">
        <v>8.5299999999999994</v>
      </c>
      <c r="O450" s="142">
        <f t="shared" si="30"/>
        <v>210</v>
      </c>
      <c r="P450" s="2">
        <v>210</v>
      </c>
      <c r="Q450" s="2">
        <v>0</v>
      </c>
      <c r="R450" s="143" t="e">
        <f t="shared" si="31"/>
        <v>#DIV/0!</v>
      </c>
      <c r="S450" s="143">
        <f t="shared" si="32"/>
        <v>0</v>
      </c>
      <c r="T450" s="144">
        <f>IF(P450="nio",0,IF(P450&gt;0,VLOOKUP(K450,'3-Productie normen'!A:W,VLOOKUP(P450,'3-Productie normen'!$B$37:$C$59,2,FALSE),FALSE)))/VLOOKUP(B450,'2-Kosten per locatie'!$A$11:$C$31,3,FALSE)</f>
        <v>0</v>
      </c>
      <c r="U450" s="144">
        <f t="shared" si="33"/>
        <v>0</v>
      </c>
      <c r="V450" s="145" t="str">
        <f>VLOOKUP(K450,'3-Productie normen'!A:AG,29,FALSE)</f>
        <v>V</v>
      </c>
      <c r="W450" s="145"/>
      <c r="X450" s="146"/>
      <c r="Y450" s="147">
        <f t="shared" si="34"/>
        <v>1791.3</v>
      </c>
    </row>
    <row r="451" spans="1:25" s="148" customFormat="1" ht="13.9" customHeight="1">
      <c r="A451" s="137">
        <v>451</v>
      </c>
      <c r="B451" s="138" t="s">
        <v>480</v>
      </c>
      <c r="C451" s="138" t="s">
        <v>481</v>
      </c>
      <c r="D451" s="138"/>
      <c r="E451" s="2">
        <v>0</v>
      </c>
      <c r="F451" s="2" t="s">
        <v>913</v>
      </c>
      <c r="G451" s="2" t="s">
        <v>930</v>
      </c>
      <c r="H451" s="2" t="s">
        <v>246</v>
      </c>
      <c r="I451" s="139" t="s">
        <v>491</v>
      </c>
      <c r="J451" s="139" t="s">
        <v>253</v>
      </c>
      <c r="K451" s="139" t="s">
        <v>4571</v>
      </c>
      <c r="L451" s="139" t="s">
        <v>492</v>
      </c>
      <c r="M451" s="140"/>
      <c r="N451" s="141">
        <v>6.58</v>
      </c>
      <c r="O451" s="142">
        <f t="shared" si="30"/>
        <v>210</v>
      </c>
      <c r="P451" s="2">
        <v>210</v>
      </c>
      <c r="Q451" s="2">
        <v>0</v>
      </c>
      <c r="R451" s="143" t="e">
        <f t="shared" si="31"/>
        <v>#DIV/0!</v>
      </c>
      <c r="S451" s="143">
        <f t="shared" si="32"/>
        <v>0</v>
      </c>
      <c r="T451" s="144">
        <f>IF(P451="nio",0,IF(P451&gt;0,VLOOKUP(K451,'3-Productie normen'!A:W,VLOOKUP(P451,'3-Productie normen'!$B$37:$C$59,2,FALSE),FALSE)))/VLOOKUP(B451,'2-Kosten per locatie'!$A$11:$C$31,3,FALSE)</f>
        <v>0</v>
      </c>
      <c r="U451" s="144">
        <f t="shared" si="33"/>
        <v>0</v>
      </c>
      <c r="V451" s="145" t="str">
        <f>VLOOKUP(K451,'3-Productie normen'!A:AG,29,FALSE)</f>
        <v>V</v>
      </c>
      <c r="W451" s="145"/>
      <c r="X451" s="146"/>
      <c r="Y451" s="147">
        <f t="shared" si="34"/>
        <v>1381.8</v>
      </c>
    </row>
    <row r="452" spans="1:25" s="148" customFormat="1" ht="13.9" customHeight="1">
      <c r="A452" s="137">
        <v>452</v>
      </c>
      <c r="B452" s="138" t="s">
        <v>480</v>
      </c>
      <c r="C452" s="138" t="s">
        <v>481</v>
      </c>
      <c r="D452" s="138"/>
      <c r="E452" s="2">
        <v>0</v>
      </c>
      <c r="F452" s="2" t="s">
        <v>913</v>
      </c>
      <c r="G452" s="2" t="s">
        <v>931</v>
      </c>
      <c r="H452" s="2" t="s">
        <v>246</v>
      </c>
      <c r="I452" s="139" t="s">
        <v>491</v>
      </c>
      <c r="J452" s="139" t="s">
        <v>253</v>
      </c>
      <c r="K452" s="139" t="s">
        <v>4571</v>
      </c>
      <c r="L452" s="139" t="s">
        <v>492</v>
      </c>
      <c r="M452" s="140"/>
      <c r="N452" s="141">
        <v>34.119999999999997</v>
      </c>
      <c r="O452" s="142">
        <f t="shared" si="30"/>
        <v>210</v>
      </c>
      <c r="P452" s="2">
        <v>210</v>
      </c>
      <c r="Q452" s="2">
        <v>0</v>
      </c>
      <c r="R452" s="143" t="e">
        <f t="shared" si="31"/>
        <v>#DIV/0!</v>
      </c>
      <c r="S452" s="143">
        <f t="shared" si="32"/>
        <v>0</v>
      </c>
      <c r="T452" s="144">
        <f>IF(P452="nio",0,IF(P452&gt;0,VLOOKUP(K452,'3-Productie normen'!A:W,VLOOKUP(P452,'3-Productie normen'!$B$37:$C$59,2,FALSE),FALSE)))/VLOOKUP(B452,'2-Kosten per locatie'!$A$11:$C$31,3,FALSE)</f>
        <v>0</v>
      </c>
      <c r="U452" s="144">
        <f t="shared" si="33"/>
        <v>0</v>
      </c>
      <c r="V452" s="145" t="str">
        <f>VLOOKUP(K452,'3-Productie normen'!A:AG,29,FALSE)</f>
        <v>V</v>
      </c>
      <c r="W452" s="145"/>
      <c r="X452" s="146"/>
      <c r="Y452" s="147">
        <f t="shared" si="34"/>
        <v>7165.2</v>
      </c>
    </row>
    <row r="453" spans="1:25" s="148" customFormat="1" ht="13.9" customHeight="1">
      <c r="A453" s="137">
        <v>453</v>
      </c>
      <c r="B453" s="138" t="s">
        <v>480</v>
      </c>
      <c r="C453" s="138" t="s">
        <v>481</v>
      </c>
      <c r="D453" s="138"/>
      <c r="E453" s="2">
        <v>0</v>
      </c>
      <c r="F453" s="2" t="s">
        <v>913</v>
      </c>
      <c r="G453" s="2" t="s">
        <v>932</v>
      </c>
      <c r="H453" s="2" t="s">
        <v>246</v>
      </c>
      <c r="I453" s="139" t="s">
        <v>491</v>
      </c>
      <c r="J453" s="139" t="s">
        <v>253</v>
      </c>
      <c r="K453" s="139" t="s">
        <v>4571</v>
      </c>
      <c r="L453" s="139" t="s">
        <v>542</v>
      </c>
      <c r="M453" s="140"/>
      <c r="N453" s="141">
        <v>18.440000000000001</v>
      </c>
      <c r="O453" s="142">
        <f t="shared" si="30"/>
        <v>210</v>
      </c>
      <c r="P453" s="2">
        <v>210</v>
      </c>
      <c r="Q453" s="2">
        <v>0</v>
      </c>
      <c r="R453" s="143" t="e">
        <f t="shared" si="31"/>
        <v>#DIV/0!</v>
      </c>
      <c r="S453" s="143">
        <f t="shared" si="32"/>
        <v>0</v>
      </c>
      <c r="T453" s="144">
        <f>IF(P453="nio",0,IF(P453&gt;0,VLOOKUP(K453,'3-Productie normen'!A:W,VLOOKUP(P453,'3-Productie normen'!$B$37:$C$59,2,FALSE),FALSE)))/VLOOKUP(B453,'2-Kosten per locatie'!$A$11:$C$31,3,FALSE)</f>
        <v>0</v>
      </c>
      <c r="U453" s="144">
        <f t="shared" si="33"/>
        <v>0</v>
      </c>
      <c r="V453" s="145" t="str">
        <f>VLOOKUP(K453,'3-Productie normen'!A:AG,29,FALSE)</f>
        <v>V</v>
      </c>
      <c r="W453" s="145"/>
      <c r="X453" s="146"/>
      <c r="Y453" s="147">
        <f t="shared" si="34"/>
        <v>3872.4</v>
      </c>
    </row>
    <row r="454" spans="1:25" s="148" customFormat="1" ht="13.9" customHeight="1">
      <c r="A454" s="137">
        <v>454</v>
      </c>
      <c r="B454" s="138" t="s">
        <v>480</v>
      </c>
      <c r="C454" s="138" t="s">
        <v>481</v>
      </c>
      <c r="D454" s="138"/>
      <c r="E454" s="2">
        <v>0</v>
      </c>
      <c r="F454" s="2" t="s">
        <v>913</v>
      </c>
      <c r="G454" s="2" t="s">
        <v>933</v>
      </c>
      <c r="H454" s="2" t="s">
        <v>246</v>
      </c>
      <c r="I454" s="139" t="s">
        <v>491</v>
      </c>
      <c r="J454" s="139" t="s">
        <v>253</v>
      </c>
      <c r="K454" s="139" t="s">
        <v>4571</v>
      </c>
      <c r="L454" s="139" t="s">
        <v>492</v>
      </c>
      <c r="M454" s="140"/>
      <c r="N454" s="141">
        <v>46.18</v>
      </c>
      <c r="O454" s="142">
        <f t="shared" si="30"/>
        <v>210</v>
      </c>
      <c r="P454" s="2">
        <v>210</v>
      </c>
      <c r="Q454" s="2">
        <v>0</v>
      </c>
      <c r="R454" s="143" t="e">
        <f t="shared" si="31"/>
        <v>#DIV/0!</v>
      </c>
      <c r="S454" s="143">
        <f t="shared" si="32"/>
        <v>0</v>
      </c>
      <c r="T454" s="144">
        <f>IF(P454="nio",0,IF(P454&gt;0,VLOOKUP(K454,'3-Productie normen'!A:W,VLOOKUP(P454,'3-Productie normen'!$B$37:$C$59,2,FALSE),FALSE)))/VLOOKUP(B454,'2-Kosten per locatie'!$A$11:$C$31,3,FALSE)</f>
        <v>0</v>
      </c>
      <c r="U454" s="144">
        <f t="shared" si="33"/>
        <v>0</v>
      </c>
      <c r="V454" s="145" t="str">
        <f>VLOOKUP(K454,'3-Productie normen'!A:AG,29,FALSE)</f>
        <v>V</v>
      </c>
      <c r="W454" s="145"/>
      <c r="X454" s="146"/>
      <c r="Y454" s="147">
        <f t="shared" si="34"/>
        <v>9697.7999999999993</v>
      </c>
    </row>
    <row r="455" spans="1:25" s="148" customFormat="1" ht="13.9" customHeight="1">
      <c r="A455" s="137">
        <v>455</v>
      </c>
      <c r="B455" s="138" t="s">
        <v>480</v>
      </c>
      <c r="C455" s="138" t="s">
        <v>481</v>
      </c>
      <c r="D455" s="138"/>
      <c r="E455" s="2">
        <v>0</v>
      </c>
      <c r="F455" s="2" t="s">
        <v>913</v>
      </c>
      <c r="G455" s="2" t="s">
        <v>934</v>
      </c>
      <c r="H455" s="2" t="s">
        <v>246</v>
      </c>
      <c r="I455" s="139" t="s">
        <v>491</v>
      </c>
      <c r="J455" s="139" t="s">
        <v>253</v>
      </c>
      <c r="K455" s="139" t="s">
        <v>4571</v>
      </c>
      <c r="L455" s="139" t="s">
        <v>537</v>
      </c>
      <c r="M455" s="140"/>
      <c r="N455" s="141">
        <v>95.84</v>
      </c>
      <c r="O455" s="142">
        <f t="shared" si="30"/>
        <v>210</v>
      </c>
      <c r="P455" s="2">
        <v>210</v>
      </c>
      <c r="Q455" s="2">
        <v>0</v>
      </c>
      <c r="R455" s="143" t="e">
        <f t="shared" si="31"/>
        <v>#DIV/0!</v>
      </c>
      <c r="S455" s="143">
        <f t="shared" si="32"/>
        <v>0</v>
      </c>
      <c r="T455" s="144">
        <f>IF(P455="nio",0,IF(P455&gt;0,VLOOKUP(K455,'3-Productie normen'!A:W,VLOOKUP(P455,'3-Productie normen'!$B$37:$C$59,2,FALSE),FALSE)))/VLOOKUP(B455,'2-Kosten per locatie'!$A$11:$C$31,3,FALSE)</f>
        <v>0</v>
      </c>
      <c r="U455" s="144">
        <f t="shared" si="33"/>
        <v>0</v>
      </c>
      <c r="V455" s="145" t="str">
        <f>VLOOKUP(K455,'3-Productie normen'!A:AG,29,FALSE)</f>
        <v>V</v>
      </c>
      <c r="W455" s="145"/>
      <c r="X455" s="146"/>
      <c r="Y455" s="147">
        <f t="shared" si="34"/>
        <v>20126.400000000001</v>
      </c>
    </row>
    <row r="456" spans="1:25" s="148" customFormat="1" ht="13.9" customHeight="1">
      <c r="A456" s="137">
        <v>456</v>
      </c>
      <c r="B456" s="138" t="s">
        <v>480</v>
      </c>
      <c r="C456" s="138" t="s">
        <v>481</v>
      </c>
      <c r="D456" s="138"/>
      <c r="E456" s="2">
        <v>0</v>
      </c>
      <c r="F456" s="2" t="s">
        <v>913</v>
      </c>
      <c r="G456" s="2" t="s">
        <v>935</v>
      </c>
      <c r="H456" s="2" t="s">
        <v>246</v>
      </c>
      <c r="I456" s="139" t="s">
        <v>491</v>
      </c>
      <c r="J456" s="139" t="s">
        <v>253</v>
      </c>
      <c r="K456" s="139" t="s">
        <v>4571</v>
      </c>
      <c r="L456" s="139" t="s">
        <v>492</v>
      </c>
      <c r="M456" s="140"/>
      <c r="N456" s="141">
        <v>83.63</v>
      </c>
      <c r="O456" s="142">
        <f t="shared" si="30"/>
        <v>210</v>
      </c>
      <c r="P456" s="2">
        <v>210</v>
      </c>
      <c r="Q456" s="2">
        <v>0</v>
      </c>
      <c r="R456" s="143" t="e">
        <f t="shared" si="31"/>
        <v>#DIV/0!</v>
      </c>
      <c r="S456" s="143">
        <f t="shared" si="32"/>
        <v>0</v>
      </c>
      <c r="T456" s="144">
        <f>IF(P456="nio",0,IF(P456&gt;0,VLOOKUP(K456,'3-Productie normen'!A:W,VLOOKUP(P456,'3-Productie normen'!$B$37:$C$59,2,FALSE),FALSE)))/VLOOKUP(B456,'2-Kosten per locatie'!$A$11:$C$31,3,FALSE)</f>
        <v>0</v>
      </c>
      <c r="U456" s="144">
        <f t="shared" si="33"/>
        <v>0</v>
      </c>
      <c r="V456" s="145" t="str">
        <f>VLOOKUP(K456,'3-Productie normen'!A:AG,29,FALSE)</f>
        <v>V</v>
      </c>
      <c r="W456" s="145"/>
      <c r="X456" s="146"/>
      <c r="Y456" s="147">
        <f t="shared" si="34"/>
        <v>17562.3</v>
      </c>
    </row>
    <row r="457" spans="1:25" s="148" customFormat="1" ht="13.9" customHeight="1">
      <c r="A457" s="137">
        <v>457</v>
      </c>
      <c r="B457" s="138" t="s">
        <v>480</v>
      </c>
      <c r="C457" s="138" t="s">
        <v>481</v>
      </c>
      <c r="D457" s="138"/>
      <c r="E457" s="2">
        <v>0</v>
      </c>
      <c r="F457" s="2" t="s">
        <v>913</v>
      </c>
      <c r="G457" s="2" t="s">
        <v>936</v>
      </c>
      <c r="H457" s="2" t="s">
        <v>937</v>
      </c>
      <c r="I457" s="139" t="s">
        <v>491</v>
      </c>
      <c r="J457" s="139" t="s">
        <v>253</v>
      </c>
      <c r="K457" s="139" t="s">
        <v>4571</v>
      </c>
      <c r="L457" s="139" t="s">
        <v>537</v>
      </c>
      <c r="M457" s="140"/>
      <c r="N457" s="141">
        <v>110.39</v>
      </c>
      <c r="O457" s="142">
        <f t="shared" si="30"/>
        <v>210</v>
      </c>
      <c r="P457" s="2">
        <v>210</v>
      </c>
      <c r="Q457" s="2">
        <v>0</v>
      </c>
      <c r="R457" s="143" t="e">
        <f t="shared" si="31"/>
        <v>#DIV/0!</v>
      </c>
      <c r="S457" s="143">
        <f t="shared" si="32"/>
        <v>0</v>
      </c>
      <c r="T457" s="144">
        <f>IF(P457="nio",0,IF(P457&gt;0,VLOOKUP(K457,'3-Productie normen'!A:W,VLOOKUP(P457,'3-Productie normen'!$B$37:$C$59,2,FALSE),FALSE)))/VLOOKUP(B457,'2-Kosten per locatie'!$A$11:$C$31,3,FALSE)</f>
        <v>0</v>
      </c>
      <c r="U457" s="144">
        <f t="shared" si="33"/>
        <v>0</v>
      </c>
      <c r="V457" s="145" t="str">
        <f>VLOOKUP(K457,'3-Productie normen'!A:AG,29,FALSE)</f>
        <v>V</v>
      </c>
      <c r="W457" s="145"/>
      <c r="X457" s="146"/>
      <c r="Y457" s="147">
        <f t="shared" si="34"/>
        <v>23181.9</v>
      </c>
    </row>
    <row r="458" spans="1:25" s="148" customFormat="1" ht="13.9" customHeight="1">
      <c r="A458" s="137">
        <v>458</v>
      </c>
      <c r="B458" s="138" t="s">
        <v>480</v>
      </c>
      <c r="C458" s="138" t="s">
        <v>481</v>
      </c>
      <c r="D458" s="138"/>
      <c r="E458" s="2">
        <v>0</v>
      </c>
      <c r="F458" s="2" t="s">
        <v>913</v>
      </c>
      <c r="G458" s="2" t="s">
        <v>938</v>
      </c>
      <c r="H458" s="2" t="s">
        <v>246</v>
      </c>
      <c r="I458" s="139" t="s">
        <v>491</v>
      </c>
      <c r="J458" s="139" t="s">
        <v>253</v>
      </c>
      <c r="K458" s="139" t="s">
        <v>4571</v>
      </c>
      <c r="L458" s="139" t="s">
        <v>492</v>
      </c>
      <c r="M458" s="140"/>
      <c r="N458" s="141">
        <v>64.400000000000006</v>
      </c>
      <c r="O458" s="142">
        <f t="shared" ref="O458:O521" si="35">SUM(P458:Q458)</f>
        <v>210</v>
      </c>
      <c r="P458" s="2">
        <v>210</v>
      </c>
      <c r="Q458" s="2">
        <v>0</v>
      </c>
      <c r="R458" s="143" t="e">
        <f t="shared" ref="R458:R521" si="36">IF(P458="nio",0,IF(P458&gt;0,P458*N458/T458,0))</f>
        <v>#DIV/0!</v>
      </c>
      <c r="S458" s="143">
        <f t="shared" ref="S458:S521" si="37">IF(Q458&gt;0,Q458*N458/U458,0)</f>
        <v>0</v>
      </c>
      <c r="T458" s="144">
        <f>IF(P458="nio",0,IF(P458&gt;0,VLOOKUP(K458,'3-Productie normen'!A:W,VLOOKUP(P458,'3-Productie normen'!$B$37:$C$59,2,FALSE),FALSE)))/VLOOKUP(B458,'2-Kosten per locatie'!$A$11:$C$31,3,FALSE)</f>
        <v>0</v>
      </c>
      <c r="U458" s="144">
        <f t="shared" ref="U458:U521" si="38">IF(Q458&gt;0,T458*$U$8,0)</f>
        <v>0</v>
      </c>
      <c r="V458" s="145" t="str">
        <f>VLOOKUP(K458,'3-Productie normen'!A:AG,29,FALSE)</f>
        <v>V</v>
      </c>
      <c r="W458" s="145"/>
      <c r="X458" s="146"/>
      <c r="Y458" s="147">
        <f t="shared" ref="Y458:Y521" si="39">O458*N458</f>
        <v>13524.000000000002</v>
      </c>
    </row>
    <row r="459" spans="1:25" s="148" customFormat="1" ht="13.9" customHeight="1">
      <c r="A459" s="137">
        <v>459</v>
      </c>
      <c r="B459" s="138" t="s">
        <v>480</v>
      </c>
      <c r="C459" s="138" t="s">
        <v>481</v>
      </c>
      <c r="D459" s="138"/>
      <c r="E459" s="2">
        <v>0</v>
      </c>
      <c r="F459" s="2" t="s">
        <v>913</v>
      </c>
      <c r="G459" s="2" t="s">
        <v>939</v>
      </c>
      <c r="H459" s="2" t="s">
        <v>246</v>
      </c>
      <c r="I459" s="139" t="s">
        <v>257</v>
      </c>
      <c r="J459" s="139" t="s">
        <v>381</v>
      </c>
      <c r="K459" s="139" t="s">
        <v>259</v>
      </c>
      <c r="L459" s="139" t="s">
        <v>940</v>
      </c>
      <c r="M459" s="140"/>
      <c r="N459" s="141">
        <v>9.9499999999999993</v>
      </c>
      <c r="O459" s="142">
        <f t="shared" si="35"/>
        <v>0</v>
      </c>
      <c r="P459" s="2" t="s">
        <v>477</v>
      </c>
      <c r="Q459" s="2">
        <v>0</v>
      </c>
      <c r="R459" s="143">
        <f t="shared" si="36"/>
        <v>0</v>
      </c>
      <c r="S459" s="143">
        <f t="shared" si="37"/>
        <v>0</v>
      </c>
      <c r="T459" s="144">
        <f>IF(P459="nio",0,IF(P459&gt;0,VLOOKUP(K459,'3-Productie normen'!A:W,VLOOKUP(P459,'3-Productie normen'!$B$37:$C$59,2,FALSE),FALSE)))/VLOOKUP(B459,'2-Kosten per locatie'!$A$11:$C$31,3,FALSE)</f>
        <v>0</v>
      </c>
      <c r="U459" s="144">
        <f t="shared" si="38"/>
        <v>0</v>
      </c>
      <c r="V459" s="145">
        <f>VLOOKUP(K459,'3-Productie normen'!A:AG,29,FALSE)</f>
        <v>0</v>
      </c>
      <c r="W459" s="145"/>
      <c r="X459" s="146"/>
      <c r="Y459" s="147">
        <f t="shared" si="39"/>
        <v>0</v>
      </c>
    </row>
    <row r="460" spans="1:25" s="148" customFormat="1" ht="13.9" customHeight="1">
      <c r="A460" s="137">
        <v>460</v>
      </c>
      <c r="B460" s="138" t="s">
        <v>480</v>
      </c>
      <c r="C460" s="138" t="s">
        <v>481</v>
      </c>
      <c r="D460" s="138"/>
      <c r="E460" s="2">
        <v>0</v>
      </c>
      <c r="F460" s="2" t="s">
        <v>913</v>
      </c>
      <c r="G460" s="2" t="s">
        <v>941</v>
      </c>
      <c r="H460" s="2" t="s">
        <v>942</v>
      </c>
      <c r="I460" s="139" t="s">
        <v>46</v>
      </c>
      <c r="J460" s="139" t="s">
        <v>313</v>
      </c>
      <c r="K460" s="139" t="s">
        <v>259</v>
      </c>
      <c r="L460" s="139" t="s">
        <v>492</v>
      </c>
      <c r="M460" s="140"/>
      <c r="N460" s="141">
        <v>4.93</v>
      </c>
      <c r="O460" s="142">
        <f t="shared" si="35"/>
        <v>0</v>
      </c>
      <c r="P460" s="2" t="s">
        <v>477</v>
      </c>
      <c r="Q460" s="2">
        <v>0</v>
      </c>
      <c r="R460" s="143">
        <f t="shared" si="36"/>
        <v>0</v>
      </c>
      <c r="S460" s="143">
        <f t="shared" si="37"/>
        <v>0</v>
      </c>
      <c r="T460" s="144">
        <f>IF(P460="nio",0,IF(P460&gt;0,VLOOKUP(K460,'3-Productie normen'!A:W,VLOOKUP(P460,'3-Productie normen'!$B$37:$C$59,2,FALSE),FALSE)))/VLOOKUP(B460,'2-Kosten per locatie'!$A$11:$C$31,3,FALSE)</f>
        <v>0</v>
      </c>
      <c r="U460" s="144">
        <f t="shared" si="38"/>
        <v>0</v>
      </c>
      <c r="V460" s="145">
        <f>VLOOKUP(K460,'3-Productie normen'!A:AG,29,FALSE)</f>
        <v>0</v>
      </c>
      <c r="W460" s="145"/>
      <c r="X460" s="146"/>
      <c r="Y460" s="147">
        <f t="shared" si="39"/>
        <v>0</v>
      </c>
    </row>
    <row r="461" spans="1:25" s="148" customFormat="1" ht="13.9" customHeight="1">
      <c r="A461" s="137">
        <v>461</v>
      </c>
      <c r="B461" s="138" t="s">
        <v>480</v>
      </c>
      <c r="C461" s="138" t="s">
        <v>481</v>
      </c>
      <c r="D461" s="138"/>
      <c r="E461" s="2">
        <v>0</v>
      </c>
      <c r="F461" s="2" t="s">
        <v>913</v>
      </c>
      <c r="G461" s="2" t="s">
        <v>943</v>
      </c>
      <c r="H461" s="2" t="s">
        <v>942</v>
      </c>
      <c r="I461" s="139" t="s">
        <v>257</v>
      </c>
      <c r="J461" s="139" t="s">
        <v>381</v>
      </c>
      <c r="K461" s="139" t="s">
        <v>259</v>
      </c>
      <c r="L461" s="139" t="s">
        <v>940</v>
      </c>
      <c r="M461" s="140"/>
      <c r="N461" s="141">
        <v>10.15</v>
      </c>
      <c r="O461" s="142">
        <f t="shared" si="35"/>
        <v>0</v>
      </c>
      <c r="P461" s="2" t="s">
        <v>477</v>
      </c>
      <c r="Q461" s="2">
        <v>0</v>
      </c>
      <c r="R461" s="143">
        <f t="shared" si="36"/>
        <v>0</v>
      </c>
      <c r="S461" s="143">
        <f t="shared" si="37"/>
        <v>0</v>
      </c>
      <c r="T461" s="144">
        <f>IF(P461="nio",0,IF(P461&gt;0,VLOOKUP(K461,'3-Productie normen'!A:W,VLOOKUP(P461,'3-Productie normen'!$B$37:$C$59,2,FALSE),FALSE)))/VLOOKUP(B461,'2-Kosten per locatie'!$A$11:$C$31,3,FALSE)</f>
        <v>0</v>
      </c>
      <c r="U461" s="144">
        <f t="shared" si="38"/>
        <v>0</v>
      </c>
      <c r="V461" s="145">
        <f>VLOOKUP(K461,'3-Productie normen'!A:AG,29,FALSE)</f>
        <v>0</v>
      </c>
      <c r="W461" s="145"/>
      <c r="X461" s="146"/>
      <c r="Y461" s="147">
        <f t="shared" si="39"/>
        <v>0</v>
      </c>
    </row>
    <row r="462" spans="1:25" s="148" customFormat="1" ht="13.9" customHeight="1">
      <c r="A462" s="137">
        <v>462</v>
      </c>
      <c r="B462" s="138" t="s">
        <v>480</v>
      </c>
      <c r="C462" s="138" t="s">
        <v>481</v>
      </c>
      <c r="D462" s="138"/>
      <c r="E462" s="2">
        <v>0</v>
      </c>
      <c r="F462" s="2" t="s">
        <v>913</v>
      </c>
      <c r="G462" s="2" t="s">
        <v>944</v>
      </c>
      <c r="H462" s="2" t="s">
        <v>945</v>
      </c>
      <c r="I462" s="139" t="s">
        <v>257</v>
      </c>
      <c r="J462" s="139" t="s">
        <v>381</v>
      </c>
      <c r="K462" s="139" t="s">
        <v>259</v>
      </c>
      <c r="L462" s="139" t="s">
        <v>940</v>
      </c>
      <c r="M462" s="140"/>
      <c r="N462" s="141">
        <v>13.58</v>
      </c>
      <c r="O462" s="142">
        <f t="shared" si="35"/>
        <v>0</v>
      </c>
      <c r="P462" s="2" t="s">
        <v>477</v>
      </c>
      <c r="Q462" s="2">
        <v>0</v>
      </c>
      <c r="R462" s="143">
        <f t="shared" si="36"/>
        <v>0</v>
      </c>
      <c r="S462" s="143">
        <f t="shared" si="37"/>
        <v>0</v>
      </c>
      <c r="T462" s="144">
        <f>IF(P462="nio",0,IF(P462&gt;0,VLOOKUP(K462,'3-Productie normen'!A:W,VLOOKUP(P462,'3-Productie normen'!$B$37:$C$59,2,FALSE),FALSE)))/VLOOKUP(B462,'2-Kosten per locatie'!$A$11:$C$31,3,FALSE)</f>
        <v>0</v>
      </c>
      <c r="U462" s="144">
        <f t="shared" si="38"/>
        <v>0</v>
      </c>
      <c r="V462" s="145">
        <f>VLOOKUP(K462,'3-Productie normen'!A:AG,29,FALSE)</f>
        <v>0</v>
      </c>
      <c r="W462" s="145"/>
      <c r="X462" s="146"/>
      <c r="Y462" s="147">
        <f t="shared" si="39"/>
        <v>0</v>
      </c>
    </row>
    <row r="463" spans="1:25" s="148" customFormat="1" ht="13.9" customHeight="1">
      <c r="A463" s="137">
        <v>463</v>
      </c>
      <c r="B463" s="138" t="s">
        <v>480</v>
      </c>
      <c r="C463" s="138" t="s">
        <v>481</v>
      </c>
      <c r="D463" s="138"/>
      <c r="E463" s="2">
        <v>0</v>
      </c>
      <c r="F463" s="2" t="s">
        <v>913</v>
      </c>
      <c r="G463" s="2" t="s">
        <v>946</v>
      </c>
      <c r="H463" s="2" t="s">
        <v>246</v>
      </c>
      <c r="I463" s="139" t="s">
        <v>257</v>
      </c>
      <c r="J463" s="139" t="s">
        <v>318</v>
      </c>
      <c r="K463" s="139" t="s">
        <v>259</v>
      </c>
      <c r="L463" s="139" t="s">
        <v>246</v>
      </c>
      <c r="M463" s="140"/>
      <c r="N463" s="141">
        <v>8.68</v>
      </c>
      <c r="O463" s="142">
        <f t="shared" si="35"/>
        <v>0</v>
      </c>
      <c r="P463" s="2" t="s">
        <v>477</v>
      </c>
      <c r="Q463" s="2">
        <v>0</v>
      </c>
      <c r="R463" s="143">
        <f t="shared" si="36"/>
        <v>0</v>
      </c>
      <c r="S463" s="143">
        <f t="shared" si="37"/>
        <v>0</v>
      </c>
      <c r="T463" s="144">
        <f>IF(P463="nio",0,IF(P463&gt;0,VLOOKUP(K463,'3-Productie normen'!A:W,VLOOKUP(P463,'3-Productie normen'!$B$37:$C$59,2,FALSE),FALSE)))/VLOOKUP(B463,'2-Kosten per locatie'!$A$11:$C$31,3,FALSE)</f>
        <v>0</v>
      </c>
      <c r="U463" s="144">
        <f t="shared" si="38"/>
        <v>0</v>
      </c>
      <c r="V463" s="145">
        <f>VLOOKUP(K463,'3-Productie normen'!A:AG,29,FALSE)</f>
        <v>0</v>
      </c>
      <c r="W463" s="145"/>
      <c r="X463" s="146"/>
      <c r="Y463" s="147">
        <f t="shared" si="39"/>
        <v>0</v>
      </c>
    </row>
    <row r="464" spans="1:25" s="148" customFormat="1" ht="13.9" customHeight="1">
      <c r="A464" s="137">
        <v>464</v>
      </c>
      <c r="B464" s="138" t="s">
        <v>480</v>
      </c>
      <c r="C464" s="138" t="s">
        <v>481</v>
      </c>
      <c r="D464" s="138"/>
      <c r="E464" s="2">
        <v>0</v>
      </c>
      <c r="F464" s="2" t="s">
        <v>913</v>
      </c>
      <c r="G464" s="2" t="s">
        <v>947</v>
      </c>
      <c r="H464" s="2" t="s">
        <v>246</v>
      </c>
      <c r="I464" s="139" t="s">
        <v>257</v>
      </c>
      <c r="J464" s="139" t="s">
        <v>318</v>
      </c>
      <c r="K464" s="139" t="s">
        <v>259</v>
      </c>
      <c r="L464" s="139" t="s">
        <v>246</v>
      </c>
      <c r="M464" s="140"/>
      <c r="N464" s="141">
        <v>8.5299999999999994</v>
      </c>
      <c r="O464" s="142">
        <f t="shared" si="35"/>
        <v>0</v>
      </c>
      <c r="P464" s="2" t="s">
        <v>477</v>
      </c>
      <c r="Q464" s="2">
        <v>0</v>
      </c>
      <c r="R464" s="143">
        <f t="shared" si="36"/>
        <v>0</v>
      </c>
      <c r="S464" s="143">
        <f t="shared" si="37"/>
        <v>0</v>
      </c>
      <c r="T464" s="144">
        <f>IF(P464="nio",0,IF(P464&gt;0,VLOOKUP(K464,'3-Productie normen'!A:W,VLOOKUP(P464,'3-Productie normen'!$B$37:$C$59,2,FALSE),FALSE)))/VLOOKUP(B464,'2-Kosten per locatie'!$A$11:$C$31,3,FALSE)</f>
        <v>0</v>
      </c>
      <c r="U464" s="144">
        <f t="shared" si="38"/>
        <v>0</v>
      </c>
      <c r="V464" s="145">
        <f>VLOOKUP(K464,'3-Productie normen'!A:AG,29,FALSE)</f>
        <v>0</v>
      </c>
      <c r="W464" s="145"/>
      <c r="X464" s="146"/>
      <c r="Y464" s="147">
        <f t="shared" si="39"/>
        <v>0</v>
      </c>
    </row>
    <row r="465" spans="1:25" s="148" customFormat="1" ht="13.9" customHeight="1">
      <c r="A465" s="137">
        <v>465</v>
      </c>
      <c r="B465" s="138" t="s">
        <v>480</v>
      </c>
      <c r="C465" s="138" t="s">
        <v>481</v>
      </c>
      <c r="D465" s="138"/>
      <c r="E465" s="2">
        <v>0</v>
      </c>
      <c r="F465" s="2" t="s">
        <v>913</v>
      </c>
      <c r="G465" s="2" t="s">
        <v>948</v>
      </c>
      <c r="H465" s="2" t="s">
        <v>246</v>
      </c>
      <c r="I465" s="139" t="s">
        <v>257</v>
      </c>
      <c r="J465" s="139" t="s">
        <v>318</v>
      </c>
      <c r="K465" s="139" t="s">
        <v>259</v>
      </c>
      <c r="L465" s="139" t="s">
        <v>246</v>
      </c>
      <c r="M465" s="140"/>
      <c r="N465" s="141">
        <v>8.6300000000000008</v>
      </c>
      <c r="O465" s="142">
        <f t="shared" si="35"/>
        <v>0</v>
      </c>
      <c r="P465" s="2" t="s">
        <v>477</v>
      </c>
      <c r="Q465" s="2">
        <v>0</v>
      </c>
      <c r="R465" s="143">
        <f t="shared" si="36"/>
        <v>0</v>
      </c>
      <c r="S465" s="143">
        <f t="shared" si="37"/>
        <v>0</v>
      </c>
      <c r="T465" s="144">
        <f>IF(P465="nio",0,IF(P465&gt;0,VLOOKUP(K465,'3-Productie normen'!A:W,VLOOKUP(P465,'3-Productie normen'!$B$37:$C$59,2,FALSE),FALSE)))/VLOOKUP(B465,'2-Kosten per locatie'!$A$11:$C$31,3,FALSE)</f>
        <v>0</v>
      </c>
      <c r="U465" s="144">
        <f t="shared" si="38"/>
        <v>0</v>
      </c>
      <c r="V465" s="145">
        <f>VLOOKUP(K465,'3-Productie normen'!A:AG,29,FALSE)</f>
        <v>0</v>
      </c>
      <c r="W465" s="145"/>
      <c r="X465" s="146"/>
      <c r="Y465" s="147">
        <f t="shared" si="39"/>
        <v>0</v>
      </c>
    </row>
    <row r="466" spans="1:25" s="148" customFormat="1" ht="13.9" customHeight="1">
      <c r="A466" s="137">
        <v>466</v>
      </c>
      <c r="B466" s="138" t="s">
        <v>480</v>
      </c>
      <c r="C466" s="138" t="s">
        <v>481</v>
      </c>
      <c r="D466" s="138"/>
      <c r="E466" s="2">
        <v>0</v>
      </c>
      <c r="F466" s="2" t="s">
        <v>913</v>
      </c>
      <c r="G466" s="2" t="s">
        <v>949</v>
      </c>
      <c r="H466" s="2" t="s">
        <v>246</v>
      </c>
      <c r="I466" s="139" t="s">
        <v>257</v>
      </c>
      <c r="J466" s="139" t="s">
        <v>318</v>
      </c>
      <c r="K466" s="139" t="s">
        <v>259</v>
      </c>
      <c r="L466" s="139" t="s">
        <v>246</v>
      </c>
      <c r="M466" s="140"/>
      <c r="N466" s="141">
        <v>8.49</v>
      </c>
      <c r="O466" s="142">
        <f t="shared" si="35"/>
        <v>0</v>
      </c>
      <c r="P466" s="2" t="s">
        <v>477</v>
      </c>
      <c r="Q466" s="2">
        <v>0</v>
      </c>
      <c r="R466" s="143">
        <f t="shared" si="36"/>
        <v>0</v>
      </c>
      <c r="S466" s="143">
        <f t="shared" si="37"/>
        <v>0</v>
      </c>
      <c r="T466" s="144">
        <f>IF(P466="nio",0,IF(P466&gt;0,VLOOKUP(K466,'3-Productie normen'!A:W,VLOOKUP(P466,'3-Productie normen'!$B$37:$C$59,2,FALSE),FALSE)))/VLOOKUP(B466,'2-Kosten per locatie'!$A$11:$C$31,3,FALSE)</f>
        <v>0</v>
      </c>
      <c r="U466" s="144">
        <f t="shared" si="38"/>
        <v>0</v>
      </c>
      <c r="V466" s="145">
        <f>VLOOKUP(K466,'3-Productie normen'!A:AG,29,FALSE)</f>
        <v>0</v>
      </c>
      <c r="W466" s="145"/>
      <c r="X466" s="146"/>
      <c r="Y466" s="147">
        <f t="shared" si="39"/>
        <v>0</v>
      </c>
    </row>
    <row r="467" spans="1:25" s="148" customFormat="1" ht="13.9" customHeight="1">
      <c r="A467" s="137">
        <v>467</v>
      </c>
      <c r="B467" s="138" t="s">
        <v>480</v>
      </c>
      <c r="C467" s="138" t="s">
        <v>481</v>
      </c>
      <c r="D467" s="138"/>
      <c r="E467" s="2">
        <v>0</v>
      </c>
      <c r="F467" s="2" t="s">
        <v>913</v>
      </c>
      <c r="G467" s="2" t="s">
        <v>950</v>
      </c>
      <c r="H467" s="2" t="s">
        <v>246</v>
      </c>
      <c r="I467" s="139" t="s">
        <v>257</v>
      </c>
      <c r="J467" s="139" t="s">
        <v>318</v>
      </c>
      <c r="K467" s="139" t="s">
        <v>259</v>
      </c>
      <c r="L467" s="139" t="s">
        <v>246</v>
      </c>
      <c r="M467" s="140"/>
      <c r="N467" s="141">
        <v>0.83</v>
      </c>
      <c r="O467" s="142">
        <f t="shared" si="35"/>
        <v>0</v>
      </c>
      <c r="P467" s="2" t="s">
        <v>477</v>
      </c>
      <c r="Q467" s="2">
        <v>0</v>
      </c>
      <c r="R467" s="143">
        <f t="shared" si="36"/>
        <v>0</v>
      </c>
      <c r="S467" s="143">
        <f t="shared" si="37"/>
        <v>0</v>
      </c>
      <c r="T467" s="144">
        <f>IF(P467="nio",0,IF(P467&gt;0,VLOOKUP(K467,'3-Productie normen'!A:W,VLOOKUP(P467,'3-Productie normen'!$B$37:$C$59,2,FALSE),FALSE)))/VLOOKUP(B467,'2-Kosten per locatie'!$A$11:$C$31,3,FALSE)</f>
        <v>0</v>
      </c>
      <c r="U467" s="144">
        <f t="shared" si="38"/>
        <v>0</v>
      </c>
      <c r="V467" s="145">
        <f>VLOOKUP(K467,'3-Productie normen'!A:AG,29,FALSE)</f>
        <v>0</v>
      </c>
      <c r="W467" s="145"/>
      <c r="X467" s="146"/>
      <c r="Y467" s="147">
        <f t="shared" si="39"/>
        <v>0</v>
      </c>
    </row>
    <row r="468" spans="1:25" s="148" customFormat="1" ht="13.9" customHeight="1">
      <c r="A468" s="137">
        <v>468</v>
      </c>
      <c r="B468" s="138" t="s">
        <v>480</v>
      </c>
      <c r="C468" s="138" t="s">
        <v>481</v>
      </c>
      <c r="D468" s="138"/>
      <c r="E468" s="2">
        <v>0</v>
      </c>
      <c r="F468" s="2" t="s">
        <v>913</v>
      </c>
      <c r="G468" s="2" t="s">
        <v>951</v>
      </c>
      <c r="H468" s="2" t="s">
        <v>246</v>
      </c>
      <c r="I468" s="139" t="s">
        <v>257</v>
      </c>
      <c r="J468" s="139" t="s">
        <v>318</v>
      </c>
      <c r="K468" s="139" t="s">
        <v>259</v>
      </c>
      <c r="L468" s="139" t="s">
        <v>246</v>
      </c>
      <c r="M468" s="140"/>
      <c r="N468" s="141">
        <v>1.75</v>
      </c>
      <c r="O468" s="142">
        <f t="shared" si="35"/>
        <v>0</v>
      </c>
      <c r="P468" s="2" t="s">
        <v>477</v>
      </c>
      <c r="Q468" s="2">
        <v>0</v>
      </c>
      <c r="R468" s="143">
        <f t="shared" si="36"/>
        <v>0</v>
      </c>
      <c r="S468" s="143">
        <f t="shared" si="37"/>
        <v>0</v>
      </c>
      <c r="T468" s="144">
        <f>IF(P468="nio",0,IF(P468&gt;0,VLOOKUP(K468,'3-Productie normen'!A:W,VLOOKUP(P468,'3-Productie normen'!$B$37:$C$59,2,FALSE),FALSE)))/VLOOKUP(B468,'2-Kosten per locatie'!$A$11:$C$31,3,FALSE)</f>
        <v>0</v>
      </c>
      <c r="U468" s="144">
        <f t="shared" si="38"/>
        <v>0</v>
      </c>
      <c r="V468" s="145">
        <f>VLOOKUP(K468,'3-Productie normen'!A:AG,29,FALSE)</f>
        <v>0</v>
      </c>
      <c r="W468" s="145"/>
      <c r="X468" s="146"/>
      <c r="Y468" s="147">
        <f t="shared" si="39"/>
        <v>0</v>
      </c>
    </row>
    <row r="469" spans="1:25" s="148" customFormat="1" ht="13.9" customHeight="1">
      <c r="A469" s="137">
        <v>469</v>
      </c>
      <c r="B469" s="138" t="s">
        <v>480</v>
      </c>
      <c r="C469" s="138" t="s">
        <v>481</v>
      </c>
      <c r="D469" s="138"/>
      <c r="E469" s="2">
        <v>0</v>
      </c>
      <c r="F469" s="2" t="s">
        <v>913</v>
      </c>
      <c r="G469" s="2" t="s">
        <v>952</v>
      </c>
      <c r="H469" s="2" t="s">
        <v>246</v>
      </c>
      <c r="I469" s="139" t="s">
        <v>257</v>
      </c>
      <c r="J469" s="139" t="s">
        <v>318</v>
      </c>
      <c r="K469" s="139" t="s">
        <v>259</v>
      </c>
      <c r="L469" s="139" t="s">
        <v>246</v>
      </c>
      <c r="M469" s="140"/>
      <c r="N469" s="141">
        <v>8.68</v>
      </c>
      <c r="O469" s="142">
        <f t="shared" si="35"/>
        <v>0</v>
      </c>
      <c r="P469" s="2" t="s">
        <v>477</v>
      </c>
      <c r="Q469" s="2">
        <v>0</v>
      </c>
      <c r="R469" s="143">
        <f t="shared" si="36"/>
        <v>0</v>
      </c>
      <c r="S469" s="143">
        <f t="shared" si="37"/>
        <v>0</v>
      </c>
      <c r="T469" s="144">
        <f>IF(P469="nio",0,IF(P469&gt;0,VLOOKUP(K469,'3-Productie normen'!A:W,VLOOKUP(P469,'3-Productie normen'!$B$37:$C$59,2,FALSE),FALSE)))/VLOOKUP(B469,'2-Kosten per locatie'!$A$11:$C$31,3,FALSE)</f>
        <v>0</v>
      </c>
      <c r="U469" s="144">
        <f t="shared" si="38"/>
        <v>0</v>
      </c>
      <c r="V469" s="145">
        <f>VLOOKUP(K469,'3-Productie normen'!A:AG,29,FALSE)</f>
        <v>0</v>
      </c>
      <c r="W469" s="145"/>
      <c r="X469" s="146"/>
      <c r="Y469" s="147">
        <f t="shared" si="39"/>
        <v>0</v>
      </c>
    </row>
    <row r="470" spans="1:25" s="148" customFormat="1" ht="13.9" customHeight="1">
      <c r="A470" s="137">
        <v>470</v>
      </c>
      <c r="B470" s="138" t="s">
        <v>480</v>
      </c>
      <c r="C470" s="138" t="s">
        <v>481</v>
      </c>
      <c r="D470" s="138"/>
      <c r="E470" s="2">
        <v>0</v>
      </c>
      <c r="F470" s="2" t="s">
        <v>913</v>
      </c>
      <c r="G470" s="2" t="s">
        <v>953</v>
      </c>
      <c r="H470" s="2" t="s">
        <v>246</v>
      </c>
      <c r="I470" s="139" t="s">
        <v>257</v>
      </c>
      <c r="J470" s="139" t="s">
        <v>318</v>
      </c>
      <c r="K470" s="139" t="s">
        <v>259</v>
      </c>
      <c r="L470" s="139" t="s">
        <v>246</v>
      </c>
      <c r="M470" s="140"/>
      <c r="N470" s="141">
        <v>8.5299999999999994</v>
      </c>
      <c r="O470" s="142">
        <f t="shared" si="35"/>
        <v>0</v>
      </c>
      <c r="P470" s="2" t="s">
        <v>477</v>
      </c>
      <c r="Q470" s="2">
        <v>0</v>
      </c>
      <c r="R470" s="143">
        <f t="shared" si="36"/>
        <v>0</v>
      </c>
      <c r="S470" s="143">
        <f t="shared" si="37"/>
        <v>0</v>
      </c>
      <c r="T470" s="144">
        <f>IF(P470="nio",0,IF(P470&gt;0,VLOOKUP(K470,'3-Productie normen'!A:W,VLOOKUP(P470,'3-Productie normen'!$B$37:$C$59,2,FALSE),FALSE)))/VLOOKUP(B470,'2-Kosten per locatie'!$A$11:$C$31,3,FALSE)</f>
        <v>0</v>
      </c>
      <c r="U470" s="144">
        <f t="shared" si="38"/>
        <v>0</v>
      </c>
      <c r="V470" s="145">
        <f>VLOOKUP(K470,'3-Productie normen'!A:AG,29,FALSE)</f>
        <v>0</v>
      </c>
      <c r="W470" s="145"/>
      <c r="X470" s="146"/>
      <c r="Y470" s="147">
        <f t="shared" si="39"/>
        <v>0</v>
      </c>
    </row>
    <row r="471" spans="1:25" s="148" customFormat="1" ht="13.9" customHeight="1">
      <c r="A471" s="137">
        <v>471</v>
      </c>
      <c r="B471" s="138" t="s">
        <v>480</v>
      </c>
      <c r="C471" s="138" t="s">
        <v>481</v>
      </c>
      <c r="D471" s="138"/>
      <c r="E471" s="2">
        <v>0</v>
      </c>
      <c r="F471" s="2" t="s">
        <v>913</v>
      </c>
      <c r="G471" s="2" t="s">
        <v>954</v>
      </c>
      <c r="H471" s="2" t="s">
        <v>246</v>
      </c>
      <c r="I471" s="139" t="s">
        <v>46</v>
      </c>
      <c r="J471" s="139" t="s">
        <v>320</v>
      </c>
      <c r="K471" s="139" t="s">
        <v>321</v>
      </c>
      <c r="L471" s="139" t="s">
        <v>314</v>
      </c>
      <c r="M471" s="140"/>
      <c r="N471" s="141">
        <v>4.7699999999999996</v>
      </c>
      <c r="O471" s="142">
        <f t="shared" si="35"/>
        <v>420</v>
      </c>
      <c r="P471" s="2">
        <v>210</v>
      </c>
      <c r="Q471" s="2">
        <v>210</v>
      </c>
      <c r="R471" s="143" t="e">
        <f t="shared" si="36"/>
        <v>#DIV/0!</v>
      </c>
      <c r="S471" s="143" t="e">
        <f t="shared" si="37"/>
        <v>#DIV/0!</v>
      </c>
      <c r="T471" s="144">
        <f>IF(P471="nio",0,IF(P471&gt;0,VLOOKUP(K471,'3-Productie normen'!A:W,VLOOKUP(P471,'3-Productie normen'!$B$37:$C$59,2,FALSE),FALSE)))/VLOOKUP(B471,'2-Kosten per locatie'!$A$11:$C$31,3,FALSE)</f>
        <v>0</v>
      </c>
      <c r="U471" s="144">
        <f t="shared" si="38"/>
        <v>0</v>
      </c>
      <c r="V471" s="145" t="str">
        <f>VLOOKUP(K471,'3-Productie normen'!A:AG,29,FALSE)</f>
        <v>S</v>
      </c>
      <c r="W471" s="145"/>
      <c r="X471" s="146"/>
      <c r="Y471" s="147">
        <f t="shared" si="39"/>
        <v>2003.3999999999999</v>
      </c>
    </row>
    <row r="472" spans="1:25" s="148" customFormat="1" ht="13.9" customHeight="1">
      <c r="A472" s="137">
        <v>472</v>
      </c>
      <c r="B472" s="138" t="s">
        <v>480</v>
      </c>
      <c r="C472" s="138" t="s">
        <v>481</v>
      </c>
      <c r="D472" s="138"/>
      <c r="E472" s="2">
        <v>0</v>
      </c>
      <c r="F472" s="2" t="s">
        <v>913</v>
      </c>
      <c r="G472" s="2" t="s">
        <v>955</v>
      </c>
      <c r="H472" s="2" t="s">
        <v>246</v>
      </c>
      <c r="I472" s="139" t="s">
        <v>46</v>
      </c>
      <c r="J472" s="139" t="s">
        <v>323</v>
      </c>
      <c r="K472" s="139" t="s">
        <v>321</v>
      </c>
      <c r="L472" s="139" t="s">
        <v>314</v>
      </c>
      <c r="M472" s="140"/>
      <c r="N472" s="141">
        <v>1.36</v>
      </c>
      <c r="O472" s="142">
        <f t="shared" si="35"/>
        <v>420</v>
      </c>
      <c r="P472" s="2">
        <v>210</v>
      </c>
      <c r="Q472" s="2">
        <v>210</v>
      </c>
      <c r="R472" s="143" t="e">
        <f t="shared" si="36"/>
        <v>#DIV/0!</v>
      </c>
      <c r="S472" s="143" t="e">
        <f t="shared" si="37"/>
        <v>#DIV/0!</v>
      </c>
      <c r="T472" s="144">
        <f>IF(P472="nio",0,IF(P472&gt;0,VLOOKUP(K472,'3-Productie normen'!A:W,VLOOKUP(P472,'3-Productie normen'!$B$37:$C$59,2,FALSE),FALSE)))/VLOOKUP(B472,'2-Kosten per locatie'!$A$11:$C$31,3,FALSE)</f>
        <v>0</v>
      </c>
      <c r="U472" s="144">
        <f t="shared" si="38"/>
        <v>0</v>
      </c>
      <c r="V472" s="145" t="str">
        <f>VLOOKUP(K472,'3-Productie normen'!A:AG,29,FALSE)</f>
        <v>S</v>
      </c>
      <c r="W472" s="145"/>
      <c r="X472" s="146"/>
      <c r="Y472" s="147">
        <f t="shared" si="39"/>
        <v>571.20000000000005</v>
      </c>
    </row>
    <row r="473" spans="1:25" s="148" customFormat="1" ht="13.9" customHeight="1">
      <c r="A473" s="137">
        <v>473</v>
      </c>
      <c r="B473" s="138" t="s">
        <v>480</v>
      </c>
      <c r="C473" s="138" t="s">
        <v>481</v>
      </c>
      <c r="D473" s="138"/>
      <c r="E473" s="2">
        <v>0</v>
      </c>
      <c r="F473" s="2" t="s">
        <v>913</v>
      </c>
      <c r="G473" s="2" t="s">
        <v>956</v>
      </c>
      <c r="H473" s="2" t="s">
        <v>246</v>
      </c>
      <c r="I473" s="139" t="s">
        <v>46</v>
      </c>
      <c r="J473" s="139" t="s">
        <v>323</v>
      </c>
      <c r="K473" s="139" t="s">
        <v>321</v>
      </c>
      <c r="L473" s="139" t="s">
        <v>314</v>
      </c>
      <c r="M473" s="140"/>
      <c r="N473" s="141">
        <v>1.36</v>
      </c>
      <c r="O473" s="142">
        <f t="shared" si="35"/>
        <v>420</v>
      </c>
      <c r="P473" s="2">
        <v>210</v>
      </c>
      <c r="Q473" s="2">
        <v>210</v>
      </c>
      <c r="R473" s="143" t="e">
        <f t="shared" si="36"/>
        <v>#DIV/0!</v>
      </c>
      <c r="S473" s="143" t="e">
        <f t="shared" si="37"/>
        <v>#DIV/0!</v>
      </c>
      <c r="T473" s="144">
        <f>IF(P473="nio",0,IF(P473&gt;0,VLOOKUP(K473,'3-Productie normen'!A:W,VLOOKUP(P473,'3-Productie normen'!$B$37:$C$59,2,FALSE),FALSE)))/VLOOKUP(B473,'2-Kosten per locatie'!$A$11:$C$31,3,FALSE)</f>
        <v>0</v>
      </c>
      <c r="U473" s="144">
        <f t="shared" si="38"/>
        <v>0</v>
      </c>
      <c r="V473" s="145" t="str">
        <f>VLOOKUP(K473,'3-Productie normen'!A:AG,29,FALSE)</f>
        <v>S</v>
      </c>
      <c r="W473" s="145"/>
      <c r="X473" s="146"/>
      <c r="Y473" s="147">
        <f t="shared" si="39"/>
        <v>571.20000000000005</v>
      </c>
    </row>
    <row r="474" spans="1:25" s="148" customFormat="1" ht="13.9" customHeight="1">
      <c r="A474" s="137">
        <v>474</v>
      </c>
      <c r="B474" s="138" t="s">
        <v>480</v>
      </c>
      <c r="C474" s="138" t="s">
        <v>481</v>
      </c>
      <c r="D474" s="138"/>
      <c r="E474" s="2">
        <v>0</v>
      </c>
      <c r="F474" s="2" t="s">
        <v>913</v>
      </c>
      <c r="G474" s="2" t="s">
        <v>957</v>
      </c>
      <c r="H474" s="2" t="s">
        <v>958</v>
      </c>
      <c r="I474" s="139" t="s">
        <v>46</v>
      </c>
      <c r="J474" s="139" t="s">
        <v>83</v>
      </c>
      <c r="K474" s="139" t="s">
        <v>51</v>
      </c>
      <c r="L474" s="139" t="s">
        <v>314</v>
      </c>
      <c r="M474" s="140"/>
      <c r="N474" s="141">
        <v>31.6</v>
      </c>
      <c r="O474" s="142">
        <f t="shared" si="35"/>
        <v>210</v>
      </c>
      <c r="P474" s="2">
        <v>210</v>
      </c>
      <c r="Q474" s="2">
        <v>0</v>
      </c>
      <c r="R474" s="143" t="e">
        <f t="shared" si="36"/>
        <v>#DIV/0!</v>
      </c>
      <c r="S474" s="143">
        <f t="shared" si="37"/>
        <v>0</v>
      </c>
      <c r="T474" s="144">
        <f>IF(P474="nio",0,IF(P474&gt;0,VLOOKUP(K474,'3-Productie normen'!A:W,VLOOKUP(P474,'3-Productie normen'!$B$37:$C$59,2,FALSE),FALSE)))/VLOOKUP(B474,'2-Kosten per locatie'!$A$11:$C$31,3,FALSE)</f>
        <v>0</v>
      </c>
      <c r="U474" s="144">
        <f t="shared" si="38"/>
        <v>0</v>
      </c>
      <c r="V474" s="145" t="str">
        <f>VLOOKUP(K474,'3-Productie normen'!A:AG,29,FALSE)</f>
        <v>V</v>
      </c>
      <c r="W474" s="145"/>
      <c r="X474" s="146"/>
      <c r="Y474" s="147">
        <f t="shared" si="39"/>
        <v>6636</v>
      </c>
    </row>
    <row r="475" spans="1:25" s="148" customFormat="1" ht="13.9" customHeight="1">
      <c r="A475" s="137">
        <v>475</v>
      </c>
      <c r="B475" s="138" t="s">
        <v>480</v>
      </c>
      <c r="C475" s="138" t="s">
        <v>481</v>
      </c>
      <c r="D475" s="138"/>
      <c r="E475" s="2">
        <v>0</v>
      </c>
      <c r="F475" s="2" t="s">
        <v>913</v>
      </c>
      <c r="G475" s="2" t="s">
        <v>959</v>
      </c>
      <c r="H475" s="2" t="s">
        <v>246</v>
      </c>
      <c r="I475" s="139" t="s">
        <v>267</v>
      </c>
      <c r="J475" s="139" t="s">
        <v>267</v>
      </c>
      <c r="K475" s="139" t="s">
        <v>259</v>
      </c>
      <c r="L475" s="139"/>
      <c r="M475" s="140"/>
      <c r="N475" s="141">
        <v>2.9</v>
      </c>
      <c r="O475" s="142">
        <f t="shared" si="35"/>
        <v>0</v>
      </c>
      <c r="P475" s="2" t="s">
        <v>477</v>
      </c>
      <c r="Q475" s="2">
        <v>0</v>
      </c>
      <c r="R475" s="143">
        <f t="shared" si="36"/>
        <v>0</v>
      </c>
      <c r="S475" s="143">
        <f t="shared" si="37"/>
        <v>0</v>
      </c>
      <c r="T475" s="144">
        <f>IF(P475="nio",0,IF(P475&gt;0,VLOOKUP(K475,'3-Productie normen'!A:W,VLOOKUP(P475,'3-Productie normen'!$B$37:$C$59,2,FALSE),FALSE)))/VLOOKUP(B475,'2-Kosten per locatie'!$A$11:$C$31,3,FALSE)</f>
        <v>0</v>
      </c>
      <c r="U475" s="144">
        <f t="shared" si="38"/>
        <v>0</v>
      </c>
      <c r="V475" s="145">
        <f>VLOOKUP(K475,'3-Productie normen'!A:AG,29,FALSE)</f>
        <v>0</v>
      </c>
      <c r="W475" s="145"/>
      <c r="X475" s="146"/>
      <c r="Y475" s="147">
        <f t="shared" si="39"/>
        <v>0</v>
      </c>
    </row>
    <row r="476" spans="1:25" s="148" customFormat="1" ht="13.9" customHeight="1">
      <c r="A476" s="137">
        <v>476</v>
      </c>
      <c r="B476" s="138" t="s">
        <v>480</v>
      </c>
      <c r="C476" s="138" t="s">
        <v>481</v>
      </c>
      <c r="D476" s="138"/>
      <c r="E476" s="2">
        <v>0</v>
      </c>
      <c r="F476" s="2" t="s">
        <v>913</v>
      </c>
      <c r="G476" s="2" t="s">
        <v>960</v>
      </c>
      <c r="H476" s="2" t="s">
        <v>246</v>
      </c>
      <c r="I476" s="139" t="s">
        <v>46</v>
      </c>
      <c r="J476" s="139" t="s">
        <v>83</v>
      </c>
      <c r="K476" s="139" t="s">
        <v>51</v>
      </c>
      <c r="L476" s="139" t="s">
        <v>314</v>
      </c>
      <c r="M476" s="140"/>
      <c r="N476" s="141">
        <v>5.2</v>
      </c>
      <c r="O476" s="142">
        <f t="shared" si="35"/>
        <v>210</v>
      </c>
      <c r="P476" s="2">
        <v>210</v>
      </c>
      <c r="Q476" s="2">
        <v>0</v>
      </c>
      <c r="R476" s="143" t="e">
        <f t="shared" si="36"/>
        <v>#DIV/0!</v>
      </c>
      <c r="S476" s="143">
        <f t="shared" si="37"/>
        <v>0</v>
      </c>
      <c r="T476" s="144">
        <f>IF(P476="nio",0,IF(P476&gt;0,VLOOKUP(K476,'3-Productie normen'!A:W,VLOOKUP(P476,'3-Productie normen'!$B$37:$C$59,2,FALSE),FALSE)))/VLOOKUP(B476,'2-Kosten per locatie'!$A$11:$C$31,3,FALSE)</f>
        <v>0</v>
      </c>
      <c r="U476" s="144">
        <f t="shared" si="38"/>
        <v>0</v>
      </c>
      <c r="V476" s="145" t="str">
        <f>VLOOKUP(K476,'3-Productie normen'!A:AG,29,FALSE)</f>
        <v>V</v>
      </c>
      <c r="W476" s="145"/>
      <c r="X476" s="146"/>
      <c r="Y476" s="147">
        <f t="shared" si="39"/>
        <v>1092</v>
      </c>
    </row>
    <row r="477" spans="1:25" s="148" customFormat="1" ht="13.9" customHeight="1">
      <c r="A477" s="137">
        <v>477</v>
      </c>
      <c r="B477" s="138" t="s">
        <v>480</v>
      </c>
      <c r="C477" s="138" t="s">
        <v>481</v>
      </c>
      <c r="D477" s="138"/>
      <c r="E477" s="2">
        <v>0</v>
      </c>
      <c r="F477" s="2" t="s">
        <v>913</v>
      </c>
      <c r="G477" s="2" t="s">
        <v>961</v>
      </c>
      <c r="H477" s="2" t="s">
        <v>962</v>
      </c>
      <c r="I477" s="139" t="s">
        <v>46</v>
      </c>
      <c r="J477" s="139" t="s">
        <v>83</v>
      </c>
      <c r="K477" s="139" t="s">
        <v>51</v>
      </c>
      <c r="L477" s="139" t="s">
        <v>314</v>
      </c>
      <c r="M477" s="140"/>
      <c r="N477" s="141">
        <v>39.56</v>
      </c>
      <c r="O477" s="142">
        <f t="shared" si="35"/>
        <v>210</v>
      </c>
      <c r="P477" s="2">
        <v>210</v>
      </c>
      <c r="Q477" s="2">
        <v>0</v>
      </c>
      <c r="R477" s="143" t="e">
        <f t="shared" si="36"/>
        <v>#DIV/0!</v>
      </c>
      <c r="S477" s="143">
        <f t="shared" si="37"/>
        <v>0</v>
      </c>
      <c r="T477" s="144">
        <f>IF(P477="nio",0,IF(P477&gt;0,VLOOKUP(K477,'3-Productie normen'!A:W,VLOOKUP(P477,'3-Productie normen'!$B$37:$C$59,2,FALSE),FALSE)))/VLOOKUP(B477,'2-Kosten per locatie'!$A$11:$C$31,3,FALSE)</f>
        <v>0</v>
      </c>
      <c r="U477" s="144">
        <f t="shared" si="38"/>
        <v>0</v>
      </c>
      <c r="V477" s="145" t="str">
        <f>VLOOKUP(K477,'3-Productie normen'!A:AG,29,FALSE)</f>
        <v>V</v>
      </c>
      <c r="W477" s="145"/>
      <c r="X477" s="146"/>
      <c r="Y477" s="147">
        <f t="shared" si="39"/>
        <v>8307.6</v>
      </c>
    </row>
    <row r="478" spans="1:25" s="148" customFormat="1" ht="13.9" customHeight="1">
      <c r="A478" s="137">
        <v>478</v>
      </c>
      <c r="B478" s="138" t="s">
        <v>480</v>
      </c>
      <c r="C478" s="138" t="s">
        <v>481</v>
      </c>
      <c r="D478" s="138"/>
      <c r="E478" s="2">
        <v>0</v>
      </c>
      <c r="F478" s="2" t="s">
        <v>913</v>
      </c>
      <c r="G478" s="2" t="s">
        <v>963</v>
      </c>
      <c r="H478" s="2" t="s">
        <v>964</v>
      </c>
      <c r="I478" s="139" t="s">
        <v>46</v>
      </c>
      <c r="J478" s="139" t="s">
        <v>83</v>
      </c>
      <c r="K478" s="139" t="s">
        <v>51</v>
      </c>
      <c r="L478" s="139" t="s">
        <v>314</v>
      </c>
      <c r="M478" s="140"/>
      <c r="N478" s="141">
        <v>29.8</v>
      </c>
      <c r="O478" s="142">
        <f t="shared" si="35"/>
        <v>210</v>
      </c>
      <c r="P478" s="2">
        <v>210</v>
      </c>
      <c r="Q478" s="2">
        <v>0</v>
      </c>
      <c r="R478" s="143" t="e">
        <f t="shared" si="36"/>
        <v>#DIV/0!</v>
      </c>
      <c r="S478" s="143">
        <f t="shared" si="37"/>
        <v>0</v>
      </c>
      <c r="T478" s="144">
        <f>IF(P478="nio",0,IF(P478&gt;0,VLOOKUP(K478,'3-Productie normen'!A:W,VLOOKUP(P478,'3-Productie normen'!$B$37:$C$59,2,FALSE),FALSE)))/VLOOKUP(B478,'2-Kosten per locatie'!$A$11:$C$31,3,FALSE)</f>
        <v>0</v>
      </c>
      <c r="U478" s="144">
        <f t="shared" si="38"/>
        <v>0</v>
      </c>
      <c r="V478" s="145" t="str">
        <f>VLOOKUP(K478,'3-Productie normen'!A:AG,29,FALSE)</f>
        <v>V</v>
      </c>
      <c r="W478" s="145"/>
      <c r="X478" s="146"/>
      <c r="Y478" s="147">
        <f t="shared" si="39"/>
        <v>6258</v>
      </c>
    </row>
    <row r="479" spans="1:25" s="148" customFormat="1" ht="13.9" customHeight="1">
      <c r="A479" s="137">
        <v>479</v>
      </c>
      <c r="B479" s="138" t="s">
        <v>480</v>
      </c>
      <c r="C479" s="138" t="s">
        <v>481</v>
      </c>
      <c r="D479" s="138"/>
      <c r="E479" s="2">
        <v>0</v>
      </c>
      <c r="F479" s="2" t="s">
        <v>913</v>
      </c>
      <c r="G479" s="2" t="s">
        <v>965</v>
      </c>
      <c r="H479" s="2" t="s">
        <v>246</v>
      </c>
      <c r="I479" s="139" t="s">
        <v>46</v>
      </c>
      <c r="J479" s="139" t="s">
        <v>320</v>
      </c>
      <c r="K479" s="139" t="s">
        <v>321</v>
      </c>
      <c r="L479" s="139" t="s">
        <v>314</v>
      </c>
      <c r="M479" s="140"/>
      <c r="N479" s="141">
        <v>7.15</v>
      </c>
      <c r="O479" s="142">
        <f t="shared" si="35"/>
        <v>420</v>
      </c>
      <c r="P479" s="2">
        <v>210</v>
      </c>
      <c r="Q479" s="2">
        <v>210</v>
      </c>
      <c r="R479" s="143" t="e">
        <f t="shared" si="36"/>
        <v>#DIV/0!</v>
      </c>
      <c r="S479" s="143" t="e">
        <f t="shared" si="37"/>
        <v>#DIV/0!</v>
      </c>
      <c r="T479" s="144">
        <f>IF(P479="nio",0,IF(P479&gt;0,VLOOKUP(K479,'3-Productie normen'!A:W,VLOOKUP(P479,'3-Productie normen'!$B$37:$C$59,2,FALSE),FALSE)))/VLOOKUP(B479,'2-Kosten per locatie'!$A$11:$C$31,3,FALSE)</f>
        <v>0</v>
      </c>
      <c r="U479" s="144">
        <f t="shared" si="38"/>
        <v>0</v>
      </c>
      <c r="V479" s="145" t="str">
        <f>VLOOKUP(K479,'3-Productie normen'!A:AG,29,FALSE)</f>
        <v>S</v>
      </c>
      <c r="W479" s="145"/>
      <c r="X479" s="146"/>
      <c r="Y479" s="147">
        <f t="shared" si="39"/>
        <v>3003</v>
      </c>
    </row>
    <row r="480" spans="1:25" s="148" customFormat="1" ht="13.9" customHeight="1">
      <c r="A480" s="137">
        <v>480</v>
      </c>
      <c r="B480" s="138" t="s">
        <v>480</v>
      </c>
      <c r="C480" s="138" t="s">
        <v>481</v>
      </c>
      <c r="D480" s="138"/>
      <c r="E480" s="2">
        <v>0</v>
      </c>
      <c r="F480" s="2" t="s">
        <v>913</v>
      </c>
      <c r="G480" s="2" t="s">
        <v>966</v>
      </c>
      <c r="H480" s="2" t="s">
        <v>246</v>
      </c>
      <c r="I480" s="139" t="s">
        <v>46</v>
      </c>
      <c r="J480" s="139" t="s">
        <v>323</v>
      </c>
      <c r="K480" s="139" t="s">
        <v>321</v>
      </c>
      <c r="L480" s="139" t="s">
        <v>314</v>
      </c>
      <c r="M480" s="140"/>
      <c r="N480" s="141">
        <v>1.36</v>
      </c>
      <c r="O480" s="142">
        <f t="shared" si="35"/>
        <v>420</v>
      </c>
      <c r="P480" s="2">
        <v>210</v>
      </c>
      <c r="Q480" s="2">
        <v>210</v>
      </c>
      <c r="R480" s="143" t="e">
        <f t="shared" si="36"/>
        <v>#DIV/0!</v>
      </c>
      <c r="S480" s="143" t="e">
        <f t="shared" si="37"/>
        <v>#DIV/0!</v>
      </c>
      <c r="T480" s="144">
        <f>IF(P480="nio",0,IF(P480&gt;0,VLOOKUP(K480,'3-Productie normen'!A:W,VLOOKUP(P480,'3-Productie normen'!$B$37:$C$59,2,FALSE),FALSE)))/VLOOKUP(B480,'2-Kosten per locatie'!$A$11:$C$31,3,FALSE)</f>
        <v>0</v>
      </c>
      <c r="U480" s="144">
        <f t="shared" si="38"/>
        <v>0</v>
      </c>
      <c r="V480" s="145" t="str">
        <f>VLOOKUP(K480,'3-Productie normen'!A:AG,29,FALSE)</f>
        <v>S</v>
      </c>
      <c r="W480" s="145"/>
      <c r="X480" s="146"/>
      <c r="Y480" s="147">
        <f t="shared" si="39"/>
        <v>571.20000000000005</v>
      </c>
    </row>
    <row r="481" spans="1:25" s="148" customFormat="1" ht="13.9" customHeight="1">
      <c r="A481" s="137">
        <v>481</v>
      </c>
      <c r="B481" s="138" t="s">
        <v>480</v>
      </c>
      <c r="C481" s="138" t="s">
        <v>481</v>
      </c>
      <c r="D481" s="138"/>
      <c r="E481" s="2">
        <v>0</v>
      </c>
      <c r="F481" s="2" t="s">
        <v>913</v>
      </c>
      <c r="G481" s="2" t="s">
        <v>967</v>
      </c>
      <c r="H481" s="2" t="s">
        <v>246</v>
      </c>
      <c r="I481" s="139" t="s">
        <v>46</v>
      </c>
      <c r="J481" s="139" t="s">
        <v>323</v>
      </c>
      <c r="K481" s="139" t="s">
        <v>321</v>
      </c>
      <c r="L481" s="139" t="s">
        <v>314</v>
      </c>
      <c r="M481" s="140"/>
      <c r="N481" s="141">
        <v>1.35</v>
      </c>
      <c r="O481" s="142">
        <f t="shared" si="35"/>
        <v>420</v>
      </c>
      <c r="P481" s="2">
        <v>210</v>
      </c>
      <c r="Q481" s="2">
        <v>210</v>
      </c>
      <c r="R481" s="143" t="e">
        <f t="shared" si="36"/>
        <v>#DIV/0!</v>
      </c>
      <c r="S481" s="143" t="e">
        <f t="shared" si="37"/>
        <v>#DIV/0!</v>
      </c>
      <c r="T481" s="144">
        <f>IF(P481="nio",0,IF(P481&gt;0,VLOOKUP(K481,'3-Productie normen'!A:W,VLOOKUP(P481,'3-Productie normen'!$B$37:$C$59,2,FALSE),FALSE)))/VLOOKUP(B481,'2-Kosten per locatie'!$A$11:$C$31,3,FALSE)</f>
        <v>0</v>
      </c>
      <c r="U481" s="144">
        <f t="shared" si="38"/>
        <v>0</v>
      </c>
      <c r="V481" s="145" t="str">
        <f>VLOOKUP(K481,'3-Productie normen'!A:AG,29,FALSE)</f>
        <v>S</v>
      </c>
      <c r="W481" s="145"/>
      <c r="X481" s="146"/>
      <c r="Y481" s="147">
        <f t="shared" si="39"/>
        <v>567</v>
      </c>
    </row>
    <row r="482" spans="1:25" s="148" customFormat="1" ht="13.9" customHeight="1">
      <c r="A482" s="137">
        <v>482</v>
      </c>
      <c r="B482" s="138" t="s">
        <v>480</v>
      </c>
      <c r="C482" s="138" t="s">
        <v>481</v>
      </c>
      <c r="D482" s="138"/>
      <c r="E482" s="2">
        <v>0</v>
      </c>
      <c r="F482" s="2" t="s">
        <v>913</v>
      </c>
      <c r="G482" s="2" t="s">
        <v>968</v>
      </c>
      <c r="H482" s="2" t="s">
        <v>246</v>
      </c>
      <c r="I482" s="139" t="s">
        <v>46</v>
      </c>
      <c r="J482" s="139" t="s">
        <v>323</v>
      </c>
      <c r="K482" s="139" t="s">
        <v>321</v>
      </c>
      <c r="L482" s="139" t="s">
        <v>314</v>
      </c>
      <c r="M482" s="140"/>
      <c r="N482" s="141">
        <v>1.36</v>
      </c>
      <c r="O482" s="142">
        <f t="shared" si="35"/>
        <v>420</v>
      </c>
      <c r="P482" s="2">
        <v>210</v>
      </c>
      <c r="Q482" s="2">
        <v>210</v>
      </c>
      <c r="R482" s="143" t="e">
        <f t="shared" si="36"/>
        <v>#DIV/0!</v>
      </c>
      <c r="S482" s="143" t="e">
        <f t="shared" si="37"/>
        <v>#DIV/0!</v>
      </c>
      <c r="T482" s="144">
        <f>IF(P482="nio",0,IF(P482&gt;0,VLOOKUP(K482,'3-Productie normen'!A:W,VLOOKUP(P482,'3-Productie normen'!$B$37:$C$59,2,FALSE),FALSE)))/VLOOKUP(B482,'2-Kosten per locatie'!$A$11:$C$31,3,FALSE)</f>
        <v>0</v>
      </c>
      <c r="U482" s="144">
        <f t="shared" si="38"/>
        <v>0</v>
      </c>
      <c r="V482" s="145" t="str">
        <f>VLOOKUP(K482,'3-Productie normen'!A:AG,29,FALSE)</f>
        <v>S</v>
      </c>
      <c r="W482" s="145"/>
      <c r="X482" s="146"/>
      <c r="Y482" s="147">
        <f t="shared" si="39"/>
        <v>571.20000000000005</v>
      </c>
    </row>
    <row r="483" spans="1:25" s="148" customFormat="1" ht="13.9" customHeight="1">
      <c r="A483" s="137">
        <v>483</v>
      </c>
      <c r="B483" s="138" t="s">
        <v>480</v>
      </c>
      <c r="C483" s="138" t="s">
        <v>481</v>
      </c>
      <c r="D483" s="138"/>
      <c r="E483" s="2">
        <v>0</v>
      </c>
      <c r="F483" s="2" t="s">
        <v>913</v>
      </c>
      <c r="G483" s="2" t="s">
        <v>969</v>
      </c>
      <c r="H483" s="2" t="s">
        <v>246</v>
      </c>
      <c r="I483" s="139" t="s">
        <v>46</v>
      </c>
      <c r="J483" s="139" t="s">
        <v>320</v>
      </c>
      <c r="K483" s="139" t="s">
        <v>321</v>
      </c>
      <c r="L483" s="139" t="s">
        <v>314</v>
      </c>
      <c r="M483" s="140"/>
      <c r="N483" s="141">
        <v>7.15</v>
      </c>
      <c r="O483" s="142">
        <f t="shared" si="35"/>
        <v>420</v>
      </c>
      <c r="P483" s="2">
        <v>210</v>
      </c>
      <c r="Q483" s="2">
        <v>210</v>
      </c>
      <c r="R483" s="143" t="e">
        <f t="shared" si="36"/>
        <v>#DIV/0!</v>
      </c>
      <c r="S483" s="143" t="e">
        <f t="shared" si="37"/>
        <v>#DIV/0!</v>
      </c>
      <c r="T483" s="144">
        <f>IF(P483="nio",0,IF(P483&gt;0,VLOOKUP(K483,'3-Productie normen'!A:W,VLOOKUP(P483,'3-Productie normen'!$B$37:$C$59,2,FALSE),FALSE)))/VLOOKUP(B483,'2-Kosten per locatie'!$A$11:$C$31,3,FALSE)</f>
        <v>0</v>
      </c>
      <c r="U483" s="144">
        <f t="shared" si="38"/>
        <v>0</v>
      </c>
      <c r="V483" s="145" t="str">
        <f>VLOOKUP(K483,'3-Productie normen'!A:AG,29,FALSE)</f>
        <v>S</v>
      </c>
      <c r="W483" s="145"/>
      <c r="X483" s="146"/>
      <c r="Y483" s="147">
        <f t="shared" si="39"/>
        <v>3003</v>
      </c>
    </row>
    <row r="484" spans="1:25" s="148" customFormat="1" ht="13.9" customHeight="1">
      <c r="A484" s="137">
        <v>484</v>
      </c>
      <c r="B484" s="138" t="s">
        <v>480</v>
      </c>
      <c r="C484" s="138" t="s">
        <v>481</v>
      </c>
      <c r="D484" s="138"/>
      <c r="E484" s="2">
        <v>0</v>
      </c>
      <c r="F484" s="2" t="s">
        <v>913</v>
      </c>
      <c r="G484" s="2" t="s">
        <v>970</v>
      </c>
      <c r="H484" s="2" t="s">
        <v>246</v>
      </c>
      <c r="I484" s="139" t="s">
        <v>46</v>
      </c>
      <c r="J484" s="139" t="s">
        <v>323</v>
      </c>
      <c r="K484" s="139" t="s">
        <v>321</v>
      </c>
      <c r="L484" s="139" t="s">
        <v>314</v>
      </c>
      <c r="M484" s="140"/>
      <c r="N484" s="141">
        <v>1.36</v>
      </c>
      <c r="O484" s="142">
        <f t="shared" si="35"/>
        <v>420</v>
      </c>
      <c r="P484" s="2">
        <v>210</v>
      </c>
      <c r="Q484" s="2">
        <v>210</v>
      </c>
      <c r="R484" s="143" t="e">
        <f t="shared" si="36"/>
        <v>#DIV/0!</v>
      </c>
      <c r="S484" s="143" t="e">
        <f t="shared" si="37"/>
        <v>#DIV/0!</v>
      </c>
      <c r="T484" s="144">
        <f>IF(P484="nio",0,IF(P484&gt;0,VLOOKUP(K484,'3-Productie normen'!A:W,VLOOKUP(P484,'3-Productie normen'!$B$37:$C$59,2,FALSE),FALSE)))/VLOOKUP(B484,'2-Kosten per locatie'!$A$11:$C$31,3,FALSE)</f>
        <v>0</v>
      </c>
      <c r="U484" s="144">
        <f t="shared" si="38"/>
        <v>0</v>
      </c>
      <c r="V484" s="145" t="str">
        <f>VLOOKUP(K484,'3-Productie normen'!A:AG,29,FALSE)</f>
        <v>S</v>
      </c>
      <c r="W484" s="145"/>
      <c r="X484" s="146"/>
      <c r="Y484" s="147">
        <f t="shared" si="39"/>
        <v>571.20000000000005</v>
      </c>
    </row>
    <row r="485" spans="1:25" s="148" customFormat="1" ht="13.9" customHeight="1">
      <c r="A485" s="137">
        <v>485</v>
      </c>
      <c r="B485" s="138" t="s">
        <v>480</v>
      </c>
      <c r="C485" s="138" t="s">
        <v>481</v>
      </c>
      <c r="D485" s="138"/>
      <c r="E485" s="2">
        <v>0</v>
      </c>
      <c r="F485" s="2" t="s">
        <v>913</v>
      </c>
      <c r="G485" s="2" t="s">
        <v>971</v>
      </c>
      <c r="H485" s="2" t="s">
        <v>246</v>
      </c>
      <c r="I485" s="139" t="s">
        <v>46</v>
      </c>
      <c r="J485" s="139" t="s">
        <v>323</v>
      </c>
      <c r="K485" s="139" t="s">
        <v>321</v>
      </c>
      <c r="L485" s="139" t="s">
        <v>314</v>
      </c>
      <c r="M485" s="140"/>
      <c r="N485" s="141">
        <v>1.35</v>
      </c>
      <c r="O485" s="142">
        <f t="shared" si="35"/>
        <v>420</v>
      </c>
      <c r="P485" s="2">
        <v>210</v>
      </c>
      <c r="Q485" s="2">
        <v>210</v>
      </c>
      <c r="R485" s="143" t="e">
        <f t="shared" si="36"/>
        <v>#DIV/0!</v>
      </c>
      <c r="S485" s="143" t="e">
        <f t="shared" si="37"/>
        <v>#DIV/0!</v>
      </c>
      <c r="T485" s="144">
        <f>IF(P485="nio",0,IF(P485&gt;0,VLOOKUP(K485,'3-Productie normen'!A:W,VLOOKUP(P485,'3-Productie normen'!$B$37:$C$59,2,FALSE),FALSE)))/VLOOKUP(B485,'2-Kosten per locatie'!$A$11:$C$31,3,FALSE)</f>
        <v>0</v>
      </c>
      <c r="U485" s="144">
        <f t="shared" si="38"/>
        <v>0</v>
      </c>
      <c r="V485" s="145" t="str">
        <f>VLOOKUP(K485,'3-Productie normen'!A:AG,29,FALSE)</f>
        <v>S</v>
      </c>
      <c r="W485" s="145"/>
      <c r="X485" s="146"/>
      <c r="Y485" s="147">
        <f t="shared" si="39"/>
        <v>567</v>
      </c>
    </row>
    <row r="486" spans="1:25" s="148" customFormat="1" ht="13.9" customHeight="1">
      <c r="A486" s="137">
        <v>486</v>
      </c>
      <c r="B486" s="138" t="s">
        <v>480</v>
      </c>
      <c r="C486" s="138" t="s">
        <v>481</v>
      </c>
      <c r="D486" s="138"/>
      <c r="E486" s="2">
        <v>0</v>
      </c>
      <c r="F486" s="2" t="s">
        <v>913</v>
      </c>
      <c r="G486" s="2" t="s">
        <v>972</v>
      </c>
      <c r="H486" s="2" t="s">
        <v>246</v>
      </c>
      <c r="I486" s="139" t="s">
        <v>46</v>
      </c>
      <c r="J486" s="139" t="s">
        <v>323</v>
      </c>
      <c r="K486" s="139" t="s">
        <v>321</v>
      </c>
      <c r="L486" s="139" t="s">
        <v>314</v>
      </c>
      <c r="M486" s="140"/>
      <c r="N486" s="141">
        <v>1.36</v>
      </c>
      <c r="O486" s="142">
        <f t="shared" si="35"/>
        <v>420</v>
      </c>
      <c r="P486" s="2">
        <v>210</v>
      </c>
      <c r="Q486" s="2">
        <v>210</v>
      </c>
      <c r="R486" s="143" t="e">
        <f t="shared" si="36"/>
        <v>#DIV/0!</v>
      </c>
      <c r="S486" s="143" t="e">
        <f t="shared" si="37"/>
        <v>#DIV/0!</v>
      </c>
      <c r="T486" s="144">
        <f>IF(P486="nio",0,IF(P486&gt;0,VLOOKUP(K486,'3-Productie normen'!A:W,VLOOKUP(P486,'3-Productie normen'!$B$37:$C$59,2,FALSE),FALSE)))/VLOOKUP(B486,'2-Kosten per locatie'!$A$11:$C$31,3,FALSE)</f>
        <v>0</v>
      </c>
      <c r="U486" s="144">
        <f t="shared" si="38"/>
        <v>0</v>
      </c>
      <c r="V486" s="145" t="str">
        <f>VLOOKUP(K486,'3-Productie normen'!A:AG,29,FALSE)</f>
        <v>S</v>
      </c>
      <c r="W486" s="145"/>
      <c r="X486" s="146"/>
      <c r="Y486" s="147">
        <f t="shared" si="39"/>
        <v>571.20000000000005</v>
      </c>
    </row>
    <row r="487" spans="1:25" s="148" customFormat="1" ht="13.9" customHeight="1">
      <c r="A487" s="137">
        <v>487</v>
      </c>
      <c r="B487" s="138" t="s">
        <v>480</v>
      </c>
      <c r="C487" s="138" t="s">
        <v>481</v>
      </c>
      <c r="D487" s="138"/>
      <c r="E487" s="2">
        <v>0</v>
      </c>
      <c r="F487" s="2" t="s">
        <v>913</v>
      </c>
      <c r="G487" s="2" t="s">
        <v>973</v>
      </c>
      <c r="H487" s="2" t="s">
        <v>974</v>
      </c>
      <c r="I487" s="139" t="s">
        <v>46</v>
      </c>
      <c r="J487" s="139" t="s">
        <v>83</v>
      </c>
      <c r="K487" s="139" t="s">
        <v>51</v>
      </c>
      <c r="L487" s="139" t="s">
        <v>314</v>
      </c>
      <c r="M487" s="140"/>
      <c r="N487" s="141">
        <v>30.07</v>
      </c>
      <c r="O487" s="142">
        <f t="shared" si="35"/>
        <v>210</v>
      </c>
      <c r="P487" s="2">
        <v>210</v>
      </c>
      <c r="Q487" s="2">
        <v>0</v>
      </c>
      <c r="R487" s="143" t="e">
        <f t="shared" si="36"/>
        <v>#DIV/0!</v>
      </c>
      <c r="S487" s="143">
        <f t="shared" si="37"/>
        <v>0</v>
      </c>
      <c r="T487" s="144">
        <f>IF(P487="nio",0,IF(P487&gt;0,VLOOKUP(K487,'3-Productie normen'!A:W,VLOOKUP(P487,'3-Productie normen'!$B$37:$C$59,2,FALSE),FALSE)))/VLOOKUP(B487,'2-Kosten per locatie'!$A$11:$C$31,3,FALSE)</f>
        <v>0</v>
      </c>
      <c r="U487" s="144">
        <f t="shared" si="38"/>
        <v>0</v>
      </c>
      <c r="V487" s="145" t="str">
        <f>VLOOKUP(K487,'3-Productie normen'!A:AG,29,FALSE)</f>
        <v>V</v>
      </c>
      <c r="W487" s="145"/>
      <c r="X487" s="146"/>
      <c r="Y487" s="147">
        <f t="shared" si="39"/>
        <v>6314.7</v>
      </c>
    </row>
    <row r="488" spans="1:25" s="148" customFormat="1" ht="13.9" customHeight="1">
      <c r="A488" s="137">
        <v>488</v>
      </c>
      <c r="B488" s="138" t="s">
        <v>480</v>
      </c>
      <c r="C488" s="138" t="s">
        <v>481</v>
      </c>
      <c r="D488" s="138"/>
      <c r="E488" s="2">
        <v>0</v>
      </c>
      <c r="F488" s="2" t="s">
        <v>913</v>
      </c>
      <c r="G488" s="2" t="s">
        <v>975</v>
      </c>
      <c r="H488" s="2" t="s">
        <v>976</v>
      </c>
      <c r="I488" s="139" t="s">
        <v>46</v>
      </c>
      <c r="J488" s="139" t="s">
        <v>83</v>
      </c>
      <c r="K488" s="139" t="s">
        <v>51</v>
      </c>
      <c r="L488" s="139" t="s">
        <v>314</v>
      </c>
      <c r="M488" s="140"/>
      <c r="N488" s="141">
        <v>39.42</v>
      </c>
      <c r="O488" s="142">
        <f t="shared" si="35"/>
        <v>210</v>
      </c>
      <c r="P488" s="2">
        <v>210</v>
      </c>
      <c r="Q488" s="2">
        <v>0</v>
      </c>
      <c r="R488" s="143" t="e">
        <f t="shared" si="36"/>
        <v>#DIV/0!</v>
      </c>
      <c r="S488" s="143">
        <f t="shared" si="37"/>
        <v>0</v>
      </c>
      <c r="T488" s="144">
        <f>IF(P488="nio",0,IF(P488&gt;0,VLOOKUP(K488,'3-Productie normen'!A:W,VLOOKUP(P488,'3-Productie normen'!$B$37:$C$59,2,FALSE),FALSE)))/VLOOKUP(B488,'2-Kosten per locatie'!$A$11:$C$31,3,FALSE)</f>
        <v>0</v>
      </c>
      <c r="U488" s="144">
        <f t="shared" si="38"/>
        <v>0</v>
      </c>
      <c r="V488" s="145" t="str">
        <f>VLOOKUP(K488,'3-Productie normen'!A:AG,29,FALSE)</f>
        <v>V</v>
      </c>
      <c r="W488" s="145"/>
      <c r="X488" s="146"/>
      <c r="Y488" s="147">
        <f t="shared" si="39"/>
        <v>8278.2000000000007</v>
      </c>
    </row>
    <row r="489" spans="1:25" s="148" customFormat="1" ht="13.9" customHeight="1">
      <c r="A489" s="137">
        <v>489</v>
      </c>
      <c r="B489" s="138" t="s">
        <v>480</v>
      </c>
      <c r="C489" s="138" t="s">
        <v>481</v>
      </c>
      <c r="D489" s="138"/>
      <c r="E489" s="2">
        <v>0</v>
      </c>
      <c r="F489" s="2" t="s">
        <v>913</v>
      </c>
      <c r="G489" s="2" t="s">
        <v>977</v>
      </c>
      <c r="H489" s="2" t="s">
        <v>246</v>
      </c>
      <c r="I489" s="139" t="s">
        <v>46</v>
      </c>
      <c r="J489" s="139" t="s">
        <v>83</v>
      </c>
      <c r="K489" s="139" t="s">
        <v>51</v>
      </c>
      <c r="L489" s="139" t="s">
        <v>314</v>
      </c>
      <c r="M489" s="140"/>
      <c r="N489" s="141">
        <v>5.2</v>
      </c>
      <c r="O489" s="142">
        <f t="shared" si="35"/>
        <v>210</v>
      </c>
      <c r="P489" s="2">
        <v>210</v>
      </c>
      <c r="Q489" s="2">
        <v>0</v>
      </c>
      <c r="R489" s="143" t="e">
        <f t="shared" si="36"/>
        <v>#DIV/0!</v>
      </c>
      <c r="S489" s="143">
        <f t="shared" si="37"/>
        <v>0</v>
      </c>
      <c r="T489" s="144">
        <f>IF(P489="nio",0,IF(P489&gt;0,VLOOKUP(K489,'3-Productie normen'!A:W,VLOOKUP(P489,'3-Productie normen'!$B$37:$C$59,2,FALSE),FALSE)))/VLOOKUP(B489,'2-Kosten per locatie'!$A$11:$C$31,3,FALSE)</f>
        <v>0</v>
      </c>
      <c r="U489" s="144">
        <f t="shared" si="38"/>
        <v>0</v>
      </c>
      <c r="V489" s="145" t="str">
        <f>VLOOKUP(K489,'3-Productie normen'!A:AG,29,FALSE)</f>
        <v>V</v>
      </c>
      <c r="W489" s="145"/>
      <c r="X489" s="146"/>
      <c r="Y489" s="147">
        <f t="shared" si="39"/>
        <v>1092</v>
      </c>
    </row>
    <row r="490" spans="1:25" s="148" customFormat="1" ht="13.9" customHeight="1">
      <c r="A490" s="137">
        <v>490</v>
      </c>
      <c r="B490" s="138" t="s">
        <v>480</v>
      </c>
      <c r="C490" s="138" t="s">
        <v>481</v>
      </c>
      <c r="D490" s="138"/>
      <c r="E490" s="2">
        <v>0</v>
      </c>
      <c r="F490" s="2" t="s">
        <v>913</v>
      </c>
      <c r="G490" s="2" t="s">
        <v>978</v>
      </c>
      <c r="H490" s="2" t="s">
        <v>979</v>
      </c>
      <c r="I490" s="139" t="s">
        <v>46</v>
      </c>
      <c r="J490" s="139" t="s">
        <v>83</v>
      </c>
      <c r="K490" s="139" t="s">
        <v>51</v>
      </c>
      <c r="L490" s="139" t="s">
        <v>314</v>
      </c>
      <c r="M490" s="140"/>
      <c r="N490" s="141">
        <v>31.5</v>
      </c>
      <c r="O490" s="142">
        <f t="shared" si="35"/>
        <v>210</v>
      </c>
      <c r="P490" s="2">
        <v>210</v>
      </c>
      <c r="Q490" s="2">
        <v>0</v>
      </c>
      <c r="R490" s="143" t="e">
        <f t="shared" si="36"/>
        <v>#DIV/0!</v>
      </c>
      <c r="S490" s="143">
        <f t="shared" si="37"/>
        <v>0</v>
      </c>
      <c r="T490" s="144">
        <f>IF(P490="nio",0,IF(P490&gt;0,VLOOKUP(K490,'3-Productie normen'!A:W,VLOOKUP(P490,'3-Productie normen'!$B$37:$C$59,2,FALSE),FALSE)))/VLOOKUP(B490,'2-Kosten per locatie'!$A$11:$C$31,3,FALSE)</f>
        <v>0</v>
      </c>
      <c r="U490" s="144">
        <f t="shared" si="38"/>
        <v>0</v>
      </c>
      <c r="V490" s="145" t="str">
        <f>VLOOKUP(K490,'3-Productie normen'!A:AG,29,FALSE)</f>
        <v>V</v>
      </c>
      <c r="W490" s="145"/>
      <c r="X490" s="146"/>
      <c r="Y490" s="147">
        <f t="shared" si="39"/>
        <v>6615</v>
      </c>
    </row>
    <row r="491" spans="1:25" s="148" customFormat="1" ht="13.9" customHeight="1">
      <c r="A491" s="137">
        <v>491</v>
      </c>
      <c r="B491" s="138" t="s">
        <v>480</v>
      </c>
      <c r="C491" s="138" t="s">
        <v>481</v>
      </c>
      <c r="D491" s="138"/>
      <c r="E491" s="2">
        <v>0</v>
      </c>
      <c r="F491" s="2" t="s">
        <v>913</v>
      </c>
      <c r="G491" s="2" t="s">
        <v>980</v>
      </c>
      <c r="H491" s="2" t="s">
        <v>246</v>
      </c>
      <c r="I491" s="139" t="s">
        <v>267</v>
      </c>
      <c r="J491" s="139" t="s">
        <v>267</v>
      </c>
      <c r="K491" s="139" t="s">
        <v>259</v>
      </c>
      <c r="L491" s="139"/>
      <c r="M491" s="140"/>
      <c r="N491" s="141">
        <v>31.5</v>
      </c>
      <c r="O491" s="142">
        <f t="shared" si="35"/>
        <v>0</v>
      </c>
      <c r="P491" s="2" t="s">
        <v>477</v>
      </c>
      <c r="Q491" s="2">
        <v>0</v>
      </c>
      <c r="R491" s="143">
        <f t="shared" si="36"/>
        <v>0</v>
      </c>
      <c r="S491" s="143">
        <f t="shared" si="37"/>
        <v>0</v>
      </c>
      <c r="T491" s="144">
        <f>IF(P491="nio",0,IF(P491&gt;0,VLOOKUP(K491,'3-Productie normen'!A:W,VLOOKUP(P491,'3-Productie normen'!$B$37:$C$59,2,FALSE),FALSE)))/VLOOKUP(B491,'2-Kosten per locatie'!$A$11:$C$31,3,FALSE)</f>
        <v>0</v>
      </c>
      <c r="U491" s="144">
        <f t="shared" si="38"/>
        <v>0</v>
      </c>
      <c r="V491" s="145">
        <f>VLOOKUP(K491,'3-Productie normen'!A:AG,29,FALSE)</f>
        <v>0</v>
      </c>
      <c r="W491" s="145"/>
      <c r="X491" s="146"/>
      <c r="Y491" s="147">
        <f t="shared" si="39"/>
        <v>0</v>
      </c>
    </row>
    <row r="492" spans="1:25" s="148" customFormat="1" ht="13.9" customHeight="1">
      <c r="A492" s="137">
        <v>492</v>
      </c>
      <c r="B492" s="138" t="s">
        <v>480</v>
      </c>
      <c r="C492" s="138" t="s">
        <v>481</v>
      </c>
      <c r="D492" s="138"/>
      <c r="E492" s="2">
        <v>0</v>
      </c>
      <c r="F492" s="2" t="s">
        <v>913</v>
      </c>
      <c r="G492" s="2" t="s">
        <v>981</v>
      </c>
      <c r="H492" s="2" t="s">
        <v>246</v>
      </c>
      <c r="I492" s="139" t="s">
        <v>46</v>
      </c>
      <c r="J492" s="139" t="s">
        <v>320</v>
      </c>
      <c r="K492" s="139" t="s">
        <v>321</v>
      </c>
      <c r="L492" s="139" t="s">
        <v>314</v>
      </c>
      <c r="M492" s="140"/>
      <c r="N492" s="141">
        <v>4.7699999999999996</v>
      </c>
      <c r="O492" s="142">
        <f t="shared" si="35"/>
        <v>420</v>
      </c>
      <c r="P492" s="2">
        <v>210</v>
      </c>
      <c r="Q492" s="2">
        <v>210</v>
      </c>
      <c r="R492" s="143" t="e">
        <f t="shared" si="36"/>
        <v>#DIV/0!</v>
      </c>
      <c r="S492" s="143" t="e">
        <f t="shared" si="37"/>
        <v>#DIV/0!</v>
      </c>
      <c r="T492" s="144">
        <f>IF(P492="nio",0,IF(P492&gt;0,VLOOKUP(K492,'3-Productie normen'!A:W,VLOOKUP(P492,'3-Productie normen'!$B$37:$C$59,2,FALSE),FALSE)))/VLOOKUP(B492,'2-Kosten per locatie'!$A$11:$C$31,3,FALSE)</f>
        <v>0</v>
      </c>
      <c r="U492" s="144">
        <f t="shared" si="38"/>
        <v>0</v>
      </c>
      <c r="V492" s="145" t="str">
        <f>VLOOKUP(K492,'3-Productie normen'!A:AG,29,FALSE)</f>
        <v>S</v>
      </c>
      <c r="W492" s="145"/>
      <c r="X492" s="146"/>
      <c r="Y492" s="147">
        <f t="shared" si="39"/>
        <v>2003.3999999999999</v>
      </c>
    </row>
    <row r="493" spans="1:25" s="148" customFormat="1" ht="13.9" customHeight="1">
      <c r="A493" s="137">
        <v>493</v>
      </c>
      <c r="B493" s="138" t="s">
        <v>480</v>
      </c>
      <c r="C493" s="138" t="s">
        <v>481</v>
      </c>
      <c r="D493" s="138"/>
      <c r="E493" s="2">
        <v>0</v>
      </c>
      <c r="F493" s="2" t="s">
        <v>913</v>
      </c>
      <c r="G493" s="2" t="s">
        <v>982</v>
      </c>
      <c r="H493" s="2" t="s">
        <v>246</v>
      </c>
      <c r="I493" s="139" t="s">
        <v>46</v>
      </c>
      <c r="J493" s="139" t="s">
        <v>323</v>
      </c>
      <c r="K493" s="139" t="s">
        <v>321</v>
      </c>
      <c r="L493" s="139" t="s">
        <v>314</v>
      </c>
      <c r="M493" s="140"/>
      <c r="N493" s="141">
        <v>1.36</v>
      </c>
      <c r="O493" s="142">
        <f t="shared" si="35"/>
        <v>420</v>
      </c>
      <c r="P493" s="2">
        <v>210</v>
      </c>
      <c r="Q493" s="2">
        <v>210</v>
      </c>
      <c r="R493" s="143" t="e">
        <f t="shared" si="36"/>
        <v>#DIV/0!</v>
      </c>
      <c r="S493" s="143" t="e">
        <f t="shared" si="37"/>
        <v>#DIV/0!</v>
      </c>
      <c r="T493" s="144">
        <f>IF(P493="nio",0,IF(P493&gt;0,VLOOKUP(K493,'3-Productie normen'!A:W,VLOOKUP(P493,'3-Productie normen'!$B$37:$C$59,2,FALSE),FALSE)))/VLOOKUP(B493,'2-Kosten per locatie'!$A$11:$C$31,3,FALSE)</f>
        <v>0</v>
      </c>
      <c r="U493" s="144">
        <f t="shared" si="38"/>
        <v>0</v>
      </c>
      <c r="V493" s="145" t="str">
        <f>VLOOKUP(K493,'3-Productie normen'!A:AG,29,FALSE)</f>
        <v>S</v>
      </c>
      <c r="W493" s="145"/>
      <c r="X493" s="146"/>
      <c r="Y493" s="147">
        <f t="shared" si="39"/>
        <v>571.20000000000005</v>
      </c>
    </row>
    <row r="494" spans="1:25" s="148" customFormat="1" ht="13.9" customHeight="1">
      <c r="A494" s="137">
        <v>494</v>
      </c>
      <c r="B494" s="138" t="s">
        <v>480</v>
      </c>
      <c r="C494" s="138" t="s">
        <v>481</v>
      </c>
      <c r="D494" s="138"/>
      <c r="E494" s="2">
        <v>0</v>
      </c>
      <c r="F494" s="2" t="s">
        <v>913</v>
      </c>
      <c r="G494" s="2" t="s">
        <v>983</v>
      </c>
      <c r="H494" s="2" t="s">
        <v>246</v>
      </c>
      <c r="I494" s="139" t="s">
        <v>46</v>
      </c>
      <c r="J494" s="139" t="s">
        <v>323</v>
      </c>
      <c r="K494" s="139" t="s">
        <v>321</v>
      </c>
      <c r="L494" s="139" t="s">
        <v>314</v>
      </c>
      <c r="M494" s="140"/>
      <c r="N494" s="141">
        <v>1.36</v>
      </c>
      <c r="O494" s="142">
        <f t="shared" si="35"/>
        <v>420</v>
      </c>
      <c r="P494" s="2">
        <v>210</v>
      </c>
      <c r="Q494" s="2">
        <v>210</v>
      </c>
      <c r="R494" s="143" t="e">
        <f t="shared" si="36"/>
        <v>#DIV/0!</v>
      </c>
      <c r="S494" s="143" t="e">
        <f t="shared" si="37"/>
        <v>#DIV/0!</v>
      </c>
      <c r="T494" s="144">
        <f>IF(P494="nio",0,IF(P494&gt;0,VLOOKUP(K494,'3-Productie normen'!A:W,VLOOKUP(P494,'3-Productie normen'!$B$37:$C$59,2,FALSE),FALSE)))/VLOOKUP(B494,'2-Kosten per locatie'!$A$11:$C$31,3,FALSE)</f>
        <v>0</v>
      </c>
      <c r="U494" s="144">
        <f t="shared" si="38"/>
        <v>0</v>
      </c>
      <c r="V494" s="145" t="str">
        <f>VLOOKUP(K494,'3-Productie normen'!A:AG,29,FALSE)</f>
        <v>S</v>
      </c>
      <c r="W494" s="145"/>
      <c r="X494" s="146"/>
      <c r="Y494" s="147">
        <f t="shared" si="39"/>
        <v>571.20000000000005</v>
      </c>
    </row>
    <row r="495" spans="1:25" s="148" customFormat="1" ht="13.9" customHeight="1">
      <c r="A495" s="137">
        <v>495</v>
      </c>
      <c r="B495" s="138" t="s">
        <v>480</v>
      </c>
      <c r="C495" s="138" t="s">
        <v>481</v>
      </c>
      <c r="D495" s="138"/>
      <c r="E495" s="2">
        <v>0</v>
      </c>
      <c r="F495" s="2" t="s">
        <v>913</v>
      </c>
      <c r="G495" s="2" t="s">
        <v>984</v>
      </c>
      <c r="H495" s="2" t="s">
        <v>246</v>
      </c>
      <c r="I495" s="139" t="s">
        <v>46</v>
      </c>
      <c r="J495" s="139" t="s">
        <v>320</v>
      </c>
      <c r="K495" s="139" t="s">
        <v>321</v>
      </c>
      <c r="L495" s="139" t="s">
        <v>314</v>
      </c>
      <c r="M495" s="140"/>
      <c r="N495" s="141">
        <v>8.5</v>
      </c>
      <c r="O495" s="142">
        <f t="shared" si="35"/>
        <v>420</v>
      </c>
      <c r="P495" s="2">
        <v>210</v>
      </c>
      <c r="Q495" s="2">
        <v>210</v>
      </c>
      <c r="R495" s="143" t="e">
        <f t="shared" si="36"/>
        <v>#DIV/0!</v>
      </c>
      <c r="S495" s="143" t="e">
        <f t="shared" si="37"/>
        <v>#DIV/0!</v>
      </c>
      <c r="T495" s="144">
        <f>IF(P495="nio",0,IF(P495&gt;0,VLOOKUP(K495,'3-Productie normen'!A:W,VLOOKUP(P495,'3-Productie normen'!$B$37:$C$59,2,FALSE),FALSE)))/VLOOKUP(B495,'2-Kosten per locatie'!$A$11:$C$31,3,FALSE)</f>
        <v>0</v>
      </c>
      <c r="U495" s="144">
        <f t="shared" si="38"/>
        <v>0</v>
      </c>
      <c r="V495" s="145" t="str">
        <f>VLOOKUP(K495,'3-Productie normen'!A:AG,29,FALSE)</f>
        <v>S</v>
      </c>
      <c r="W495" s="145"/>
      <c r="X495" s="146"/>
      <c r="Y495" s="147">
        <f t="shared" si="39"/>
        <v>3570</v>
      </c>
    </row>
    <row r="496" spans="1:25" s="148" customFormat="1" ht="13.9" customHeight="1">
      <c r="A496" s="137">
        <v>496</v>
      </c>
      <c r="B496" s="138" t="s">
        <v>480</v>
      </c>
      <c r="C496" s="138" t="s">
        <v>481</v>
      </c>
      <c r="D496" s="138"/>
      <c r="E496" s="2">
        <v>0</v>
      </c>
      <c r="F496" s="2" t="s">
        <v>913</v>
      </c>
      <c r="G496" s="2" t="s">
        <v>985</v>
      </c>
      <c r="H496" s="2" t="s">
        <v>246</v>
      </c>
      <c r="I496" s="139" t="s">
        <v>46</v>
      </c>
      <c r="J496" s="139" t="s">
        <v>323</v>
      </c>
      <c r="K496" s="139" t="s">
        <v>321</v>
      </c>
      <c r="L496" s="139" t="s">
        <v>314</v>
      </c>
      <c r="M496" s="140"/>
      <c r="N496" s="141">
        <v>1.21</v>
      </c>
      <c r="O496" s="142">
        <f t="shared" si="35"/>
        <v>420</v>
      </c>
      <c r="P496" s="2">
        <v>210</v>
      </c>
      <c r="Q496" s="2">
        <v>210</v>
      </c>
      <c r="R496" s="143" t="e">
        <f t="shared" si="36"/>
        <v>#DIV/0!</v>
      </c>
      <c r="S496" s="143" t="e">
        <f t="shared" si="37"/>
        <v>#DIV/0!</v>
      </c>
      <c r="T496" s="144">
        <f>IF(P496="nio",0,IF(P496&gt;0,VLOOKUP(K496,'3-Productie normen'!A:W,VLOOKUP(P496,'3-Productie normen'!$B$37:$C$59,2,FALSE),FALSE)))/VLOOKUP(B496,'2-Kosten per locatie'!$A$11:$C$31,3,FALSE)</f>
        <v>0</v>
      </c>
      <c r="U496" s="144">
        <f t="shared" si="38"/>
        <v>0</v>
      </c>
      <c r="V496" s="145" t="str">
        <f>VLOOKUP(K496,'3-Productie normen'!A:AG,29,FALSE)</f>
        <v>S</v>
      </c>
      <c r="W496" s="145"/>
      <c r="X496" s="146"/>
      <c r="Y496" s="147">
        <f t="shared" si="39"/>
        <v>508.2</v>
      </c>
    </row>
    <row r="497" spans="1:25" s="148" customFormat="1" ht="13.9" customHeight="1">
      <c r="A497" s="137">
        <v>497</v>
      </c>
      <c r="B497" s="138" t="s">
        <v>480</v>
      </c>
      <c r="C497" s="138" t="s">
        <v>481</v>
      </c>
      <c r="D497" s="138"/>
      <c r="E497" s="2">
        <v>0</v>
      </c>
      <c r="F497" s="2" t="s">
        <v>913</v>
      </c>
      <c r="G497" s="2" t="s">
        <v>986</v>
      </c>
      <c r="H497" s="2" t="s">
        <v>246</v>
      </c>
      <c r="I497" s="139" t="s">
        <v>46</v>
      </c>
      <c r="J497" s="139" t="s">
        <v>323</v>
      </c>
      <c r="K497" s="139" t="s">
        <v>321</v>
      </c>
      <c r="L497" s="139" t="s">
        <v>314</v>
      </c>
      <c r="M497" s="140"/>
      <c r="N497" s="141">
        <v>1.19</v>
      </c>
      <c r="O497" s="142">
        <f t="shared" si="35"/>
        <v>420</v>
      </c>
      <c r="P497" s="2">
        <v>210</v>
      </c>
      <c r="Q497" s="2">
        <v>210</v>
      </c>
      <c r="R497" s="143" t="e">
        <f t="shared" si="36"/>
        <v>#DIV/0!</v>
      </c>
      <c r="S497" s="143" t="e">
        <f t="shared" si="37"/>
        <v>#DIV/0!</v>
      </c>
      <c r="T497" s="144">
        <f>IF(P497="nio",0,IF(P497&gt;0,VLOOKUP(K497,'3-Productie normen'!A:W,VLOOKUP(P497,'3-Productie normen'!$B$37:$C$59,2,FALSE),FALSE)))/VLOOKUP(B497,'2-Kosten per locatie'!$A$11:$C$31,3,FALSE)</f>
        <v>0</v>
      </c>
      <c r="U497" s="144">
        <f t="shared" si="38"/>
        <v>0</v>
      </c>
      <c r="V497" s="145" t="str">
        <f>VLOOKUP(K497,'3-Productie normen'!A:AG,29,FALSE)</f>
        <v>S</v>
      </c>
      <c r="W497" s="145"/>
      <c r="X497" s="146"/>
      <c r="Y497" s="147">
        <f t="shared" si="39"/>
        <v>499.79999999999995</v>
      </c>
    </row>
    <row r="498" spans="1:25" s="148" customFormat="1" ht="13.9" customHeight="1">
      <c r="A498" s="137">
        <v>498</v>
      </c>
      <c r="B498" s="138" t="s">
        <v>480</v>
      </c>
      <c r="C498" s="138" t="s">
        <v>481</v>
      </c>
      <c r="D498" s="138"/>
      <c r="E498" s="2">
        <v>0</v>
      </c>
      <c r="F498" s="2" t="s">
        <v>913</v>
      </c>
      <c r="G498" s="2" t="s">
        <v>987</v>
      </c>
      <c r="H498" s="2" t="s">
        <v>246</v>
      </c>
      <c r="I498" s="139" t="s">
        <v>46</v>
      </c>
      <c r="J498" s="139" t="s">
        <v>323</v>
      </c>
      <c r="K498" s="139" t="s">
        <v>321</v>
      </c>
      <c r="L498" s="139" t="s">
        <v>314</v>
      </c>
      <c r="M498" s="140"/>
      <c r="N498" s="141">
        <v>1.19</v>
      </c>
      <c r="O498" s="142">
        <f t="shared" si="35"/>
        <v>420</v>
      </c>
      <c r="P498" s="2">
        <v>210</v>
      </c>
      <c r="Q498" s="2">
        <v>210</v>
      </c>
      <c r="R498" s="143" t="e">
        <f t="shared" si="36"/>
        <v>#DIV/0!</v>
      </c>
      <c r="S498" s="143" t="e">
        <f t="shared" si="37"/>
        <v>#DIV/0!</v>
      </c>
      <c r="T498" s="144">
        <f>IF(P498="nio",0,IF(P498&gt;0,VLOOKUP(K498,'3-Productie normen'!A:W,VLOOKUP(P498,'3-Productie normen'!$B$37:$C$59,2,FALSE),FALSE)))/VLOOKUP(B498,'2-Kosten per locatie'!$A$11:$C$31,3,FALSE)</f>
        <v>0</v>
      </c>
      <c r="U498" s="144">
        <f t="shared" si="38"/>
        <v>0</v>
      </c>
      <c r="V498" s="145" t="str">
        <f>VLOOKUP(K498,'3-Productie normen'!A:AG,29,FALSE)</f>
        <v>S</v>
      </c>
      <c r="W498" s="145"/>
      <c r="X498" s="146"/>
      <c r="Y498" s="147">
        <f t="shared" si="39"/>
        <v>499.79999999999995</v>
      </c>
    </row>
    <row r="499" spans="1:25" s="148" customFormat="1" ht="13.9" customHeight="1">
      <c r="A499" s="137">
        <v>499</v>
      </c>
      <c r="B499" s="138" t="s">
        <v>480</v>
      </c>
      <c r="C499" s="138" t="s">
        <v>481</v>
      </c>
      <c r="D499" s="138"/>
      <c r="E499" s="2">
        <v>0</v>
      </c>
      <c r="F499" s="2" t="s">
        <v>913</v>
      </c>
      <c r="G499" s="2" t="s">
        <v>988</v>
      </c>
      <c r="H499" s="2" t="s">
        <v>246</v>
      </c>
      <c r="I499" s="139" t="s">
        <v>46</v>
      </c>
      <c r="J499" s="139" t="s">
        <v>323</v>
      </c>
      <c r="K499" s="139" t="s">
        <v>321</v>
      </c>
      <c r="L499" s="139" t="s">
        <v>314</v>
      </c>
      <c r="M499" s="140"/>
      <c r="N499" s="141">
        <v>1.21</v>
      </c>
      <c r="O499" s="142">
        <f t="shared" si="35"/>
        <v>420</v>
      </c>
      <c r="P499" s="2">
        <v>210</v>
      </c>
      <c r="Q499" s="2">
        <v>210</v>
      </c>
      <c r="R499" s="143" t="e">
        <f t="shared" si="36"/>
        <v>#DIV/0!</v>
      </c>
      <c r="S499" s="143" t="e">
        <f t="shared" si="37"/>
        <v>#DIV/0!</v>
      </c>
      <c r="T499" s="144">
        <f>IF(P499="nio",0,IF(P499&gt;0,VLOOKUP(K499,'3-Productie normen'!A:W,VLOOKUP(P499,'3-Productie normen'!$B$37:$C$59,2,FALSE),FALSE)))/VLOOKUP(B499,'2-Kosten per locatie'!$A$11:$C$31,3,FALSE)</f>
        <v>0</v>
      </c>
      <c r="U499" s="144">
        <f t="shared" si="38"/>
        <v>0</v>
      </c>
      <c r="V499" s="145" t="str">
        <f>VLOOKUP(K499,'3-Productie normen'!A:AG,29,FALSE)</f>
        <v>S</v>
      </c>
      <c r="W499" s="145"/>
      <c r="X499" s="146"/>
      <c r="Y499" s="147">
        <f t="shared" si="39"/>
        <v>508.2</v>
      </c>
    </row>
    <row r="500" spans="1:25" s="148" customFormat="1" ht="13.9" customHeight="1">
      <c r="A500" s="137">
        <v>500</v>
      </c>
      <c r="B500" s="138" t="s">
        <v>480</v>
      </c>
      <c r="C500" s="138" t="s">
        <v>481</v>
      </c>
      <c r="D500" s="138"/>
      <c r="E500" s="2">
        <v>0</v>
      </c>
      <c r="F500" s="2" t="s">
        <v>913</v>
      </c>
      <c r="G500" s="2" t="s">
        <v>989</v>
      </c>
      <c r="H500" s="2" t="s">
        <v>246</v>
      </c>
      <c r="I500" s="139" t="s">
        <v>46</v>
      </c>
      <c r="J500" s="139" t="s">
        <v>323</v>
      </c>
      <c r="K500" s="139" t="s">
        <v>321</v>
      </c>
      <c r="L500" s="139" t="s">
        <v>314</v>
      </c>
      <c r="M500" s="140"/>
      <c r="N500" s="141">
        <v>5.61</v>
      </c>
      <c r="O500" s="142">
        <f t="shared" si="35"/>
        <v>420</v>
      </c>
      <c r="P500" s="2">
        <v>210</v>
      </c>
      <c r="Q500" s="2">
        <v>210</v>
      </c>
      <c r="R500" s="143" t="e">
        <f t="shared" si="36"/>
        <v>#DIV/0!</v>
      </c>
      <c r="S500" s="143" t="e">
        <f t="shared" si="37"/>
        <v>#DIV/0!</v>
      </c>
      <c r="T500" s="144">
        <f>IF(P500="nio",0,IF(P500&gt;0,VLOOKUP(K500,'3-Productie normen'!A:W,VLOOKUP(P500,'3-Productie normen'!$B$37:$C$59,2,FALSE),FALSE)))/VLOOKUP(B500,'2-Kosten per locatie'!$A$11:$C$31,3,FALSE)</f>
        <v>0</v>
      </c>
      <c r="U500" s="144">
        <f t="shared" si="38"/>
        <v>0</v>
      </c>
      <c r="V500" s="145" t="str">
        <f>VLOOKUP(K500,'3-Productie normen'!A:AG,29,FALSE)</f>
        <v>S</v>
      </c>
      <c r="W500" s="145"/>
      <c r="X500" s="146"/>
      <c r="Y500" s="147">
        <f t="shared" si="39"/>
        <v>2356.2000000000003</v>
      </c>
    </row>
    <row r="501" spans="1:25" s="148" customFormat="1" ht="13.9" customHeight="1">
      <c r="A501" s="137">
        <v>501</v>
      </c>
      <c r="B501" s="138" t="s">
        <v>480</v>
      </c>
      <c r="C501" s="138" t="s">
        <v>481</v>
      </c>
      <c r="D501" s="138"/>
      <c r="E501" s="2">
        <v>0</v>
      </c>
      <c r="F501" s="2" t="s">
        <v>913</v>
      </c>
      <c r="G501" s="2" t="s">
        <v>990</v>
      </c>
      <c r="H501" s="2" t="s">
        <v>246</v>
      </c>
      <c r="I501" s="139" t="s">
        <v>46</v>
      </c>
      <c r="J501" s="139" t="s">
        <v>320</v>
      </c>
      <c r="K501" s="139" t="s">
        <v>321</v>
      </c>
      <c r="L501" s="139" t="s">
        <v>314</v>
      </c>
      <c r="M501" s="140"/>
      <c r="N501" s="141">
        <v>12.24</v>
      </c>
      <c r="O501" s="142">
        <f t="shared" si="35"/>
        <v>420</v>
      </c>
      <c r="P501" s="2">
        <v>210</v>
      </c>
      <c r="Q501" s="2">
        <v>210</v>
      </c>
      <c r="R501" s="143" t="e">
        <f t="shared" si="36"/>
        <v>#DIV/0!</v>
      </c>
      <c r="S501" s="143" t="e">
        <f t="shared" si="37"/>
        <v>#DIV/0!</v>
      </c>
      <c r="T501" s="144">
        <f>IF(P501="nio",0,IF(P501&gt;0,VLOOKUP(K501,'3-Productie normen'!A:W,VLOOKUP(P501,'3-Productie normen'!$B$37:$C$59,2,FALSE),FALSE)))/VLOOKUP(B501,'2-Kosten per locatie'!$A$11:$C$31,3,FALSE)</f>
        <v>0</v>
      </c>
      <c r="U501" s="144">
        <f t="shared" si="38"/>
        <v>0</v>
      </c>
      <c r="V501" s="145" t="str">
        <f>VLOOKUP(K501,'3-Productie normen'!A:AG,29,FALSE)</f>
        <v>S</v>
      </c>
      <c r="W501" s="145"/>
      <c r="X501" s="146"/>
      <c r="Y501" s="147">
        <f t="shared" si="39"/>
        <v>5140.8</v>
      </c>
    </row>
    <row r="502" spans="1:25" s="148" customFormat="1" ht="13.9" customHeight="1">
      <c r="A502" s="137">
        <v>502</v>
      </c>
      <c r="B502" s="138" t="s">
        <v>480</v>
      </c>
      <c r="C502" s="138" t="s">
        <v>481</v>
      </c>
      <c r="D502" s="138"/>
      <c r="E502" s="2">
        <v>0</v>
      </c>
      <c r="F502" s="2" t="s">
        <v>913</v>
      </c>
      <c r="G502" s="2" t="s">
        <v>991</v>
      </c>
      <c r="H502" s="2" t="s">
        <v>246</v>
      </c>
      <c r="I502" s="139" t="s">
        <v>46</v>
      </c>
      <c r="J502" s="139" t="s">
        <v>323</v>
      </c>
      <c r="K502" s="139" t="s">
        <v>321</v>
      </c>
      <c r="L502" s="139" t="s">
        <v>314</v>
      </c>
      <c r="M502" s="140"/>
      <c r="N502" s="141">
        <v>1.1200000000000001</v>
      </c>
      <c r="O502" s="142">
        <f t="shared" si="35"/>
        <v>420</v>
      </c>
      <c r="P502" s="2">
        <v>210</v>
      </c>
      <c r="Q502" s="2">
        <v>210</v>
      </c>
      <c r="R502" s="143" t="e">
        <f t="shared" si="36"/>
        <v>#DIV/0!</v>
      </c>
      <c r="S502" s="143" t="e">
        <f t="shared" si="37"/>
        <v>#DIV/0!</v>
      </c>
      <c r="T502" s="144">
        <f>IF(P502="nio",0,IF(P502&gt;0,VLOOKUP(K502,'3-Productie normen'!A:W,VLOOKUP(P502,'3-Productie normen'!$B$37:$C$59,2,FALSE),FALSE)))/VLOOKUP(B502,'2-Kosten per locatie'!$A$11:$C$31,3,FALSE)</f>
        <v>0</v>
      </c>
      <c r="U502" s="144">
        <f t="shared" si="38"/>
        <v>0</v>
      </c>
      <c r="V502" s="145" t="str">
        <f>VLOOKUP(K502,'3-Productie normen'!A:AG,29,FALSE)</f>
        <v>S</v>
      </c>
      <c r="W502" s="145"/>
      <c r="X502" s="146"/>
      <c r="Y502" s="147">
        <f t="shared" si="39"/>
        <v>470.40000000000003</v>
      </c>
    </row>
    <row r="503" spans="1:25" s="148" customFormat="1" ht="13.9" customHeight="1">
      <c r="A503" s="137">
        <v>503</v>
      </c>
      <c r="B503" s="138" t="s">
        <v>480</v>
      </c>
      <c r="C503" s="138" t="s">
        <v>481</v>
      </c>
      <c r="D503" s="138"/>
      <c r="E503" s="2">
        <v>0</v>
      </c>
      <c r="F503" s="2" t="s">
        <v>913</v>
      </c>
      <c r="G503" s="2" t="s">
        <v>992</v>
      </c>
      <c r="H503" s="2" t="s">
        <v>246</v>
      </c>
      <c r="I503" s="139" t="s">
        <v>46</v>
      </c>
      <c r="J503" s="139" t="s">
        <v>323</v>
      </c>
      <c r="K503" s="139" t="s">
        <v>321</v>
      </c>
      <c r="L503" s="139" t="s">
        <v>314</v>
      </c>
      <c r="M503" s="140"/>
      <c r="N503" s="141">
        <v>1.1499999999999999</v>
      </c>
      <c r="O503" s="142">
        <f t="shared" si="35"/>
        <v>420</v>
      </c>
      <c r="P503" s="2">
        <v>210</v>
      </c>
      <c r="Q503" s="2">
        <v>210</v>
      </c>
      <c r="R503" s="143" t="e">
        <f t="shared" si="36"/>
        <v>#DIV/0!</v>
      </c>
      <c r="S503" s="143" t="e">
        <f t="shared" si="37"/>
        <v>#DIV/0!</v>
      </c>
      <c r="T503" s="144">
        <f>IF(P503="nio",0,IF(P503&gt;0,VLOOKUP(K503,'3-Productie normen'!A:W,VLOOKUP(P503,'3-Productie normen'!$B$37:$C$59,2,FALSE),FALSE)))/VLOOKUP(B503,'2-Kosten per locatie'!$A$11:$C$31,3,FALSE)</f>
        <v>0</v>
      </c>
      <c r="U503" s="144">
        <f t="shared" si="38"/>
        <v>0</v>
      </c>
      <c r="V503" s="145" t="str">
        <f>VLOOKUP(K503,'3-Productie normen'!A:AG,29,FALSE)</f>
        <v>S</v>
      </c>
      <c r="W503" s="145"/>
      <c r="X503" s="146"/>
      <c r="Y503" s="147">
        <f t="shared" si="39"/>
        <v>482.99999999999994</v>
      </c>
    </row>
    <row r="504" spans="1:25" s="148" customFormat="1" ht="13.9" customHeight="1">
      <c r="A504" s="137">
        <v>504</v>
      </c>
      <c r="B504" s="138" t="s">
        <v>480</v>
      </c>
      <c r="C504" s="138" t="s">
        <v>481</v>
      </c>
      <c r="D504" s="138"/>
      <c r="E504" s="2">
        <v>0</v>
      </c>
      <c r="F504" s="2" t="s">
        <v>913</v>
      </c>
      <c r="G504" s="2" t="s">
        <v>993</v>
      </c>
      <c r="H504" s="2" t="s">
        <v>246</v>
      </c>
      <c r="I504" s="139" t="s">
        <v>46</v>
      </c>
      <c r="J504" s="139" t="s">
        <v>323</v>
      </c>
      <c r="K504" s="139" t="s">
        <v>321</v>
      </c>
      <c r="L504" s="139" t="s">
        <v>314</v>
      </c>
      <c r="M504" s="140"/>
      <c r="N504" s="141">
        <v>1.1499999999999999</v>
      </c>
      <c r="O504" s="142">
        <f t="shared" si="35"/>
        <v>420</v>
      </c>
      <c r="P504" s="2">
        <v>210</v>
      </c>
      <c r="Q504" s="2">
        <v>210</v>
      </c>
      <c r="R504" s="143" t="e">
        <f t="shared" si="36"/>
        <v>#DIV/0!</v>
      </c>
      <c r="S504" s="143" t="e">
        <f t="shared" si="37"/>
        <v>#DIV/0!</v>
      </c>
      <c r="T504" s="144">
        <f>IF(P504="nio",0,IF(P504&gt;0,VLOOKUP(K504,'3-Productie normen'!A:W,VLOOKUP(P504,'3-Productie normen'!$B$37:$C$59,2,FALSE),FALSE)))/VLOOKUP(B504,'2-Kosten per locatie'!$A$11:$C$31,3,FALSE)</f>
        <v>0</v>
      </c>
      <c r="U504" s="144">
        <f t="shared" si="38"/>
        <v>0</v>
      </c>
      <c r="V504" s="145" t="str">
        <f>VLOOKUP(K504,'3-Productie normen'!A:AG,29,FALSE)</f>
        <v>S</v>
      </c>
      <c r="W504" s="145"/>
      <c r="X504" s="146"/>
      <c r="Y504" s="147">
        <f t="shared" si="39"/>
        <v>482.99999999999994</v>
      </c>
    </row>
    <row r="505" spans="1:25" s="148" customFormat="1" ht="13.9" customHeight="1">
      <c r="A505" s="137">
        <v>505</v>
      </c>
      <c r="B505" s="138" t="s">
        <v>480</v>
      </c>
      <c r="C505" s="138" t="s">
        <v>481</v>
      </c>
      <c r="D505" s="138"/>
      <c r="E505" s="2">
        <v>0</v>
      </c>
      <c r="F505" s="2" t="s">
        <v>913</v>
      </c>
      <c r="G505" s="2" t="s">
        <v>994</v>
      </c>
      <c r="H505" s="2" t="s">
        <v>246</v>
      </c>
      <c r="I505" s="139" t="s">
        <v>46</v>
      </c>
      <c r="J505" s="139" t="s">
        <v>323</v>
      </c>
      <c r="K505" s="139" t="s">
        <v>321</v>
      </c>
      <c r="L505" s="139" t="s">
        <v>314</v>
      </c>
      <c r="M505" s="140"/>
      <c r="N505" s="141">
        <v>1.1499999999999999</v>
      </c>
      <c r="O505" s="142">
        <f t="shared" si="35"/>
        <v>420</v>
      </c>
      <c r="P505" s="2">
        <v>210</v>
      </c>
      <c r="Q505" s="2">
        <v>210</v>
      </c>
      <c r="R505" s="143" t="e">
        <f t="shared" si="36"/>
        <v>#DIV/0!</v>
      </c>
      <c r="S505" s="143" t="e">
        <f t="shared" si="37"/>
        <v>#DIV/0!</v>
      </c>
      <c r="T505" s="144">
        <f>IF(P505="nio",0,IF(P505&gt;0,VLOOKUP(K505,'3-Productie normen'!A:W,VLOOKUP(P505,'3-Productie normen'!$B$37:$C$59,2,FALSE),FALSE)))/VLOOKUP(B505,'2-Kosten per locatie'!$A$11:$C$31,3,FALSE)</f>
        <v>0</v>
      </c>
      <c r="U505" s="144">
        <f t="shared" si="38"/>
        <v>0</v>
      </c>
      <c r="V505" s="145" t="str">
        <f>VLOOKUP(K505,'3-Productie normen'!A:AG,29,FALSE)</f>
        <v>S</v>
      </c>
      <c r="W505" s="145"/>
      <c r="X505" s="146"/>
      <c r="Y505" s="147">
        <f t="shared" si="39"/>
        <v>482.99999999999994</v>
      </c>
    </row>
    <row r="506" spans="1:25" s="148" customFormat="1" ht="13.9" customHeight="1">
      <c r="A506" s="137">
        <v>506</v>
      </c>
      <c r="B506" s="138" t="s">
        <v>480</v>
      </c>
      <c r="C506" s="138" t="s">
        <v>481</v>
      </c>
      <c r="D506" s="138"/>
      <c r="E506" s="2">
        <v>0</v>
      </c>
      <c r="F506" s="2" t="s">
        <v>913</v>
      </c>
      <c r="G506" s="2" t="s">
        <v>995</v>
      </c>
      <c r="H506" s="2" t="s">
        <v>246</v>
      </c>
      <c r="I506" s="139" t="s">
        <v>46</v>
      </c>
      <c r="J506" s="139" t="s">
        <v>323</v>
      </c>
      <c r="K506" s="139" t="s">
        <v>321</v>
      </c>
      <c r="L506" s="139" t="s">
        <v>314</v>
      </c>
      <c r="M506" s="140"/>
      <c r="N506" s="141">
        <v>1.1499999999999999</v>
      </c>
      <c r="O506" s="142">
        <f t="shared" si="35"/>
        <v>420</v>
      </c>
      <c r="P506" s="2">
        <v>210</v>
      </c>
      <c r="Q506" s="2">
        <v>210</v>
      </c>
      <c r="R506" s="143" t="e">
        <f t="shared" si="36"/>
        <v>#DIV/0!</v>
      </c>
      <c r="S506" s="143" t="e">
        <f t="shared" si="37"/>
        <v>#DIV/0!</v>
      </c>
      <c r="T506" s="144">
        <f>IF(P506="nio",0,IF(P506&gt;0,VLOOKUP(K506,'3-Productie normen'!A:W,VLOOKUP(P506,'3-Productie normen'!$B$37:$C$59,2,FALSE),FALSE)))/VLOOKUP(B506,'2-Kosten per locatie'!$A$11:$C$31,3,FALSE)</f>
        <v>0</v>
      </c>
      <c r="U506" s="144">
        <f t="shared" si="38"/>
        <v>0</v>
      </c>
      <c r="V506" s="145" t="str">
        <f>VLOOKUP(K506,'3-Productie normen'!A:AG,29,FALSE)</f>
        <v>S</v>
      </c>
      <c r="W506" s="145"/>
      <c r="X506" s="146"/>
      <c r="Y506" s="147">
        <f t="shared" si="39"/>
        <v>482.99999999999994</v>
      </c>
    </row>
    <row r="507" spans="1:25" s="148" customFormat="1" ht="13.9" customHeight="1">
      <c r="A507" s="137">
        <v>507</v>
      </c>
      <c r="B507" s="138" t="s">
        <v>480</v>
      </c>
      <c r="C507" s="138" t="s">
        <v>481</v>
      </c>
      <c r="D507" s="138"/>
      <c r="E507" s="2">
        <v>0</v>
      </c>
      <c r="F507" s="2" t="s">
        <v>913</v>
      </c>
      <c r="G507" s="2" t="s">
        <v>996</v>
      </c>
      <c r="H507" s="2" t="s">
        <v>246</v>
      </c>
      <c r="I507" s="139" t="s">
        <v>46</v>
      </c>
      <c r="J507" s="139" t="s">
        <v>323</v>
      </c>
      <c r="K507" s="139" t="s">
        <v>321</v>
      </c>
      <c r="L507" s="139" t="s">
        <v>314</v>
      </c>
      <c r="M507" s="140"/>
      <c r="N507" s="141">
        <v>1.17</v>
      </c>
      <c r="O507" s="142">
        <f t="shared" si="35"/>
        <v>420</v>
      </c>
      <c r="P507" s="2">
        <v>210</v>
      </c>
      <c r="Q507" s="2">
        <v>210</v>
      </c>
      <c r="R507" s="143" t="e">
        <f t="shared" si="36"/>
        <v>#DIV/0!</v>
      </c>
      <c r="S507" s="143" t="e">
        <f t="shared" si="37"/>
        <v>#DIV/0!</v>
      </c>
      <c r="T507" s="144">
        <f>IF(P507="nio",0,IF(P507&gt;0,VLOOKUP(K507,'3-Productie normen'!A:W,VLOOKUP(P507,'3-Productie normen'!$B$37:$C$59,2,FALSE),FALSE)))/VLOOKUP(B507,'2-Kosten per locatie'!$A$11:$C$31,3,FALSE)</f>
        <v>0</v>
      </c>
      <c r="U507" s="144">
        <f t="shared" si="38"/>
        <v>0</v>
      </c>
      <c r="V507" s="145" t="str">
        <f>VLOOKUP(K507,'3-Productie normen'!A:AG,29,FALSE)</f>
        <v>S</v>
      </c>
      <c r="W507" s="145"/>
      <c r="X507" s="146"/>
      <c r="Y507" s="147">
        <f t="shared" si="39"/>
        <v>491.4</v>
      </c>
    </row>
    <row r="508" spans="1:25" s="148" customFormat="1" ht="13.9" customHeight="1">
      <c r="A508" s="137">
        <v>508</v>
      </c>
      <c r="B508" s="138" t="s">
        <v>480</v>
      </c>
      <c r="C508" s="138" t="s">
        <v>481</v>
      </c>
      <c r="D508" s="138"/>
      <c r="E508" s="2">
        <v>0</v>
      </c>
      <c r="F508" s="2" t="s">
        <v>913</v>
      </c>
      <c r="G508" s="2" t="s">
        <v>997</v>
      </c>
      <c r="H508" s="2" t="s">
        <v>998</v>
      </c>
      <c r="I508" s="139" t="s">
        <v>350</v>
      </c>
      <c r="J508" s="139" t="s">
        <v>450</v>
      </c>
      <c r="K508" s="139" t="s">
        <v>619</v>
      </c>
      <c r="L508" s="139" t="s">
        <v>999</v>
      </c>
      <c r="M508" s="140"/>
      <c r="N508" s="141">
        <v>438.94</v>
      </c>
      <c r="O508" s="142">
        <f t="shared" si="35"/>
        <v>210</v>
      </c>
      <c r="P508" s="2">
        <v>210</v>
      </c>
      <c r="Q508" s="2">
        <v>0</v>
      </c>
      <c r="R508" s="143" t="e">
        <f t="shared" si="36"/>
        <v>#DIV/0!</v>
      </c>
      <c r="S508" s="143">
        <f t="shared" si="37"/>
        <v>0</v>
      </c>
      <c r="T508" s="144">
        <f>IF(P508="nio",0,IF(P508&gt;0,VLOOKUP(K508,'3-Productie normen'!A:W,VLOOKUP(P508,'3-Productie normen'!$B$37:$C$59,2,FALSE),FALSE)))/VLOOKUP(B508,'2-Kosten per locatie'!$A$11:$C$31,3,FALSE)</f>
        <v>0</v>
      </c>
      <c r="U508" s="144">
        <f t="shared" si="38"/>
        <v>0</v>
      </c>
      <c r="V508" s="145" t="str">
        <f>VLOOKUP(K508,'3-Productie normen'!A:AG,29,FALSE)</f>
        <v>L</v>
      </c>
      <c r="W508" s="145"/>
      <c r="X508" s="146"/>
      <c r="Y508" s="147">
        <f t="shared" si="39"/>
        <v>92177.4</v>
      </c>
    </row>
    <row r="509" spans="1:25" s="148" customFormat="1" ht="13.9" customHeight="1">
      <c r="A509" s="137">
        <v>509</v>
      </c>
      <c r="B509" s="138" t="s">
        <v>480</v>
      </c>
      <c r="C509" s="138" t="s">
        <v>481</v>
      </c>
      <c r="D509" s="138"/>
      <c r="E509" s="2">
        <v>0</v>
      </c>
      <c r="F509" s="2" t="s">
        <v>913</v>
      </c>
      <c r="G509" s="2" t="s">
        <v>1000</v>
      </c>
      <c r="H509" s="2" t="s">
        <v>1001</v>
      </c>
      <c r="I509" s="139" t="s">
        <v>267</v>
      </c>
      <c r="J509" s="139" t="s">
        <v>267</v>
      </c>
      <c r="K509" s="139" t="s">
        <v>267</v>
      </c>
      <c r="L509" s="139" t="s">
        <v>999</v>
      </c>
      <c r="M509" s="140"/>
      <c r="N509" s="141">
        <v>25.15</v>
      </c>
      <c r="O509" s="142">
        <f t="shared" si="35"/>
        <v>210</v>
      </c>
      <c r="P509" s="2">
        <v>210</v>
      </c>
      <c r="Q509" s="2">
        <v>0</v>
      </c>
      <c r="R509" s="143" t="e">
        <f t="shared" si="36"/>
        <v>#DIV/0!</v>
      </c>
      <c r="S509" s="143">
        <f t="shared" si="37"/>
        <v>0</v>
      </c>
      <c r="T509" s="144">
        <f>IF(P509="nio",0,IF(P509&gt;0,VLOOKUP(K509,'3-Productie normen'!A:W,VLOOKUP(P509,'3-Productie normen'!$B$37:$C$59,2,FALSE),FALSE)))/VLOOKUP(B509,'2-Kosten per locatie'!$A$11:$C$31,3,FALSE)</f>
        <v>0</v>
      </c>
      <c r="U509" s="144">
        <f t="shared" si="38"/>
        <v>0</v>
      </c>
      <c r="V509" s="145" t="str">
        <f>VLOOKUP(K509,'3-Productie normen'!A:AG,29,FALSE)</f>
        <v>V</v>
      </c>
      <c r="W509" s="145"/>
      <c r="X509" s="146"/>
      <c r="Y509" s="147">
        <f t="shared" si="39"/>
        <v>5281.5</v>
      </c>
    </row>
    <row r="510" spans="1:25" s="148" customFormat="1" ht="13.9" customHeight="1">
      <c r="A510" s="137">
        <v>510</v>
      </c>
      <c r="B510" s="138" t="s">
        <v>480</v>
      </c>
      <c r="C510" s="138" t="s">
        <v>481</v>
      </c>
      <c r="D510" s="138"/>
      <c r="E510" s="2">
        <v>0</v>
      </c>
      <c r="F510" s="2" t="s">
        <v>913</v>
      </c>
      <c r="G510" s="2" t="s">
        <v>1002</v>
      </c>
      <c r="H510" s="2" t="s">
        <v>1003</v>
      </c>
      <c r="I510" s="139" t="s">
        <v>267</v>
      </c>
      <c r="J510" s="139" t="s">
        <v>267</v>
      </c>
      <c r="K510" s="139" t="s">
        <v>267</v>
      </c>
      <c r="L510" s="139" t="s">
        <v>999</v>
      </c>
      <c r="M510" s="140"/>
      <c r="N510" s="141">
        <v>32.119999999999997</v>
      </c>
      <c r="O510" s="142">
        <f t="shared" si="35"/>
        <v>210</v>
      </c>
      <c r="P510" s="2">
        <v>210</v>
      </c>
      <c r="Q510" s="2">
        <v>0</v>
      </c>
      <c r="R510" s="143" t="e">
        <f t="shared" si="36"/>
        <v>#DIV/0!</v>
      </c>
      <c r="S510" s="143">
        <f t="shared" si="37"/>
        <v>0</v>
      </c>
      <c r="T510" s="144">
        <f>IF(P510="nio",0,IF(P510&gt;0,VLOOKUP(K510,'3-Productie normen'!A:W,VLOOKUP(P510,'3-Productie normen'!$B$37:$C$59,2,FALSE),FALSE)))/VLOOKUP(B510,'2-Kosten per locatie'!$A$11:$C$31,3,FALSE)</f>
        <v>0</v>
      </c>
      <c r="U510" s="144">
        <f t="shared" si="38"/>
        <v>0</v>
      </c>
      <c r="V510" s="145" t="str">
        <f>VLOOKUP(K510,'3-Productie normen'!A:AG,29,FALSE)</f>
        <v>V</v>
      </c>
      <c r="W510" s="145"/>
      <c r="X510" s="146"/>
      <c r="Y510" s="147">
        <f t="shared" si="39"/>
        <v>6745.2</v>
      </c>
    </row>
    <row r="511" spans="1:25" s="148" customFormat="1" ht="13.9" customHeight="1">
      <c r="A511" s="137">
        <v>511</v>
      </c>
      <c r="B511" s="138" t="s">
        <v>480</v>
      </c>
      <c r="C511" s="138" t="s">
        <v>481</v>
      </c>
      <c r="D511" s="138"/>
      <c r="E511" s="2">
        <v>0</v>
      </c>
      <c r="F511" s="2" t="s">
        <v>913</v>
      </c>
      <c r="G511" s="2" t="s">
        <v>1004</v>
      </c>
      <c r="H511" s="2" t="s">
        <v>1005</v>
      </c>
      <c r="I511" s="139" t="s">
        <v>350</v>
      </c>
      <c r="J511" s="139" t="s">
        <v>450</v>
      </c>
      <c r="K511" s="139" t="s">
        <v>619</v>
      </c>
      <c r="L511" s="139" t="s">
        <v>999</v>
      </c>
      <c r="M511" s="140"/>
      <c r="N511" s="141">
        <v>471.51</v>
      </c>
      <c r="O511" s="142">
        <f t="shared" si="35"/>
        <v>210</v>
      </c>
      <c r="P511" s="2">
        <v>210</v>
      </c>
      <c r="Q511" s="2">
        <v>0</v>
      </c>
      <c r="R511" s="143" t="e">
        <f t="shared" si="36"/>
        <v>#DIV/0!</v>
      </c>
      <c r="S511" s="143">
        <f t="shared" si="37"/>
        <v>0</v>
      </c>
      <c r="T511" s="144">
        <f>IF(P511="nio",0,IF(P511&gt;0,VLOOKUP(K511,'3-Productie normen'!A:W,VLOOKUP(P511,'3-Productie normen'!$B$37:$C$59,2,FALSE),FALSE)))/VLOOKUP(B511,'2-Kosten per locatie'!$A$11:$C$31,3,FALSE)</f>
        <v>0</v>
      </c>
      <c r="U511" s="144">
        <f t="shared" si="38"/>
        <v>0</v>
      </c>
      <c r="V511" s="145" t="str">
        <f>VLOOKUP(K511,'3-Productie normen'!A:AG,29,FALSE)</f>
        <v>L</v>
      </c>
      <c r="W511" s="145"/>
      <c r="X511" s="146"/>
      <c r="Y511" s="147">
        <f t="shared" si="39"/>
        <v>99017.099999999991</v>
      </c>
    </row>
    <row r="512" spans="1:25" s="148" customFormat="1" ht="13.9" customHeight="1">
      <c r="A512" s="137">
        <v>512</v>
      </c>
      <c r="B512" s="138" t="s">
        <v>480</v>
      </c>
      <c r="C512" s="138" t="s">
        <v>481</v>
      </c>
      <c r="D512" s="138"/>
      <c r="E512" s="2">
        <v>0</v>
      </c>
      <c r="F512" s="2" t="s">
        <v>913</v>
      </c>
      <c r="G512" s="2" t="s">
        <v>1006</v>
      </c>
      <c r="H512" s="2" t="s">
        <v>1007</v>
      </c>
      <c r="I512" s="139" t="s">
        <v>350</v>
      </c>
      <c r="J512" s="139" t="s">
        <v>450</v>
      </c>
      <c r="K512" s="139" t="s">
        <v>619</v>
      </c>
      <c r="L512" s="139" t="s">
        <v>999</v>
      </c>
      <c r="M512" s="140"/>
      <c r="N512" s="141">
        <v>438.93</v>
      </c>
      <c r="O512" s="142">
        <f t="shared" si="35"/>
        <v>210</v>
      </c>
      <c r="P512" s="2">
        <v>210</v>
      </c>
      <c r="Q512" s="2">
        <v>0</v>
      </c>
      <c r="R512" s="143" t="e">
        <f t="shared" si="36"/>
        <v>#DIV/0!</v>
      </c>
      <c r="S512" s="143">
        <f t="shared" si="37"/>
        <v>0</v>
      </c>
      <c r="T512" s="144">
        <f>IF(P512="nio",0,IF(P512&gt;0,VLOOKUP(K512,'3-Productie normen'!A:W,VLOOKUP(P512,'3-Productie normen'!$B$37:$C$59,2,FALSE),FALSE)))/VLOOKUP(B512,'2-Kosten per locatie'!$A$11:$C$31,3,FALSE)</f>
        <v>0</v>
      </c>
      <c r="U512" s="144">
        <f t="shared" si="38"/>
        <v>0</v>
      </c>
      <c r="V512" s="145" t="str">
        <f>VLOOKUP(K512,'3-Productie normen'!A:AG,29,FALSE)</f>
        <v>L</v>
      </c>
      <c r="W512" s="145"/>
      <c r="X512" s="146"/>
      <c r="Y512" s="147">
        <f t="shared" si="39"/>
        <v>92175.3</v>
      </c>
    </row>
    <row r="513" spans="1:25" s="148" customFormat="1" ht="13.9" customHeight="1">
      <c r="A513" s="137">
        <v>513</v>
      </c>
      <c r="B513" s="138" t="s">
        <v>480</v>
      </c>
      <c r="C513" s="138" t="s">
        <v>481</v>
      </c>
      <c r="D513" s="138"/>
      <c r="E513" s="2">
        <v>0</v>
      </c>
      <c r="F513" s="2" t="s">
        <v>913</v>
      </c>
      <c r="G513" s="2" t="s">
        <v>1008</v>
      </c>
      <c r="H513" s="2" t="s">
        <v>1009</v>
      </c>
      <c r="I513" s="139" t="s">
        <v>267</v>
      </c>
      <c r="J513" s="139" t="s">
        <v>267</v>
      </c>
      <c r="K513" s="139" t="s">
        <v>267</v>
      </c>
      <c r="L513" s="139" t="s">
        <v>999</v>
      </c>
      <c r="M513" s="140"/>
      <c r="N513" s="141">
        <v>19.93</v>
      </c>
      <c r="O513" s="142">
        <f t="shared" si="35"/>
        <v>210</v>
      </c>
      <c r="P513" s="2">
        <v>210</v>
      </c>
      <c r="Q513" s="2">
        <v>0</v>
      </c>
      <c r="R513" s="143" t="e">
        <f t="shared" si="36"/>
        <v>#DIV/0!</v>
      </c>
      <c r="S513" s="143">
        <f t="shared" si="37"/>
        <v>0</v>
      </c>
      <c r="T513" s="144">
        <f>IF(P513="nio",0,IF(P513&gt;0,VLOOKUP(K513,'3-Productie normen'!A:W,VLOOKUP(P513,'3-Productie normen'!$B$37:$C$59,2,FALSE),FALSE)))/VLOOKUP(B513,'2-Kosten per locatie'!$A$11:$C$31,3,FALSE)</f>
        <v>0</v>
      </c>
      <c r="U513" s="144">
        <f t="shared" si="38"/>
        <v>0</v>
      </c>
      <c r="V513" s="145" t="str">
        <f>VLOOKUP(K513,'3-Productie normen'!A:AG,29,FALSE)</f>
        <v>V</v>
      </c>
      <c r="W513" s="145"/>
      <c r="X513" s="146"/>
      <c r="Y513" s="147">
        <f t="shared" si="39"/>
        <v>4185.3</v>
      </c>
    </row>
    <row r="514" spans="1:25" s="148" customFormat="1" ht="13.9" customHeight="1">
      <c r="A514" s="137">
        <v>514</v>
      </c>
      <c r="B514" s="138" t="s">
        <v>480</v>
      </c>
      <c r="C514" s="138" t="s">
        <v>481</v>
      </c>
      <c r="D514" s="138"/>
      <c r="E514" s="2">
        <v>0</v>
      </c>
      <c r="F514" s="2" t="s">
        <v>913</v>
      </c>
      <c r="G514" s="2" t="s">
        <v>1010</v>
      </c>
      <c r="H514" s="2" t="s">
        <v>1011</v>
      </c>
      <c r="I514" s="139" t="s">
        <v>267</v>
      </c>
      <c r="J514" s="139" t="s">
        <v>267</v>
      </c>
      <c r="K514" s="139" t="s">
        <v>267</v>
      </c>
      <c r="L514" s="139" t="s">
        <v>999</v>
      </c>
      <c r="M514" s="140"/>
      <c r="N514" s="141">
        <v>25.05</v>
      </c>
      <c r="O514" s="142">
        <f t="shared" si="35"/>
        <v>210</v>
      </c>
      <c r="P514" s="2">
        <v>210</v>
      </c>
      <c r="Q514" s="2">
        <v>0</v>
      </c>
      <c r="R514" s="143" t="e">
        <f t="shared" si="36"/>
        <v>#DIV/0!</v>
      </c>
      <c r="S514" s="143">
        <f t="shared" si="37"/>
        <v>0</v>
      </c>
      <c r="T514" s="144">
        <f>IF(P514="nio",0,IF(P514&gt;0,VLOOKUP(K514,'3-Productie normen'!A:W,VLOOKUP(P514,'3-Productie normen'!$B$37:$C$59,2,FALSE),FALSE)))/VLOOKUP(B514,'2-Kosten per locatie'!$A$11:$C$31,3,FALSE)</f>
        <v>0</v>
      </c>
      <c r="U514" s="144">
        <f t="shared" si="38"/>
        <v>0</v>
      </c>
      <c r="V514" s="145" t="str">
        <f>VLOOKUP(K514,'3-Productie normen'!A:AG,29,FALSE)</f>
        <v>V</v>
      </c>
      <c r="W514" s="145"/>
      <c r="X514" s="146"/>
      <c r="Y514" s="147">
        <f t="shared" si="39"/>
        <v>5260.5</v>
      </c>
    </row>
    <row r="515" spans="1:25" s="148" customFormat="1" ht="13.9" customHeight="1">
      <c r="A515" s="137">
        <v>515</v>
      </c>
      <c r="B515" s="138" t="s">
        <v>480</v>
      </c>
      <c r="C515" s="138" t="s">
        <v>481</v>
      </c>
      <c r="D515" s="138"/>
      <c r="E515" s="2">
        <v>0</v>
      </c>
      <c r="F515" s="2" t="s">
        <v>913</v>
      </c>
      <c r="G515" s="2" t="s">
        <v>1012</v>
      </c>
      <c r="H515" s="2" t="s">
        <v>1013</v>
      </c>
      <c r="I515" s="139" t="s">
        <v>350</v>
      </c>
      <c r="J515" s="139" t="s">
        <v>450</v>
      </c>
      <c r="K515" s="139" t="s">
        <v>619</v>
      </c>
      <c r="L515" s="139" t="s">
        <v>492</v>
      </c>
      <c r="M515" s="140"/>
      <c r="N515" s="141">
        <v>118.72</v>
      </c>
      <c r="O515" s="142">
        <f t="shared" si="35"/>
        <v>126</v>
      </c>
      <c r="P515" s="2">
        <v>126</v>
      </c>
      <c r="Q515" s="2">
        <v>0</v>
      </c>
      <c r="R515" s="143" t="e">
        <f t="shared" si="36"/>
        <v>#DIV/0!</v>
      </c>
      <c r="S515" s="143">
        <f t="shared" si="37"/>
        <v>0</v>
      </c>
      <c r="T515" s="144">
        <f>IF(P515="nio",0,IF(P515&gt;0,VLOOKUP(K515,'3-Productie normen'!A:W,VLOOKUP(P515,'3-Productie normen'!$B$37:$C$59,2,FALSE),FALSE)))/VLOOKUP(B515,'2-Kosten per locatie'!$A$11:$C$31,3,FALSE)</f>
        <v>0</v>
      </c>
      <c r="U515" s="144">
        <f t="shared" si="38"/>
        <v>0</v>
      </c>
      <c r="V515" s="145" t="str">
        <f>VLOOKUP(K515,'3-Productie normen'!A:AG,29,FALSE)</f>
        <v>L</v>
      </c>
      <c r="W515" s="145"/>
      <c r="X515" s="146"/>
      <c r="Y515" s="147">
        <f t="shared" si="39"/>
        <v>14958.72</v>
      </c>
    </row>
    <row r="516" spans="1:25" s="148" customFormat="1" ht="13.9" customHeight="1">
      <c r="A516" s="137">
        <v>516</v>
      </c>
      <c r="B516" s="138" t="s">
        <v>480</v>
      </c>
      <c r="C516" s="138" t="s">
        <v>481</v>
      </c>
      <c r="D516" s="138"/>
      <c r="E516" s="2">
        <v>0</v>
      </c>
      <c r="F516" s="2" t="s">
        <v>913</v>
      </c>
      <c r="G516" s="2" t="s">
        <v>1014</v>
      </c>
      <c r="H516" s="2" t="s">
        <v>1015</v>
      </c>
      <c r="I516" s="139" t="s">
        <v>350</v>
      </c>
      <c r="J516" s="139" t="s">
        <v>450</v>
      </c>
      <c r="K516" s="139" t="s">
        <v>619</v>
      </c>
      <c r="L516" s="139" t="s">
        <v>537</v>
      </c>
      <c r="M516" s="140"/>
      <c r="N516" s="141">
        <v>375.51</v>
      </c>
      <c r="O516" s="142">
        <f t="shared" si="35"/>
        <v>126</v>
      </c>
      <c r="P516" s="2">
        <v>126</v>
      </c>
      <c r="Q516" s="2">
        <v>0</v>
      </c>
      <c r="R516" s="143" t="e">
        <f t="shared" si="36"/>
        <v>#DIV/0!</v>
      </c>
      <c r="S516" s="143">
        <f t="shared" si="37"/>
        <v>0</v>
      </c>
      <c r="T516" s="144">
        <f>IF(P516="nio",0,IF(P516&gt;0,VLOOKUP(K516,'3-Productie normen'!A:W,VLOOKUP(P516,'3-Productie normen'!$B$37:$C$59,2,FALSE),FALSE)))/VLOOKUP(B516,'2-Kosten per locatie'!$A$11:$C$31,3,FALSE)</f>
        <v>0</v>
      </c>
      <c r="U516" s="144">
        <f t="shared" si="38"/>
        <v>0</v>
      </c>
      <c r="V516" s="145" t="str">
        <f>VLOOKUP(K516,'3-Productie normen'!A:AG,29,FALSE)</f>
        <v>L</v>
      </c>
      <c r="W516" s="145"/>
      <c r="X516" s="146"/>
      <c r="Y516" s="147">
        <f t="shared" si="39"/>
        <v>47314.26</v>
      </c>
    </row>
    <row r="517" spans="1:25" s="148" customFormat="1" ht="13.9" customHeight="1">
      <c r="A517" s="137">
        <v>517</v>
      </c>
      <c r="B517" s="138" t="s">
        <v>480</v>
      </c>
      <c r="C517" s="138" t="s">
        <v>481</v>
      </c>
      <c r="D517" s="138"/>
      <c r="E517" s="2">
        <v>0</v>
      </c>
      <c r="F517" s="2" t="s">
        <v>913</v>
      </c>
      <c r="G517" s="2" t="s">
        <v>1016</v>
      </c>
      <c r="H517" s="2" t="s">
        <v>1017</v>
      </c>
      <c r="I517" s="139" t="s">
        <v>350</v>
      </c>
      <c r="J517" s="139" t="s">
        <v>351</v>
      </c>
      <c r="K517" s="139" t="s">
        <v>612</v>
      </c>
      <c r="L517" s="139" t="s">
        <v>492</v>
      </c>
      <c r="M517" s="140"/>
      <c r="N517" s="141">
        <v>47.19</v>
      </c>
      <c r="O517" s="142">
        <f t="shared" si="35"/>
        <v>126</v>
      </c>
      <c r="P517" s="2">
        <v>126</v>
      </c>
      <c r="Q517" s="2">
        <v>0</v>
      </c>
      <c r="R517" s="143" t="e">
        <f t="shared" si="36"/>
        <v>#DIV/0!</v>
      </c>
      <c r="S517" s="143">
        <f t="shared" si="37"/>
        <v>0</v>
      </c>
      <c r="T517" s="144">
        <f>IF(P517="nio",0,IF(P517&gt;0,VLOOKUP(K517,'3-Productie normen'!A:W,VLOOKUP(P517,'3-Productie normen'!$B$37:$C$59,2,FALSE),FALSE)))/VLOOKUP(B517,'2-Kosten per locatie'!$A$11:$C$31,3,FALSE)</f>
        <v>0</v>
      </c>
      <c r="U517" s="144">
        <f t="shared" si="38"/>
        <v>0</v>
      </c>
      <c r="V517" s="145" t="str">
        <f>VLOOKUP(K517,'3-Productie normen'!A:AG,29,FALSE)</f>
        <v>L</v>
      </c>
      <c r="W517" s="145"/>
      <c r="X517" s="146"/>
      <c r="Y517" s="147">
        <f t="shared" si="39"/>
        <v>5945.94</v>
      </c>
    </row>
    <row r="518" spans="1:25" s="148" customFormat="1" ht="13.9" customHeight="1">
      <c r="A518" s="137">
        <v>518</v>
      </c>
      <c r="B518" s="138" t="s">
        <v>480</v>
      </c>
      <c r="C518" s="138" t="s">
        <v>481</v>
      </c>
      <c r="D518" s="138"/>
      <c r="E518" s="2">
        <v>0</v>
      </c>
      <c r="F518" s="2" t="s">
        <v>913</v>
      </c>
      <c r="G518" s="2" t="s">
        <v>1018</v>
      </c>
      <c r="H518" s="2" t="s">
        <v>1019</v>
      </c>
      <c r="I518" s="139" t="s">
        <v>350</v>
      </c>
      <c r="J518" s="139" t="s">
        <v>351</v>
      </c>
      <c r="K518" s="139" t="s">
        <v>612</v>
      </c>
      <c r="L518" s="139" t="s">
        <v>492</v>
      </c>
      <c r="M518" s="140"/>
      <c r="N518" s="141">
        <v>35.31</v>
      </c>
      <c r="O518" s="142">
        <f t="shared" si="35"/>
        <v>126</v>
      </c>
      <c r="P518" s="2">
        <v>126</v>
      </c>
      <c r="Q518" s="2">
        <v>0</v>
      </c>
      <c r="R518" s="143" t="e">
        <f t="shared" si="36"/>
        <v>#DIV/0!</v>
      </c>
      <c r="S518" s="143">
        <f t="shared" si="37"/>
        <v>0</v>
      </c>
      <c r="T518" s="144">
        <f>IF(P518="nio",0,IF(P518&gt;0,VLOOKUP(K518,'3-Productie normen'!A:W,VLOOKUP(P518,'3-Productie normen'!$B$37:$C$59,2,FALSE),FALSE)))/VLOOKUP(B518,'2-Kosten per locatie'!$A$11:$C$31,3,FALSE)</f>
        <v>0</v>
      </c>
      <c r="U518" s="144">
        <f t="shared" si="38"/>
        <v>0</v>
      </c>
      <c r="V518" s="145" t="str">
        <f>VLOOKUP(K518,'3-Productie normen'!A:AG,29,FALSE)</f>
        <v>L</v>
      </c>
      <c r="W518" s="145"/>
      <c r="X518" s="146"/>
      <c r="Y518" s="147">
        <f t="shared" si="39"/>
        <v>4449.0600000000004</v>
      </c>
    </row>
    <row r="519" spans="1:25" s="148" customFormat="1" ht="13.9" customHeight="1">
      <c r="A519" s="137">
        <v>519</v>
      </c>
      <c r="B519" s="138" t="s">
        <v>480</v>
      </c>
      <c r="C519" s="138" t="s">
        <v>481</v>
      </c>
      <c r="D519" s="138"/>
      <c r="E519" s="2">
        <v>0</v>
      </c>
      <c r="F519" s="2" t="s">
        <v>913</v>
      </c>
      <c r="G519" s="2" t="s">
        <v>1020</v>
      </c>
      <c r="H519" s="2" t="s">
        <v>1021</v>
      </c>
      <c r="I519" s="139" t="s">
        <v>350</v>
      </c>
      <c r="J519" s="139" t="s">
        <v>450</v>
      </c>
      <c r="K519" s="139" t="s">
        <v>619</v>
      </c>
      <c r="L519" s="139" t="s">
        <v>492</v>
      </c>
      <c r="M519" s="140"/>
      <c r="N519" s="141">
        <v>113.32</v>
      </c>
      <c r="O519" s="142">
        <f t="shared" si="35"/>
        <v>126</v>
      </c>
      <c r="P519" s="2">
        <v>126</v>
      </c>
      <c r="Q519" s="2">
        <v>0</v>
      </c>
      <c r="R519" s="143" t="e">
        <f t="shared" si="36"/>
        <v>#DIV/0!</v>
      </c>
      <c r="S519" s="143">
        <f t="shared" si="37"/>
        <v>0</v>
      </c>
      <c r="T519" s="144">
        <f>IF(P519="nio",0,IF(P519&gt;0,VLOOKUP(K519,'3-Productie normen'!A:W,VLOOKUP(P519,'3-Productie normen'!$B$37:$C$59,2,FALSE),FALSE)))/VLOOKUP(B519,'2-Kosten per locatie'!$A$11:$C$31,3,FALSE)</f>
        <v>0</v>
      </c>
      <c r="U519" s="144">
        <f t="shared" si="38"/>
        <v>0</v>
      </c>
      <c r="V519" s="145" t="str">
        <f>VLOOKUP(K519,'3-Productie normen'!A:AG,29,FALSE)</f>
        <v>L</v>
      </c>
      <c r="W519" s="145"/>
      <c r="X519" s="146"/>
      <c r="Y519" s="147">
        <f t="shared" si="39"/>
        <v>14278.32</v>
      </c>
    </row>
    <row r="520" spans="1:25" s="148" customFormat="1" ht="13.9" customHeight="1">
      <c r="A520" s="137">
        <v>520</v>
      </c>
      <c r="B520" s="138" t="s">
        <v>480</v>
      </c>
      <c r="C520" s="138" t="s">
        <v>481</v>
      </c>
      <c r="D520" s="138"/>
      <c r="E520" s="2">
        <v>0</v>
      </c>
      <c r="F520" s="2" t="s">
        <v>913</v>
      </c>
      <c r="G520" s="2" t="s">
        <v>1022</v>
      </c>
      <c r="H520" s="2" t="s">
        <v>1023</v>
      </c>
      <c r="I520" s="139" t="s">
        <v>277</v>
      </c>
      <c r="J520" s="139" t="s">
        <v>52</v>
      </c>
      <c r="K520" s="139" t="s">
        <v>417</v>
      </c>
      <c r="L520" s="139" t="s">
        <v>492</v>
      </c>
      <c r="M520" s="140"/>
      <c r="N520" s="141">
        <v>23.1</v>
      </c>
      <c r="O520" s="142">
        <f t="shared" si="35"/>
        <v>126</v>
      </c>
      <c r="P520" s="2">
        <v>126</v>
      </c>
      <c r="Q520" s="2">
        <v>0</v>
      </c>
      <c r="R520" s="143" t="e">
        <f t="shared" si="36"/>
        <v>#DIV/0!</v>
      </c>
      <c r="S520" s="143">
        <f t="shared" si="37"/>
        <v>0</v>
      </c>
      <c r="T520" s="144">
        <f>IF(P520="nio",0,IF(P520&gt;0,VLOOKUP(K520,'3-Productie normen'!A:W,VLOOKUP(P520,'3-Productie normen'!$B$37:$C$59,2,FALSE),FALSE)))/VLOOKUP(B520,'2-Kosten per locatie'!$A$11:$C$31,3,FALSE)</f>
        <v>0</v>
      </c>
      <c r="U520" s="144">
        <f t="shared" si="38"/>
        <v>0</v>
      </c>
      <c r="V520" s="145" t="str">
        <f>VLOOKUP(K520,'3-Productie normen'!A:AG,29,FALSE)</f>
        <v>B</v>
      </c>
      <c r="W520" s="145"/>
      <c r="X520" s="146"/>
      <c r="Y520" s="147">
        <f t="shared" si="39"/>
        <v>2910.6000000000004</v>
      </c>
    </row>
    <row r="521" spans="1:25" s="148" customFormat="1" ht="13.9" customHeight="1">
      <c r="A521" s="137">
        <v>521</v>
      </c>
      <c r="B521" s="138" t="s">
        <v>480</v>
      </c>
      <c r="C521" s="138" t="s">
        <v>481</v>
      </c>
      <c r="D521" s="138"/>
      <c r="E521" s="2">
        <v>0</v>
      </c>
      <c r="F521" s="2" t="s">
        <v>913</v>
      </c>
      <c r="G521" s="2" t="s">
        <v>1024</v>
      </c>
      <c r="H521" s="2" t="s">
        <v>1025</v>
      </c>
      <c r="I521" s="139" t="s">
        <v>350</v>
      </c>
      <c r="J521" s="139" t="s">
        <v>351</v>
      </c>
      <c r="K521" s="139" t="s">
        <v>612</v>
      </c>
      <c r="L521" s="139" t="s">
        <v>492</v>
      </c>
      <c r="M521" s="140"/>
      <c r="N521" s="141">
        <v>46.86</v>
      </c>
      <c r="O521" s="142">
        <f t="shared" si="35"/>
        <v>126</v>
      </c>
      <c r="P521" s="2">
        <v>126</v>
      </c>
      <c r="Q521" s="2">
        <v>0</v>
      </c>
      <c r="R521" s="143" t="e">
        <f t="shared" si="36"/>
        <v>#DIV/0!</v>
      </c>
      <c r="S521" s="143">
        <f t="shared" si="37"/>
        <v>0</v>
      </c>
      <c r="T521" s="144">
        <f>IF(P521="nio",0,IF(P521&gt;0,VLOOKUP(K521,'3-Productie normen'!A:W,VLOOKUP(P521,'3-Productie normen'!$B$37:$C$59,2,FALSE),FALSE)))/VLOOKUP(B521,'2-Kosten per locatie'!$A$11:$C$31,3,FALSE)</f>
        <v>0</v>
      </c>
      <c r="U521" s="144">
        <f t="shared" si="38"/>
        <v>0</v>
      </c>
      <c r="V521" s="145" t="str">
        <f>VLOOKUP(K521,'3-Productie normen'!A:AG,29,FALSE)</f>
        <v>L</v>
      </c>
      <c r="W521" s="145"/>
      <c r="X521" s="146"/>
      <c r="Y521" s="147">
        <f t="shared" si="39"/>
        <v>5904.36</v>
      </c>
    </row>
    <row r="522" spans="1:25" s="148" customFormat="1" ht="13.9" customHeight="1">
      <c r="A522" s="137">
        <v>522</v>
      </c>
      <c r="B522" s="138" t="s">
        <v>480</v>
      </c>
      <c r="C522" s="138" t="s">
        <v>481</v>
      </c>
      <c r="D522" s="138"/>
      <c r="E522" s="2">
        <v>0</v>
      </c>
      <c r="F522" s="2" t="s">
        <v>913</v>
      </c>
      <c r="G522" s="2" t="s">
        <v>1026</v>
      </c>
      <c r="H522" s="2" t="s">
        <v>1027</v>
      </c>
      <c r="I522" s="139" t="s">
        <v>277</v>
      </c>
      <c r="J522" s="139" t="s">
        <v>277</v>
      </c>
      <c r="K522" s="139" t="s">
        <v>478</v>
      </c>
      <c r="L522" s="139" t="s">
        <v>492</v>
      </c>
      <c r="M522" s="140"/>
      <c r="N522" s="141">
        <v>23.1</v>
      </c>
      <c r="O522" s="142">
        <f t="shared" ref="O522:O585" si="40">SUM(P522:Q522)</f>
        <v>126</v>
      </c>
      <c r="P522" s="2">
        <v>126</v>
      </c>
      <c r="Q522" s="2">
        <v>0</v>
      </c>
      <c r="R522" s="143" t="e">
        <f t="shared" ref="R522:R585" si="41">IF(P522="nio",0,IF(P522&gt;0,P522*N522/T522,0))</f>
        <v>#DIV/0!</v>
      </c>
      <c r="S522" s="143">
        <f t="shared" ref="S522:S585" si="42">IF(Q522&gt;0,Q522*N522/U522,0)</f>
        <v>0</v>
      </c>
      <c r="T522" s="144">
        <f>IF(P522="nio",0,IF(P522&gt;0,VLOOKUP(K522,'3-Productie normen'!A:W,VLOOKUP(P522,'3-Productie normen'!$B$37:$C$59,2,FALSE),FALSE)))/VLOOKUP(B522,'2-Kosten per locatie'!$A$11:$C$31,3,FALSE)</f>
        <v>0</v>
      </c>
      <c r="U522" s="144">
        <f t="shared" ref="U522:U585" si="43">IF(Q522&gt;0,T522*$U$8,0)</f>
        <v>0</v>
      </c>
      <c r="V522" s="145" t="str">
        <f>VLOOKUP(K522,'3-Productie normen'!A:AG,29,FALSE)</f>
        <v>B</v>
      </c>
      <c r="W522" s="145"/>
      <c r="X522" s="146"/>
      <c r="Y522" s="147">
        <f t="shared" ref="Y522:Y585" si="44">O522*N522</f>
        <v>2910.6000000000004</v>
      </c>
    </row>
    <row r="523" spans="1:25" s="148" customFormat="1" ht="13.9" customHeight="1">
      <c r="A523" s="137">
        <v>523</v>
      </c>
      <c r="B523" s="138" t="s">
        <v>480</v>
      </c>
      <c r="C523" s="138" t="s">
        <v>481</v>
      </c>
      <c r="D523" s="138"/>
      <c r="E523" s="2">
        <v>0</v>
      </c>
      <c r="F523" s="2" t="s">
        <v>913</v>
      </c>
      <c r="G523" s="2" t="s">
        <v>1028</v>
      </c>
      <c r="H523" s="2" t="s">
        <v>1029</v>
      </c>
      <c r="I523" s="139" t="s">
        <v>350</v>
      </c>
      <c r="J523" s="139" t="s">
        <v>351</v>
      </c>
      <c r="K523" s="139" t="s">
        <v>612</v>
      </c>
      <c r="L523" s="139" t="s">
        <v>492</v>
      </c>
      <c r="M523" s="140"/>
      <c r="N523" s="141">
        <v>61.23</v>
      </c>
      <c r="O523" s="142">
        <f t="shared" si="40"/>
        <v>126</v>
      </c>
      <c r="P523" s="2">
        <v>126</v>
      </c>
      <c r="Q523" s="2">
        <v>0</v>
      </c>
      <c r="R523" s="143" t="e">
        <f t="shared" si="41"/>
        <v>#DIV/0!</v>
      </c>
      <c r="S523" s="143">
        <f t="shared" si="42"/>
        <v>0</v>
      </c>
      <c r="T523" s="144">
        <f>IF(P523="nio",0,IF(P523&gt;0,VLOOKUP(K523,'3-Productie normen'!A:W,VLOOKUP(P523,'3-Productie normen'!$B$37:$C$59,2,FALSE),FALSE)))/VLOOKUP(B523,'2-Kosten per locatie'!$A$11:$C$31,3,FALSE)</f>
        <v>0</v>
      </c>
      <c r="U523" s="144">
        <f t="shared" si="43"/>
        <v>0</v>
      </c>
      <c r="V523" s="145" t="str">
        <f>VLOOKUP(K523,'3-Productie normen'!A:AG,29,FALSE)</f>
        <v>L</v>
      </c>
      <c r="W523" s="145"/>
      <c r="X523" s="146"/>
      <c r="Y523" s="147">
        <f t="shared" si="44"/>
        <v>7714.98</v>
      </c>
    </row>
    <row r="524" spans="1:25" s="148" customFormat="1" ht="13.9" customHeight="1">
      <c r="A524" s="137">
        <v>524</v>
      </c>
      <c r="B524" s="138" t="s">
        <v>480</v>
      </c>
      <c r="C524" s="138" t="s">
        <v>481</v>
      </c>
      <c r="D524" s="138"/>
      <c r="E524" s="2">
        <v>0</v>
      </c>
      <c r="F524" s="2" t="s">
        <v>913</v>
      </c>
      <c r="G524" s="2" t="s">
        <v>1030</v>
      </c>
      <c r="H524" s="2" t="s">
        <v>1031</v>
      </c>
      <c r="I524" s="139" t="s">
        <v>277</v>
      </c>
      <c r="J524" s="139" t="s">
        <v>52</v>
      </c>
      <c r="K524" s="139" t="s">
        <v>417</v>
      </c>
      <c r="L524" s="139" t="s">
        <v>492</v>
      </c>
      <c r="M524" s="140"/>
      <c r="N524" s="141">
        <v>4.93</v>
      </c>
      <c r="O524" s="142">
        <f t="shared" si="40"/>
        <v>126</v>
      </c>
      <c r="P524" s="2">
        <v>126</v>
      </c>
      <c r="Q524" s="2">
        <v>0</v>
      </c>
      <c r="R524" s="143" t="e">
        <f t="shared" si="41"/>
        <v>#DIV/0!</v>
      </c>
      <c r="S524" s="143">
        <f t="shared" si="42"/>
        <v>0</v>
      </c>
      <c r="T524" s="144">
        <f>IF(P524="nio",0,IF(P524&gt;0,VLOOKUP(K524,'3-Productie normen'!A:W,VLOOKUP(P524,'3-Productie normen'!$B$37:$C$59,2,FALSE),FALSE)))/VLOOKUP(B524,'2-Kosten per locatie'!$A$11:$C$31,3,FALSE)</f>
        <v>0</v>
      </c>
      <c r="U524" s="144">
        <f t="shared" si="43"/>
        <v>0</v>
      </c>
      <c r="V524" s="145" t="str">
        <f>VLOOKUP(K524,'3-Productie normen'!A:AG,29,FALSE)</f>
        <v>B</v>
      </c>
      <c r="W524" s="145"/>
      <c r="X524" s="146"/>
      <c r="Y524" s="147">
        <f t="shared" si="44"/>
        <v>621.17999999999995</v>
      </c>
    </row>
    <row r="525" spans="1:25" s="148" customFormat="1" ht="13.9" customHeight="1">
      <c r="A525" s="137">
        <v>525</v>
      </c>
      <c r="B525" s="138" t="s">
        <v>480</v>
      </c>
      <c r="C525" s="138" t="s">
        <v>481</v>
      </c>
      <c r="D525" s="138"/>
      <c r="E525" s="2">
        <v>0</v>
      </c>
      <c r="F525" s="2" t="s">
        <v>913</v>
      </c>
      <c r="G525" s="2" t="s">
        <v>1032</v>
      </c>
      <c r="H525" s="2" t="s">
        <v>1033</v>
      </c>
      <c r="I525" s="139" t="s">
        <v>277</v>
      </c>
      <c r="J525" s="139" t="s">
        <v>277</v>
      </c>
      <c r="K525" s="139" t="s">
        <v>478</v>
      </c>
      <c r="L525" s="139" t="s">
        <v>492</v>
      </c>
      <c r="M525" s="140"/>
      <c r="N525" s="141">
        <v>61.26</v>
      </c>
      <c r="O525" s="142">
        <f t="shared" si="40"/>
        <v>126</v>
      </c>
      <c r="P525" s="2">
        <v>126</v>
      </c>
      <c r="Q525" s="2">
        <v>0</v>
      </c>
      <c r="R525" s="143" t="e">
        <f t="shared" si="41"/>
        <v>#DIV/0!</v>
      </c>
      <c r="S525" s="143">
        <f t="shared" si="42"/>
        <v>0</v>
      </c>
      <c r="T525" s="144">
        <f>IF(P525="nio",0,IF(P525&gt;0,VLOOKUP(K525,'3-Productie normen'!A:W,VLOOKUP(P525,'3-Productie normen'!$B$37:$C$59,2,FALSE),FALSE)))/VLOOKUP(B525,'2-Kosten per locatie'!$A$11:$C$31,3,FALSE)</f>
        <v>0</v>
      </c>
      <c r="U525" s="144">
        <f t="shared" si="43"/>
        <v>0</v>
      </c>
      <c r="V525" s="145" t="str">
        <f>VLOOKUP(K525,'3-Productie normen'!A:AG,29,FALSE)</f>
        <v>B</v>
      </c>
      <c r="W525" s="145"/>
      <c r="X525" s="146"/>
      <c r="Y525" s="147">
        <f t="shared" si="44"/>
        <v>7718.7599999999993</v>
      </c>
    </row>
    <row r="526" spans="1:25" s="148" customFormat="1" ht="13.9" customHeight="1">
      <c r="A526" s="137">
        <v>526</v>
      </c>
      <c r="B526" s="138" t="s">
        <v>480</v>
      </c>
      <c r="C526" s="138" t="s">
        <v>481</v>
      </c>
      <c r="D526" s="138"/>
      <c r="E526" s="2">
        <v>0</v>
      </c>
      <c r="F526" s="2" t="s">
        <v>913</v>
      </c>
      <c r="G526" s="2" t="s">
        <v>1034</v>
      </c>
      <c r="H526" s="2" t="s">
        <v>1035</v>
      </c>
      <c r="I526" s="139" t="s">
        <v>277</v>
      </c>
      <c r="J526" s="139" t="s">
        <v>52</v>
      </c>
      <c r="K526" s="139" t="s">
        <v>417</v>
      </c>
      <c r="L526" s="139" t="s">
        <v>492</v>
      </c>
      <c r="M526" s="140"/>
      <c r="N526" s="141">
        <v>10.15</v>
      </c>
      <c r="O526" s="142">
        <f t="shared" si="40"/>
        <v>126</v>
      </c>
      <c r="P526" s="2">
        <v>126</v>
      </c>
      <c r="Q526" s="2">
        <v>0</v>
      </c>
      <c r="R526" s="143" t="e">
        <f t="shared" si="41"/>
        <v>#DIV/0!</v>
      </c>
      <c r="S526" s="143">
        <f t="shared" si="42"/>
        <v>0</v>
      </c>
      <c r="T526" s="144">
        <f>IF(P526="nio",0,IF(P526&gt;0,VLOOKUP(K526,'3-Productie normen'!A:W,VLOOKUP(P526,'3-Productie normen'!$B$37:$C$59,2,FALSE),FALSE)))/VLOOKUP(B526,'2-Kosten per locatie'!$A$11:$C$31,3,FALSE)</f>
        <v>0</v>
      </c>
      <c r="U526" s="144">
        <f t="shared" si="43"/>
        <v>0</v>
      </c>
      <c r="V526" s="145" t="str">
        <f>VLOOKUP(K526,'3-Productie normen'!A:AG,29,FALSE)</f>
        <v>B</v>
      </c>
      <c r="W526" s="145"/>
      <c r="X526" s="146"/>
      <c r="Y526" s="147">
        <f t="shared" si="44"/>
        <v>1278.9000000000001</v>
      </c>
    </row>
    <row r="527" spans="1:25" s="148" customFormat="1" ht="13.9" customHeight="1">
      <c r="A527" s="137">
        <v>527</v>
      </c>
      <c r="B527" s="138" t="s">
        <v>480</v>
      </c>
      <c r="C527" s="138" t="s">
        <v>481</v>
      </c>
      <c r="D527" s="138"/>
      <c r="E527" s="2">
        <v>0</v>
      </c>
      <c r="F527" s="2" t="s">
        <v>913</v>
      </c>
      <c r="G527" s="2" t="s">
        <v>1036</v>
      </c>
      <c r="H527" s="2" t="s">
        <v>1035</v>
      </c>
      <c r="I527" s="139" t="s">
        <v>277</v>
      </c>
      <c r="J527" s="139" t="s">
        <v>52</v>
      </c>
      <c r="K527" s="139" t="s">
        <v>417</v>
      </c>
      <c r="L527" s="139" t="s">
        <v>492</v>
      </c>
      <c r="M527" s="140"/>
      <c r="N527" s="141">
        <v>15.02</v>
      </c>
      <c r="O527" s="142">
        <f t="shared" si="40"/>
        <v>126</v>
      </c>
      <c r="P527" s="2">
        <v>126</v>
      </c>
      <c r="Q527" s="2">
        <v>0</v>
      </c>
      <c r="R527" s="143" t="e">
        <f t="shared" si="41"/>
        <v>#DIV/0!</v>
      </c>
      <c r="S527" s="143">
        <f t="shared" si="42"/>
        <v>0</v>
      </c>
      <c r="T527" s="144">
        <f>IF(P527="nio",0,IF(P527&gt;0,VLOOKUP(K527,'3-Productie normen'!A:W,VLOOKUP(P527,'3-Productie normen'!$B$37:$C$59,2,FALSE),FALSE)))/VLOOKUP(B527,'2-Kosten per locatie'!$A$11:$C$31,3,FALSE)</f>
        <v>0</v>
      </c>
      <c r="U527" s="144">
        <f t="shared" si="43"/>
        <v>0</v>
      </c>
      <c r="V527" s="145" t="str">
        <f>VLOOKUP(K527,'3-Productie normen'!A:AG,29,FALSE)</f>
        <v>B</v>
      </c>
      <c r="W527" s="145"/>
      <c r="X527" s="146"/>
      <c r="Y527" s="147">
        <f t="shared" si="44"/>
        <v>1892.52</v>
      </c>
    </row>
    <row r="528" spans="1:25" s="148" customFormat="1" ht="13.9" customHeight="1">
      <c r="A528" s="137">
        <v>528</v>
      </c>
      <c r="B528" s="138" t="s">
        <v>480</v>
      </c>
      <c r="C528" s="138" t="s">
        <v>481</v>
      </c>
      <c r="D528" s="138"/>
      <c r="E528" s="2">
        <v>0</v>
      </c>
      <c r="F528" s="2" t="s">
        <v>913</v>
      </c>
      <c r="G528" s="2" t="s">
        <v>1037</v>
      </c>
      <c r="H528" s="2" t="s">
        <v>1038</v>
      </c>
      <c r="I528" s="139" t="s">
        <v>277</v>
      </c>
      <c r="J528" s="139" t="s">
        <v>277</v>
      </c>
      <c r="K528" s="139" t="s">
        <v>478</v>
      </c>
      <c r="L528" s="139" t="s">
        <v>492</v>
      </c>
      <c r="M528" s="140"/>
      <c r="N528" s="141">
        <v>42.94</v>
      </c>
      <c r="O528" s="142">
        <f t="shared" si="40"/>
        <v>126</v>
      </c>
      <c r="P528" s="2">
        <v>126</v>
      </c>
      <c r="Q528" s="2">
        <v>0</v>
      </c>
      <c r="R528" s="143" t="e">
        <f t="shared" si="41"/>
        <v>#DIV/0!</v>
      </c>
      <c r="S528" s="143">
        <f t="shared" si="42"/>
        <v>0</v>
      </c>
      <c r="T528" s="144">
        <f>IF(P528="nio",0,IF(P528&gt;0,VLOOKUP(K528,'3-Productie normen'!A:W,VLOOKUP(P528,'3-Productie normen'!$B$37:$C$59,2,FALSE),FALSE)))/VLOOKUP(B528,'2-Kosten per locatie'!$A$11:$C$31,3,FALSE)</f>
        <v>0</v>
      </c>
      <c r="U528" s="144">
        <f t="shared" si="43"/>
        <v>0</v>
      </c>
      <c r="V528" s="145" t="str">
        <f>VLOOKUP(K528,'3-Productie normen'!A:AG,29,FALSE)</f>
        <v>B</v>
      </c>
      <c r="W528" s="145"/>
      <c r="X528" s="146"/>
      <c r="Y528" s="147">
        <f t="shared" si="44"/>
        <v>5410.44</v>
      </c>
    </row>
    <row r="529" spans="1:25" s="148" customFormat="1" ht="13.9" customHeight="1">
      <c r="A529" s="137">
        <v>529</v>
      </c>
      <c r="B529" s="138" t="s">
        <v>480</v>
      </c>
      <c r="C529" s="138" t="s">
        <v>481</v>
      </c>
      <c r="D529" s="138"/>
      <c r="E529" s="2">
        <v>0</v>
      </c>
      <c r="F529" s="2" t="s">
        <v>913</v>
      </c>
      <c r="G529" s="2" t="s">
        <v>1039</v>
      </c>
      <c r="H529" s="2" t="s">
        <v>937</v>
      </c>
      <c r="I529" s="139" t="s">
        <v>350</v>
      </c>
      <c r="J529" s="139" t="s">
        <v>611</v>
      </c>
      <c r="K529" s="139" t="s">
        <v>612</v>
      </c>
      <c r="L529" s="139" t="s">
        <v>542</v>
      </c>
      <c r="M529" s="140"/>
      <c r="N529" s="141">
        <v>31.58</v>
      </c>
      <c r="O529" s="142">
        <f t="shared" si="40"/>
        <v>126</v>
      </c>
      <c r="P529" s="2">
        <v>126</v>
      </c>
      <c r="Q529" s="2">
        <v>0</v>
      </c>
      <c r="R529" s="143" t="e">
        <f t="shared" si="41"/>
        <v>#DIV/0!</v>
      </c>
      <c r="S529" s="143">
        <f t="shared" si="42"/>
        <v>0</v>
      </c>
      <c r="T529" s="144">
        <f>IF(P529="nio",0,IF(P529&gt;0,VLOOKUP(K529,'3-Productie normen'!A:W,VLOOKUP(P529,'3-Productie normen'!$B$37:$C$59,2,FALSE),FALSE)))/VLOOKUP(B529,'2-Kosten per locatie'!$A$11:$C$31,3,FALSE)</f>
        <v>0</v>
      </c>
      <c r="U529" s="144">
        <f t="shared" si="43"/>
        <v>0</v>
      </c>
      <c r="V529" s="145" t="str">
        <f>VLOOKUP(K529,'3-Productie normen'!A:AG,29,FALSE)</f>
        <v>L</v>
      </c>
      <c r="W529" s="145"/>
      <c r="X529" s="146"/>
      <c r="Y529" s="147">
        <f t="shared" si="44"/>
        <v>3979.08</v>
      </c>
    </row>
    <row r="530" spans="1:25" s="148" customFormat="1" ht="13.9" customHeight="1">
      <c r="A530" s="137">
        <v>530</v>
      </c>
      <c r="B530" s="138" t="s">
        <v>480</v>
      </c>
      <c r="C530" s="138" t="s">
        <v>481</v>
      </c>
      <c r="D530" s="138"/>
      <c r="E530" s="2">
        <v>0</v>
      </c>
      <c r="F530" s="2" t="s">
        <v>913</v>
      </c>
      <c r="G530" s="2" t="s">
        <v>1040</v>
      </c>
      <c r="H530" s="2"/>
      <c r="I530" s="139" t="s">
        <v>272</v>
      </c>
      <c r="J530" s="139" t="s">
        <v>303</v>
      </c>
      <c r="K530" s="139" t="s">
        <v>50</v>
      </c>
      <c r="L530" s="139" t="s">
        <v>492</v>
      </c>
      <c r="M530" s="140"/>
      <c r="N530" s="141">
        <v>124.89</v>
      </c>
      <c r="O530" s="142">
        <f t="shared" si="40"/>
        <v>210</v>
      </c>
      <c r="P530" s="2">
        <v>210</v>
      </c>
      <c r="Q530" s="2">
        <v>0</v>
      </c>
      <c r="R530" s="143" t="e">
        <f t="shared" si="41"/>
        <v>#DIV/0!</v>
      </c>
      <c r="S530" s="143">
        <f t="shared" si="42"/>
        <v>0</v>
      </c>
      <c r="T530" s="144">
        <f>IF(P530="nio",0,IF(P530&gt;0,VLOOKUP(K530,'3-Productie normen'!A:W,VLOOKUP(P530,'3-Productie normen'!$B$37:$C$59,2,FALSE),FALSE)))/VLOOKUP(B530,'2-Kosten per locatie'!$A$11:$C$31,3,FALSE)</f>
        <v>0</v>
      </c>
      <c r="U530" s="144">
        <f t="shared" si="43"/>
        <v>0</v>
      </c>
      <c r="V530" s="145" t="str">
        <f>VLOOKUP(K530,'3-Productie normen'!A:AG,29,FALSE)</f>
        <v>V</v>
      </c>
      <c r="W530" s="145"/>
      <c r="X530" s="146"/>
      <c r="Y530" s="147">
        <f t="shared" si="44"/>
        <v>26226.9</v>
      </c>
    </row>
    <row r="531" spans="1:25" s="148" customFormat="1" ht="13.9" customHeight="1">
      <c r="A531" s="137">
        <v>531</v>
      </c>
      <c r="B531" s="138" t="s">
        <v>480</v>
      </c>
      <c r="C531" s="138" t="s">
        <v>481</v>
      </c>
      <c r="D531" s="138"/>
      <c r="E531" s="2">
        <v>0</v>
      </c>
      <c r="F531" s="2" t="s">
        <v>913</v>
      </c>
      <c r="G531" s="2" t="s">
        <v>1041</v>
      </c>
      <c r="H531" s="2" t="s">
        <v>1042</v>
      </c>
      <c r="I531" s="139" t="s">
        <v>350</v>
      </c>
      <c r="J531" s="139" t="s">
        <v>351</v>
      </c>
      <c r="K531" s="139" t="s">
        <v>612</v>
      </c>
      <c r="L531" s="139" t="s">
        <v>492</v>
      </c>
      <c r="M531" s="140"/>
      <c r="N531" s="141">
        <v>47.19</v>
      </c>
      <c r="O531" s="142">
        <f t="shared" si="40"/>
        <v>126</v>
      </c>
      <c r="P531" s="2">
        <v>126</v>
      </c>
      <c r="Q531" s="2">
        <v>0</v>
      </c>
      <c r="R531" s="143" t="e">
        <f t="shared" si="41"/>
        <v>#DIV/0!</v>
      </c>
      <c r="S531" s="143">
        <f t="shared" si="42"/>
        <v>0</v>
      </c>
      <c r="T531" s="144">
        <f>IF(P531="nio",0,IF(P531&gt;0,VLOOKUP(K531,'3-Productie normen'!A:W,VLOOKUP(P531,'3-Productie normen'!$B$37:$C$59,2,FALSE),FALSE)))/VLOOKUP(B531,'2-Kosten per locatie'!$A$11:$C$31,3,FALSE)</f>
        <v>0</v>
      </c>
      <c r="U531" s="144">
        <f t="shared" si="43"/>
        <v>0</v>
      </c>
      <c r="V531" s="145" t="str">
        <f>VLOOKUP(K531,'3-Productie normen'!A:AG,29,FALSE)</f>
        <v>L</v>
      </c>
      <c r="W531" s="145"/>
      <c r="X531" s="146"/>
      <c r="Y531" s="147">
        <f t="shared" si="44"/>
        <v>5945.94</v>
      </c>
    </row>
    <row r="532" spans="1:25" s="148" customFormat="1" ht="13.9" customHeight="1">
      <c r="A532" s="137">
        <v>532</v>
      </c>
      <c r="B532" s="138" t="s">
        <v>480</v>
      </c>
      <c r="C532" s="138" t="s">
        <v>481</v>
      </c>
      <c r="D532" s="138"/>
      <c r="E532" s="2">
        <v>0</v>
      </c>
      <c r="F532" s="2" t="s">
        <v>913</v>
      </c>
      <c r="G532" s="2" t="s">
        <v>1043</v>
      </c>
      <c r="H532" s="2" t="s">
        <v>1044</v>
      </c>
      <c r="I532" s="139" t="s">
        <v>350</v>
      </c>
      <c r="J532" s="139" t="s">
        <v>351</v>
      </c>
      <c r="K532" s="139" t="s">
        <v>612</v>
      </c>
      <c r="L532" s="139" t="s">
        <v>492</v>
      </c>
      <c r="M532" s="140"/>
      <c r="N532" s="141">
        <v>47.19</v>
      </c>
      <c r="O532" s="142">
        <f t="shared" si="40"/>
        <v>126</v>
      </c>
      <c r="P532" s="2">
        <v>126</v>
      </c>
      <c r="Q532" s="2">
        <v>0</v>
      </c>
      <c r="R532" s="143" t="e">
        <f t="shared" si="41"/>
        <v>#DIV/0!</v>
      </c>
      <c r="S532" s="143">
        <f t="shared" si="42"/>
        <v>0</v>
      </c>
      <c r="T532" s="144">
        <f>IF(P532="nio",0,IF(P532&gt;0,VLOOKUP(K532,'3-Productie normen'!A:W,VLOOKUP(P532,'3-Productie normen'!$B$37:$C$59,2,FALSE),FALSE)))/VLOOKUP(B532,'2-Kosten per locatie'!$A$11:$C$31,3,FALSE)</f>
        <v>0</v>
      </c>
      <c r="U532" s="144">
        <f t="shared" si="43"/>
        <v>0</v>
      </c>
      <c r="V532" s="145" t="str">
        <f>VLOOKUP(K532,'3-Productie normen'!A:AG,29,FALSE)</f>
        <v>L</v>
      </c>
      <c r="W532" s="145"/>
      <c r="X532" s="146"/>
      <c r="Y532" s="147">
        <f t="shared" si="44"/>
        <v>5945.94</v>
      </c>
    </row>
    <row r="533" spans="1:25" s="148" customFormat="1" ht="13.9" customHeight="1">
      <c r="A533" s="137">
        <v>533</v>
      </c>
      <c r="B533" s="138" t="s">
        <v>480</v>
      </c>
      <c r="C533" s="138" t="s">
        <v>481</v>
      </c>
      <c r="D533" s="138"/>
      <c r="E533" s="2">
        <v>0</v>
      </c>
      <c r="F533" s="2" t="s">
        <v>913</v>
      </c>
      <c r="G533" s="2" t="s">
        <v>1045</v>
      </c>
      <c r="H533" s="2" t="s">
        <v>246</v>
      </c>
      <c r="I533" s="139" t="s">
        <v>350</v>
      </c>
      <c r="J533" s="139" t="s">
        <v>611</v>
      </c>
      <c r="K533" s="139" t="s">
        <v>612</v>
      </c>
      <c r="L533" s="139" t="s">
        <v>542</v>
      </c>
      <c r="M533" s="140"/>
      <c r="N533" s="141">
        <v>103.66</v>
      </c>
      <c r="O533" s="142">
        <f t="shared" si="40"/>
        <v>126</v>
      </c>
      <c r="P533" s="2">
        <v>126</v>
      </c>
      <c r="Q533" s="2">
        <v>0</v>
      </c>
      <c r="R533" s="143" t="e">
        <f t="shared" si="41"/>
        <v>#DIV/0!</v>
      </c>
      <c r="S533" s="143">
        <f t="shared" si="42"/>
        <v>0</v>
      </c>
      <c r="T533" s="144">
        <f>IF(P533="nio",0,IF(P533&gt;0,VLOOKUP(K533,'3-Productie normen'!A:W,VLOOKUP(P533,'3-Productie normen'!$B$37:$C$59,2,FALSE),FALSE)))/VLOOKUP(B533,'2-Kosten per locatie'!$A$11:$C$31,3,FALSE)</f>
        <v>0</v>
      </c>
      <c r="U533" s="144">
        <f t="shared" si="43"/>
        <v>0</v>
      </c>
      <c r="V533" s="145" t="str">
        <f>VLOOKUP(K533,'3-Productie normen'!A:AG,29,FALSE)</f>
        <v>L</v>
      </c>
      <c r="W533" s="145"/>
      <c r="X533" s="146"/>
      <c r="Y533" s="147">
        <f t="shared" si="44"/>
        <v>13061.16</v>
      </c>
    </row>
    <row r="534" spans="1:25" s="148" customFormat="1" ht="13.9" customHeight="1">
      <c r="A534" s="137">
        <v>534</v>
      </c>
      <c r="B534" s="138" t="s">
        <v>480</v>
      </c>
      <c r="C534" s="138" t="s">
        <v>481</v>
      </c>
      <c r="D534" s="138"/>
      <c r="E534" s="2">
        <v>0</v>
      </c>
      <c r="F534" s="2" t="s">
        <v>913</v>
      </c>
      <c r="G534" s="2" t="s">
        <v>1046</v>
      </c>
      <c r="H534" s="2" t="s">
        <v>1047</v>
      </c>
      <c r="I534" s="139" t="s">
        <v>350</v>
      </c>
      <c r="J534" s="139" t="s">
        <v>450</v>
      </c>
      <c r="K534" s="139" t="s">
        <v>619</v>
      </c>
      <c r="L534" s="139" t="s">
        <v>492</v>
      </c>
      <c r="M534" s="140"/>
      <c r="N534" s="141">
        <v>158.66</v>
      </c>
      <c r="O534" s="142">
        <f t="shared" si="40"/>
        <v>126</v>
      </c>
      <c r="P534" s="2">
        <v>126</v>
      </c>
      <c r="Q534" s="2">
        <v>0</v>
      </c>
      <c r="R534" s="143" t="e">
        <f t="shared" si="41"/>
        <v>#DIV/0!</v>
      </c>
      <c r="S534" s="143">
        <f t="shared" si="42"/>
        <v>0</v>
      </c>
      <c r="T534" s="144">
        <f>IF(P534="nio",0,IF(P534&gt;0,VLOOKUP(K534,'3-Productie normen'!A:W,VLOOKUP(P534,'3-Productie normen'!$B$37:$C$59,2,FALSE),FALSE)))/VLOOKUP(B534,'2-Kosten per locatie'!$A$11:$C$31,3,FALSE)</f>
        <v>0</v>
      </c>
      <c r="U534" s="144">
        <f t="shared" si="43"/>
        <v>0</v>
      </c>
      <c r="V534" s="145" t="str">
        <f>VLOOKUP(K534,'3-Productie normen'!A:AG,29,FALSE)</f>
        <v>L</v>
      </c>
      <c r="W534" s="145"/>
      <c r="X534" s="146"/>
      <c r="Y534" s="147">
        <f t="shared" si="44"/>
        <v>19991.16</v>
      </c>
    </row>
    <row r="535" spans="1:25" s="148" customFormat="1" ht="13.9" customHeight="1">
      <c r="A535" s="137">
        <v>535</v>
      </c>
      <c r="B535" s="138" t="s">
        <v>480</v>
      </c>
      <c r="C535" s="138" t="s">
        <v>481</v>
      </c>
      <c r="D535" s="138"/>
      <c r="E535" s="2">
        <v>0</v>
      </c>
      <c r="F535" s="2" t="s">
        <v>913</v>
      </c>
      <c r="G535" s="2"/>
      <c r="H535" s="2" t="s">
        <v>1048</v>
      </c>
      <c r="I535" s="139" t="s">
        <v>350</v>
      </c>
      <c r="J535" s="139" t="s">
        <v>351</v>
      </c>
      <c r="K535" s="139" t="s">
        <v>612</v>
      </c>
      <c r="L535" s="139" t="s">
        <v>739</v>
      </c>
      <c r="M535" s="140"/>
      <c r="N535" s="141">
        <v>62.55</v>
      </c>
      <c r="O535" s="142">
        <f t="shared" si="40"/>
        <v>126</v>
      </c>
      <c r="P535" s="2">
        <v>126</v>
      </c>
      <c r="Q535" s="2">
        <v>0</v>
      </c>
      <c r="R535" s="143" t="e">
        <f t="shared" si="41"/>
        <v>#DIV/0!</v>
      </c>
      <c r="S535" s="143">
        <f t="shared" si="42"/>
        <v>0</v>
      </c>
      <c r="T535" s="144">
        <f>IF(P535="nio",0,IF(P535&gt;0,VLOOKUP(K535,'3-Productie normen'!A:W,VLOOKUP(P535,'3-Productie normen'!$B$37:$C$59,2,FALSE),FALSE)))/VLOOKUP(B535,'2-Kosten per locatie'!$A$11:$C$31,3,FALSE)</f>
        <v>0</v>
      </c>
      <c r="U535" s="144">
        <f t="shared" si="43"/>
        <v>0</v>
      </c>
      <c r="V535" s="145" t="str">
        <f>VLOOKUP(K535,'3-Productie normen'!A:AG,29,FALSE)</f>
        <v>L</v>
      </c>
      <c r="W535" s="145"/>
      <c r="X535" s="146"/>
      <c r="Y535" s="147">
        <f t="shared" si="44"/>
        <v>7881.2999999999993</v>
      </c>
    </row>
    <row r="536" spans="1:25" s="148" customFormat="1" ht="13.9" customHeight="1">
      <c r="A536" s="137">
        <v>536</v>
      </c>
      <c r="B536" s="138" t="s">
        <v>480</v>
      </c>
      <c r="C536" s="138" t="s">
        <v>481</v>
      </c>
      <c r="D536" s="138"/>
      <c r="E536" s="2">
        <v>0</v>
      </c>
      <c r="F536" s="2" t="s">
        <v>913</v>
      </c>
      <c r="G536" s="2"/>
      <c r="H536" s="2" t="s">
        <v>1049</v>
      </c>
      <c r="I536" s="139" t="s">
        <v>350</v>
      </c>
      <c r="J536" s="139" t="s">
        <v>351</v>
      </c>
      <c r="K536" s="139" t="s">
        <v>612</v>
      </c>
      <c r="L536" s="139" t="s">
        <v>739</v>
      </c>
      <c r="M536" s="140"/>
      <c r="N536" s="141">
        <v>62.55</v>
      </c>
      <c r="O536" s="142">
        <f t="shared" si="40"/>
        <v>126</v>
      </c>
      <c r="P536" s="2">
        <v>126</v>
      </c>
      <c r="Q536" s="2">
        <v>0</v>
      </c>
      <c r="R536" s="143" t="e">
        <f t="shared" si="41"/>
        <v>#DIV/0!</v>
      </c>
      <c r="S536" s="143">
        <f t="shared" si="42"/>
        <v>0</v>
      </c>
      <c r="T536" s="144">
        <f>IF(P536="nio",0,IF(P536&gt;0,VLOOKUP(K536,'3-Productie normen'!A:W,VLOOKUP(P536,'3-Productie normen'!$B$37:$C$59,2,FALSE),FALSE)))/VLOOKUP(B536,'2-Kosten per locatie'!$A$11:$C$31,3,FALSE)</f>
        <v>0</v>
      </c>
      <c r="U536" s="144">
        <f t="shared" si="43"/>
        <v>0</v>
      </c>
      <c r="V536" s="145" t="str">
        <f>VLOOKUP(K536,'3-Productie normen'!A:AG,29,FALSE)</f>
        <v>L</v>
      </c>
      <c r="W536" s="145"/>
      <c r="X536" s="146"/>
      <c r="Y536" s="147">
        <f t="shared" si="44"/>
        <v>7881.2999999999993</v>
      </c>
    </row>
    <row r="537" spans="1:25" s="148" customFormat="1" ht="13.9" customHeight="1">
      <c r="A537" s="137">
        <v>537</v>
      </c>
      <c r="B537" s="138" t="s">
        <v>480</v>
      </c>
      <c r="C537" s="138" t="s">
        <v>481</v>
      </c>
      <c r="D537" s="138"/>
      <c r="E537" s="2">
        <v>0</v>
      </c>
      <c r="F537" s="2" t="s">
        <v>913</v>
      </c>
      <c r="G537" s="2"/>
      <c r="H537" s="2" t="s">
        <v>1021</v>
      </c>
      <c r="I537" s="139" t="s">
        <v>350</v>
      </c>
      <c r="J537" s="139" t="s">
        <v>1050</v>
      </c>
      <c r="K537" s="139" t="s">
        <v>619</v>
      </c>
      <c r="L537" s="139" t="s">
        <v>492</v>
      </c>
      <c r="M537" s="140"/>
      <c r="N537" s="141">
        <v>111.44</v>
      </c>
      <c r="O537" s="142">
        <f t="shared" si="40"/>
        <v>126</v>
      </c>
      <c r="P537" s="2">
        <v>126</v>
      </c>
      <c r="Q537" s="2">
        <v>0</v>
      </c>
      <c r="R537" s="143" t="e">
        <f t="shared" si="41"/>
        <v>#DIV/0!</v>
      </c>
      <c r="S537" s="143">
        <f t="shared" si="42"/>
        <v>0</v>
      </c>
      <c r="T537" s="144">
        <f>IF(P537="nio",0,IF(P537&gt;0,VLOOKUP(K537,'3-Productie normen'!A:W,VLOOKUP(P537,'3-Productie normen'!$B$37:$C$59,2,FALSE),FALSE)))/VLOOKUP(B537,'2-Kosten per locatie'!$A$11:$C$31,3,FALSE)</f>
        <v>0</v>
      </c>
      <c r="U537" s="144">
        <f t="shared" si="43"/>
        <v>0</v>
      </c>
      <c r="V537" s="145" t="str">
        <f>VLOOKUP(K537,'3-Productie normen'!A:AG,29,FALSE)</f>
        <v>L</v>
      </c>
      <c r="W537" s="145"/>
      <c r="X537" s="146"/>
      <c r="Y537" s="147">
        <f t="shared" si="44"/>
        <v>14041.44</v>
      </c>
    </row>
    <row r="538" spans="1:25" s="148" customFormat="1" ht="13.9" customHeight="1">
      <c r="A538" s="137">
        <v>538</v>
      </c>
      <c r="B538" s="138" t="s">
        <v>480</v>
      </c>
      <c r="C538" s="138" t="s">
        <v>481</v>
      </c>
      <c r="D538" s="138"/>
      <c r="E538" s="2">
        <v>0</v>
      </c>
      <c r="F538" s="2" t="s">
        <v>1051</v>
      </c>
      <c r="G538" s="2" t="s">
        <v>1052</v>
      </c>
      <c r="H538" s="2" t="s">
        <v>246</v>
      </c>
      <c r="I538" s="139" t="s">
        <v>484</v>
      </c>
      <c r="J538" s="139" t="s">
        <v>56</v>
      </c>
      <c r="K538" s="139" t="s">
        <v>248</v>
      </c>
      <c r="L538" s="139" t="s">
        <v>249</v>
      </c>
      <c r="M538" s="140"/>
      <c r="N538" s="141">
        <v>53.2</v>
      </c>
      <c r="O538" s="142">
        <f t="shared" si="40"/>
        <v>210</v>
      </c>
      <c r="P538" s="2">
        <v>210</v>
      </c>
      <c r="Q538" s="2">
        <v>0</v>
      </c>
      <c r="R538" s="143" t="e">
        <f t="shared" si="41"/>
        <v>#DIV/0!</v>
      </c>
      <c r="S538" s="143">
        <f t="shared" si="42"/>
        <v>0</v>
      </c>
      <c r="T538" s="144">
        <f>IF(P538="nio",0,IF(P538&gt;0,VLOOKUP(K538,'3-Productie normen'!A:W,VLOOKUP(P538,'3-Productie normen'!$B$37:$C$59,2,FALSE),FALSE)))/VLOOKUP(B538,'2-Kosten per locatie'!$A$11:$C$31,3,FALSE)</f>
        <v>0</v>
      </c>
      <c r="U538" s="144">
        <f t="shared" si="43"/>
        <v>0</v>
      </c>
      <c r="V538" s="145" t="str">
        <f>VLOOKUP(K538,'3-Productie normen'!A:AG,29,FALSE)</f>
        <v>V</v>
      </c>
      <c r="W538" s="145"/>
      <c r="X538" s="146"/>
      <c r="Y538" s="147">
        <f t="shared" si="44"/>
        <v>11172</v>
      </c>
    </row>
    <row r="539" spans="1:25" s="148" customFormat="1" ht="13.9" customHeight="1">
      <c r="A539" s="137">
        <v>539</v>
      </c>
      <c r="B539" s="138" t="s">
        <v>480</v>
      </c>
      <c r="C539" s="138" t="s">
        <v>481</v>
      </c>
      <c r="D539" s="138"/>
      <c r="E539" s="2">
        <v>0</v>
      </c>
      <c r="F539" s="2" t="s">
        <v>1051</v>
      </c>
      <c r="G539" s="2" t="s">
        <v>1053</v>
      </c>
      <c r="H539" s="2" t="s">
        <v>246</v>
      </c>
      <c r="I539" s="139" t="s">
        <v>484</v>
      </c>
      <c r="J539" s="139" t="s">
        <v>56</v>
      </c>
      <c r="K539" s="139" t="s">
        <v>248</v>
      </c>
      <c r="L539" s="139" t="s">
        <v>492</v>
      </c>
      <c r="M539" s="140"/>
      <c r="N539" s="141">
        <v>64.05</v>
      </c>
      <c r="O539" s="142">
        <f t="shared" si="40"/>
        <v>210</v>
      </c>
      <c r="P539" s="2">
        <v>210</v>
      </c>
      <c r="Q539" s="2">
        <v>0</v>
      </c>
      <c r="R539" s="143" t="e">
        <f t="shared" si="41"/>
        <v>#DIV/0!</v>
      </c>
      <c r="S539" s="143">
        <f t="shared" si="42"/>
        <v>0</v>
      </c>
      <c r="T539" s="144">
        <f>IF(P539="nio",0,IF(P539&gt;0,VLOOKUP(K539,'3-Productie normen'!A:W,VLOOKUP(P539,'3-Productie normen'!$B$37:$C$59,2,FALSE),FALSE)))/VLOOKUP(B539,'2-Kosten per locatie'!$A$11:$C$31,3,FALSE)</f>
        <v>0</v>
      </c>
      <c r="U539" s="144">
        <f t="shared" si="43"/>
        <v>0</v>
      </c>
      <c r="V539" s="145" t="str">
        <f>VLOOKUP(K539,'3-Productie normen'!A:AG,29,FALSE)</f>
        <v>V</v>
      </c>
      <c r="W539" s="145"/>
      <c r="X539" s="146"/>
      <c r="Y539" s="147">
        <f t="shared" si="44"/>
        <v>13450.5</v>
      </c>
    </row>
    <row r="540" spans="1:25" s="148" customFormat="1" ht="13.9" customHeight="1">
      <c r="A540" s="137">
        <v>540</v>
      </c>
      <c r="B540" s="138" t="s">
        <v>480</v>
      </c>
      <c r="C540" s="138" t="s">
        <v>481</v>
      </c>
      <c r="D540" s="138"/>
      <c r="E540" s="2">
        <v>0</v>
      </c>
      <c r="F540" s="2" t="s">
        <v>1051</v>
      </c>
      <c r="G540" s="2" t="s">
        <v>1054</v>
      </c>
      <c r="H540" s="2" t="s">
        <v>246</v>
      </c>
      <c r="I540" s="139" t="s">
        <v>484</v>
      </c>
      <c r="J540" s="139" t="s">
        <v>57</v>
      </c>
      <c r="K540" s="139" t="s">
        <v>259</v>
      </c>
      <c r="L540" s="139" t="s">
        <v>246</v>
      </c>
      <c r="M540" s="140"/>
      <c r="N540" s="141">
        <v>6.07</v>
      </c>
      <c r="O540" s="142">
        <f t="shared" si="40"/>
        <v>0</v>
      </c>
      <c r="P540" s="2" t="s">
        <v>477</v>
      </c>
      <c r="Q540" s="2">
        <v>0</v>
      </c>
      <c r="R540" s="143">
        <f t="shared" si="41"/>
        <v>0</v>
      </c>
      <c r="S540" s="143">
        <f t="shared" si="42"/>
        <v>0</v>
      </c>
      <c r="T540" s="144">
        <f>IF(P540="nio",0,IF(P540&gt;0,VLOOKUP(K540,'3-Productie normen'!A:W,VLOOKUP(P540,'3-Productie normen'!$B$37:$C$59,2,FALSE),FALSE)))/VLOOKUP(B540,'2-Kosten per locatie'!$A$11:$C$31,3,FALSE)</f>
        <v>0</v>
      </c>
      <c r="U540" s="144">
        <f t="shared" si="43"/>
        <v>0</v>
      </c>
      <c r="V540" s="145">
        <f>VLOOKUP(K540,'3-Productie normen'!A:AG,29,FALSE)</f>
        <v>0</v>
      </c>
      <c r="W540" s="145" t="s">
        <v>1426</v>
      </c>
      <c r="X540" s="146"/>
      <c r="Y540" s="147">
        <f t="shared" si="44"/>
        <v>0</v>
      </c>
    </row>
    <row r="541" spans="1:25" s="148" customFormat="1" ht="13.9" customHeight="1">
      <c r="A541" s="137">
        <v>541</v>
      </c>
      <c r="B541" s="138" t="s">
        <v>480</v>
      </c>
      <c r="C541" s="138" t="s">
        <v>481</v>
      </c>
      <c r="D541" s="138"/>
      <c r="E541" s="2">
        <v>0</v>
      </c>
      <c r="F541" s="2" t="s">
        <v>1051</v>
      </c>
      <c r="G541" s="2" t="s">
        <v>1055</v>
      </c>
      <c r="H541" s="2" t="s">
        <v>246</v>
      </c>
      <c r="I541" s="139" t="s">
        <v>484</v>
      </c>
      <c r="J541" s="139" t="s">
        <v>57</v>
      </c>
      <c r="K541" s="139" t="s">
        <v>259</v>
      </c>
      <c r="L541" s="139" t="s">
        <v>246</v>
      </c>
      <c r="M541" s="140"/>
      <c r="N541" s="141">
        <v>5</v>
      </c>
      <c r="O541" s="142">
        <f t="shared" si="40"/>
        <v>0</v>
      </c>
      <c r="P541" s="2" t="s">
        <v>477</v>
      </c>
      <c r="Q541" s="2">
        <v>0</v>
      </c>
      <c r="R541" s="143">
        <f t="shared" si="41"/>
        <v>0</v>
      </c>
      <c r="S541" s="143">
        <f t="shared" si="42"/>
        <v>0</v>
      </c>
      <c r="T541" s="144">
        <f>IF(P541="nio",0,IF(P541&gt;0,VLOOKUP(K541,'3-Productie normen'!A:W,VLOOKUP(P541,'3-Productie normen'!$B$37:$C$59,2,FALSE),FALSE)))/VLOOKUP(B541,'2-Kosten per locatie'!$A$11:$C$31,3,FALSE)</f>
        <v>0</v>
      </c>
      <c r="U541" s="144">
        <f t="shared" si="43"/>
        <v>0</v>
      </c>
      <c r="V541" s="145">
        <f>VLOOKUP(K541,'3-Productie normen'!A:AG,29,FALSE)</f>
        <v>0</v>
      </c>
      <c r="W541" s="145" t="s">
        <v>1426</v>
      </c>
      <c r="X541" s="146"/>
      <c r="Y541" s="147">
        <f t="shared" si="44"/>
        <v>0</v>
      </c>
    </row>
    <row r="542" spans="1:25" s="148" customFormat="1" ht="13.9" customHeight="1">
      <c r="A542" s="137">
        <v>542</v>
      </c>
      <c r="B542" s="138" t="s">
        <v>480</v>
      </c>
      <c r="C542" s="138" t="s">
        <v>481</v>
      </c>
      <c r="D542" s="138"/>
      <c r="E542" s="2">
        <v>0</v>
      </c>
      <c r="F542" s="2" t="s">
        <v>1051</v>
      </c>
      <c r="G542" s="2" t="s">
        <v>1056</v>
      </c>
      <c r="H542" s="2" t="s">
        <v>246</v>
      </c>
      <c r="I542" s="139" t="s">
        <v>484</v>
      </c>
      <c r="J542" s="139" t="s">
        <v>57</v>
      </c>
      <c r="K542" s="139" t="s">
        <v>259</v>
      </c>
      <c r="L542" s="139" t="s">
        <v>246</v>
      </c>
      <c r="M542" s="140"/>
      <c r="N542" s="141">
        <v>5</v>
      </c>
      <c r="O542" s="142">
        <f t="shared" si="40"/>
        <v>0</v>
      </c>
      <c r="P542" s="2" t="s">
        <v>477</v>
      </c>
      <c r="Q542" s="2">
        <v>0</v>
      </c>
      <c r="R542" s="143">
        <f t="shared" si="41"/>
        <v>0</v>
      </c>
      <c r="S542" s="143">
        <f t="shared" si="42"/>
        <v>0</v>
      </c>
      <c r="T542" s="144">
        <f>IF(P542="nio",0,IF(P542&gt;0,VLOOKUP(K542,'3-Productie normen'!A:W,VLOOKUP(P542,'3-Productie normen'!$B$37:$C$59,2,FALSE),FALSE)))/VLOOKUP(B542,'2-Kosten per locatie'!$A$11:$C$31,3,FALSE)</f>
        <v>0</v>
      </c>
      <c r="U542" s="144">
        <f t="shared" si="43"/>
        <v>0</v>
      </c>
      <c r="V542" s="145">
        <f>VLOOKUP(K542,'3-Productie normen'!A:AG,29,FALSE)</f>
        <v>0</v>
      </c>
      <c r="W542" s="145" t="s">
        <v>1426</v>
      </c>
      <c r="X542" s="146"/>
      <c r="Y542" s="147">
        <f t="shared" si="44"/>
        <v>0</v>
      </c>
    </row>
    <row r="543" spans="1:25" s="148" customFormat="1" ht="13.9" customHeight="1">
      <c r="A543" s="137">
        <v>543</v>
      </c>
      <c r="B543" s="138" t="s">
        <v>480</v>
      </c>
      <c r="C543" s="138" t="s">
        <v>481</v>
      </c>
      <c r="D543" s="138"/>
      <c r="E543" s="2">
        <v>0</v>
      </c>
      <c r="F543" s="2" t="s">
        <v>1051</v>
      </c>
      <c r="G543" s="2" t="s">
        <v>1057</v>
      </c>
      <c r="H543" s="2" t="s">
        <v>246</v>
      </c>
      <c r="I543" s="139" t="s">
        <v>484</v>
      </c>
      <c r="J543" s="139" t="s">
        <v>56</v>
      </c>
      <c r="K543" s="139" t="s">
        <v>248</v>
      </c>
      <c r="L543" s="139" t="s">
        <v>492</v>
      </c>
      <c r="M543" s="140"/>
      <c r="N543" s="141">
        <v>53.2</v>
      </c>
      <c r="O543" s="142">
        <f t="shared" si="40"/>
        <v>210</v>
      </c>
      <c r="P543" s="2">
        <v>210</v>
      </c>
      <c r="Q543" s="2">
        <v>0</v>
      </c>
      <c r="R543" s="143" t="e">
        <f t="shared" si="41"/>
        <v>#DIV/0!</v>
      </c>
      <c r="S543" s="143">
        <f t="shared" si="42"/>
        <v>0</v>
      </c>
      <c r="T543" s="144">
        <f>IF(P543="nio",0,IF(P543&gt;0,VLOOKUP(K543,'3-Productie normen'!A:W,VLOOKUP(P543,'3-Productie normen'!$B$37:$C$59,2,FALSE),FALSE)))/VLOOKUP(B543,'2-Kosten per locatie'!$A$11:$C$31,3,FALSE)</f>
        <v>0</v>
      </c>
      <c r="U543" s="144">
        <f t="shared" si="43"/>
        <v>0</v>
      </c>
      <c r="V543" s="145" t="str">
        <f>VLOOKUP(K543,'3-Productie normen'!A:AG,29,FALSE)</f>
        <v>V</v>
      </c>
      <c r="W543" s="145"/>
      <c r="X543" s="146"/>
      <c r="Y543" s="147">
        <f t="shared" si="44"/>
        <v>11172</v>
      </c>
    </row>
    <row r="544" spans="1:25" s="148" customFormat="1" ht="13.9" customHeight="1">
      <c r="A544" s="137">
        <v>544</v>
      </c>
      <c r="B544" s="138" t="s">
        <v>480</v>
      </c>
      <c r="C544" s="138" t="s">
        <v>481</v>
      </c>
      <c r="D544" s="138"/>
      <c r="E544" s="2">
        <v>0</v>
      </c>
      <c r="F544" s="2" t="s">
        <v>1051</v>
      </c>
      <c r="G544" s="2" t="s">
        <v>1058</v>
      </c>
      <c r="H544" s="2" t="s">
        <v>246</v>
      </c>
      <c r="I544" s="139" t="s">
        <v>491</v>
      </c>
      <c r="J544" s="139" t="s">
        <v>253</v>
      </c>
      <c r="K544" s="139" t="s">
        <v>4571</v>
      </c>
      <c r="L544" s="139" t="s">
        <v>492</v>
      </c>
      <c r="M544" s="140"/>
      <c r="N544" s="141">
        <v>67.12</v>
      </c>
      <c r="O544" s="142">
        <f t="shared" si="40"/>
        <v>210</v>
      </c>
      <c r="P544" s="2">
        <v>210</v>
      </c>
      <c r="Q544" s="2">
        <v>0</v>
      </c>
      <c r="R544" s="143" t="e">
        <f t="shared" si="41"/>
        <v>#DIV/0!</v>
      </c>
      <c r="S544" s="143">
        <f t="shared" si="42"/>
        <v>0</v>
      </c>
      <c r="T544" s="144">
        <f>IF(P544="nio",0,IF(P544&gt;0,VLOOKUP(K544,'3-Productie normen'!A:W,VLOOKUP(P544,'3-Productie normen'!$B$37:$C$59,2,FALSE),FALSE)))/VLOOKUP(B544,'2-Kosten per locatie'!$A$11:$C$31,3,FALSE)</f>
        <v>0</v>
      </c>
      <c r="U544" s="144">
        <f t="shared" si="43"/>
        <v>0</v>
      </c>
      <c r="V544" s="145" t="str">
        <f>VLOOKUP(K544,'3-Productie normen'!A:AG,29,FALSE)</f>
        <v>V</v>
      </c>
      <c r="W544" s="145"/>
      <c r="X544" s="146"/>
      <c r="Y544" s="147">
        <f t="shared" si="44"/>
        <v>14095.2</v>
      </c>
    </row>
    <row r="545" spans="1:25" s="148" customFormat="1" ht="13.9" customHeight="1">
      <c r="A545" s="137">
        <v>545</v>
      </c>
      <c r="B545" s="138" t="s">
        <v>480</v>
      </c>
      <c r="C545" s="138" t="s">
        <v>481</v>
      </c>
      <c r="D545" s="138"/>
      <c r="E545" s="2">
        <v>0</v>
      </c>
      <c r="F545" s="2" t="s">
        <v>1051</v>
      </c>
      <c r="G545" s="2" t="s">
        <v>1059</v>
      </c>
      <c r="H545" s="2" t="s">
        <v>246</v>
      </c>
      <c r="I545" s="139" t="s">
        <v>491</v>
      </c>
      <c r="J545" s="139" t="s">
        <v>253</v>
      </c>
      <c r="K545" s="139" t="s">
        <v>4571</v>
      </c>
      <c r="L545" s="139" t="s">
        <v>492</v>
      </c>
      <c r="M545" s="140"/>
      <c r="N545" s="141">
        <v>28.15</v>
      </c>
      <c r="O545" s="142">
        <f t="shared" si="40"/>
        <v>210</v>
      </c>
      <c r="P545" s="2">
        <v>210</v>
      </c>
      <c r="Q545" s="2">
        <v>0</v>
      </c>
      <c r="R545" s="143" t="e">
        <f t="shared" si="41"/>
        <v>#DIV/0!</v>
      </c>
      <c r="S545" s="143">
        <f t="shared" si="42"/>
        <v>0</v>
      </c>
      <c r="T545" s="144">
        <f>IF(P545="nio",0,IF(P545&gt;0,VLOOKUP(K545,'3-Productie normen'!A:W,VLOOKUP(P545,'3-Productie normen'!$B$37:$C$59,2,FALSE),FALSE)))/VLOOKUP(B545,'2-Kosten per locatie'!$A$11:$C$31,3,FALSE)</f>
        <v>0</v>
      </c>
      <c r="U545" s="144">
        <f t="shared" si="43"/>
        <v>0</v>
      </c>
      <c r="V545" s="145" t="str">
        <f>VLOOKUP(K545,'3-Productie normen'!A:AG,29,FALSE)</f>
        <v>V</v>
      </c>
      <c r="W545" s="145"/>
      <c r="X545" s="146"/>
      <c r="Y545" s="147">
        <f t="shared" si="44"/>
        <v>5911.5</v>
      </c>
    </row>
    <row r="546" spans="1:25" s="148" customFormat="1" ht="13.9" customHeight="1">
      <c r="A546" s="137">
        <v>546</v>
      </c>
      <c r="B546" s="138" t="s">
        <v>480</v>
      </c>
      <c r="C546" s="138" t="s">
        <v>481</v>
      </c>
      <c r="D546" s="138"/>
      <c r="E546" s="2">
        <v>0</v>
      </c>
      <c r="F546" s="2" t="s">
        <v>1051</v>
      </c>
      <c r="G546" s="2" t="s">
        <v>1060</v>
      </c>
      <c r="H546" s="2" t="s">
        <v>246</v>
      </c>
      <c r="I546" s="139" t="s">
        <v>491</v>
      </c>
      <c r="J546" s="139" t="s">
        <v>253</v>
      </c>
      <c r="K546" s="139" t="s">
        <v>4571</v>
      </c>
      <c r="L546" s="139" t="s">
        <v>542</v>
      </c>
      <c r="M546" s="140"/>
      <c r="N546" s="141">
        <v>11.45</v>
      </c>
      <c r="O546" s="142">
        <f t="shared" si="40"/>
        <v>210</v>
      </c>
      <c r="P546" s="2">
        <v>210</v>
      </c>
      <c r="Q546" s="2">
        <v>0</v>
      </c>
      <c r="R546" s="143" t="e">
        <f t="shared" si="41"/>
        <v>#DIV/0!</v>
      </c>
      <c r="S546" s="143">
        <f t="shared" si="42"/>
        <v>0</v>
      </c>
      <c r="T546" s="144">
        <f>IF(P546="nio",0,IF(P546&gt;0,VLOOKUP(K546,'3-Productie normen'!A:W,VLOOKUP(P546,'3-Productie normen'!$B$37:$C$59,2,FALSE),FALSE)))/VLOOKUP(B546,'2-Kosten per locatie'!$A$11:$C$31,3,FALSE)</f>
        <v>0</v>
      </c>
      <c r="U546" s="144">
        <f t="shared" si="43"/>
        <v>0</v>
      </c>
      <c r="V546" s="145" t="str">
        <f>VLOOKUP(K546,'3-Productie normen'!A:AG,29,FALSE)</f>
        <v>V</v>
      </c>
      <c r="W546" s="145"/>
      <c r="X546" s="146"/>
      <c r="Y546" s="147">
        <f t="shared" si="44"/>
        <v>2404.5</v>
      </c>
    </row>
    <row r="547" spans="1:25" s="148" customFormat="1" ht="13.9" customHeight="1">
      <c r="A547" s="137">
        <v>547</v>
      </c>
      <c r="B547" s="138" t="s">
        <v>480</v>
      </c>
      <c r="C547" s="138" t="s">
        <v>481</v>
      </c>
      <c r="D547" s="138"/>
      <c r="E547" s="2">
        <v>0</v>
      </c>
      <c r="F547" s="2" t="s">
        <v>1051</v>
      </c>
      <c r="G547" s="2" t="s">
        <v>1061</v>
      </c>
      <c r="H547" s="2" t="s">
        <v>246</v>
      </c>
      <c r="I547" s="139" t="s">
        <v>491</v>
      </c>
      <c r="J547" s="139" t="s">
        <v>253</v>
      </c>
      <c r="K547" s="139" t="s">
        <v>4571</v>
      </c>
      <c r="L547" s="139" t="s">
        <v>492</v>
      </c>
      <c r="M547" s="140"/>
      <c r="N547" s="141">
        <v>58.23</v>
      </c>
      <c r="O547" s="142">
        <f t="shared" si="40"/>
        <v>210</v>
      </c>
      <c r="P547" s="2">
        <v>210</v>
      </c>
      <c r="Q547" s="2">
        <v>0</v>
      </c>
      <c r="R547" s="143" t="e">
        <f t="shared" si="41"/>
        <v>#DIV/0!</v>
      </c>
      <c r="S547" s="143">
        <f t="shared" si="42"/>
        <v>0</v>
      </c>
      <c r="T547" s="144">
        <f>IF(P547="nio",0,IF(P547&gt;0,VLOOKUP(K547,'3-Productie normen'!A:W,VLOOKUP(P547,'3-Productie normen'!$B$37:$C$59,2,FALSE),FALSE)))/VLOOKUP(B547,'2-Kosten per locatie'!$A$11:$C$31,3,FALSE)</f>
        <v>0</v>
      </c>
      <c r="U547" s="144">
        <f t="shared" si="43"/>
        <v>0</v>
      </c>
      <c r="V547" s="145" t="str">
        <f>VLOOKUP(K547,'3-Productie normen'!A:AG,29,FALSE)</f>
        <v>V</v>
      </c>
      <c r="W547" s="145"/>
      <c r="X547" s="146"/>
      <c r="Y547" s="147">
        <f t="shared" si="44"/>
        <v>12228.3</v>
      </c>
    </row>
    <row r="548" spans="1:25" s="148" customFormat="1" ht="13.9" customHeight="1">
      <c r="A548" s="137">
        <v>548</v>
      </c>
      <c r="B548" s="138" t="s">
        <v>480</v>
      </c>
      <c r="C548" s="138" t="s">
        <v>481</v>
      </c>
      <c r="D548" s="138"/>
      <c r="E548" s="2">
        <v>0</v>
      </c>
      <c r="F548" s="2" t="s">
        <v>1051</v>
      </c>
      <c r="G548" s="2" t="s">
        <v>1062</v>
      </c>
      <c r="H548" s="2" t="s">
        <v>246</v>
      </c>
      <c r="I548" s="139" t="s">
        <v>491</v>
      </c>
      <c r="J548" s="139" t="s">
        <v>253</v>
      </c>
      <c r="K548" s="139" t="s">
        <v>4571</v>
      </c>
      <c r="L548" s="139" t="s">
        <v>492</v>
      </c>
      <c r="M548" s="140"/>
      <c r="N548" s="141">
        <v>11.25</v>
      </c>
      <c r="O548" s="142">
        <f t="shared" si="40"/>
        <v>210</v>
      </c>
      <c r="P548" s="2">
        <v>210</v>
      </c>
      <c r="Q548" s="2">
        <v>0</v>
      </c>
      <c r="R548" s="143" t="e">
        <f t="shared" si="41"/>
        <v>#DIV/0!</v>
      </c>
      <c r="S548" s="143">
        <f t="shared" si="42"/>
        <v>0</v>
      </c>
      <c r="T548" s="144">
        <f>IF(P548="nio",0,IF(P548&gt;0,VLOOKUP(K548,'3-Productie normen'!A:W,VLOOKUP(P548,'3-Productie normen'!$B$37:$C$59,2,FALSE),FALSE)))/VLOOKUP(B548,'2-Kosten per locatie'!$A$11:$C$31,3,FALSE)</f>
        <v>0</v>
      </c>
      <c r="U548" s="144">
        <f t="shared" si="43"/>
        <v>0</v>
      </c>
      <c r="V548" s="145" t="str">
        <f>VLOOKUP(K548,'3-Productie normen'!A:AG,29,FALSE)</f>
        <v>V</v>
      </c>
      <c r="W548" s="145"/>
      <c r="X548" s="146"/>
      <c r="Y548" s="147">
        <f t="shared" si="44"/>
        <v>2362.5</v>
      </c>
    </row>
    <row r="549" spans="1:25" s="148" customFormat="1" ht="13.9" customHeight="1">
      <c r="A549" s="137">
        <v>549</v>
      </c>
      <c r="B549" s="138" t="s">
        <v>480</v>
      </c>
      <c r="C549" s="138" t="s">
        <v>481</v>
      </c>
      <c r="D549" s="138"/>
      <c r="E549" s="2">
        <v>0</v>
      </c>
      <c r="F549" s="2" t="s">
        <v>1051</v>
      </c>
      <c r="G549" s="2" t="s">
        <v>1063</v>
      </c>
      <c r="H549" s="2" t="s">
        <v>246</v>
      </c>
      <c r="I549" s="139" t="s">
        <v>491</v>
      </c>
      <c r="J549" s="139" t="s">
        <v>253</v>
      </c>
      <c r="K549" s="139" t="s">
        <v>4571</v>
      </c>
      <c r="L549" s="139" t="s">
        <v>492</v>
      </c>
      <c r="M549" s="140"/>
      <c r="N549" s="141">
        <v>27.41</v>
      </c>
      <c r="O549" s="142">
        <f t="shared" si="40"/>
        <v>210</v>
      </c>
      <c r="P549" s="2">
        <v>210</v>
      </c>
      <c r="Q549" s="2">
        <v>0</v>
      </c>
      <c r="R549" s="143" t="e">
        <f t="shared" si="41"/>
        <v>#DIV/0!</v>
      </c>
      <c r="S549" s="143">
        <f t="shared" si="42"/>
        <v>0</v>
      </c>
      <c r="T549" s="144">
        <f>IF(P549="nio",0,IF(P549&gt;0,VLOOKUP(K549,'3-Productie normen'!A:W,VLOOKUP(P549,'3-Productie normen'!$B$37:$C$59,2,FALSE),FALSE)))/VLOOKUP(B549,'2-Kosten per locatie'!$A$11:$C$31,3,FALSE)</f>
        <v>0</v>
      </c>
      <c r="U549" s="144">
        <f t="shared" si="43"/>
        <v>0</v>
      </c>
      <c r="V549" s="145" t="str">
        <f>VLOOKUP(K549,'3-Productie normen'!A:AG,29,FALSE)</f>
        <v>V</v>
      </c>
      <c r="W549" s="145"/>
      <c r="X549" s="146"/>
      <c r="Y549" s="147">
        <f t="shared" si="44"/>
        <v>5756.1</v>
      </c>
    </row>
    <row r="550" spans="1:25" s="148" customFormat="1" ht="13.9" customHeight="1">
      <c r="A550" s="137">
        <v>550</v>
      </c>
      <c r="B550" s="138" t="s">
        <v>480</v>
      </c>
      <c r="C550" s="138" t="s">
        <v>481</v>
      </c>
      <c r="D550" s="138"/>
      <c r="E550" s="2">
        <v>0</v>
      </c>
      <c r="F550" s="2" t="s">
        <v>1051</v>
      </c>
      <c r="G550" s="2" t="s">
        <v>1064</v>
      </c>
      <c r="H550" s="2" t="s">
        <v>246</v>
      </c>
      <c r="I550" s="139" t="s">
        <v>491</v>
      </c>
      <c r="J550" s="139" t="s">
        <v>253</v>
      </c>
      <c r="K550" s="139" t="s">
        <v>4571</v>
      </c>
      <c r="L550" s="139" t="s">
        <v>492</v>
      </c>
      <c r="M550" s="140"/>
      <c r="N550" s="141">
        <v>28.09</v>
      </c>
      <c r="O550" s="142">
        <f t="shared" si="40"/>
        <v>210</v>
      </c>
      <c r="P550" s="2">
        <v>210</v>
      </c>
      <c r="Q550" s="2">
        <v>0</v>
      </c>
      <c r="R550" s="143" t="e">
        <f t="shared" si="41"/>
        <v>#DIV/0!</v>
      </c>
      <c r="S550" s="143">
        <f t="shared" si="42"/>
        <v>0</v>
      </c>
      <c r="T550" s="144">
        <f>IF(P550="nio",0,IF(P550&gt;0,VLOOKUP(K550,'3-Productie normen'!A:W,VLOOKUP(P550,'3-Productie normen'!$B$37:$C$59,2,FALSE),FALSE)))/VLOOKUP(B550,'2-Kosten per locatie'!$A$11:$C$31,3,FALSE)</f>
        <v>0</v>
      </c>
      <c r="U550" s="144">
        <f t="shared" si="43"/>
        <v>0</v>
      </c>
      <c r="V550" s="145" t="str">
        <f>VLOOKUP(K550,'3-Productie normen'!A:AG,29,FALSE)</f>
        <v>V</v>
      </c>
      <c r="W550" s="145"/>
      <c r="X550" s="146"/>
      <c r="Y550" s="147">
        <f t="shared" si="44"/>
        <v>5898.9</v>
      </c>
    </row>
    <row r="551" spans="1:25" s="148" customFormat="1" ht="13.9" customHeight="1">
      <c r="A551" s="137">
        <v>551</v>
      </c>
      <c r="B551" s="138" t="s">
        <v>480</v>
      </c>
      <c r="C551" s="138" t="s">
        <v>481</v>
      </c>
      <c r="D551" s="138"/>
      <c r="E551" s="2">
        <v>0</v>
      </c>
      <c r="F551" s="2" t="s">
        <v>1051</v>
      </c>
      <c r="G551" s="2" t="s">
        <v>1065</v>
      </c>
      <c r="H551" s="2" t="s">
        <v>246</v>
      </c>
      <c r="I551" s="139" t="s">
        <v>491</v>
      </c>
      <c r="J551" s="139" t="s">
        <v>253</v>
      </c>
      <c r="K551" s="139" t="s">
        <v>4571</v>
      </c>
      <c r="L551" s="139" t="s">
        <v>492</v>
      </c>
      <c r="M551" s="140"/>
      <c r="N551" s="141">
        <v>27.41</v>
      </c>
      <c r="O551" s="142">
        <f t="shared" si="40"/>
        <v>210</v>
      </c>
      <c r="P551" s="2">
        <v>210</v>
      </c>
      <c r="Q551" s="2">
        <v>0</v>
      </c>
      <c r="R551" s="143" t="e">
        <f t="shared" si="41"/>
        <v>#DIV/0!</v>
      </c>
      <c r="S551" s="143">
        <f t="shared" si="42"/>
        <v>0</v>
      </c>
      <c r="T551" s="144">
        <f>IF(P551="nio",0,IF(P551&gt;0,VLOOKUP(K551,'3-Productie normen'!A:W,VLOOKUP(P551,'3-Productie normen'!$B$37:$C$59,2,FALSE),FALSE)))/VLOOKUP(B551,'2-Kosten per locatie'!$A$11:$C$31,3,FALSE)</f>
        <v>0</v>
      </c>
      <c r="U551" s="144">
        <f t="shared" si="43"/>
        <v>0</v>
      </c>
      <c r="V551" s="145" t="str">
        <f>VLOOKUP(K551,'3-Productie normen'!A:AG,29,FALSE)</f>
        <v>V</v>
      </c>
      <c r="W551" s="145"/>
      <c r="X551" s="146"/>
      <c r="Y551" s="147">
        <f t="shared" si="44"/>
        <v>5756.1</v>
      </c>
    </row>
    <row r="552" spans="1:25" s="148" customFormat="1" ht="13.9" customHeight="1">
      <c r="A552" s="137">
        <v>552</v>
      </c>
      <c r="B552" s="138" t="s">
        <v>480</v>
      </c>
      <c r="C552" s="138" t="s">
        <v>481</v>
      </c>
      <c r="D552" s="138"/>
      <c r="E552" s="2">
        <v>0</v>
      </c>
      <c r="F552" s="2" t="s">
        <v>1051</v>
      </c>
      <c r="G552" s="2" t="s">
        <v>1066</v>
      </c>
      <c r="H552" s="2" t="s">
        <v>246</v>
      </c>
      <c r="I552" s="139" t="s">
        <v>491</v>
      </c>
      <c r="J552" s="139" t="s">
        <v>253</v>
      </c>
      <c r="K552" s="139" t="s">
        <v>4571</v>
      </c>
      <c r="L552" s="139" t="s">
        <v>492</v>
      </c>
      <c r="M552" s="140"/>
      <c r="N552" s="141">
        <v>11.17</v>
      </c>
      <c r="O552" s="142">
        <f t="shared" si="40"/>
        <v>210</v>
      </c>
      <c r="P552" s="2">
        <v>210</v>
      </c>
      <c r="Q552" s="2">
        <v>0</v>
      </c>
      <c r="R552" s="143" t="e">
        <f t="shared" si="41"/>
        <v>#DIV/0!</v>
      </c>
      <c r="S552" s="143">
        <f t="shared" si="42"/>
        <v>0</v>
      </c>
      <c r="T552" s="144">
        <f>IF(P552="nio",0,IF(P552&gt;0,VLOOKUP(K552,'3-Productie normen'!A:W,VLOOKUP(P552,'3-Productie normen'!$B$37:$C$59,2,FALSE),FALSE)))/VLOOKUP(B552,'2-Kosten per locatie'!$A$11:$C$31,3,FALSE)</f>
        <v>0</v>
      </c>
      <c r="U552" s="144">
        <f t="shared" si="43"/>
        <v>0</v>
      </c>
      <c r="V552" s="145" t="str">
        <f>VLOOKUP(K552,'3-Productie normen'!A:AG,29,FALSE)</f>
        <v>V</v>
      </c>
      <c r="W552" s="145"/>
      <c r="X552" s="146"/>
      <c r="Y552" s="147">
        <f t="shared" si="44"/>
        <v>2345.6999999999998</v>
      </c>
    </row>
    <row r="553" spans="1:25" s="148" customFormat="1" ht="13.9" customHeight="1">
      <c r="A553" s="137">
        <v>553</v>
      </c>
      <c r="B553" s="138" t="s">
        <v>480</v>
      </c>
      <c r="C553" s="138" t="s">
        <v>481</v>
      </c>
      <c r="D553" s="138"/>
      <c r="E553" s="2">
        <v>0</v>
      </c>
      <c r="F553" s="2" t="s">
        <v>1051</v>
      </c>
      <c r="G553" s="2" t="s">
        <v>1067</v>
      </c>
      <c r="H553" s="2" t="s">
        <v>246</v>
      </c>
      <c r="I553" s="139" t="s">
        <v>491</v>
      </c>
      <c r="J553" s="139" t="s">
        <v>253</v>
      </c>
      <c r="K553" s="139" t="s">
        <v>4571</v>
      </c>
      <c r="L553" s="139" t="s">
        <v>492</v>
      </c>
      <c r="M553" s="140"/>
      <c r="N553" s="141">
        <v>76.09</v>
      </c>
      <c r="O553" s="142">
        <f t="shared" si="40"/>
        <v>210</v>
      </c>
      <c r="P553" s="2">
        <v>210</v>
      </c>
      <c r="Q553" s="2">
        <v>0</v>
      </c>
      <c r="R553" s="143" t="e">
        <f t="shared" si="41"/>
        <v>#DIV/0!</v>
      </c>
      <c r="S553" s="143">
        <f t="shared" si="42"/>
        <v>0</v>
      </c>
      <c r="T553" s="144">
        <f>IF(P553="nio",0,IF(P553&gt;0,VLOOKUP(K553,'3-Productie normen'!A:W,VLOOKUP(P553,'3-Productie normen'!$B$37:$C$59,2,FALSE),FALSE)))/VLOOKUP(B553,'2-Kosten per locatie'!$A$11:$C$31,3,FALSE)</f>
        <v>0</v>
      </c>
      <c r="U553" s="144">
        <f t="shared" si="43"/>
        <v>0</v>
      </c>
      <c r="V553" s="145" t="str">
        <f>VLOOKUP(K553,'3-Productie normen'!A:AG,29,FALSE)</f>
        <v>V</v>
      </c>
      <c r="W553" s="145"/>
      <c r="X553" s="146"/>
      <c r="Y553" s="147">
        <f t="shared" si="44"/>
        <v>15978.900000000001</v>
      </c>
    </row>
    <row r="554" spans="1:25" s="148" customFormat="1" ht="13.9" customHeight="1">
      <c r="A554" s="137">
        <v>554</v>
      </c>
      <c r="B554" s="138" t="s">
        <v>480</v>
      </c>
      <c r="C554" s="138" t="s">
        <v>481</v>
      </c>
      <c r="D554" s="138"/>
      <c r="E554" s="2">
        <v>0</v>
      </c>
      <c r="F554" s="2" t="s">
        <v>1051</v>
      </c>
      <c r="G554" s="2" t="s">
        <v>1068</v>
      </c>
      <c r="H554" s="2" t="s">
        <v>246</v>
      </c>
      <c r="I554" s="139" t="s">
        <v>491</v>
      </c>
      <c r="J554" s="139" t="s">
        <v>253</v>
      </c>
      <c r="K554" s="139" t="s">
        <v>4571</v>
      </c>
      <c r="L554" s="139" t="s">
        <v>542</v>
      </c>
      <c r="M554" s="140"/>
      <c r="N554" s="141">
        <v>18.399999999999999</v>
      </c>
      <c r="O554" s="142">
        <f t="shared" si="40"/>
        <v>210</v>
      </c>
      <c r="P554" s="2">
        <v>210</v>
      </c>
      <c r="Q554" s="2">
        <v>0</v>
      </c>
      <c r="R554" s="143" t="e">
        <f t="shared" si="41"/>
        <v>#DIV/0!</v>
      </c>
      <c r="S554" s="143">
        <f t="shared" si="42"/>
        <v>0</v>
      </c>
      <c r="T554" s="144">
        <f>IF(P554="nio",0,IF(P554&gt;0,VLOOKUP(K554,'3-Productie normen'!A:W,VLOOKUP(P554,'3-Productie normen'!$B$37:$C$59,2,FALSE),FALSE)))/VLOOKUP(B554,'2-Kosten per locatie'!$A$11:$C$31,3,FALSE)</f>
        <v>0</v>
      </c>
      <c r="U554" s="144">
        <f t="shared" si="43"/>
        <v>0</v>
      </c>
      <c r="V554" s="145" t="str">
        <f>VLOOKUP(K554,'3-Productie normen'!A:AG,29,FALSE)</f>
        <v>V</v>
      </c>
      <c r="W554" s="145"/>
      <c r="X554" s="146"/>
      <c r="Y554" s="147">
        <f t="shared" si="44"/>
        <v>3863.9999999999995</v>
      </c>
    </row>
    <row r="555" spans="1:25" s="148" customFormat="1" ht="13.9" customHeight="1">
      <c r="A555" s="137">
        <v>555</v>
      </c>
      <c r="B555" s="138" t="s">
        <v>480</v>
      </c>
      <c r="C555" s="138" t="s">
        <v>481</v>
      </c>
      <c r="D555" s="138"/>
      <c r="E555" s="2">
        <v>0</v>
      </c>
      <c r="F555" s="2" t="s">
        <v>1051</v>
      </c>
      <c r="G555" s="2" t="s">
        <v>1069</v>
      </c>
      <c r="H555" s="2" t="s">
        <v>246</v>
      </c>
      <c r="I555" s="139" t="s">
        <v>491</v>
      </c>
      <c r="J555" s="139" t="s">
        <v>253</v>
      </c>
      <c r="K555" s="139" t="s">
        <v>4571</v>
      </c>
      <c r="L555" s="139" t="s">
        <v>492</v>
      </c>
      <c r="M555" s="140"/>
      <c r="N555" s="141">
        <v>38.49</v>
      </c>
      <c r="O555" s="142">
        <f t="shared" si="40"/>
        <v>210</v>
      </c>
      <c r="P555" s="2">
        <v>210</v>
      </c>
      <c r="Q555" s="2">
        <v>0</v>
      </c>
      <c r="R555" s="143" t="e">
        <f t="shared" si="41"/>
        <v>#DIV/0!</v>
      </c>
      <c r="S555" s="143">
        <f t="shared" si="42"/>
        <v>0</v>
      </c>
      <c r="T555" s="144">
        <f>IF(P555="nio",0,IF(P555&gt;0,VLOOKUP(K555,'3-Productie normen'!A:W,VLOOKUP(P555,'3-Productie normen'!$B$37:$C$59,2,FALSE),FALSE)))/VLOOKUP(B555,'2-Kosten per locatie'!$A$11:$C$31,3,FALSE)</f>
        <v>0</v>
      </c>
      <c r="U555" s="144">
        <f t="shared" si="43"/>
        <v>0</v>
      </c>
      <c r="V555" s="145" t="str">
        <f>VLOOKUP(K555,'3-Productie normen'!A:AG,29,FALSE)</f>
        <v>V</v>
      </c>
      <c r="W555" s="145"/>
      <c r="X555" s="146"/>
      <c r="Y555" s="147">
        <f t="shared" si="44"/>
        <v>8082.9000000000005</v>
      </c>
    </row>
    <row r="556" spans="1:25" s="148" customFormat="1" ht="13.9" customHeight="1">
      <c r="A556" s="137">
        <v>556</v>
      </c>
      <c r="B556" s="138" t="s">
        <v>480</v>
      </c>
      <c r="C556" s="138" t="s">
        <v>481</v>
      </c>
      <c r="D556" s="138"/>
      <c r="E556" s="2">
        <v>0</v>
      </c>
      <c r="F556" s="2" t="s">
        <v>1051</v>
      </c>
      <c r="G556" s="2" t="s">
        <v>1070</v>
      </c>
      <c r="H556" s="2" t="s">
        <v>246</v>
      </c>
      <c r="I556" s="139" t="s">
        <v>491</v>
      </c>
      <c r="J556" s="139" t="s">
        <v>253</v>
      </c>
      <c r="K556" s="139" t="s">
        <v>4571</v>
      </c>
      <c r="L556" s="139" t="s">
        <v>537</v>
      </c>
      <c r="M556" s="140"/>
      <c r="N556" s="141">
        <v>86.12</v>
      </c>
      <c r="O556" s="142">
        <f t="shared" si="40"/>
        <v>210</v>
      </c>
      <c r="P556" s="2">
        <v>210</v>
      </c>
      <c r="Q556" s="2">
        <v>0</v>
      </c>
      <c r="R556" s="143" t="e">
        <f t="shared" si="41"/>
        <v>#DIV/0!</v>
      </c>
      <c r="S556" s="143">
        <f t="shared" si="42"/>
        <v>0</v>
      </c>
      <c r="T556" s="144">
        <f>IF(P556="nio",0,IF(P556&gt;0,VLOOKUP(K556,'3-Productie normen'!A:W,VLOOKUP(P556,'3-Productie normen'!$B$37:$C$59,2,FALSE),FALSE)))/VLOOKUP(B556,'2-Kosten per locatie'!$A$11:$C$31,3,FALSE)</f>
        <v>0</v>
      </c>
      <c r="U556" s="144">
        <f t="shared" si="43"/>
        <v>0</v>
      </c>
      <c r="V556" s="145" t="str">
        <f>VLOOKUP(K556,'3-Productie normen'!A:AG,29,FALSE)</f>
        <v>V</v>
      </c>
      <c r="W556" s="145"/>
      <c r="X556" s="146"/>
      <c r="Y556" s="147">
        <f t="shared" si="44"/>
        <v>18085.2</v>
      </c>
    </row>
    <row r="557" spans="1:25" s="148" customFormat="1" ht="13.9" customHeight="1">
      <c r="A557" s="137">
        <v>557</v>
      </c>
      <c r="B557" s="138" t="s">
        <v>480</v>
      </c>
      <c r="C557" s="138" t="s">
        <v>481</v>
      </c>
      <c r="D557" s="138"/>
      <c r="E557" s="2">
        <v>0</v>
      </c>
      <c r="F557" s="2" t="s">
        <v>1051</v>
      </c>
      <c r="G557" s="2" t="s">
        <v>1071</v>
      </c>
      <c r="H557" s="2" t="s">
        <v>246</v>
      </c>
      <c r="I557" s="139" t="s">
        <v>491</v>
      </c>
      <c r="J557" s="139" t="s">
        <v>253</v>
      </c>
      <c r="K557" s="139" t="s">
        <v>4571</v>
      </c>
      <c r="L557" s="139" t="s">
        <v>492</v>
      </c>
      <c r="M557" s="140"/>
      <c r="N557" s="141">
        <v>106.52</v>
      </c>
      <c r="O557" s="142">
        <f t="shared" si="40"/>
        <v>210</v>
      </c>
      <c r="P557" s="2">
        <v>210</v>
      </c>
      <c r="Q557" s="2">
        <v>0</v>
      </c>
      <c r="R557" s="143" t="e">
        <f t="shared" si="41"/>
        <v>#DIV/0!</v>
      </c>
      <c r="S557" s="143">
        <f t="shared" si="42"/>
        <v>0</v>
      </c>
      <c r="T557" s="144">
        <f>IF(P557="nio",0,IF(P557&gt;0,VLOOKUP(K557,'3-Productie normen'!A:W,VLOOKUP(P557,'3-Productie normen'!$B$37:$C$59,2,FALSE),FALSE)))/VLOOKUP(B557,'2-Kosten per locatie'!$A$11:$C$31,3,FALSE)</f>
        <v>0</v>
      </c>
      <c r="U557" s="144">
        <f t="shared" si="43"/>
        <v>0</v>
      </c>
      <c r="V557" s="145" t="str">
        <f>VLOOKUP(K557,'3-Productie normen'!A:AG,29,FALSE)</f>
        <v>V</v>
      </c>
      <c r="W557" s="145"/>
      <c r="X557" s="146"/>
      <c r="Y557" s="147">
        <f t="shared" si="44"/>
        <v>22369.200000000001</v>
      </c>
    </row>
    <row r="558" spans="1:25" s="148" customFormat="1" ht="13.9" customHeight="1">
      <c r="A558" s="137">
        <v>558</v>
      </c>
      <c r="B558" s="138" t="s">
        <v>480</v>
      </c>
      <c r="C558" s="138" t="s">
        <v>481</v>
      </c>
      <c r="D558" s="138"/>
      <c r="E558" s="2">
        <v>0</v>
      </c>
      <c r="F558" s="2" t="s">
        <v>1051</v>
      </c>
      <c r="G558" s="2" t="s">
        <v>1072</v>
      </c>
      <c r="H558" s="2" t="s">
        <v>1073</v>
      </c>
      <c r="I558" s="139" t="s">
        <v>491</v>
      </c>
      <c r="J558" s="139" t="s">
        <v>253</v>
      </c>
      <c r="K558" s="139" t="s">
        <v>4571</v>
      </c>
      <c r="L558" s="139" t="s">
        <v>537</v>
      </c>
      <c r="M558" s="140"/>
      <c r="N558" s="141">
        <v>95.09</v>
      </c>
      <c r="O558" s="142">
        <f t="shared" si="40"/>
        <v>210</v>
      </c>
      <c r="P558" s="2">
        <v>210</v>
      </c>
      <c r="Q558" s="2">
        <v>0</v>
      </c>
      <c r="R558" s="143" t="e">
        <f t="shared" si="41"/>
        <v>#DIV/0!</v>
      </c>
      <c r="S558" s="143">
        <f t="shared" si="42"/>
        <v>0</v>
      </c>
      <c r="T558" s="144">
        <f>IF(P558="nio",0,IF(P558&gt;0,VLOOKUP(K558,'3-Productie normen'!A:W,VLOOKUP(P558,'3-Productie normen'!$B$37:$C$59,2,FALSE),FALSE)))/VLOOKUP(B558,'2-Kosten per locatie'!$A$11:$C$31,3,FALSE)</f>
        <v>0</v>
      </c>
      <c r="U558" s="144">
        <f t="shared" si="43"/>
        <v>0</v>
      </c>
      <c r="V558" s="145" t="str">
        <f>VLOOKUP(K558,'3-Productie normen'!A:AG,29,FALSE)</f>
        <v>V</v>
      </c>
      <c r="W558" s="145"/>
      <c r="X558" s="146"/>
      <c r="Y558" s="147">
        <f t="shared" si="44"/>
        <v>19968.900000000001</v>
      </c>
    </row>
    <row r="559" spans="1:25" s="148" customFormat="1" ht="13.9" customHeight="1">
      <c r="A559" s="137">
        <v>559</v>
      </c>
      <c r="B559" s="138" t="s">
        <v>480</v>
      </c>
      <c r="C559" s="138" t="s">
        <v>481</v>
      </c>
      <c r="D559" s="138"/>
      <c r="E559" s="2">
        <v>0</v>
      </c>
      <c r="F559" s="2" t="s">
        <v>1051</v>
      </c>
      <c r="G559" s="2" t="s">
        <v>1074</v>
      </c>
      <c r="H559" s="2" t="s">
        <v>246</v>
      </c>
      <c r="I559" s="139" t="s">
        <v>491</v>
      </c>
      <c r="J559" s="139" t="s">
        <v>253</v>
      </c>
      <c r="K559" s="139" t="s">
        <v>4571</v>
      </c>
      <c r="L559" s="139" t="s">
        <v>492</v>
      </c>
      <c r="M559" s="140"/>
      <c r="N559" s="141">
        <v>62.77</v>
      </c>
      <c r="O559" s="142">
        <f t="shared" si="40"/>
        <v>210</v>
      </c>
      <c r="P559" s="2">
        <v>210</v>
      </c>
      <c r="Q559" s="2">
        <v>0</v>
      </c>
      <c r="R559" s="143" t="e">
        <f t="shared" si="41"/>
        <v>#DIV/0!</v>
      </c>
      <c r="S559" s="143">
        <f t="shared" si="42"/>
        <v>0</v>
      </c>
      <c r="T559" s="144">
        <f>IF(P559="nio",0,IF(P559&gt;0,VLOOKUP(K559,'3-Productie normen'!A:W,VLOOKUP(P559,'3-Productie normen'!$B$37:$C$59,2,FALSE),FALSE)))/VLOOKUP(B559,'2-Kosten per locatie'!$A$11:$C$31,3,FALSE)</f>
        <v>0</v>
      </c>
      <c r="U559" s="144">
        <f t="shared" si="43"/>
        <v>0</v>
      </c>
      <c r="V559" s="145" t="str">
        <f>VLOOKUP(K559,'3-Productie normen'!A:AG,29,FALSE)</f>
        <v>V</v>
      </c>
      <c r="W559" s="145"/>
      <c r="X559" s="146"/>
      <c r="Y559" s="147">
        <f t="shared" si="44"/>
        <v>13181.7</v>
      </c>
    </row>
    <row r="560" spans="1:25" s="148" customFormat="1" ht="13.9" customHeight="1">
      <c r="A560" s="137">
        <v>560</v>
      </c>
      <c r="B560" s="138" t="s">
        <v>480</v>
      </c>
      <c r="C560" s="138" t="s">
        <v>481</v>
      </c>
      <c r="D560" s="138"/>
      <c r="E560" s="2">
        <v>0</v>
      </c>
      <c r="F560" s="2" t="s">
        <v>1051</v>
      </c>
      <c r="G560" s="2" t="s">
        <v>1075</v>
      </c>
      <c r="H560" s="2" t="s">
        <v>246</v>
      </c>
      <c r="I560" s="139" t="s">
        <v>46</v>
      </c>
      <c r="J560" s="139" t="s">
        <v>313</v>
      </c>
      <c r="K560" s="139" t="s">
        <v>259</v>
      </c>
      <c r="L560" s="139" t="s">
        <v>492</v>
      </c>
      <c r="M560" s="140"/>
      <c r="N560" s="141">
        <v>3.96</v>
      </c>
      <c r="O560" s="142">
        <f t="shared" si="40"/>
        <v>0</v>
      </c>
      <c r="P560" s="2" t="s">
        <v>477</v>
      </c>
      <c r="Q560" s="2">
        <v>0</v>
      </c>
      <c r="R560" s="143">
        <f t="shared" si="41"/>
        <v>0</v>
      </c>
      <c r="S560" s="143">
        <f t="shared" si="42"/>
        <v>0</v>
      </c>
      <c r="T560" s="144">
        <f>IF(P560="nio",0,IF(P560&gt;0,VLOOKUP(K560,'3-Productie normen'!A:W,VLOOKUP(P560,'3-Productie normen'!$B$37:$C$59,2,FALSE),FALSE)))/VLOOKUP(B560,'2-Kosten per locatie'!$A$11:$C$31,3,FALSE)</f>
        <v>0</v>
      </c>
      <c r="U560" s="144">
        <f t="shared" si="43"/>
        <v>0</v>
      </c>
      <c r="V560" s="145">
        <f>VLOOKUP(K560,'3-Productie normen'!A:AG,29,FALSE)</f>
        <v>0</v>
      </c>
      <c r="W560" s="145"/>
      <c r="X560" s="146"/>
      <c r="Y560" s="147">
        <f t="shared" si="44"/>
        <v>0</v>
      </c>
    </row>
    <row r="561" spans="1:25" s="148" customFormat="1" ht="13.9" customHeight="1">
      <c r="A561" s="137">
        <v>561</v>
      </c>
      <c r="B561" s="138" t="s">
        <v>480</v>
      </c>
      <c r="C561" s="138" t="s">
        <v>481</v>
      </c>
      <c r="D561" s="138"/>
      <c r="E561" s="2">
        <v>0</v>
      </c>
      <c r="F561" s="2" t="s">
        <v>1051</v>
      </c>
      <c r="G561" s="2" t="s">
        <v>1076</v>
      </c>
      <c r="H561" s="2" t="s">
        <v>246</v>
      </c>
      <c r="I561" s="139" t="s">
        <v>46</v>
      </c>
      <c r="J561" s="139" t="s">
        <v>313</v>
      </c>
      <c r="K561" s="139" t="s">
        <v>259</v>
      </c>
      <c r="L561" s="139" t="s">
        <v>492</v>
      </c>
      <c r="M561" s="140"/>
      <c r="N561" s="141">
        <v>3.4</v>
      </c>
      <c r="O561" s="142">
        <f t="shared" si="40"/>
        <v>0</v>
      </c>
      <c r="P561" s="2" t="s">
        <v>477</v>
      </c>
      <c r="Q561" s="2">
        <v>0</v>
      </c>
      <c r="R561" s="143">
        <f t="shared" si="41"/>
        <v>0</v>
      </c>
      <c r="S561" s="143">
        <f t="shared" si="42"/>
        <v>0</v>
      </c>
      <c r="T561" s="144">
        <f>IF(P561="nio",0,IF(P561&gt;0,VLOOKUP(K561,'3-Productie normen'!A:W,VLOOKUP(P561,'3-Productie normen'!$B$37:$C$59,2,FALSE),FALSE)))/VLOOKUP(B561,'2-Kosten per locatie'!$A$11:$C$31,3,FALSE)</f>
        <v>0</v>
      </c>
      <c r="U561" s="144">
        <f t="shared" si="43"/>
        <v>0</v>
      </c>
      <c r="V561" s="145">
        <f>VLOOKUP(K561,'3-Productie normen'!A:AG,29,FALSE)</f>
        <v>0</v>
      </c>
      <c r="W561" s="145"/>
      <c r="X561" s="146"/>
      <c r="Y561" s="147">
        <f t="shared" si="44"/>
        <v>0</v>
      </c>
    </row>
    <row r="562" spans="1:25" s="148" customFormat="1" ht="13.9" customHeight="1">
      <c r="A562" s="137">
        <v>562</v>
      </c>
      <c r="B562" s="138" t="s">
        <v>480</v>
      </c>
      <c r="C562" s="138" t="s">
        <v>481</v>
      </c>
      <c r="D562" s="138"/>
      <c r="E562" s="2">
        <v>0</v>
      </c>
      <c r="F562" s="2" t="s">
        <v>1051</v>
      </c>
      <c r="G562" s="2" t="s">
        <v>1077</v>
      </c>
      <c r="H562" s="2" t="s">
        <v>246</v>
      </c>
      <c r="I562" s="139" t="s">
        <v>257</v>
      </c>
      <c r="J562" s="139" t="s">
        <v>318</v>
      </c>
      <c r="K562" s="139" t="s">
        <v>259</v>
      </c>
      <c r="L562" s="139" t="s">
        <v>246</v>
      </c>
      <c r="M562" s="140"/>
      <c r="N562" s="141">
        <v>8.68</v>
      </c>
      <c r="O562" s="142">
        <f t="shared" si="40"/>
        <v>0</v>
      </c>
      <c r="P562" s="2" t="s">
        <v>477</v>
      </c>
      <c r="Q562" s="2">
        <v>0</v>
      </c>
      <c r="R562" s="143">
        <f t="shared" si="41"/>
        <v>0</v>
      </c>
      <c r="S562" s="143">
        <f t="shared" si="42"/>
        <v>0</v>
      </c>
      <c r="T562" s="144">
        <f>IF(P562="nio",0,IF(P562&gt;0,VLOOKUP(K562,'3-Productie normen'!A:W,VLOOKUP(P562,'3-Productie normen'!$B$37:$C$59,2,FALSE),FALSE)))/VLOOKUP(B562,'2-Kosten per locatie'!$A$11:$C$31,3,FALSE)</f>
        <v>0</v>
      </c>
      <c r="U562" s="144">
        <f t="shared" si="43"/>
        <v>0</v>
      </c>
      <c r="V562" s="145">
        <f>VLOOKUP(K562,'3-Productie normen'!A:AG,29,FALSE)</f>
        <v>0</v>
      </c>
      <c r="W562" s="145"/>
      <c r="X562" s="146"/>
      <c r="Y562" s="147">
        <f t="shared" si="44"/>
        <v>0</v>
      </c>
    </row>
    <row r="563" spans="1:25" s="148" customFormat="1" ht="13.9" customHeight="1">
      <c r="A563" s="137">
        <v>563</v>
      </c>
      <c r="B563" s="138" t="s">
        <v>480</v>
      </c>
      <c r="C563" s="138" t="s">
        <v>481</v>
      </c>
      <c r="D563" s="138"/>
      <c r="E563" s="2">
        <v>0</v>
      </c>
      <c r="F563" s="2" t="s">
        <v>1051</v>
      </c>
      <c r="G563" s="2" t="s">
        <v>1078</v>
      </c>
      <c r="H563" s="2" t="s">
        <v>246</v>
      </c>
      <c r="I563" s="139" t="s">
        <v>257</v>
      </c>
      <c r="J563" s="139" t="s">
        <v>318</v>
      </c>
      <c r="K563" s="139" t="s">
        <v>259</v>
      </c>
      <c r="L563" s="139" t="s">
        <v>246</v>
      </c>
      <c r="M563" s="140"/>
      <c r="N563" s="141">
        <v>8.5299999999999994</v>
      </c>
      <c r="O563" s="142">
        <f t="shared" si="40"/>
        <v>0</v>
      </c>
      <c r="P563" s="2" t="s">
        <v>477</v>
      </c>
      <c r="Q563" s="2">
        <v>0</v>
      </c>
      <c r="R563" s="143">
        <f t="shared" si="41"/>
        <v>0</v>
      </c>
      <c r="S563" s="143">
        <f t="shared" si="42"/>
        <v>0</v>
      </c>
      <c r="T563" s="144">
        <f>IF(P563="nio",0,IF(P563&gt;0,VLOOKUP(K563,'3-Productie normen'!A:W,VLOOKUP(P563,'3-Productie normen'!$B$37:$C$59,2,FALSE),FALSE)))/VLOOKUP(B563,'2-Kosten per locatie'!$A$11:$C$31,3,FALSE)</f>
        <v>0</v>
      </c>
      <c r="U563" s="144">
        <f t="shared" si="43"/>
        <v>0</v>
      </c>
      <c r="V563" s="145">
        <f>VLOOKUP(K563,'3-Productie normen'!A:AG,29,FALSE)</f>
        <v>0</v>
      </c>
      <c r="W563" s="145"/>
      <c r="X563" s="146"/>
      <c r="Y563" s="147">
        <f t="shared" si="44"/>
        <v>0</v>
      </c>
    </row>
    <row r="564" spans="1:25" s="148" customFormat="1" ht="13.9" customHeight="1">
      <c r="A564" s="137">
        <v>564</v>
      </c>
      <c r="B564" s="138" t="s">
        <v>480</v>
      </c>
      <c r="C564" s="138" t="s">
        <v>481</v>
      </c>
      <c r="D564" s="138"/>
      <c r="E564" s="2">
        <v>0</v>
      </c>
      <c r="F564" s="2" t="s">
        <v>1051</v>
      </c>
      <c r="G564" s="2" t="s">
        <v>1079</v>
      </c>
      <c r="H564" s="2" t="s">
        <v>246</v>
      </c>
      <c r="I564" s="139" t="s">
        <v>257</v>
      </c>
      <c r="J564" s="139" t="s">
        <v>318</v>
      </c>
      <c r="K564" s="139" t="s">
        <v>259</v>
      </c>
      <c r="L564" s="139" t="s">
        <v>246</v>
      </c>
      <c r="M564" s="140"/>
      <c r="N564" s="141">
        <v>8.6300000000000008</v>
      </c>
      <c r="O564" s="142">
        <f t="shared" si="40"/>
        <v>0</v>
      </c>
      <c r="P564" s="2" t="s">
        <v>477</v>
      </c>
      <c r="Q564" s="2">
        <v>0</v>
      </c>
      <c r="R564" s="143">
        <f t="shared" si="41"/>
        <v>0</v>
      </c>
      <c r="S564" s="143">
        <f t="shared" si="42"/>
        <v>0</v>
      </c>
      <c r="T564" s="144">
        <f>IF(P564="nio",0,IF(P564&gt;0,VLOOKUP(K564,'3-Productie normen'!A:W,VLOOKUP(P564,'3-Productie normen'!$B$37:$C$59,2,FALSE),FALSE)))/VLOOKUP(B564,'2-Kosten per locatie'!$A$11:$C$31,3,FALSE)</f>
        <v>0</v>
      </c>
      <c r="U564" s="144">
        <f t="shared" si="43"/>
        <v>0</v>
      </c>
      <c r="V564" s="145">
        <f>VLOOKUP(K564,'3-Productie normen'!A:AG,29,FALSE)</f>
        <v>0</v>
      </c>
      <c r="W564" s="145"/>
      <c r="X564" s="146"/>
      <c r="Y564" s="147">
        <f t="shared" si="44"/>
        <v>0</v>
      </c>
    </row>
    <row r="565" spans="1:25" s="148" customFormat="1" ht="13.9" customHeight="1">
      <c r="A565" s="137">
        <v>565</v>
      </c>
      <c r="B565" s="138" t="s">
        <v>480</v>
      </c>
      <c r="C565" s="138" t="s">
        <v>481</v>
      </c>
      <c r="D565" s="138"/>
      <c r="E565" s="2">
        <v>0</v>
      </c>
      <c r="F565" s="2" t="s">
        <v>1051</v>
      </c>
      <c r="G565" s="2" t="s">
        <v>1080</v>
      </c>
      <c r="H565" s="2" t="s">
        <v>246</v>
      </c>
      <c r="I565" s="139" t="s">
        <v>257</v>
      </c>
      <c r="J565" s="139" t="s">
        <v>318</v>
      </c>
      <c r="K565" s="139" t="s">
        <v>259</v>
      </c>
      <c r="L565" s="139" t="s">
        <v>246</v>
      </c>
      <c r="M565" s="140"/>
      <c r="N565" s="141">
        <v>8.49</v>
      </c>
      <c r="O565" s="142">
        <f t="shared" si="40"/>
        <v>0</v>
      </c>
      <c r="P565" s="2" t="s">
        <v>477</v>
      </c>
      <c r="Q565" s="2">
        <v>0</v>
      </c>
      <c r="R565" s="143">
        <f t="shared" si="41"/>
        <v>0</v>
      </c>
      <c r="S565" s="143">
        <f t="shared" si="42"/>
        <v>0</v>
      </c>
      <c r="T565" s="144">
        <f>IF(P565="nio",0,IF(P565&gt;0,VLOOKUP(K565,'3-Productie normen'!A:W,VLOOKUP(P565,'3-Productie normen'!$B$37:$C$59,2,FALSE),FALSE)))/VLOOKUP(B565,'2-Kosten per locatie'!$A$11:$C$31,3,FALSE)</f>
        <v>0</v>
      </c>
      <c r="U565" s="144">
        <f t="shared" si="43"/>
        <v>0</v>
      </c>
      <c r="V565" s="145">
        <f>VLOOKUP(K565,'3-Productie normen'!A:AG,29,FALSE)</f>
        <v>0</v>
      </c>
      <c r="W565" s="145"/>
      <c r="X565" s="146"/>
      <c r="Y565" s="147">
        <f t="shared" si="44"/>
        <v>0</v>
      </c>
    </row>
    <row r="566" spans="1:25" s="148" customFormat="1" ht="13.9" customHeight="1">
      <c r="A566" s="137">
        <v>566</v>
      </c>
      <c r="B566" s="138" t="s">
        <v>480</v>
      </c>
      <c r="C566" s="138" t="s">
        <v>481</v>
      </c>
      <c r="D566" s="138"/>
      <c r="E566" s="2">
        <v>0</v>
      </c>
      <c r="F566" s="2" t="s">
        <v>1051</v>
      </c>
      <c r="G566" s="2" t="s">
        <v>1081</v>
      </c>
      <c r="H566" s="2" t="s">
        <v>246</v>
      </c>
      <c r="I566" s="139" t="s">
        <v>257</v>
      </c>
      <c r="J566" s="139" t="s">
        <v>318</v>
      </c>
      <c r="K566" s="139" t="s">
        <v>259</v>
      </c>
      <c r="L566" s="139" t="s">
        <v>246</v>
      </c>
      <c r="M566" s="140"/>
      <c r="N566" s="141">
        <v>0.83</v>
      </c>
      <c r="O566" s="142">
        <f t="shared" si="40"/>
        <v>0</v>
      </c>
      <c r="P566" s="2" t="s">
        <v>477</v>
      </c>
      <c r="Q566" s="2">
        <v>0</v>
      </c>
      <c r="R566" s="143">
        <f t="shared" si="41"/>
        <v>0</v>
      </c>
      <c r="S566" s="143">
        <f t="shared" si="42"/>
        <v>0</v>
      </c>
      <c r="T566" s="144">
        <f>IF(P566="nio",0,IF(P566&gt;0,VLOOKUP(K566,'3-Productie normen'!A:W,VLOOKUP(P566,'3-Productie normen'!$B$37:$C$59,2,FALSE),FALSE)))/VLOOKUP(B566,'2-Kosten per locatie'!$A$11:$C$31,3,FALSE)</f>
        <v>0</v>
      </c>
      <c r="U566" s="144">
        <f t="shared" si="43"/>
        <v>0</v>
      </c>
      <c r="V566" s="145">
        <f>VLOOKUP(K566,'3-Productie normen'!A:AG,29,FALSE)</f>
        <v>0</v>
      </c>
      <c r="W566" s="145"/>
      <c r="X566" s="146"/>
      <c r="Y566" s="147">
        <f t="shared" si="44"/>
        <v>0</v>
      </c>
    </row>
    <row r="567" spans="1:25" s="148" customFormat="1" ht="13.9" customHeight="1">
      <c r="A567" s="137">
        <v>567</v>
      </c>
      <c r="B567" s="138" t="s">
        <v>480</v>
      </c>
      <c r="C567" s="138" t="s">
        <v>481</v>
      </c>
      <c r="D567" s="138"/>
      <c r="E567" s="2">
        <v>0</v>
      </c>
      <c r="F567" s="2" t="s">
        <v>1051</v>
      </c>
      <c r="G567" s="2" t="s">
        <v>1082</v>
      </c>
      <c r="H567" s="2" t="s">
        <v>246</v>
      </c>
      <c r="I567" s="139" t="s">
        <v>257</v>
      </c>
      <c r="J567" s="139" t="s">
        <v>318</v>
      </c>
      <c r="K567" s="139" t="s">
        <v>259</v>
      </c>
      <c r="L567" s="139" t="s">
        <v>246</v>
      </c>
      <c r="M567" s="140"/>
      <c r="N567" s="141">
        <v>1.75</v>
      </c>
      <c r="O567" s="142">
        <f t="shared" si="40"/>
        <v>0</v>
      </c>
      <c r="P567" s="2" t="s">
        <v>477</v>
      </c>
      <c r="Q567" s="2">
        <v>0</v>
      </c>
      <c r="R567" s="143">
        <f t="shared" si="41"/>
        <v>0</v>
      </c>
      <c r="S567" s="143">
        <f t="shared" si="42"/>
        <v>0</v>
      </c>
      <c r="T567" s="144">
        <f>IF(P567="nio",0,IF(P567&gt;0,VLOOKUP(K567,'3-Productie normen'!A:W,VLOOKUP(P567,'3-Productie normen'!$B$37:$C$59,2,FALSE),FALSE)))/VLOOKUP(B567,'2-Kosten per locatie'!$A$11:$C$31,3,FALSE)</f>
        <v>0</v>
      </c>
      <c r="U567" s="144">
        <f t="shared" si="43"/>
        <v>0</v>
      </c>
      <c r="V567" s="145">
        <f>VLOOKUP(K567,'3-Productie normen'!A:AG,29,FALSE)</f>
        <v>0</v>
      </c>
      <c r="W567" s="145"/>
      <c r="X567" s="146"/>
      <c r="Y567" s="147">
        <f t="shared" si="44"/>
        <v>0</v>
      </c>
    </row>
    <row r="568" spans="1:25" s="148" customFormat="1" ht="13.9" customHeight="1">
      <c r="A568" s="137">
        <v>568</v>
      </c>
      <c r="B568" s="138" t="s">
        <v>480</v>
      </c>
      <c r="C568" s="138" t="s">
        <v>481</v>
      </c>
      <c r="D568" s="138"/>
      <c r="E568" s="2">
        <v>0</v>
      </c>
      <c r="F568" s="2" t="s">
        <v>1051</v>
      </c>
      <c r="G568" s="2" t="s">
        <v>1083</v>
      </c>
      <c r="H568" s="2" t="s">
        <v>246</v>
      </c>
      <c r="I568" s="139" t="s">
        <v>257</v>
      </c>
      <c r="J568" s="139" t="s">
        <v>318</v>
      </c>
      <c r="K568" s="139" t="s">
        <v>259</v>
      </c>
      <c r="L568" s="139" t="s">
        <v>246</v>
      </c>
      <c r="M568" s="140"/>
      <c r="N568" s="141">
        <v>8.68</v>
      </c>
      <c r="O568" s="142">
        <f t="shared" si="40"/>
        <v>0</v>
      </c>
      <c r="P568" s="2" t="s">
        <v>477</v>
      </c>
      <c r="Q568" s="2">
        <v>0</v>
      </c>
      <c r="R568" s="143">
        <f t="shared" si="41"/>
        <v>0</v>
      </c>
      <c r="S568" s="143">
        <f t="shared" si="42"/>
        <v>0</v>
      </c>
      <c r="T568" s="144">
        <f>IF(P568="nio",0,IF(P568&gt;0,VLOOKUP(K568,'3-Productie normen'!A:W,VLOOKUP(P568,'3-Productie normen'!$B$37:$C$59,2,FALSE),FALSE)))/VLOOKUP(B568,'2-Kosten per locatie'!$A$11:$C$31,3,FALSE)</f>
        <v>0</v>
      </c>
      <c r="U568" s="144">
        <f t="shared" si="43"/>
        <v>0</v>
      </c>
      <c r="V568" s="145">
        <f>VLOOKUP(K568,'3-Productie normen'!A:AG,29,FALSE)</f>
        <v>0</v>
      </c>
      <c r="W568" s="145"/>
      <c r="X568" s="146"/>
      <c r="Y568" s="147">
        <f t="shared" si="44"/>
        <v>0</v>
      </c>
    </row>
    <row r="569" spans="1:25" s="148" customFormat="1" ht="13.9" customHeight="1">
      <c r="A569" s="137">
        <v>569</v>
      </c>
      <c r="B569" s="138" t="s">
        <v>480</v>
      </c>
      <c r="C569" s="138" t="s">
        <v>481</v>
      </c>
      <c r="D569" s="138"/>
      <c r="E569" s="2">
        <v>0</v>
      </c>
      <c r="F569" s="2" t="s">
        <v>1051</v>
      </c>
      <c r="G569" s="2" t="s">
        <v>1084</v>
      </c>
      <c r="H569" s="2" t="s">
        <v>246</v>
      </c>
      <c r="I569" s="139" t="s">
        <v>257</v>
      </c>
      <c r="J569" s="139" t="s">
        <v>318</v>
      </c>
      <c r="K569" s="139" t="s">
        <v>259</v>
      </c>
      <c r="L569" s="139" t="s">
        <v>246</v>
      </c>
      <c r="M569" s="140"/>
      <c r="N569" s="141">
        <v>8.5299999999999994</v>
      </c>
      <c r="O569" s="142">
        <f t="shared" si="40"/>
        <v>0</v>
      </c>
      <c r="P569" s="2" t="s">
        <v>477</v>
      </c>
      <c r="Q569" s="2">
        <v>0</v>
      </c>
      <c r="R569" s="143">
        <f t="shared" si="41"/>
        <v>0</v>
      </c>
      <c r="S569" s="143">
        <f t="shared" si="42"/>
        <v>0</v>
      </c>
      <c r="T569" s="144">
        <f>IF(P569="nio",0,IF(P569&gt;0,VLOOKUP(K569,'3-Productie normen'!A:W,VLOOKUP(P569,'3-Productie normen'!$B$37:$C$59,2,FALSE),FALSE)))/VLOOKUP(B569,'2-Kosten per locatie'!$A$11:$C$31,3,FALSE)</f>
        <v>0</v>
      </c>
      <c r="U569" s="144">
        <f t="shared" si="43"/>
        <v>0</v>
      </c>
      <c r="V569" s="145">
        <f>VLOOKUP(K569,'3-Productie normen'!A:AG,29,FALSE)</f>
        <v>0</v>
      </c>
      <c r="W569" s="145"/>
      <c r="X569" s="146"/>
      <c r="Y569" s="147">
        <f t="shared" si="44"/>
        <v>0</v>
      </c>
    </row>
    <row r="570" spans="1:25" s="148" customFormat="1" ht="13.9" customHeight="1">
      <c r="A570" s="137">
        <v>570</v>
      </c>
      <c r="B570" s="138" t="s">
        <v>480</v>
      </c>
      <c r="C570" s="138" t="s">
        <v>481</v>
      </c>
      <c r="D570" s="138"/>
      <c r="E570" s="2">
        <v>0</v>
      </c>
      <c r="F570" s="2" t="s">
        <v>1051</v>
      </c>
      <c r="G570" s="2" t="s">
        <v>1085</v>
      </c>
      <c r="H570" s="2" t="s">
        <v>246</v>
      </c>
      <c r="I570" s="139" t="s">
        <v>46</v>
      </c>
      <c r="J570" s="139" t="s">
        <v>320</v>
      </c>
      <c r="K570" s="139" t="s">
        <v>321</v>
      </c>
      <c r="L570" s="139" t="s">
        <v>314</v>
      </c>
      <c r="M570" s="140"/>
      <c r="N570" s="141">
        <v>4.7699999999999996</v>
      </c>
      <c r="O570" s="142">
        <f t="shared" si="40"/>
        <v>420</v>
      </c>
      <c r="P570" s="2">
        <v>210</v>
      </c>
      <c r="Q570" s="2">
        <v>210</v>
      </c>
      <c r="R570" s="143" t="e">
        <f t="shared" si="41"/>
        <v>#DIV/0!</v>
      </c>
      <c r="S570" s="143" t="e">
        <f t="shared" si="42"/>
        <v>#DIV/0!</v>
      </c>
      <c r="T570" s="144">
        <f>IF(P570="nio",0,IF(P570&gt;0,VLOOKUP(K570,'3-Productie normen'!A:W,VLOOKUP(P570,'3-Productie normen'!$B$37:$C$59,2,FALSE),FALSE)))/VLOOKUP(B570,'2-Kosten per locatie'!$A$11:$C$31,3,FALSE)</f>
        <v>0</v>
      </c>
      <c r="U570" s="144">
        <f t="shared" si="43"/>
        <v>0</v>
      </c>
      <c r="V570" s="145" t="str">
        <f>VLOOKUP(K570,'3-Productie normen'!A:AG,29,FALSE)</f>
        <v>S</v>
      </c>
      <c r="W570" s="145"/>
      <c r="X570" s="146"/>
      <c r="Y570" s="147">
        <f t="shared" si="44"/>
        <v>2003.3999999999999</v>
      </c>
    </row>
    <row r="571" spans="1:25" s="148" customFormat="1" ht="13.9" customHeight="1">
      <c r="A571" s="137">
        <v>571</v>
      </c>
      <c r="B571" s="138" t="s">
        <v>480</v>
      </c>
      <c r="C571" s="138" t="s">
        <v>481</v>
      </c>
      <c r="D571" s="138"/>
      <c r="E571" s="2">
        <v>0</v>
      </c>
      <c r="F571" s="2" t="s">
        <v>1051</v>
      </c>
      <c r="G571" s="2" t="s">
        <v>1086</v>
      </c>
      <c r="H571" s="2" t="s">
        <v>246</v>
      </c>
      <c r="I571" s="139" t="s">
        <v>46</v>
      </c>
      <c r="J571" s="139" t="s">
        <v>323</v>
      </c>
      <c r="K571" s="139" t="s">
        <v>321</v>
      </c>
      <c r="L571" s="139" t="s">
        <v>314</v>
      </c>
      <c r="M571" s="140"/>
      <c r="N571" s="141">
        <v>1.36</v>
      </c>
      <c r="O571" s="142">
        <f t="shared" si="40"/>
        <v>420</v>
      </c>
      <c r="P571" s="2">
        <v>210</v>
      </c>
      <c r="Q571" s="2">
        <v>210</v>
      </c>
      <c r="R571" s="143" t="e">
        <f t="shared" si="41"/>
        <v>#DIV/0!</v>
      </c>
      <c r="S571" s="143" t="e">
        <f t="shared" si="42"/>
        <v>#DIV/0!</v>
      </c>
      <c r="T571" s="144">
        <f>IF(P571="nio",0,IF(P571&gt;0,VLOOKUP(K571,'3-Productie normen'!A:W,VLOOKUP(P571,'3-Productie normen'!$B$37:$C$59,2,FALSE),FALSE)))/VLOOKUP(B571,'2-Kosten per locatie'!$A$11:$C$31,3,FALSE)</f>
        <v>0</v>
      </c>
      <c r="U571" s="144">
        <f t="shared" si="43"/>
        <v>0</v>
      </c>
      <c r="V571" s="145" t="str">
        <f>VLOOKUP(K571,'3-Productie normen'!A:AG,29,FALSE)</f>
        <v>S</v>
      </c>
      <c r="W571" s="145"/>
      <c r="X571" s="146"/>
      <c r="Y571" s="147">
        <f t="shared" si="44"/>
        <v>571.20000000000005</v>
      </c>
    </row>
    <row r="572" spans="1:25" s="148" customFormat="1" ht="13.9" customHeight="1">
      <c r="A572" s="137">
        <v>572</v>
      </c>
      <c r="B572" s="138" t="s">
        <v>480</v>
      </c>
      <c r="C572" s="138" t="s">
        <v>481</v>
      </c>
      <c r="D572" s="138"/>
      <c r="E572" s="2">
        <v>0</v>
      </c>
      <c r="F572" s="2" t="s">
        <v>1051</v>
      </c>
      <c r="G572" s="2" t="s">
        <v>1087</v>
      </c>
      <c r="H572" s="2" t="s">
        <v>246</v>
      </c>
      <c r="I572" s="139" t="s">
        <v>46</v>
      </c>
      <c r="J572" s="139" t="s">
        <v>323</v>
      </c>
      <c r="K572" s="139" t="s">
        <v>321</v>
      </c>
      <c r="L572" s="139" t="s">
        <v>314</v>
      </c>
      <c r="M572" s="140"/>
      <c r="N572" s="141">
        <v>1.36</v>
      </c>
      <c r="O572" s="142">
        <f t="shared" si="40"/>
        <v>420</v>
      </c>
      <c r="P572" s="2">
        <v>210</v>
      </c>
      <c r="Q572" s="2">
        <v>210</v>
      </c>
      <c r="R572" s="143" t="e">
        <f t="shared" si="41"/>
        <v>#DIV/0!</v>
      </c>
      <c r="S572" s="143" t="e">
        <f t="shared" si="42"/>
        <v>#DIV/0!</v>
      </c>
      <c r="T572" s="144">
        <f>IF(P572="nio",0,IF(P572&gt;0,VLOOKUP(K572,'3-Productie normen'!A:W,VLOOKUP(P572,'3-Productie normen'!$B$37:$C$59,2,FALSE),FALSE)))/VLOOKUP(B572,'2-Kosten per locatie'!$A$11:$C$31,3,FALSE)</f>
        <v>0</v>
      </c>
      <c r="U572" s="144">
        <f t="shared" si="43"/>
        <v>0</v>
      </c>
      <c r="V572" s="145" t="str">
        <f>VLOOKUP(K572,'3-Productie normen'!A:AG,29,FALSE)</f>
        <v>S</v>
      </c>
      <c r="W572" s="145"/>
      <c r="X572" s="146"/>
      <c r="Y572" s="147">
        <f t="shared" si="44"/>
        <v>571.20000000000005</v>
      </c>
    </row>
    <row r="573" spans="1:25" s="148" customFormat="1" ht="13.9" customHeight="1">
      <c r="A573" s="137">
        <v>573</v>
      </c>
      <c r="B573" s="138" t="s">
        <v>480</v>
      </c>
      <c r="C573" s="138" t="s">
        <v>481</v>
      </c>
      <c r="D573" s="138"/>
      <c r="E573" s="2">
        <v>0</v>
      </c>
      <c r="F573" s="2" t="s">
        <v>1051</v>
      </c>
      <c r="G573" s="2" t="s">
        <v>1088</v>
      </c>
      <c r="H573" s="2" t="s">
        <v>246</v>
      </c>
      <c r="I573" s="139" t="s">
        <v>46</v>
      </c>
      <c r="J573" s="139" t="s">
        <v>320</v>
      </c>
      <c r="K573" s="139" t="s">
        <v>321</v>
      </c>
      <c r="L573" s="139" t="s">
        <v>314</v>
      </c>
      <c r="M573" s="140"/>
      <c r="N573" s="141">
        <v>7.15</v>
      </c>
      <c r="O573" s="142">
        <f t="shared" si="40"/>
        <v>420</v>
      </c>
      <c r="P573" s="2">
        <v>210</v>
      </c>
      <c r="Q573" s="2">
        <v>210</v>
      </c>
      <c r="R573" s="143" t="e">
        <f t="shared" si="41"/>
        <v>#DIV/0!</v>
      </c>
      <c r="S573" s="143" t="e">
        <f t="shared" si="42"/>
        <v>#DIV/0!</v>
      </c>
      <c r="T573" s="144">
        <f>IF(P573="nio",0,IF(P573&gt;0,VLOOKUP(K573,'3-Productie normen'!A:W,VLOOKUP(P573,'3-Productie normen'!$B$37:$C$59,2,FALSE),FALSE)))/VLOOKUP(B573,'2-Kosten per locatie'!$A$11:$C$31,3,FALSE)</f>
        <v>0</v>
      </c>
      <c r="U573" s="144">
        <f t="shared" si="43"/>
        <v>0</v>
      </c>
      <c r="V573" s="145" t="str">
        <f>VLOOKUP(K573,'3-Productie normen'!A:AG,29,FALSE)</f>
        <v>S</v>
      </c>
      <c r="W573" s="145"/>
      <c r="X573" s="146"/>
      <c r="Y573" s="147">
        <f t="shared" si="44"/>
        <v>3003</v>
      </c>
    </row>
    <row r="574" spans="1:25" s="148" customFormat="1" ht="13.9" customHeight="1">
      <c r="A574" s="137">
        <v>574</v>
      </c>
      <c r="B574" s="138" t="s">
        <v>480</v>
      </c>
      <c r="C574" s="138" t="s">
        <v>481</v>
      </c>
      <c r="D574" s="138"/>
      <c r="E574" s="2">
        <v>0</v>
      </c>
      <c r="F574" s="2" t="s">
        <v>1051</v>
      </c>
      <c r="G574" s="2" t="s">
        <v>1089</v>
      </c>
      <c r="H574" s="2" t="s">
        <v>246</v>
      </c>
      <c r="I574" s="139" t="s">
        <v>46</v>
      </c>
      <c r="J574" s="139" t="s">
        <v>323</v>
      </c>
      <c r="K574" s="139" t="s">
        <v>321</v>
      </c>
      <c r="L574" s="139" t="s">
        <v>314</v>
      </c>
      <c r="M574" s="140"/>
      <c r="N574" s="141">
        <v>1.36</v>
      </c>
      <c r="O574" s="142">
        <f t="shared" si="40"/>
        <v>420</v>
      </c>
      <c r="P574" s="2">
        <v>210</v>
      </c>
      <c r="Q574" s="2">
        <v>210</v>
      </c>
      <c r="R574" s="143" t="e">
        <f t="shared" si="41"/>
        <v>#DIV/0!</v>
      </c>
      <c r="S574" s="143" t="e">
        <f t="shared" si="42"/>
        <v>#DIV/0!</v>
      </c>
      <c r="T574" s="144">
        <f>IF(P574="nio",0,IF(P574&gt;0,VLOOKUP(K574,'3-Productie normen'!A:W,VLOOKUP(P574,'3-Productie normen'!$B$37:$C$59,2,FALSE),FALSE)))/VLOOKUP(B574,'2-Kosten per locatie'!$A$11:$C$31,3,FALSE)</f>
        <v>0</v>
      </c>
      <c r="U574" s="144">
        <f t="shared" si="43"/>
        <v>0</v>
      </c>
      <c r="V574" s="145" t="str">
        <f>VLOOKUP(K574,'3-Productie normen'!A:AG,29,FALSE)</f>
        <v>S</v>
      </c>
      <c r="W574" s="145"/>
      <c r="X574" s="146"/>
      <c r="Y574" s="147">
        <f t="shared" si="44"/>
        <v>571.20000000000005</v>
      </c>
    </row>
    <row r="575" spans="1:25" s="148" customFormat="1" ht="13.9" customHeight="1">
      <c r="A575" s="137">
        <v>575</v>
      </c>
      <c r="B575" s="138" t="s">
        <v>480</v>
      </c>
      <c r="C575" s="138" t="s">
        <v>481</v>
      </c>
      <c r="D575" s="138"/>
      <c r="E575" s="2">
        <v>0</v>
      </c>
      <c r="F575" s="2" t="s">
        <v>1051</v>
      </c>
      <c r="G575" s="2" t="s">
        <v>1090</v>
      </c>
      <c r="H575" s="2" t="s">
        <v>246</v>
      </c>
      <c r="I575" s="139" t="s">
        <v>46</v>
      </c>
      <c r="J575" s="139" t="s">
        <v>323</v>
      </c>
      <c r="K575" s="139" t="s">
        <v>321</v>
      </c>
      <c r="L575" s="139" t="s">
        <v>314</v>
      </c>
      <c r="M575" s="140"/>
      <c r="N575" s="141">
        <v>1.35</v>
      </c>
      <c r="O575" s="142">
        <f t="shared" si="40"/>
        <v>420</v>
      </c>
      <c r="P575" s="2">
        <v>210</v>
      </c>
      <c r="Q575" s="2">
        <v>210</v>
      </c>
      <c r="R575" s="143" t="e">
        <f t="shared" si="41"/>
        <v>#DIV/0!</v>
      </c>
      <c r="S575" s="143" t="e">
        <f t="shared" si="42"/>
        <v>#DIV/0!</v>
      </c>
      <c r="T575" s="144">
        <f>IF(P575="nio",0,IF(P575&gt;0,VLOOKUP(K575,'3-Productie normen'!A:W,VLOOKUP(P575,'3-Productie normen'!$B$37:$C$59,2,FALSE),FALSE)))/VLOOKUP(B575,'2-Kosten per locatie'!$A$11:$C$31,3,FALSE)</f>
        <v>0</v>
      </c>
      <c r="U575" s="144">
        <f t="shared" si="43"/>
        <v>0</v>
      </c>
      <c r="V575" s="145" t="str">
        <f>VLOOKUP(K575,'3-Productie normen'!A:AG,29,FALSE)</f>
        <v>S</v>
      </c>
      <c r="W575" s="145"/>
      <c r="X575" s="146"/>
      <c r="Y575" s="147">
        <f t="shared" si="44"/>
        <v>567</v>
      </c>
    </row>
    <row r="576" spans="1:25" s="148" customFormat="1" ht="13.9" customHeight="1">
      <c r="A576" s="137">
        <v>576</v>
      </c>
      <c r="B576" s="138" t="s">
        <v>480</v>
      </c>
      <c r="C576" s="138" t="s">
        <v>481</v>
      </c>
      <c r="D576" s="138"/>
      <c r="E576" s="2">
        <v>0</v>
      </c>
      <c r="F576" s="2" t="s">
        <v>1051</v>
      </c>
      <c r="G576" s="2" t="s">
        <v>1091</v>
      </c>
      <c r="H576" s="2" t="s">
        <v>246</v>
      </c>
      <c r="I576" s="139" t="s">
        <v>46</v>
      </c>
      <c r="J576" s="139" t="s">
        <v>323</v>
      </c>
      <c r="K576" s="139" t="s">
        <v>321</v>
      </c>
      <c r="L576" s="139" t="s">
        <v>314</v>
      </c>
      <c r="M576" s="140"/>
      <c r="N576" s="141">
        <v>1.36</v>
      </c>
      <c r="O576" s="142">
        <f t="shared" si="40"/>
        <v>420</v>
      </c>
      <c r="P576" s="2">
        <v>210</v>
      </c>
      <c r="Q576" s="2">
        <v>210</v>
      </c>
      <c r="R576" s="143" t="e">
        <f t="shared" si="41"/>
        <v>#DIV/0!</v>
      </c>
      <c r="S576" s="143" t="e">
        <f t="shared" si="42"/>
        <v>#DIV/0!</v>
      </c>
      <c r="T576" s="144">
        <f>IF(P576="nio",0,IF(P576&gt;0,VLOOKUP(K576,'3-Productie normen'!A:W,VLOOKUP(P576,'3-Productie normen'!$B$37:$C$59,2,FALSE),FALSE)))/VLOOKUP(B576,'2-Kosten per locatie'!$A$11:$C$31,3,FALSE)</f>
        <v>0</v>
      </c>
      <c r="U576" s="144">
        <f t="shared" si="43"/>
        <v>0</v>
      </c>
      <c r="V576" s="145" t="str">
        <f>VLOOKUP(K576,'3-Productie normen'!A:AG,29,FALSE)</f>
        <v>S</v>
      </c>
      <c r="W576" s="145"/>
      <c r="X576" s="146"/>
      <c r="Y576" s="147">
        <f t="shared" si="44"/>
        <v>571.20000000000005</v>
      </c>
    </row>
    <row r="577" spans="1:25" s="148" customFormat="1" ht="13.9" customHeight="1">
      <c r="A577" s="137">
        <v>577</v>
      </c>
      <c r="B577" s="138" t="s">
        <v>480</v>
      </c>
      <c r="C577" s="138" t="s">
        <v>481</v>
      </c>
      <c r="D577" s="138"/>
      <c r="E577" s="2">
        <v>0</v>
      </c>
      <c r="F577" s="2" t="s">
        <v>1051</v>
      </c>
      <c r="G577" s="2" t="s">
        <v>1092</v>
      </c>
      <c r="H577" s="2" t="s">
        <v>246</v>
      </c>
      <c r="I577" s="139" t="s">
        <v>46</v>
      </c>
      <c r="J577" s="139" t="s">
        <v>320</v>
      </c>
      <c r="K577" s="139" t="s">
        <v>321</v>
      </c>
      <c r="L577" s="139" t="s">
        <v>314</v>
      </c>
      <c r="M577" s="140"/>
      <c r="N577" s="141">
        <v>7.15</v>
      </c>
      <c r="O577" s="142">
        <f t="shared" si="40"/>
        <v>420</v>
      </c>
      <c r="P577" s="2">
        <v>210</v>
      </c>
      <c r="Q577" s="2">
        <v>210</v>
      </c>
      <c r="R577" s="143" t="e">
        <f t="shared" si="41"/>
        <v>#DIV/0!</v>
      </c>
      <c r="S577" s="143" t="e">
        <f t="shared" si="42"/>
        <v>#DIV/0!</v>
      </c>
      <c r="T577" s="144">
        <f>IF(P577="nio",0,IF(P577&gt;0,VLOOKUP(K577,'3-Productie normen'!A:W,VLOOKUP(P577,'3-Productie normen'!$B$37:$C$59,2,FALSE),FALSE)))/VLOOKUP(B577,'2-Kosten per locatie'!$A$11:$C$31,3,FALSE)</f>
        <v>0</v>
      </c>
      <c r="U577" s="144">
        <f t="shared" si="43"/>
        <v>0</v>
      </c>
      <c r="V577" s="145" t="str">
        <f>VLOOKUP(K577,'3-Productie normen'!A:AG,29,FALSE)</f>
        <v>S</v>
      </c>
      <c r="W577" s="145"/>
      <c r="X577" s="146"/>
      <c r="Y577" s="147">
        <f t="shared" si="44"/>
        <v>3003</v>
      </c>
    </row>
    <row r="578" spans="1:25" s="148" customFormat="1" ht="13.9" customHeight="1">
      <c r="A578" s="137">
        <v>578</v>
      </c>
      <c r="B578" s="138" t="s">
        <v>480</v>
      </c>
      <c r="C578" s="138" t="s">
        <v>481</v>
      </c>
      <c r="D578" s="138"/>
      <c r="E578" s="2">
        <v>0</v>
      </c>
      <c r="F578" s="2" t="s">
        <v>1051</v>
      </c>
      <c r="G578" s="2" t="s">
        <v>1093</v>
      </c>
      <c r="H578" s="2" t="s">
        <v>246</v>
      </c>
      <c r="I578" s="139" t="s">
        <v>46</v>
      </c>
      <c r="J578" s="139" t="s">
        <v>323</v>
      </c>
      <c r="K578" s="139" t="s">
        <v>321</v>
      </c>
      <c r="L578" s="139" t="s">
        <v>314</v>
      </c>
      <c r="M578" s="140"/>
      <c r="N578" s="141">
        <v>1.36</v>
      </c>
      <c r="O578" s="142">
        <f t="shared" si="40"/>
        <v>420</v>
      </c>
      <c r="P578" s="2">
        <v>210</v>
      </c>
      <c r="Q578" s="2">
        <v>210</v>
      </c>
      <c r="R578" s="143" t="e">
        <f t="shared" si="41"/>
        <v>#DIV/0!</v>
      </c>
      <c r="S578" s="143" t="e">
        <f t="shared" si="42"/>
        <v>#DIV/0!</v>
      </c>
      <c r="T578" s="144">
        <f>IF(P578="nio",0,IF(P578&gt;0,VLOOKUP(K578,'3-Productie normen'!A:W,VLOOKUP(P578,'3-Productie normen'!$B$37:$C$59,2,FALSE),FALSE)))/VLOOKUP(B578,'2-Kosten per locatie'!$A$11:$C$31,3,FALSE)</f>
        <v>0</v>
      </c>
      <c r="U578" s="144">
        <f t="shared" si="43"/>
        <v>0</v>
      </c>
      <c r="V578" s="145" t="str">
        <f>VLOOKUP(K578,'3-Productie normen'!A:AG,29,FALSE)</f>
        <v>S</v>
      </c>
      <c r="W578" s="145"/>
      <c r="X578" s="146"/>
      <c r="Y578" s="147">
        <f t="shared" si="44"/>
        <v>571.20000000000005</v>
      </c>
    </row>
    <row r="579" spans="1:25" s="148" customFormat="1" ht="13.9" customHeight="1">
      <c r="A579" s="137">
        <v>579</v>
      </c>
      <c r="B579" s="138" t="s">
        <v>480</v>
      </c>
      <c r="C579" s="138" t="s">
        <v>481</v>
      </c>
      <c r="D579" s="138"/>
      <c r="E579" s="2">
        <v>0</v>
      </c>
      <c r="F579" s="2" t="s">
        <v>1051</v>
      </c>
      <c r="G579" s="2" t="s">
        <v>1094</v>
      </c>
      <c r="H579" s="2" t="s">
        <v>246</v>
      </c>
      <c r="I579" s="139" t="s">
        <v>46</v>
      </c>
      <c r="J579" s="139" t="s">
        <v>323</v>
      </c>
      <c r="K579" s="139" t="s">
        <v>321</v>
      </c>
      <c r="L579" s="139" t="s">
        <v>314</v>
      </c>
      <c r="M579" s="140"/>
      <c r="N579" s="141">
        <v>1.35</v>
      </c>
      <c r="O579" s="142">
        <f t="shared" si="40"/>
        <v>420</v>
      </c>
      <c r="P579" s="2">
        <v>210</v>
      </c>
      <c r="Q579" s="2">
        <v>210</v>
      </c>
      <c r="R579" s="143" t="e">
        <f t="shared" si="41"/>
        <v>#DIV/0!</v>
      </c>
      <c r="S579" s="143" t="e">
        <f t="shared" si="42"/>
        <v>#DIV/0!</v>
      </c>
      <c r="T579" s="144">
        <f>IF(P579="nio",0,IF(P579&gt;0,VLOOKUP(K579,'3-Productie normen'!A:W,VLOOKUP(P579,'3-Productie normen'!$B$37:$C$59,2,FALSE),FALSE)))/VLOOKUP(B579,'2-Kosten per locatie'!$A$11:$C$31,3,FALSE)</f>
        <v>0</v>
      </c>
      <c r="U579" s="144">
        <f t="shared" si="43"/>
        <v>0</v>
      </c>
      <c r="V579" s="145" t="str">
        <f>VLOOKUP(K579,'3-Productie normen'!A:AG,29,FALSE)</f>
        <v>S</v>
      </c>
      <c r="W579" s="145"/>
      <c r="X579" s="146"/>
      <c r="Y579" s="147">
        <f t="shared" si="44"/>
        <v>567</v>
      </c>
    </row>
    <row r="580" spans="1:25" s="148" customFormat="1" ht="13.9" customHeight="1">
      <c r="A580" s="137">
        <v>580</v>
      </c>
      <c r="B580" s="138" t="s">
        <v>480</v>
      </c>
      <c r="C580" s="138" t="s">
        <v>481</v>
      </c>
      <c r="D580" s="138"/>
      <c r="E580" s="2">
        <v>0</v>
      </c>
      <c r="F580" s="2" t="s">
        <v>1051</v>
      </c>
      <c r="G580" s="2" t="s">
        <v>1095</v>
      </c>
      <c r="H580" s="2" t="s">
        <v>246</v>
      </c>
      <c r="I580" s="139" t="s">
        <v>46</v>
      </c>
      <c r="J580" s="139" t="s">
        <v>323</v>
      </c>
      <c r="K580" s="139" t="s">
        <v>321</v>
      </c>
      <c r="L580" s="139" t="s">
        <v>314</v>
      </c>
      <c r="M580" s="140"/>
      <c r="N580" s="141">
        <v>1.36</v>
      </c>
      <c r="O580" s="142">
        <f t="shared" si="40"/>
        <v>420</v>
      </c>
      <c r="P580" s="2">
        <v>210</v>
      </c>
      <c r="Q580" s="2">
        <v>210</v>
      </c>
      <c r="R580" s="143" t="e">
        <f t="shared" si="41"/>
        <v>#DIV/0!</v>
      </c>
      <c r="S580" s="143" t="e">
        <f t="shared" si="42"/>
        <v>#DIV/0!</v>
      </c>
      <c r="T580" s="144">
        <f>IF(P580="nio",0,IF(P580&gt;0,VLOOKUP(K580,'3-Productie normen'!A:W,VLOOKUP(P580,'3-Productie normen'!$B$37:$C$59,2,FALSE),FALSE)))/VLOOKUP(B580,'2-Kosten per locatie'!$A$11:$C$31,3,FALSE)</f>
        <v>0</v>
      </c>
      <c r="U580" s="144">
        <f t="shared" si="43"/>
        <v>0</v>
      </c>
      <c r="V580" s="145" t="str">
        <f>VLOOKUP(K580,'3-Productie normen'!A:AG,29,FALSE)</f>
        <v>S</v>
      </c>
      <c r="W580" s="145"/>
      <c r="X580" s="146"/>
      <c r="Y580" s="147">
        <f t="shared" si="44"/>
        <v>571.20000000000005</v>
      </c>
    </row>
    <row r="581" spans="1:25" s="148" customFormat="1" ht="13.9" customHeight="1">
      <c r="A581" s="137">
        <v>581</v>
      </c>
      <c r="B581" s="138" t="s">
        <v>480</v>
      </c>
      <c r="C581" s="138" t="s">
        <v>481</v>
      </c>
      <c r="D581" s="138"/>
      <c r="E581" s="2">
        <v>0</v>
      </c>
      <c r="F581" s="2" t="s">
        <v>1051</v>
      </c>
      <c r="G581" s="2" t="s">
        <v>1096</v>
      </c>
      <c r="H581" s="2" t="s">
        <v>246</v>
      </c>
      <c r="I581" s="139" t="s">
        <v>46</v>
      </c>
      <c r="J581" s="139" t="s">
        <v>320</v>
      </c>
      <c r="K581" s="139" t="s">
        <v>321</v>
      </c>
      <c r="L581" s="139" t="s">
        <v>314</v>
      </c>
      <c r="M581" s="140"/>
      <c r="N581" s="141">
        <v>8.52</v>
      </c>
      <c r="O581" s="142">
        <f t="shared" si="40"/>
        <v>420</v>
      </c>
      <c r="P581" s="2">
        <v>210</v>
      </c>
      <c r="Q581" s="2">
        <v>210</v>
      </c>
      <c r="R581" s="143" t="e">
        <f t="shared" si="41"/>
        <v>#DIV/0!</v>
      </c>
      <c r="S581" s="143" t="e">
        <f t="shared" si="42"/>
        <v>#DIV/0!</v>
      </c>
      <c r="T581" s="144">
        <f>IF(P581="nio",0,IF(P581&gt;0,VLOOKUP(K581,'3-Productie normen'!A:W,VLOOKUP(P581,'3-Productie normen'!$B$37:$C$59,2,FALSE),FALSE)))/VLOOKUP(B581,'2-Kosten per locatie'!$A$11:$C$31,3,FALSE)</f>
        <v>0</v>
      </c>
      <c r="U581" s="144">
        <f t="shared" si="43"/>
        <v>0</v>
      </c>
      <c r="V581" s="145" t="str">
        <f>VLOOKUP(K581,'3-Productie normen'!A:AG,29,FALSE)</f>
        <v>S</v>
      </c>
      <c r="W581" s="145"/>
      <c r="X581" s="146"/>
      <c r="Y581" s="147">
        <f t="shared" si="44"/>
        <v>3578.3999999999996</v>
      </c>
    </row>
    <row r="582" spans="1:25" s="148" customFormat="1" ht="13.9" customHeight="1">
      <c r="A582" s="137">
        <v>582</v>
      </c>
      <c r="B582" s="138" t="s">
        <v>480</v>
      </c>
      <c r="C582" s="138" t="s">
        <v>481</v>
      </c>
      <c r="D582" s="138"/>
      <c r="E582" s="2">
        <v>0</v>
      </c>
      <c r="F582" s="2" t="s">
        <v>1051</v>
      </c>
      <c r="G582" s="2" t="s">
        <v>1097</v>
      </c>
      <c r="H582" s="2" t="s">
        <v>246</v>
      </c>
      <c r="I582" s="139" t="s">
        <v>46</v>
      </c>
      <c r="J582" s="139" t="s">
        <v>323</v>
      </c>
      <c r="K582" s="139" t="s">
        <v>321</v>
      </c>
      <c r="L582" s="139" t="s">
        <v>314</v>
      </c>
      <c r="M582" s="140"/>
      <c r="N582" s="141">
        <v>1.21</v>
      </c>
      <c r="O582" s="142">
        <f t="shared" si="40"/>
        <v>420</v>
      </c>
      <c r="P582" s="2">
        <v>210</v>
      </c>
      <c r="Q582" s="2">
        <v>210</v>
      </c>
      <c r="R582" s="143" t="e">
        <f t="shared" si="41"/>
        <v>#DIV/0!</v>
      </c>
      <c r="S582" s="143" t="e">
        <f t="shared" si="42"/>
        <v>#DIV/0!</v>
      </c>
      <c r="T582" s="144">
        <f>IF(P582="nio",0,IF(P582&gt;0,VLOOKUP(K582,'3-Productie normen'!A:W,VLOOKUP(P582,'3-Productie normen'!$B$37:$C$59,2,FALSE),FALSE)))/VLOOKUP(B582,'2-Kosten per locatie'!$A$11:$C$31,3,FALSE)</f>
        <v>0</v>
      </c>
      <c r="U582" s="144">
        <f t="shared" si="43"/>
        <v>0</v>
      </c>
      <c r="V582" s="145" t="str">
        <f>VLOOKUP(K582,'3-Productie normen'!A:AG,29,FALSE)</f>
        <v>S</v>
      </c>
      <c r="W582" s="145"/>
      <c r="X582" s="146"/>
      <c r="Y582" s="147">
        <f t="shared" si="44"/>
        <v>508.2</v>
      </c>
    </row>
    <row r="583" spans="1:25" s="148" customFormat="1" ht="13.9" customHeight="1">
      <c r="A583" s="137">
        <v>583</v>
      </c>
      <c r="B583" s="138" t="s">
        <v>480</v>
      </c>
      <c r="C583" s="138" t="s">
        <v>481</v>
      </c>
      <c r="D583" s="138"/>
      <c r="E583" s="2">
        <v>0</v>
      </c>
      <c r="F583" s="2" t="s">
        <v>1051</v>
      </c>
      <c r="G583" s="2" t="s">
        <v>1098</v>
      </c>
      <c r="H583" s="2" t="s">
        <v>246</v>
      </c>
      <c r="I583" s="139" t="s">
        <v>46</v>
      </c>
      <c r="J583" s="139" t="s">
        <v>323</v>
      </c>
      <c r="K583" s="139" t="s">
        <v>321</v>
      </c>
      <c r="L583" s="139" t="s">
        <v>314</v>
      </c>
      <c r="M583" s="140"/>
      <c r="N583" s="141">
        <v>1.19</v>
      </c>
      <c r="O583" s="142">
        <f t="shared" si="40"/>
        <v>420</v>
      </c>
      <c r="P583" s="2">
        <v>210</v>
      </c>
      <c r="Q583" s="2">
        <v>210</v>
      </c>
      <c r="R583" s="143" t="e">
        <f t="shared" si="41"/>
        <v>#DIV/0!</v>
      </c>
      <c r="S583" s="143" t="e">
        <f t="shared" si="42"/>
        <v>#DIV/0!</v>
      </c>
      <c r="T583" s="144">
        <f>IF(P583="nio",0,IF(P583&gt;0,VLOOKUP(K583,'3-Productie normen'!A:W,VLOOKUP(P583,'3-Productie normen'!$B$37:$C$59,2,FALSE),FALSE)))/VLOOKUP(B583,'2-Kosten per locatie'!$A$11:$C$31,3,FALSE)</f>
        <v>0</v>
      </c>
      <c r="U583" s="144">
        <f t="shared" si="43"/>
        <v>0</v>
      </c>
      <c r="V583" s="145" t="str">
        <f>VLOOKUP(K583,'3-Productie normen'!A:AG,29,FALSE)</f>
        <v>S</v>
      </c>
      <c r="W583" s="145"/>
      <c r="X583" s="146"/>
      <c r="Y583" s="147">
        <f t="shared" si="44"/>
        <v>499.79999999999995</v>
      </c>
    </row>
    <row r="584" spans="1:25" s="148" customFormat="1" ht="13.9" customHeight="1">
      <c r="A584" s="137">
        <v>584</v>
      </c>
      <c r="B584" s="138" t="s">
        <v>480</v>
      </c>
      <c r="C584" s="138" t="s">
        <v>481</v>
      </c>
      <c r="D584" s="138"/>
      <c r="E584" s="2">
        <v>0</v>
      </c>
      <c r="F584" s="2" t="s">
        <v>1051</v>
      </c>
      <c r="G584" s="2" t="s">
        <v>1099</v>
      </c>
      <c r="H584" s="2" t="s">
        <v>246</v>
      </c>
      <c r="I584" s="139" t="s">
        <v>46</v>
      </c>
      <c r="J584" s="139" t="s">
        <v>323</v>
      </c>
      <c r="K584" s="139" t="s">
        <v>321</v>
      </c>
      <c r="L584" s="139" t="s">
        <v>314</v>
      </c>
      <c r="M584" s="140"/>
      <c r="N584" s="141">
        <v>1.19</v>
      </c>
      <c r="O584" s="142">
        <f t="shared" si="40"/>
        <v>420</v>
      </c>
      <c r="P584" s="2">
        <v>210</v>
      </c>
      <c r="Q584" s="2">
        <v>210</v>
      </c>
      <c r="R584" s="143" t="e">
        <f t="shared" si="41"/>
        <v>#DIV/0!</v>
      </c>
      <c r="S584" s="143" t="e">
        <f t="shared" si="42"/>
        <v>#DIV/0!</v>
      </c>
      <c r="T584" s="144">
        <f>IF(P584="nio",0,IF(P584&gt;0,VLOOKUP(K584,'3-Productie normen'!A:W,VLOOKUP(P584,'3-Productie normen'!$B$37:$C$59,2,FALSE),FALSE)))/VLOOKUP(B584,'2-Kosten per locatie'!$A$11:$C$31,3,FALSE)</f>
        <v>0</v>
      </c>
      <c r="U584" s="144">
        <f t="shared" si="43"/>
        <v>0</v>
      </c>
      <c r="V584" s="145" t="str">
        <f>VLOOKUP(K584,'3-Productie normen'!A:AG,29,FALSE)</f>
        <v>S</v>
      </c>
      <c r="W584" s="145"/>
      <c r="X584" s="146"/>
      <c r="Y584" s="147">
        <f t="shared" si="44"/>
        <v>499.79999999999995</v>
      </c>
    </row>
    <row r="585" spans="1:25" s="148" customFormat="1" ht="13.9" customHeight="1">
      <c r="A585" s="137">
        <v>585</v>
      </c>
      <c r="B585" s="138" t="s">
        <v>480</v>
      </c>
      <c r="C585" s="138" t="s">
        <v>481</v>
      </c>
      <c r="D585" s="138"/>
      <c r="E585" s="2">
        <v>0</v>
      </c>
      <c r="F585" s="2" t="s">
        <v>1051</v>
      </c>
      <c r="G585" s="2" t="s">
        <v>1100</v>
      </c>
      <c r="H585" s="2" t="s">
        <v>246</v>
      </c>
      <c r="I585" s="139" t="s">
        <v>46</v>
      </c>
      <c r="J585" s="139" t="s">
        <v>323</v>
      </c>
      <c r="K585" s="139" t="s">
        <v>321</v>
      </c>
      <c r="L585" s="139" t="s">
        <v>314</v>
      </c>
      <c r="M585" s="140"/>
      <c r="N585" s="141">
        <v>1.21</v>
      </c>
      <c r="O585" s="142">
        <f t="shared" si="40"/>
        <v>420</v>
      </c>
      <c r="P585" s="2">
        <v>210</v>
      </c>
      <c r="Q585" s="2">
        <v>210</v>
      </c>
      <c r="R585" s="143" t="e">
        <f t="shared" si="41"/>
        <v>#DIV/0!</v>
      </c>
      <c r="S585" s="143" t="e">
        <f t="shared" si="42"/>
        <v>#DIV/0!</v>
      </c>
      <c r="T585" s="144">
        <f>IF(P585="nio",0,IF(P585&gt;0,VLOOKUP(K585,'3-Productie normen'!A:W,VLOOKUP(P585,'3-Productie normen'!$B$37:$C$59,2,FALSE),FALSE)))/VLOOKUP(B585,'2-Kosten per locatie'!$A$11:$C$31,3,FALSE)</f>
        <v>0</v>
      </c>
      <c r="U585" s="144">
        <f t="shared" si="43"/>
        <v>0</v>
      </c>
      <c r="V585" s="145" t="str">
        <f>VLOOKUP(K585,'3-Productie normen'!A:AG,29,FALSE)</f>
        <v>S</v>
      </c>
      <c r="W585" s="145"/>
      <c r="X585" s="146"/>
      <c r="Y585" s="147">
        <f t="shared" si="44"/>
        <v>508.2</v>
      </c>
    </row>
    <row r="586" spans="1:25" s="148" customFormat="1" ht="13.9" customHeight="1">
      <c r="A586" s="137">
        <v>586</v>
      </c>
      <c r="B586" s="138" t="s">
        <v>480</v>
      </c>
      <c r="C586" s="138" t="s">
        <v>481</v>
      </c>
      <c r="D586" s="138"/>
      <c r="E586" s="2">
        <v>0</v>
      </c>
      <c r="F586" s="2" t="s">
        <v>1051</v>
      </c>
      <c r="G586" s="2" t="s">
        <v>1101</v>
      </c>
      <c r="H586" s="2" t="s">
        <v>246</v>
      </c>
      <c r="I586" s="139" t="s">
        <v>46</v>
      </c>
      <c r="J586" s="139" t="s">
        <v>323</v>
      </c>
      <c r="K586" s="139" t="s">
        <v>321</v>
      </c>
      <c r="L586" s="139" t="s">
        <v>314</v>
      </c>
      <c r="M586" s="140"/>
      <c r="N586" s="141">
        <v>5.61</v>
      </c>
      <c r="O586" s="142">
        <f t="shared" ref="O586:O649" si="45">SUM(P586:Q586)</f>
        <v>420</v>
      </c>
      <c r="P586" s="2">
        <v>210</v>
      </c>
      <c r="Q586" s="2">
        <v>210</v>
      </c>
      <c r="R586" s="143" t="e">
        <f t="shared" ref="R586:R649" si="46">IF(P586="nio",0,IF(P586&gt;0,P586*N586/T586,0))</f>
        <v>#DIV/0!</v>
      </c>
      <c r="S586" s="143" t="e">
        <f t="shared" ref="S586:S649" si="47">IF(Q586&gt;0,Q586*N586/U586,0)</f>
        <v>#DIV/0!</v>
      </c>
      <c r="T586" s="144">
        <f>IF(P586="nio",0,IF(P586&gt;0,VLOOKUP(K586,'3-Productie normen'!A:W,VLOOKUP(P586,'3-Productie normen'!$B$37:$C$59,2,FALSE),FALSE)))/VLOOKUP(B586,'2-Kosten per locatie'!$A$11:$C$31,3,FALSE)</f>
        <v>0</v>
      </c>
      <c r="U586" s="144">
        <f t="shared" ref="U586:U649" si="48">IF(Q586&gt;0,T586*$U$8,0)</f>
        <v>0</v>
      </c>
      <c r="V586" s="145" t="str">
        <f>VLOOKUP(K586,'3-Productie normen'!A:AG,29,FALSE)</f>
        <v>S</v>
      </c>
      <c r="W586" s="145"/>
      <c r="X586" s="146"/>
      <c r="Y586" s="147">
        <f t="shared" ref="Y586:Y649" si="49">O586*N586</f>
        <v>2356.2000000000003</v>
      </c>
    </row>
    <row r="587" spans="1:25" s="148" customFormat="1" ht="13.9" customHeight="1">
      <c r="A587" s="137">
        <v>587</v>
      </c>
      <c r="B587" s="138" t="s">
        <v>480</v>
      </c>
      <c r="C587" s="138" t="s">
        <v>481</v>
      </c>
      <c r="D587" s="138"/>
      <c r="E587" s="2">
        <v>0</v>
      </c>
      <c r="F587" s="2" t="s">
        <v>1051</v>
      </c>
      <c r="G587" s="2" t="s">
        <v>1102</v>
      </c>
      <c r="H587" s="2" t="s">
        <v>246</v>
      </c>
      <c r="I587" s="139" t="s">
        <v>46</v>
      </c>
      <c r="J587" s="139" t="s">
        <v>320</v>
      </c>
      <c r="K587" s="139" t="s">
        <v>321</v>
      </c>
      <c r="L587" s="139" t="s">
        <v>314</v>
      </c>
      <c r="M587" s="140"/>
      <c r="N587" s="141">
        <v>12.26</v>
      </c>
      <c r="O587" s="142">
        <f t="shared" si="45"/>
        <v>420</v>
      </c>
      <c r="P587" s="2">
        <v>210</v>
      </c>
      <c r="Q587" s="2">
        <v>210</v>
      </c>
      <c r="R587" s="143" t="e">
        <f t="shared" si="46"/>
        <v>#DIV/0!</v>
      </c>
      <c r="S587" s="143" t="e">
        <f t="shared" si="47"/>
        <v>#DIV/0!</v>
      </c>
      <c r="T587" s="144">
        <f>IF(P587="nio",0,IF(P587&gt;0,VLOOKUP(K587,'3-Productie normen'!A:W,VLOOKUP(P587,'3-Productie normen'!$B$37:$C$59,2,FALSE),FALSE)))/VLOOKUP(B587,'2-Kosten per locatie'!$A$11:$C$31,3,FALSE)</f>
        <v>0</v>
      </c>
      <c r="U587" s="144">
        <f t="shared" si="48"/>
        <v>0</v>
      </c>
      <c r="V587" s="145" t="str">
        <f>VLOOKUP(K587,'3-Productie normen'!A:AG,29,FALSE)</f>
        <v>S</v>
      </c>
      <c r="W587" s="145"/>
      <c r="X587" s="146"/>
      <c r="Y587" s="147">
        <f t="shared" si="49"/>
        <v>5149.2</v>
      </c>
    </row>
    <row r="588" spans="1:25" s="148" customFormat="1" ht="13.9" customHeight="1">
      <c r="A588" s="137">
        <v>588</v>
      </c>
      <c r="B588" s="138" t="s">
        <v>480</v>
      </c>
      <c r="C588" s="138" t="s">
        <v>481</v>
      </c>
      <c r="D588" s="138"/>
      <c r="E588" s="2">
        <v>0</v>
      </c>
      <c r="F588" s="2" t="s">
        <v>1051</v>
      </c>
      <c r="G588" s="2" t="s">
        <v>1103</v>
      </c>
      <c r="H588" s="2" t="s">
        <v>246</v>
      </c>
      <c r="I588" s="139" t="s">
        <v>46</v>
      </c>
      <c r="J588" s="139" t="s">
        <v>323</v>
      </c>
      <c r="K588" s="139" t="s">
        <v>321</v>
      </c>
      <c r="L588" s="139" t="s">
        <v>314</v>
      </c>
      <c r="M588" s="140"/>
      <c r="N588" s="141">
        <v>1.1200000000000001</v>
      </c>
      <c r="O588" s="142">
        <f t="shared" si="45"/>
        <v>420</v>
      </c>
      <c r="P588" s="2">
        <v>210</v>
      </c>
      <c r="Q588" s="2">
        <v>210</v>
      </c>
      <c r="R588" s="143" t="e">
        <f t="shared" si="46"/>
        <v>#DIV/0!</v>
      </c>
      <c r="S588" s="143" t="e">
        <f t="shared" si="47"/>
        <v>#DIV/0!</v>
      </c>
      <c r="T588" s="144">
        <f>IF(P588="nio",0,IF(P588&gt;0,VLOOKUP(K588,'3-Productie normen'!A:W,VLOOKUP(P588,'3-Productie normen'!$B$37:$C$59,2,FALSE),FALSE)))/VLOOKUP(B588,'2-Kosten per locatie'!$A$11:$C$31,3,FALSE)</f>
        <v>0</v>
      </c>
      <c r="U588" s="144">
        <f t="shared" si="48"/>
        <v>0</v>
      </c>
      <c r="V588" s="145" t="str">
        <f>VLOOKUP(K588,'3-Productie normen'!A:AG,29,FALSE)</f>
        <v>S</v>
      </c>
      <c r="W588" s="145"/>
      <c r="X588" s="146"/>
      <c r="Y588" s="147">
        <f t="shared" si="49"/>
        <v>470.40000000000003</v>
      </c>
    </row>
    <row r="589" spans="1:25" s="148" customFormat="1" ht="13.9" customHeight="1">
      <c r="A589" s="137">
        <v>589</v>
      </c>
      <c r="B589" s="138" t="s">
        <v>480</v>
      </c>
      <c r="C589" s="138" t="s">
        <v>481</v>
      </c>
      <c r="D589" s="138"/>
      <c r="E589" s="2">
        <v>0</v>
      </c>
      <c r="F589" s="2" t="s">
        <v>1051</v>
      </c>
      <c r="G589" s="2" t="s">
        <v>1104</v>
      </c>
      <c r="H589" s="2" t="s">
        <v>246</v>
      </c>
      <c r="I589" s="139" t="s">
        <v>46</v>
      </c>
      <c r="J589" s="139" t="s">
        <v>323</v>
      </c>
      <c r="K589" s="139" t="s">
        <v>321</v>
      </c>
      <c r="L589" s="139" t="s">
        <v>314</v>
      </c>
      <c r="M589" s="140"/>
      <c r="N589" s="141">
        <v>1.1499999999999999</v>
      </c>
      <c r="O589" s="142">
        <f t="shared" si="45"/>
        <v>420</v>
      </c>
      <c r="P589" s="2">
        <v>210</v>
      </c>
      <c r="Q589" s="2">
        <v>210</v>
      </c>
      <c r="R589" s="143" t="e">
        <f t="shared" si="46"/>
        <v>#DIV/0!</v>
      </c>
      <c r="S589" s="143" t="e">
        <f t="shared" si="47"/>
        <v>#DIV/0!</v>
      </c>
      <c r="T589" s="144">
        <f>IF(P589="nio",0,IF(P589&gt;0,VLOOKUP(K589,'3-Productie normen'!A:W,VLOOKUP(P589,'3-Productie normen'!$B$37:$C$59,2,FALSE),FALSE)))/VLOOKUP(B589,'2-Kosten per locatie'!$A$11:$C$31,3,FALSE)</f>
        <v>0</v>
      </c>
      <c r="U589" s="144">
        <f t="shared" si="48"/>
        <v>0</v>
      </c>
      <c r="V589" s="145" t="str">
        <f>VLOOKUP(K589,'3-Productie normen'!A:AG,29,FALSE)</f>
        <v>S</v>
      </c>
      <c r="W589" s="145"/>
      <c r="X589" s="146"/>
      <c r="Y589" s="147">
        <f t="shared" si="49"/>
        <v>482.99999999999994</v>
      </c>
    </row>
    <row r="590" spans="1:25" s="148" customFormat="1" ht="13.9" customHeight="1">
      <c r="A590" s="137">
        <v>590</v>
      </c>
      <c r="B590" s="138" t="s">
        <v>480</v>
      </c>
      <c r="C590" s="138" t="s">
        <v>481</v>
      </c>
      <c r="D590" s="138"/>
      <c r="E590" s="2">
        <v>0</v>
      </c>
      <c r="F590" s="2" t="s">
        <v>1051</v>
      </c>
      <c r="G590" s="2" t="s">
        <v>1105</v>
      </c>
      <c r="H590" s="2" t="s">
        <v>246</v>
      </c>
      <c r="I590" s="139" t="s">
        <v>46</v>
      </c>
      <c r="J590" s="139" t="s">
        <v>323</v>
      </c>
      <c r="K590" s="139" t="s">
        <v>321</v>
      </c>
      <c r="L590" s="139" t="s">
        <v>314</v>
      </c>
      <c r="M590" s="140"/>
      <c r="N590" s="141">
        <v>1.1499999999999999</v>
      </c>
      <c r="O590" s="142">
        <f t="shared" si="45"/>
        <v>420</v>
      </c>
      <c r="P590" s="2">
        <v>210</v>
      </c>
      <c r="Q590" s="2">
        <v>210</v>
      </c>
      <c r="R590" s="143" t="e">
        <f t="shared" si="46"/>
        <v>#DIV/0!</v>
      </c>
      <c r="S590" s="143" t="e">
        <f t="shared" si="47"/>
        <v>#DIV/0!</v>
      </c>
      <c r="T590" s="144">
        <f>IF(P590="nio",0,IF(P590&gt;0,VLOOKUP(K590,'3-Productie normen'!A:W,VLOOKUP(P590,'3-Productie normen'!$B$37:$C$59,2,FALSE),FALSE)))/VLOOKUP(B590,'2-Kosten per locatie'!$A$11:$C$31,3,FALSE)</f>
        <v>0</v>
      </c>
      <c r="U590" s="144">
        <f t="shared" si="48"/>
        <v>0</v>
      </c>
      <c r="V590" s="145" t="str">
        <f>VLOOKUP(K590,'3-Productie normen'!A:AG,29,FALSE)</f>
        <v>S</v>
      </c>
      <c r="W590" s="145"/>
      <c r="X590" s="146"/>
      <c r="Y590" s="147">
        <f t="shared" si="49"/>
        <v>482.99999999999994</v>
      </c>
    </row>
    <row r="591" spans="1:25" s="148" customFormat="1" ht="13.9" customHeight="1">
      <c r="A591" s="137">
        <v>591</v>
      </c>
      <c r="B591" s="138" t="s">
        <v>480</v>
      </c>
      <c r="C591" s="138" t="s">
        <v>481</v>
      </c>
      <c r="D591" s="138"/>
      <c r="E591" s="2">
        <v>0</v>
      </c>
      <c r="F591" s="2" t="s">
        <v>1051</v>
      </c>
      <c r="G591" s="2" t="s">
        <v>1106</v>
      </c>
      <c r="H591" s="2" t="s">
        <v>246</v>
      </c>
      <c r="I591" s="139" t="s">
        <v>46</v>
      </c>
      <c r="J591" s="139" t="s">
        <v>323</v>
      </c>
      <c r="K591" s="139" t="s">
        <v>321</v>
      </c>
      <c r="L591" s="139" t="s">
        <v>314</v>
      </c>
      <c r="M591" s="140"/>
      <c r="N591" s="141">
        <v>1.1499999999999999</v>
      </c>
      <c r="O591" s="142">
        <f t="shared" si="45"/>
        <v>420</v>
      </c>
      <c r="P591" s="2">
        <v>210</v>
      </c>
      <c r="Q591" s="2">
        <v>210</v>
      </c>
      <c r="R591" s="143" t="e">
        <f t="shared" si="46"/>
        <v>#DIV/0!</v>
      </c>
      <c r="S591" s="143" t="e">
        <f t="shared" si="47"/>
        <v>#DIV/0!</v>
      </c>
      <c r="T591" s="144">
        <f>IF(P591="nio",0,IF(P591&gt;0,VLOOKUP(K591,'3-Productie normen'!A:W,VLOOKUP(P591,'3-Productie normen'!$B$37:$C$59,2,FALSE),FALSE)))/VLOOKUP(B591,'2-Kosten per locatie'!$A$11:$C$31,3,FALSE)</f>
        <v>0</v>
      </c>
      <c r="U591" s="144">
        <f t="shared" si="48"/>
        <v>0</v>
      </c>
      <c r="V591" s="145" t="str">
        <f>VLOOKUP(K591,'3-Productie normen'!A:AG,29,FALSE)</f>
        <v>S</v>
      </c>
      <c r="W591" s="145"/>
      <c r="X591" s="146"/>
      <c r="Y591" s="147">
        <f t="shared" si="49"/>
        <v>482.99999999999994</v>
      </c>
    </row>
    <row r="592" spans="1:25" s="148" customFormat="1" ht="13.9" customHeight="1">
      <c r="A592" s="137">
        <v>592</v>
      </c>
      <c r="B592" s="138" t="s">
        <v>480</v>
      </c>
      <c r="C592" s="138" t="s">
        <v>481</v>
      </c>
      <c r="D592" s="138"/>
      <c r="E592" s="2">
        <v>0</v>
      </c>
      <c r="F592" s="2" t="s">
        <v>1051</v>
      </c>
      <c r="G592" s="2" t="s">
        <v>1107</v>
      </c>
      <c r="H592" s="2" t="s">
        <v>246</v>
      </c>
      <c r="I592" s="139" t="s">
        <v>46</v>
      </c>
      <c r="J592" s="139" t="s">
        <v>323</v>
      </c>
      <c r="K592" s="139" t="s">
        <v>321</v>
      </c>
      <c r="L592" s="139" t="s">
        <v>314</v>
      </c>
      <c r="M592" s="140"/>
      <c r="N592" s="141">
        <v>1.1499999999999999</v>
      </c>
      <c r="O592" s="142">
        <f t="shared" si="45"/>
        <v>420</v>
      </c>
      <c r="P592" s="2">
        <v>210</v>
      </c>
      <c r="Q592" s="2">
        <v>210</v>
      </c>
      <c r="R592" s="143" t="e">
        <f t="shared" si="46"/>
        <v>#DIV/0!</v>
      </c>
      <c r="S592" s="143" t="e">
        <f t="shared" si="47"/>
        <v>#DIV/0!</v>
      </c>
      <c r="T592" s="144">
        <f>IF(P592="nio",0,IF(P592&gt;0,VLOOKUP(K592,'3-Productie normen'!A:W,VLOOKUP(P592,'3-Productie normen'!$B$37:$C$59,2,FALSE),FALSE)))/VLOOKUP(B592,'2-Kosten per locatie'!$A$11:$C$31,3,FALSE)</f>
        <v>0</v>
      </c>
      <c r="U592" s="144">
        <f t="shared" si="48"/>
        <v>0</v>
      </c>
      <c r="V592" s="145" t="str">
        <f>VLOOKUP(K592,'3-Productie normen'!A:AG,29,FALSE)</f>
        <v>S</v>
      </c>
      <c r="W592" s="145"/>
      <c r="X592" s="146"/>
      <c r="Y592" s="147">
        <f t="shared" si="49"/>
        <v>482.99999999999994</v>
      </c>
    </row>
    <row r="593" spans="1:25" s="148" customFormat="1" ht="13.9" customHeight="1">
      <c r="A593" s="137">
        <v>593</v>
      </c>
      <c r="B593" s="138" t="s">
        <v>480</v>
      </c>
      <c r="C593" s="138" t="s">
        <v>481</v>
      </c>
      <c r="D593" s="138"/>
      <c r="E593" s="2">
        <v>0</v>
      </c>
      <c r="F593" s="2" t="s">
        <v>1051</v>
      </c>
      <c r="G593" s="2" t="s">
        <v>1108</v>
      </c>
      <c r="H593" s="2" t="s">
        <v>246</v>
      </c>
      <c r="I593" s="139" t="s">
        <v>46</v>
      </c>
      <c r="J593" s="139" t="s">
        <v>323</v>
      </c>
      <c r="K593" s="139" t="s">
        <v>321</v>
      </c>
      <c r="L593" s="139" t="s">
        <v>314</v>
      </c>
      <c r="M593" s="140"/>
      <c r="N593" s="141">
        <v>1.18</v>
      </c>
      <c r="O593" s="142">
        <f t="shared" si="45"/>
        <v>420</v>
      </c>
      <c r="P593" s="2">
        <v>210</v>
      </c>
      <c r="Q593" s="2">
        <v>210</v>
      </c>
      <c r="R593" s="143" t="e">
        <f t="shared" si="46"/>
        <v>#DIV/0!</v>
      </c>
      <c r="S593" s="143" t="e">
        <f t="shared" si="47"/>
        <v>#DIV/0!</v>
      </c>
      <c r="T593" s="144">
        <f>IF(P593="nio",0,IF(P593&gt;0,VLOOKUP(K593,'3-Productie normen'!A:W,VLOOKUP(P593,'3-Productie normen'!$B$37:$C$59,2,FALSE),FALSE)))/VLOOKUP(B593,'2-Kosten per locatie'!$A$11:$C$31,3,FALSE)</f>
        <v>0</v>
      </c>
      <c r="U593" s="144">
        <f t="shared" si="48"/>
        <v>0</v>
      </c>
      <c r="V593" s="145" t="str">
        <f>VLOOKUP(K593,'3-Productie normen'!A:AG,29,FALSE)</f>
        <v>S</v>
      </c>
      <c r="W593" s="145"/>
      <c r="X593" s="146"/>
      <c r="Y593" s="147">
        <f t="shared" si="49"/>
        <v>495.59999999999997</v>
      </c>
    </row>
    <row r="594" spans="1:25" s="148" customFormat="1" ht="13.9" customHeight="1">
      <c r="A594" s="137">
        <v>594</v>
      </c>
      <c r="B594" s="138" t="s">
        <v>480</v>
      </c>
      <c r="C594" s="138" t="s">
        <v>481</v>
      </c>
      <c r="D594" s="138"/>
      <c r="E594" s="2">
        <v>0</v>
      </c>
      <c r="F594" s="2" t="s">
        <v>1051</v>
      </c>
      <c r="G594" s="2" t="s">
        <v>1109</v>
      </c>
      <c r="H594" s="2" t="s">
        <v>246</v>
      </c>
      <c r="I594" s="139" t="s">
        <v>46</v>
      </c>
      <c r="J594" s="139" t="s">
        <v>320</v>
      </c>
      <c r="K594" s="139" t="s">
        <v>321</v>
      </c>
      <c r="L594" s="139" t="s">
        <v>314</v>
      </c>
      <c r="M594" s="140"/>
      <c r="N594" s="141">
        <v>4.7699999999999996</v>
      </c>
      <c r="O594" s="142">
        <f t="shared" si="45"/>
        <v>420</v>
      </c>
      <c r="P594" s="2">
        <v>210</v>
      </c>
      <c r="Q594" s="2">
        <v>210</v>
      </c>
      <c r="R594" s="143" t="e">
        <f t="shared" si="46"/>
        <v>#DIV/0!</v>
      </c>
      <c r="S594" s="143" t="e">
        <f t="shared" si="47"/>
        <v>#DIV/0!</v>
      </c>
      <c r="T594" s="144">
        <f>IF(P594="nio",0,IF(P594&gt;0,VLOOKUP(K594,'3-Productie normen'!A:W,VLOOKUP(P594,'3-Productie normen'!$B$37:$C$59,2,FALSE),FALSE)))/VLOOKUP(B594,'2-Kosten per locatie'!$A$11:$C$31,3,FALSE)</f>
        <v>0</v>
      </c>
      <c r="U594" s="144">
        <f t="shared" si="48"/>
        <v>0</v>
      </c>
      <c r="V594" s="145" t="str">
        <f>VLOOKUP(K594,'3-Productie normen'!A:AG,29,FALSE)</f>
        <v>S</v>
      </c>
      <c r="W594" s="145"/>
      <c r="X594" s="146"/>
      <c r="Y594" s="147">
        <f t="shared" si="49"/>
        <v>2003.3999999999999</v>
      </c>
    </row>
    <row r="595" spans="1:25" s="148" customFormat="1" ht="13.9" customHeight="1">
      <c r="A595" s="137">
        <v>595</v>
      </c>
      <c r="B595" s="138" t="s">
        <v>480</v>
      </c>
      <c r="C595" s="138" t="s">
        <v>481</v>
      </c>
      <c r="D595" s="138"/>
      <c r="E595" s="2">
        <v>0</v>
      </c>
      <c r="F595" s="2" t="s">
        <v>1051</v>
      </c>
      <c r="G595" s="2" t="s">
        <v>1110</v>
      </c>
      <c r="H595" s="2" t="s">
        <v>246</v>
      </c>
      <c r="I595" s="139" t="s">
        <v>46</v>
      </c>
      <c r="J595" s="139" t="s">
        <v>323</v>
      </c>
      <c r="K595" s="139" t="s">
        <v>321</v>
      </c>
      <c r="L595" s="139" t="s">
        <v>314</v>
      </c>
      <c r="M595" s="140"/>
      <c r="N595" s="141">
        <v>1.36</v>
      </c>
      <c r="O595" s="142">
        <f t="shared" si="45"/>
        <v>420</v>
      </c>
      <c r="P595" s="2">
        <v>210</v>
      </c>
      <c r="Q595" s="2">
        <v>210</v>
      </c>
      <c r="R595" s="143" t="e">
        <f t="shared" si="46"/>
        <v>#DIV/0!</v>
      </c>
      <c r="S595" s="143" t="e">
        <f t="shared" si="47"/>
        <v>#DIV/0!</v>
      </c>
      <c r="T595" s="144">
        <f>IF(P595="nio",0,IF(P595&gt;0,VLOOKUP(K595,'3-Productie normen'!A:W,VLOOKUP(P595,'3-Productie normen'!$B$37:$C$59,2,FALSE),FALSE)))/VLOOKUP(B595,'2-Kosten per locatie'!$A$11:$C$31,3,FALSE)</f>
        <v>0</v>
      </c>
      <c r="U595" s="144">
        <f t="shared" si="48"/>
        <v>0</v>
      </c>
      <c r="V595" s="145" t="str">
        <f>VLOOKUP(K595,'3-Productie normen'!A:AG,29,FALSE)</f>
        <v>S</v>
      </c>
      <c r="W595" s="145"/>
      <c r="X595" s="146"/>
      <c r="Y595" s="147">
        <f t="shared" si="49"/>
        <v>571.20000000000005</v>
      </c>
    </row>
    <row r="596" spans="1:25" s="148" customFormat="1" ht="13.9" customHeight="1">
      <c r="A596" s="137">
        <v>596</v>
      </c>
      <c r="B596" s="138" t="s">
        <v>480</v>
      </c>
      <c r="C596" s="138" t="s">
        <v>481</v>
      </c>
      <c r="D596" s="138"/>
      <c r="E596" s="2">
        <v>0</v>
      </c>
      <c r="F596" s="2" t="s">
        <v>1051</v>
      </c>
      <c r="G596" s="2" t="s">
        <v>1111</v>
      </c>
      <c r="H596" s="2" t="s">
        <v>246</v>
      </c>
      <c r="I596" s="139" t="s">
        <v>46</v>
      </c>
      <c r="J596" s="139" t="s">
        <v>323</v>
      </c>
      <c r="K596" s="139" t="s">
        <v>321</v>
      </c>
      <c r="L596" s="139" t="s">
        <v>314</v>
      </c>
      <c r="M596" s="140"/>
      <c r="N596" s="141">
        <v>1.36</v>
      </c>
      <c r="O596" s="142">
        <f t="shared" si="45"/>
        <v>420</v>
      </c>
      <c r="P596" s="2">
        <v>210</v>
      </c>
      <c r="Q596" s="2">
        <v>210</v>
      </c>
      <c r="R596" s="143" t="e">
        <f t="shared" si="46"/>
        <v>#DIV/0!</v>
      </c>
      <c r="S596" s="143" t="e">
        <f t="shared" si="47"/>
        <v>#DIV/0!</v>
      </c>
      <c r="T596" s="144">
        <f>IF(P596="nio",0,IF(P596&gt;0,VLOOKUP(K596,'3-Productie normen'!A:W,VLOOKUP(P596,'3-Productie normen'!$B$37:$C$59,2,FALSE),FALSE)))/VLOOKUP(B596,'2-Kosten per locatie'!$A$11:$C$31,3,FALSE)</f>
        <v>0</v>
      </c>
      <c r="U596" s="144">
        <f t="shared" si="48"/>
        <v>0</v>
      </c>
      <c r="V596" s="145" t="str">
        <f>VLOOKUP(K596,'3-Productie normen'!A:AG,29,FALSE)</f>
        <v>S</v>
      </c>
      <c r="W596" s="145"/>
      <c r="X596" s="146"/>
      <c r="Y596" s="147">
        <f t="shared" si="49"/>
        <v>571.20000000000005</v>
      </c>
    </row>
    <row r="597" spans="1:25" s="148" customFormat="1" ht="13.9" customHeight="1">
      <c r="A597" s="137">
        <v>597</v>
      </c>
      <c r="B597" s="138" t="s">
        <v>480</v>
      </c>
      <c r="C597" s="138" t="s">
        <v>481</v>
      </c>
      <c r="D597" s="138"/>
      <c r="E597" s="2">
        <v>0</v>
      </c>
      <c r="F597" s="2" t="s">
        <v>1051</v>
      </c>
      <c r="G597" s="2" t="s">
        <v>1112</v>
      </c>
      <c r="H597" s="2" t="s">
        <v>1113</v>
      </c>
      <c r="I597" s="139" t="s">
        <v>350</v>
      </c>
      <c r="J597" s="139" t="s">
        <v>351</v>
      </c>
      <c r="K597" s="139" t="s">
        <v>612</v>
      </c>
      <c r="L597" s="139" t="s">
        <v>492</v>
      </c>
      <c r="M597" s="140"/>
      <c r="N597" s="141">
        <v>46.86</v>
      </c>
      <c r="O597" s="142">
        <f t="shared" si="45"/>
        <v>126</v>
      </c>
      <c r="P597" s="2">
        <v>126</v>
      </c>
      <c r="Q597" s="2">
        <v>0</v>
      </c>
      <c r="R597" s="143" t="e">
        <f t="shared" si="46"/>
        <v>#DIV/0!</v>
      </c>
      <c r="S597" s="143">
        <f t="shared" si="47"/>
        <v>0</v>
      </c>
      <c r="T597" s="144">
        <f>IF(P597="nio",0,IF(P597&gt;0,VLOOKUP(K597,'3-Productie normen'!A:W,VLOOKUP(P597,'3-Productie normen'!$B$37:$C$59,2,FALSE),FALSE)))/VLOOKUP(B597,'2-Kosten per locatie'!$A$11:$C$31,3,FALSE)</f>
        <v>0</v>
      </c>
      <c r="U597" s="144">
        <f t="shared" si="48"/>
        <v>0</v>
      </c>
      <c r="V597" s="145" t="str">
        <f>VLOOKUP(K597,'3-Productie normen'!A:AG,29,FALSE)</f>
        <v>L</v>
      </c>
      <c r="W597" s="145"/>
      <c r="X597" s="146"/>
      <c r="Y597" s="147">
        <f t="shared" si="49"/>
        <v>5904.36</v>
      </c>
    </row>
    <row r="598" spans="1:25" s="148" customFormat="1" ht="13.9" customHeight="1">
      <c r="A598" s="137">
        <v>598</v>
      </c>
      <c r="B598" s="138" t="s">
        <v>480</v>
      </c>
      <c r="C598" s="138" t="s">
        <v>481</v>
      </c>
      <c r="D598" s="138"/>
      <c r="E598" s="2">
        <v>0</v>
      </c>
      <c r="F598" s="2" t="s">
        <v>1051</v>
      </c>
      <c r="G598" s="2" t="s">
        <v>1114</v>
      </c>
      <c r="H598" s="2" t="s">
        <v>1115</v>
      </c>
      <c r="I598" s="139" t="s">
        <v>350</v>
      </c>
      <c r="J598" s="139" t="s">
        <v>351</v>
      </c>
      <c r="K598" s="139" t="s">
        <v>612</v>
      </c>
      <c r="L598" s="139" t="s">
        <v>492</v>
      </c>
      <c r="M598" s="140"/>
      <c r="N598" s="141">
        <v>46.66</v>
      </c>
      <c r="O598" s="142">
        <f t="shared" si="45"/>
        <v>126</v>
      </c>
      <c r="P598" s="2">
        <v>126</v>
      </c>
      <c r="Q598" s="2">
        <v>0</v>
      </c>
      <c r="R598" s="143" t="e">
        <f t="shared" si="46"/>
        <v>#DIV/0!</v>
      </c>
      <c r="S598" s="143">
        <f t="shared" si="47"/>
        <v>0</v>
      </c>
      <c r="T598" s="144">
        <f>IF(P598="nio",0,IF(P598&gt;0,VLOOKUP(K598,'3-Productie normen'!A:W,VLOOKUP(P598,'3-Productie normen'!$B$37:$C$59,2,FALSE),FALSE)))/VLOOKUP(B598,'2-Kosten per locatie'!$A$11:$C$31,3,FALSE)</f>
        <v>0</v>
      </c>
      <c r="U598" s="144">
        <f t="shared" si="48"/>
        <v>0</v>
      </c>
      <c r="V598" s="145" t="str">
        <f>VLOOKUP(K598,'3-Productie normen'!A:AG,29,FALSE)</f>
        <v>L</v>
      </c>
      <c r="W598" s="145"/>
      <c r="X598" s="146"/>
      <c r="Y598" s="147">
        <f t="shared" si="49"/>
        <v>5879.16</v>
      </c>
    </row>
    <row r="599" spans="1:25" s="148" customFormat="1" ht="13.9" customHeight="1">
      <c r="A599" s="137">
        <v>599</v>
      </c>
      <c r="B599" s="138" t="s">
        <v>480</v>
      </c>
      <c r="C599" s="138" t="s">
        <v>481</v>
      </c>
      <c r="D599" s="138"/>
      <c r="E599" s="2">
        <v>0</v>
      </c>
      <c r="F599" s="2" t="s">
        <v>1051</v>
      </c>
      <c r="G599" s="2" t="s">
        <v>1116</v>
      </c>
      <c r="H599" s="2" t="s">
        <v>1117</v>
      </c>
      <c r="I599" s="139" t="s">
        <v>277</v>
      </c>
      <c r="J599" s="139" t="s">
        <v>277</v>
      </c>
      <c r="K599" s="139" t="s">
        <v>478</v>
      </c>
      <c r="L599" s="139" t="s">
        <v>492</v>
      </c>
      <c r="M599" s="140"/>
      <c r="N599" s="141">
        <v>25.91</v>
      </c>
      <c r="O599" s="142">
        <f t="shared" si="45"/>
        <v>126</v>
      </c>
      <c r="P599" s="2">
        <v>126</v>
      </c>
      <c r="Q599" s="2">
        <v>0</v>
      </c>
      <c r="R599" s="143" t="e">
        <f t="shared" si="46"/>
        <v>#DIV/0!</v>
      </c>
      <c r="S599" s="143">
        <f t="shared" si="47"/>
        <v>0</v>
      </c>
      <c r="T599" s="144">
        <f>IF(P599="nio",0,IF(P599&gt;0,VLOOKUP(K599,'3-Productie normen'!A:W,VLOOKUP(P599,'3-Productie normen'!$B$37:$C$59,2,FALSE),FALSE)))/VLOOKUP(B599,'2-Kosten per locatie'!$A$11:$C$31,3,FALSE)</f>
        <v>0</v>
      </c>
      <c r="U599" s="144">
        <f t="shared" si="48"/>
        <v>0</v>
      </c>
      <c r="V599" s="145" t="str">
        <f>VLOOKUP(K599,'3-Productie normen'!A:AG,29,FALSE)</f>
        <v>B</v>
      </c>
      <c r="W599" s="145"/>
      <c r="X599" s="146"/>
      <c r="Y599" s="147">
        <f t="shared" si="49"/>
        <v>3264.66</v>
      </c>
    </row>
    <row r="600" spans="1:25" s="148" customFormat="1" ht="13.9" customHeight="1">
      <c r="A600" s="137">
        <v>600</v>
      </c>
      <c r="B600" s="138" t="s">
        <v>480</v>
      </c>
      <c r="C600" s="138" t="s">
        <v>481</v>
      </c>
      <c r="D600" s="138"/>
      <c r="E600" s="2">
        <v>0</v>
      </c>
      <c r="F600" s="2" t="s">
        <v>1051</v>
      </c>
      <c r="G600" s="2" t="s">
        <v>1118</v>
      </c>
      <c r="H600" s="2" t="s">
        <v>1119</v>
      </c>
      <c r="I600" s="139" t="s">
        <v>350</v>
      </c>
      <c r="J600" s="139" t="s">
        <v>450</v>
      </c>
      <c r="K600" s="139" t="s">
        <v>619</v>
      </c>
      <c r="L600" s="139" t="s">
        <v>492</v>
      </c>
      <c r="M600" s="140"/>
      <c r="N600" s="141">
        <v>124.41</v>
      </c>
      <c r="O600" s="142">
        <f t="shared" si="45"/>
        <v>126</v>
      </c>
      <c r="P600" s="2">
        <v>126</v>
      </c>
      <c r="Q600" s="2">
        <v>0</v>
      </c>
      <c r="R600" s="143" t="e">
        <f t="shared" si="46"/>
        <v>#DIV/0!</v>
      </c>
      <c r="S600" s="143">
        <f t="shared" si="47"/>
        <v>0</v>
      </c>
      <c r="T600" s="144">
        <f>IF(P600="nio",0,IF(P600&gt;0,VLOOKUP(K600,'3-Productie normen'!A:W,VLOOKUP(P600,'3-Productie normen'!$B$37:$C$59,2,FALSE),FALSE)))/VLOOKUP(B600,'2-Kosten per locatie'!$A$11:$C$31,3,FALSE)</f>
        <v>0</v>
      </c>
      <c r="U600" s="144">
        <f t="shared" si="48"/>
        <v>0</v>
      </c>
      <c r="V600" s="145" t="str">
        <f>VLOOKUP(K600,'3-Productie normen'!A:AG,29,FALSE)</f>
        <v>L</v>
      </c>
      <c r="W600" s="145"/>
      <c r="X600" s="146"/>
      <c r="Y600" s="147">
        <f t="shared" si="49"/>
        <v>15675.66</v>
      </c>
    </row>
    <row r="601" spans="1:25" s="148" customFormat="1" ht="13.9" customHeight="1">
      <c r="A601" s="137">
        <v>601</v>
      </c>
      <c r="B601" s="138" t="s">
        <v>480</v>
      </c>
      <c r="C601" s="138" t="s">
        <v>481</v>
      </c>
      <c r="D601" s="138"/>
      <c r="E601" s="2">
        <v>0</v>
      </c>
      <c r="F601" s="2" t="s">
        <v>1051</v>
      </c>
      <c r="G601" s="2" t="s">
        <v>1120</v>
      </c>
      <c r="H601" s="2" t="s">
        <v>246</v>
      </c>
      <c r="I601" s="139" t="s">
        <v>350</v>
      </c>
      <c r="J601" s="139" t="s">
        <v>450</v>
      </c>
      <c r="K601" s="139" t="s">
        <v>619</v>
      </c>
      <c r="L601" s="139" t="s">
        <v>537</v>
      </c>
      <c r="M601" s="140"/>
      <c r="N601" s="141">
        <v>237.53</v>
      </c>
      <c r="O601" s="142">
        <f t="shared" si="45"/>
        <v>126</v>
      </c>
      <c r="P601" s="2">
        <v>126</v>
      </c>
      <c r="Q601" s="2">
        <v>0</v>
      </c>
      <c r="R601" s="143" t="e">
        <f t="shared" si="46"/>
        <v>#DIV/0!</v>
      </c>
      <c r="S601" s="143">
        <f t="shared" si="47"/>
        <v>0</v>
      </c>
      <c r="T601" s="144">
        <f>IF(P601="nio",0,IF(P601&gt;0,VLOOKUP(K601,'3-Productie normen'!A:W,VLOOKUP(P601,'3-Productie normen'!$B$37:$C$59,2,FALSE),FALSE)))/VLOOKUP(B601,'2-Kosten per locatie'!$A$11:$C$31,3,FALSE)</f>
        <v>0</v>
      </c>
      <c r="U601" s="144">
        <f t="shared" si="48"/>
        <v>0</v>
      </c>
      <c r="V601" s="145" t="str">
        <f>VLOOKUP(K601,'3-Productie normen'!A:AG,29,FALSE)</f>
        <v>L</v>
      </c>
      <c r="W601" s="145"/>
      <c r="X601" s="146"/>
      <c r="Y601" s="147">
        <f t="shared" si="49"/>
        <v>29928.78</v>
      </c>
    </row>
    <row r="602" spans="1:25" s="148" customFormat="1" ht="13.9" customHeight="1">
      <c r="A602" s="137">
        <v>602</v>
      </c>
      <c r="B602" s="138" t="s">
        <v>480</v>
      </c>
      <c r="C602" s="138" t="s">
        <v>481</v>
      </c>
      <c r="D602" s="138"/>
      <c r="E602" s="2">
        <v>0</v>
      </c>
      <c r="F602" s="2" t="s">
        <v>1051</v>
      </c>
      <c r="G602" s="2" t="s">
        <v>1121</v>
      </c>
      <c r="H602" s="2" t="s">
        <v>1122</v>
      </c>
      <c r="I602" s="139" t="s">
        <v>350</v>
      </c>
      <c r="J602" s="139" t="s">
        <v>351</v>
      </c>
      <c r="K602" s="139" t="s">
        <v>612</v>
      </c>
      <c r="L602" s="139" t="s">
        <v>492</v>
      </c>
      <c r="M602" s="140"/>
      <c r="N602" s="141">
        <v>93.85</v>
      </c>
      <c r="O602" s="142">
        <f t="shared" si="45"/>
        <v>126</v>
      </c>
      <c r="P602" s="2">
        <v>126</v>
      </c>
      <c r="Q602" s="2">
        <v>0</v>
      </c>
      <c r="R602" s="143" t="e">
        <f t="shared" si="46"/>
        <v>#DIV/0!</v>
      </c>
      <c r="S602" s="143">
        <f t="shared" si="47"/>
        <v>0</v>
      </c>
      <c r="T602" s="144">
        <f>IF(P602="nio",0,IF(P602&gt;0,VLOOKUP(K602,'3-Productie normen'!A:W,VLOOKUP(P602,'3-Productie normen'!$B$37:$C$59,2,FALSE),FALSE)))/VLOOKUP(B602,'2-Kosten per locatie'!$A$11:$C$31,3,FALSE)</f>
        <v>0</v>
      </c>
      <c r="U602" s="144">
        <f t="shared" si="48"/>
        <v>0</v>
      </c>
      <c r="V602" s="145" t="str">
        <f>VLOOKUP(K602,'3-Productie normen'!A:AG,29,FALSE)</f>
        <v>L</v>
      </c>
      <c r="W602" s="145"/>
      <c r="X602" s="146"/>
      <c r="Y602" s="147">
        <f t="shared" si="49"/>
        <v>11825.099999999999</v>
      </c>
    </row>
    <row r="603" spans="1:25" s="148" customFormat="1" ht="13.9" customHeight="1">
      <c r="A603" s="137">
        <v>603</v>
      </c>
      <c r="B603" s="138" t="s">
        <v>480</v>
      </c>
      <c r="C603" s="138" t="s">
        <v>481</v>
      </c>
      <c r="D603" s="138"/>
      <c r="E603" s="2">
        <v>0</v>
      </c>
      <c r="F603" s="2" t="s">
        <v>1051</v>
      </c>
      <c r="G603" s="2" t="s">
        <v>1123</v>
      </c>
      <c r="H603" s="2" t="s">
        <v>1124</v>
      </c>
      <c r="I603" s="139" t="s">
        <v>350</v>
      </c>
      <c r="J603" s="139" t="s">
        <v>351</v>
      </c>
      <c r="K603" s="139" t="s">
        <v>612</v>
      </c>
      <c r="L603" s="139" t="s">
        <v>492</v>
      </c>
      <c r="M603" s="140"/>
      <c r="N603" s="141">
        <v>46.86</v>
      </c>
      <c r="O603" s="142">
        <f t="shared" si="45"/>
        <v>126</v>
      </c>
      <c r="P603" s="2">
        <v>126</v>
      </c>
      <c r="Q603" s="2">
        <v>0</v>
      </c>
      <c r="R603" s="143" t="e">
        <f t="shared" si="46"/>
        <v>#DIV/0!</v>
      </c>
      <c r="S603" s="143">
        <f t="shared" si="47"/>
        <v>0</v>
      </c>
      <c r="T603" s="144">
        <f>IF(P603="nio",0,IF(P603&gt;0,VLOOKUP(K603,'3-Productie normen'!A:W,VLOOKUP(P603,'3-Productie normen'!$B$37:$C$59,2,FALSE),FALSE)))/VLOOKUP(B603,'2-Kosten per locatie'!$A$11:$C$31,3,FALSE)</f>
        <v>0</v>
      </c>
      <c r="U603" s="144">
        <f t="shared" si="48"/>
        <v>0</v>
      </c>
      <c r="V603" s="145" t="str">
        <f>VLOOKUP(K603,'3-Productie normen'!A:AG,29,FALSE)</f>
        <v>L</v>
      </c>
      <c r="W603" s="145"/>
      <c r="X603" s="146"/>
      <c r="Y603" s="147">
        <f t="shared" si="49"/>
        <v>5904.36</v>
      </c>
    </row>
    <row r="604" spans="1:25" s="148" customFormat="1" ht="13.9" customHeight="1">
      <c r="A604" s="137">
        <v>604</v>
      </c>
      <c r="B604" s="138" t="s">
        <v>480</v>
      </c>
      <c r="C604" s="138" t="s">
        <v>481</v>
      </c>
      <c r="D604" s="138"/>
      <c r="E604" s="2">
        <v>0</v>
      </c>
      <c r="F604" s="2" t="s">
        <v>1051</v>
      </c>
      <c r="G604" s="2" t="s">
        <v>1125</v>
      </c>
      <c r="H604" s="2" t="s">
        <v>1126</v>
      </c>
      <c r="I604" s="139" t="s">
        <v>350</v>
      </c>
      <c r="J604" s="139" t="s">
        <v>351</v>
      </c>
      <c r="K604" s="139" t="s">
        <v>612</v>
      </c>
      <c r="L604" s="139" t="s">
        <v>492</v>
      </c>
      <c r="M604" s="140"/>
      <c r="N604" s="141">
        <v>58.74</v>
      </c>
      <c r="O604" s="142">
        <f t="shared" si="45"/>
        <v>126</v>
      </c>
      <c r="P604" s="2">
        <v>126</v>
      </c>
      <c r="Q604" s="2">
        <v>0</v>
      </c>
      <c r="R604" s="143" t="e">
        <f t="shared" si="46"/>
        <v>#DIV/0!</v>
      </c>
      <c r="S604" s="143">
        <f t="shared" si="47"/>
        <v>0</v>
      </c>
      <c r="T604" s="144">
        <f>IF(P604="nio",0,IF(P604&gt;0,VLOOKUP(K604,'3-Productie normen'!A:W,VLOOKUP(P604,'3-Productie normen'!$B$37:$C$59,2,FALSE),FALSE)))/VLOOKUP(B604,'2-Kosten per locatie'!$A$11:$C$31,3,FALSE)</f>
        <v>0</v>
      </c>
      <c r="U604" s="144">
        <f t="shared" si="48"/>
        <v>0</v>
      </c>
      <c r="V604" s="145" t="str">
        <f>VLOOKUP(K604,'3-Productie normen'!A:AG,29,FALSE)</f>
        <v>L</v>
      </c>
      <c r="W604" s="145"/>
      <c r="X604" s="146"/>
      <c r="Y604" s="147">
        <f t="shared" si="49"/>
        <v>7401.2400000000007</v>
      </c>
    </row>
    <row r="605" spans="1:25" s="148" customFormat="1" ht="13.9" customHeight="1">
      <c r="A605" s="137">
        <v>605</v>
      </c>
      <c r="B605" s="138" t="s">
        <v>480</v>
      </c>
      <c r="C605" s="138" t="s">
        <v>481</v>
      </c>
      <c r="D605" s="138"/>
      <c r="E605" s="2">
        <v>0</v>
      </c>
      <c r="F605" s="2" t="s">
        <v>1051</v>
      </c>
      <c r="G605" s="2" t="s">
        <v>1127</v>
      </c>
      <c r="H605" s="2" t="s">
        <v>1128</v>
      </c>
      <c r="I605" s="139" t="s">
        <v>277</v>
      </c>
      <c r="J605" s="139" t="s">
        <v>277</v>
      </c>
      <c r="K605" s="139" t="s">
        <v>478</v>
      </c>
      <c r="L605" s="139" t="s">
        <v>492</v>
      </c>
      <c r="M605" s="140"/>
      <c r="N605" s="141">
        <v>110.29</v>
      </c>
      <c r="O605" s="142">
        <f t="shared" si="45"/>
        <v>126</v>
      </c>
      <c r="P605" s="2">
        <v>126</v>
      </c>
      <c r="Q605" s="2">
        <v>0</v>
      </c>
      <c r="R605" s="143" t="e">
        <f t="shared" si="46"/>
        <v>#DIV/0!</v>
      </c>
      <c r="S605" s="143">
        <f t="shared" si="47"/>
        <v>0</v>
      </c>
      <c r="T605" s="144">
        <f>IF(P605="nio",0,IF(P605&gt;0,VLOOKUP(K605,'3-Productie normen'!A:W,VLOOKUP(P605,'3-Productie normen'!$B$37:$C$59,2,FALSE),FALSE)))/VLOOKUP(B605,'2-Kosten per locatie'!$A$11:$C$31,3,FALSE)</f>
        <v>0</v>
      </c>
      <c r="U605" s="144">
        <f t="shared" si="48"/>
        <v>0</v>
      </c>
      <c r="V605" s="145" t="str">
        <f>VLOOKUP(K605,'3-Productie normen'!A:AG,29,FALSE)</f>
        <v>B</v>
      </c>
      <c r="W605" s="145"/>
      <c r="X605" s="146"/>
      <c r="Y605" s="147">
        <f t="shared" si="49"/>
        <v>13896.54</v>
      </c>
    </row>
    <row r="606" spans="1:25" s="148" customFormat="1" ht="13.9" customHeight="1">
      <c r="A606" s="137">
        <v>606</v>
      </c>
      <c r="B606" s="138" t="s">
        <v>480</v>
      </c>
      <c r="C606" s="138" t="s">
        <v>481</v>
      </c>
      <c r="D606" s="138"/>
      <c r="E606" s="2">
        <v>0</v>
      </c>
      <c r="F606" s="2" t="s">
        <v>1051</v>
      </c>
      <c r="G606" s="2" t="s">
        <v>1129</v>
      </c>
      <c r="H606" s="2" t="s">
        <v>1130</v>
      </c>
      <c r="I606" s="139" t="s">
        <v>350</v>
      </c>
      <c r="J606" s="139" t="s">
        <v>351</v>
      </c>
      <c r="K606" s="139" t="s">
        <v>612</v>
      </c>
      <c r="L606" s="139" t="s">
        <v>492</v>
      </c>
      <c r="M606" s="140"/>
      <c r="N606" s="141">
        <v>50.21</v>
      </c>
      <c r="O606" s="142">
        <f t="shared" si="45"/>
        <v>126</v>
      </c>
      <c r="P606" s="2">
        <v>126</v>
      </c>
      <c r="Q606" s="2">
        <v>0</v>
      </c>
      <c r="R606" s="143" t="e">
        <f t="shared" si="46"/>
        <v>#DIV/0!</v>
      </c>
      <c r="S606" s="143">
        <f t="shared" si="47"/>
        <v>0</v>
      </c>
      <c r="T606" s="144">
        <f>IF(P606="nio",0,IF(P606&gt;0,VLOOKUP(K606,'3-Productie normen'!A:W,VLOOKUP(P606,'3-Productie normen'!$B$37:$C$59,2,FALSE),FALSE)))/VLOOKUP(B606,'2-Kosten per locatie'!$A$11:$C$31,3,FALSE)</f>
        <v>0</v>
      </c>
      <c r="U606" s="144">
        <f t="shared" si="48"/>
        <v>0</v>
      </c>
      <c r="V606" s="145" t="str">
        <f>VLOOKUP(K606,'3-Productie normen'!A:AG,29,FALSE)</f>
        <v>L</v>
      </c>
      <c r="W606" s="145"/>
      <c r="X606" s="146"/>
      <c r="Y606" s="147">
        <f t="shared" si="49"/>
        <v>6326.46</v>
      </c>
    </row>
    <row r="607" spans="1:25" s="148" customFormat="1" ht="13.9" customHeight="1">
      <c r="A607" s="137">
        <v>607</v>
      </c>
      <c r="B607" s="138" t="s">
        <v>480</v>
      </c>
      <c r="C607" s="138" t="s">
        <v>481</v>
      </c>
      <c r="D607" s="138"/>
      <c r="E607" s="2">
        <v>0</v>
      </c>
      <c r="F607" s="2" t="s">
        <v>1051</v>
      </c>
      <c r="G607" s="2" t="s">
        <v>1131</v>
      </c>
      <c r="H607" s="2" t="s">
        <v>1132</v>
      </c>
      <c r="I607" s="139" t="s">
        <v>350</v>
      </c>
      <c r="J607" s="139" t="s">
        <v>351</v>
      </c>
      <c r="K607" s="139" t="s">
        <v>612</v>
      </c>
      <c r="L607" s="139" t="s">
        <v>492</v>
      </c>
      <c r="M607" s="140"/>
      <c r="N607" s="141">
        <v>50.38</v>
      </c>
      <c r="O607" s="142">
        <f t="shared" si="45"/>
        <v>126</v>
      </c>
      <c r="P607" s="2">
        <v>126</v>
      </c>
      <c r="Q607" s="2">
        <v>0</v>
      </c>
      <c r="R607" s="143" t="e">
        <f t="shared" si="46"/>
        <v>#DIV/0!</v>
      </c>
      <c r="S607" s="143">
        <f t="shared" si="47"/>
        <v>0</v>
      </c>
      <c r="T607" s="144">
        <f>IF(P607="nio",0,IF(P607&gt;0,VLOOKUP(K607,'3-Productie normen'!A:W,VLOOKUP(P607,'3-Productie normen'!$B$37:$C$59,2,FALSE),FALSE)))/VLOOKUP(B607,'2-Kosten per locatie'!$A$11:$C$31,3,FALSE)</f>
        <v>0</v>
      </c>
      <c r="U607" s="144">
        <f t="shared" si="48"/>
        <v>0</v>
      </c>
      <c r="V607" s="145" t="str">
        <f>VLOOKUP(K607,'3-Productie normen'!A:AG,29,FALSE)</f>
        <v>L</v>
      </c>
      <c r="W607" s="145"/>
      <c r="X607" s="146"/>
      <c r="Y607" s="147">
        <f t="shared" si="49"/>
        <v>6347.88</v>
      </c>
    </row>
    <row r="608" spans="1:25" s="148" customFormat="1" ht="13.9" customHeight="1">
      <c r="A608" s="137">
        <v>608</v>
      </c>
      <c r="B608" s="138" t="s">
        <v>480</v>
      </c>
      <c r="C608" s="138" t="s">
        <v>481</v>
      </c>
      <c r="D608" s="138"/>
      <c r="E608" s="2">
        <v>0</v>
      </c>
      <c r="F608" s="2" t="s">
        <v>1051</v>
      </c>
      <c r="G608" s="2" t="s">
        <v>1133</v>
      </c>
      <c r="H608" s="2" t="s">
        <v>1134</v>
      </c>
      <c r="I608" s="139" t="s">
        <v>277</v>
      </c>
      <c r="J608" s="139" t="s">
        <v>277</v>
      </c>
      <c r="K608" s="139" t="s">
        <v>478</v>
      </c>
      <c r="L608" s="139" t="s">
        <v>492</v>
      </c>
      <c r="M608" s="140"/>
      <c r="N608" s="141">
        <v>35.71</v>
      </c>
      <c r="O608" s="142">
        <f t="shared" si="45"/>
        <v>126</v>
      </c>
      <c r="P608" s="2">
        <v>126</v>
      </c>
      <c r="Q608" s="2">
        <v>0</v>
      </c>
      <c r="R608" s="143" t="e">
        <f t="shared" si="46"/>
        <v>#DIV/0!</v>
      </c>
      <c r="S608" s="143">
        <f t="shared" si="47"/>
        <v>0</v>
      </c>
      <c r="T608" s="144">
        <f>IF(P608="nio",0,IF(P608&gt;0,VLOOKUP(K608,'3-Productie normen'!A:W,VLOOKUP(P608,'3-Productie normen'!$B$37:$C$59,2,FALSE),FALSE)))/VLOOKUP(B608,'2-Kosten per locatie'!$A$11:$C$31,3,FALSE)</f>
        <v>0</v>
      </c>
      <c r="U608" s="144">
        <f t="shared" si="48"/>
        <v>0</v>
      </c>
      <c r="V608" s="145" t="str">
        <f>VLOOKUP(K608,'3-Productie normen'!A:AG,29,FALSE)</f>
        <v>B</v>
      </c>
      <c r="W608" s="145"/>
      <c r="X608" s="146"/>
      <c r="Y608" s="147">
        <f t="shared" si="49"/>
        <v>4499.46</v>
      </c>
    </row>
    <row r="609" spans="1:25" s="148" customFormat="1" ht="13.9" customHeight="1">
      <c r="A609" s="137">
        <v>609</v>
      </c>
      <c r="B609" s="138" t="s">
        <v>480</v>
      </c>
      <c r="C609" s="138" t="s">
        <v>481</v>
      </c>
      <c r="D609" s="138"/>
      <c r="E609" s="2">
        <v>0</v>
      </c>
      <c r="F609" s="2" t="s">
        <v>1051</v>
      </c>
      <c r="G609" s="2" t="s">
        <v>1135</v>
      </c>
      <c r="H609" s="2" t="s">
        <v>1136</v>
      </c>
      <c r="I609" s="139" t="s">
        <v>277</v>
      </c>
      <c r="J609" s="139" t="s">
        <v>52</v>
      </c>
      <c r="K609" s="139" t="s">
        <v>417</v>
      </c>
      <c r="L609" s="139" t="s">
        <v>492</v>
      </c>
      <c r="M609" s="140"/>
      <c r="N609" s="141">
        <v>25.81</v>
      </c>
      <c r="O609" s="142">
        <f t="shared" si="45"/>
        <v>126</v>
      </c>
      <c r="P609" s="2">
        <v>126</v>
      </c>
      <c r="Q609" s="2">
        <v>0</v>
      </c>
      <c r="R609" s="143" t="e">
        <f t="shared" si="46"/>
        <v>#DIV/0!</v>
      </c>
      <c r="S609" s="143">
        <f t="shared" si="47"/>
        <v>0</v>
      </c>
      <c r="T609" s="144">
        <f>IF(P609="nio",0,IF(P609&gt;0,VLOOKUP(K609,'3-Productie normen'!A:W,VLOOKUP(P609,'3-Productie normen'!$B$37:$C$59,2,FALSE),FALSE)))/VLOOKUP(B609,'2-Kosten per locatie'!$A$11:$C$31,3,FALSE)</f>
        <v>0</v>
      </c>
      <c r="U609" s="144">
        <f t="shared" si="48"/>
        <v>0</v>
      </c>
      <c r="V609" s="145" t="str">
        <f>VLOOKUP(K609,'3-Productie normen'!A:AG,29,FALSE)</f>
        <v>B</v>
      </c>
      <c r="W609" s="145"/>
      <c r="X609" s="146"/>
      <c r="Y609" s="147">
        <f t="shared" si="49"/>
        <v>3252.06</v>
      </c>
    </row>
    <row r="610" spans="1:25" s="148" customFormat="1" ht="13.9" customHeight="1">
      <c r="A610" s="137">
        <v>610</v>
      </c>
      <c r="B610" s="138" t="s">
        <v>480</v>
      </c>
      <c r="C610" s="138" t="s">
        <v>481</v>
      </c>
      <c r="D610" s="138"/>
      <c r="E610" s="2">
        <v>0</v>
      </c>
      <c r="F610" s="2" t="s">
        <v>1051</v>
      </c>
      <c r="G610" s="2" t="s">
        <v>1137</v>
      </c>
      <c r="H610" s="2" t="s">
        <v>1138</v>
      </c>
      <c r="I610" s="139" t="s">
        <v>277</v>
      </c>
      <c r="J610" s="139" t="s">
        <v>277</v>
      </c>
      <c r="K610" s="139" t="s">
        <v>478</v>
      </c>
      <c r="L610" s="139" t="s">
        <v>492</v>
      </c>
      <c r="M610" s="140"/>
      <c r="N610" s="141">
        <v>30.25</v>
      </c>
      <c r="O610" s="142">
        <f t="shared" si="45"/>
        <v>126</v>
      </c>
      <c r="P610" s="2">
        <v>126</v>
      </c>
      <c r="Q610" s="2">
        <v>0</v>
      </c>
      <c r="R610" s="143" t="e">
        <f t="shared" si="46"/>
        <v>#DIV/0!</v>
      </c>
      <c r="S610" s="143">
        <f t="shared" si="47"/>
        <v>0</v>
      </c>
      <c r="T610" s="144">
        <f>IF(P610="nio",0,IF(P610&gt;0,VLOOKUP(K610,'3-Productie normen'!A:W,VLOOKUP(P610,'3-Productie normen'!$B$37:$C$59,2,FALSE),FALSE)))/VLOOKUP(B610,'2-Kosten per locatie'!$A$11:$C$31,3,FALSE)</f>
        <v>0</v>
      </c>
      <c r="U610" s="144">
        <f t="shared" si="48"/>
        <v>0</v>
      </c>
      <c r="V610" s="145" t="str">
        <f>VLOOKUP(K610,'3-Productie normen'!A:AG,29,FALSE)</f>
        <v>B</v>
      </c>
      <c r="W610" s="145"/>
      <c r="X610" s="146"/>
      <c r="Y610" s="147">
        <f t="shared" si="49"/>
        <v>3811.5</v>
      </c>
    </row>
    <row r="611" spans="1:25" s="148" customFormat="1" ht="13.9" customHeight="1">
      <c r="A611" s="137">
        <v>611</v>
      </c>
      <c r="B611" s="138" t="s">
        <v>480</v>
      </c>
      <c r="C611" s="138" t="s">
        <v>481</v>
      </c>
      <c r="D611" s="138"/>
      <c r="E611" s="2">
        <v>0</v>
      </c>
      <c r="F611" s="2" t="s">
        <v>1051</v>
      </c>
      <c r="G611" s="2" t="s">
        <v>1139</v>
      </c>
      <c r="H611" s="2" t="s">
        <v>1140</v>
      </c>
      <c r="I611" s="139" t="s">
        <v>277</v>
      </c>
      <c r="J611" s="139" t="s">
        <v>277</v>
      </c>
      <c r="K611" s="139" t="s">
        <v>478</v>
      </c>
      <c r="L611" s="139" t="s">
        <v>492</v>
      </c>
      <c r="M611" s="140"/>
      <c r="N611" s="141">
        <v>19.95</v>
      </c>
      <c r="O611" s="142">
        <f t="shared" si="45"/>
        <v>126</v>
      </c>
      <c r="P611" s="2">
        <v>126</v>
      </c>
      <c r="Q611" s="2">
        <v>0</v>
      </c>
      <c r="R611" s="143" t="e">
        <f t="shared" si="46"/>
        <v>#DIV/0!</v>
      </c>
      <c r="S611" s="143">
        <f t="shared" si="47"/>
        <v>0</v>
      </c>
      <c r="T611" s="144">
        <f>IF(P611="nio",0,IF(P611&gt;0,VLOOKUP(K611,'3-Productie normen'!A:W,VLOOKUP(P611,'3-Productie normen'!$B$37:$C$59,2,FALSE),FALSE)))/VLOOKUP(B611,'2-Kosten per locatie'!$A$11:$C$31,3,FALSE)</f>
        <v>0</v>
      </c>
      <c r="U611" s="144">
        <f t="shared" si="48"/>
        <v>0</v>
      </c>
      <c r="V611" s="145" t="str">
        <f>VLOOKUP(K611,'3-Productie normen'!A:AG,29,FALSE)</f>
        <v>B</v>
      </c>
      <c r="W611" s="145"/>
      <c r="X611" s="146"/>
      <c r="Y611" s="147">
        <f t="shared" si="49"/>
        <v>2513.6999999999998</v>
      </c>
    </row>
    <row r="612" spans="1:25" s="148" customFormat="1" ht="13.9" customHeight="1">
      <c r="A612" s="137">
        <v>612</v>
      </c>
      <c r="B612" s="138" t="s">
        <v>480</v>
      </c>
      <c r="C612" s="138" t="s">
        <v>481</v>
      </c>
      <c r="D612" s="138"/>
      <c r="E612" s="2">
        <v>0</v>
      </c>
      <c r="F612" s="2" t="s">
        <v>1051</v>
      </c>
      <c r="G612" s="2" t="s">
        <v>1141</v>
      </c>
      <c r="H612" s="2" t="s">
        <v>1142</v>
      </c>
      <c r="I612" s="139" t="s">
        <v>350</v>
      </c>
      <c r="J612" s="139" t="s">
        <v>351</v>
      </c>
      <c r="K612" s="139" t="s">
        <v>612</v>
      </c>
      <c r="L612" s="139" t="s">
        <v>492</v>
      </c>
      <c r="M612" s="140"/>
      <c r="N612" s="141">
        <v>46.86</v>
      </c>
      <c r="O612" s="142">
        <f t="shared" si="45"/>
        <v>126</v>
      </c>
      <c r="P612" s="2">
        <v>126</v>
      </c>
      <c r="Q612" s="2">
        <v>0</v>
      </c>
      <c r="R612" s="143" t="e">
        <f t="shared" si="46"/>
        <v>#DIV/0!</v>
      </c>
      <c r="S612" s="143">
        <f t="shared" si="47"/>
        <v>0</v>
      </c>
      <c r="T612" s="144">
        <f>IF(P612="nio",0,IF(P612&gt;0,VLOOKUP(K612,'3-Productie normen'!A:W,VLOOKUP(P612,'3-Productie normen'!$B$37:$C$59,2,FALSE),FALSE)))/VLOOKUP(B612,'2-Kosten per locatie'!$A$11:$C$31,3,FALSE)</f>
        <v>0</v>
      </c>
      <c r="U612" s="144">
        <f t="shared" si="48"/>
        <v>0</v>
      </c>
      <c r="V612" s="145" t="str">
        <f>VLOOKUP(K612,'3-Productie normen'!A:AG,29,FALSE)</f>
        <v>L</v>
      </c>
      <c r="W612" s="145"/>
      <c r="X612" s="146"/>
      <c r="Y612" s="147">
        <f t="shared" si="49"/>
        <v>5904.36</v>
      </c>
    </row>
    <row r="613" spans="1:25" s="148" customFormat="1" ht="13.9" customHeight="1">
      <c r="A613" s="137">
        <v>613</v>
      </c>
      <c r="B613" s="138" t="s">
        <v>480</v>
      </c>
      <c r="C613" s="138" t="s">
        <v>481</v>
      </c>
      <c r="D613" s="138"/>
      <c r="E613" s="2">
        <v>0</v>
      </c>
      <c r="F613" s="2" t="s">
        <v>1051</v>
      </c>
      <c r="G613" s="2" t="s">
        <v>1143</v>
      </c>
      <c r="H613" s="2" t="s">
        <v>1144</v>
      </c>
      <c r="I613" s="139" t="s">
        <v>350</v>
      </c>
      <c r="J613" s="139" t="s">
        <v>351</v>
      </c>
      <c r="K613" s="139" t="s">
        <v>612</v>
      </c>
      <c r="L613" s="139" t="s">
        <v>492</v>
      </c>
      <c r="M613" s="140"/>
      <c r="N613" s="141">
        <v>50.2</v>
      </c>
      <c r="O613" s="142">
        <f t="shared" si="45"/>
        <v>126</v>
      </c>
      <c r="P613" s="2">
        <v>126</v>
      </c>
      <c r="Q613" s="2">
        <v>0</v>
      </c>
      <c r="R613" s="143" t="e">
        <f t="shared" si="46"/>
        <v>#DIV/0!</v>
      </c>
      <c r="S613" s="143">
        <f t="shared" si="47"/>
        <v>0</v>
      </c>
      <c r="T613" s="144">
        <f>IF(P613="nio",0,IF(P613&gt;0,VLOOKUP(K613,'3-Productie normen'!A:W,VLOOKUP(P613,'3-Productie normen'!$B$37:$C$59,2,FALSE),FALSE)))/VLOOKUP(B613,'2-Kosten per locatie'!$A$11:$C$31,3,FALSE)</f>
        <v>0</v>
      </c>
      <c r="U613" s="144">
        <f t="shared" si="48"/>
        <v>0</v>
      </c>
      <c r="V613" s="145" t="str">
        <f>VLOOKUP(K613,'3-Productie normen'!A:AG,29,FALSE)</f>
        <v>L</v>
      </c>
      <c r="W613" s="145"/>
      <c r="X613" s="146"/>
      <c r="Y613" s="147">
        <f t="shared" si="49"/>
        <v>6325.2000000000007</v>
      </c>
    </row>
    <row r="614" spans="1:25" s="148" customFormat="1" ht="13.9" customHeight="1">
      <c r="A614" s="137">
        <v>614</v>
      </c>
      <c r="B614" s="138" t="s">
        <v>480</v>
      </c>
      <c r="C614" s="138" t="s">
        <v>481</v>
      </c>
      <c r="D614" s="138"/>
      <c r="E614" s="2">
        <v>0</v>
      </c>
      <c r="F614" s="2" t="s">
        <v>1051</v>
      </c>
      <c r="G614" s="2" t="s">
        <v>1145</v>
      </c>
      <c r="H614" s="2" t="s">
        <v>1146</v>
      </c>
      <c r="I614" s="139" t="s">
        <v>350</v>
      </c>
      <c r="J614" s="139" t="s">
        <v>351</v>
      </c>
      <c r="K614" s="139" t="s">
        <v>612</v>
      </c>
      <c r="L614" s="139" t="s">
        <v>492</v>
      </c>
      <c r="M614" s="140"/>
      <c r="N614" s="141">
        <v>19.8</v>
      </c>
      <c r="O614" s="142">
        <f t="shared" si="45"/>
        <v>126</v>
      </c>
      <c r="P614" s="2">
        <v>126</v>
      </c>
      <c r="Q614" s="2">
        <v>0</v>
      </c>
      <c r="R614" s="143" t="e">
        <f t="shared" si="46"/>
        <v>#DIV/0!</v>
      </c>
      <c r="S614" s="143">
        <f t="shared" si="47"/>
        <v>0</v>
      </c>
      <c r="T614" s="144">
        <f>IF(P614="nio",0,IF(P614&gt;0,VLOOKUP(K614,'3-Productie normen'!A:W,VLOOKUP(P614,'3-Productie normen'!$B$37:$C$59,2,FALSE),FALSE)))/VLOOKUP(B614,'2-Kosten per locatie'!$A$11:$C$31,3,FALSE)</f>
        <v>0</v>
      </c>
      <c r="U614" s="144">
        <f t="shared" si="48"/>
        <v>0</v>
      </c>
      <c r="V614" s="145" t="str">
        <f>VLOOKUP(K614,'3-Productie normen'!A:AG,29,FALSE)</f>
        <v>L</v>
      </c>
      <c r="W614" s="145"/>
      <c r="X614" s="146"/>
      <c r="Y614" s="147">
        <f t="shared" si="49"/>
        <v>2494.8000000000002</v>
      </c>
    </row>
    <row r="615" spans="1:25" s="148" customFormat="1" ht="13.9" customHeight="1">
      <c r="A615" s="137">
        <v>615</v>
      </c>
      <c r="B615" s="138" t="s">
        <v>480</v>
      </c>
      <c r="C615" s="138" t="s">
        <v>481</v>
      </c>
      <c r="D615" s="138"/>
      <c r="E615" s="2">
        <v>0</v>
      </c>
      <c r="F615" s="2" t="s">
        <v>1051</v>
      </c>
      <c r="G615" s="2" t="s">
        <v>1147</v>
      </c>
      <c r="H615" s="2" t="s">
        <v>1148</v>
      </c>
      <c r="I615" s="139" t="s">
        <v>350</v>
      </c>
      <c r="J615" s="139" t="s">
        <v>351</v>
      </c>
      <c r="K615" s="139" t="s">
        <v>612</v>
      </c>
      <c r="L615" s="139" t="s">
        <v>492</v>
      </c>
      <c r="M615" s="140"/>
      <c r="N615" s="141">
        <v>46.86</v>
      </c>
      <c r="O615" s="142">
        <f t="shared" si="45"/>
        <v>126</v>
      </c>
      <c r="P615" s="2">
        <v>126</v>
      </c>
      <c r="Q615" s="2">
        <v>0</v>
      </c>
      <c r="R615" s="143" t="e">
        <f t="shared" si="46"/>
        <v>#DIV/0!</v>
      </c>
      <c r="S615" s="143">
        <f t="shared" si="47"/>
        <v>0</v>
      </c>
      <c r="T615" s="144">
        <f>IF(P615="nio",0,IF(P615&gt;0,VLOOKUP(K615,'3-Productie normen'!A:W,VLOOKUP(P615,'3-Productie normen'!$B$37:$C$59,2,FALSE),FALSE)))/VLOOKUP(B615,'2-Kosten per locatie'!$A$11:$C$31,3,FALSE)</f>
        <v>0</v>
      </c>
      <c r="U615" s="144">
        <f t="shared" si="48"/>
        <v>0</v>
      </c>
      <c r="V615" s="145" t="str">
        <f>VLOOKUP(K615,'3-Productie normen'!A:AG,29,FALSE)</f>
        <v>L</v>
      </c>
      <c r="W615" s="145"/>
      <c r="X615" s="146"/>
      <c r="Y615" s="147">
        <f t="shared" si="49"/>
        <v>5904.36</v>
      </c>
    </row>
    <row r="616" spans="1:25" s="148" customFormat="1" ht="13.9" customHeight="1">
      <c r="A616" s="137">
        <v>616</v>
      </c>
      <c r="B616" s="138" t="s">
        <v>480</v>
      </c>
      <c r="C616" s="138" t="s">
        <v>481</v>
      </c>
      <c r="D616" s="138"/>
      <c r="E616" s="2">
        <v>0</v>
      </c>
      <c r="F616" s="2" t="s">
        <v>1051</v>
      </c>
      <c r="G616" s="2" t="s">
        <v>1149</v>
      </c>
      <c r="H616" s="2" t="s">
        <v>1150</v>
      </c>
      <c r="I616" s="139" t="s">
        <v>267</v>
      </c>
      <c r="J616" s="139" t="s">
        <v>267</v>
      </c>
      <c r="K616" s="139" t="s">
        <v>267</v>
      </c>
      <c r="L616" s="139" t="s">
        <v>492</v>
      </c>
      <c r="M616" s="140"/>
      <c r="N616" s="141">
        <v>81.680000000000007</v>
      </c>
      <c r="O616" s="142">
        <f t="shared" si="45"/>
        <v>126</v>
      </c>
      <c r="P616" s="2">
        <v>126</v>
      </c>
      <c r="Q616" s="2">
        <v>0</v>
      </c>
      <c r="R616" s="143" t="e">
        <f t="shared" si="46"/>
        <v>#DIV/0!</v>
      </c>
      <c r="S616" s="143">
        <f t="shared" si="47"/>
        <v>0</v>
      </c>
      <c r="T616" s="144">
        <f>IF(P616="nio",0,IF(P616&gt;0,VLOOKUP(K616,'3-Productie normen'!A:W,VLOOKUP(P616,'3-Productie normen'!$B$37:$C$59,2,FALSE),FALSE)))/VLOOKUP(B616,'2-Kosten per locatie'!$A$11:$C$31,3,FALSE)</f>
        <v>0</v>
      </c>
      <c r="U616" s="144">
        <f t="shared" si="48"/>
        <v>0</v>
      </c>
      <c r="V616" s="145" t="str">
        <f>VLOOKUP(K616,'3-Productie normen'!A:AG,29,FALSE)</f>
        <v>V</v>
      </c>
      <c r="W616" s="145"/>
      <c r="X616" s="146"/>
      <c r="Y616" s="147">
        <f t="shared" si="49"/>
        <v>10291.68</v>
      </c>
    </row>
    <row r="617" spans="1:25" s="148" customFormat="1" ht="13.9" customHeight="1">
      <c r="A617" s="137">
        <v>617</v>
      </c>
      <c r="B617" s="138" t="s">
        <v>480</v>
      </c>
      <c r="C617" s="138" t="s">
        <v>481</v>
      </c>
      <c r="D617" s="138"/>
      <c r="E617" s="2">
        <v>0</v>
      </c>
      <c r="F617" s="2" t="s">
        <v>1051</v>
      </c>
      <c r="G617" s="2" t="s">
        <v>1151</v>
      </c>
      <c r="H617" s="2" t="s">
        <v>1152</v>
      </c>
      <c r="I617" s="139" t="s">
        <v>350</v>
      </c>
      <c r="J617" s="139" t="s">
        <v>611</v>
      </c>
      <c r="K617" s="139" t="s">
        <v>612</v>
      </c>
      <c r="L617" s="139" t="s">
        <v>542</v>
      </c>
      <c r="M617" s="140"/>
      <c r="N617" s="141">
        <v>6.85</v>
      </c>
      <c r="O617" s="142">
        <f t="shared" si="45"/>
        <v>126</v>
      </c>
      <c r="P617" s="2">
        <v>126</v>
      </c>
      <c r="Q617" s="2">
        <v>0</v>
      </c>
      <c r="R617" s="143" t="e">
        <f t="shared" si="46"/>
        <v>#DIV/0!</v>
      </c>
      <c r="S617" s="143">
        <f t="shared" si="47"/>
        <v>0</v>
      </c>
      <c r="T617" s="144">
        <f>IF(P617="nio",0,IF(P617&gt;0,VLOOKUP(K617,'3-Productie normen'!A:W,VLOOKUP(P617,'3-Productie normen'!$B$37:$C$59,2,FALSE),FALSE)))/VLOOKUP(B617,'2-Kosten per locatie'!$A$11:$C$31,3,FALSE)</f>
        <v>0</v>
      </c>
      <c r="U617" s="144">
        <f t="shared" si="48"/>
        <v>0</v>
      </c>
      <c r="V617" s="145" t="str">
        <f>VLOOKUP(K617,'3-Productie normen'!A:AG,29,FALSE)</f>
        <v>L</v>
      </c>
      <c r="W617" s="145"/>
      <c r="X617" s="146"/>
      <c r="Y617" s="147">
        <f t="shared" si="49"/>
        <v>863.09999999999991</v>
      </c>
    </row>
    <row r="618" spans="1:25" s="148" customFormat="1" ht="13.9" customHeight="1">
      <c r="A618" s="137">
        <v>618</v>
      </c>
      <c r="B618" s="138" t="s">
        <v>480</v>
      </c>
      <c r="C618" s="138" t="s">
        <v>481</v>
      </c>
      <c r="D618" s="138"/>
      <c r="E618" s="2">
        <v>0</v>
      </c>
      <c r="F618" s="2" t="s">
        <v>1051</v>
      </c>
      <c r="G618" s="2" t="s">
        <v>1153</v>
      </c>
      <c r="H618" s="2" t="s">
        <v>1073</v>
      </c>
      <c r="I618" s="139" t="s">
        <v>350</v>
      </c>
      <c r="J618" s="139" t="s">
        <v>836</v>
      </c>
      <c r="K618" s="139" t="s">
        <v>612</v>
      </c>
      <c r="L618" s="139" t="s">
        <v>492</v>
      </c>
      <c r="M618" s="140"/>
      <c r="N618" s="141">
        <v>31.58</v>
      </c>
      <c r="O618" s="142">
        <f t="shared" si="45"/>
        <v>126</v>
      </c>
      <c r="P618" s="2">
        <v>126</v>
      </c>
      <c r="Q618" s="2">
        <v>0</v>
      </c>
      <c r="R618" s="143" t="e">
        <f t="shared" si="46"/>
        <v>#DIV/0!</v>
      </c>
      <c r="S618" s="143">
        <f t="shared" si="47"/>
        <v>0</v>
      </c>
      <c r="T618" s="144">
        <f>IF(P618="nio",0,IF(P618&gt;0,VLOOKUP(K618,'3-Productie normen'!A:W,VLOOKUP(P618,'3-Productie normen'!$B$37:$C$59,2,FALSE),FALSE)))/VLOOKUP(B618,'2-Kosten per locatie'!$A$11:$C$31,3,FALSE)</f>
        <v>0</v>
      </c>
      <c r="U618" s="144">
        <f t="shared" si="48"/>
        <v>0</v>
      </c>
      <c r="V618" s="145" t="str">
        <f>VLOOKUP(K618,'3-Productie normen'!A:AG,29,FALSE)</f>
        <v>L</v>
      </c>
      <c r="W618" s="145"/>
      <c r="X618" s="146"/>
      <c r="Y618" s="147">
        <f t="shared" si="49"/>
        <v>3979.08</v>
      </c>
    </row>
    <row r="619" spans="1:25" s="148" customFormat="1" ht="13.9" customHeight="1">
      <c r="A619" s="137">
        <v>619</v>
      </c>
      <c r="B619" s="138" t="s">
        <v>480</v>
      </c>
      <c r="C619" s="138" t="s">
        <v>481</v>
      </c>
      <c r="D619" s="138"/>
      <c r="E619" s="2">
        <v>0</v>
      </c>
      <c r="F619" s="2" t="s">
        <v>1051</v>
      </c>
      <c r="G619" s="2" t="s">
        <v>1154</v>
      </c>
      <c r="H619" s="2" t="s">
        <v>1155</v>
      </c>
      <c r="I619" s="139" t="s">
        <v>267</v>
      </c>
      <c r="J619" s="139" t="s">
        <v>267</v>
      </c>
      <c r="K619" s="139" t="s">
        <v>267</v>
      </c>
      <c r="L619" s="139" t="s">
        <v>492</v>
      </c>
      <c r="M619" s="140"/>
      <c r="N619" s="141">
        <v>107.68</v>
      </c>
      <c r="O619" s="142">
        <f t="shared" si="45"/>
        <v>126</v>
      </c>
      <c r="P619" s="2">
        <v>126</v>
      </c>
      <c r="Q619" s="2">
        <v>0</v>
      </c>
      <c r="R619" s="143" t="e">
        <f t="shared" si="46"/>
        <v>#DIV/0!</v>
      </c>
      <c r="S619" s="143">
        <f t="shared" si="47"/>
        <v>0</v>
      </c>
      <c r="T619" s="144">
        <f>IF(P619="nio",0,IF(P619&gt;0,VLOOKUP(K619,'3-Productie normen'!A:W,VLOOKUP(P619,'3-Productie normen'!$B$37:$C$59,2,FALSE),FALSE)))/VLOOKUP(B619,'2-Kosten per locatie'!$A$11:$C$31,3,FALSE)</f>
        <v>0</v>
      </c>
      <c r="U619" s="144">
        <f t="shared" si="48"/>
        <v>0</v>
      </c>
      <c r="V619" s="145" t="str">
        <f>VLOOKUP(K619,'3-Productie normen'!A:AG,29,FALSE)</f>
        <v>V</v>
      </c>
      <c r="W619" s="145"/>
      <c r="X619" s="146"/>
      <c r="Y619" s="147">
        <f t="shared" si="49"/>
        <v>13567.68</v>
      </c>
    </row>
    <row r="620" spans="1:25" s="148" customFormat="1" ht="13.9" customHeight="1">
      <c r="A620" s="137">
        <v>620</v>
      </c>
      <c r="B620" s="138" t="s">
        <v>480</v>
      </c>
      <c r="C620" s="138" t="s">
        <v>481</v>
      </c>
      <c r="D620" s="138"/>
      <c r="E620" s="2">
        <v>0</v>
      </c>
      <c r="F620" s="2" t="s">
        <v>1051</v>
      </c>
      <c r="G620" s="2" t="s">
        <v>1156</v>
      </c>
      <c r="H620" s="2" t="s">
        <v>1157</v>
      </c>
      <c r="I620" s="139" t="s">
        <v>350</v>
      </c>
      <c r="J620" s="139" t="s">
        <v>836</v>
      </c>
      <c r="K620" s="139" t="s">
        <v>612</v>
      </c>
      <c r="L620" s="139" t="s">
        <v>492</v>
      </c>
      <c r="M620" s="140"/>
      <c r="N620" s="141">
        <v>6.82</v>
      </c>
      <c r="O620" s="142">
        <f t="shared" si="45"/>
        <v>126</v>
      </c>
      <c r="P620" s="2">
        <v>126</v>
      </c>
      <c r="Q620" s="2">
        <v>0</v>
      </c>
      <c r="R620" s="143" t="e">
        <f t="shared" si="46"/>
        <v>#DIV/0!</v>
      </c>
      <c r="S620" s="143">
        <f t="shared" si="47"/>
        <v>0</v>
      </c>
      <c r="T620" s="144">
        <f>IF(P620="nio",0,IF(P620&gt;0,VLOOKUP(K620,'3-Productie normen'!A:W,VLOOKUP(P620,'3-Productie normen'!$B$37:$C$59,2,FALSE),FALSE)))/VLOOKUP(B620,'2-Kosten per locatie'!$A$11:$C$31,3,FALSE)</f>
        <v>0</v>
      </c>
      <c r="U620" s="144">
        <f t="shared" si="48"/>
        <v>0</v>
      </c>
      <c r="V620" s="145" t="str">
        <f>VLOOKUP(K620,'3-Productie normen'!A:AG,29,FALSE)</f>
        <v>L</v>
      </c>
      <c r="W620" s="145"/>
      <c r="X620" s="146"/>
      <c r="Y620" s="147">
        <f t="shared" si="49"/>
        <v>859.32</v>
      </c>
    </row>
    <row r="621" spans="1:25" s="148" customFormat="1" ht="13.9" customHeight="1">
      <c r="A621" s="137">
        <v>621</v>
      </c>
      <c r="B621" s="138" t="s">
        <v>480</v>
      </c>
      <c r="C621" s="138" t="s">
        <v>481</v>
      </c>
      <c r="D621" s="138"/>
      <c r="E621" s="2">
        <v>0</v>
      </c>
      <c r="F621" s="2" t="s">
        <v>1051</v>
      </c>
      <c r="G621" s="2" t="s">
        <v>1158</v>
      </c>
      <c r="H621" s="2" t="s">
        <v>1159</v>
      </c>
      <c r="I621" s="139" t="s">
        <v>350</v>
      </c>
      <c r="J621" s="139" t="s">
        <v>836</v>
      </c>
      <c r="K621" s="139" t="s">
        <v>612</v>
      </c>
      <c r="L621" s="139" t="s">
        <v>542</v>
      </c>
      <c r="M621" s="140"/>
      <c r="N621" s="141">
        <v>77.06</v>
      </c>
      <c r="O621" s="142">
        <f t="shared" si="45"/>
        <v>126</v>
      </c>
      <c r="P621" s="2">
        <v>126</v>
      </c>
      <c r="Q621" s="2">
        <v>0</v>
      </c>
      <c r="R621" s="143" t="e">
        <f t="shared" si="46"/>
        <v>#DIV/0!</v>
      </c>
      <c r="S621" s="143">
        <f t="shared" si="47"/>
        <v>0</v>
      </c>
      <c r="T621" s="144">
        <f>IF(P621="nio",0,IF(P621&gt;0,VLOOKUP(K621,'3-Productie normen'!A:W,VLOOKUP(P621,'3-Productie normen'!$B$37:$C$59,2,FALSE),FALSE)))/VLOOKUP(B621,'2-Kosten per locatie'!$A$11:$C$31,3,FALSE)</f>
        <v>0</v>
      </c>
      <c r="U621" s="144">
        <f t="shared" si="48"/>
        <v>0</v>
      </c>
      <c r="V621" s="145" t="str">
        <f>VLOOKUP(K621,'3-Productie normen'!A:AG,29,FALSE)</f>
        <v>L</v>
      </c>
      <c r="W621" s="145"/>
      <c r="X621" s="146"/>
      <c r="Y621" s="147">
        <f t="shared" si="49"/>
        <v>9709.56</v>
      </c>
    </row>
    <row r="622" spans="1:25" s="148" customFormat="1" ht="13.9" customHeight="1">
      <c r="A622" s="137">
        <v>622</v>
      </c>
      <c r="B622" s="138" t="s">
        <v>480</v>
      </c>
      <c r="C622" s="138" t="s">
        <v>481</v>
      </c>
      <c r="D622" s="138"/>
      <c r="E622" s="2">
        <v>0</v>
      </c>
      <c r="F622" s="2" t="s">
        <v>1051</v>
      </c>
      <c r="G622" s="2" t="s">
        <v>1160</v>
      </c>
      <c r="H622" s="2" t="s">
        <v>1161</v>
      </c>
      <c r="I622" s="139" t="s">
        <v>277</v>
      </c>
      <c r="J622" s="139" t="s">
        <v>277</v>
      </c>
      <c r="K622" s="139" t="s">
        <v>478</v>
      </c>
      <c r="L622" s="139" t="s">
        <v>492</v>
      </c>
      <c r="M622" s="140"/>
      <c r="N622" s="141">
        <v>100.82</v>
      </c>
      <c r="O622" s="142">
        <f t="shared" si="45"/>
        <v>126</v>
      </c>
      <c r="P622" s="2">
        <v>126</v>
      </c>
      <c r="Q622" s="2">
        <v>0</v>
      </c>
      <c r="R622" s="143" t="e">
        <f t="shared" si="46"/>
        <v>#DIV/0!</v>
      </c>
      <c r="S622" s="143">
        <f t="shared" si="47"/>
        <v>0</v>
      </c>
      <c r="T622" s="144">
        <f>IF(P622="nio",0,IF(P622&gt;0,VLOOKUP(K622,'3-Productie normen'!A:W,VLOOKUP(P622,'3-Productie normen'!$B$37:$C$59,2,FALSE),FALSE)))/VLOOKUP(B622,'2-Kosten per locatie'!$A$11:$C$31,3,FALSE)</f>
        <v>0</v>
      </c>
      <c r="U622" s="144">
        <f t="shared" si="48"/>
        <v>0</v>
      </c>
      <c r="V622" s="145" t="str">
        <f>VLOOKUP(K622,'3-Productie normen'!A:AG,29,FALSE)</f>
        <v>B</v>
      </c>
      <c r="W622" s="145"/>
      <c r="X622" s="146"/>
      <c r="Y622" s="147">
        <f t="shared" si="49"/>
        <v>12703.32</v>
      </c>
    </row>
    <row r="623" spans="1:25" s="148" customFormat="1" ht="13.9" customHeight="1">
      <c r="A623" s="137">
        <v>623</v>
      </c>
      <c r="B623" s="138" t="s">
        <v>480</v>
      </c>
      <c r="C623" s="138" t="s">
        <v>481</v>
      </c>
      <c r="D623" s="138"/>
      <c r="E623" s="2">
        <v>0</v>
      </c>
      <c r="F623" s="2" t="s">
        <v>1051</v>
      </c>
      <c r="G623" s="2" t="s">
        <v>1162</v>
      </c>
      <c r="H623" s="2" t="s">
        <v>1163</v>
      </c>
      <c r="I623" s="139" t="s">
        <v>277</v>
      </c>
      <c r="J623" s="139" t="s">
        <v>277</v>
      </c>
      <c r="K623" s="139" t="s">
        <v>478</v>
      </c>
      <c r="L623" s="139" t="s">
        <v>492</v>
      </c>
      <c r="M623" s="140"/>
      <c r="N623" s="141">
        <v>23.1</v>
      </c>
      <c r="O623" s="142">
        <f t="shared" si="45"/>
        <v>126</v>
      </c>
      <c r="P623" s="2">
        <v>126</v>
      </c>
      <c r="Q623" s="2">
        <v>0</v>
      </c>
      <c r="R623" s="143" t="e">
        <f t="shared" si="46"/>
        <v>#DIV/0!</v>
      </c>
      <c r="S623" s="143">
        <f t="shared" si="47"/>
        <v>0</v>
      </c>
      <c r="T623" s="144">
        <f>IF(P623="nio",0,IF(P623&gt;0,VLOOKUP(K623,'3-Productie normen'!A:W,VLOOKUP(P623,'3-Productie normen'!$B$37:$C$59,2,FALSE),FALSE)))/VLOOKUP(B623,'2-Kosten per locatie'!$A$11:$C$31,3,FALSE)</f>
        <v>0</v>
      </c>
      <c r="U623" s="144">
        <f t="shared" si="48"/>
        <v>0</v>
      </c>
      <c r="V623" s="145" t="str">
        <f>VLOOKUP(K623,'3-Productie normen'!A:AG,29,FALSE)</f>
        <v>B</v>
      </c>
      <c r="W623" s="145"/>
      <c r="X623" s="146"/>
      <c r="Y623" s="147">
        <f t="shared" si="49"/>
        <v>2910.6000000000004</v>
      </c>
    </row>
    <row r="624" spans="1:25" s="148" customFormat="1" ht="13.9" customHeight="1">
      <c r="A624" s="137">
        <v>624</v>
      </c>
      <c r="B624" s="138" t="s">
        <v>480</v>
      </c>
      <c r="C624" s="138" t="s">
        <v>481</v>
      </c>
      <c r="D624" s="138"/>
      <c r="E624" s="2">
        <v>0</v>
      </c>
      <c r="F624" s="2" t="s">
        <v>1051</v>
      </c>
      <c r="G624" s="2" t="s">
        <v>1164</v>
      </c>
      <c r="H624" s="2" t="s">
        <v>1165</v>
      </c>
      <c r="I624" s="139" t="s">
        <v>277</v>
      </c>
      <c r="J624" s="139" t="s">
        <v>277</v>
      </c>
      <c r="K624" s="139" t="s">
        <v>478</v>
      </c>
      <c r="L624" s="139" t="s">
        <v>492</v>
      </c>
      <c r="M624" s="140"/>
      <c r="N624" s="141">
        <v>23.1</v>
      </c>
      <c r="O624" s="142">
        <f t="shared" si="45"/>
        <v>126</v>
      </c>
      <c r="P624" s="2">
        <v>126</v>
      </c>
      <c r="Q624" s="2">
        <v>0</v>
      </c>
      <c r="R624" s="143" t="e">
        <f t="shared" si="46"/>
        <v>#DIV/0!</v>
      </c>
      <c r="S624" s="143">
        <f t="shared" si="47"/>
        <v>0</v>
      </c>
      <c r="T624" s="144">
        <f>IF(P624="nio",0,IF(P624&gt;0,VLOOKUP(K624,'3-Productie normen'!A:W,VLOOKUP(P624,'3-Productie normen'!$B$37:$C$59,2,FALSE),FALSE)))/VLOOKUP(B624,'2-Kosten per locatie'!$A$11:$C$31,3,FALSE)</f>
        <v>0</v>
      </c>
      <c r="U624" s="144">
        <f t="shared" si="48"/>
        <v>0</v>
      </c>
      <c r="V624" s="145" t="str">
        <f>VLOOKUP(K624,'3-Productie normen'!A:AG,29,FALSE)</f>
        <v>B</v>
      </c>
      <c r="W624" s="145"/>
      <c r="X624" s="146"/>
      <c r="Y624" s="147">
        <f t="shared" si="49"/>
        <v>2910.6000000000004</v>
      </c>
    </row>
    <row r="625" spans="1:25" s="148" customFormat="1" ht="13.9" customHeight="1">
      <c r="A625" s="137">
        <v>625</v>
      </c>
      <c r="B625" s="138" t="s">
        <v>480</v>
      </c>
      <c r="C625" s="138" t="s">
        <v>481</v>
      </c>
      <c r="D625" s="138"/>
      <c r="E625" s="2">
        <v>0</v>
      </c>
      <c r="F625" s="2" t="s">
        <v>1051</v>
      </c>
      <c r="G625" s="2" t="s">
        <v>1166</v>
      </c>
      <c r="H625" s="2" t="s">
        <v>1167</v>
      </c>
      <c r="I625" s="139" t="s">
        <v>350</v>
      </c>
      <c r="J625" s="139" t="s">
        <v>836</v>
      </c>
      <c r="K625" s="139" t="s">
        <v>612</v>
      </c>
      <c r="L625" s="139" t="s">
        <v>492</v>
      </c>
      <c r="M625" s="140"/>
      <c r="N625" s="141">
        <v>23.1</v>
      </c>
      <c r="O625" s="142">
        <f t="shared" si="45"/>
        <v>126</v>
      </c>
      <c r="P625" s="2">
        <v>126</v>
      </c>
      <c r="Q625" s="2">
        <v>0</v>
      </c>
      <c r="R625" s="143" t="e">
        <f t="shared" si="46"/>
        <v>#DIV/0!</v>
      </c>
      <c r="S625" s="143">
        <f t="shared" si="47"/>
        <v>0</v>
      </c>
      <c r="T625" s="144">
        <f>IF(P625="nio",0,IF(P625&gt;0,VLOOKUP(K625,'3-Productie normen'!A:W,VLOOKUP(P625,'3-Productie normen'!$B$37:$C$59,2,FALSE),FALSE)))/VLOOKUP(B625,'2-Kosten per locatie'!$A$11:$C$31,3,FALSE)</f>
        <v>0</v>
      </c>
      <c r="U625" s="144">
        <f t="shared" si="48"/>
        <v>0</v>
      </c>
      <c r="V625" s="145" t="str">
        <f>VLOOKUP(K625,'3-Productie normen'!A:AG,29,FALSE)</f>
        <v>L</v>
      </c>
      <c r="W625" s="145"/>
      <c r="X625" s="146"/>
      <c r="Y625" s="147">
        <f t="shared" si="49"/>
        <v>2910.6000000000004</v>
      </c>
    </row>
    <row r="626" spans="1:25" s="148" customFormat="1" ht="13.9" customHeight="1">
      <c r="A626" s="137">
        <v>626</v>
      </c>
      <c r="B626" s="138" t="s">
        <v>480</v>
      </c>
      <c r="C626" s="138" t="s">
        <v>481</v>
      </c>
      <c r="D626" s="138"/>
      <c r="E626" s="2">
        <v>0</v>
      </c>
      <c r="F626" s="2" t="s">
        <v>1051</v>
      </c>
      <c r="G626" s="2" t="s">
        <v>1168</v>
      </c>
      <c r="H626" s="2" t="s">
        <v>1169</v>
      </c>
      <c r="I626" s="139" t="s">
        <v>350</v>
      </c>
      <c r="J626" s="139" t="s">
        <v>836</v>
      </c>
      <c r="K626" s="139" t="s">
        <v>612</v>
      </c>
      <c r="L626" s="139" t="s">
        <v>492</v>
      </c>
      <c r="M626" s="140"/>
      <c r="N626" s="141">
        <v>62.12</v>
      </c>
      <c r="O626" s="142">
        <f t="shared" si="45"/>
        <v>126</v>
      </c>
      <c r="P626" s="2">
        <v>126</v>
      </c>
      <c r="Q626" s="2">
        <v>0</v>
      </c>
      <c r="R626" s="143" t="e">
        <f t="shared" si="46"/>
        <v>#DIV/0!</v>
      </c>
      <c r="S626" s="143">
        <f t="shared" si="47"/>
        <v>0</v>
      </c>
      <c r="T626" s="144">
        <f>IF(P626="nio",0,IF(P626&gt;0,VLOOKUP(K626,'3-Productie normen'!A:W,VLOOKUP(P626,'3-Productie normen'!$B$37:$C$59,2,FALSE),FALSE)))/VLOOKUP(B626,'2-Kosten per locatie'!$A$11:$C$31,3,FALSE)</f>
        <v>0</v>
      </c>
      <c r="U626" s="144">
        <f t="shared" si="48"/>
        <v>0</v>
      </c>
      <c r="V626" s="145" t="str">
        <f>VLOOKUP(K626,'3-Productie normen'!A:AG,29,FALSE)</f>
        <v>L</v>
      </c>
      <c r="W626" s="145"/>
      <c r="X626" s="146"/>
      <c r="Y626" s="147">
        <f t="shared" si="49"/>
        <v>7827.12</v>
      </c>
    </row>
    <row r="627" spans="1:25" s="148" customFormat="1" ht="13.9" customHeight="1">
      <c r="A627" s="137">
        <v>627</v>
      </c>
      <c r="B627" s="138" t="s">
        <v>480</v>
      </c>
      <c r="C627" s="138" t="s">
        <v>481</v>
      </c>
      <c r="D627" s="138"/>
      <c r="E627" s="2">
        <v>0</v>
      </c>
      <c r="F627" s="2" t="s">
        <v>1051</v>
      </c>
      <c r="G627" s="2" t="s">
        <v>1170</v>
      </c>
      <c r="H627" s="2" t="s">
        <v>1171</v>
      </c>
      <c r="I627" s="139" t="s">
        <v>272</v>
      </c>
      <c r="J627" s="139" t="s">
        <v>708</v>
      </c>
      <c r="K627" s="139" t="s">
        <v>478</v>
      </c>
      <c r="L627" s="139" t="s">
        <v>492</v>
      </c>
      <c r="M627" s="140"/>
      <c r="N627" s="141">
        <v>61.42</v>
      </c>
      <c r="O627" s="142">
        <f t="shared" si="45"/>
        <v>126</v>
      </c>
      <c r="P627" s="2">
        <v>126</v>
      </c>
      <c r="Q627" s="2">
        <v>0</v>
      </c>
      <c r="R627" s="143" t="e">
        <f t="shared" si="46"/>
        <v>#DIV/0!</v>
      </c>
      <c r="S627" s="143">
        <f t="shared" si="47"/>
        <v>0</v>
      </c>
      <c r="T627" s="144">
        <f>IF(P627="nio",0,IF(P627&gt;0,VLOOKUP(K627,'3-Productie normen'!A:W,VLOOKUP(P627,'3-Productie normen'!$B$37:$C$59,2,FALSE),FALSE)))/VLOOKUP(B627,'2-Kosten per locatie'!$A$11:$C$31,3,FALSE)</f>
        <v>0</v>
      </c>
      <c r="U627" s="144">
        <f t="shared" si="48"/>
        <v>0</v>
      </c>
      <c r="V627" s="145" t="str">
        <f>VLOOKUP(K627,'3-Productie normen'!A:AG,29,FALSE)</f>
        <v>B</v>
      </c>
      <c r="W627" s="145"/>
      <c r="X627" s="146"/>
      <c r="Y627" s="147">
        <f t="shared" si="49"/>
        <v>7738.92</v>
      </c>
    </row>
    <row r="628" spans="1:25" s="148" customFormat="1" ht="13.9" customHeight="1">
      <c r="A628" s="137">
        <v>628</v>
      </c>
      <c r="B628" s="138" t="s">
        <v>480</v>
      </c>
      <c r="C628" s="138" t="s">
        <v>481</v>
      </c>
      <c r="D628" s="138"/>
      <c r="E628" s="2">
        <v>0</v>
      </c>
      <c r="F628" s="2" t="s">
        <v>1051</v>
      </c>
      <c r="G628" s="2" t="s">
        <v>1172</v>
      </c>
      <c r="H628" s="2" t="s">
        <v>1173</v>
      </c>
      <c r="I628" s="139" t="s">
        <v>277</v>
      </c>
      <c r="J628" s="139" t="s">
        <v>277</v>
      </c>
      <c r="K628" s="139" t="s">
        <v>478</v>
      </c>
      <c r="L628" s="139" t="s">
        <v>492</v>
      </c>
      <c r="M628" s="140"/>
      <c r="N628" s="141">
        <v>141.61000000000001</v>
      </c>
      <c r="O628" s="142">
        <f t="shared" si="45"/>
        <v>126</v>
      </c>
      <c r="P628" s="2">
        <v>126</v>
      </c>
      <c r="Q628" s="2">
        <v>0</v>
      </c>
      <c r="R628" s="143" t="e">
        <f t="shared" si="46"/>
        <v>#DIV/0!</v>
      </c>
      <c r="S628" s="143">
        <f t="shared" si="47"/>
        <v>0</v>
      </c>
      <c r="T628" s="144">
        <f>IF(P628="nio",0,IF(P628&gt;0,VLOOKUP(K628,'3-Productie normen'!A:W,VLOOKUP(P628,'3-Productie normen'!$B$37:$C$59,2,FALSE),FALSE)))/VLOOKUP(B628,'2-Kosten per locatie'!$A$11:$C$31,3,FALSE)</f>
        <v>0</v>
      </c>
      <c r="U628" s="144">
        <f t="shared" si="48"/>
        <v>0</v>
      </c>
      <c r="V628" s="145" t="str">
        <f>VLOOKUP(K628,'3-Productie normen'!A:AG,29,FALSE)</f>
        <v>B</v>
      </c>
      <c r="W628" s="145"/>
      <c r="X628" s="146"/>
      <c r="Y628" s="147">
        <f t="shared" si="49"/>
        <v>17842.86</v>
      </c>
    </row>
    <row r="629" spans="1:25" s="148" customFormat="1" ht="13.9" customHeight="1">
      <c r="A629" s="137">
        <v>629</v>
      </c>
      <c r="B629" s="138" t="s">
        <v>480</v>
      </c>
      <c r="C629" s="138" t="s">
        <v>481</v>
      </c>
      <c r="D629" s="138"/>
      <c r="E629" s="2">
        <v>0</v>
      </c>
      <c r="F629" s="2" t="s">
        <v>1051</v>
      </c>
      <c r="G629" s="2" t="s">
        <v>1174</v>
      </c>
      <c r="H629" s="2" t="s">
        <v>1175</v>
      </c>
      <c r="I629" s="139" t="s">
        <v>277</v>
      </c>
      <c r="J629" s="139" t="s">
        <v>277</v>
      </c>
      <c r="K629" s="139" t="s">
        <v>478</v>
      </c>
      <c r="L629" s="139" t="s">
        <v>492</v>
      </c>
      <c r="M629" s="140"/>
      <c r="N629" s="141">
        <v>18.48</v>
      </c>
      <c r="O629" s="142">
        <f t="shared" si="45"/>
        <v>126</v>
      </c>
      <c r="P629" s="2">
        <v>126</v>
      </c>
      <c r="Q629" s="2">
        <v>0</v>
      </c>
      <c r="R629" s="143" t="e">
        <f t="shared" si="46"/>
        <v>#DIV/0!</v>
      </c>
      <c r="S629" s="143">
        <f t="shared" si="47"/>
        <v>0</v>
      </c>
      <c r="T629" s="144">
        <f>IF(P629="nio",0,IF(P629&gt;0,VLOOKUP(K629,'3-Productie normen'!A:W,VLOOKUP(P629,'3-Productie normen'!$B$37:$C$59,2,FALSE),FALSE)))/VLOOKUP(B629,'2-Kosten per locatie'!$A$11:$C$31,3,FALSE)</f>
        <v>0</v>
      </c>
      <c r="U629" s="144">
        <f t="shared" si="48"/>
        <v>0</v>
      </c>
      <c r="V629" s="145" t="str">
        <f>VLOOKUP(K629,'3-Productie normen'!A:AG,29,FALSE)</f>
        <v>B</v>
      </c>
      <c r="W629" s="145"/>
      <c r="X629" s="146"/>
      <c r="Y629" s="147">
        <f t="shared" si="49"/>
        <v>2328.48</v>
      </c>
    </row>
    <row r="630" spans="1:25" s="148" customFormat="1" ht="13.9" customHeight="1">
      <c r="A630" s="137">
        <v>630</v>
      </c>
      <c r="B630" s="138" t="s">
        <v>480</v>
      </c>
      <c r="C630" s="138" t="s">
        <v>481</v>
      </c>
      <c r="D630" s="138"/>
      <c r="E630" s="2">
        <v>0</v>
      </c>
      <c r="F630" s="2" t="s">
        <v>1051</v>
      </c>
      <c r="G630" s="2" t="s">
        <v>1176</v>
      </c>
      <c r="H630" s="2" t="s">
        <v>1177</v>
      </c>
      <c r="I630" s="139" t="s">
        <v>277</v>
      </c>
      <c r="J630" s="139" t="s">
        <v>277</v>
      </c>
      <c r="K630" s="139" t="s">
        <v>478</v>
      </c>
      <c r="L630" s="139" t="s">
        <v>492</v>
      </c>
      <c r="M630" s="140"/>
      <c r="N630" s="141">
        <v>17.579999999999998</v>
      </c>
      <c r="O630" s="142">
        <f t="shared" si="45"/>
        <v>126</v>
      </c>
      <c r="P630" s="2">
        <v>126</v>
      </c>
      <c r="Q630" s="2">
        <v>0</v>
      </c>
      <c r="R630" s="143" t="e">
        <f t="shared" si="46"/>
        <v>#DIV/0!</v>
      </c>
      <c r="S630" s="143">
        <f t="shared" si="47"/>
        <v>0</v>
      </c>
      <c r="T630" s="144">
        <f>IF(P630="nio",0,IF(P630&gt;0,VLOOKUP(K630,'3-Productie normen'!A:W,VLOOKUP(P630,'3-Productie normen'!$B$37:$C$59,2,FALSE),FALSE)))/VLOOKUP(B630,'2-Kosten per locatie'!$A$11:$C$31,3,FALSE)</f>
        <v>0</v>
      </c>
      <c r="U630" s="144">
        <f t="shared" si="48"/>
        <v>0</v>
      </c>
      <c r="V630" s="145" t="str">
        <f>VLOOKUP(K630,'3-Productie normen'!A:AG,29,FALSE)</f>
        <v>B</v>
      </c>
      <c r="W630" s="145"/>
      <c r="X630" s="146"/>
      <c r="Y630" s="147">
        <f t="shared" si="49"/>
        <v>2215.08</v>
      </c>
    </row>
    <row r="631" spans="1:25" s="148" customFormat="1" ht="13.9" customHeight="1">
      <c r="A631" s="137">
        <v>631</v>
      </c>
      <c r="B631" s="138" t="s">
        <v>480</v>
      </c>
      <c r="C631" s="138" t="s">
        <v>481</v>
      </c>
      <c r="D631" s="138"/>
      <c r="E631" s="2">
        <v>0</v>
      </c>
      <c r="F631" s="2" t="s">
        <v>1051</v>
      </c>
      <c r="G631" s="2" t="s">
        <v>1178</v>
      </c>
      <c r="H631" s="2" t="s">
        <v>1179</v>
      </c>
      <c r="I631" s="139" t="s">
        <v>277</v>
      </c>
      <c r="J631" s="139" t="s">
        <v>277</v>
      </c>
      <c r="K631" s="139" t="s">
        <v>478</v>
      </c>
      <c r="L631" s="139" t="s">
        <v>492</v>
      </c>
      <c r="M631" s="140"/>
      <c r="N631" s="141">
        <v>17.57</v>
      </c>
      <c r="O631" s="142">
        <f t="shared" si="45"/>
        <v>126</v>
      </c>
      <c r="P631" s="2">
        <v>126</v>
      </c>
      <c r="Q631" s="2">
        <v>0</v>
      </c>
      <c r="R631" s="143" t="e">
        <f t="shared" si="46"/>
        <v>#DIV/0!</v>
      </c>
      <c r="S631" s="143">
        <f t="shared" si="47"/>
        <v>0</v>
      </c>
      <c r="T631" s="144">
        <f>IF(P631="nio",0,IF(P631&gt;0,VLOOKUP(K631,'3-Productie normen'!A:W,VLOOKUP(P631,'3-Productie normen'!$B$37:$C$59,2,FALSE),FALSE)))/VLOOKUP(B631,'2-Kosten per locatie'!$A$11:$C$31,3,FALSE)</f>
        <v>0</v>
      </c>
      <c r="U631" s="144">
        <f t="shared" si="48"/>
        <v>0</v>
      </c>
      <c r="V631" s="145" t="str">
        <f>VLOOKUP(K631,'3-Productie normen'!A:AG,29,FALSE)</f>
        <v>B</v>
      </c>
      <c r="W631" s="145"/>
      <c r="X631" s="146"/>
      <c r="Y631" s="147">
        <f t="shared" si="49"/>
        <v>2213.8200000000002</v>
      </c>
    </row>
    <row r="632" spans="1:25" s="148" customFormat="1" ht="13.9" customHeight="1">
      <c r="A632" s="137">
        <v>632</v>
      </c>
      <c r="B632" s="138" t="s">
        <v>480</v>
      </c>
      <c r="C632" s="138" t="s">
        <v>481</v>
      </c>
      <c r="D632" s="138"/>
      <c r="E632" s="2">
        <v>0</v>
      </c>
      <c r="F632" s="2" t="s">
        <v>1051</v>
      </c>
      <c r="G632" s="2" t="s">
        <v>1180</v>
      </c>
      <c r="H632" s="2" t="s">
        <v>1181</v>
      </c>
      <c r="I632" s="139" t="s">
        <v>277</v>
      </c>
      <c r="J632" s="139" t="s">
        <v>277</v>
      </c>
      <c r="K632" s="139" t="s">
        <v>478</v>
      </c>
      <c r="L632" s="139" t="s">
        <v>492</v>
      </c>
      <c r="M632" s="140"/>
      <c r="N632" s="141">
        <v>18.559999999999999</v>
      </c>
      <c r="O632" s="142">
        <f t="shared" si="45"/>
        <v>126</v>
      </c>
      <c r="P632" s="2">
        <v>126</v>
      </c>
      <c r="Q632" s="2">
        <v>0</v>
      </c>
      <c r="R632" s="143" t="e">
        <f t="shared" si="46"/>
        <v>#DIV/0!</v>
      </c>
      <c r="S632" s="143">
        <f t="shared" si="47"/>
        <v>0</v>
      </c>
      <c r="T632" s="144">
        <f>IF(P632="nio",0,IF(P632&gt;0,VLOOKUP(K632,'3-Productie normen'!A:W,VLOOKUP(P632,'3-Productie normen'!$B$37:$C$59,2,FALSE),FALSE)))/VLOOKUP(B632,'2-Kosten per locatie'!$A$11:$C$31,3,FALSE)</f>
        <v>0</v>
      </c>
      <c r="U632" s="144">
        <f t="shared" si="48"/>
        <v>0</v>
      </c>
      <c r="V632" s="145" t="str">
        <f>VLOOKUP(K632,'3-Productie normen'!A:AG,29,FALSE)</f>
        <v>B</v>
      </c>
      <c r="W632" s="145"/>
      <c r="X632" s="146"/>
      <c r="Y632" s="147">
        <f t="shared" si="49"/>
        <v>2338.56</v>
      </c>
    </row>
    <row r="633" spans="1:25" s="148" customFormat="1" ht="13.9" customHeight="1">
      <c r="A633" s="137">
        <v>633</v>
      </c>
      <c r="B633" s="138" t="s">
        <v>480</v>
      </c>
      <c r="C633" s="138" t="s">
        <v>481</v>
      </c>
      <c r="D633" s="138"/>
      <c r="E633" s="2">
        <v>0</v>
      </c>
      <c r="F633" s="2" t="s">
        <v>1182</v>
      </c>
      <c r="G633" s="2" t="s">
        <v>1183</v>
      </c>
      <c r="H633" s="2" t="s">
        <v>246</v>
      </c>
      <c r="I633" s="139" t="s">
        <v>484</v>
      </c>
      <c r="J633" s="139" t="s">
        <v>56</v>
      </c>
      <c r="K633" s="139" t="s">
        <v>248</v>
      </c>
      <c r="L633" s="139" t="s">
        <v>249</v>
      </c>
      <c r="M633" s="140"/>
      <c r="N633" s="141">
        <v>53.2</v>
      </c>
      <c r="O633" s="142">
        <f t="shared" si="45"/>
        <v>210</v>
      </c>
      <c r="P633" s="2">
        <v>210</v>
      </c>
      <c r="Q633" s="2">
        <v>0</v>
      </c>
      <c r="R633" s="143" t="e">
        <f t="shared" si="46"/>
        <v>#DIV/0!</v>
      </c>
      <c r="S633" s="143">
        <f t="shared" si="47"/>
        <v>0</v>
      </c>
      <c r="T633" s="144">
        <f>IF(P633="nio",0,IF(P633&gt;0,VLOOKUP(K633,'3-Productie normen'!A:W,VLOOKUP(P633,'3-Productie normen'!$B$37:$C$59,2,FALSE),FALSE)))/VLOOKUP(B633,'2-Kosten per locatie'!$A$11:$C$31,3,FALSE)</f>
        <v>0</v>
      </c>
      <c r="U633" s="144">
        <f t="shared" si="48"/>
        <v>0</v>
      </c>
      <c r="V633" s="145" t="str">
        <f>VLOOKUP(K633,'3-Productie normen'!A:AG,29,FALSE)</f>
        <v>V</v>
      </c>
      <c r="W633" s="145"/>
      <c r="X633" s="146"/>
      <c r="Y633" s="147">
        <f t="shared" si="49"/>
        <v>11172</v>
      </c>
    </row>
    <row r="634" spans="1:25" s="148" customFormat="1" ht="13.9" customHeight="1">
      <c r="A634" s="137">
        <v>634</v>
      </c>
      <c r="B634" s="138" t="s">
        <v>480</v>
      </c>
      <c r="C634" s="138" t="s">
        <v>481</v>
      </c>
      <c r="D634" s="138"/>
      <c r="E634" s="2">
        <v>0</v>
      </c>
      <c r="F634" s="2" t="s">
        <v>1182</v>
      </c>
      <c r="G634" s="2" t="s">
        <v>1184</v>
      </c>
      <c r="H634" s="2" t="s">
        <v>246</v>
      </c>
      <c r="I634" s="139" t="s">
        <v>484</v>
      </c>
      <c r="J634" s="139" t="s">
        <v>56</v>
      </c>
      <c r="K634" s="139" t="s">
        <v>248</v>
      </c>
      <c r="L634" s="139" t="s">
        <v>492</v>
      </c>
      <c r="M634" s="140"/>
      <c r="N634" s="141">
        <v>64.05</v>
      </c>
      <c r="O634" s="142">
        <f t="shared" si="45"/>
        <v>210</v>
      </c>
      <c r="P634" s="2">
        <v>210</v>
      </c>
      <c r="Q634" s="2">
        <v>0</v>
      </c>
      <c r="R634" s="143" t="e">
        <f t="shared" si="46"/>
        <v>#DIV/0!</v>
      </c>
      <c r="S634" s="143">
        <f t="shared" si="47"/>
        <v>0</v>
      </c>
      <c r="T634" s="144">
        <f>IF(P634="nio",0,IF(P634&gt;0,VLOOKUP(K634,'3-Productie normen'!A:W,VLOOKUP(P634,'3-Productie normen'!$B$37:$C$59,2,FALSE),FALSE)))/VLOOKUP(B634,'2-Kosten per locatie'!$A$11:$C$31,3,FALSE)</f>
        <v>0</v>
      </c>
      <c r="U634" s="144">
        <f t="shared" si="48"/>
        <v>0</v>
      </c>
      <c r="V634" s="145" t="str">
        <f>VLOOKUP(K634,'3-Productie normen'!A:AG,29,FALSE)</f>
        <v>V</v>
      </c>
      <c r="W634" s="145"/>
      <c r="X634" s="146"/>
      <c r="Y634" s="147">
        <f t="shared" si="49"/>
        <v>13450.5</v>
      </c>
    </row>
    <row r="635" spans="1:25" s="148" customFormat="1" ht="13.9" customHeight="1">
      <c r="A635" s="137">
        <v>635</v>
      </c>
      <c r="B635" s="138" t="s">
        <v>480</v>
      </c>
      <c r="C635" s="138" t="s">
        <v>481</v>
      </c>
      <c r="D635" s="138"/>
      <c r="E635" s="2">
        <v>0</v>
      </c>
      <c r="F635" s="2" t="s">
        <v>1182</v>
      </c>
      <c r="G635" s="2" t="s">
        <v>1185</v>
      </c>
      <c r="H635" s="2" t="s">
        <v>246</v>
      </c>
      <c r="I635" s="139" t="s">
        <v>484</v>
      </c>
      <c r="J635" s="139" t="s">
        <v>57</v>
      </c>
      <c r="K635" s="139" t="s">
        <v>259</v>
      </c>
      <c r="L635" s="139" t="s">
        <v>246</v>
      </c>
      <c r="M635" s="140"/>
      <c r="N635" s="141">
        <v>6.07</v>
      </c>
      <c r="O635" s="142">
        <f t="shared" si="45"/>
        <v>0</v>
      </c>
      <c r="P635" s="2" t="s">
        <v>477</v>
      </c>
      <c r="Q635" s="2">
        <v>0</v>
      </c>
      <c r="R635" s="143">
        <f t="shared" si="46"/>
        <v>0</v>
      </c>
      <c r="S635" s="143">
        <f t="shared" si="47"/>
        <v>0</v>
      </c>
      <c r="T635" s="144">
        <f>IF(P635="nio",0,IF(P635&gt;0,VLOOKUP(K635,'3-Productie normen'!A:W,VLOOKUP(P635,'3-Productie normen'!$B$37:$C$59,2,FALSE),FALSE)))/VLOOKUP(B635,'2-Kosten per locatie'!$A$11:$C$31,3,FALSE)</f>
        <v>0</v>
      </c>
      <c r="U635" s="144">
        <f t="shared" si="48"/>
        <v>0</v>
      </c>
      <c r="V635" s="145">
        <f>VLOOKUP(K635,'3-Productie normen'!A:AG,29,FALSE)</f>
        <v>0</v>
      </c>
      <c r="W635" s="145" t="s">
        <v>1426</v>
      </c>
      <c r="X635" s="146"/>
      <c r="Y635" s="147">
        <f t="shared" si="49"/>
        <v>0</v>
      </c>
    </row>
    <row r="636" spans="1:25" s="148" customFormat="1" ht="13.9" customHeight="1">
      <c r="A636" s="137">
        <v>636</v>
      </c>
      <c r="B636" s="138" t="s">
        <v>480</v>
      </c>
      <c r="C636" s="138" t="s">
        <v>481</v>
      </c>
      <c r="D636" s="138"/>
      <c r="E636" s="2">
        <v>0</v>
      </c>
      <c r="F636" s="2" t="s">
        <v>1182</v>
      </c>
      <c r="G636" s="2" t="s">
        <v>1186</v>
      </c>
      <c r="H636" s="2" t="s">
        <v>246</v>
      </c>
      <c r="I636" s="139" t="s">
        <v>484</v>
      </c>
      <c r="J636" s="139" t="s">
        <v>57</v>
      </c>
      <c r="K636" s="139" t="s">
        <v>259</v>
      </c>
      <c r="L636" s="139" t="s">
        <v>246</v>
      </c>
      <c r="M636" s="140"/>
      <c r="N636" s="141">
        <v>5</v>
      </c>
      <c r="O636" s="142">
        <f t="shared" si="45"/>
        <v>0</v>
      </c>
      <c r="P636" s="2" t="s">
        <v>477</v>
      </c>
      <c r="Q636" s="2">
        <v>0</v>
      </c>
      <c r="R636" s="143">
        <f t="shared" si="46"/>
        <v>0</v>
      </c>
      <c r="S636" s="143">
        <f t="shared" si="47"/>
        <v>0</v>
      </c>
      <c r="T636" s="144">
        <f>IF(P636="nio",0,IF(P636&gt;0,VLOOKUP(K636,'3-Productie normen'!A:W,VLOOKUP(P636,'3-Productie normen'!$B$37:$C$59,2,FALSE),FALSE)))/VLOOKUP(B636,'2-Kosten per locatie'!$A$11:$C$31,3,FALSE)</f>
        <v>0</v>
      </c>
      <c r="U636" s="144">
        <f t="shared" si="48"/>
        <v>0</v>
      </c>
      <c r="V636" s="145">
        <f>VLOOKUP(K636,'3-Productie normen'!A:AG,29,FALSE)</f>
        <v>0</v>
      </c>
      <c r="W636" s="145" t="s">
        <v>1426</v>
      </c>
      <c r="X636" s="146"/>
      <c r="Y636" s="147">
        <f t="shared" si="49"/>
        <v>0</v>
      </c>
    </row>
    <row r="637" spans="1:25" s="148" customFormat="1" ht="13.9" customHeight="1">
      <c r="A637" s="137">
        <v>637</v>
      </c>
      <c r="B637" s="138" t="s">
        <v>480</v>
      </c>
      <c r="C637" s="138" t="s">
        <v>481</v>
      </c>
      <c r="D637" s="138"/>
      <c r="E637" s="2">
        <v>0</v>
      </c>
      <c r="F637" s="2" t="s">
        <v>1182</v>
      </c>
      <c r="G637" s="2" t="s">
        <v>1187</v>
      </c>
      <c r="H637" s="2" t="s">
        <v>246</v>
      </c>
      <c r="I637" s="139" t="s">
        <v>484</v>
      </c>
      <c r="J637" s="139" t="s">
        <v>57</v>
      </c>
      <c r="K637" s="139" t="s">
        <v>259</v>
      </c>
      <c r="L637" s="139" t="s">
        <v>246</v>
      </c>
      <c r="M637" s="140"/>
      <c r="N637" s="141">
        <v>5</v>
      </c>
      <c r="O637" s="142">
        <f t="shared" si="45"/>
        <v>0</v>
      </c>
      <c r="P637" s="2" t="s">
        <v>477</v>
      </c>
      <c r="Q637" s="2">
        <v>0</v>
      </c>
      <c r="R637" s="143">
        <f t="shared" si="46"/>
        <v>0</v>
      </c>
      <c r="S637" s="143">
        <f t="shared" si="47"/>
        <v>0</v>
      </c>
      <c r="T637" s="144">
        <f>IF(P637="nio",0,IF(P637&gt;0,VLOOKUP(K637,'3-Productie normen'!A:W,VLOOKUP(P637,'3-Productie normen'!$B$37:$C$59,2,FALSE),FALSE)))/VLOOKUP(B637,'2-Kosten per locatie'!$A$11:$C$31,3,FALSE)</f>
        <v>0</v>
      </c>
      <c r="U637" s="144">
        <f t="shared" si="48"/>
        <v>0</v>
      </c>
      <c r="V637" s="145">
        <f>VLOOKUP(K637,'3-Productie normen'!A:AG,29,FALSE)</f>
        <v>0</v>
      </c>
      <c r="W637" s="145" t="s">
        <v>1426</v>
      </c>
      <c r="X637" s="146"/>
      <c r="Y637" s="147">
        <f t="shared" si="49"/>
        <v>0</v>
      </c>
    </row>
    <row r="638" spans="1:25" s="148" customFormat="1" ht="13.9" customHeight="1">
      <c r="A638" s="137">
        <v>638</v>
      </c>
      <c r="B638" s="138" t="s">
        <v>480</v>
      </c>
      <c r="C638" s="138" t="s">
        <v>481</v>
      </c>
      <c r="D638" s="138"/>
      <c r="E638" s="2">
        <v>0</v>
      </c>
      <c r="F638" s="2" t="s">
        <v>1182</v>
      </c>
      <c r="G638" s="2" t="s">
        <v>1188</v>
      </c>
      <c r="H638" s="2" t="s">
        <v>246</v>
      </c>
      <c r="I638" s="139" t="s">
        <v>484</v>
      </c>
      <c r="J638" s="139" t="s">
        <v>56</v>
      </c>
      <c r="K638" s="139" t="s">
        <v>248</v>
      </c>
      <c r="L638" s="139" t="s">
        <v>492</v>
      </c>
      <c r="M638" s="140"/>
      <c r="N638" s="141">
        <v>53.2</v>
      </c>
      <c r="O638" s="142">
        <f t="shared" si="45"/>
        <v>210</v>
      </c>
      <c r="P638" s="2">
        <v>210</v>
      </c>
      <c r="Q638" s="2">
        <v>0</v>
      </c>
      <c r="R638" s="143" t="e">
        <f t="shared" si="46"/>
        <v>#DIV/0!</v>
      </c>
      <c r="S638" s="143">
        <f t="shared" si="47"/>
        <v>0</v>
      </c>
      <c r="T638" s="144">
        <f>IF(P638="nio",0,IF(P638&gt;0,VLOOKUP(K638,'3-Productie normen'!A:W,VLOOKUP(P638,'3-Productie normen'!$B$37:$C$59,2,FALSE),FALSE)))/VLOOKUP(B638,'2-Kosten per locatie'!$A$11:$C$31,3,FALSE)</f>
        <v>0</v>
      </c>
      <c r="U638" s="144">
        <f t="shared" si="48"/>
        <v>0</v>
      </c>
      <c r="V638" s="145" t="str">
        <f>VLOOKUP(K638,'3-Productie normen'!A:AG,29,FALSE)</f>
        <v>V</v>
      </c>
      <c r="W638" s="145"/>
      <c r="X638" s="146"/>
      <c r="Y638" s="147">
        <f t="shared" si="49"/>
        <v>11172</v>
      </c>
    </row>
    <row r="639" spans="1:25" s="148" customFormat="1" ht="13.9" customHeight="1">
      <c r="A639" s="137">
        <v>639</v>
      </c>
      <c r="B639" s="138" t="s">
        <v>480</v>
      </c>
      <c r="C639" s="138" t="s">
        <v>481</v>
      </c>
      <c r="D639" s="138"/>
      <c r="E639" s="2">
        <v>0</v>
      </c>
      <c r="F639" s="2" t="s">
        <v>1182</v>
      </c>
      <c r="G639" s="2" t="s">
        <v>1189</v>
      </c>
      <c r="H639" s="2" t="s">
        <v>246</v>
      </c>
      <c r="I639" s="139" t="s">
        <v>491</v>
      </c>
      <c r="J639" s="139" t="s">
        <v>253</v>
      </c>
      <c r="K639" s="139" t="s">
        <v>4571</v>
      </c>
      <c r="L639" s="139" t="s">
        <v>1190</v>
      </c>
      <c r="M639" s="140"/>
      <c r="N639" s="141">
        <v>29.58</v>
      </c>
      <c r="O639" s="142">
        <f t="shared" si="45"/>
        <v>210</v>
      </c>
      <c r="P639" s="2">
        <v>210</v>
      </c>
      <c r="Q639" s="2">
        <v>0</v>
      </c>
      <c r="R639" s="143" t="e">
        <f t="shared" si="46"/>
        <v>#DIV/0!</v>
      </c>
      <c r="S639" s="143">
        <f t="shared" si="47"/>
        <v>0</v>
      </c>
      <c r="T639" s="144">
        <f>IF(P639="nio",0,IF(P639&gt;0,VLOOKUP(K639,'3-Productie normen'!A:W,VLOOKUP(P639,'3-Productie normen'!$B$37:$C$59,2,FALSE),FALSE)))/VLOOKUP(B639,'2-Kosten per locatie'!$A$11:$C$31,3,FALSE)</f>
        <v>0</v>
      </c>
      <c r="U639" s="144">
        <f t="shared" si="48"/>
        <v>0</v>
      </c>
      <c r="V639" s="145" t="str">
        <f>VLOOKUP(K639,'3-Productie normen'!A:AG,29,FALSE)</f>
        <v>V</v>
      </c>
      <c r="W639" s="145"/>
      <c r="X639" s="146"/>
      <c r="Y639" s="147">
        <f t="shared" si="49"/>
        <v>6211.7999999999993</v>
      </c>
    </row>
    <row r="640" spans="1:25" s="148" customFormat="1" ht="13.9" customHeight="1">
      <c r="A640" s="137">
        <v>640</v>
      </c>
      <c r="B640" s="138" t="s">
        <v>480</v>
      </c>
      <c r="C640" s="138" t="s">
        <v>481</v>
      </c>
      <c r="D640" s="138"/>
      <c r="E640" s="2">
        <v>0</v>
      </c>
      <c r="F640" s="2" t="s">
        <v>1182</v>
      </c>
      <c r="G640" s="2" t="s">
        <v>1191</v>
      </c>
      <c r="H640" s="2" t="s">
        <v>246</v>
      </c>
      <c r="I640" s="139" t="s">
        <v>491</v>
      </c>
      <c r="J640" s="139" t="s">
        <v>253</v>
      </c>
      <c r="K640" s="139" t="s">
        <v>4571</v>
      </c>
      <c r="L640" s="139" t="s">
        <v>1190</v>
      </c>
      <c r="M640" s="140"/>
      <c r="N640" s="141">
        <v>34.82</v>
      </c>
      <c r="O640" s="142">
        <f t="shared" si="45"/>
        <v>210</v>
      </c>
      <c r="P640" s="2">
        <v>210</v>
      </c>
      <c r="Q640" s="2">
        <v>0</v>
      </c>
      <c r="R640" s="143" t="e">
        <f t="shared" si="46"/>
        <v>#DIV/0!</v>
      </c>
      <c r="S640" s="143">
        <f t="shared" si="47"/>
        <v>0</v>
      </c>
      <c r="T640" s="144">
        <f>IF(P640="nio",0,IF(P640&gt;0,VLOOKUP(K640,'3-Productie normen'!A:W,VLOOKUP(P640,'3-Productie normen'!$B$37:$C$59,2,FALSE),FALSE)))/VLOOKUP(B640,'2-Kosten per locatie'!$A$11:$C$31,3,FALSE)</f>
        <v>0</v>
      </c>
      <c r="U640" s="144">
        <f t="shared" si="48"/>
        <v>0</v>
      </c>
      <c r="V640" s="145" t="str">
        <f>VLOOKUP(K640,'3-Productie normen'!A:AG,29,FALSE)</f>
        <v>V</v>
      </c>
      <c r="W640" s="145"/>
      <c r="X640" s="146"/>
      <c r="Y640" s="147">
        <f t="shared" si="49"/>
        <v>7312.2</v>
      </c>
    </row>
    <row r="641" spans="1:25" s="148" customFormat="1" ht="13.9" customHeight="1">
      <c r="A641" s="137">
        <v>641</v>
      </c>
      <c r="B641" s="138" t="s">
        <v>480</v>
      </c>
      <c r="C641" s="138" t="s">
        <v>481</v>
      </c>
      <c r="D641" s="138"/>
      <c r="E641" s="2">
        <v>0</v>
      </c>
      <c r="F641" s="2" t="s">
        <v>1182</v>
      </c>
      <c r="G641" s="2" t="s">
        <v>1192</v>
      </c>
      <c r="H641" s="2" t="s">
        <v>246</v>
      </c>
      <c r="I641" s="139" t="s">
        <v>491</v>
      </c>
      <c r="J641" s="139" t="s">
        <v>253</v>
      </c>
      <c r="K641" s="139" t="s">
        <v>4571</v>
      </c>
      <c r="L641" s="139" t="s">
        <v>492</v>
      </c>
      <c r="M641" s="140"/>
      <c r="N641" s="141">
        <v>9.7200000000000006</v>
      </c>
      <c r="O641" s="142">
        <f t="shared" si="45"/>
        <v>210</v>
      </c>
      <c r="P641" s="2">
        <v>210</v>
      </c>
      <c r="Q641" s="2">
        <v>0</v>
      </c>
      <c r="R641" s="143" t="e">
        <f t="shared" si="46"/>
        <v>#DIV/0!</v>
      </c>
      <c r="S641" s="143">
        <f t="shared" si="47"/>
        <v>0</v>
      </c>
      <c r="T641" s="144">
        <f>IF(P641="nio",0,IF(P641&gt;0,VLOOKUP(K641,'3-Productie normen'!A:W,VLOOKUP(P641,'3-Productie normen'!$B$37:$C$59,2,FALSE),FALSE)))/VLOOKUP(B641,'2-Kosten per locatie'!$A$11:$C$31,3,FALSE)</f>
        <v>0</v>
      </c>
      <c r="U641" s="144">
        <f t="shared" si="48"/>
        <v>0</v>
      </c>
      <c r="V641" s="145" t="str">
        <f>VLOOKUP(K641,'3-Productie normen'!A:AG,29,FALSE)</f>
        <v>V</v>
      </c>
      <c r="W641" s="145"/>
      <c r="X641" s="146"/>
      <c r="Y641" s="147">
        <f t="shared" si="49"/>
        <v>2041.2</v>
      </c>
    </row>
    <row r="642" spans="1:25" s="148" customFormat="1" ht="13.9" customHeight="1">
      <c r="A642" s="137">
        <v>642</v>
      </c>
      <c r="B642" s="138" t="s">
        <v>480</v>
      </c>
      <c r="C642" s="138" t="s">
        <v>481</v>
      </c>
      <c r="D642" s="138"/>
      <c r="E642" s="2">
        <v>0</v>
      </c>
      <c r="F642" s="2" t="s">
        <v>1182</v>
      </c>
      <c r="G642" s="2" t="s">
        <v>1193</v>
      </c>
      <c r="H642" s="2" t="s">
        <v>246</v>
      </c>
      <c r="I642" s="139" t="s">
        <v>491</v>
      </c>
      <c r="J642" s="139" t="s">
        <v>253</v>
      </c>
      <c r="K642" s="139" t="s">
        <v>4571</v>
      </c>
      <c r="L642" s="139" t="s">
        <v>492</v>
      </c>
      <c r="M642" s="140"/>
      <c r="N642" s="141">
        <v>27.41</v>
      </c>
      <c r="O642" s="142">
        <f t="shared" si="45"/>
        <v>210</v>
      </c>
      <c r="P642" s="2">
        <v>210</v>
      </c>
      <c r="Q642" s="2">
        <v>0</v>
      </c>
      <c r="R642" s="143" t="e">
        <f t="shared" si="46"/>
        <v>#DIV/0!</v>
      </c>
      <c r="S642" s="143">
        <f t="shared" si="47"/>
        <v>0</v>
      </c>
      <c r="T642" s="144">
        <f>IF(P642="nio",0,IF(P642&gt;0,VLOOKUP(K642,'3-Productie normen'!A:W,VLOOKUP(P642,'3-Productie normen'!$B$37:$C$59,2,FALSE),FALSE)))/VLOOKUP(B642,'2-Kosten per locatie'!$A$11:$C$31,3,FALSE)</f>
        <v>0</v>
      </c>
      <c r="U642" s="144">
        <f t="shared" si="48"/>
        <v>0</v>
      </c>
      <c r="V642" s="145" t="str">
        <f>VLOOKUP(K642,'3-Productie normen'!A:AG,29,FALSE)</f>
        <v>V</v>
      </c>
      <c r="W642" s="145"/>
      <c r="X642" s="146"/>
      <c r="Y642" s="147">
        <f t="shared" si="49"/>
        <v>5756.1</v>
      </c>
    </row>
    <row r="643" spans="1:25" s="148" customFormat="1" ht="13.9" customHeight="1">
      <c r="A643" s="137">
        <v>643</v>
      </c>
      <c r="B643" s="138" t="s">
        <v>480</v>
      </c>
      <c r="C643" s="138" t="s">
        <v>481</v>
      </c>
      <c r="D643" s="138"/>
      <c r="E643" s="2">
        <v>0</v>
      </c>
      <c r="F643" s="2" t="s">
        <v>1182</v>
      </c>
      <c r="G643" s="2" t="s">
        <v>1194</v>
      </c>
      <c r="H643" s="2" t="s">
        <v>246</v>
      </c>
      <c r="I643" s="139" t="s">
        <v>491</v>
      </c>
      <c r="J643" s="139" t="s">
        <v>253</v>
      </c>
      <c r="K643" s="139" t="s">
        <v>4571</v>
      </c>
      <c r="L643" s="139" t="s">
        <v>492</v>
      </c>
      <c r="M643" s="140"/>
      <c r="N643" s="141">
        <v>28.09</v>
      </c>
      <c r="O643" s="142">
        <f t="shared" si="45"/>
        <v>210</v>
      </c>
      <c r="P643" s="2">
        <v>210</v>
      </c>
      <c r="Q643" s="2">
        <v>0</v>
      </c>
      <c r="R643" s="143" t="e">
        <f t="shared" si="46"/>
        <v>#DIV/0!</v>
      </c>
      <c r="S643" s="143">
        <f t="shared" si="47"/>
        <v>0</v>
      </c>
      <c r="T643" s="144">
        <f>IF(P643="nio",0,IF(P643&gt;0,VLOOKUP(K643,'3-Productie normen'!A:W,VLOOKUP(P643,'3-Productie normen'!$B$37:$C$59,2,FALSE),FALSE)))/VLOOKUP(B643,'2-Kosten per locatie'!$A$11:$C$31,3,FALSE)</f>
        <v>0</v>
      </c>
      <c r="U643" s="144">
        <f t="shared" si="48"/>
        <v>0</v>
      </c>
      <c r="V643" s="145" t="str">
        <f>VLOOKUP(K643,'3-Productie normen'!A:AG,29,FALSE)</f>
        <v>V</v>
      </c>
      <c r="W643" s="145"/>
      <c r="X643" s="146"/>
      <c r="Y643" s="147">
        <f t="shared" si="49"/>
        <v>5898.9</v>
      </c>
    </row>
    <row r="644" spans="1:25" s="148" customFormat="1" ht="13.9" customHeight="1">
      <c r="A644" s="137">
        <v>644</v>
      </c>
      <c r="B644" s="138" t="s">
        <v>480</v>
      </c>
      <c r="C644" s="138" t="s">
        <v>481</v>
      </c>
      <c r="D644" s="138"/>
      <c r="E644" s="2">
        <v>0</v>
      </c>
      <c r="F644" s="2" t="s">
        <v>1182</v>
      </c>
      <c r="G644" s="2" t="s">
        <v>1195</v>
      </c>
      <c r="H644" s="2" t="s">
        <v>246</v>
      </c>
      <c r="I644" s="139" t="s">
        <v>491</v>
      </c>
      <c r="J644" s="139" t="s">
        <v>253</v>
      </c>
      <c r="K644" s="139" t="s">
        <v>4571</v>
      </c>
      <c r="L644" s="139" t="s">
        <v>492</v>
      </c>
      <c r="M644" s="140"/>
      <c r="N644" s="141">
        <v>27.41</v>
      </c>
      <c r="O644" s="142">
        <f t="shared" si="45"/>
        <v>210</v>
      </c>
      <c r="P644" s="2">
        <v>210</v>
      </c>
      <c r="Q644" s="2">
        <v>0</v>
      </c>
      <c r="R644" s="143" t="e">
        <f t="shared" si="46"/>
        <v>#DIV/0!</v>
      </c>
      <c r="S644" s="143">
        <f t="shared" si="47"/>
        <v>0</v>
      </c>
      <c r="T644" s="144">
        <f>IF(P644="nio",0,IF(P644&gt;0,VLOOKUP(K644,'3-Productie normen'!A:W,VLOOKUP(P644,'3-Productie normen'!$B$37:$C$59,2,FALSE),FALSE)))/VLOOKUP(B644,'2-Kosten per locatie'!$A$11:$C$31,3,FALSE)</f>
        <v>0</v>
      </c>
      <c r="U644" s="144">
        <f t="shared" si="48"/>
        <v>0</v>
      </c>
      <c r="V644" s="145" t="str">
        <f>VLOOKUP(K644,'3-Productie normen'!A:AG,29,FALSE)</f>
        <v>V</v>
      </c>
      <c r="W644" s="145"/>
      <c r="X644" s="146"/>
      <c r="Y644" s="147">
        <f t="shared" si="49"/>
        <v>5756.1</v>
      </c>
    </row>
    <row r="645" spans="1:25" s="148" customFormat="1" ht="13.9" customHeight="1">
      <c r="A645" s="137">
        <v>645</v>
      </c>
      <c r="B645" s="138" t="s">
        <v>480</v>
      </c>
      <c r="C645" s="138" t="s">
        <v>481</v>
      </c>
      <c r="D645" s="138"/>
      <c r="E645" s="2">
        <v>0</v>
      </c>
      <c r="F645" s="2" t="s">
        <v>1182</v>
      </c>
      <c r="G645" s="2" t="s">
        <v>1196</v>
      </c>
      <c r="H645" s="2" t="s">
        <v>246</v>
      </c>
      <c r="I645" s="139" t="s">
        <v>491</v>
      </c>
      <c r="J645" s="139" t="s">
        <v>253</v>
      </c>
      <c r="K645" s="139" t="s">
        <v>4571</v>
      </c>
      <c r="L645" s="139" t="s">
        <v>492</v>
      </c>
      <c r="M645" s="140"/>
      <c r="N645" s="141">
        <v>9.7799999999999994</v>
      </c>
      <c r="O645" s="142">
        <f t="shared" si="45"/>
        <v>210</v>
      </c>
      <c r="P645" s="2">
        <v>210</v>
      </c>
      <c r="Q645" s="2">
        <v>0</v>
      </c>
      <c r="R645" s="143" t="e">
        <f t="shared" si="46"/>
        <v>#DIV/0!</v>
      </c>
      <c r="S645" s="143">
        <f t="shared" si="47"/>
        <v>0</v>
      </c>
      <c r="T645" s="144">
        <f>IF(P645="nio",0,IF(P645&gt;0,VLOOKUP(K645,'3-Productie normen'!A:W,VLOOKUP(P645,'3-Productie normen'!$B$37:$C$59,2,FALSE),FALSE)))/VLOOKUP(B645,'2-Kosten per locatie'!$A$11:$C$31,3,FALSE)</f>
        <v>0</v>
      </c>
      <c r="U645" s="144">
        <f t="shared" si="48"/>
        <v>0</v>
      </c>
      <c r="V645" s="145" t="str">
        <f>VLOOKUP(K645,'3-Productie normen'!A:AG,29,FALSE)</f>
        <v>V</v>
      </c>
      <c r="W645" s="145"/>
      <c r="X645" s="146"/>
      <c r="Y645" s="147">
        <f t="shared" si="49"/>
        <v>2053.7999999999997</v>
      </c>
    </row>
    <row r="646" spans="1:25" s="148" customFormat="1" ht="13.9" customHeight="1">
      <c r="A646" s="137">
        <v>646</v>
      </c>
      <c r="B646" s="138" t="s">
        <v>480</v>
      </c>
      <c r="C646" s="138" t="s">
        <v>481</v>
      </c>
      <c r="D646" s="138"/>
      <c r="E646" s="2">
        <v>0</v>
      </c>
      <c r="F646" s="2" t="s">
        <v>1182</v>
      </c>
      <c r="G646" s="2" t="s">
        <v>1197</v>
      </c>
      <c r="H646" s="2" t="s">
        <v>246</v>
      </c>
      <c r="I646" s="139" t="s">
        <v>491</v>
      </c>
      <c r="J646" s="139" t="s">
        <v>253</v>
      </c>
      <c r="K646" s="139" t="s">
        <v>4571</v>
      </c>
      <c r="L646" s="139" t="s">
        <v>492</v>
      </c>
      <c r="M646" s="140"/>
      <c r="N646" s="141">
        <v>29.9</v>
      </c>
      <c r="O646" s="142">
        <f t="shared" si="45"/>
        <v>210</v>
      </c>
      <c r="P646" s="2">
        <v>210</v>
      </c>
      <c r="Q646" s="2">
        <v>0</v>
      </c>
      <c r="R646" s="143" t="e">
        <f t="shared" si="46"/>
        <v>#DIV/0!</v>
      </c>
      <c r="S646" s="143">
        <f t="shared" si="47"/>
        <v>0</v>
      </c>
      <c r="T646" s="144">
        <f>IF(P646="nio",0,IF(P646&gt;0,VLOOKUP(K646,'3-Productie normen'!A:W,VLOOKUP(P646,'3-Productie normen'!$B$37:$C$59,2,FALSE),FALSE)))/VLOOKUP(B646,'2-Kosten per locatie'!$A$11:$C$31,3,FALSE)</f>
        <v>0</v>
      </c>
      <c r="U646" s="144">
        <f t="shared" si="48"/>
        <v>0</v>
      </c>
      <c r="V646" s="145" t="str">
        <f>VLOOKUP(K646,'3-Productie normen'!A:AG,29,FALSE)</f>
        <v>V</v>
      </c>
      <c r="W646" s="145"/>
      <c r="X646" s="146"/>
      <c r="Y646" s="147">
        <f t="shared" si="49"/>
        <v>6279</v>
      </c>
    </row>
    <row r="647" spans="1:25" s="148" customFormat="1" ht="13.9" customHeight="1">
      <c r="A647" s="137">
        <v>647</v>
      </c>
      <c r="B647" s="138" t="s">
        <v>480</v>
      </c>
      <c r="C647" s="138" t="s">
        <v>481</v>
      </c>
      <c r="D647" s="138"/>
      <c r="E647" s="2">
        <v>0</v>
      </c>
      <c r="F647" s="2" t="s">
        <v>1182</v>
      </c>
      <c r="G647" s="2" t="s">
        <v>1198</v>
      </c>
      <c r="H647" s="2" t="s">
        <v>246</v>
      </c>
      <c r="I647" s="139" t="s">
        <v>491</v>
      </c>
      <c r="J647" s="139" t="s">
        <v>253</v>
      </c>
      <c r="K647" s="139" t="s">
        <v>4571</v>
      </c>
      <c r="L647" s="139" t="s">
        <v>537</v>
      </c>
      <c r="M647" s="140"/>
      <c r="N647" s="141">
        <v>42.32</v>
      </c>
      <c r="O647" s="142">
        <f t="shared" si="45"/>
        <v>210</v>
      </c>
      <c r="P647" s="2">
        <v>210</v>
      </c>
      <c r="Q647" s="2">
        <v>0</v>
      </c>
      <c r="R647" s="143" t="e">
        <f t="shared" si="46"/>
        <v>#DIV/0!</v>
      </c>
      <c r="S647" s="143">
        <f t="shared" si="47"/>
        <v>0</v>
      </c>
      <c r="T647" s="144">
        <f>IF(P647="nio",0,IF(P647&gt;0,VLOOKUP(K647,'3-Productie normen'!A:W,VLOOKUP(P647,'3-Productie normen'!$B$37:$C$59,2,FALSE),FALSE)))/VLOOKUP(B647,'2-Kosten per locatie'!$A$11:$C$31,3,FALSE)</f>
        <v>0</v>
      </c>
      <c r="U647" s="144">
        <f t="shared" si="48"/>
        <v>0</v>
      </c>
      <c r="V647" s="145" t="str">
        <f>VLOOKUP(K647,'3-Productie normen'!A:AG,29,FALSE)</f>
        <v>V</v>
      </c>
      <c r="W647" s="145"/>
      <c r="X647" s="146"/>
      <c r="Y647" s="147">
        <f t="shared" si="49"/>
        <v>8887.2000000000007</v>
      </c>
    </row>
    <row r="648" spans="1:25" s="148" customFormat="1" ht="13.9" customHeight="1">
      <c r="A648" s="137">
        <v>648</v>
      </c>
      <c r="B648" s="138" t="s">
        <v>480</v>
      </c>
      <c r="C648" s="138" t="s">
        <v>481</v>
      </c>
      <c r="D648" s="138"/>
      <c r="E648" s="2">
        <v>0</v>
      </c>
      <c r="F648" s="2" t="s">
        <v>1182</v>
      </c>
      <c r="G648" s="2" t="s">
        <v>1199</v>
      </c>
      <c r="H648" s="2" t="s">
        <v>246</v>
      </c>
      <c r="I648" s="139" t="s">
        <v>491</v>
      </c>
      <c r="J648" s="139" t="s">
        <v>253</v>
      </c>
      <c r="K648" s="139" t="s">
        <v>4571</v>
      </c>
      <c r="L648" s="139" t="s">
        <v>492</v>
      </c>
      <c r="M648" s="140"/>
      <c r="N648" s="141">
        <v>70.61</v>
      </c>
      <c r="O648" s="142">
        <f t="shared" si="45"/>
        <v>210</v>
      </c>
      <c r="P648" s="2">
        <v>210</v>
      </c>
      <c r="Q648" s="2">
        <v>0</v>
      </c>
      <c r="R648" s="143" t="e">
        <f t="shared" si="46"/>
        <v>#DIV/0!</v>
      </c>
      <c r="S648" s="143">
        <f t="shared" si="47"/>
        <v>0</v>
      </c>
      <c r="T648" s="144">
        <f>IF(P648="nio",0,IF(P648&gt;0,VLOOKUP(K648,'3-Productie normen'!A:W,VLOOKUP(P648,'3-Productie normen'!$B$37:$C$59,2,FALSE),FALSE)))/VLOOKUP(B648,'2-Kosten per locatie'!$A$11:$C$31,3,FALSE)</f>
        <v>0</v>
      </c>
      <c r="U648" s="144">
        <f t="shared" si="48"/>
        <v>0</v>
      </c>
      <c r="V648" s="145" t="str">
        <f>VLOOKUP(K648,'3-Productie normen'!A:AG,29,FALSE)</f>
        <v>V</v>
      </c>
      <c r="W648" s="145"/>
      <c r="X648" s="146"/>
      <c r="Y648" s="147">
        <f t="shared" si="49"/>
        <v>14828.1</v>
      </c>
    </row>
    <row r="649" spans="1:25" s="148" customFormat="1" ht="13.9" customHeight="1">
      <c r="A649" s="137">
        <v>649</v>
      </c>
      <c r="B649" s="138" t="s">
        <v>480</v>
      </c>
      <c r="C649" s="138" t="s">
        <v>481</v>
      </c>
      <c r="D649" s="138"/>
      <c r="E649" s="2">
        <v>0</v>
      </c>
      <c r="F649" s="2" t="s">
        <v>1182</v>
      </c>
      <c r="G649" s="2" t="s">
        <v>1200</v>
      </c>
      <c r="H649" s="2" t="s">
        <v>246</v>
      </c>
      <c r="I649" s="139" t="s">
        <v>491</v>
      </c>
      <c r="J649" s="139" t="s">
        <v>293</v>
      </c>
      <c r="K649" s="139" t="s">
        <v>4571</v>
      </c>
      <c r="L649" s="139" t="s">
        <v>537</v>
      </c>
      <c r="M649" s="140"/>
      <c r="N649" s="141">
        <v>77.86</v>
      </c>
      <c r="O649" s="142">
        <f t="shared" si="45"/>
        <v>210</v>
      </c>
      <c r="P649" s="2">
        <v>210</v>
      </c>
      <c r="Q649" s="2">
        <v>0</v>
      </c>
      <c r="R649" s="143" t="e">
        <f t="shared" si="46"/>
        <v>#DIV/0!</v>
      </c>
      <c r="S649" s="143">
        <f t="shared" si="47"/>
        <v>0</v>
      </c>
      <c r="T649" s="144">
        <f>IF(P649="nio",0,IF(P649&gt;0,VLOOKUP(K649,'3-Productie normen'!A:W,VLOOKUP(P649,'3-Productie normen'!$B$37:$C$59,2,FALSE),FALSE)))/VLOOKUP(B649,'2-Kosten per locatie'!$A$11:$C$31,3,FALSE)</f>
        <v>0</v>
      </c>
      <c r="U649" s="144">
        <f t="shared" si="48"/>
        <v>0</v>
      </c>
      <c r="V649" s="145" t="str">
        <f>VLOOKUP(K649,'3-Productie normen'!A:AG,29,FALSE)</f>
        <v>V</v>
      </c>
      <c r="W649" s="145"/>
      <c r="X649" s="146"/>
      <c r="Y649" s="147">
        <f t="shared" si="49"/>
        <v>16350.6</v>
      </c>
    </row>
    <row r="650" spans="1:25" s="148" customFormat="1" ht="13.9" customHeight="1">
      <c r="A650" s="137">
        <v>650</v>
      </c>
      <c r="B650" s="138" t="s">
        <v>480</v>
      </c>
      <c r="C650" s="138" t="s">
        <v>481</v>
      </c>
      <c r="D650" s="138"/>
      <c r="E650" s="2">
        <v>0</v>
      </c>
      <c r="F650" s="2" t="s">
        <v>1182</v>
      </c>
      <c r="G650" s="2" t="s">
        <v>1201</v>
      </c>
      <c r="H650" s="2" t="s">
        <v>246</v>
      </c>
      <c r="I650" s="139" t="s">
        <v>491</v>
      </c>
      <c r="J650" s="139" t="s">
        <v>253</v>
      </c>
      <c r="K650" s="139" t="s">
        <v>4571</v>
      </c>
      <c r="L650" s="139" t="s">
        <v>492</v>
      </c>
      <c r="M650" s="140"/>
      <c r="N650" s="141">
        <v>25.91</v>
      </c>
      <c r="O650" s="142">
        <f t="shared" ref="O650:O713" si="50">SUM(P650:Q650)</f>
        <v>210</v>
      </c>
      <c r="P650" s="2">
        <v>210</v>
      </c>
      <c r="Q650" s="2">
        <v>0</v>
      </c>
      <c r="R650" s="143" t="e">
        <f t="shared" ref="R650:R713" si="51">IF(P650="nio",0,IF(P650&gt;0,P650*N650/T650,0))</f>
        <v>#DIV/0!</v>
      </c>
      <c r="S650" s="143">
        <f t="shared" ref="S650:S713" si="52">IF(Q650&gt;0,Q650*N650/U650,0)</f>
        <v>0</v>
      </c>
      <c r="T650" s="144">
        <f>IF(P650="nio",0,IF(P650&gt;0,VLOOKUP(K650,'3-Productie normen'!A:W,VLOOKUP(P650,'3-Productie normen'!$B$37:$C$59,2,FALSE),FALSE)))/VLOOKUP(B650,'2-Kosten per locatie'!$A$11:$C$31,3,FALSE)</f>
        <v>0</v>
      </c>
      <c r="U650" s="144">
        <f t="shared" ref="U650:U713" si="53">IF(Q650&gt;0,T650*$U$8,0)</f>
        <v>0</v>
      </c>
      <c r="V650" s="145" t="str">
        <f>VLOOKUP(K650,'3-Productie normen'!A:AG,29,FALSE)</f>
        <v>V</v>
      </c>
      <c r="W650" s="145"/>
      <c r="X650" s="146"/>
      <c r="Y650" s="147">
        <f t="shared" ref="Y650:Y713" si="54">O650*N650</f>
        <v>5441.1</v>
      </c>
    </row>
    <row r="651" spans="1:25" s="148" customFormat="1" ht="13.9" customHeight="1">
      <c r="A651" s="137">
        <v>651</v>
      </c>
      <c r="B651" s="138" t="s">
        <v>480</v>
      </c>
      <c r="C651" s="138" t="s">
        <v>481</v>
      </c>
      <c r="D651" s="138"/>
      <c r="E651" s="2">
        <v>0</v>
      </c>
      <c r="F651" s="2" t="s">
        <v>1182</v>
      </c>
      <c r="G651" s="2" t="s">
        <v>1202</v>
      </c>
      <c r="H651" s="2" t="s">
        <v>246</v>
      </c>
      <c r="I651" s="139" t="s">
        <v>491</v>
      </c>
      <c r="J651" s="139" t="s">
        <v>253</v>
      </c>
      <c r="K651" s="139" t="s">
        <v>4571</v>
      </c>
      <c r="L651" s="139" t="s">
        <v>1190</v>
      </c>
      <c r="M651" s="140"/>
      <c r="N651" s="141">
        <v>19.57</v>
      </c>
      <c r="O651" s="142">
        <f t="shared" si="50"/>
        <v>210</v>
      </c>
      <c r="P651" s="2">
        <v>210</v>
      </c>
      <c r="Q651" s="2">
        <v>0</v>
      </c>
      <c r="R651" s="143" t="e">
        <f t="shared" si="51"/>
        <v>#DIV/0!</v>
      </c>
      <c r="S651" s="143">
        <f t="shared" si="52"/>
        <v>0</v>
      </c>
      <c r="T651" s="144">
        <f>IF(P651="nio",0,IF(P651&gt;0,VLOOKUP(K651,'3-Productie normen'!A:W,VLOOKUP(P651,'3-Productie normen'!$B$37:$C$59,2,FALSE),FALSE)))/VLOOKUP(B651,'2-Kosten per locatie'!$A$11:$C$31,3,FALSE)</f>
        <v>0</v>
      </c>
      <c r="U651" s="144">
        <f t="shared" si="53"/>
        <v>0</v>
      </c>
      <c r="V651" s="145" t="str">
        <f>VLOOKUP(K651,'3-Productie normen'!A:AG,29,FALSE)</f>
        <v>V</v>
      </c>
      <c r="W651" s="145"/>
      <c r="X651" s="146"/>
      <c r="Y651" s="147">
        <f t="shared" si="54"/>
        <v>4109.7</v>
      </c>
    </row>
    <row r="652" spans="1:25" s="148" customFormat="1" ht="13.9" customHeight="1">
      <c r="A652" s="137">
        <v>652</v>
      </c>
      <c r="B652" s="138" t="s">
        <v>480</v>
      </c>
      <c r="C652" s="138" t="s">
        <v>481</v>
      </c>
      <c r="D652" s="138"/>
      <c r="E652" s="2">
        <v>0</v>
      </c>
      <c r="F652" s="2" t="s">
        <v>1182</v>
      </c>
      <c r="G652" s="2" t="s">
        <v>1203</v>
      </c>
      <c r="H652" s="2" t="s">
        <v>246</v>
      </c>
      <c r="I652" s="139" t="s">
        <v>491</v>
      </c>
      <c r="J652" s="139" t="s">
        <v>253</v>
      </c>
      <c r="K652" s="139" t="s">
        <v>4571</v>
      </c>
      <c r="L652" s="139" t="s">
        <v>314</v>
      </c>
      <c r="M652" s="140"/>
      <c r="N652" s="141">
        <v>78.58</v>
      </c>
      <c r="O652" s="142">
        <f t="shared" si="50"/>
        <v>210</v>
      </c>
      <c r="P652" s="2">
        <v>210</v>
      </c>
      <c r="Q652" s="2">
        <v>0</v>
      </c>
      <c r="R652" s="143" t="e">
        <f t="shared" si="51"/>
        <v>#DIV/0!</v>
      </c>
      <c r="S652" s="143">
        <f t="shared" si="52"/>
        <v>0</v>
      </c>
      <c r="T652" s="144">
        <f>IF(P652="nio",0,IF(P652&gt;0,VLOOKUP(K652,'3-Productie normen'!A:W,VLOOKUP(P652,'3-Productie normen'!$B$37:$C$59,2,FALSE),FALSE)))/VLOOKUP(B652,'2-Kosten per locatie'!$A$11:$C$31,3,FALSE)</f>
        <v>0</v>
      </c>
      <c r="U652" s="144">
        <f t="shared" si="53"/>
        <v>0</v>
      </c>
      <c r="V652" s="145" t="str">
        <f>VLOOKUP(K652,'3-Productie normen'!A:AG,29,FALSE)</f>
        <v>V</v>
      </c>
      <c r="W652" s="145"/>
      <c r="X652" s="146"/>
      <c r="Y652" s="147">
        <f t="shared" si="54"/>
        <v>16501.8</v>
      </c>
    </row>
    <row r="653" spans="1:25" s="148" customFormat="1" ht="13.9" customHeight="1">
      <c r="A653" s="137">
        <v>653</v>
      </c>
      <c r="B653" s="138" t="s">
        <v>480</v>
      </c>
      <c r="C653" s="138" t="s">
        <v>481</v>
      </c>
      <c r="D653" s="138"/>
      <c r="E653" s="2">
        <v>0</v>
      </c>
      <c r="F653" s="2" t="s">
        <v>1182</v>
      </c>
      <c r="G653" s="2" t="s">
        <v>1204</v>
      </c>
      <c r="H653" s="2" t="s">
        <v>246</v>
      </c>
      <c r="I653" s="139" t="s">
        <v>491</v>
      </c>
      <c r="J653" s="139" t="s">
        <v>253</v>
      </c>
      <c r="K653" s="139" t="s">
        <v>4571</v>
      </c>
      <c r="L653" s="139" t="s">
        <v>1190</v>
      </c>
      <c r="M653" s="140"/>
      <c r="N653" s="141">
        <v>19.57</v>
      </c>
      <c r="O653" s="142">
        <f t="shared" si="50"/>
        <v>210</v>
      </c>
      <c r="P653" s="2">
        <v>210</v>
      </c>
      <c r="Q653" s="2">
        <v>0</v>
      </c>
      <c r="R653" s="143" t="e">
        <f t="shared" si="51"/>
        <v>#DIV/0!</v>
      </c>
      <c r="S653" s="143">
        <f t="shared" si="52"/>
        <v>0</v>
      </c>
      <c r="T653" s="144">
        <f>IF(P653="nio",0,IF(P653&gt;0,VLOOKUP(K653,'3-Productie normen'!A:W,VLOOKUP(P653,'3-Productie normen'!$B$37:$C$59,2,FALSE),FALSE)))/VLOOKUP(B653,'2-Kosten per locatie'!$A$11:$C$31,3,FALSE)</f>
        <v>0</v>
      </c>
      <c r="U653" s="144">
        <f t="shared" si="53"/>
        <v>0</v>
      </c>
      <c r="V653" s="145" t="str">
        <f>VLOOKUP(K653,'3-Productie normen'!A:AG,29,FALSE)</f>
        <v>V</v>
      </c>
      <c r="W653" s="145"/>
      <c r="X653" s="146"/>
      <c r="Y653" s="147">
        <f t="shared" si="54"/>
        <v>4109.7</v>
      </c>
    </row>
    <row r="654" spans="1:25" s="148" customFormat="1" ht="13.9" customHeight="1">
      <c r="A654" s="137">
        <v>654</v>
      </c>
      <c r="B654" s="138" t="s">
        <v>480</v>
      </c>
      <c r="C654" s="138" t="s">
        <v>481</v>
      </c>
      <c r="D654" s="138"/>
      <c r="E654" s="2">
        <v>0</v>
      </c>
      <c r="F654" s="2" t="s">
        <v>1182</v>
      </c>
      <c r="G654" s="2" t="s">
        <v>1205</v>
      </c>
      <c r="H654" s="2" t="s">
        <v>246</v>
      </c>
      <c r="I654" s="139" t="s">
        <v>491</v>
      </c>
      <c r="J654" s="139" t="s">
        <v>253</v>
      </c>
      <c r="K654" s="139" t="s">
        <v>4571</v>
      </c>
      <c r="L654" s="139" t="s">
        <v>492</v>
      </c>
      <c r="M654" s="140"/>
      <c r="N654" s="141">
        <v>30</v>
      </c>
      <c r="O654" s="142">
        <f t="shared" si="50"/>
        <v>210</v>
      </c>
      <c r="P654" s="2">
        <v>210</v>
      </c>
      <c r="Q654" s="2">
        <v>0</v>
      </c>
      <c r="R654" s="143" t="e">
        <f t="shared" si="51"/>
        <v>#DIV/0!</v>
      </c>
      <c r="S654" s="143">
        <f t="shared" si="52"/>
        <v>0</v>
      </c>
      <c r="T654" s="144">
        <f>IF(P654="nio",0,IF(P654&gt;0,VLOOKUP(K654,'3-Productie normen'!A:W,VLOOKUP(P654,'3-Productie normen'!$B$37:$C$59,2,FALSE),FALSE)))/VLOOKUP(B654,'2-Kosten per locatie'!$A$11:$C$31,3,FALSE)</f>
        <v>0</v>
      </c>
      <c r="U654" s="144">
        <f t="shared" si="53"/>
        <v>0</v>
      </c>
      <c r="V654" s="145" t="str">
        <f>VLOOKUP(K654,'3-Productie normen'!A:AG,29,FALSE)</f>
        <v>V</v>
      </c>
      <c r="W654" s="145"/>
      <c r="X654" s="146"/>
      <c r="Y654" s="147">
        <f t="shared" si="54"/>
        <v>6300</v>
      </c>
    </row>
    <row r="655" spans="1:25" s="148" customFormat="1" ht="13.9" customHeight="1">
      <c r="A655" s="137">
        <v>655</v>
      </c>
      <c r="B655" s="138" t="s">
        <v>480</v>
      </c>
      <c r="C655" s="138" t="s">
        <v>481</v>
      </c>
      <c r="D655" s="138"/>
      <c r="E655" s="2">
        <v>0</v>
      </c>
      <c r="F655" s="2" t="s">
        <v>1182</v>
      </c>
      <c r="G655" s="2" t="s">
        <v>1206</v>
      </c>
      <c r="H655" s="2" t="s">
        <v>246</v>
      </c>
      <c r="I655" s="139" t="s">
        <v>491</v>
      </c>
      <c r="J655" s="139" t="s">
        <v>253</v>
      </c>
      <c r="K655" s="139" t="s">
        <v>4571</v>
      </c>
      <c r="L655" s="139" t="s">
        <v>492</v>
      </c>
      <c r="M655" s="140"/>
      <c r="N655" s="141">
        <v>24.8</v>
      </c>
      <c r="O655" s="142">
        <f t="shared" si="50"/>
        <v>210</v>
      </c>
      <c r="P655" s="2">
        <v>210</v>
      </c>
      <c r="Q655" s="2">
        <v>0</v>
      </c>
      <c r="R655" s="143" t="e">
        <f t="shared" si="51"/>
        <v>#DIV/0!</v>
      </c>
      <c r="S655" s="143">
        <f t="shared" si="52"/>
        <v>0</v>
      </c>
      <c r="T655" s="144">
        <f>IF(P655="nio",0,IF(P655&gt;0,VLOOKUP(K655,'3-Productie normen'!A:W,VLOOKUP(P655,'3-Productie normen'!$B$37:$C$59,2,FALSE),FALSE)))/VLOOKUP(B655,'2-Kosten per locatie'!$A$11:$C$31,3,FALSE)</f>
        <v>0</v>
      </c>
      <c r="U655" s="144">
        <f t="shared" si="53"/>
        <v>0</v>
      </c>
      <c r="V655" s="145" t="str">
        <f>VLOOKUP(K655,'3-Productie normen'!A:AG,29,FALSE)</f>
        <v>V</v>
      </c>
      <c r="W655" s="145"/>
      <c r="X655" s="146"/>
      <c r="Y655" s="147">
        <f t="shared" si="54"/>
        <v>5208</v>
      </c>
    </row>
    <row r="656" spans="1:25" s="148" customFormat="1" ht="13.9" customHeight="1">
      <c r="A656" s="137">
        <v>656</v>
      </c>
      <c r="B656" s="138" t="s">
        <v>480</v>
      </c>
      <c r="C656" s="138" t="s">
        <v>481</v>
      </c>
      <c r="D656" s="138"/>
      <c r="E656" s="2">
        <v>0</v>
      </c>
      <c r="F656" s="2" t="s">
        <v>1182</v>
      </c>
      <c r="G656" s="2" t="s">
        <v>1207</v>
      </c>
      <c r="H656" s="2" t="s">
        <v>1208</v>
      </c>
      <c r="I656" s="139" t="s">
        <v>46</v>
      </c>
      <c r="J656" s="139" t="s">
        <v>313</v>
      </c>
      <c r="K656" s="139" t="s">
        <v>259</v>
      </c>
      <c r="L656" s="139" t="s">
        <v>314</v>
      </c>
      <c r="M656" s="140"/>
      <c r="N656" s="141">
        <v>31.18</v>
      </c>
      <c r="O656" s="142">
        <f t="shared" si="50"/>
        <v>0</v>
      </c>
      <c r="P656" s="2" t="s">
        <v>477</v>
      </c>
      <c r="Q656" s="2">
        <v>0</v>
      </c>
      <c r="R656" s="143">
        <f t="shared" si="51"/>
        <v>0</v>
      </c>
      <c r="S656" s="143">
        <f t="shared" si="52"/>
        <v>0</v>
      </c>
      <c r="T656" s="144">
        <f>IF(P656="nio",0,IF(P656&gt;0,VLOOKUP(K656,'3-Productie normen'!A:W,VLOOKUP(P656,'3-Productie normen'!$B$37:$C$59,2,FALSE),FALSE)))/VLOOKUP(B656,'2-Kosten per locatie'!$A$11:$C$31,3,FALSE)</f>
        <v>0</v>
      </c>
      <c r="U656" s="144">
        <f t="shared" si="53"/>
        <v>0</v>
      </c>
      <c r="V656" s="145">
        <f>VLOOKUP(K656,'3-Productie normen'!A:AG,29,FALSE)</f>
        <v>0</v>
      </c>
      <c r="W656" s="145"/>
      <c r="X656" s="146"/>
      <c r="Y656" s="147">
        <f t="shared" si="54"/>
        <v>0</v>
      </c>
    </row>
    <row r="657" spans="1:25" s="148" customFormat="1" ht="13.9" customHeight="1">
      <c r="A657" s="137">
        <v>657</v>
      </c>
      <c r="B657" s="138" t="s">
        <v>480</v>
      </c>
      <c r="C657" s="138" t="s">
        <v>481</v>
      </c>
      <c r="D657" s="138"/>
      <c r="E657" s="2">
        <v>0</v>
      </c>
      <c r="F657" s="2" t="s">
        <v>1182</v>
      </c>
      <c r="G657" s="2" t="s">
        <v>1209</v>
      </c>
      <c r="H657" s="2" t="s">
        <v>246</v>
      </c>
      <c r="I657" s="139" t="s">
        <v>257</v>
      </c>
      <c r="J657" s="139" t="s">
        <v>258</v>
      </c>
      <c r="K657" s="139" t="s">
        <v>259</v>
      </c>
      <c r="L657" s="139" t="s">
        <v>249</v>
      </c>
      <c r="M657" s="140"/>
      <c r="N657" s="141">
        <v>118.27</v>
      </c>
      <c r="O657" s="142">
        <f t="shared" si="50"/>
        <v>0</v>
      </c>
      <c r="P657" s="2" t="s">
        <v>477</v>
      </c>
      <c r="Q657" s="2">
        <v>0</v>
      </c>
      <c r="R657" s="143">
        <f t="shared" si="51"/>
        <v>0</v>
      </c>
      <c r="S657" s="143">
        <f t="shared" si="52"/>
        <v>0</v>
      </c>
      <c r="T657" s="144">
        <f>IF(P657="nio",0,IF(P657&gt;0,VLOOKUP(K657,'3-Productie normen'!A:W,VLOOKUP(P657,'3-Productie normen'!$B$37:$C$59,2,FALSE),FALSE)))/VLOOKUP(B657,'2-Kosten per locatie'!$A$11:$C$31,3,FALSE)</f>
        <v>0</v>
      </c>
      <c r="U657" s="144">
        <f t="shared" si="53"/>
        <v>0</v>
      </c>
      <c r="V657" s="145">
        <f>VLOOKUP(K657,'3-Productie normen'!A:AG,29,FALSE)</f>
        <v>0</v>
      </c>
      <c r="W657" s="145"/>
      <c r="X657" s="146"/>
      <c r="Y657" s="147">
        <f t="shared" si="54"/>
        <v>0</v>
      </c>
    </row>
    <row r="658" spans="1:25" s="148" customFormat="1" ht="13.9" customHeight="1">
      <c r="A658" s="137">
        <v>658</v>
      </c>
      <c r="B658" s="138" t="s">
        <v>480</v>
      </c>
      <c r="C658" s="138" t="s">
        <v>481</v>
      </c>
      <c r="D658" s="138"/>
      <c r="E658" s="2">
        <v>0</v>
      </c>
      <c r="F658" s="2" t="s">
        <v>1182</v>
      </c>
      <c r="G658" s="2" t="s">
        <v>1210</v>
      </c>
      <c r="H658" s="2" t="s">
        <v>246</v>
      </c>
      <c r="I658" s="139" t="s">
        <v>257</v>
      </c>
      <c r="J658" s="139" t="s">
        <v>258</v>
      </c>
      <c r="K658" s="139" t="s">
        <v>259</v>
      </c>
      <c r="L658" s="139" t="s">
        <v>249</v>
      </c>
      <c r="M658" s="140"/>
      <c r="N658" s="141">
        <v>131.93</v>
      </c>
      <c r="O658" s="142">
        <f t="shared" si="50"/>
        <v>0</v>
      </c>
      <c r="P658" s="2" t="s">
        <v>477</v>
      </c>
      <c r="Q658" s="2">
        <v>0</v>
      </c>
      <c r="R658" s="143">
        <f t="shared" si="51"/>
        <v>0</v>
      </c>
      <c r="S658" s="143">
        <f t="shared" si="52"/>
        <v>0</v>
      </c>
      <c r="T658" s="144">
        <f>IF(P658="nio",0,IF(P658&gt;0,VLOOKUP(K658,'3-Productie normen'!A:W,VLOOKUP(P658,'3-Productie normen'!$B$37:$C$59,2,FALSE),FALSE)))/VLOOKUP(B658,'2-Kosten per locatie'!$A$11:$C$31,3,FALSE)</f>
        <v>0</v>
      </c>
      <c r="U658" s="144">
        <f t="shared" si="53"/>
        <v>0</v>
      </c>
      <c r="V658" s="145">
        <f>VLOOKUP(K658,'3-Productie normen'!A:AG,29,FALSE)</f>
        <v>0</v>
      </c>
      <c r="W658" s="145"/>
      <c r="X658" s="146"/>
      <c r="Y658" s="147">
        <f t="shared" si="54"/>
        <v>0</v>
      </c>
    </row>
    <row r="659" spans="1:25" s="148" customFormat="1" ht="13.9" customHeight="1">
      <c r="A659" s="137">
        <v>659</v>
      </c>
      <c r="B659" s="138" t="s">
        <v>480</v>
      </c>
      <c r="C659" s="138" t="s">
        <v>481</v>
      </c>
      <c r="D659" s="138"/>
      <c r="E659" s="2">
        <v>0</v>
      </c>
      <c r="F659" s="2" t="s">
        <v>1182</v>
      </c>
      <c r="G659" s="2" t="s">
        <v>1211</v>
      </c>
      <c r="H659" s="2" t="s">
        <v>246</v>
      </c>
      <c r="I659" s="139" t="s">
        <v>257</v>
      </c>
      <c r="J659" s="139" t="s">
        <v>318</v>
      </c>
      <c r="K659" s="139" t="s">
        <v>259</v>
      </c>
      <c r="L659" s="139" t="s">
        <v>246</v>
      </c>
      <c r="M659" s="140"/>
      <c r="N659" s="141">
        <v>8.68</v>
      </c>
      <c r="O659" s="142">
        <f t="shared" si="50"/>
        <v>0</v>
      </c>
      <c r="P659" s="2" t="s">
        <v>477</v>
      </c>
      <c r="Q659" s="2">
        <v>0</v>
      </c>
      <c r="R659" s="143">
        <f t="shared" si="51"/>
        <v>0</v>
      </c>
      <c r="S659" s="143">
        <f t="shared" si="52"/>
        <v>0</v>
      </c>
      <c r="T659" s="144">
        <f>IF(P659="nio",0,IF(P659&gt;0,VLOOKUP(K659,'3-Productie normen'!A:W,VLOOKUP(P659,'3-Productie normen'!$B$37:$C$59,2,FALSE),FALSE)))/VLOOKUP(B659,'2-Kosten per locatie'!$A$11:$C$31,3,FALSE)</f>
        <v>0</v>
      </c>
      <c r="U659" s="144">
        <f t="shared" si="53"/>
        <v>0</v>
      </c>
      <c r="V659" s="145">
        <f>VLOOKUP(K659,'3-Productie normen'!A:AG,29,FALSE)</f>
        <v>0</v>
      </c>
      <c r="W659" s="145"/>
      <c r="X659" s="146"/>
      <c r="Y659" s="147">
        <f t="shared" si="54"/>
        <v>0</v>
      </c>
    </row>
    <row r="660" spans="1:25" s="148" customFormat="1" ht="13.9" customHeight="1">
      <c r="A660" s="137">
        <v>660</v>
      </c>
      <c r="B660" s="138" t="s">
        <v>480</v>
      </c>
      <c r="C660" s="138" t="s">
        <v>481</v>
      </c>
      <c r="D660" s="138"/>
      <c r="E660" s="2">
        <v>0</v>
      </c>
      <c r="F660" s="2" t="s">
        <v>1182</v>
      </c>
      <c r="G660" s="2" t="s">
        <v>1212</v>
      </c>
      <c r="H660" s="2" t="s">
        <v>246</v>
      </c>
      <c r="I660" s="139" t="s">
        <v>257</v>
      </c>
      <c r="J660" s="139" t="s">
        <v>318</v>
      </c>
      <c r="K660" s="139" t="s">
        <v>259</v>
      </c>
      <c r="L660" s="139" t="s">
        <v>246</v>
      </c>
      <c r="M660" s="140"/>
      <c r="N660" s="141">
        <v>8.5299999999999994</v>
      </c>
      <c r="O660" s="142">
        <f t="shared" si="50"/>
        <v>0</v>
      </c>
      <c r="P660" s="2" t="s">
        <v>477</v>
      </c>
      <c r="Q660" s="2">
        <v>0</v>
      </c>
      <c r="R660" s="143">
        <f t="shared" si="51"/>
        <v>0</v>
      </c>
      <c r="S660" s="143">
        <f t="shared" si="52"/>
        <v>0</v>
      </c>
      <c r="T660" s="144">
        <f>IF(P660="nio",0,IF(P660&gt;0,VLOOKUP(K660,'3-Productie normen'!A:W,VLOOKUP(P660,'3-Productie normen'!$B$37:$C$59,2,FALSE),FALSE)))/VLOOKUP(B660,'2-Kosten per locatie'!$A$11:$C$31,3,FALSE)</f>
        <v>0</v>
      </c>
      <c r="U660" s="144">
        <f t="shared" si="53"/>
        <v>0</v>
      </c>
      <c r="V660" s="145">
        <f>VLOOKUP(K660,'3-Productie normen'!A:AG,29,FALSE)</f>
        <v>0</v>
      </c>
      <c r="W660" s="145"/>
      <c r="X660" s="146"/>
      <c r="Y660" s="147">
        <f t="shared" si="54"/>
        <v>0</v>
      </c>
    </row>
    <row r="661" spans="1:25" s="148" customFormat="1" ht="13.9" customHeight="1">
      <c r="A661" s="137">
        <v>661</v>
      </c>
      <c r="B661" s="138" t="s">
        <v>480</v>
      </c>
      <c r="C661" s="138" t="s">
        <v>481</v>
      </c>
      <c r="D661" s="138"/>
      <c r="E661" s="2">
        <v>0</v>
      </c>
      <c r="F661" s="2" t="s">
        <v>1182</v>
      </c>
      <c r="G661" s="2" t="s">
        <v>1213</v>
      </c>
      <c r="H661" s="2" t="s">
        <v>246</v>
      </c>
      <c r="I661" s="139" t="s">
        <v>257</v>
      </c>
      <c r="J661" s="139" t="s">
        <v>318</v>
      </c>
      <c r="K661" s="139" t="s">
        <v>259</v>
      </c>
      <c r="L661" s="139" t="s">
        <v>246</v>
      </c>
      <c r="M661" s="140"/>
      <c r="N661" s="141">
        <v>8.6300000000000008</v>
      </c>
      <c r="O661" s="142">
        <f t="shared" si="50"/>
        <v>0</v>
      </c>
      <c r="P661" s="2" t="s">
        <v>477</v>
      </c>
      <c r="Q661" s="2">
        <v>0</v>
      </c>
      <c r="R661" s="143">
        <f t="shared" si="51"/>
        <v>0</v>
      </c>
      <c r="S661" s="143">
        <f t="shared" si="52"/>
        <v>0</v>
      </c>
      <c r="T661" s="144">
        <f>IF(P661="nio",0,IF(P661&gt;0,VLOOKUP(K661,'3-Productie normen'!A:W,VLOOKUP(P661,'3-Productie normen'!$B$37:$C$59,2,FALSE),FALSE)))/VLOOKUP(B661,'2-Kosten per locatie'!$A$11:$C$31,3,FALSE)</f>
        <v>0</v>
      </c>
      <c r="U661" s="144">
        <f t="shared" si="53"/>
        <v>0</v>
      </c>
      <c r="V661" s="145">
        <f>VLOOKUP(K661,'3-Productie normen'!A:AG,29,FALSE)</f>
        <v>0</v>
      </c>
      <c r="W661" s="145"/>
      <c r="X661" s="146"/>
      <c r="Y661" s="147">
        <f t="shared" si="54"/>
        <v>0</v>
      </c>
    </row>
    <row r="662" spans="1:25" s="148" customFormat="1" ht="13.9" customHeight="1">
      <c r="A662" s="137">
        <v>662</v>
      </c>
      <c r="B662" s="138" t="s">
        <v>480</v>
      </c>
      <c r="C662" s="138" t="s">
        <v>481</v>
      </c>
      <c r="D662" s="138"/>
      <c r="E662" s="2">
        <v>0</v>
      </c>
      <c r="F662" s="2" t="s">
        <v>1182</v>
      </c>
      <c r="G662" s="2" t="s">
        <v>1214</v>
      </c>
      <c r="H662" s="2" t="s">
        <v>246</v>
      </c>
      <c r="I662" s="139" t="s">
        <v>257</v>
      </c>
      <c r="J662" s="139" t="s">
        <v>318</v>
      </c>
      <c r="K662" s="139" t="s">
        <v>259</v>
      </c>
      <c r="L662" s="139" t="s">
        <v>246</v>
      </c>
      <c r="M662" s="140"/>
      <c r="N662" s="141">
        <v>8.49</v>
      </c>
      <c r="O662" s="142">
        <f t="shared" si="50"/>
        <v>0</v>
      </c>
      <c r="P662" s="2" t="s">
        <v>477</v>
      </c>
      <c r="Q662" s="2">
        <v>0</v>
      </c>
      <c r="R662" s="143">
        <f t="shared" si="51"/>
        <v>0</v>
      </c>
      <c r="S662" s="143">
        <f t="shared" si="52"/>
        <v>0</v>
      </c>
      <c r="T662" s="144">
        <f>IF(P662="nio",0,IF(P662&gt;0,VLOOKUP(K662,'3-Productie normen'!A:W,VLOOKUP(P662,'3-Productie normen'!$B$37:$C$59,2,FALSE),FALSE)))/VLOOKUP(B662,'2-Kosten per locatie'!$A$11:$C$31,3,FALSE)</f>
        <v>0</v>
      </c>
      <c r="U662" s="144">
        <f t="shared" si="53"/>
        <v>0</v>
      </c>
      <c r="V662" s="145">
        <f>VLOOKUP(K662,'3-Productie normen'!A:AG,29,FALSE)</f>
        <v>0</v>
      </c>
      <c r="W662" s="145"/>
      <c r="X662" s="146"/>
      <c r="Y662" s="147">
        <f t="shared" si="54"/>
        <v>0</v>
      </c>
    </row>
    <row r="663" spans="1:25" s="148" customFormat="1" ht="13.9" customHeight="1">
      <c r="A663" s="137">
        <v>663</v>
      </c>
      <c r="B663" s="138" t="s">
        <v>480</v>
      </c>
      <c r="C663" s="138" t="s">
        <v>481</v>
      </c>
      <c r="D663" s="138"/>
      <c r="E663" s="2">
        <v>0</v>
      </c>
      <c r="F663" s="2" t="s">
        <v>1182</v>
      </c>
      <c r="G663" s="2" t="s">
        <v>1215</v>
      </c>
      <c r="H663" s="2" t="s">
        <v>246</v>
      </c>
      <c r="I663" s="139" t="s">
        <v>257</v>
      </c>
      <c r="J663" s="139" t="s">
        <v>318</v>
      </c>
      <c r="K663" s="139" t="s">
        <v>259</v>
      </c>
      <c r="L663" s="139" t="s">
        <v>246</v>
      </c>
      <c r="M663" s="140"/>
      <c r="N663" s="141">
        <v>0.83</v>
      </c>
      <c r="O663" s="142">
        <f t="shared" si="50"/>
        <v>0</v>
      </c>
      <c r="P663" s="2" t="s">
        <v>477</v>
      </c>
      <c r="Q663" s="2">
        <v>0</v>
      </c>
      <c r="R663" s="143">
        <f t="shared" si="51"/>
        <v>0</v>
      </c>
      <c r="S663" s="143">
        <f t="shared" si="52"/>
        <v>0</v>
      </c>
      <c r="T663" s="144">
        <f>IF(P663="nio",0,IF(P663&gt;0,VLOOKUP(K663,'3-Productie normen'!A:W,VLOOKUP(P663,'3-Productie normen'!$B$37:$C$59,2,FALSE),FALSE)))/VLOOKUP(B663,'2-Kosten per locatie'!$A$11:$C$31,3,FALSE)</f>
        <v>0</v>
      </c>
      <c r="U663" s="144">
        <f t="shared" si="53"/>
        <v>0</v>
      </c>
      <c r="V663" s="145">
        <f>VLOOKUP(K663,'3-Productie normen'!A:AG,29,FALSE)</f>
        <v>0</v>
      </c>
      <c r="W663" s="145"/>
      <c r="X663" s="146"/>
      <c r="Y663" s="147">
        <f t="shared" si="54"/>
        <v>0</v>
      </c>
    </row>
    <row r="664" spans="1:25" s="148" customFormat="1" ht="13.9" customHeight="1">
      <c r="A664" s="137">
        <v>664</v>
      </c>
      <c r="B664" s="138" t="s">
        <v>480</v>
      </c>
      <c r="C664" s="138" t="s">
        <v>481</v>
      </c>
      <c r="D664" s="138"/>
      <c r="E664" s="2">
        <v>0</v>
      </c>
      <c r="F664" s="2" t="s">
        <v>1182</v>
      </c>
      <c r="G664" s="2" t="s">
        <v>1216</v>
      </c>
      <c r="H664" s="2" t="s">
        <v>246</v>
      </c>
      <c r="I664" s="139" t="s">
        <v>257</v>
      </c>
      <c r="J664" s="139" t="s">
        <v>318</v>
      </c>
      <c r="K664" s="139" t="s">
        <v>259</v>
      </c>
      <c r="L664" s="139" t="s">
        <v>246</v>
      </c>
      <c r="M664" s="140"/>
      <c r="N664" s="141">
        <v>1.75</v>
      </c>
      <c r="O664" s="142">
        <f t="shared" si="50"/>
        <v>0</v>
      </c>
      <c r="P664" s="2" t="s">
        <v>477</v>
      </c>
      <c r="Q664" s="2">
        <v>0</v>
      </c>
      <c r="R664" s="143">
        <f t="shared" si="51"/>
        <v>0</v>
      </c>
      <c r="S664" s="143">
        <f t="shared" si="52"/>
        <v>0</v>
      </c>
      <c r="T664" s="144">
        <f>IF(P664="nio",0,IF(P664&gt;0,VLOOKUP(K664,'3-Productie normen'!A:W,VLOOKUP(P664,'3-Productie normen'!$B$37:$C$59,2,FALSE),FALSE)))/VLOOKUP(B664,'2-Kosten per locatie'!$A$11:$C$31,3,FALSE)</f>
        <v>0</v>
      </c>
      <c r="U664" s="144">
        <f t="shared" si="53"/>
        <v>0</v>
      </c>
      <c r="V664" s="145">
        <f>VLOOKUP(K664,'3-Productie normen'!A:AG,29,FALSE)</f>
        <v>0</v>
      </c>
      <c r="W664" s="145"/>
      <c r="X664" s="146"/>
      <c r="Y664" s="147">
        <f t="shared" si="54"/>
        <v>0</v>
      </c>
    </row>
    <row r="665" spans="1:25" s="148" customFormat="1" ht="13.9" customHeight="1">
      <c r="A665" s="137">
        <v>665</v>
      </c>
      <c r="B665" s="138" t="s">
        <v>480</v>
      </c>
      <c r="C665" s="138" t="s">
        <v>481</v>
      </c>
      <c r="D665" s="138"/>
      <c r="E665" s="2">
        <v>0</v>
      </c>
      <c r="F665" s="2" t="s">
        <v>1182</v>
      </c>
      <c r="G665" s="2" t="s">
        <v>1217</v>
      </c>
      <c r="H665" s="2" t="s">
        <v>246</v>
      </c>
      <c r="I665" s="139" t="s">
        <v>257</v>
      </c>
      <c r="J665" s="139" t="s">
        <v>318</v>
      </c>
      <c r="K665" s="139" t="s">
        <v>259</v>
      </c>
      <c r="L665" s="139" t="s">
        <v>246</v>
      </c>
      <c r="M665" s="140"/>
      <c r="N665" s="141">
        <v>8.68</v>
      </c>
      <c r="O665" s="142">
        <f t="shared" si="50"/>
        <v>0</v>
      </c>
      <c r="P665" s="2" t="s">
        <v>477</v>
      </c>
      <c r="Q665" s="2">
        <v>0</v>
      </c>
      <c r="R665" s="143">
        <f t="shared" si="51"/>
        <v>0</v>
      </c>
      <c r="S665" s="143">
        <f t="shared" si="52"/>
        <v>0</v>
      </c>
      <c r="T665" s="144">
        <f>IF(P665="nio",0,IF(P665&gt;0,VLOOKUP(K665,'3-Productie normen'!A:W,VLOOKUP(P665,'3-Productie normen'!$B$37:$C$59,2,FALSE),FALSE)))/VLOOKUP(B665,'2-Kosten per locatie'!$A$11:$C$31,3,FALSE)</f>
        <v>0</v>
      </c>
      <c r="U665" s="144">
        <f t="shared" si="53"/>
        <v>0</v>
      </c>
      <c r="V665" s="145">
        <f>VLOOKUP(K665,'3-Productie normen'!A:AG,29,FALSE)</f>
        <v>0</v>
      </c>
      <c r="W665" s="145"/>
      <c r="X665" s="146"/>
      <c r="Y665" s="147">
        <f t="shared" si="54"/>
        <v>0</v>
      </c>
    </row>
    <row r="666" spans="1:25" s="148" customFormat="1" ht="13.9" customHeight="1">
      <c r="A666" s="137">
        <v>666</v>
      </c>
      <c r="B666" s="138" t="s">
        <v>480</v>
      </c>
      <c r="C666" s="138" t="s">
        <v>481</v>
      </c>
      <c r="D666" s="138"/>
      <c r="E666" s="2">
        <v>0</v>
      </c>
      <c r="F666" s="2" t="s">
        <v>1182</v>
      </c>
      <c r="G666" s="2" t="s">
        <v>1218</v>
      </c>
      <c r="H666" s="2" t="s">
        <v>246</v>
      </c>
      <c r="I666" s="139" t="s">
        <v>257</v>
      </c>
      <c r="J666" s="139" t="s">
        <v>318</v>
      </c>
      <c r="K666" s="139" t="s">
        <v>259</v>
      </c>
      <c r="L666" s="139" t="s">
        <v>246</v>
      </c>
      <c r="M666" s="140"/>
      <c r="N666" s="141">
        <v>8.5299999999999994</v>
      </c>
      <c r="O666" s="142">
        <f t="shared" si="50"/>
        <v>0</v>
      </c>
      <c r="P666" s="2" t="s">
        <v>477</v>
      </c>
      <c r="Q666" s="2">
        <v>0</v>
      </c>
      <c r="R666" s="143">
        <f t="shared" si="51"/>
        <v>0</v>
      </c>
      <c r="S666" s="143">
        <f t="shared" si="52"/>
        <v>0</v>
      </c>
      <c r="T666" s="144">
        <f>IF(P666="nio",0,IF(P666&gt;0,VLOOKUP(K666,'3-Productie normen'!A:W,VLOOKUP(P666,'3-Productie normen'!$B$37:$C$59,2,FALSE),FALSE)))/VLOOKUP(B666,'2-Kosten per locatie'!$A$11:$C$31,3,FALSE)</f>
        <v>0</v>
      </c>
      <c r="U666" s="144">
        <f t="shared" si="53"/>
        <v>0</v>
      </c>
      <c r="V666" s="145">
        <f>VLOOKUP(K666,'3-Productie normen'!A:AG,29,FALSE)</f>
        <v>0</v>
      </c>
      <c r="W666" s="145"/>
      <c r="X666" s="146"/>
      <c r="Y666" s="147">
        <f t="shared" si="54"/>
        <v>0</v>
      </c>
    </row>
    <row r="667" spans="1:25" s="148" customFormat="1" ht="13.9" customHeight="1">
      <c r="A667" s="137">
        <v>667</v>
      </c>
      <c r="B667" s="138" t="s">
        <v>480</v>
      </c>
      <c r="C667" s="138" t="s">
        <v>481</v>
      </c>
      <c r="D667" s="138"/>
      <c r="E667" s="2">
        <v>0</v>
      </c>
      <c r="F667" s="2" t="s">
        <v>1182</v>
      </c>
      <c r="G667" s="2" t="s">
        <v>1219</v>
      </c>
      <c r="H667" s="2" t="s">
        <v>1220</v>
      </c>
      <c r="I667" s="139" t="s">
        <v>46</v>
      </c>
      <c r="J667" s="139" t="s">
        <v>83</v>
      </c>
      <c r="K667" s="139" t="s">
        <v>51</v>
      </c>
      <c r="L667" s="139" t="s">
        <v>314</v>
      </c>
      <c r="M667" s="140"/>
      <c r="N667" s="141">
        <v>27.29</v>
      </c>
      <c r="O667" s="142">
        <f t="shared" si="50"/>
        <v>210</v>
      </c>
      <c r="P667" s="2">
        <v>210</v>
      </c>
      <c r="Q667" s="2">
        <v>0</v>
      </c>
      <c r="R667" s="143" t="e">
        <f t="shared" si="51"/>
        <v>#DIV/0!</v>
      </c>
      <c r="S667" s="143">
        <f t="shared" si="52"/>
        <v>0</v>
      </c>
      <c r="T667" s="144">
        <f>IF(P667="nio",0,IF(P667&gt;0,VLOOKUP(K667,'3-Productie normen'!A:W,VLOOKUP(P667,'3-Productie normen'!$B$37:$C$59,2,FALSE),FALSE)))/VLOOKUP(B667,'2-Kosten per locatie'!$A$11:$C$31,3,FALSE)</f>
        <v>0</v>
      </c>
      <c r="U667" s="144">
        <f t="shared" si="53"/>
        <v>0</v>
      </c>
      <c r="V667" s="145" t="str">
        <f>VLOOKUP(K667,'3-Productie normen'!A:AG,29,FALSE)</f>
        <v>V</v>
      </c>
      <c r="W667" s="145"/>
      <c r="X667" s="146"/>
      <c r="Y667" s="147">
        <f t="shared" si="54"/>
        <v>5730.9</v>
      </c>
    </row>
    <row r="668" spans="1:25" s="148" customFormat="1" ht="13.9" customHeight="1">
      <c r="A668" s="137">
        <v>668</v>
      </c>
      <c r="B668" s="138" t="s">
        <v>480</v>
      </c>
      <c r="C668" s="138" t="s">
        <v>481</v>
      </c>
      <c r="D668" s="138"/>
      <c r="E668" s="2">
        <v>0</v>
      </c>
      <c r="F668" s="2" t="s">
        <v>1182</v>
      </c>
      <c r="G668" s="2" t="s">
        <v>1221</v>
      </c>
      <c r="H668" s="2" t="s">
        <v>246</v>
      </c>
      <c r="I668" s="139" t="s">
        <v>267</v>
      </c>
      <c r="J668" s="139" t="s">
        <v>267</v>
      </c>
      <c r="K668" s="139" t="s">
        <v>259</v>
      </c>
      <c r="L668" s="139" t="s">
        <v>246</v>
      </c>
      <c r="M668" s="140"/>
      <c r="N668" s="141">
        <v>2.16</v>
      </c>
      <c r="O668" s="142">
        <f t="shared" si="50"/>
        <v>0</v>
      </c>
      <c r="P668" s="2" t="s">
        <v>477</v>
      </c>
      <c r="Q668" s="2">
        <v>0</v>
      </c>
      <c r="R668" s="143">
        <f t="shared" si="51"/>
        <v>0</v>
      </c>
      <c r="S668" s="143">
        <f t="shared" si="52"/>
        <v>0</v>
      </c>
      <c r="T668" s="144">
        <f>IF(P668="nio",0,IF(P668&gt;0,VLOOKUP(K668,'3-Productie normen'!A:W,VLOOKUP(P668,'3-Productie normen'!$B$37:$C$59,2,FALSE),FALSE)))/VLOOKUP(B668,'2-Kosten per locatie'!$A$11:$C$31,3,FALSE)</f>
        <v>0</v>
      </c>
      <c r="U668" s="144">
        <f t="shared" si="53"/>
        <v>0</v>
      </c>
      <c r="V668" s="145">
        <f>VLOOKUP(K668,'3-Productie normen'!A:AG,29,FALSE)</f>
        <v>0</v>
      </c>
      <c r="W668" s="145"/>
      <c r="X668" s="146"/>
      <c r="Y668" s="147">
        <f t="shared" si="54"/>
        <v>0</v>
      </c>
    </row>
    <row r="669" spans="1:25" s="148" customFormat="1" ht="13.9" customHeight="1">
      <c r="A669" s="137">
        <v>669</v>
      </c>
      <c r="B669" s="138" t="s">
        <v>480</v>
      </c>
      <c r="C669" s="138" t="s">
        <v>481</v>
      </c>
      <c r="D669" s="138"/>
      <c r="E669" s="2">
        <v>0</v>
      </c>
      <c r="F669" s="2" t="s">
        <v>1182</v>
      </c>
      <c r="G669" s="2" t="s">
        <v>1222</v>
      </c>
      <c r="H669" s="2" t="s">
        <v>1223</v>
      </c>
      <c r="I669" s="139" t="s">
        <v>46</v>
      </c>
      <c r="J669" s="139" t="s">
        <v>83</v>
      </c>
      <c r="K669" s="139" t="s">
        <v>51</v>
      </c>
      <c r="L669" s="139" t="s">
        <v>314</v>
      </c>
      <c r="M669" s="140"/>
      <c r="N669" s="141">
        <v>34.29</v>
      </c>
      <c r="O669" s="142">
        <f t="shared" si="50"/>
        <v>210</v>
      </c>
      <c r="P669" s="2">
        <v>210</v>
      </c>
      <c r="Q669" s="2">
        <v>0</v>
      </c>
      <c r="R669" s="143" t="e">
        <f t="shared" si="51"/>
        <v>#DIV/0!</v>
      </c>
      <c r="S669" s="143">
        <f t="shared" si="52"/>
        <v>0</v>
      </c>
      <c r="T669" s="144">
        <f>IF(P669="nio",0,IF(P669&gt;0,VLOOKUP(K669,'3-Productie normen'!A:W,VLOOKUP(P669,'3-Productie normen'!$B$37:$C$59,2,FALSE),FALSE)))/VLOOKUP(B669,'2-Kosten per locatie'!$A$11:$C$31,3,FALSE)</f>
        <v>0</v>
      </c>
      <c r="U669" s="144">
        <f t="shared" si="53"/>
        <v>0</v>
      </c>
      <c r="V669" s="145" t="str">
        <f>VLOOKUP(K669,'3-Productie normen'!A:AG,29,FALSE)</f>
        <v>V</v>
      </c>
      <c r="W669" s="145"/>
      <c r="X669" s="146"/>
      <c r="Y669" s="147">
        <f t="shared" si="54"/>
        <v>7200.9</v>
      </c>
    </row>
    <row r="670" spans="1:25" s="148" customFormat="1" ht="13.9" customHeight="1">
      <c r="A670" s="137">
        <v>670</v>
      </c>
      <c r="B670" s="138" t="s">
        <v>480</v>
      </c>
      <c r="C670" s="138" t="s">
        <v>481</v>
      </c>
      <c r="D670" s="138"/>
      <c r="E670" s="2">
        <v>0</v>
      </c>
      <c r="F670" s="2" t="s">
        <v>1182</v>
      </c>
      <c r="G670" s="2" t="s">
        <v>1224</v>
      </c>
      <c r="H670" s="2" t="s">
        <v>246</v>
      </c>
      <c r="I670" s="139" t="s">
        <v>267</v>
      </c>
      <c r="J670" s="139" t="s">
        <v>267</v>
      </c>
      <c r="K670" s="139" t="s">
        <v>259</v>
      </c>
      <c r="L670" s="139" t="s">
        <v>246</v>
      </c>
      <c r="M670" s="140"/>
      <c r="N670" s="141">
        <v>2.9</v>
      </c>
      <c r="O670" s="142">
        <f t="shared" si="50"/>
        <v>0</v>
      </c>
      <c r="P670" s="2" t="s">
        <v>477</v>
      </c>
      <c r="Q670" s="2">
        <v>0</v>
      </c>
      <c r="R670" s="143">
        <f t="shared" si="51"/>
        <v>0</v>
      </c>
      <c r="S670" s="143">
        <f t="shared" si="52"/>
        <v>0</v>
      </c>
      <c r="T670" s="144">
        <f>IF(P670="nio",0,IF(P670&gt;0,VLOOKUP(K670,'3-Productie normen'!A:W,VLOOKUP(P670,'3-Productie normen'!$B$37:$C$59,2,FALSE),FALSE)))/VLOOKUP(B670,'2-Kosten per locatie'!$A$11:$C$31,3,FALSE)</f>
        <v>0</v>
      </c>
      <c r="U670" s="144">
        <f t="shared" si="53"/>
        <v>0</v>
      </c>
      <c r="V670" s="145">
        <f>VLOOKUP(K670,'3-Productie normen'!A:AG,29,FALSE)</f>
        <v>0</v>
      </c>
      <c r="W670" s="145"/>
      <c r="X670" s="146"/>
      <c r="Y670" s="147">
        <f t="shared" si="54"/>
        <v>0</v>
      </c>
    </row>
    <row r="671" spans="1:25" s="148" customFormat="1" ht="13.9" customHeight="1">
      <c r="A671" s="137">
        <v>671</v>
      </c>
      <c r="B671" s="138" t="s">
        <v>480</v>
      </c>
      <c r="C671" s="138" t="s">
        <v>481</v>
      </c>
      <c r="D671" s="138"/>
      <c r="E671" s="2">
        <v>0</v>
      </c>
      <c r="F671" s="2" t="s">
        <v>1182</v>
      </c>
      <c r="G671" s="2" t="s">
        <v>1225</v>
      </c>
      <c r="H671" s="2" t="s">
        <v>1226</v>
      </c>
      <c r="I671" s="139" t="s">
        <v>46</v>
      </c>
      <c r="J671" s="139" t="s">
        <v>83</v>
      </c>
      <c r="K671" s="139" t="s">
        <v>51</v>
      </c>
      <c r="L671" s="139" t="s">
        <v>314</v>
      </c>
      <c r="M671" s="140"/>
      <c r="N671" s="141">
        <v>9.1</v>
      </c>
      <c r="O671" s="142">
        <f t="shared" si="50"/>
        <v>210</v>
      </c>
      <c r="P671" s="2">
        <v>210</v>
      </c>
      <c r="Q671" s="2">
        <v>0</v>
      </c>
      <c r="R671" s="143" t="e">
        <f t="shared" si="51"/>
        <v>#DIV/0!</v>
      </c>
      <c r="S671" s="143">
        <f t="shared" si="52"/>
        <v>0</v>
      </c>
      <c r="T671" s="144">
        <f>IF(P671="nio",0,IF(P671&gt;0,VLOOKUP(K671,'3-Productie normen'!A:W,VLOOKUP(P671,'3-Productie normen'!$B$37:$C$59,2,FALSE),FALSE)))/VLOOKUP(B671,'2-Kosten per locatie'!$A$11:$C$31,3,FALSE)</f>
        <v>0</v>
      </c>
      <c r="U671" s="144">
        <f t="shared" si="53"/>
        <v>0</v>
      </c>
      <c r="V671" s="145" t="str">
        <f>VLOOKUP(K671,'3-Productie normen'!A:AG,29,FALSE)</f>
        <v>V</v>
      </c>
      <c r="W671" s="145"/>
      <c r="X671" s="146"/>
      <c r="Y671" s="147">
        <f t="shared" si="54"/>
        <v>1911</v>
      </c>
    </row>
    <row r="672" spans="1:25" s="148" customFormat="1" ht="13.9" customHeight="1">
      <c r="A672" s="137">
        <v>672</v>
      </c>
      <c r="B672" s="138" t="s">
        <v>480</v>
      </c>
      <c r="C672" s="138" t="s">
        <v>481</v>
      </c>
      <c r="D672" s="138"/>
      <c r="E672" s="2">
        <v>0</v>
      </c>
      <c r="F672" s="2" t="s">
        <v>1182</v>
      </c>
      <c r="G672" s="2" t="s">
        <v>1227</v>
      </c>
      <c r="H672" s="2" t="s">
        <v>246</v>
      </c>
      <c r="I672" s="139" t="s">
        <v>46</v>
      </c>
      <c r="J672" s="139" t="s">
        <v>320</v>
      </c>
      <c r="K672" s="139" t="s">
        <v>321</v>
      </c>
      <c r="L672" s="139" t="s">
        <v>314</v>
      </c>
      <c r="M672" s="140"/>
      <c r="N672" s="141">
        <v>4.8099999999999996</v>
      </c>
      <c r="O672" s="142">
        <f t="shared" si="50"/>
        <v>420</v>
      </c>
      <c r="P672" s="2">
        <v>210</v>
      </c>
      <c r="Q672" s="2">
        <v>210</v>
      </c>
      <c r="R672" s="143" t="e">
        <f t="shared" si="51"/>
        <v>#DIV/0!</v>
      </c>
      <c r="S672" s="143" t="e">
        <f t="shared" si="52"/>
        <v>#DIV/0!</v>
      </c>
      <c r="T672" s="144">
        <f>IF(P672="nio",0,IF(P672&gt;0,VLOOKUP(K672,'3-Productie normen'!A:W,VLOOKUP(P672,'3-Productie normen'!$B$37:$C$59,2,FALSE),FALSE)))/VLOOKUP(B672,'2-Kosten per locatie'!$A$11:$C$31,3,FALSE)</f>
        <v>0</v>
      </c>
      <c r="U672" s="144">
        <f t="shared" si="53"/>
        <v>0</v>
      </c>
      <c r="V672" s="145" t="str">
        <f>VLOOKUP(K672,'3-Productie normen'!A:AG,29,FALSE)</f>
        <v>S</v>
      </c>
      <c r="W672" s="145"/>
      <c r="X672" s="146"/>
      <c r="Y672" s="147">
        <f t="shared" si="54"/>
        <v>2020.1999999999998</v>
      </c>
    </row>
    <row r="673" spans="1:25" s="148" customFormat="1" ht="13.9" customHeight="1">
      <c r="A673" s="137">
        <v>673</v>
      </c>
      <c r="B673" s="138" t="s">
        <v>480</v>
      </c>
      <c r="C673" s="138" t="s">
        <v>481</v>
      </c>
      <c r="D673" s="138"/>
      <c r="E673" s="2">
        <v>0</v>
      </c>
      <c r="F673" s="2" t="s">
        <v>1182</v>
      </c>
      <c r="G673" s="2" t="s">
        <v>1228</v>
      </c>
      <c r="H673" s="2" t="s">
        <v>246</v>
      </c>
      <c r="I673" s="139" t="s">
        <v>46</v>
      </c>
      <c r="J673" s="139" t="s">
        <v>323</v>
      </c>
      <c r="K673" s="139" t="s">
        <v>321</v>
      </c>
      <c r="L673" s="139" t="s">
        <v>314</v>
      </c>
      <c r="M673" s="140"/>
      <c r="N673" s="141">
        <v>1.37</v>
      </c>
      <c r="O673" s="142">
        <f t="shared" si="50"/>
        <v>420</v>
      </c>
      <c r="P673" s="2">
        <v>210</v>
      </c>
      <c r="Q673" s="2">
        <v>210</v>
      </c>
      <c r="R673" s="143" t="e">
        <f t="shared" si="51"/>
        <v>#DIV/0!</v>
      </c>
      <c r="S673" s="143" t="e">
        <f t="shared" si="52"/>
        <v>#DIV/0!</v>
      </c>
      <c r="T673" s="144">
        <f>IF(P673="nio",0,IF(P673&gt;0,VLOOKUP(K673,'3-Productie normen'!A:W,VLOOKUP(P673,'3-Productie normen'!$B$37:$C$59,2,FALSE),FALSE)))/VLOOKUP(B673,'2-Kosten per locatie'!$A$11:$C$31,3,FALSE)</f>
        <v>0</v>
      </c>
      <c r="U673" s="144">
        <f t="shared" si="53"/>
        <v>0</v>
      </c>
      <c r="V673" s="145" t="str">
        <f>VLOOKUP(K673,'3-Productie normen'!A:AG,29,FALSE)</f>
        <v>S</v>
      </c>
      <c r="W673" s="145"/>
      <c r="X673" s="146"/>
      <c r="Y673" s="147">
        <f t="shared" si="54"/>
        <v>575.40000000000009</v>
      </c>
    </row>
    <row r="674" spans="1:25" s="148" customFormat="1" ht="13.9" customHeight="1">
      <c r="A674" s="137">
        <v>674</v>
      </c>
      <c r="B674" s="138" t="s">
        <v>480</v>
      </c>
      <c r="C674" s="138" t="s">
        <v>481</v>
      </c>
      <c r="D674" s="138"/>
      <c r="E674" s="2">
        <v>0</v>
      </c>
      <c r="F674" s="2" t="s">
        <v>1182</v>
      </c>
      <c r="G674" s="2" t="s">
        <v>1229</v>
      </c>
      <c r="H674" s="2" t="s">
        <v>246</v>
      </c>
      <c r="I674" s="139" t="s">
        <v>46</v>
      </c>
      <c r="J674" s="139" t="s">
        <v>323</v>
      </c>
      <c r="K674" s="139" t="s">
        <v>321</v>
      </c>
      <c r="L674" s="139" t="s">
        <v>314</v>
      </c>
      <c r="M674" s="140"/>
      <c r="N674" s="141">
        <v>1.37</v>
      </c>
      <c r="O674" s="142">
        <f t="shared" si="50"/>
        <v>420</v>
      </c>
      <c r="P674" s="2">
        <v>210</v>
      </c>
      <c r="Q674" s="2">
        <v>210</v>
      </c>
      <c r="R674" s="143" t="e">
        <f t="shared" si="51"/>
        <v>#DIV/0!</v>
      </c>
      <c r="S674" s="143" t="e">
        <f t="shared" si="52"/>
        <v>#DIV/0!</v>
      </c>
      <c r="T674" s="144">
        <f>IF(P674="nio",0,IF(P674&gt;0,VLOOKUP(K674,'3-Productie normen'!A:W,VLOOKUP(P674,'3-Productie normen'!$B$37:$C$59,2,FALSE),FALSE)))/VLOOKUP(B674,'2-Kosten per locatie'!$A$11:$C$31,3,FALSE)</f>
        <v>0</v>
      </c>
      <c r="U674" s="144">
        <f t="shared" si="53"/>
        <v>0</v>
      </c>
      <c r="V674" s="145" t="str">
        <f>VLOOKUP(K674,'3-Productie normen'!A:AG,29,FALSE)</f>
        <v>S</v>
      </c>
      <c r="W674" s="145"/>
      <c r="X674" s="146"/>
      <c r="Y674" s="147">
        <f t="shared" si="54"/>
        <v>575.40000000000009</v>
      </c>
    </row>
    <row r="675" spans="1:25" s="148" customFormat="1" ht="13.9" customHeight="1">
      <c r="A675" s="137">
        <v>675</v>
      </c>
      <c r="B675" s="138" t="s">
        <v>480</v>
      </c>
      <c r="C675" s="138" t="s">
        <v>481</v>
      </c>
      <c r="D675" s="138"/>
      <c r="E675" s="2">
        <v>0</v>
      </c>
      <c r="F675" s="2" t="s">
        <v>1182</v>
      </c>
      <c r="G675" s="2" t="s">
        <v>1230</v>
      </c>
      <c r="H675" s="2" t="s">
        <v>246</v>
      </c>
      <c r="I675" s="139" t="s">
        <v>46</v>
      </c>
      <c r="J675" s="139" t="s">
        <v>320</v>
      </c>
      <c r="K675" s="139" t="s">
        <v>321</v>
      </c>
      <c r="L675" s="139" t="s">
        <v>314</v>
      </c>
      <c r="M675" s="140"/>
      <c r="N675" s="141">
        <v>4.7</v>
      </c>
      <c r="O675" s="142">
        <f t="shared" si="50"/>
        <v>420</v>
      </c>
      <c r="P675" s="2">
        <v>210</v>
      </c>
      <c r="Q675" s="2">
        <v>210</v>
      </c>
      <c r="R675" s="143" t="e">
        <f t="shared" si="51"/>
        <v>#DIV/0!</v>
      </c>
      <c r="S675" s="143" t="e">
        <f t="shared" si="52"/>
        <v>#DIV/0!</v>
      </c>
      <c r="T675" s="144">
        <f>IF(P675="nio",0,IF(P675&gt;0,VLOOKUP(K675,'3-Productie normen'!A:W,VLOOKUP(P675,'3-Productie normen'!$B$37:$C$59,2,FALSE),FALSE)))/VLOOKUP(B675,'2-Kosten per locatie'!$A$11:$C$31,3,FALSE)</f>
        <v>0</v>
      </c>
      <c r="U675" s="144">
        <f t="shared" si="53"/>
        <v>0</v>
      </c>
      <c r="V675" s="145" t="str">
        <f>VLOOKUP(K675,'3-Productie normen'!A:AG,29,FALSE)</f>
        <v>S</v>
      </c>
      <c r="W675" s="145"/>
      <c r="X675" s="146"/>
      <c r="Y675" s="147">
        <f t="shared" si="54"/>
        <v>1974</v>
      </c>
    </row>
    <row r="676" spans="1:25" s="148" customFormat="1" ht="13.9" customHeight="1">
      <c r="A676" s="137">
        <v>676</v>
      </c>
      <c r="B676" s="138" t="s">
        <v>480</v>
      </c>
      <c r="C676" s="138" t="s">
        <v>481</v>
      </c>
      <c r="D676" s="138"/>
      <c r="E676" s="2">
        <v>0</v>
      </c>
      <c r="F676" s="2" t="s">
        <v>1182</v>
      </c>
      <c r="G676" s="2" t="s">
        <v>1231</v>
      </c>
      <c r="H676" s="2" t="s">
        <v>246</v>
      </c>
      <c r="I676" s="139" t="s">
        <v>46</v>
      </c>
      <c r="J676" s="139" t="s">
        <v>323</v>
      </c>
      <c r="K676" s="139" t="s">
        <v>321</v>
      </c>
      <c r="L676" s="139" t="s">
        <v>314</v>
      </c>
      <c r="M676" s="140"/>
      <c r="N676" s="141">
        <v>1.37</v>
      </c>
      <c r="O676" s="142">
        <f t="shared" si="50"/>
        <v>420</v>
      </c>
      <c r="P676" s="2">
        <v>210</v>
      </c>
      <c r="Q676" s="2">
        <v>210</v>
      </c>
      <c r="R676" s="143" t="e">
        <f t="shared" si="51"/>
        <v>#DIV/0!</v>
      </c>
      <c r="S676" s="143" t="e">
        <f t="shared" si="52"/>
        <v>#DIV/0!</v>
      </c>
      <c r="T676" s="144">
        <f>IF(P676="nio",0,IF(P676&gt;0,VLOOKUP(K676,'3-Productie normen'!A:W,VLOOKUP(P676,'3-Productie normen'!$B$37:$C$59,2,FALSE),FALSE)))/VLOOKUP(B676,'2-Kosten per locatie'!$A$11:$C$31,3,FALSE)</f>
        <v>0</v>
      </c>
      <c r="U676" s="144">
        <f t="shared" si="53"/>
        <v>0</v>
      </c>
      <c r="V676" s="145" t="str">
        <f>VLOOKUP(K676,'3-Productie normen'!A:AG,29,FALSE)</f>
        <v>S</v>
      </c>
      <c r="W676" s="145"/>
      <c r="X676" s="146"/>
      <c r="Y676" s="147">
        <f t="shared" si="54"/>
        <v>575.40000000000009</v>
      </c>
    </row>
    <row r="677" spans="1:25" s="148" customFormat="1" ht="13.9" customHeight="1">
      <c r="A677" s="137">
        <v>677</v>
      </c>
      <c r="B677" s="138" t="s">
        <v>480</v>
      </c>
      <c r="C677" s="138" t="s">
        <v>481</v>
      </c>
      <c r="D677" s="138"/>
      <c r="E677" s="2">
        <v>0</v>
      </c>
      <c r="F677" s="2" t="s">
        <v>1182</v>
      </c>
      <c r="G677" s="2" t="s">
        <v>1232</v>
      </c>
      <c r="H677" s="2" t="s">
        <v>246</v>
      </c>
      <c r="I677" s="139" t="s">
        <v>46</v>
      </c>
      <c r="J677" s="139" t="s">
        <v>323</v>
      </c>
      <c r="K677" s="139" t="s">
        <v>321</v>
      </c>
      <c r="L677" s="139" t="s">
        <v>314</v>
      </c>
      <c r="M677" s="140"/>
      <c r="N677" s="141">
        <v>1.37</v>
      </c>
      <c r="O677" s="142">
        <f t="shared" si="50"/>
        <v>420</v>
      </c>
      <c r="P677" s="2">
        <v>210</v>
      </c>
      <c r="Q677" s="2">
        <v>210</v>
      </c>
      <c r="R677" s="143" t="e">
        <f t="shared" si="51"/>
        <v>#DIV/0!</v>
      </c>
      <c r="S677" s="143" t="e">
        <f t="shared" si="52"/>
        <v>#DIV/0!</v>
      </c>
      <c r="T677" s="144">
        <f>IF(P677="nio",0,IF(P677&gt;0,VLOOKUP(K677,'3-Productie normen'!A:W,VLOOKUP(P677,'3-Productie normen'!$B$37:$C$59,2,FALSE),FALSE)))/VLOOKUP(B677,'2-Kosten per locatie'!$A$11:$C$31,3,FALSE)</f>
        <v>0</v>
      </c>
      <c r="U677" s="144">
        <f t="shared" si="53"/>
        <v>0</v>
      </c>
      <c r="V677" s="145" t="str">
        <f>VLOOKUP(K677,'3-Productie normen'!A:AG,29,FALSE)</f>
        <v>S</v>
      </c>
      <c r="W677" s="145"/>
      <c r="X677" s="146"/>
      <c r="Y677" s="147">
        <f t="shared" si="54"/>
        <v>575.40000000000009</v>
      </c>
    </row>
    <row r="678" spans="1:25" s="148" customFormat="1" ht="13.9" customHeight="1">
      <c r="A678" s="137">
        <v>678</v>
      </c>
      <c r="B678" s="138" t="s">
        <v>480</v>
      </c>
      <c r="C678" s="138" t="s">
        <v>481</v>
      </c>
      <c r="D678" s="138"/>
      <c r="E678" s="2">
        <v>0</v>
      </c>
      <c r="F678" s="2" t="s">
        <v>1182</v>
      </c>
      <c r="G678" s="2" t="s">
        <v>1233</v>
      </c>
      <c r="H678" s="2" t="s">
        <v>246</v>
      </c>
      <c r="I678" s="139" t="s">
        <v>46</v>
      </c>
      <c r="J678" s="139" t="s">
        <v>323</v>
      </c>
      <c r="K678" s="139" t="s">
        <v>321</v>
      </c>
      <c r="L678" s="139" t="s">
        <v>314</v>
      </c>
      <c r="M678" s="140"/>
      <c r="N678" s="141">
        <v>5.27</v>
      </c>
      <c r="O678" s="142">
        <f t="shared" si="50"/>
        <v>420</v>
      </c>
      <c r="P678" s="2">
        <v>210</v>
      </c>
      <c r="Q678" s="2">
        <v>210</v>
      </c>
      <c r="R678" s="143" t="e">
        <f t="shared" si="51"/>
        <v>#DIV/0!</v>
      </c>
      <c r="S678" s="143" t="e">
        <f t="shared" si="52"/>
        <v>#DIV/0!</v>
      </c>
      <c r="T678" s="144">
        <f>IF(P678="nio",0,IF(P678&gt;0,VLOOKUP(K678,'3-Productie normen'!A:W,VLOOKUP(P678,'3-Productie normen'!$B$37:$C$59,2,FALSE),FALSE)))/VLOOKUP(B678,'2-Kosten per locatie'!$A$11:$C$31,3,FALSE)</f>
        <v>0</v>
      </c>
      <c r="U678" s="144">
        <f t="shared" si="53"/>
        <v>0</v>
      </c>
      <c r="V678" s="145" t="str">
        <f>VLOOKUP(K678,'3-Productie normen'!A:AG,29,FALSE)</f>
        <v>S</v>
      </c>
      <c r="W678" s="145"/>
      <c r="X678" s="146"/>
      <c r="Y678" s="147">
        <f t="shared" si="54"/>
        <v>2213.3999999999996</v>
      </c>
    </row>
    <row r="679" spans="1:25" s="148" customFormat="1" ht="13.9" customHeight="1">
      <c r="A679" s="137">
        <v>679</v>
      </c>
      <c r="B679" s="138" t="s">
        <v>480</v>
      </c>
      <c r="C679" s="138" t="s">
        <v>481</v>
      </c>
      <c r="D679" s="138"/>
      <c r="E679" s="2">
        <v>0</v>
      </c>
      <c r="F679" s="2" t="s">
        <v>1182</v>
      </c>
      <c r="G679" s="2" t="s">
        <v>1234</v>
      </c>
      <c r="H679" s="2" t="s">
        <v>246</v>
      </c>
      <c r="I679" s="139" t="s">
        <v>46</v>
      </c>
      <c r="J679" s="139" t="s">
        <v>320</v>
      </c>
      <c r="K679" s="139" t="s">
        <v>321</v>
      </c>
      <c r="L679" s="139" t="s">
        <v>314</v>
      </c>
      <c r="M679" s="140"/>
      <c r="N679" s="141">
        <v>6.58</v>
      </c>
      <c r="O679" s="142">
        <f t="shared" si="50"/>
        <v>420</v>
      </c>
      <c r="P679" s="2">
        <v>210</v>
      </c>
      <c r="Q679" s="2">
        <v>210</v>
      </c>
      <c r="R679" s="143" t="e">
        <f t="shared" si="51"/>
        <v>#DIV/0!</v>
      </c>
      <c r="S679" s="143" t="e">
        <f t="shared" si="52"/>
        <v>#DIV/0!</v>
      </c>
      <c r="T679" s="144">
        <f>IF(P679="nio",0,IF(P679&gt;0,VLOOKUP(K679,'3-Productie normen'!A:W,VLOOKUP(P679,'3-Productie normen'!$B$37:$C$59,2,FALSE),FALSE)))/VLOOKUP(B679,'2-Kosten per locatie'!$A$11:$C$31,3,FALSE)</f>
        <v>0</v>
      </c>
      <c r="U679" s="144">
        <f t="shared" si="53"/>
        <v>0</v>
      </c>
      <c r="V679" s="145" t="str">
        <f>VLOOKUP(K679,'3-Productie normen'!A:AG,29,FALSE)</f>
        <v>S</v>
      </c>
      <c r="W679" s="145"/>
      <c r="X679" s="146"/>
      <c r="Y679" s="147">
        <f t="shared" si="54"/>
        <v>2763.6</v>
      </c>
    </row>
    <row r="680" spans="1:25" s="148" customFormat="1" ht="13.9" customHeight="1">
      <c r="A680" s="137">
        <v>680</v>
      </c>
      <c r="B680" s="138" t="s">
        <v>480</v>
      </c>
      <c r="C680" s="138" t="s">
        <v>481</v>
      </c>
      <c r="D680" s="138"/>
      <c r="E680" s="2">
        <v>0</v>
      </c>
      <c r="F680" s="2" t="s">
        <v>1182</v>
      </c>
      <c r="G680" s="2" t="s">
        <v>1235</v>
      </c>
      <c r="H680" s="2" t="s">
        <v>246</v>
      </c>
      <c r="I680" s="139" t="s">
        <v>46</v>
      </c>
      <c r="J680" s="139" t="s">
        <v>323</v>
      </c>
      <c r="K680" s="139" t="s">
        <v>321</v>
      </c>
      <c r="L680" s="139" t="s">
        <v>314</v>
      </c>
      <c r="M680" s="140"/>
      <c r="N680" s="141">
        <v>1.33</v>
      </c>
      <c r="O680" s="142">
        <f t="shared" si="50"/>
        <v>420</v>
      </c>
      <c r="P680" s="2">
        <v>210</v>
      </c>
      <c r="Q680" s="2">
        <v>210</v>
      </c>
      <c r="R680" s="143" t="e">
        <f t="shared" si="51"/>
        <v>#DIV/0!</v>
      </c>
      <c r="S680" s="143" t="e">
        <f t="shared" si="52"/>
        <v>#DIV/0!</v>
      </c>
      <c r="T680" s="144">
        <f>IF(P680="nio",0,IF(P680&gt;0,VLOOKUP(K680,'3-Productie normen'!A:W,VLOOKUP(P680,'3-Productie normen'!$B$37:$C$59,2,FALSE),FALSE)))/VLOOKUP(B680,'2-Kosten per locatie'!$A$11:$C$31,3,FALSE)</f>
        <v>0</v>
      </c>
      <c r="U680" s="144">
        <f t="shared" si="53"/>
        <v>0</v>
      </c>
      <c r="V680" s="145" t="str">
        <f>VLOOKUP(K680,'3-Productie normen'!A:AG,29,FALSE)</f>
        <v>S</v>
      </c>
      <c r="W680" s="145"/>
      <c r="X680" s="146"/>
      <c r="Y680" s="147">
        <f t="shared" si="54"/>
        <v>558.6</v>
      </c>
    </row>
    <row r="681" spans="1:25" s="148" customFormat="1" ht="13.9" customHeight="1">
      <c r="A681" s="137">
        <v>681</v>
      </c>
      <c r="B681" s="138" t="s">
        <v>480</v>
      </c>
      <c r="C681" s="138" t="s">
        <v>481</v>
      </c>
      <c r="D681" s="138"/>
      <c r="E681" s="2">
        <v>0</v>
      </c>
      <c r="F681" s="2" t="s">
        <v>1182</v>
      </c>
      <c r="G681" s="2" t="s">
        <v>1236</v>
      </c>
      <c r="H681" s="2" t="s">
        <v>246</v>
      </c>
      <c r="I681" s="139" t="s">
        <v>46</v>
      </c>
      <c r="J681" s="139" t="s">
        <v>323</v>
      </c>
      <c r="K681" s="139" t="s">
        <v>321</v>
      </c>
      <c r="L681" s="139" t="s">
        <v>314</v>
      </c>
      <c r="M681" s="140"/>
      <c r="N681" s="141">
        <v>1.32</v>
      </c>
      <c r="O681" s="142">
        <f t="shared" si="50"/>
        <v>420</v>
      </c>
      <c r="P681" s="2">
        <v>210</v>
      </c>
      <c r="Q681" s="2">
        <v>210</v>
      </c>
      <c r="R681" s="143" t="e">
        <f t="shared" si="51"/>
        <v>#DIV/0!</v>
      </c>
      <c r="S681" s="143" t="e">
        <f t="shared" si="52"/>
        <v>#DIV/0!</v>
      </c>
      <c r="T681" s="144">
        <f>IF(P681="nio",0,IF(P681&gt;0,VLOOKUP(K681,'3-Productie normen'!A:W,VLOOKUP(P681,'3-Productie normen'!$B$37:$C$59,2,FALSE),FALSE)))/VLOOKUP(B681,'2-Kosten per locatie'!$A$11:$C$31,3,FALSE)</f>
        <v>0</v>
      </c>
      <c r="U681" s="144">
        <f t="shared" si="53"/>
        <v>0</v>
      </c>
      <c r="V681" s="145" t="str">
        <f>VLOOKUP(K681,'3-Productie normen'!A:AG,29,FALSE)</f>
        <v>S</v>
      </c>
      <c r="W681" s="145"/>
      <c r="X681" s="146"/>
      <c r="Y681" s="147">
        <f t="shared" si="54"/>
        <v>554.4</v>
      </c>
    </row>
    <row r="682" spans="1:25" s="148" customFormat="1" ht="13.9" customHeight="1">
      <c r="A682" s="137">
        <v>682</v>
      </c>
      <c r="B682" s="138" t="s">
        <v>480</v>
      </c>
      <c r="C682" s="138" t="s">
        <v>481</v>
      </c>
      <c r="D682" s="138"/>
      <c r="E682" s="2">
        <v>0</v>
      </c>
      <c r="F682" s="2" t="s">
        <v>1182</v>
      </c>
      <c r="G682" s="2" t="s">
        <v>1237</v>
      </c>
      <c r="H682" s="2" t="s">
        <v>246</v>
      </c>
      <c r="I682" s="139" t="s">
        <v>46</v>
      </c>
      <c r="J682" s="139" t="s">
        <v>323</v>
      </c>
      <c r="K682" s="139" t="s">
        <v>321</v>
      </c>
      <c r="L682" s="139" t="s">
        <v>314</v>
      </c>
      <c r="M682" s="140"/>
      <c r="N682" s="141">
        <v>1.33</v>
      </c>
      <c r="O682" s="142">
        <f t="shared" si="50"/>
        <v>420</v>
      </c>
      <c r="P682" s="2">
        <v>210</v>
      </c>
      <c r="Q682" s="2">
        <v>210</v>
      </c>
      <c r="R682" s="143" t="e">
        <f t="shared" si="51"/>
        <v>#DIV/0!</v>
      </c>
      <c r="S682" s="143" t="e">
        <f t="shared" si="52"/>
        <v>#DIV/0!</v>
      </c>
      <c r="T682" s="144">
        <f>IF(P682="nio",0,IF(P682&gt;0,VLOOKUP(K682,'3-Productie normen'!A:W,VLOOKUP(P682,'3-Productie normen'!$B$37:$C$59,2,FALSE),FALSE)))/VLOOKUP(B682,'2-Kosten per locatie'!$A$11:$C$31,3,FALSE)</f>
        <v>0</v>
      </c>
      <c r="U682" s="144">
        <f t="shared" si="53"/>
        <v>0</v>
      </c>
      <c r="V682" s="145" t="str">
        <f>VLOOKUP(K682,'3-Productie normen'!A:AG,29,FALSE)</f>
        <v>S</v>
      </c>
      <c r="W682" s="145"/>
      <c r="X682" s="146"/>
      <c r="Y682" s="147">
        <f t="shared" si="54"/>
        <v>558.6</v>
      </c>
    </row>
    <row r="683" spans="1:25" s="148" customFormat="1" ht="13.9" customHeight="1">
      <c r="A683" s="137">
        <v>683</v>
      </c>
      <c r="B683" s="138" t="s">
        <v>480</v>
      </c>
      <c r="C683" s="138" t="s">
        <v>481</v>
      </c>
      <c r="D683" s="138"/>
      <c r="E683" s="2">
        <v>0</v>
      </c>
      <c r="F683" s="2" t="s">
        <v>1182</v>
      </c>
      <c r="G683" s="2" t="s">
        <v>1238</v>
      </c>
      <c r="H683" s="2" t="s">
        <v>1239</v>
      </c>
      <c r="I683" s="139" t="s">
        <v>46</v>
      </c>
      <c r="J683" s="139" t="s">
        <v>83</v>
      </c>
      <c r="K683" s="139" t="s">
        <v>51</v>
      </c>
      <c r="L683" s="139" t="s">
        <v>314</v>
      </c>
      <c r="M683" s="140"/>
      <c r="N683" s="141">
        <v>45</v>
      </c>
      <c r="O683" s="142">
        <f t="shared" si="50"/>
        <v>210</v>
      </c>
      <c r="P683" s="2">
        <v>210</v>
      </c>
      <c r="Q683" s="2">
        <v>0</v>
      </c>
      <c r="R683" s="143" t="e">
        <f t="shared" si="51"/>
        <v>#DIV/0!</v>
      </c>
      <c r="S683" s="143">
        <f t="shared" si="52"/>
        <v>0</v>
      </c>
      <c r="T683" s="144">
        <f>IF(P683="nio",0,IF(P683&gt;0,VLOOKUP(K683,'3-Productie normen'!A:W,VLOOKUP(P683,'3-Productie normen'!$B$37:$C$59,2,FALSE),FALSE)))/VLOOKUP(B683,'2-Kosten per locatie'!$A$11:$C$31,3,FALSE)</f>
        <v>0</v>
      </c>
      <c r="U683" s="144">
        <f t="shared" si="53"/>
        <v>0</v>
      </c>
      <c r="V683" s="145" t="str">
        <f>VLOOKUP(K683,'3-Productie normen'!A:AG,29,FALSE)</f>
        <v>V</v>
      </c>
      <c r="W683" s="145"/>
      <c r="X683" s="146"/>
      <c r="Y683" s="147">
        <f t="shared" si="54"/>
        <v>9450</v>
      </c>
    </row>
    <row r="684" spans="1:25" s="148" customFormat="1" ht="13.9" customHeight="1">
      <c r="A684" s="137">
        <v>684</v>
      </c>
      <c r="B684" s="138" t="s">
        <v>480</v>
      </c>
      <c r="C684" s="138" t="s">
        <v>481</v>
      </c>
      <c r="D684" s="138"/>
      <c r="E684" s="2">
        <v>0</v>
      </c>
      <c r="F684" s="2" t="s">
        <v>1182</v>
      </c>
      <c r="G684" s="2" t="s">
        <v>1240</v>
      </c>
      <c r="H684" s="2" t="s">
        <v>246</v>
      </c>
      <c r="I684" s="139" t="s">
        <v>46</v>
      </c>
      <c r="J684" s="139" t="s">
        <v>83</v>
      </c>
      <c r="K684" s="139" t="s">
        <v>51</v>
      </c>
      <c r="L684" s="139" t="s">
        <v>314</v>
      </c>
      <c r="M684" s="140"/>
      <c r="N684" s="141">
        <v>5.2</v>
      </c>
      <c r="O684" s="142">
        <f t="shared" si="50"/>
        <v>210</v>
      </c>
      <c r="P684" s="2">
        <v>210</v>
      </c>
      <c r="Q684" s="2">
        <v>0</v>
      </c>
      <c r="R684" s="143" t="e">
        <f t="shared" si="51"/>
        <v>#DIV/0!</v>
      </c>
      <c r="S684" s="143">
        <f t="shared" si="52"/>
        <v>0</v>
      </c>
      <c r="T684" s="144">
        <f>IF(P684="nio",0,IF(P684&gt;0,VLOOKUP(K684,'3-Productie normen'!A:W,VLOOKUP(P684,'3-Productie normen'!$B$37:$C$59,2,FALSE),FALSE)))/VLOOKUP(B684,'2-Kosten per locatie'!$A$11:$C$31,3,FALSE)</f>
        <v>0</v>
      </c>
      <c r="U684" s="144">
        <f t="shared" si="53"/>
        <v>0</v>
      </c>
      <c r="V684" s="145" t="str">
        <f>VLOOKUP(K684,'3-Productie normen'!A:AG,29,FALSE)</f>
        <v>V</v>
      </c>
      <c r="W684" s="145"/>
      <c r="X684" s="146"/>
      <c r="Y684" s="147">
        <f t="shared" si="54"/>
        <v>1092</v>
      </c>
    </row>
    <row r="685" spans="1:25" s="148" customFormat="1" ht="13.9" customHeight="1">
      <c r="A685" s="137">
        <v>685</v>
      </c>
      <c r="B685" s="138" t="s">
        <v>480</v>
      </c>
      <c r="C685" s="138" t="s">
        <v>481</v>
      </c>
      <c r="D685" s="138"/>
      <c r="E685" s="2">
        <v>0</v>
      </c>
      <c r="F685" s="2" t="s">
        <v>1182</v>
      </c>
      <c r="G685" s="2" t="s">
        <v>1241</v>
      </c>
      <c r="H685" s="2" t="s">
        <v>1242</v>
      </c>
      <c r="I685" s="139" t="s">
        <v>46</v>
      </c>
      <c r="J685" s="139" t="s">
        <v>83</v>
      </c>
      <c r="K685" s="139" t="s">
        <v>51</v>
      </c>
      <c r="L685" s="139" t="s">
        <v>314</v>
      </c>
      <c r="M685" s="140"/>
      <c r="N685" s="141">
        <v>39.72</v>
      </c>
      <c r="O685" s="142">
        <f t="shared" si="50"/>
        <v>210</v>
      </c>
      <c r="P685" s="2">
        <v>210</v>
      </c>
      <c r="Q685" s="2">
        <v>0</v>
      </c>
      <c r="R685" s="143" t="e">
        <f t="shared" si="51"/>
        <v>#DIV/0!</v>
      </c>
      <c r="S685" s="143">
        <f t="shared" si="52"/>
        <v>0</v>
      </c>
      <c r="T685" s="144">
        <f>IF(P685="nio",0,IF(P685&gt;0,VLOOKUP(K685,'3-Productie normen'!A:W,VLOOKUP(P685,'3-Productie normen'!$B$37:$C$59,2,FALSE),FALSE)))/VLOOKUP(B685,'2-Kosten per locatie'!$A$11:$C$31,3,FALSE)</f>
        <v>0</v>
      </c>
      <c r="U685" s="144">
        <f t="shared" si="53"/>
        <v>0</v>
      </c>
      <c r="V685" s="145" t="str">
        <f>VLOOKUP(K685,'3-Productie normen'!A:AG,29,FALSE)</f>
        <v>V</v>
      </c>
      <c r="W685" s="145"/>
      <c r="X685" s="146"/>
      <c r="Y685" s="147">
        <f t="shared" si="54"/>
        <v>8341.1999999999989</v>
      </c>
    </row>
    <row r="686" spans="1:25" s="148" customFormat="1" ht="13.9" customHeight="1">
      <c r="A686" s="137">
        <v>686</v>
      </c>
      <c r="B686" s="138" t="s">
        <v>480</v>
      </c>
      <c r="C686" s="138" t="s">
        <v>481</v>
      </c>
      <c r="D686" s="138"/>
      <c r="E686" s="2">
        <v>0</v>
      </c>
      <c r="F686" s="2" t="s">
        <v>1182</v>
      </c>
      <c r="G686" s="2" t="s">
        <v>1243</v>
      </c>
      <c r="H686" s="2" t="s">
        <v>1244</v>
      </c>
      <c r="I686" s="139" t="s">
        <v>46</v>
      </c>
      <c r="J686" s="139" t="s">
        <v>83</v>
      </c>
      <c r="K686" s="139" t="s">
        <v>51</v>
      </c>
      <c r="L686" s="139" t="s">
        <v>314</v>
      </c>
      <c r="M686" s="140"/>
      <c r="N686" s="141">
        <v>39.72</v>
      </c>
      <c r="O686" s="142">
        <f t="shared" si="50"/>
        <v>210</v>
      </c>
      <c r="P686" s="2">
        <v>210</v>
      </c>
      <c r="Q686" s="2">
        <v>0</v>
      </c>
      <c r="R686" s="143" t="e">
        <f t="shared" si="51"/>
        <v>#DIV/0!</v>
      </c>
      <c r="S686" s="143">
        <f t="shared" si="52"/>
        <v>0</v>
      </c>
      <c r="T686" s="144">
        <f>IF(P686="nio",0,IF(P686&gt;0,VLOOKUP(K686,'3-Productie normen'!A:W,VLOOKUP(P686,'3-Productie normen'!$B$37:$C$59,2,FALSE),FALSE)))/VLOOKUP(B686,'2-Kosten per locatie'!$A$11:$C$31,3,FALSE)</f>
        <v>0</v>
      </c>
      <c r="U686" s="144">
        <f t="shared" si="53"/>
        <v>0</v>
      </c>
      <c r="V686" s="145" t="str">
        <f>VLOOKUP(K686,'3-Productie normen'!A:AG,29,FALSE)</f>
        <v>V</v>
      </c>
      <c r="W686" s="145"/>
      <c r="X686" s="146"/>
      <c r="Y686" s="147">
        <f t="shared" si="54"/>
        <v>8341.1999999999989</v>
      </c>
    </row>
    <row r="687" spans="1:25" s="148" customFormat="1" ht="13.9" customHeight="1">
      <c r="A687" s="137">
        <v>687</v>
      </c>
      <c r="B687" s="138" t="s">
        <v>480</v>
      </c>
      <c r="C687" s="138" t="s">
        <v>481</v>
      </c>
      <c r="D687" s="138"/>
      <c r="E687" s="2">
        <v>0</v>
      </c>
      <c r="F687" s="2" t="s">
        <v>1182</v>
      </c>
      <c r="G687" s="2" t="s">
        <v>1245</v>
      </c>
      <c r="H687" s="2" t="s">
        <v>246</v>
      </c>
      <c r="I687" s="139" t="s">
        <v>46</v>
      </c>
      <c r="J687" s="139" t="s">
        <v>83</v>
      </c>
      <c r="K687" s="139" t="s">
        <v>51</v>
      </c>
      <c r="L687" s="139" t="s">
        <v>314</v>
      </c>
      <c r="M687" s="140"/>
      <c r="N687" s="141">
        <v>5.2</v>
      </c>
      <c r="O687" s="142">
        <f t="shared" si="50"/>
        <v>210</v>
      </c>
      <c r="P687" s="2">
        <v>210</v>
      </c>
      <c r="Q687" s="2">
        <v>0</v>
      </c>
      <c r="R687" s="143" t="e">
        <f t="shared" si="51"/>
        <v>#DIV/0!</v>
      </c>
      <c r="S687" s="143">
        <f t="shared" si="52"/>
        <v>0</v>
      </c>
      <c r="T687" s="144">
        <f>IF(P687="nio",0,IF(P687&gt;0,VLOOKUP(K687,'3-Productie normen'!A:W,VLOOKUP(P687,'3-Productie normen'!$B$37:$C$59,2,FALSE),FALSE)))/VLOOKUP(B687,'2-Kosten per locatie'!$A$11:$C$31,3,FALSE)</f>
        <v>0</v>
      </c>
      <c r="U687" s="144">
        <f t="shared" si="53"/>
        <v>0</v>
      </c>
      <c r="V687" s="145" t="str">
        <f>VLOOKUP(K687,'3-Productie normen'!A:AG,29,FALSE)</f>
        <v>V</v>
      </c>
      <c r="W687" s="145"/>
      <c r="X687" s="146"/>
      <c r="Y687" s="147">
        <f t="shared" si="54"/>
        <v>1092</v>
      </c>
    </row>
    <row r="688" spans="1:25" s="148" customFormat="1" ht="13.9" customHeight="1">
      <c r="A688" s="137">
        <v>688</v>
      </c>
      <c r="B688" s="138" t="s">
        <v>480</v>
      </c>
      <c r="C688" s="138" t="s">
        <v>481</v>
      </c>
      <c r="D688" s="138"/>
      <c r="E688" s="2">
        <v>0</v>
      </c>
      <c r="F688" s="2" t="s">
        <v>1182</v>
      </c>
      <c r="G688" s="2" t="s">
        <v>1246</v>
      </c>
      <c r="H688" s="2" t="s">
        <v>1247</v>
      </c>
      <c r="I688" s="139" t="s">
        <v>46</v>
      </c>
      <c r="J688" s="139" t="s">
        <v>83</v>
      </c>
      <c r="K688" s="139" t="s">
        <v>51</v>
      </c>
      <c r="L688" s="139" t="s">
        <v>314</v>
      </c>
      <c r="M688" s="140"/>
      <c r="N688" s="141">
        <v>45</v>
      </c>
      <c r="O688" s="142">
        <f t="shared" si="50"/>
        <v>210</v>
      </c>
      <c r="P688" s="2">
        <v>210</v>
      </c>
      <c r="Q688" s="2">
        <v>0</v>
      </c>
      <c r="R688" s="143" t="e">
        <f t="shared" si="51"/>
        <v>#DIV/0!</v>
      </c>
      <c r="S688" s="143">
        <f t="shared" si="52"/>
        <v>0</v>
      </c>
      <c r="T688" s="144">
        <f>IF(P688="nio",0,IF(P688&gt;0,VLOOKUP(K688,'3-Productie normen'!A:W,VLOOKUP(P688,'3-Productie normen'!$B$37:$C$59,2,FALSE),FALSE)))/VLOOKUP(B688,'2-Kosten per locatie'!$A$11:$C$31,3,FALSE)</f>
        <v>0</v>
      </c>
      <c r="U688" s="144">
        <f t="shared" si="53"/>
        <v>0</v>
      </c>
      <c r="V688" s="145" t="str">
        <f>VLOOKUP(K688,'3-Productie normen'!A:AG,29,FALSE)</f>
        <v>V</v>
      </c>
      <c r="W688" s="145"/>
      <c r="X688" s="146"/>
      <c r="Y688" s="147">
        <f t="shared" si="54"/>
        <v>9450</v>
      </c>
    </row>
    <row r="689" spans="1:25" s="148" customFormat="1" ht="13.9" customHeight="1">
      <c r="A689" s="137">
        <v>689</v>
      </c>
      <c r="B689" s="138" t="s">
        <v>480</v>
      </c>
      <c r="C689" s="138" t="s">
        <v>481</v>
      </c>
      <c r="D689" s="138"/>
      <c r="E689" s="2">
        <v>0</v>
      </c>
      <c r="F689" s="2" t="s">
        <v>1182</v>
      </c>
      <c r="G689" s="2" t="s">
        <v>1248</v>
      </c>
      <c r="H689" s="2" t="s">
        <v>246</v>
      </c>
      <c r="I689" s="139" t="s">
        <v>46</v>
      </c>
      <c r="J689" s="139" t="s">
        <v>320</v>
      </c>
      <c r="K689" s="139" t="s">
        <v>321</v>
      </c>
      <c r="L689" s="139" t="s">
        <v>314</v>
      </c>
      <c r="M689" s="140"/>
      <c r="N689" s="141">
        <v>9.82</v>
      </c>
      <c r="O689" s="142">
        <f t="shared" si="50"/>
        <v>420</v>
      </c>
      <c r="P689" s="2">
        <v>210</v>
      </c>
      <c r="Q689" s="2">
        <v>210</v>
      </c>
      <c r="R689" s="143" t="e">
        <f t="shared" si="51"/>
        <v>#DIV/0!</v>
      </c>
      <c r="S689" s="143" t="e">
        <f t="shared" si="52"/>
        <v>#DIV/0!</v>
      </c>
      <c r="T689" s="144">
        <f>IF(P689="nio",0,IF(P689&gt;0,VLOOKUP(K689,'3-Productie normen'!A:W,VLOOKUP(P689,'3-Productie normen'!$B$37:$C$59,2,FALSE),FALSE)))/VLOOKUP(B689,'2-Kosten per locatie'!$A$11:$C$31,3,FALSE)</f>
        <v>0</v>
      </c>
      <c r="U689" s="144">
        <f t="shared" si="53"/>
        <v>0</v>
      </c>
      <c r="V689" s="145" t="str">
        <f>VLOOKUP(K689,'3-Productie normen'!A:AG,29,FALSE)</f>
        <v>S</v>
      </c>
      <c r="W689" s="145"/>
      <c r="X689" s="146"/>
      <c r="Y689" s="147">
        <f t="shared" si="54"/>
        <v>4124.4000000000005</v>
      </c>
    </row>
    <row r="690" spans="1:25" s="148" customFormat="1" ht="13.9" customHeight="1">
      <c r="A690" s="137">
        <v>690</v>
      </c>
      <c r="B690" s="138" t="s">
        <v>480</v>
      </c>
      <c r="C690" s="138" t="s">
        <v>481</v>
      </c>
      <c r="D690" s="138"/>
      <c r="E690" s="2">
        <v>0</v>
      </c>
      <c r="F690" s="2" t="s">
        <v>1182</v>
      </c>
      <c r="G690" s="2" t="s">
        <v>1249</v>
      </c>
      <c r="H690" s="2" t="s">
        <v>246</v>
      </c>
      <c r="I690" s="139" t="s">
        <v>46</v>
      </c>
      <c r="J690" s="139" t="s">
        <v>323</v>
      </c>
      <c r="K690" s="139" t="s">
        <v>321</v>
      </c>
      <c r="L690" s="139" t="s">
        <v>314</v>
      </c>
      <c r="M690" s="140"/>
      <c r="N690" s="141">
        <v>1.21</v>
      </c>
      <c r="O690" s="142">
        <f t="shared" si="50"/>
        <v>420</v>
      </c>
      <c r="P690" s="2">
        <v>210</v>
      </c>
      <c r="Q690" s="2">
        <v>210</v>
      </c>
      <c r="R690" s="143" t="e">
        <f t="shared" si="51"/>
        <v>#DIV/0!</v>
      </c>
      <c r="S690" s="143" t="e">
        <f t="shared" si="52"/>
        <v>#DIV/0!</v>
      </c>
      <c r="T690" s="144">
        <f>IF(P690="nio",0,IF(P690&gt;0,VLOOKUP(K690,'3-Productie normen'!A:W,VLOOKUP(P690,'3-Productie normen'!$B$37:$C$59,2,FALSE),FALSE)))/VLOOKUP(B690,'2-Kosten per locatie'!$A$11:$C$31,3,FALSE)</f>
        <v>0</v>
      </c>
      <c r="U690" s="144">
        <f t="shared" si="53"/>
        <v>0</v>
      </c>
      <c r="V690" s="145" t="str">
        <f>VLOOKUP(K690,'3-Productie normen'!A:AG,29,FALSE)</f>
        <v>S</v>
      </c>
      <c r="W690" s="145"/>
      <c r="X690" s="146"/>
      <c r="Y690" s="147">
        <f t="shared" si="54"/>
        <v>508.2</v>
      </c>
    </row>
    <row r="691" spans="1:25" s="148" customFormat="1" ht="13.9" customHeight="1">
      <c r="A691" s="137">
        <v>691</v>
      </c>
      <c r="B691" s="138" t="s">
        <v>480</v>
      </c>
      <c r="C691" s="138" t="s">
        <v>481</v>
      </c>
      <c r="D691" s="138"/>
      <c r="E691" s="2">
        <v>0</v>
      </c>
      <c r="F691" s="2" t="s">
        <v>1182</v>
      </c>
      <c r="G691" s="2" t="s">
        <v>1250</v>
      </c>
      <c r="H691" s="2" t="s">
        <v>246</v>
      </c>
      <c r="I691" s="139" t="s">
        <v>46</v>
      </c>
      <c r="J691" s="139" t="s">
        <v>323</v>
      </c>
      <c r="K691" s="139" t="s">
        <v>321</v>
      </c>
      <c r="L691" s="139" t="s">
        <v>314</v>
      </c>
      <c r="M691" s="140"/>
      <c r="N691" s="141">
        <v>1.2</v>
      </c>
      <c r="O691" s="142">
        <f t="shared" si="50"/>
        <v>420</v>
      </c>
      <c r="P691" s="2">
        <v>210</v>
      </c>
      <c r="Q691" s="2">
        <v>210</v>
      </c>
      <c r="R691" s="143" t="e">
        <f t="shared" si="51"/>
        <v>#DIV/0!</v>
      </c>
      <c r="S691" s="143" t="e">
        <f t="shared" si="52"/>
        <v>#DIV/0!</v>
      </c>
      <c r="T691" s="144">
        <f>IF(P691="nio",0,IF(P691&gt;0,VLOOKUP(K691,'3-Productie normen'!A:W,VLOOKUP(P691,'3-Productie normen'!$B$37:$C$59,2,FALSE),FALSE)))/VLOOKUP(B691,'2-Kosten per locatie'!$A$11:$C$31,3,FALSE)</f>
        <v>0</v>
      </c>
      <c r="U691" s="144">
        <f t="shared" si="53"/>
        <v>0</v>
      </c>
      <c r="V691" s="145" t="str">
        <f>VLOOKUP(K691,'3-Productie normen'!A:AG,29,FALSE)</f>
        <v>S</v>
      </c>
      <c r="W691" s="145"/>
      <c r="X691" s="146"/>
      <c r="Y691" s="147">
        <f t="shared" si="54"/>
        <v>504</v>
      </c>
    </row>
    <row r="692" spans="1:25" s="148" customFormat="1" ht="13.9" customHeight="1">
      <c r="A692" s="137">
        <v>692</v>
      </c>
      <c r="B692" s="138" t="s">
        <v>480</v>
      </c>
      <c r="C692" s="138" t="s">
        <v>481</v>
      </c>
      <c r="D692" s="138"/>
      <c r="E692" s="2">
        <v>0</v>
      </c>
      <c r="F692" s="2" t="s">
        <v>1182</v>
      </c>
      <c r="G692" s="2" t="s">
        <v>1251</v>
      </c>
      <c r="H692" s="2" t="s">
        <v>246</v>
      </c>
      <c r="I692" s="139" t="s">
        <v>46</v>
      </c>
      <c r="J692" s="139" t="s">
        <v>323</v>
      </c>
      <c r="K692" s="139" t="s">
        <v>321</v>
      </c>
      <c r="L692" s="139" t="s">
        <v>314</v>
      </c>
      <c r="M692" s="140"/>
      <c r="N692" s="141">
        <v>1.2</v>
      </c>
      <c r="O692" s="142">
        <f t="shared" si="50"/>
        <v>420</v>
      </c>
      <c r="P692" s="2">
        <v>210</v>
      </c>
      <c r="Q692" s="2">
        <v>210</v>
      </c>
      <c r="R692" s="143" t="e">
        <f t="shared" si="51"/>
        <v>#DIV/0!</v>
      </c>
      <c r="S692" s="143" t="e">
        <f t="shared" si="52"/>
        <v>#DIV/0!</v>
      </c>
      <c r="T692" s="144">
        <f>IF(P692="nio",0,IF(P692&gt;0,VLOOKUP(K692,'3-Productie normen'!A:W,VLOOKUP(P692,'3-Productie normen'!$B$37:$C$59,2,FALSE),FALSE)))/VLOOKUP(B692,'2-Kosten per locatie'!$A$11:$C$31,3,FALSE)</f>
        <v>0</v>
      </c>
      <c r="U692" s="144">
        <f t="shared" si="53"/>
        <v>0</v>
      </c>
      <c r="V692" s="145" t="str">
        <f>VLOOKUP(K692,'3-Productie normen'!A:AG,29,FALSE)</f>
        <v>S</v>
      </c>
      <c r="W692" s="145"/>
      <c r="X692" s="146"/>
      <c r="Y692" s="147">
        <f t="shared" si="54"/>
        <v>504</v>
      </c>
    </row>
    <row r="693" spans="1:25" s="148" customFormat="1" ht="13.9" customHeight="1">
      <c r="A693" s="137">
        <v>693</v>
      </c>
      <c r="B693" s="138" t="s">
        <v>480</v>
      </c>
      <c r="C693" s="138" t="s">
        <v>481</v>
      </c>
      <c r="D693" s="138"/>
      <c r="E693" s="2">
        <v>0</v>
      </c>
      <c r="F693" s="2" t="s">
        <v>1182</v>
      </c>
      <c r="G693" s="2" t="s">
        <v>1252</v>
      </c>
      <c r="H693" s="2" t="s">
        <v>246</v>
      </c>
      <c r="I693" s="139" t="s">
        <v>46</v>
      </c>
      <c r="J693" s="139" t="s">
        <v>323</v>
      </c>
      <c r="K693" s="139" t="s">
        <v>321</v>
      </c>
      <c r="L693" s="139" t="s">
        <v>314</v>
      </c>
      <c r="M693" s="140"/>
      <c r="N693" s="141">
        <v>1.2</v>
      </c>
      <c r="O693" s="142">
        <f t="shared" si="50"/>
        <v>420</v>
      </c>
      <c r="P693" s="2">
        <v>210</v>
      </c>
      <c r="Q693" s="2">
        <v>210</v>
      </c>
      <c r="R693" s="143" t="e">
        <f t="shared" si="51"/>
        <v>#DIV/0!</v>
      </c>
      <c r="S693" s="143" t="e">
        <f t="shared" si="52"/>
        <v>#DIV/0!</v>
      </c>
      <c r="T693" s="144">
        <f>IF(P693="nio",0,IF(P693&gt;0,VLOOKUP(K693,'3-Productie normen'!A:W,VLOOKUP(P693,'3-Productie normen'!$B$37:$C$59,2,FALSE),FALSE)))/VLOOKUP(B693,'2-Kosten per locatie'!$A$11:$C$31,3,FALSE)</f>
        <v>0</v>
      </c>
      <c r="U693" s="144">
        <f t="shared" si="53"/>
        <v>0</v>
      </c>
      <c r="V693" s="145" t="str">
        <f>VLOOKUP(K693,'3-Productie normen'!A:AG,29,FALSE)</f>
        <v>S</v>
      </c>
      <c r="W693" s="145"/>
      <c r="X693" s="146"/>
      <c r="Y693" s="147">
        <f t="shared" si="54"/>
        <v>504</v>
      </c>
    </row>
    <row r="694" spans="1:25" s="148" customFormat="1" ht="13.9" customHeight="1">
      <c r="A694" s="137">
        <v>694</v>
      </c>
      <c r="B694" s="138" t="s">
        <v>480</v>
      </c>
      <c r="C694" s="138" t="s">
        <v>481</v>
      </c>
      <c r="D694" s="138"/>
      <c r="E694" s="2">
        <v>0</v>
      </c>
      <c r="F694" s="2" t="s">
        <v>1182</v>
      </c>
      <c r="G694" s="2" t="s">
        <v>1253</v>
      </c>
      <c r="H694" s="2" t="s">
        <v>246</v>
      </c>
      <c r="I694" s="139" t="s">
        <v>46</v>
      </c>
      <c r="J694" s="139" t="s">
        <v>323</v>
      </c>
      <c r="K694" s="139" t="s">
        <v>321</v>
      </c>
      <c r="L694" s="139" t="s">
        <v>492</v>
      </c>
      <c r="M694" s="140"/>
      <c r="N694" s="141">
        <v>1.21</v>
      </c>
      <c r="O694" s="142">
        <f t="shared" si="50"/>
        <v>420</v>
      </c>
      <c r="P694" s="2">
        <v>210</v>
      </c>
      <c r="Q694" s="2">
        <v>210</v>
      </c>
      <c r="R694" s="143" t="e">
        <f t="shared" si="51"/>
        <v>#DIV/0!</v>
      </c>
      <c r="S694" s="143" t="e">
        <f t="shared" si="52"/>
        <v>#DIV/0!</v>
      </c>
      <c r="T694" s="144">
        <f>IF(P694="nio",0,IF(P694&gt;0,VLOOKUP(K694,'3-Productie normen'!A:W,VLOOKUP(P694,'3-Productie normen'!$B$37:$C$59,2,FALSE),FALSE)))/VLOOKUP(B694,'2-Kosten per locatie'!$A$11:$C$31,3,FALSE)</f>
        <v>0</v>
      </c>
      <c r="U694" s="144">
        <f t="shared" si="53"/>
        <v>0</v>
      </c>
      <c r="V694" s="145" t="str">
        <f>VLOOKUP(K694,'3-Productie normen'!A:AG,29,FALSE)</f>
        <v>S</v>
      </c>
      <c r="W694" s="145"/>
      <c r="X694" s="146"/>
      <c r="Y694" s="147">
        <f t="shared" si="54"/>
        <v>508.2</v>
      </c>
    </row>
    <row r="695" spans="1:25" s="148" customFormat="1" ht="13.9" customHeight="1">
      <c r="A695" s="137">
        <v>695</v>
      </c>
      <c r="B695" s="138" t="s">
        <v>480</v>
      </c>
      <c r="C695" s="138" t="s">
        <v>481</v>
      </c>
      <c r="D695" s="138"/>
      <c r="E695" s="2">
        <v>0</v>
      </c>
      <c r="F695" s="2" t="s">
        <v>1182</v>
      </c>
      <c r="G695" s="2" t="s">
        <v>1254</v>
      </c>
      <c r="H695" s="2" t="s">
        <v>1255</v>
      </c>
      <c r="I695" s="139" t="s">
        <v>350</v>
      </c>
      <c r="J695" s="139" t="s">
        <v>450</v>
      </c>
      <c r="K695" s="139" t="s">
        <v>619</v>
      </c>
      <c r="L695" s="139" t="s">
        <v>999</v>
      </c>
      <c r="M695" s="140"/>
      <c r="N695" s="141">
        <v>397.07</v>
      </c>
      <c r="O695" s="142">
        <f t="shared" si="50"/>
        <v>210</v>
      </c>
      <c r="P695" s="2">
        <v>210</v>
      </c>
      <c r="Q695" s="2">
        <v>0</v>
      </c>
      <c r="R695" s="143" t="e">
        <f t="shared" si="51"/>
        <v>#DIV/0!</v>
      </c>
      <c r="S695" s="143">
        <f t="shared" si="52"/>
        <v>0</v>
      </c>
      <c r="T695" s="144">
        <f>IF(P695="nio",0,IF(P695&gt;0,VLOOKUP(K695,'3-Productie normen'!A:W,VLOOKUP(P695,'3-Productie normen'!$B$37:$C$59,2,FALSE),FALSE)))/VLOOKUP(B695,'2-Kosten per locatie'!$A$11:$C$31,3,FALSE)</f>
        <v>0</v>
      </c>
      <c r="U695" s="144">
        <f t="shared" si="53"/>
        <v>0</v>
      </c>
      <c r="V695" s="145" t="str">
        <f>VLOOKUP(K695,'3-Productie normen'!A:AG,29,FALSE)</f>
        <v>L</v>
      </c>
      <c r="W695" s="145"/>
      <c r="X695" s="146"/>
      <c r="Y695" s="147">
        <f t="shared" si="54"/>
        <v>83384.7</v>
      </c>
    </row>
    <row r="696" spans="1:25" s="148" customFormat="1" ht="13.9" customHeight="1">
      <c r="A696" s="137">
        <v>696</v>
      </c>
      <c r="B696" s="138" t="s">
        <v>480</v>
      </c>
      <c r="C696" s="138" t="s">
        <v>481</v>
      </c>
      <c r="D696" s="138"/>
      <c r="E696" s="2">
        <v>0</v>
      </c>
      <c r="F696" s="2" t="s">
        <v>1182</v>
      </c>
      <c r="G696" s="2" t="s">
        <v>1256</v>
      </c>
      <c r="H696" s="2" t="s">
        <v>1257</v>
      </c>
      <c r="I696" s="139" t="s">
        <v>267</v>
      </c>
      <c r="J696" s="139" t="s">
        <v>267</v>
      </c>
      <c r="K696" s="139" t="s">
        <v>259</v>
      </c>
      <c r="L696" s="139" t="s">
        <v>999</v>
      </c>
      <c r="M696" s="140"/>
      <c r="N696" s="141">
        <v>13</v>
      </c>
      <c r="O696" s="142">
        <f t="shared" si="50"/>
        <v>0</v>
      </c>
      <c r="P696" s="2" t="s">
        <v>477</v>
      </c>
      <c r="Q696" s="2">
        <v>0</v>
      </c>
      <c r="R696" s="143">
        <f t="shared" si="51"/>
        <v>0</v>
      </c>
      <c r="S696" s="143">
        <f t="shared" si="52"/>
        <v>0</v>
      </c>
      <c r="T696" s="144">
        <f>IF(P696="nio",0,IF(P696&gt;0,VLOOKUP(K696,'3-Productie normen'!A:W,VLOOKUP(P696,'3-Productie normen'!$B$37:$C$59,2,FALSE),FALSE)))/VLOOKUP(B696,'2-Kosten per locatie'!$A$11:$C$31,3,FALSE)</f>
        <v>0</v>
      </c>
      <c r="U696" s="144">
        <f t="shared" si="53"/>
        <v>0</v>
      </c>
      <c r="V696" s="145">
        <f>VLOOKUP(K696,'3-Productie normen'!A:AG,29,FALSE)</f>
        <v>0</v>
      </c>
      <c r="W696" s="145"/>
      <c r="X696" s="146"/>
      <c r="Y696" s="147">
        <f t="shared" si="54"/>
        <v>0</v>
      </c>
    </row>
    <row r="697" spans="1:25" s="148" customFormat="1" ht="13.9" customHeight="1">
      <c r="A697" s="137">
        <v>697</v>
      </c>
      <c r="B697" s="138" t="s">
        <v>480</v>
      </c>
      <c r="C697" s="138" t="s">
        <v>481</v>
      </c>
      <c r="D697" s="138"/>
      <c r="E697" s="2">
        <v>0</v>
      </c>
      <c r="F697" s="2" t="s">
        <v>1182</v>
      </c>
      <c r="G697" s="2" t="s">
        <v>1258</v>
      </c>
      <c r="H697" s="2" t="s">
        <v>1259</v>
      </c>
      <c r="I697" s="139" t="s">
        <v>267</v>
      </c>
      <c r="J697" s="139" t="s">
        <v>267</v>
      </c>
      <c r="K697" s="139" t="s">
        <v>259</v>
      </c>
      <c r="L697" s="139" t="s">
        <v>999</v>
      </c>
      <c r="M697" s="140"/>
      <c r="N697" s="141">
        <v>13</v>
      </c>
      <c r="O697" s="142">
        <f t="shared" si="50"/>
        <v>0</v>
      </c>
      <c r="P697" s="2" t="s">
        <v>477</v>
      </c>
      <c r="Q697" s="2">
        <v>0</v>
      </c>
      <c r="R697" s="143">
        <f t="shared" si="51"/>
        <v>0</v>
      </c>
      <c r="S697" s="143">
        <f t="shared" si="52"/>
        <v>0</v>
      </c>
      <c r="T697" s="144">
        <f>IF(P697="nio",0,IF(P697&gt;0,VLOOKUP(K697,'3-Productie normen'!A:W,VLOOKUP(P697,'3-Productie normen'!$B$37:$C$59,2,FALSE),FALSE)))/VLOOKUP(B697,'2-Kosten per locatie'!$A$11:$C$31,3,FALSE)</f>
        <v>0</v>
      </c>
      <c r="U697" s="144">
        <f t="shared" si="53"/>
        <v>0</v>
      </c>
      <c r="V697" s="145">
        <f>VLOOKUP(K697,'3-Productie normen'!A:AG,29,FALSE)</f>
        <v>0</v>
      </c>
      <c r="W697" s="145"/>
      <c r="X697" s="146"/>
      <c r="Y697" s="147">
        <f t="shared" si="54"/>
        <v>0</v>
      </c>
    </row>
    <row r="698" spans="1:25" s="148" customFormat="1" ht="13.9" customHeight="1">
      <c r="A698" s="137">
        <v>698</v>
      </c>
      <c r="B698" s="138" t="s">
        <v>480</v>
      </c>
      <c r="C698" s="138" t="s">
        <v>481</v>
      </c>
      <c r="D698" s="138"/>
      <c r="E698" s="2">
        <v>0</v>
      </c>
      <c r="F698" s="2" t="s">
        <v>1182</v>
      </c>
      <c r="G698" s="2" t="s">
        <v>1260</v>
      </c>
      <c r="H698" s="2" t="s">
        <v>246</v>
      </c>
      <c r="I698" s="139" t="s">
        <v>277</v>
      </c>
      <c r="J698" s="139" t="s">
        <v>52</v>
      </c>
      <c r="K698" s="139" t="s">
        <v>417</v>
      </c>
      <c r="L698" s="139" t="s">
        <v>314</v>
      </c>
      <c r="M698" s="140"/>
      <c r="N698" s="141">
        <v>8.42</v>
      </c>
      <c r="O698" s="142">
        <f t="shared" si="50"/>
        <v>126</v>
      </c>
      <c r="P698" s="2">
        <v>126</v>
      </c>
      <c r="Q698" s="2">
        <v>0</v>
      </c>
      <c r="R698" s="143" t="e">
        <f t="shared" si="51"/>
        <v>#DIV/0!</v>
      </c>
      <c r="S698" s="143">
        <f t="shared" si="52"/>
        <v>0</v>
      </c>
      <c r="T698" s="144">
        <f>IF(P698="nio",0,IF(P698&gt;0,VLOOKUP(K698,'3-Productie normen'!A:W,VLOOKUP(P698,'3-Productie normen'!$B$37:$C$59,2,FALSE),FALSE)))/VLOOKUP(B698,'2-Kosten per locatie'!$A$11:$C$31,3,FALSE)</f>
        <v>0</v>
      </c>
      <c r="U698" s="144">
        <f t="shared" si="53"/>
        <v>0</v>
      </c>
      <c r="V698" s="145" t="str">
        <f>VLOOKUP(K698,'3-Productie normen'!A:AG,29,FALSE)</f>
        <v>B</v>
      </c>
      <c r="W698" s="145"/>
      <c r="X698" s="146"/>
      <c r="Y698" s="147">
        <f t="shared" si="54"/>
        <v>1060.92</v>
      </c>
    </row>
    <row r="699" spans="1:25" s="148" customFormat="1" ht="13.9" customHeight="1">
      <c r="A699" s="137">
        <v>699</v>
      </c>
      <c r="B699" s="138" t="s">
        <v>480</v>
      </c>
      <c r="C699" s="138" t="s">
        <v>481</v>
      </c>
      <c r="D699" s="138"/>
      <c r="E699" s="2">
        <v>0</v>
      </c>
      <c r="F699" s="2" t="s">
        <v>1182</v>
      </c>
      <c r="G699" s="2" t="s">
        <v>1261</v>
      </c>
      <c r="H699" s="2" t="s">
        <v>1262</v>
      </c>
      <c r="I699" s="139" t="s">
        <v>277</v>
      </c>
      <c r="J699" s="139" t="s">
        <v>52</v>
      </c>
      <c r="K699" s="139" t="s">
        <v>417</v>
      </c>
      <c r="L699" s="139" t="s">
        <v>492</v>
      </c>
      <c r="M699" s="140"/>
      <c r="N699" s="141">
        <v>10.15</v>
      </c>
      <c r="O699" s="142">
        <f t="shared" si="50"/>
        <v>126</v>
      </c>
      <c r="P699" s="2">
        <v>126</v>
      </c>
      <c r="Q699" s="2">
        <v>0</v>
      </c>
      <c r="R699" s="143" t="e">
        <f t="shared" si="51"/>
        <v>#DIV/0!</v>
      </c>
      <c r="S699" s="143">
        <f t="shared" si="52"/>
        <v>0</v>
      </c>
      <c r="T699" s="144">
        <f>IF(P699="nio",0,IF(P699&gt;0,VLOOKUP(K699,'3-Productie normen'!A:W,VLOOKUP(P699,'3-Productie normen'!$B$37:$C$59,2,FALSE),FALSE)))/VLOOKUP(B699,'2-Kosten per locatie'!$A$11:$C$31,3,FALSE)</f>
        <v>0</v>
      </c>
      <c r="U699" s="144">
        <f t="shared" si="53"/>
        <v>0</v>
      </c>
      <c r="V699" s="145" t="str">
        <f>VLOOKUP(K699,'3-Productie normen'!A:AG,29,FALSE)</f>
        <v>B</v>
      </c>
      <c r="W699" s="145"/>
      <c r="X699" s="146"/>
      <c r="Y699" s="147">
        <f t="shared" si="54"/>
        <v>1278.9000000000001</v>
      </c>
    </row>
    <row r="700" spans="1:25" s="148" customFormat="1" ht="13.9" customHeight="1">
      <c r="A700" s="137">
        <v>700</v>
      </c>
      <c r="B700" s="138" t="s">
        <v>480</v>
      </c>
      <c r="C700" s="138" t="s">
        <v>481</v>
      </c>
      <c r="D700" s="138"/>
      <c r="E700" s="2">
        <v>0</v>
      </c>
      <c r="F700" s="2" t="s">
        <v>1182</v>
      </c>
      <c r="G700" s="2" t="s">
        <v>1263</v>
      </c>
      <c r="H700" s="2" t="s">
        <v>1264</v>
      </c>
      <c r="I700" s="139" t="s">
        <v>277</v>
      </c>
      <c r="J700" s="139" t="s">
        <v>52</v>
      </c>
      <c r="K700" s="139" t="s">
        <v>417</v>
      </c>
      <c r="L700" s="139" t="s">
        <v>492</v>
      </c>
      <c r="M700" s="140"/>
      <c r="N700" s="141">
        <v>10.15</v>
      </c>
      <c r="O700" s="142">
        <f t="shared" si="50"/>
        <v>126</v>
      </c>
      <c r="P700" s="2">
        <v>126</v>
      </c>
      <c r="Q700" s="2">
        <v>0</v>
      </c>
      <c r="R700" s="143" t="e">
        <f t="shared" si="51"/>
        <v>#DIV/0!</v>
      </c>
      <c r="S700" s="143">
        <f t="shared" si="52"/>
        <v>0</v>
      </c>
      <c r="T700" s="144">
        <f>IF(P700="nio",0,IF(P700&gt;0,VLOOKUP(K700,'3-Productie normen'!A:W,VLOOKUP(P700,'3-Productie normen'!$B$37:$C$59,2,FALSE),FALSE)))/VLOOKUP(B700,'2-Kosten per locatie'!$A$11:$C$31,3,FALSE)</f>
        <v>0</v>
      </c>
      <c r="U700" s="144">
        <f t="shared" si="53"/>
        <v>0</v>
      </c>
      <c r="V700" s="145" t="str">
        <f>VLOOKUP(K700,'3-Productie normen'!A:AG,29,FALSE)</f>
        <v>B</v>
      </c>
      <c r="W700" s="145"/>
      <c r="X700" s="146"/>
      <c r="Y700" s="147">
        <f t="shared" si="54"/>
        <v>1278.9000000000001</v>
      </c>
    </row>
    <row r="701" spans="1:25" s="148" customFormat="1" ht="13.9" customHeight="1">
      <c r="A701" s="137">
        <v>701</v>
      </c>
      <c r="B701" s="138" t="s">
        <v>480</v>
      </c>
      <c r="C701" s="138" t="s">
        <v>481</v>
      </c>
      <c r="D701" s="138"/>
      <c r="E701" s="2">
        <v>0</v>
      </c>
      <c r="F701" s="2" t="s">
        <v>1182</v>
      </c>
      <c r="G701" s="2" t="s">
        <v>1265</v>
      </c>
      <c r="H701" s="2" t="s">
        <v>1266</v>
      </c>
      <c r="I701" s="139" t="s">
        <v>350</v>
      </c>
      <c r="J701" s="139" t="s">
        <v>351</v>
      </c>
      <c r="K701" s="139" t="s">
        <v>612</v>
      </c>
      <c r="L701" s="139" t="s">
        <v>492</v>
      </c>
      <c r="M701" s="140"/>
      <c r="N701" s="141">
        <v>55.42</v>
      </c>
      <c r="O701" s="142">
        <f t="shared" si="50"/>
        <v>126</v>
      </c>
      <c r="P701" s="2">
        <v>126</v>
      </c>
      <c r="Q701" s="2">
        <v>0</v>
      </c>
      <c r="R701" s="143" t="e">
        <f t="shared" si="51"/>
        <v>#DIV/0!</v>
      </c>
      <c r="S701" s="143">
        <f t="shared" si="52"/>
        <v>0</v>
      </c>
      <c r="T701" s="144">
        <f>IF(P701="nio",0,IF(P701&gt;0,VLOOKUP(K701,'3-Productie normen'!A:W,VLOOKUP(P701,'3-Productie normen'!$B$37:$C$59,2,FALSE),FALSE)))/VLOOKUP(B701,'2-Kosten per locatie'!$A$11:$C$31,3,FALSE)</f>
        <v>0</v>
      </c>
      <c r="U701" s="144">
        <f t="shared" si="53"/>
        <v>0</v>
      </c>
      <c r="V701" s="145" t="str">
        <f>VLOOKUP(K701,'3-Productie normen'!A:AG,29,FALSE)</f>
        <v>L</v>
      </c>
      <c r="W701" s="145"/>
      <c r="X701" s="146"/>
      <c r="Y701" s="147">
        <f t="shared" si="54"/>
        <v>6982.92</v>
      </c>
    </row>
    <row r="702" spans="1:25" s="148" customFormat="1" ht="13.9" customHeight="1">
      <c r="A702" s="137">
        <v>702</v>
      </c>
      <c r="B702" s="138" t="s">
        <v>480</v>
      </c>
      <c r="C702" s="138" t="s">
        <v>481</v>
      </c>
      <c r="D702" s="138"/>
      <c r="E702" s="2">
        <v>0</v>
      </c>
      <c r="F702" s="2" t="s">
        <v>1182</v>
      </c>
      <c r="G702" s="2" t="s">
        <v>1267</v>
      </c>
      <c r="H702" s="2" t="s">
        <v>1268</v>
      </c>
      <c r="I702" s="139" t="s">
        <v>267</v>
      </c>
      <c r="J702" s="139" t="s">
        <v>267</v>
      </c>
      <c r="K702" s="139" t="s">
        <v>259</v>
      </c>
      <c r="L702" s="139" t="s">
        <v>492</v>
      </c>
      <c r="M702" s="140"/>
      <c r="N702" s="141">
        <v>4.93</v>
      </c>
      <c r="O702" s="142">
        <f t="shared" si="50"/>
        <v>0</v>
      </c>
      <c r="P702" s="2" t="s">
        <v>477</v>
      </c>
      <c r="Q702" s="2">
        <v>0</v>
      </c>
      <c r="R702" s="143">
        <f t="shared" si="51"/>
        <v>0</v>
      </c>
      <c r="S702" s="143">
        <f t="shared" si="52"/>
        <v>0</v>
      </c>
      <c r="T702" s="144">
        <f>IF(P702="nio",0,IF(P702&gt;0,VLOOKUP(K702,'3-Productie normen'!A:W,VLOOKUP(P702,'3-Productie normen'!$B$37:$C$59,2,FALSE),FALSE)))/VLOOKUP(B702,'2-Kosten per locatie'!$A$11:$C$31,3,FALSE)</f>
        <v>0</v>
      </c>
      <c r="U702" s="144">
        <f t="shared" si="53"/>
        <v>0</v>
      </c>
      <c r="V702" s="145">
        <f>VLOOKUP(K702,'3-Productie normen'!A:AG,29,FALSE)</f>
        <v>0</v>
      </c>
      <c r="W702" s="145"/>
      <c r="X702" s="146"/>
      <c r="Y702" s="147">
        <f t="shared" si="54"/>
        <v>0</v>
      </c>
    </row>
    <row r="703" spans="1:25" s="148" customFormat="1" ht="13.9" customHeight="1">
      <c r="A703" s="137">
        <v>703</v>
      </c>
      <c r="B703" s="138" t="s">
        <v>480</v>
      </c>
      <c r="C703" s="138" t="s">
        <v>481</v>
      </c>
      <c r="D703" s="138"/>
      <c r="E703" s="2">
        <v>0</v>
      </c>
      <c r="F703" s="2" t="s">
        <v>1182</v>
      </c>
      <c r="G703" s="2" t="s">
        <v>1269</v>
      </c>
      <c r="H703" s="2" t="s">
        <v>1270</v>
      </c>
      <c r="I703" s="139" t="s">
        <v>267</v>
      </c>
      <c r="J703" s="139" t="s">
        <v>267</v>
      </c>
      <c r="K703" s="139" t="s">
        <v>259</v>
      </c>
      <c r="L703" s="139" t="s">
        <v>492</v>
      </c>
      <c r="M703" s="140"/>
      <c r="N703" s="141">
        <v>4.04</v>
      </c>
      <c r="O703" s="142">
        <f t="shared" si="50"/>
        <v>0</v>
      </c>
      <c r="P703" s="2" t="s">
        <v>477</v>
      </c>
      <c r="Q703" s="2">
        <v>0</v>
      </c>
      <c r="R703" s="143">
        <f t="shared" si="51"/>
        <v>0</v>
      </c>
      <c r="S703" s="143">
        <f t="shared" si="52"/>
        <v>0</v>
      </c>
      <c r="T703" s="144">
        <f>IF(P703="nio",0,IF(P703&gt;0,VLOOKUP(K703,'3-Productie normen'!A:W,VLOOKUP(P703,'3-Productie normen'!$B$37:$C$59,2,FALSE),FALSE)))/VLOOKUP(B703,'2-Kosten per locatie'!$A$11:$C$31,3,FALSE)</f>
        <v>0</v>
      </c>
      <c r="U703" s="144">
        <f t="shared" si="53"/>
        <v>0</v>
      </c>
      <c r="V703" s="145">
        <f>VLOOKUP(K703,'3-Productie normen'!A:AG,29,FALSE)</f>
        <v>0</v>
      </c>
      <c r="W703" s="145"/>
      <c r="X703" s="146"/>
      <c r="Y703" s="147">
        <f t="shared" si="54"/>
        <v>0</v>
      </c>
    </row>
    <row r="704" spans="1:25" s="148" customFormat="1" ht="13.9" customHeight="1">
      <c r="A704" s="137">
        <v>704</v>
      </c>
      <c r="B704" s="138" t="s">
        <v>480</v>
      </c>
      <c r="C704" s="138" t="s">
        <v>481</v>
      </c>
      <c r="D704" s="138"/>
      <c r="E704" s="2">
        <v>0</v>
      </c>
      <c r="F704" s="2" t="s">
        <v>1182</v>
      </c>
      <c r="G704" s="2" t="s">
        <v>1271</v>
      </c>
      <c r="H704" s="2" t="s">
        <v>1272</v>
      </c>
      <c r="I704" s="139" t="s">
        <v>267</v>
      </c>
      <c r="J704" s="139" t="s">
        <v>267</v>
      </c>
      <c r="K704" s="139" t="s">
        <v>259</v>
      </c>
      <c r="L704" s="139" t="s">
        <v>537</v>
      </c>
      <c r="M704" s="140"/>
      <c r="N704" s="141">
        <v>9.09</v>
      </c>
      <c r="O704" s="142">
        <f t="shared" si="50"/>
        <v>0</v>
      </c>
      <c r="P704" s="2" t="s">
        <v>477</v>
      </c>
      <c r="Q704" s="2">
        <v>0</v>
      </c>
      <c r="R704" s="143">
        <f t="shared" si="51"/>
        <v>0</v>
      </c>
      <c r="S704" s="143">
        <f t="shared" si="52"/>
        <v>0</v>
      </c>
      <c r="T704" s="144">
        <f>IF(P704="nio",0,IF(P704&gt;0,VLOOKUP(K704,'3-Productie normen'!A:W,VLOOKUP(P704,'3-Productie normen'!$B$37:$C$59,2,FALSE),FALSE)))/VLOOKUP(B704,'2-Kosten per locatie'!$A$11:$C$31,3,FALSE)</f>
        <v>0</v>
      </c>
      <c r="U704" s="144">
        <f t="shared" si="53"/>
        <v>0</v>
      </c>
      <c r="V704" s="145">
        <f>VLOOKUP(K704,'3-Productie normen'!A:AG,29,FALSE)</f>
        <v>0</v>
      </c>
      <c r="W704" s="145"/>
      <c r="X704" s="146"/>
      <c r="Y704" s="147">
        <f t="shared" si="54"/>
        <v>0</v>
      </c>
    </row>
    <row r="705" spans="1:25" s="148" customFormat="1" ht="13.9" customHeight="1">
      <c r="A705" s="137">
        <v>705</v>
      </c>
      <c r="B705" s="138" t="s">
        <v>480</v>
      </c>
      <c r="C705" s="138" t="s">
        <v>481</v>
      </c>
      <c r="D705" s="138"/>
      <c r="E705" s="2">
        <v>0</v>
      </c>
      <c r="F705" s="2" t="s">
        <v>1182</v>
      </c>
      <c r="G705" s="2" t="s">
        <v>1273</v>
      </c>
      <c r="H705" s="2" t="s">
        <v>1274</v>
      </c>
      <c r="I705" s="139" t="s">
        <v>277</v>
      </c>
      <c r="J705" s="139" t="s">
        <v>344</v>
      </c>
      <c r="K705" s="139" t="s">
        <v>479</v>
      </c>
      <c r="L705" s="139" t="s">
        <v>1275</v>
      </c>
      <c r="M705" s="140"/>
      <c r="N705" s="141">
        <v>30.53</v>
      </c>
      <c r="O705" s="142">
        <f t="shared" si="50"/>
        <v>126</v>
      </c>
      <c r="P705" s="2">
        <v>126</v>
      </c>
      <c r="Q705" s="2">
        <v>0</v>
      </c>
      <c r="R705" s="143" t="e">
        <f t="shared" si="51"/>
        <v>#DIV/0!</v>
      </c>
      <c r="S705" s="143">
        <f t="shared" si="52"/>
        <v>0</v>
      </c>
      <c r="T705" s="144">
        <f>IF(P705="nio",0,IF(P705&gt;0,VLOOKUP(K705,'3-Productie normen'!A:W,VLOOKUP(P705,'3-Productie normen'!$B$37:$C$59,2,FALSE),FALSE)))/VLOOKUP(B705,'2-Kosten per locatie'!$A$11:$C$31,3,FALSE)</f>
        <v>0</v>
      </c>
      <c r="U705" s="144">
        <f t="shared" si="53"/>
        <v>0</v>
      </c>
      <c r="V705" s="145" t="str">
        <f>VLOOKUP(K705,'3-Productie normen'!A:AG,29,FALSE)</f>
        <v>B</v>
      </c>
      <c r="W705" s="145"/>
      <c r="X705" s="146"/>
      <c r="Y705" s="147">
        <f t="shared" si="54"/>
        <v>3846.78</v>
      </c>
    </row>
    <row r="706" spans="1:25" s="148" customFormat="1" ht="13.9" customHeight="1">
      <c r="A706" s="137">
        <v>706</v>
      </c>
      <c r="B706" s="138" t="s">
        <v>480</v>
      </c>
      <c r="C706" s="138" t="s">
        <v>481</v>
      </c>
      <c r="D706" s="138"/>
      <c r="E706" s="2">
        <v>0</v>
      </c>
      <c r="F706" s="2" t="s">
        <v>1182</v>
      </c>
      <c r="G706" s="2" t="s">
        <v>1276</v>
      </c>
      <c r="H706" s="2" t="s">
        <v>1277</v>
      </c>
      <c r="I706" s="139" t="s">
        <v>350</v>
      </c>
      <c r="J706" s="139" t="s">
        <v>351</v>
      </c>
      <c r="K706" s="139" t="s">
        <v>612</v>
      </c>
      <c r="L706" s="139" t="s">
        <v>1275</v>
      </c>
      <c r="M706" s="140"/>
      <c r="N706" s="141">
        <v>50.44</v>
      </c>
      <c r="O706" s="142">
        <f t="shared" si="50"/>
        <v>126</v>
      </c>
      <c r="P706" s="2">
        <v>126</v>
      </c>
      <c r="Q706" s="2">
        <v>0</v>
      </c>
      <c r="R706" s="143" t="e">
        <f t="shared" si="51"/>
        <v>#DIV/0!</v>
      </c>
      <c r="S706" s="143">
        <f t="shared" si="52"/>
        <v>0</v>
      </c>
      <c r="T706" s="144">
        <f>IF(P706="nio",0,IF(P706&gt;0,VLOOKUP(K706,'3-Productie normen'!A:W,VLOOKUP(P706,'3-Productie normen'!$B$37:$C$59,2,FALSE),FALSE)))/VLOOKUP(B706,'2-Kosten per locatie'!$A$11:$C$31,3,FALSE)</f>
        <v>0</v>
      </c>
      <c r="U706" s="144">
        <f t="shared" si="53"/>
        <v>0</v>
      </c>
      <c r="V706" s="145" t="str">
        <f>VLOOKUP(K706,'3-Productie normen'!A:AG,29,FALSE)</f>
        <v>L</v>
      </c>
      <c r="W706" s="145"/>
      <c r="X706" s="146"/>
      <c r="Y706" s="147">
        <f t="shared" si="54"/>
        <v>6355.44</v>
      </c>
    </row>
    <row r="707" spans="1:25" s="148" customFormat="1" ht="13.9" customHeight="1">
      <c r="A707" s="137">
        <v>707</v>
      </c>
      <c r="B707" s="138" t="s">
        <v>480</v>
      </c>
      <c r="C707" s="138" t="s">
        <v>481</v>
      </c>
      <c r="D707" s="138"/>
      <c r="E707" s="2">
        <v>0</v>
      </c>
      <c r="F707" s="2" t="s">
        <v>1182</v>
      </c>
      <c r="G707" s="2" t="s">
        <v>1278</v>
      </c>
      <c r="H707" s="2" t="s">
        <v>1279</v>
      </c>
      <c r="I707" s="139" t="s">
        <v>277</v>
      </c>
      <c r="J707" s="139" t="s">
        <v>344</v>
      </c>
      <c r="K707" s="139" t="s">
        <v>479</v>
      </c>
      <c r="L707" s="139" t="s">
        <v>1275</v>
      </c>
      <c r="M707" s="140"/>
      <c r="N707" s="141">
        <v>61.68</v>
      </c>
      <c r="O707" s="142">
        <f t="shared" si="50"/>
        <v>126</v>
      </c>
      <c r="P707" s="2">
        <v>126</v>
      </c>
      <c r="Q707" s="2">
        <v>0</v>
      </c>
      <c r="R707" s="143" t="e">
        <f t="shared" si="51"/>
        <v>#DIV/0!</v>
      </c>
      <c r="S707" s="143">
        <f t="shared" si="52"/>
        <v>0</v>
      </c>
      <c r="T707" s="144">
        <f>IF(P707="nio",0,IF(P707&gt;0,VLOOKUP(K707,'3-Productie normen'!A:W,VLOOKUP(P707,'3-Productie normen'!$B$37:$C$59,2,FALSE),FALSE)))/VLOOKUP(B707,'2-Kosten per locatie'!$A$11:$C$31,3,FALSE)</f>
        <v>0</v>
      </c>
      <c r="U707" s="144">
        <f t="shared" si="53"/>
        <v>0</v>
      </c>
      <c r="V707" s="145" t="str">
        <f>VLOOKUP(K707,'3-Productie normen'!A:AG,29,FALSE)</f>
        <v>B</v>
      </c>
      <c r="W707" s="145"/>
      <c r="X707" s="146"/>
      <c r="Y707" s="147">
        <f t="shared" si="54"/>
        <v>7771.68</v>
      </c>
    </row>
    <row r="708" spans="1:25" s="148" customFormat="1" ht="13.9" customHeight="1">
      <c r="A708" s="137">
        <v>708</v>
      </c>
      <c r="B708" s="138" t="s">
        <v>480</v>
      </c>
      <c r="C708" s="138" t="s">
        <v>481</v>
      </c>
      <c r="D708" s="138"/>
      <c r="E708" s="2">
        <v>0</v>
      </c>
      <c r="F708" s="2" t="s">
        <v>1182</v>
      </c>
      <c r="G708" s="2" t="s">
        <v>1280</v>
      </c>
      <c r="H708" s="2" t="s">
        <v>1281</v>
      </c>
      <c r="I708" s="139" t="s">
        <v>277</v>
      </c>
      <c r="J708" s="139" t="s">
        <v>277</v>
      </c>
      <c r="K708" s="139" t="s">
        <v>478</v>
      </c>
      <c r="L708" s="139" t="s">
        <v>542</v>
      </c>
      <c r="M708" s="140"/>
      <c r="N708" s="141">
        <v>30.85</v>
      </c>
      <c r="O708" s="142">
        <f t="shared" si="50"/>
        <v>126</v>
      </c>
      <c r="P708" s="2">
        <v>126</v>
      </c>
      <c r="Q708" s="2">
        <v>0</v>
      </c>
      <c r="R708" s="143" t="e">
        <f t="shared" si="51"/>
        <v>#DIV/0!</v>
      </c>
      <c r="S708" s="143">
        <f t="shared" si="52"/>
        <v>0</v>
      </c>
      <c r="T708" s="144">
        <f>IF(P708="nio",0,IF(P708&gt;0,VLOOKUP(K708,'3-Productie normen'!A:W,VLOOKUP(P708,'3-Productie normen'!$B$37:$C$59,2,FALSE),FALSE)))/VLOOKUP(B708,'2-Kosten per locatie'!$A$11:$C$31,3,FALSE)</f>
        <v>0</v>
      </c>
      <c r="U708" s="144">
        <f t="shared" si="53"/>
        <v>0</v>
      </c>
      <c r="V708" s="145" t="str">
        <f>VLOOKUP(K708,'3-Productie normen'!A:AG,29,FALSE)</f>
        <v>B</v>
      </c>
      <c r="W708" s="145"/>
      <c r="X708" s="146"/>
      <c r="Y708" s="147">
        <f t="shared" si="54"/>
        <v>3887.1000000000004</v>
      </c>
    </row>
    <row r="709" spans="1:25" s="148" customFormat="1" ht="13.9" customHeight="1">
      <c r="A709" s="137">
        <v>709</v>
      </c>
      <c r="B709" s="138" t="s">
        <v>480</v>
      </c>
      <c r="C709" s="138" t="s">
        <v>481</v>
      </c>
      <c r="D709" s="138"/>
      <c r="E709" s="2">
        <v>0</v>
      </c>
      <c r="F709" s="2" t="s">
        <v>1182</v>
      </c>
      <c r="G709" s="2" t="s">
        <v>1280</v>
      </c>
      <c r="H709" s="2" t="s">
        <v>1282</v>
      </c>
      <c r="I709" s="139" t="s">
        <v>277</v>
      </c>
      <c r="J709" s="139" t="s">
        <v>277</v>
      </c>
      <c r="K709" s="139" t="s">
        <v>478</v>
      </c>
      <c r="L709" s="139" t="s">
        <v>542</v>
      </c>
      <c r="M709" s="140"/>
      <c r="N709" s="141">
        <v>38.520000000000003</v>
      </c>
      <c r="O709" s="142">
        <f t="shared" si="50"/>
        <v>126</v>
      </c>
      <c r="P709" s="2">
        <v>126</v>
      </c>
      <c r="Q709" s="2">
        <v>0</v>
      </c>
      <c r="R709" s="143" t="e">
        <f t="shared" si="51"/>
        <v>#DIV/0!</v>
      </c>
      <c r="S709" s="143">
        <f t="shared" si="52"/>
        <v>0</v>
      </c>
      <c r="T709" s="144">
        <f>IF(P709="nio",0,IF(P709&gt;0,VLOOKUP(K709,'3-Productie normen'!A:W,VLOOKUP(P709,'3-Productie normen'!$B$37:$C$59,2,FALSE),FALSE)))/VLOOKUP(B709,'2-Kosten per locatie'!$A$11:$C$31,3,FALSE)</f>
        <v>0</v>
      </c>
      <c r="U709" s="144">
        <f t="shared" si="53"/>
        <v>0</v>
      </c>
      <c r="V709" s="145" t="str">
        <f>VLOOKUP(K709,'3-Productie normen'!A:AG,29,FALSE)</f>
        <v>B</v>
      </c>
      <c r="W709" s="145"/>
      <c r="X709" s="146"/>
      <c r="Y709" s="147">
        <f t="shared" si="54"/>
        <v>4853.5200000000004</v>
      </c>
    </row>
    <row r="710" spans="1:25" s="148" customFormat="1" ht="13.9" customHeight="1">
      <c r="A710" s="137">
        <v>710</v>
      </c>
      <c r="B710" s="138" t="s">
        <v>480</v>
      </c>
      <c r="C710" s="138" t="s">
        <v>481</v>
      </c>
      <c r="D710" s="138"/>
      <c r="E710" s="2">
        <v>0</v>
      </c>
      <c r="F710" s="2" t="s">
        <v>1182</v>
      </c>
      <c r="G710" s="2" t="s">
        <v>1283</v>
      </c>
      <c r="H710" s="2" t="s">
        <v>1284</v>
      </c>
      <c r="I710" s="139" t="s">
        <v>350</v>
      </c>
      <c r="J710" s="139" t="s">
        <v>450</v>
      </c>
      <c r="K710" s="139" t="s">
        <v>619</v>
      </c>
      <c r="L710" s="139" t="s">
        <v>1285</v>
      </c>
      <c r="M710" s="140"/>
      <c r="N710" s="141">
        <v>131.12</v>
      </c>
      <c r="O710" s="142">
        <f t="shared" si="50"/>
        <v>126</v>
      </c>
      <c r="P710" s="2">
        <v>126</v>
      </c>
      <c r="Q710" s="2">
        <v>0</v>
      </c>
      <c r="R710" s="143" t="e">
        <f t="shared" si="51"/>
        <v>#DIV/0!</v>
      </c>
      <c r="S710" s="143">
        <f t="shared" si="52"/>
        <v>0</v>
      </c>
      <c r="T710" s="144">
        <f>IF(P710="nio",0,IF(P710&gt;0,VLOOKUP(K710,'3-Productie normen'!A:W,VLOOKUP(P710,'3-Productie normen'!$B$37:$C$59,2,FALSE),FALSE)))/VLOOKUP(B710,'2-Kosten per locatie'!$A$11:$C$31,3,FALSE)</f>
        <v>0</v>
      </c>
      <c r="U710" s="144">
        <f t="shared" si="53"/>
        <v>0</v>
      </c>
      <c r="V710" s="145" t="str">
        <f>VLOOKUP(K710,'3-Productie normen'!A:AG,29,FALSE)</f>
        <v>L</v>
      </c>
      <c r="W710" s="145"/>
      <c r="X710" s="146"/>
      <c r="Y710" s="147">
        <f t="shared" si="54"/>
        <v>16521.12</v>
      </c>
    </row>
    <row r="711" spans="1:25" s="148" customFormat="1" ht="13.9" customHeight="1">
      <c r="A711" s="137">
        <v>711</v>
      </c>
      <c r="B711" s="138" t="s">
        <v>480</v>
      </c>
      <c r="C711" s="138" t="s">
        <v>481</v>
      </c>
      <c r="D711" s="138"/>
      <c r="E711" s="2">
        <v>0</v>
      </c>
      <c r="F711" s="2" t="s">
        <v>1182</v>
      </c>
      <c r="G711" s="2" t="s">
        <v>1286</v>
      </c>
      <c r="H711" s="2" t="s">
        <v>1287</v>
      </c>
      <c r="I711" s="139" t="s">
        <v>350</v>
      </c>
      <c r="J711" s="139" t="s">
        <v>450</v>
      </c>
      <c r="K711" s="139" t="s">
        <v>619</v>
      </c>
      <c r="L711" s="139" t="s">
        <v>1285</v>
      </c>
      <c r="M711" s="140"/>
      <c r="N711" s="141">
        <v>120.55</v>
      </c>
      <c r="O711" s="142">
        <f t="shared" si="50"/>
        <v>210</v>
      </c>
      <c r="P711" s="2">
        <v>210</v>
      </c>
      <c r="Q711" s="2">
        <v>0</v>
      </c>
      <c r="R711" s="143" t="e">
        <f t="shared" si="51"/>
        <v>#DIV/0!</v>
      </c>
      <c r="S711" s="143">
        <f t="shared" si="52"/>
        <v>0</v>
      </c>
      <c r="T711" s="144">
        <f>IF(P711="nio",0,IF(P711&gt;0,VLOOKUP(K711,'3-Productie normen'!A:W,VLOOKUP(P711,'3-Productie normen'!$B$37:$C$59,2,FALSE),FALSE)))/VLOOKUP(B711,'2-Kosten per locatie'!$A$11:$C$31,3,FALSE)</f>
        <v>0</v>
      </c>
      <c r="U711" s="144">
        <f t="shared" si="53"/>
        <v>0</v>
      </c>
      <c r="V711" s="145" t="str">
        <f>VLOOKUP(K711,'3-Productie normen'!A:AG,29,FALSE)</f>
        <v>L</v>
      </c>
      <c r="W711" s="145"/>
      <c r="X711" s="146"/>
      <c r="Y711" s="147">
        <f t="shared" si="54"/>
        <v>25315.5</v>
      </c>
    </row>
    <row r="712" spans="1:25" s="148" customFormat="1" ht="13.9" customHeight="1">
      <c r="A712" s="137">
        <v>712</v>
      </c>
      <c r="B712" s="138" t="s">
        <v>480</v>
      </c>
      <c r="C712" s="138" t="s">
        <v>481</v>
      </c>
      <c r="D712" s="138"/>
      <c r="E712" s="2">
        <v>0</v>
      </c>
      <c r="F712" s="2" t="s">
        <v>1182</v>
      </c>
      <c r="G712" s="2" t="s">
        <v>1288</v>
      </c>
      <c r="H712" s="2" t="s">
        <v>1289</v>
      </c>
      <c r="I712" s="139" t="s">
        <v>267</v>
      </c>
      <c r="J712" s="139" t="s">
        <v>267</v>
      </c>
      <c r="K712" s="139" t="s">
        <v>267</v>
      </c>
      <c r="L712" s="139" t="s">
        <v>1285</v>
      </c>
      <c r="M712" s="140"/>
      <c r="N712" s="141">
        <v>30.28</v>
      </c>
      <c r="O712" s="142">
        <f t="shared" si="50"/>
        <v>210</v>
      </c>
      <c r="P712" s="2">
        <v>210</v>
      </c>
      <c r="Q712" s="2">
        <v>0</v>
      </c>
      <c r="R712" s="143" t="e">
        <f t="shared" si="51"/>
        <v>#DIV/0!</v>
      </c>
      <c r="S712" s="143">
        <f t="shared" si="52"/>
        <v>0</v>
      </c>
      <c r="T712" s="144">
        <f>IF(P712="nio",0,IF(P712&gt;0,VLOOKUP(K712,'3-Productie normen'!A:W,VLOOKUP(P712,'3-Productie normen'!$B$37:$C$59,2,FALSE),FALSE)))/VLOOKUP(B712,'2-Kosten per locatie'!$A$11:$C$31,3,FALSE)</f>
        <v>0</v>
      </c>
      <c r="U712" s="144">
        <f t="shared" si="53"/>
        <v>0</v>
      </c>
      <c r="V712" s="145" t="str">
        <f>VLOOKUP(K712,'3-Productie normen'!A:AG,29,FALSE)</f>
        <v>V</v>
      </c>
      <c r="W712" s="145"/>
      <c r="X712" s="146"/>
      <c r="Y712" s="147">
        <f t="shared" si="54"/>
        <v>6358.8</v>
      </c>
    </row>
    <row r="713" spans="1:25" s="148" customFormat="1" ht="13.9" customHeight="1">
      <c r="A713" s="137">
        <v>713</v>
      </c>
      <c r="B713" s="138" t="s">
        <v>480</v>
      </c>
      <c r="C713" s="138" t="s">
        <v>481</v>
      </c>
      <c r="D713" s="138"/>
      <c r="E713" s="2">
        <v>0</v>
      </c>
      <c r="F713" s="2" t="s">
        <v>1182</v>
      </c>
      <c r="G713" s="2" t="s">
        <v>1290</v>
      </c>
      <c r="H713" s="2" t="s">
        <v>1291</v>
      </c>
      <c r="I713" s="139" t="s">
        <v>350</v>
      </c>
      <c r="J713" s="139" t="s">
        <v>450</v>
      </c>
      <c r="K713" s="139" t="s">
        <v>619</v>
      </c>
      <c r="L713" s="139" t="s">
        <v>1285</v>
      </c>
      <c r="M713" s="140"/>
      <c r="N713" s="141">
        <v>147.19</v>
      </c>
      <c r="O713" s="142">
        <f t="shared" si="50"/>
        <v>210</v>
      </c>
      <c r="P713" s="2">
        <v>210</v>
      </c>
      <c r="Q713" s="2">
        <v>0</v>
      </c>
      <c r="R713" s="143" t="e">
        <f t="shared" si="51"/>
        <v>#DIV/0!</v>
      </c>
      <c r="S713" s="143">
        <f t="shared" si="52"/>
        <v>0</v>
      </c>
      <c r="T713" s="144">
        <f>IF(P713="nio",0,IF(P713&gt;0,VLOOKUP(K713,'3-Productie normen'!A:W,VLOOKUP(P713,'3-Productie normen'!$B$37:$C$59,2,FALSE),FALSE)))/VLOOKUP(B713,'2-Kosten per locatie'!$A$11:$C$31,3,FALSE)</f>
        <v>0</v>
      </c>
      <c r="U713" s="144">
        <f t="shared" si="53"/>
        <v>0</v>
      </c>
      <c r="V713" s="145" t="str">
        <f>VLOOKUP(K713,'3-Productie normen'!A:AG,29,FALSE)</f>
        <v>L</v>
      </c>
      <c r="W713" s="145"/>
      <c r="X713" s="146"/>
      <c r="Y713" s="147">
        <f t="shared" si="54"/>
        <v>30909.899999999998</v>
      </c>
    </row>
    <row r="714" spans="1:25" s="148" customFormat="1" ht="13.9" customHeight="1">
      <c r="A714" s="137">
        <v>714</v>
      </c>
      <c r="B714" s="138" t="s">
        <v>480</v>
      </c>
      <c r="C714" s="138" t="s">
        <v>481</v>
      </c>
      <c r="D714" s="138"/>
      <c r="E714" s="2">
        <v>0</v>
      </c>
      <c r="F714" s="2" t="s">
        <v>1182</v>
      </c>
      <c r="G714" s="2" t="s">
        <v>1292</v>
      </c>
      <c r="H714" s="2" t="s">
        <v>246</v>
      </c>
      <c r="I714" s="139" t="s">
        <v>267</v>
      </c>
      <c r="J714" s="139" t="s">
        <v>267</v>
      </c>
      <c r="K714" s="139" t="s">
        <v>267</v>
      </c>
      <c r="L714" s="139" t="s">
        <v>1285</v>
      </c>
      <c r="M714" s="140"/>
      <c r="N714" s="141">
        <v>5.01</v>
      </c>
      <c r="O714" s="142">
        <f t="shared" ref="O714:O777" si="55">SUM(P714:Q714)</f>
        <v>210</v>
      </c>
      <c r="P714" s="2">
        <v>210</v>
      </c>
      <c r="Q714" s="2">
        <v>0</v>
      </c>
      <c r="R714" s="143" t="e">
        <f t="shared" ref="R714:R777" si="56">IF(P714="nio",0,IF(P714&gt;0,P714*N714/T714,0))</f>
        <v>#DIV/0!</v>
      </c>
      <c r="S714" s="143">
        <f t="shared" ref="S714:S777" si="57">IF(Q714&gt;0,Q714*N714/U714,0)</f>
        <v>0</v>
      </c>
      <c r="T714" s="144">
        <f>IF(P714="nio",0,IF(P714&gt;0,VLOOKUP(K714,'3-Productie normen'!A:W,VLOOKUP(P714,'3-Productie normen'!$B$37:$C$59,2,FALSE),FALSE)))/VLOOKUP(B714,'2-Kosten per locatie'!$A$11:$C$31,3,FALSE)</f>
        <v>0</v>
      </c>
      <c r="U714" s="144">
        <f t="shared" ref="U714:U777" si="58">IF(Q714&gt;0,T714*$U$8,0)</f>
        <v>0</v>
      </c>
      <c r="V714" s="145" t="str">
        <f>VLOOKUP(K714,'3-Productie normen'!A:AG,29,FALSE)</f>
        <v>V</v>
      </c>
      <c r="W714" s="145"/>
      <c r="X714" s="146"/>
      <c r="Y714" s="147">
        <f t="shared" ref="Y714:Y777" si="59">O714*N714</f>
        <v>1052.0999999999999</v>
      </c>
    </row>
    <row r="715" spans="1:25" s="148" customFormat="1" ht="13.9" customHeight="1">
      <c r="A715" s="137">
        <v>715</v>
      </c>
      <c r="B715" s="138" t="s">
        <v>480</v>
      </c>
      <c r="C715" s="138" t="s">
        <v>481</v>
      </c>
      <c r="D715" s="138"/>
      <c r="E715" s="2">
        <v>0</v>
      </c>
      <c r="F715" s="2" t="s">
        <v>1182</v>
      </c>
      <c r="G715" s="2" t="s">
        <v>1293</v>
      </c>
      <c r="H715" s="2" t="s">
        <v>1294</v>
      </c>
      <c r="I715" s="139" t="s">
        <v>350</v>
      </c>
      <c r="J715" s="139" t="s">
        <v>450</v>
      </c>
      <c r="K715" s="139" t="s">
        <v>619</v>
      </c>
      <c r="L715" s="139" t="s">
        <v>1285</v>
      </c>
      <c r="M715" s="140"/>
      <c r="N715" s="141">
        <v>146.87</v>
      </c>
      <c r="O715" s="142">
        <f t="shared" si="55"/>
        <v>210</v>
      </c>
      <c r="P715" s="2">
        <v>210</v>
      </c>
      <c r="Q715" s="2">
        <v>0</v>
      </c>
      <c r="R715" s="143" t="e">
        <f t="shared" si="56"/>
        <v>#DIV/0!</v>
      </c>
      <c r="S715" s="143">
        <f t="shared" si="57"/>
        <v>0</v>
      </c>
      <c r="T715" s="144">
        <f>IF(P715="nio",0,IF(P715&gt;0,VLOOKUP(K715,'3-Productie normen'!A:W,VLOOKUP(P715,'3-Productie normen'!$B$37:$C$59,2,FALSE),FALSE)))/VLOOKUP(B715,'2-Kosten per locatie'!$A$11:$C$31,3,FALSE)</f>
        <v>0</v>
      </c>
      <c r="U715" s="144">
        <f t="shared" si="58"/>
        <v>0</v>
      </c>
      <c r="V715" s="145" t="str">
        <f>VLOOKUP(K715,'3-Productie normen'!A:AG,29,FALSE)</f>
        <v>L</v>
      </c>
      <c r="W715" s="145"/>
      <c r="X715" s="146"/>
      <c r="Y715" s="147">
        <f t="shared" si="59"/>
        <v>30842.7</v>
      </c>
    </row>
    <row r="716" spans="1:25" s="148" customFormat="1" ht="13.9" customHeight="1">
      <c r="A716" s="137">
        <v>716</v>
      </c>
      <c r="B716" s="138" t="s">
        <v>480</v>
      </c>
      <c r="C716" s="138" t="s">
        <v>481</v>
      </c>
      <c r="D716" s="138"/>
      <c r="E716" s="2">
        <v>0</v>
      </c>
      <c r="F716" s="2" t="s">
        <v>1182</v>
      </c>
      <c r="G716" s="2" t="s">
        <v>1295</v>
      </c>
      <c r="H716" s="2" t="s">
        <v>246</v>
      </c>
      <c r="I716" s="139" t="s">
        <v>350</v>
      </c>
      <c r="J716" s="139" t="s">
        <v>450</v>
      </c>
      <c r="K716" s="139" t="s">
        <v>619</v>
      </c>
      <c r="L716" s="139" t="s">
        <v>1285</v>
      </c>
      <c r="M716" s="140"/>
      <c r="N716" s="141">
        <v>5.01</v>
      </c>
      <c r="O716" s="142">
        <f t="shared" si="55"/>
        <v>210</v>
      </c>
      <c r="P716" s="2">
        <v>210</v>
      </c>
      <c r="Q716" s="2">
        <v>0</v>
      </c>
      <c r="R716" s="143" t="e">
        <f t="shared" si="56"/>
        <v>#DIV/0!</v>
      </c>
      <c r="S716" s="143">
        <f t="shared" si="57"/>
        <v>0</v>
      </c>
      <c r="T716" s="144">
        <f>IF(P716="nio",0,IF(P716&gt;0,VLOOKUP(K716,'3-Productie normen'!A:W,VLOOKUP(P716,'3-Productie normen'!$B$37:$C$59,2,FALSE),FALSE)))/VLOOKUP(B716,'2-Kosten per locatie'!$A$11:$C$31,3,FALSE)</f>
        <v>0</v>
      </c>
      <c r="U716" s="144">
        <f t="shared" si="58"/>
        <v>0</v>
      </c>
      <c r="V716" s="145" t="str">
        <f>VLOOKUP(K716,'3-Productie normen'!A:AG,29,FALSE)</f>
        <v>L</v>
      </c>
      <c r="W716" s="145"/>
      <c r="X716" s="146"/>
      <c r="Y716" s="147">
        <f t="shared" si="59"/>
        <v>1052.0999999999999</v>
      </c>
    </row>
    <row r="717" spans="1:25" s="148" customFormat="1" ht="13.9" customHeight="1">
      <c r="A717" s="137">
        <v>717</v>
      </c>
      <c r="B717" s="138" t="s">
        <v>480</v>
      </c>
      <c r="C717" s="138" t="s">
        <v>481</v>
      </c>
      <c r="D717" s="138"/>
      <c r="E717" s="2">
        <v>0</v>
      </c>
      <c r="F717" s="2" t="s">
        <v>1182</v>
      </c>
      <c r="G717" s="2" t="s">
        <v>1296</v>
      </c>
      <c r="H717" s="2" t="s">
        <v>1297</v>
      </c>
      <c r="I717" s="139" t="s">
        <v>350</v>
      </c>
      <c r="J717" s="139" t="s">
        <v>450</v>
      </c>
      <c r="K717" s="139" t="s">
        <v>619</v>
      </c>
      <c r="L717" s="139" t="s">
        <v>1285</v>
      </c>
      <c r="M717" s="140"/>
      <c r="N717" s="141">
        <v>120.8</v>
      </c>
      <c r="O717" s="142">
        <f t="shared" si="55"/>
        <v>210</v>
      </c>
      <c r="P717" s="2">
        <v>210</v>
      </c>
      <c r="Q717" s="2">
        <v>0</v>
      </c>
      <c r="R717" s="143" t="e">
        <f t="shared" si="56"/>
        <v>#DIV/0!</v>
      </c>
      <c r="S717" s="143">
        <f t="shared" si="57"/>
        <v>0</v>
      </c>
      <c r="T717" s="144">
        <f>IF(P717="nio",0,IF(P717&gt;0,VLOOKUP(K717,'3-Productie normen'!A:W,VLOOKUP(P717,'3-Productie normen'!$B$37:$C$59,2,FALSE),FALSE)))/VLOOKUP(B717,'2-Kosten per locatie'!$A$11:$C$31,3,FALSE)</f>
        <v>0</v>
      </c>
      <c r="U717" s="144">
        <f t="shared" si="58"/>
        <v>0</v>
      </c>
      <c r="V717" s="145" t="str">
        <f>VLOOKUP(K717,'3-Productie normen'!A:AG,29,FALSE)</f>
        <v>L</v>
      </c>
      <c r="W717" s="145"/>
      <c r="X717" s="146"/>
      <c r="Y717" s="147">
        <f t="shared" si="59"/>
        <v>25368</v>
      </c>
    </row>
    <row r="718" spans="1:25" s="148" customFormat="1" ht="13.9" customHeight="1">
      <c r="A718" s="137">
        <v>718</v>
      </c>
      <c r="B718" s="138" t="s">
        <v>480</v>
      </c>
      <c r="C718" s="138" t="s">
        <v>481</v>
      </c>
      <c r="D718" s="138"/>
      <c r="E718" s="2">
        <v>0</v>
      </c>
      <c r="F718" s="2" t="s">
        <v>1182</v>
      </c>
      <c r="G718" s="2" t="s">
        <v>1298</v>
      </c>
      <c r="H718" s="2" t="s">
        <v>1299</v>
      </c>
      <c r="I718" s="139" t="s">
        <v>267</v>
      </c>
      <c r="J718" s="139" t="s">
        <v>267</v>
      </c>
      <c r="K718" s="139" t="s">
        <v>259</v>
      </c>
      <c r="L718" s="139" t="s">
        <v>1285</v>
      </c>
      <c r="M718" s="140"/>
      <c r="N718" s="141">
        <v>30.42</v>
      </c>
      <c r="O718" s="142">
        <f t="shared" si="55"/>
        <v>0</v>
      </c>
      <c r="P718" s="2" t="s">
        <v>477</v>
      </c>
      <c r="Q718" s="2">
        <v>0</v>
      </c>
      <c r="R718" s="143">
        <f t="shared" si="56"/>
        <v>0</v>
      </c>
      <c r="S718" s="143">
        <f t="shared" si="57"/>
        <v>0</v>
      </c>
      <c r="T718" s="144">
        <f>IF(P718="nio",0,IF(P718&gt;0,VLOOKUP(K718,'3-Productie normen'!A:W,VLOOKUP(P718,'3-Productie normen'!$B$37:$C$59,2,FALSE),FALSE)))/VLOOKUP(B718,'2-Kosten per locatie'!$A$11:$C$31,3,FALSE)</f>
        <v>0</v>
      </c>
      <c r="U718" s="144">
        <f t="shared" si="58"/>
        <v>0</v>
      </c>
      <c r="V718" s="145">
        <f>VLOOKUP(K718,'3-Productie normen'!A:AG,29,FALSE)</f>
        <v>0</v>
      </c>
      <c r="W718" s="145"/>
      <c r="X718" s="146"/>
      <c r="Y718" s="147">
        <f t="shared" si="59"/>
        <v>0</v>
      </c>
    </row>
    <row r="719" spans="1:25" s="148" customFormat="1" ht="13.9" customHeight="1">
      <c r="A719" s="137">
        <v>719</v>
      </c>
      <c r="B719" s="138" t="s">
        <v>480</v>
      </c>
      <c r="C719" s="138" t="s">
        <v>481</v>
      </c>
      <c r="D719" s="138"/>
      <c r="E719" s="2">
        <v>0</v>
      </c>
      <c r="F719" s="2" t="s">
        <v>1182</v>
      </c>
      <c r="G719" s="2" t="s">
        <v>1300</v>
      </c>
      <c r="H719" s="2" t="s">
        <v>1301</v>
      </c>
      <c r="I719" s="139" t="s">
        <v>350</v>
      </c>
      <c r="J719" s="139" t="s">
        <v>450</v>
      </c>
      <c r="K719" s="139" t="s">
        <v>619</v>
      </c>
      <c r="L719" s="139" t="s">
        <v>1285</v>
      </c>
      <c r="M719" s="140"/>
      <c r="N719" s="141">
        <v>109.97</v>
      </c>
      <c r="O719" s="142">
        <f t="shared" si="55"/>
        <v>210</v>
      </c>
      <c r="P719" s="2">
        <v>210</v>
      </c>
      <c r="Q719" s="2">
        <v>0</v>
      </c>
      <c r="R719" s="143" t="e">
        <f t="shared" si="56"/>
        <v>#DIV/0!</v>
      </c>
      <c r="S719" s="143">
        <f t="shared" si="57"/>
        <v>0</v>
      </c>
      <c r="T719" s="144">
        <f>IF(P719="nio",0,IF(P719&gt;0,VLOOKUP(K719,'3-Productie normen'!A:W,VLOOKUP(P719,'3-Productie normen'!$B$37:$C$59,2,FALSE),FALSE)))/VLOOKUP(B719,'2-Kosten per locatie'!$A$11:$C$31,3,FALSE)</f>
        <v>0</v>
      </c>
      <c r="U719" s="144">
        <f t="shared" si="58"/>
        <v>0</v>
      </c>
      <c r="V719" s="145" t="str">
        <f>VLOOKUP(K719,'3-Productie normen'!A:AG,29,FALSE)</f>
        <v>L</v>
      </c>
      <c r="W719" s="145"/>
      <c r="X719" s="146"/>
      <c r="Y719" s="147">
        <f t="shared" si="59"/>
        <v>23093.7</v>
      </c>
    </row>
    <row r="720" spans="1:25" s="148" customFormat="1" ht="13.9" customHeight="1">
      <c r="A720" s="137">
        <v>720</v>
      </c>
      <c r="B720" s="138" t="s">
        <v>480</v>
      </c>
      <c r="C720" s="138" t="s">
        <v>481</v>
      </c>
      <c r="D720" s="138"/>
      <c r="E720" s="2">
        <v>0</v>
      </c>
      <c r="F720" s="2" t="s">
        <v>1182</v>
      </c>
      <c r="G720" s="2" t="s">
        <v>1302</v>
      </c>
      <c r="H720" s="2" t="s">
        <v>1303</v>
      </c>
      <c r="I720" s="139" t="s">
        <v>350</v>
      </c>
      <c r="J720" s="139" t="s">
        <v>450</v>
      </c>
      <c r="K720" s="139" t="s">
        <v>619</v>
      </c>
      <c r="L720" s="139" t="s">
        <v>492</v>
      </c>
      <c r="M720" s="140"/>
      <c r="N720" s="141">
        <v>60.47</v>
      </c>
      <c r="O720" s="142">
        <f t="shared" si="55"/>
        <v>126</v>
      </c>
      <c r="P720" s="2">
        <v>126</v>
      </c>
      <c r="Q720" s="2">
        <v>0</v>
      </c>
      <c r="R720" s="143" t="e">
        <f t="shared" si="56"/>
        <v>#DIV/0!</v>
      </c>
      <c r="S720" s="143">
        <f t="shared" si="57"/>
        <v>0</v>
      </c>
      <c r="T720" s="144">
        <f>IF(P720="nio",0,IF(P720&gt;0,VLOOKUP(K720,'3-Productie normen'!A:W,VLOOKUP(P720,'3-Productie normen'!$B$37:$C$59,2,FALSE),FALSE)))/VLOOKUP(B720,'2-Kosten per locatie'!$A$11:$C$31,3,FALSE)</f>
        <v>0</v>
      </c>
      <c r="U720" s="144">
        <f t="shared" si="58"/>
        <v>0</v>
      </c>
      <c r="V720" s="145" t="str">
        <f>VLOOKUP(K720,'3-Productie normen'!A:AG,29,FALSE)</f>
        <v>L</v>
      </c>
      <c r="W720" s="145"/>
      <c r="X720" s="146"/>
      <c r="Y720" s="147">
        <f t="shared" si="59"/>
        <v>7619.22</v>
      </c>
    </row>
    <row r="721" spans="1:25" s="148" customFormat="1" ht="13.9" customHeight="1">
      <c r="A721" s="137">
        <v>721</v>
      </c>
      <c r="B721" s="138" t="s">
        <v>480</v>
      </c>
      <c r="C721" s="138" t="s">
        <v>481</v>
      </c>
      <c r="D721" s="138"/>
      <c r="E721" s="2">
        <v>0</v>
      </c>
      <c r="F721" s="2" t="s">
        <v>1182</v>
      </c>
      <c r="G721" s="2" t="s">
        <v>1304</v>
      </c>
      <c r="H721" s="2" t="s">
        <v>232</v>
      </c>
      <c r="I721" s="139" t="s">
        <v>350</v>
      </c>
      <c r="J721" s="139" t="s">
        <v>450</v>
      </c>
      <c r="K721" s="139" t="s">
        <v>619</v>
      </c>
      <c r="L721" s="139" t="s">
        <v>1275</v>
      </c>
      <c r="M721" s="140"/>
      <c r="N721" s="141">
        <v>35.46</v>
      </c>
      <c r="O721" s="142">
        <f t="shared" si="55"/>
        <v>126</v>
      </c>
      <c r="P721" s="2">
        <v>126</v>
      </c>
      <c r="Q721" s="2">
        <v>0</v>
      </c>
      <c r="R721" s="143" t="e">
        <f t="shared" si="56"/>
        <v>#DIV/0!</v>
      </c>
      <c r="S721" s="143">
        <f t="shared" si="57"/>
        <v>0</v>
      </c>
      <c r="T721" s="144">
        <f>IF(P721="nio",0,IF(P721&gt;0,VLOOKUP(K721,'3-Productie normen'!A:W,VLOOKUP(P721,'3-Productie normen'!$B$37:$C$59,2,FALSE),FALSE)))/VLOOKUP(B721,'2-Kosten per locatie'!$A$11:$C$31,3,FALSE)</f>
        <v>0</v>
      </c>
      <c r="U721" s="144">
        <f t="shared" si="58"/>
        <v>0</v>
      </c>
      <c r="V721" s="145" t="str">
        <f>VLOOKUP(K721,'3-Productie normen'!A:AG,29,FALSE)</f>
        <v>L</v>
      </c>
      <c r="W721" s="145"/>
      <c r="X721" s="146"/>
      <c r="Y721" s="147">
        <f t="shared" si="59"/>
        <v>4467.96</v>
      </c>
    </row>
    <row r="722" spans="1:25" s="148" customFormat="1" ht="13.9" customHeight="1">
      <c r="A722" s="137">
        <v>722</v>
      </c>
      <c r="B722" s="138" t="s">
        <v>480</v>
      </c>
      <c r="C722" s="138" t="s">
        <v>481</v>
      </c>
      <c r="D722" s="138"/>
      <c r="E722" s="2">
        <v>0</v>
      </c>
      <c r="F722" s="2" t="s">
        <v>1182</v>
      </c>
      <c r="G722" s="2" t="s">
        <v>1305</v>
      </c>
      <c r="H722" s="2" t="s">
        <v>1306</v>
      </c>
      <c r="I722" s="139" t="s">
        <v>350</v>
      </c>
      <c r="J722" s="139" t="s">
        <v>450</v>
      </c>
      <c r="K722" s="139" t="s">
        <v>619</v>
      </c>
      <c r="L722" s="139" t="s">
        <v>1275</v>
      </c>
      <c r="M722" s="140"/>
      <c r="N722" s="141">
        <v>23.6</v>
      </c>
      <c r="O722" s="142">
        <f t="shared" si="55"/>
        <v>126</v>
      </c>
      <c r="P722" s="2">
        <v>126</v>
      </c>
      <c r="Q722" s="2">
        <v>0</v>
      </c>
      <c r="R722" s="143" t="e">
        <f t="shared" si="56"/>
        <v>#DIV/0!</v>
      </c>
      <c r="S722" s="143">
        <f t="shared" si="57"/>
        <v>0</v>
      </c>
      <c r="T722" s="144">
        <f>IF(P722="nio",0,IF(P722&gt;0,VLOOKUP(K722,'3-Productie normen'!A:W,VLOOKUP(P722,'3-Productie normen'!$B$37:$C$59,2,FALSE),FALSE)))/VLOOKUP(B722,'2-Kosten per locatie'!$A$11:$C$31,3,FALSE)</f>
        <v>0</v>
      </c>
      <c r="U722" s="144">
        <f t="shared" si="58"/>
        <v>0</v>
      </c>
      <c r="V722" s="145" t="str">
        <f>VLOOKUP(K722,'3-Productie normen'!A:AG,29,FALSE)</f>
        <v>L</v>
      </c>
      <c r="W722" s="145"/>
      <c r="X722" s="146"/>
      <c r="Y722" s="147">
        <f t="shared" si="59"/>
        <v>2973.6000000000004</v>
      </c>
    </row>
    <row r="723" spans="1:25" s="148" customFormat="1" ht="13.9" customHeight="1">
      <c r="A723" s="137">
        <v>723</v>
      </c>
      <c r="B723" s="138" t="s">
        <v>480</v>
      </c>
      <c r="C723" s="138" t="s">
        <v>481</v>
      </c>
      <c r="D723" s="138"/>
      <c r="E723" s="2">
        <v>0</v>
      </c>
      <c r="F723" s="2" t="s">
        <v>1182</v>
      </c>
      <c r="G723" s="2" t="s">
        <v>1307</v>
      </c>
      <c r="H723" s="2" t="s">
        <v>1308</v>
      </c>
      <c r="I723" s="139" t="s">
        <v>350</v>
      </c>
      <c r="J723" s="139" t="s">
        <v>450</v>
      </c>
      <c r="K723" s="139" t="s">
        <v>619</v>
      </c>
      <c r="L723" s="139" t="s">
        <v>1275</v>
      </c>
      <c r="M723" s="140"/>
      <c r="N723" s="141">
        <v>26.05</v>
      </c>
      <c r="O723" s="142">
        <f t="shared" si="55"/>
        <v>126</v>
      </c>
      <c r="P723" s="2">
        <v>126</v>
      </c>
      <c r="Q723" s="2">
        <v>0</v>
      </c>
      <c r="R723" s="143" t="e">
        <f t="shared" si="56"/>
        <v>#DIV/0!</v>
      </c>
      <c r="S723" s="143">
        <f t="shared" si="57"/>
        <v>0</v>
      </c>
      <c r="T723" s="144">
        <f>IF(P723="nio",0,IF(P723&gt;0,VLOOKUP(K723,'3-Productie normen'!A:W,VLOOKUP(P723,'3-Productie normen'!$B$37:$C$59,2,FALSE),FALSE)))/VLOOKUP(B723,'2-Kosten per locatie'!$A$11:$C$31,3,FALSE)</f>
        <v>0</v>
      </c>
      <c r="U723" s="144">
        <f t="shared" si="58"/>
        <v>0</v>
      </c>
      <c r="V723" s="145" t="str">
        <f>VLOOKUP(K723,'3-Productie normen'!A:AG,29,FALSE)</f>
        <v>L</v>
      </c>
      <c r="W723" s="145"/>
      <c r="X723" s="146"/>
      <c r="Y723" s="147">
        <f t="shared" si="59"/>
        <v>3282.3</v>
      </c>
    </row>
    <row r="724" spans="1:25" s="148" customFormat="1" ht="13.9" customHeight="1">
      <c r="A724" s="137">
        <v>724</v>
      </c>
      <c r="B724" s="138" t="s">
        <v>480</v>
      </c>
      <c r="C724" s="138" t="s">
        <v>481</v>
      </c>
      <c r="D724" s="138"/>
      <c r="E724" s="2">
        <v>0</v>
      </c>
      <c r="F724" s="2" t="s">
        <v>1182</v>
      </c>
      <c r="G724" s="2" t="s">
        <v>1309</v>
      </c>
      <c r="H724" s="2" t="s">
        <v>231</v>
      </c>
      <c r="I724" s="139" t="s">
        <v>350</v>
      </c>
      <c r="J724" s="139" t="s">
        <v>450</v>
      </c>
      <c r="K724" s="139" t="s">
        <v>619</v>
      </c>
      <c r="L724" s="139" t="s">
        <v>1275</v>
      </c>
      <c r="M724" s="140"/>
      <c r="N724" s="141">
        <v>25.92</v>
      </c>
      <c r="O724" s="142">
        <f t="shared" si="55"/>
        <v>126</v>
      </c>
      <c r="P724" s="2">
        <v>126</v>
      </c>
      <c r="Q724" s="2">
        <v>0</v>
      </c>
      <c r="R724" s="143" t="e">
        <f t="shared" si="56"/>
        <v>#DIV/0!</v>
      </c>
      <c r="S724" s="143">
        <f t="shared" si="57"/>
        <v>0</v>
      </c>
      <c r="T724" s="144">
        <f>IF(P724="nio",0,IF(P724&gt;0,VLOOKUP(K724,'3-Productie normen'!A:W,VLOOKUP(P724,'3-Productie normen'!$B$37:$C$59,2,FALSE),FALSE)))/VLOOKUP(B724,'2-Kosten per locatie'!$A$11:$C$31,3,FALSE)</f>
        <v>0</v>
      </c>
      <c r="U724" s="144">
        <f t="shared" si="58"/>
        <v>0</v>
      </c>
      <c r="V724" s="145" t="str">
        <f>VLOOKUP(K724,'3-Productie normen'!A:AG,29,FALSE)</f>
        <v>L</v>
      </c>
      <c r="W724" s="145"/>
      <c r="X724" s="146"/>
      <c r="Y724" s="147">
        <f t="shared" si="59"/>
        <v>3265.92</v>
      </c>
    </row>
    <row r="725" spans="1:25" s="148" customFormat="1" ht="13.9" customHeight="1">
      <c r="A725" s="137">
        <v>725</v>
      </c>
      <c r="B725" s="138" t="s">
        <v>480</v>
      </c>
      <c r="C725" s="138" t="s">
        <v>481</v>
      </c>
      <c r="D725" s="138"/>
      <c r="E725" s="2">
        <v>0</v>
      </c>
      <c r="F725" s="2" t="s">
        <v>1182</v>
      </c>
      <c r="G725" s="2" t="s">
        <v>1310</v>
      </c>
      <c r="H725" s="2" t="s">
        <v>1311</v>
      </c>
      <c r="I725" s="139" t="s">
        <v>350</v>
      </c>
      <c r="J725" s="139" t="s">
        <v>450</v>
      </c>
      <c r="K725" s="139" t="s">
        <v>619</v>
      </c>
      <c r="L725" s="139" t="s">
        <v>1275</v>
      </c>
      <c r="M725" s="140"/>
      <c r="N725" s="141">
        <v>24.82</v>
      </c>
      <c r="O725" s="142">
        <f t="shared" si="55"/>
        <v>126</v>
      </c>
      <c r="P725" s="2">
        <v>126</v>
      </c>
      <c r="Q725" s="2">
        <v>0</v>
      </c>
      <c r="R725" s="143" t="e">
        <f t="shared" si="56"/>
        <v>#DIV/0!</v>
      </c>
      <c r="S725" s="143">
        <f t="shared" si="57"/>
        <v>0</v>
      </c>
      <c r="T725" s="144">
        <f>IF(P725="nio",0,IF(P725&gt;0,VLOOKUP(K725,'3-Productie normen'!A:W,VLOOKUP(P725,'3-Productie normen'!$B$37:$C$59,2,FALSE),FALSE)))/VLOOKUP(B725,'2-Kosten per locatie'!$A$11:$C$31,3,FALSE)</f>
        <v>0</v>
      </c>
      <c r="U725" s="144">
        <f t="shared" si="58"/>
        <v>0</v>
      </c>
      <c r="V725" s="145" t="str">
        <f>VLOOKUP(K725,'3-Productie normen'!A:AG,29,FALSE)</f>
        <v>L</v>
      </c>
      <c r="W725" s="145"/>
      <c r="X725" s="146"/>
      <c r="Y725" s="147">
        <f t="shared" si="59"/>
        <v>3127.32</v>
      </c>
    </row>
    <row r="726" spans="1:25" s="148" customFormat="1" ht="13.9" customHeight="1">
      <c r="A726" s="137">
        <v>726</v>
      </c>
      <c r="B726" s="138" t="s">
        <v>480</v>
      </c>
      <c r="C726" s="138" t="s">
        <v>481</v>
      </c>
      <c r="D726" s="138"/>
      <c r="E726" s="2">
        <v>0</v>
      </c>
      <c r="F726" s="2" t="s">
        <v>1182</v>
      </c>
      <c r="G726" s="2" t="s">
        <v>1312</v>
      </c>
      <c r="H726" s="2" t="s">
        <v>1313</v>
      </c>
      <c r="I726" s="139" t="s">
        <v>350</v>
      </c>
      <c r="J726" s="139" t="s">
        <v>450</v>
      </c>
      <c r="K726" s="139" t="s">
        <v>619</v>
      </c>
      <c r="L726" s="139" t="s">
        <v>1275</v>
      </c>
      <c r="M726" s="140"/>
      <c r="N726" s="141">
        <v>26.08</v>
      </c>
      <c r="O726" s="142">
        <f t="shared" si="55"/>
        <v>126</v>
      </c>
      <c r="P726" s="2">
        <v>126</v>
      </c>
      <c r="Q726" s="2">
        <v>0</v>
      </c>
      <c r="R726" s="143" t="e">
        <f t="shared" si="56"/>
        <v>#DIV/0!</v>
      </c>
      <c r="S726" s="143">
        <f t="shared" si="57"/>
        <v>0</v>
      </c>
      <c r="T726" s="144">
        <f>IF(P726="nio",0,IF(P726&gt;0,VLOOKUP(K726,'3-Productie normen'!A:W,VLOOKUP(P726,'3-Productie normen'!$B$37:$C$59,2,FALSE),FALSE)))/VLOOKUP(B726,'2-Kosten per locatie'!$A$11:$C$31,3,FALSE)</f>
        <v>0</v>
      </c>
      <c r="U726" s="144">
        <f t="shared" si="58"/>
        <v>0</v>
      </c>
      <c r="V726" s="145" t="str">
        <f>VLOOKUP(K726,'3-Productie normen'!A:AG,29,FALSE)</f>
        <v>L</v>
      </c>
      <c r="W726" s="145"/>
      <c r="X726" s="146"/>
      <c r="Y726" s="147">
        <f t="shared" si="59"/>
        <v>3286.08</v>
      </c>
    </row>
    <row r="727" spans="1:25" s="148" customFormat="1" ht="13.9" customHeight="1">
      <c r="A727" s="137">
        <v>727</v>
      </c>
      <c r="B727" s="138" t="s">
        <v>480</v>
      </c>
      <c r="C727" s="138" t="s">
        <v>481</v>
      </c>
      <c r="D727" s="138"/>
      <c r="E727" s="2">
        <v>0</v>
      </c>
      <c r="F727" s="2" t="s">
        <v>1182</v>
      </c>
      <c r="G727" s="2" t="s">
        <v>1314</v>
      </c>
      <c r="H727" s="2" t="s">
        <v>1315</v>
      </c>
      <c r="I727" s="139" t="s">
        <v>267</v>
      </c>
      <c r="J727" s="139" t="s">
        <v>267</v>
      </c>
      <c r="K727" s="139" t="s">
        <v>259</v>
      </c>
      <c r="L727" s="139" t="s">
        <v>537</v>
      </c>
      <c r="M727" s="140"/>
      <c r="N727" s="141">
        <v>8.93</v>
      </c>
      <c r="O727" s="142">
        <f t="shared" si="55"/>
        <v>0</v>
      </c>
      <c r="P727" s="2" t="s">
        <v>477</v>
      </c>
      <c r="Q727" s="2">
        <v>0</v>
      </c>
      <c r="R727" s="143">
        <f t="shared" si="56"/>
        <v>0</v>
      </c>
      <c r="S727" s="143">
        <f t="shared" si="57"/>
        <v>0</v>
      </c>
      <c r="T727" s="144">
        <f>IF(P727="nio",0,IF(P727&gt;0,VLOOKUP(K727,'3-Productie normen'!A:W,VLOOKUP(P727,'3-Productie normen'!$B$37:$C$59,2,FALSE),FALSE)))/VLOOKUP(B727,'2-Kosten per locatie'!$A$11:$C$31,3,FALSE)</f>
        <v>0</v>
      </c>
      <c r="U727" s="144">
        <f t="shared" si="58"/>
        <v>0</v>
      </c>
      <c r="V727" s="145">
        <f>VLOOKUP(K727,'3-Productie normen'!A:AG,29,FALSE)</f>
        <v>0</v>
      </c>
      <c r="W727" s="145"/>
      <c r="X727" s="146"/>
      <c r="Y727" s="147">
        <f t="shared" si="59"/>
        <v>0</v>
      </c>
    </row>
    <row r="728" spans="1:25" s="148" customFormat="1" ht="13.9" customHeight="1">
      <c r="A728" s="137">
        <v>728</v>
      </c>
      <c r="B728" s="138" t="s">
        <v>480</v>
      </c>
      <c r="C728" s="138" t="s">
        <v>482</v>
      </c>
      <c r="D728" s="138"/>
      <c r="E728" s="2">
        <v>0</v>
      </c>
      <c r="F728" s="2" t="s">
        <v>284</v>
      </c>
      <c r="G728" s="2" t="s">
        <v>1316</v>
      </c>
      <c r="H728" s="2"/>
      <c r="I728" s="139" t="s">
        <v>247</v>
      </c>
      <c r="J728" s="139" t="s">
        <v>56</v>
      </c>
      <c r="K728" s="139" t="s">
        <v>248</v>
      </c>
      <c r="L728" s="139" t="s">
        <v>298</v>
      </c>
      <c r="M728" s="140" t="s">
        <v>8160</v>
      </c>
      <c r="N728" s="141">
        <v>14.07</v>
      </c>
      <c r="O728" s="142">
        <f t="shared" si="55"/>
        <v>210</v>
      </c>
      <c r="P728" s="2">
        <v>210</v>
      </c>
      <c r="Q728" s="2">
        <v>0</v>
      </c>
      <c r="R728" s="143" t="e">
        <f t="shared" si="56"/>
        <v>#DIV/0!</v>
      </c>
      <c r="S728" s="143">
        <f t="shared" si="57"/>
        <v>0</v>
      </c>
      <c r="T728" s="144">
        <f>IF(P728="nio",0,IF(P728&gt;0,VLOOKUP(K728,'3-Productie normen'!A:W,VLOOKUP(P728,'3-Productie normen'!$B$37:$C$59,2,FALSE),FALSE)))/VLOOKUP(B728,'2-Kosten per locatie'!$A$11:$C$31,3,FALSE)</f>
        <v>0</v>
      </c>
      <c r="U728" s="144">
        <f t="shared" si="58"/>
        <v>0</v>
      </c>
      <c r="V728" s="145" t="str">
        <f>VLOOKUP(K728,'3-Productie normen'!A:AG,29,FALSE)</f>
        <v>V</v>
      </c>
      <c r="W728" s="145"/>
      <c r="X728" s="146"/>
      <c r="Y728" s="147">
        <f t="shared" si="59"/>
        <v>2954.7000000000003</v>
      </c>
    </row>
    <row r="729" spans="1:25" s="148" customFormat="1" ht="13.9" customHeight="1">
      <c r="A729" s="137">
        <v>729</v>
      </c>
      <c r="B729" s="138" t="s">
        <v>480</v>
      </c>
      <c r="C729" s="138" t="s">
        <v>482</v>
      </c>
      <c r="D729" s="138"/>
      <c r="E729" s="2">
        <v>0</v>
      </c>
      <c r="F729" s="2" t="s">
        <v>284</v>
      </c>
      <c r="G729" s="2" t="s">
        <v>1317</v>
      </c>
      <c r="H729" s="2"/>
      <c r="I729" s="139" t="s">
        <v>247</v>
      </c>
      <c r="J729" s="139" t="s">
        <v>57</v>
      </c>
      <c r="K729" s="139" t="s">
        <v>57</v>
      </c>
      <c r="L729" s="139" t="s">
        <v>246</v>
      </c>
      <c r="M729" s="140"/>
      <c r="N729" s="141">
        <v>3</v>
      </c>
      <c r="O729" s="142">
        <f t="shared" si="55"/>
        <v>210</v>
      </c>
      <c r="P729" s="2">
        <v>210</v>
      </c>
      <c r="Q729" s="2">
        <v>0</v>
      </c>
      <c r="R729" s="143" t="e">
        <f t="shared" si="56"/>
        <v>#DIV/0!</v>
      </c>
      <c r="S729" s="143">
        <f t="shared" si="57"/>
        <v>0</v>
      </c>
      <c r="T729" s="144">
        <f>IF(P729="nio",0,IF(P729&gt;0,VLOOKUP(K729,'3-Productie normen'!A:W,VLOOKUP(P729,'3-Productie normen'!$B$37:$C$59,2,FALSE),FALSE)))/VLOOKUP(B729,'2-Kosten per locatie'!$A$11:$C$31,3,FALSE)</f>
        <v>0</v>
      </c>
      <c r="U729" s="144">
        <f t="shared" si="58"/>
        <v>0</v>
      </c>
      <c r="V729" s="145" t="str">
        <f>VLOOKUP(K729,'3-Productie normen'!A:AG,29,FALSE)</f>
        <v>V</v>
      </c>
      <c r="W729" s="145"/>
      <c r="X729" s="146"/>
      <c r="Y729" s="147">
        <f t="shared" si="59"/>
        <v>630</v>
      </c>
    </row>
    <row r="730" spans="1:25" s="148" customFormat="1" ht="13.9" customHeight="1">
      <c r="A730" s="137">
        <v>730</v>
      </c>
      <c r="B730" s="138" t="s">
        <v>480</v>
      </c>
      <c r="C730" s="138" t="s">
        <v>482</v>
      </c>
      <c r="D730" s="138"/>
      <c r="E730" s="2">
        <v>0</v>
      </c>
      <c r="F730" s="2" t="s">
        <v>284</v>
      </c>
      <c r="G730" s="2" t="s">
        <v>1318</v>
      </c>
      <c r="H730" s="2"/>
      <c r="I730" s="139" t="s">
        <v>247</v>
      </c>
      <c r="J730" s="139" t="s">
        <v>56</v>
      </c>
      <c r="K730" s="139" t="s">
        <v>248</v>
      </c>
      <c r="L730" s="139" t="s">
        <v>298</v>
      </c>
      <c r="M730" s="140" t="s">
        <v>8160</v>
      </c>
      <c r="N730" s="141">
        <v>2.2799999999999998</v>
      </c>
      <c r="O730" s="142">
        <f t="shared" si="55"/>
        <v>210</v>
      </c>
      <c r="P730" s="2">
        <v>210</v>
      </c>
      <c r="Q730" s="2">
        <v>0</v>
      </c>
      <c r="R730" s="143" t="e">
        <f t="shared" si="56"/>
        <v>#DIV/0!</v>
      </c>
      <c r="S730" s="143">
        <f t="shared" si="57"/>
        <v>0</v>
      </c>
      <c r="T730" s="144">
        <f>IF(P730="nio",0,IF(P730&gt;0,VLOOKUP(K730,'3-Productie normen'!A:W,VLOOKUP(P730,'3-Productie normen'!$B$37:$C$59,2,FALSE),FALSE)))/VLOOKUP(B730,'2-Kosten per locatie'!$A$11:$C$31,3,FALSE)</f>
        <v>0</v>
      </c>
      <c r="U730" s="144">
        <f t="shared" si="58"/>
        <v>0</v>
      </c>
      <c r="V730" s="145" t="str">
        <f>VLOOKUP(K730,'3-Productie normen'!A:AG,29,FALSE)</f>
        <v>V</v>
      </c>
      <c r="W730" s="145"/>
      <c r="X730" s="146"/>
      <c r="Y730" s="147">
        <f t="shared" si="59"/>
        <v>478.79999999999995</v>
      </c>
    </row>
    <row r="731" spans="1:25" s="148" customFormat="1" ht="13.9" customHeight="1">
      <c r="A731" s="137">
        <v>731</v>
      </c>
      <c r="B731" s="138" t="s">
        <v>480</v>
      </c>
      <c r="C731" s="138" t="s">
        <v>482</v>
      </c>
      <c r="D731" s="138"/>
      <c r="E731" s="2">
        <v>0</v>
      </c>
      <c r="F731" s="2" t="s">
        <v>284</v>
      </c>
      <c r="G731" s="2" t="s">
        <v>1319</v>
      </c>
      <c r="H731" s="2"/>
      <c r="I731" s="139" t="s">
        <v>252</v>
      </c>
      <c r="J731" s="139" t="s">
        <v>55</v>
      </c>
      <c r="K731" s="139" t="s">
        <v>290</v>
      </c>
      <c r="L731" s="139" t="s">
        <v>298</v>
      </c>
      <c r="M731" s="140" t="s">
        <v>8160</v>
      </c>
      <c r="N731" s="141">
        <v>19.37</v>
      </c>
      <c r="O731" s="142">
        <f t="shared" si="55"/>
        <v>210</v>
      </c>
      <c r="P731" s="2">
        <v>210</v>
      </c>
      <c r="Q731" s="2">
        <v>0</v>
      </c>
      <c r="R731" s="143" t="e">
        <f t="shared" si="56"/>
        <v>#DIV/0!</v>
      </c>
      <c r="S731" s="143">
        <f t="shared" si="57"/>
        <v>0</v>
      </c>
      <c r="T731" s="144">
        <f>IF(P731="nio",0,IF(P731&gt;0,VLOOKUP(K731,'3-Productie normen'!A:W,VLOOKUP(P731,'3-Productie normen'!$B$37:$C$59,2,FALSE),FALSE)))/VLOOKUP(B731,'2-Kosten per locatie'!$A$11:$C$31,3,FALSE)</f>
        <v>0</v>
      </c>
      <c r="U731" s="144">
        <f t="shared" si="58"/>
        <v>0</v>
      </c>
      <c r="V731" s="145" t="str">
        <f>VLOOKUP(K731,'3-Productie normen'!A:AG,29,FALSE)</f>
        <v>V</v>
      </c>
      <c r="W731" s="145"/>
      <c r="X731" s="146"/>
      <c r="Y731" s="147">
        <f t="shared" si="59"/>
        <v>4067.7000000000003</v>
      </c>
    </row>
    <row r="732" spans="1:25" s="148" customFormat="1" ht="13.9" customHeight="1">
      <c r="A732" s="137">
        <v>732</v>
      </c>
      <c r="B732" s="138" t="s">
        <v>480</v>
      </c>
      <c r="C732" s="138" t="s">
        <v>482</v>
      </c>
      <c r="D732" s="138"/>
      <c r="E732" s="2">
        <v>0</v>
      </c>
      <c r="F732" s="2" t="s">
        <v>284</v>
      </c>
      <c r="G732" s="2" t="s">
        <v>1320</v>
      </c>
      <c r="H732" s="2"/>
      <c r="I732" s="139" t="s">
        <v>252</v>
      </c>
      <c r="J732" s="139" t="s">
        <v>253</v>
      </c>
      <c r="K732" s="139" t="s">
        <v>4571</v>
      </c>
      <c r="L732" s="139" t="s">
        <v>298</v>
      </c>
      <c r="M732" s="140" t="s">
        <v>8160</v>
      </c>
      <c r="N732" s="141">
        <v>14.69</v>
      </c>
      <c r="O732" s="142">
        <f t="shared" si="55"/>
        <v>210</v>
      </c>
      <c r="P732" s="2">
        <v>210</v>
      </c>
      <c r="Q732" s="2">
        <v>0</v>
      </c>
      <c r="R732" s="143" t="e">
        <f t="shared" si="56"/>
        <v>#DIV/0!</v>
      </c>
      <c r="S732" s="143">
        <f t="shared" si="57"/>
        <v>0</v>
      </c>
      <c r="T732" s="144">
        <f>IF(P732="nio",0,IF(P732&gt;0,VLOOKUP(K732,'3-Productie normen'!A:W,VLOOKUP(P732,'3-Productie normen'!$B$37:$C$59,2,FALSE),FALSE)))/VLOOKUP(B732,'2-Kosten per locatie'!$A$11:$C$31,3,FALSE)</f>
        <v>0</v>
      </c>
      <c r="U732" s="144">
        <f t="shared" si="58"/>
        <v>0</v>
      </c>
      <c r="V732" s="145" t="str">
        <f>VLOOKUP(K732,'3-Productie normen'!A:AG,29,FALSE)</f>
        <v>V</v>
      </c>
      <c r="W732" s="145"/>
      <c r="X732" s="146"/>
      <c r="Y732" s="147">
        <f t="shared" si="59"/>
        <v>3084.9</v>
      </c>
    </row>
    <row r="733" spans="1:25" s="148" customFormat="1" ht="13.9" customHeight="1">
      <c r="A733" s="137">
        <v>733</v>
      </c>
      <c r="B733" s="138" t="s">
        <v>480</v>
      </c>
      <c r="C733" s="138" t="s">
        <v>482</v>
      </c>
      <c r="D733" s="138"/>
      <c r="E733" s="2">
        <v>0</v>
      </c>
      <c r="F733" s="2" t="s">
        <v>284</v>
      </c>
      <c r="G733" s="2" t="s">
        <v>1321</v>
      </c>
      <c r="H733" s="2"/>
      <c r="I733" s="139" t="s">
        <v>252</v>
      </c>
      <c r="J733" s="139" t="s">
        <v>253</v>
      </c>
      <c r="K733" s="139" t="s">
        <v>4571</v>
      </c>
      <c r="L733" s="139" t="s">
        <v>298</v>
      </c>
      <c r="M733" s="140" t="s">
        <v>8160</v>
      </c>
      <c r="N733" s="141">
        <v>18.89</v>
      </c>
      <c r="O733" s="142">
        <f t="shared" si="55"/>
        <v>210</v>
      </c>
      <c r="P733" s="2">
        <v>210</v>
      </c>
      <c r="Q733" s="2">
        <v>0</v>
      </c>
      <c r="R733" s="143" t="e">
        <f t="shared" si="56"/>
        <v>#DIV/0!</v>
      </c>
      <c r="S733" s="143">
        <f t="shared" si="57"/>
        <v>0</v>
      </c>
      <c r="T733" s="144">
        <f>IF(P733="nio",0,IF(P733&gt;0,VLOOKUP(K733,'3-Productie normen'!A:W,VLOOKUP(P733,'3-Productie normen'!$B$37:$C$59,2,FALSE),FALSE)))/VLOOKUP(B733,'2-Kosten per locatie'!$A$11:$C$31,3,FALSE)</f>
        <v>0</v>
      </c>
      <c r="U733" s="144">
        <f t="shared" si="58"/>
        <v>0</v>
      </c>
      <c r="V733" s="145" t="str">
        <f>VLOOKUP(K733,'3-Productie normen'!A:AG,29,FALSE)</f>
        <v>V</v>
      </c>
      <c r="W733" s="145"/>
      <c r="X733" s="146"/>
      <c r="Y733" s="147">
        <f t="shared" si="59"/>
        <v>3966.9</v>
      </c>
    </row>
    <row r="734" spans="1:25" s="148" customFormat="1" ht="13.9" customHeight="1">
      <c r="A734" s="137">
        <v>734</v>
      </c>
      <c r="B734" s="138" t="s">
        <v>480</v>
      </c>
      <c r="C734" s="138" t="s">
        <v>482</v>
      </c>
      <c r="D734" s="138"/>
      <c r="E734" s="2">
        <v>0</v>
      </c>
      <c r="F734" s="2" t="s">
        <v>284</v>
      </c>
      <c r="G734" s="2" t="s">
        <v>1322</v>
      </c>
      <c r="H734" s="2"/>
      <c r="I734" s="139" t="s">
        <v>252</v>
      </c>
      <c r="J734" s="139" t="s">
        <v>55</v>
      </c>
      <c r="K734" s="139" t="s">
        <v>290</v>
      </c>
      <c r="L734" s="139" t="s">
        <v>298</v>
      </c>
      <c r="M734" s="140" t="s">
        <v>8160</v>
      </c>
      <c r="N734" s="141">
        <v>40.36</v>
      </c>
      <c r="O734" s="142">
        <f t="shared" si="55"/>
        <v>210</v>
      </c>
      <c r="P734" s="2">
        <v>210</v>
      </c>
      <c r="Q734" s="2">
        <v>0</v>
      </c>
      <c r="R734" s="143" t="e">
        <f t="shared" si="56"/>
        <v>#DIV/0!</v>
      </c>
      <c r="S734" s="143">
        <f t="shared" si="57"/>
        <v>0</v>
      </c>
      <c r="T734" s="144">
        <f>IF(P734="nio",0,IF(P734&gt;0,VLOOKUP(K734,'3-Productie normen'!A:W,VLOOKUP(P734,'3-Productie normen'!$B$37:$C$59,2,FALSE),FALSE)))/VLOOKUP(B734,'2-Kosten per locatie'!$A$11:$C$31,3,FALSE)</f>
        <v>0</v>
      </c>
      <c r="U734" s="144">
        <f t="shared" si="58"/>
        <v>0</v>
      </c>
      <c r="V734" s="145" t="str">
        <f>VLOOKUP(K734,'3-Productie normen'!A:AG,29,FALSE)</f>
        <v>V</v>
      </c>
      <c r="W734" s="145"/>
      <c r="X734" s="146"/>
      <c r="Y734" s="147">
        <f t="shared" si="59"/>
        <v>8475.6</v>
      </c>
    </row>
    <row r="735" spans="1:25" s="148" customFormat="1" ht="13.9" customHeight="1">
      <c r="A735" s="137">
        <v>735</v>
      </c>
      <c r="B735" s="138" t="s">
        <v>480</v>
      </c>
      <c r="C735" s="138" t="s">
        <v>482</v>
      </c>
      <c r="D735" s="138"/>
      <c r="E735" s="2">
        <v>0</v>
      </c>
      <c r="F735" s="2" t="s">
        <v>284</v>
      </c>
      <c r="G735" s="2" t="s">
        <v>1323</v>
      </c>
      <c r="H735" s="2"/>
      <c r="I735" s="139" t="s">
        <v>257</v>
      </c>
      <c r="J735" s="139" t="s">
        <v>261</v>
      </c>
      <c r="K735" s="139" t="s">
        <v>257</v>
      </c>
      <c r="L735" s="139" t="s">
        <v>249</v>
      </c>
      <c r="M735" s="140"/>
      <c r="N735" s="141">
        <v>0.86</v>
      </c>
      <c r="O735" s="142">
        <f t="shared" si="55"/>
        <v>1</v>
      </c>
      <c r="P735" s="2">
        <v>1</v>
      </c>
      <c r="Q735" s="2">
        <v>0</v>
      </c>
      <c r="R735" s="143" t="e">
        <f t="shared" si="56"/>
        <v>#DIV/0!</v>
      </c>
      <c r="S735" s="143">
        <f t="shared" si="57"/>
        <v>0</v>
      </c>
      <c r="T735" s="144">
        <f>IF(P735="nio",0,IF(P735&gt;0,VLOOKUP(K735,'3-Productie normen'!A:W,VLOOKUP(P735,'3-Productie normen'!$B$37:$C$59,2,FALSE),FALSE)))/VLOOKUP(B735,'2-Kosten per locatie'!$A$11:$C$31,3,FALSE)</f>
        <v>0</v>
      </c>
      <c r="U735" s="144">
        <f t="shared" si="58"/>
        <v>0</v>
      </c>
      <c r="V735" s="145" t="str">
        <f>VLOOKUP(K735,'3-Productie normen'!A:AG,29,FALSE)</f>
        <v>V</v>
      </c>
      <c r="W735" s="145"/>
      <c r="X735" s="146"/>
      <c r="Y735" s="147">
        <f t="shared" si="59"/>
        <v>0.86</v>
      </c>
    </row>
    <row r="736" spans="1:25" s="148" customFormat="1" ht="13.9" customHeight="1">
      <c r="A736" s="137">
        <v>736</v>
      </c>
      <c r="B736" s="138" t="s">
        <v>480</v>
      </c>
      <c r="C736" s="138" t="s">
        <v>482</v>
      </c>
      <c r="D736" s="138"/>
      <c r="E736" s="2">
        <v>0</v>
      </c>
      <c r="F736" s="2" t="s">
        <v>284</v>
      </c>
      <c r="G736" s="2" t="s">
        <v>1324</v>
      </c>
      <c r="H736" s="2"/>
      <c r="I736" s="139" t="s">
        <v>257</v>
      </c>
      <c r="J736" s="139" t="s">
        <v>495</v>
      </c>
      <c r="K736" s="139" t="s">
        <v>259</v>
      </c>
      <c r="L736" s="139" t="s">
        <v>249</v>
      </c>
      <c r="M736" s="140"/>
      <c r="N736" s="141">
        <v>0.47</v>
      </c>
      <c r="O736" s="142">
        <f t="shared" si="55"/>
        <v>0</v>
      </c>
      <c r="P736" s="2" t="s">
        <v>477</v>
      </c>
      <c r="Q736" s="2">
        <v>0</v>
      </c>
      <c r="R736" s="143">
        <f t="shared" si="56"/>
        <v>0</v>
      </c>
      <c r="S736" s="143">
        <f t="shared" si="57"/>
        <v>0</v>
      </c>
      <c r="T736" s="144">
        <f>IF(P736="nio",0,IF(P736&gt;0,VLOOKUP(K736,'3-Productie normen'!A:W,VLOOKUP(P736,'3-Productie normen'!$B$37:$C$59,2,FALSE),FALSE)))/VLOOKUP(B736,'2-Kosten per locatie'!$A$11:$C$31,3,FALSE)</f>
        <v>0</v>
      </c>
      <c r="U736" s="144">
        <f t="shared" si="58"/>
        <v>0</v>
      </c>
      <c r="V736" s="145">
        <f>VLOOKUP(K736,'3-Productie normen'!A:AG,29,FALSE)</f>
        <v>0</v>
      </c>
      <c r="W736" s="145"/>
      <c r="X736" s="146"/>
      <c r="Y736" s="147">
        <f t="shared" si="59"/>
        <v>0</v>
      </c>
    </row>
    <row r="737" spans="1:25" s="148" customFormat="1" ht="13.9" customHeight="1">
      <c r="A737" s="137">
        <v>737</v>
      </c>
      <c r="B737" s="138" t="s">
        <v>480</v>
      </c>
      <c r="C737" s="138" t="s">
        <v>482</v>
      </c>
      <c r="D737" s="138"/>
      <c r="E737" s="2">
        <v>0</v>
      </c>
      <c r="F737" s="2" t="s">
        <v>284</v>
      </c>
      <c r="G737" s="2" t="s">
        <v>1325</v>
      </c>
      <c r="H737" s="2"/>
      <c r="I737" s="139" t="s">
        <v>257</v>
      </c>
      <c r="J737" s="139" t="s">
        <v>1326</v>
      </c>
      <c r="K737" s="139" t="s">
        <v>259</v>
      </c>
      <c r="L737" s="139" t="s">
        <v>249</v>
      </c>
      <c r="M737" s="140"/>
      <c r="N737" s="141">
        <v>7.32</v>
      </c>
      <c r="O737" s="142">
        <f t="shared" si="55"/>
        <v>0</v>
      </c>
      <c r="P737" s="2" t="s">
        <v>477</v>
      </c>
      <c r="Q737" s="2">
        <v>0</v>
      </c>
      <c r="R737" s="143">
        <f t="shared" si="56"/>
        <v>0</v>
      </c>
      <c r="S737" s="143">
        <f t="shared" si="57"/>
        <v>0</v>
      </c>
      <c r="T737" s="144">
        <f>IF(P737="nio",0,IF(P737&gt;0,VLOOKUP(K737,'3-Productie normen'!A:W,VLOOKUP(P737,'3-Productie normen'!$B$37:$C$59,2,FALSE),FALSE)))/VLOOKUP(B737,'2-Kosten per locatie'!$A$11:$C$31,3,FALSE)</f>
        <v>0</v>
      </c>
      <c r="U737" s="144">
        <f t="shared" si="58"/>
        <v>0</v>
      </c>
      <c r="V737" s="145">
        <f>VLOOKUP(K737,'3-Productie normen'!A:AG,29,FALSE)</f>
        <v>0</v>
      </c>
      <c r="W737" s="145"/>
      <c r="X737" s="146"/>
      <c r="Y737" s="147">
        <f t="shared" si="59"/>
        <v>0</v>
      </c>
    </row>
    <row r="738" spans="1:25" s="148" customFormat="1" ht="13.9" customHeight="1">
      <c r="A738" s="137">
        <v>738</v>
      </c>
      <c r="B738" s="138" t="s">
        <v>480</v>
      </c>
      <c r="C738" s="138" t="s">
        <v>482</v>
      </c>
      <c r="D738" s="138"/>
      <c r="E738" s="2">
        <v>0</v>
      </c>
      <c r="F738" s="2" t="s">
        <v>284</v>
      </c>
      <c r="G738" s="2" t="s">
        <v>1327</v>
      </c>
      <c r="H738" s="2"/>
      <c r="I738" s="139" t="s">
        <v>272</v>
      </c>
      <c r="J738" s="139" t="s">
        <v>309</v>
      </c>
      <c r="K738" s="139" t="s">
        <v>259</v>
      </c>
      <c r="L738" s="139" t="s">
        <v>1328</v>
      </c>
      <c r="M738" s="140"/>
      <c r="N738" s="141">
        <v>20.67</v>
      </c>
      <c r="O738" s="142">
        <f t="shared" si="55"/>
        <v>0</v>
      </c>
      <c r="P738" s="2" t="s">
        <v>477</v>
      </c>
      <c r="Q738" s="2">
        <v>0</v>
      </c>
      <c r="R738" s="143">
        <f t="shared" si="56"/>
        <v>0</v>
      </c>
      <c r="S738" s="143">
        <f t="shared" si="57"/>
        <v>0</v>
      </c>
      <c r="T738" s="144">
        <f>IF(P738="nio",0,IF(P738&gt;0,VLOOKUP(K738,'3-Productie normen'!A:W,VLOOKUP(P738,'3-Productie normen'!$B$37:$C$59,2,FALSE),FALSE)))/VLOOKUP(B738,'2-Kosten per locatie'!$A$11:$C$31,3,FALSE)</f>
        <v>0</v>
      </c>
      <c r="U738" s="144">
        <f t="shared" si="58"/>
        <v>0</v>
      </c>
      <c r="V738" s="145">
        <f>VLOOKUP(K738,'3-Productie normen'!A:AG,29,FALSE)</f>
        <v>0</v>
      </c>
      <c r="W738" s="145"/>
      <c r="X738" s="146"/>
      <c r="Y738" s="147">
        <f t="shared" si="59"/>
        <v>0</v>
      </c>
    </row>
    <row r="739" spans="1:25" s="148" customFormat="1" ht="13.9" customHeight="1">
      <c r="A739" s="137">
        <v>739</v>
      </c>
      <c r="B739" s="138" t="s">
        <v>480</v>
      </c>
      <c r="C739" s="138" t="s">
        <v>482</v>
      </c>
      <c r="D739" s="138"/>
      <c r="E739" s="2">
        <v>0</v>
      </c>
      <c r="F739" s="2" t="s">
        <v>284</v>
      </c>
      <c r="G739" s="2" t="s">
        <v>1329</v>
      </c>
      <c r="H739" s="2"/>
      <c r="I739" s="139" t="s">
        <v>46</v>
      </c>
      <c r="J739" s="139" t="s">
        <v>313</v>
      </c>
      <c r="K739" s="139" t="s">
        <v>259</v>
      </c>
      <c r="L739" s="139" t="s">
        <v>298</v>
      </c>
      <c r="M739" s="140"/>
      <c r="N739" s="141">
        <v>4.17</v>
      </c>
      <c r="O739" s="142">
        <f t="shared" si="55"/>
        <v>0</v>
      </c>
      <c r="P739" s="2" t="s">
        <v>477</v>
      </c>
      <c r="Q739" s="2">
        <v>0</v>
      </c>
      <c r="R739" s="143">
        <f t="shared" si="56"/>
        <v>0</v>
      </c>
      <c r="S739" s="143">
        <f t="shared" si="57"/>
        <v>0</v>
      </c>
      <c r="T739" s="144">
        <f>IF(P739="nio",0,IF(P739&gt;0,VLOOKUP(K739,'3-Productie normen'!A:W,VLOOKUP(P739,'3-Productie normen'!$B$37:$C$59,2,FALSE),FALSE)))/VLOOKUP(B739,'2-Kosten per locatie'!$A$11:$C$31,3,FALSE)</f>
        <v>0</v>
      </c>
      <c r="U739" s="144">
        <f t="shared" si="58"/>
        <v>0</v>
      </c>
      <c r="V739" s="145">
        <f>VLOOKUP(K739,'3-Productie normen'!A:AG,29,FALSE)</f>
        <v>0</v>
      </c>
      <c r="W739" s="145"/>
      <c r="X739" s="146"/>
      <c r="Y739" s="147">
        <f t="shared" si="59"/>
        <v>0</v>
      </c>
    </row>
    <row r="740" spans="1:25" s="148" customFormat="1" ht="13.9" customHeight="1">
      <c r="A740" s="137">
        <v>740</v>
      </c>
      <c r="B740" s="138" t="s">
        <v>480</v>
      </c>
      <c r="C740" s="138" t="s">
        <v>482</v>
      </c>
      <c r="D740" s="138"/>
      <c r="E740" s="2">
        <v>0</v>
      </c>
      <c r="F740" s="2" t="s">
        <v>284</v>
      </c>
      <c r="G740" s="2" t="s">
        <v>1330</v>
      </c>
      <c r="H740" s="2"/>
      <c r="I740" s="139" t="s">
        <v>46</v>
      </c>
      <c r="J740" s="139" t="s">
        <v>320</v>
      </c>
      <c r="K740" s="139" t="s">
        <v>321</v>
      </c>
      <c r="L740" s="139" t="s">
        <v>1331</v>
      </c>
      <c r="M740" s="140"/>
      <c r="N740" s="141">
        <v>3.65</v>
      </c>
      <c r="O740" s="142">
        <f t="shared" si="55"/>
        <v>420</v>
      </c>
      <c r="P740" s="2">
        <v>210</v>
      </c>
      <c r="Q740" s="2">
        <v>210</v>
      </c>
      <c r="R740" s="143" t="e">
        <f t="shared" si="56"/>
        <v>#DIV/0!</v>
      </c>
      <c r="S740" s="143" t="e">
        <f t="shared" si="57"/>
        <v>#DIV/0!</v>
      </c>
      <c r="T740" s="144">
        <f>IF(P740="nio",0,IF(P740&gt;0,VLOOKUP(K740,'3-Productie normen'!A:W,VLOOKUP(P740,'3-Productie normen'!$B$37:$C$59,2,FALSE),FALSE)))/VLOOKUP(B740,'2-Kosten per locatie'!$A$11:$C$31,3,FALSE)</f>
        <v>0</v>
      </c>
      <c r="U740" s="144">
        <f t="shared" si="58"/>
        <v>0</v>
      </c>
      <c r="V740" s="145" t="str">
        <f>VLOOKUP(K740,'3-Productie normen'!A:AG,29,FALSE)</f>
        <v>S</v>
      </c>
      <c r="W740" s="145"/>
      <c r="X740" s="146"/>
      <c r="Y740" s="147">
        <f t="shared" si="59"/>
        <v>1533</v>
      </c>
    </row>
    <row r="741" spans="1:25" s="148" customFormat="1" ht="13.9" customHeight="1">
      <c r="A741" s="137">
        <v>741</v>
      </c>
      <c r="B741" s="138" t="s">
        <v>480</v>
      </c>
      <c r="C741" s="138" t="s">
        <v>482</v>
      </c>
      <c r="D741" s="138"/>
      <c r="E741" s="2">
        <v>0</v>
      </c>
      <c r="F741" s="2" t="s">
        <v>284</v>
      </c>
      <c r="G741" s="2" t="s">
        <v>1332</v>
      </c>
      <c r="H741" s="2"/>
      <c r="I741" s="139" t="s">
        <v>46</v>
      </c>
      <c r="J741" s="139" t="s">
        <v>323</v>
      </c>
      <c r="K741" s="139" t="s">
        <v>321</v>
      </c>
      <c r="L741" s="139" t="s">
        <v>1331</v>
      </c>
      <c r="M741" s="140"/>
      <c r="N741" s="141">
        <v>1.24</v>
      </c>
      <c r="O741" s="142">
        <f t="shared" si="55"/>
        <v>420</v>
      </c>
      <c r="P741" s="2">
        <v>210</v>
      </c>
      <c r="Q741" s="2">
        <v>210</v>
      </c>
      <c r="R741" s="143" t="e">
        <f t="shared" si="56"/>
        <v>#DIV/0!</v>
      </c>
      <c r="S741" s="143" t="e">
        <f t="shared" si="57"/>
        <v>#DIV/0!</v>
      </c>
      <c r="T741" s="144">
        <f>IF(P741="nio",0,IF(P741&gt;0,VLOOKUP(K741,'3-Productie normen'!A:W,VLOOKUP(P741,'3-Productie normen'!$B$37:$C$59,2,FALSE),FALSE)))/VLOOKUP(B741,'2-Kosten per locatie'!$A$11:$C$31,3,FALSE)</f>
        <v>0</v>
      </c>
      <c r="U741" s="144">
        <f t="shared" si="58"/>
        <v>0</v>
      </c>
      <c r="V741" s="145" t="str">
        <f>VLOOKUP(K741,'3-Productie normen'!A:AG,29,FALSE)</f>
        <v>S</v>
      </c>
      <c r="W741" s="145"/>
      <c r="X741" s="146"/>
      <c r="Y741" s="147">
        <f t="shared" si="59"/>
        <v>520.79999999999995</v>
      </c>
    </row>
    <row r="742" spans="1:25" s="148" customFormat="1" ht="13.9" customHeight="1">
      <c r="A742" s="137">
        <v>742</v>
      </c>
      <c r="B742" s="138" t="s">
        <v>480</v>
      </c>
      <c r="C742" s="138" t="s">
        <v>482</v>
      </c>
      <c r="D742" s="138"/>
      <c r="E742" s="2">
        <v>0</v>
      </c>
      <c r="F742" s="2" t="s">
        <v>284</v>
      </c>
      <c r="G742" s="2" t="s">
        <v>1333</v>
      </c>
      <c r="H742" s="2"/>
      <c r="I742" s="139" t="s">
        <v>46</v>
      </c>
      <c r="J742" s="139" t="s">
        <v>323</v>
      </c>
      <c r="K742" s="139" t="s">
        <v>321</v>
      </c>
      <c r="L742" s="139" t="s">
        <v>1331</v>
      </c>
      <c r="M742" s="140"/>
      <c r="N742" s="141">
        <v>1.24</v>
      </c>
      <c r="O742" s="142">
        <f t="shared" si="55"/>
        <v>420</v>
      </c>
      <c r="P742" s="2">
        <v>210</v>
      </c>
      <c r="Q742" s="2">
        <v>210</v>
      </c>
      <c r="R742" s="143" t="e">
        <f t="shared" si="56"/>
        <v>#DIV/0!</v>
      </c>
      <c r="S742" s="143" t="e">
        <f t="shared" si="57"/>
        <v>#DIV/0!</v>
      </c>
      <c r="T742" s="144">
        <f>IF(P742="nio",0,IF(P742&gt;0,VLOOKUP(K742,'3-Productie normen'!A:W,VLOOKUP(P742,'3-Productie normen'!$B$37:$C$59,2,FALSE),FALSE)))/VLOOKUP(B742,'2-Kosten per locatie'!$A$11:$C$31,3,FALSE)</f>
        <v>0</v>
      </c>
      <c r="U742" s="144">
        <f t="shared" si="58"/>
        <v>0</v>
      </c>
      <c r="V742" s="145" t="str">
        <f>VLOOKUP(K742,'3-Productie normen'!A:AG,29,FALSE)</f>
        <v>S</v>
      </c>
      <c r="W742" s="145"/>
      <c r="X742" s="146"/>
      <c r="Y742" s="147">
        <f t="shared" si="59"/>
        <v>520.79999999999995</v>
      </c>
    </row>
    <row r="743" spans="1:25" s="148" customFormat="1" ht="13.9" customHeight="1">
      <c r="A743" s="137">
        <v>743</v>
      </c>
      <c r="B743" s="138" t="s">
        <v>480</v>
      </c>
      <c r="C743" s="138" t="s">
        <v>482</v>
      </c>
      <c r="D743" s="138"/>
      <c r="E743" s="2">
        <v>0</v>
      </c>
      <c r="F743" s="2" t="s">
        <v>284</v>
      </c>
      <c r="G743" s="2" t="s">
        <v>1334</v>
      </c>
      <c r="H743" s="2"/>
      <c r="I743" s="139" t="s">
        <v>46</v>
      </c>
      <c r="J743" s="139" t="s">
        <v>320</v>
      </c>
      <c r="K743" s="139" t="s">
        <v>321</v>
      </c>
      <c r="L743" s="139" t="s">
        <v>1331</v>
      </c>
      <c r="M743" s="140"/>
      <c r="N743" s="141">
        <v>3.65</v>
      </c>
      <c r="O743" s="142">
        <f t="shared" si="55"/>
        <v>420</v>
      </c>
      <c r="P743" s="2">
        <v>210</v>
      </c>
      <c r="Q743" s="2">
        <v>210</v>
      </c>
      <c r="R743" s="143" t="e">
        <f t="shared" si="56"/>
        <v>#DIV/0!</v>
      </c>
      <c r="S743" s="143" t="e">
        <f t="shared" si="57"/>
        <v>#DIV/0!</v>
      </c>
      <c r="T743" s="144">
        <f>IF(P743="nio",0,IF(P743&gt;0,VLOOKUP(K743,'3-Productie normen'!A:W,VLOOKUP(P743,'3-Productie normen'!$B$37:$C$59,2,FALSE),FALSE)))/VLOOKUP(B743,'2-Kosten per locatie'!$A$11:$C$31,3,FALSE)</f>
        <v>0</v>
      </c>
      <c r="U743" s="144">
        <f t="shared" si="58"/>
        <v>0</v>
      </c>
      <c r="V743" s="145" t="str">
        <f>VLOOKUP(K743,'3-Productie normen'!A:AG,29,FALSE)</f>
        <v>S</v>
      </c>
      <c r="W743" s="145"/>
      <c r="X743" s="146"/>
      <c r="Y743" s="147">
        <f t="shared" si="59"/>
        <v>1533</v>
      </c>
    </row>
    <row r="744" spans="1:25" s="148" customFormat="1" ht="13.9" customHeight="1">
      <c r="A744" s="137">
        <v>744</v>
      </c>
      <c r="B744" s="138" t="s">
        <v>480</v>
      </c>
      <c r="C744" s="138" t="s">
        <v>482</v>
      </c>
      <c r="D744" s="138"/>
      <c r="E744" s="2">
        <v>0</v>
      </c>
      <c r="F744" s="2" t="s">
        <v>284</v>
      </c>
      <c r="G744" s="2" t="s">
        <v>1335</v>
      </c>
      <c r="H744" s="2"/>
      <c r="I744" s="139" t="s">
        <v>46</v>
      </c>
      <c r="J744" s="139" t="s">
        <v>323</v>
      </c>
      <c r="K744" s="139" t="s">
        <v>321</v>
      </c>
      <c r="L744" s="139" t="s">
        <v>1331</v>
      </c>
      <c r="M744" s="140"/>
      <c r="N744" s="141">
        <v>1.24</v>
      </c>
      <c r="O744" s="142">
        <f t="shared" si="55"/>
        <v>420</v>
      </c>
      <c r="P744" s="2">
        <v>210</v>
      </c>
      <c r="Q744" s="2">
        <v>210</v>
      </c>
      <c r="R744" s="143" t="e">
        <f t="shared" si="56"/>
        <v>#DIV/0!</v>
      </c>
      <c r="S744" s="143" t="e">
        <f t="shared" si="57"/>
        <v>#DIV/0!</v>
      </c>
      <c r="T744" s="144">
        <f>IF(P744="nio",0,IF(P744&gt;0,VLOOKUP(K744,'3-Productie normen'!A:W,VLOOKUP(P744,'3-Productie normen'!$B$37:$C$59,2,FALSE),FALSE)))/VLOOKUP(B744,'2-Kosten per locatie'!$A$11:$C$31,3,FALSE)</f>
        <v>0</v>
      </c>
      <c r="U744" s="144">
        <f t="shared" si="58"/>
        <v>0</v>
      </c>
      <c r="V744" s="145" t="str">
        <f>VLOOKUP(K744,'3-Productie normen'!A:AG,29,FALSE)</f>
        <v>S</v>
      </c>
      <c r="W744" s="145"/>
      <c r="X744" s="146"/>
      <c r="Y744" s="147">
        <f t="shared" si="59"/>
        <v>520.79999999999995</v>
      </c>
    </row>
    <row r="745" spans="1:25" s="148" customFormat="1" ht="13.9" customHeight="1">
      <c r="A745" s="137">
        <v>745</v>
      </c>
      <c r="B745" s="138" t="s">
        <v>480</v>
      </c>
      <c r="C745" s="138" t="s">
        <v>482</v>
      </c>
      <c r="D745" s="138"/>
      <c r="E745" s="2">
        <v>0</v>
      </c>
      <c r="F745" s="2" t="s">
        <v>284</v>
      </c>
      <c r="G745" s="2" t="s">
        <v>1336</v>
      </c>
      <c r="H745" s="2"/>
      <c r="I745" s="139" t="s">
        <v>46</v>
      </c>
      <c r="J745" s="139" t="s">
        <v>323</v>
      </c>
      <c r="K745" s="139" t="s">
        <v>321</v>
      </c>
      <c r="L745" s="139" t="s">
        <v>1331</v>
      </c>
      <c r="M745" s="140"/>
      <c r="N745" s="141">
        <v>1.25</v>
      </c>
      <c r="O745" s="142">
        <f t="shared" si="55"/>
        <v>420</v>
      </c>
      <c r="P745" s="2">
        <v>210</v>
      </c>
      <c r="Q745" s="2">
        <v>210</v>
      </c>
      <c r="R745" s="143" t="e">
        <f t="shared" si="56"/>
        <v>#DIV/0!</v>
      </c>
      <c r="S745" s="143" t="e">
        <f t="shared" si="57"/>
        <v>#DIV/0!</v>
      </c>
      <c r="T745" s="144">
        <f>IF(P745="nio",0,IF(P745&gt;0,VLOOKUP(K745,'3-Productie normen'!A:W,VLOOKUP(P745,'3-Productie normen'!$B$37:$C$59,2,FALSE),FALSE)))/VLOOKUP(B745,'2-Kosten per locatie'!$A$11:$C$31,3,FALSE)</f>
        <v>0</v>
      </c>
      <c r="U745" s="144">
        <f t="shared" si="58"/>
        <v>0</v>
      </c>
      <c r="V745" s="145" t="str">
        <f>VLOOKUP(K745,'3-Productie normen'!A:AG,29,FALSE)</f>
        <v>S</v>
      </c>
      <c r="W745" s="145"/>
      <c r="X745" s="146"/>
      <c r="Y745" s="147">
        <f t="shared" si="59"/>
        <v>525</v>
      </c>
    </row>
    <row r="746" spans="1:25" s="148" customFormat="1" ht="13.9" customHeight="1">
      <c r="A746" s="137">
        <v>746</v>
      </c>
      <c r="B746" s="138" t="s">
        <v>480</v>
      </c>
      <c r="C746" s="138" t="s">
        <v>482</v>
      </c>
      <c r="D746" s="138"/>
      <c r="E746" s="2">
        <v>0</v>
      </c>
      <c r="F746" s="2" t="s">
        <v>284</v>
      </c>
      <c r="G746" s="2" t="s">
        <v>1337</v>
      </c>
      <c r="H746" s="2"/>
      <c r="I746" s="139" t="s">
        <v>46</v>
      </c>
      <c r="J746" s="139" t="s">
        <v>323</v>
      </c>
      <c r="K746" s="139" t="s">
        <v>321</v>
      </c>
      <c r="L746" s="139" t="s">
        <v>1331</v>
      </c>
      <c r="M746" s="140"/>
      <c r="N746" s="141">
        <v>5.23</v>
      </c>
      <c r="O746" s="142">
        <f t="shared" si="55"/>
        <v>420</v>
      </c>
      <c r="P746" s="2">
        <v>210</v>
      </c>
      <c r="Q746" s="2">
        <v>210</v>
      </c>
      <c r="R746" s="143" t="e">
        <f t="shared" si="56"/>
        <v>#DIV/0!</v>
      </c>
      <c r="S746" s="143" t="e">
        <f t="shared" si="57"/>
        <v>#DIV/0!</v>
      </c>
      <c r="T746" s="144">
        <f>IF(P746="nio",0,IF(P746&gt;0,VLOOKUP(K746,'3-Productie normen'!A:W,VLOOKUP(P746,'3-Productie normen'!$B$37:$C$59,2,FALSE),FALSE)))/VLOOKUP(B746,'2-Kosten per locatie'!$A$11:$C$31,3,FALSE)</f>
        <v>0</v>
      </c>
      <c r="U746" s="144">
        <f t="shared" si="58"/>
        <v>0</v>
      </c>
      <c r="V746" s="145" t="str">
        <f>VLOOKUP(K746,'3-Productie normen'!A:AG,29,FALSE)</f>
        <v>S</v>
      </c>
      <c r="W746" s="145"/>
      <c r="X746" s="146"/>
      <c r="Y746" s="147">
        <f t="shared" si="59"/>
        <v>2196.6000000000004</v>
      </c>
    </row>
    <row r="747" spans="1:25" s="148" customFormat="1" ht="13.9" customHeight="1">
      <c r="A747" s="137">
        <v>747</v>
      </c>
      <c r="B747" s="138" t="s">
        <v>480</v>
      </c>
      <c r="C747" s="138" t="s">
        <v>482</v>
      </c>
      <c r="D747" s="138"/>
      <c r="E747" s="2">
        <v>0</v>
      </c>
      <c r="F747" s="2" t="s">
        <v>284</v>
      </c>
      <c r="G747" s="2" t="s">
        <v>1338</v>
      </c>
      <c r="H747" s="2"/>
      <c r="I747" s="139" t="s">
        <v>502</v>
      </c>
      <c r="J747" s="139" t="s">
        <v>503</v>
      </c>
      <c r="K747" s="139" t="s">
        <v>267</v>
      </c>
      <c r="L747" s="139" t="s">
        <v>1331</v>
      </c>
      <c r="M747" s="140"/>
      <c r="N747" s="141">
        <v>7.14</v>
      </c>
      <c r="O747" s="142">
        <f t="shared" si="55"/>
        <v>12</v>
      </c>
      <c r="P747" s="2">
        <v>12</v>
      </c>
      <c r="Q747" s="2">
        <v>0</v>
      </c>
      <c r="R747" s="143" t="e">
        <f t="shared" si="56"/>
        <v>#DIV/0!</v>
      </c>
      <c r="S747" s="143">
        <f t="shared" si="57"/>
        <v>0</v>
      </c>
      <c r="T747" s="144">
        <f>IF(P747="nio",0,IF(P747&gt;0,VLOOKUP(K747,'3-Productie normen'!A:W,VLOOKUP(P747,'3-Productie normen'!$B$37:$C$59,2,FALSE),FALSE)))/VLOOKUP(B747,'2-Kosten per locatie'!$A$11:$C$31,3,FALSE)</f>
        <v>0</v>
      </c>
      <c r="U747" s="144">
        <f t="shared" si="58"/>
        <v>0</v>
      </c>
      <c r="V747" s="145" t="str">
        <f>VLOOKUP(K747,'3-Productie normen'!A:AG,29,FALSE)</f>
        <v>V</v>
      </c>
      <c r="W747" s="145"/>
      <c r="X747" s="146"/>
      <c r="Y747" s="147">
        <f t="shared" si="59"/>
        <v>85.679999999999993</v>
      </c>
    </row>
    <row r="748" spans="1:25" s="148" customFormat="1" ht="13.9" customHeight="1">
      <c r="A748" s="137">
        <v>748</v>
      </c>
      <c r="B748" s="138" t="s">
        <v>480</v>
      </c>
      <c r="C748" s="138" t="s">
        <v>482</v>
      </c>
      <c r="D748" s="138"/>
      <c r="E748" s="2">
        <v>0</v>
      </c>
      <c r="F748" s="2" t="s">
        <v>284</v>
      </c>
      <c r="G748" s="2" t="s">
        <v>1339</v>
      </c>
      <c r="H748" s="2"/>
      <c r="I748" s="139" t="s">
        <v>277</v>
      </c>
      <c r="J748" s="139" t="s">
        <v>337</v>
      </c>
      <c r="K748" s="139" t="s">
        <v>478</v>
      </c>
      <c r="L748" s="139" t="s">
        <v>298</v>
      </c>
      <c r="M748" s="140" t="s">
        <v>8160</v>
      </c>
      <c r="N748" s="141">
        <v>43.24</v>
      </c>
      <c r="O748" s="142">
        <f t="shared" si="55"/>
        <v>126</v>
      </c>
      <c r="P748" s="2">
        <v>126</v>
      </c>
      <c r="Q748" s="2">
        <v>0</v>
      </c>
      <c r="R748" s="143" t="e">
        <f t="shared" si="56"/>
        <v>#DIV/0!</v>
      </c>
      <c r="S748" s="143">
        <f t="shared" si="57"/>
        <v>0</v>
      </c>
      <c r="T748" s="144">
        <f>IF(P748="nio",0,IF(P748&gt;0,VLOOKUP(K748,'3-Productie normen'!A:W,VLOOKUP(P748,'3-Productie normen'!$B$37:$C$59,2,FALSE),FALSE)))/VLOOKUP(B748,'2-Kosten per locatie'!$A$11:$C$31,3,FALSE)</f>
        <v>0</v>
      </c>
      <c r="U748" s="144">
        <f t="shared" si="58"/>
        <v>0</v>
      </c>
      <c r="V748" s="145" t="str">
        <f>VLOOKUP(K748,'3-Productie normen'!A:AG,29,FALSE)</f>
        <v>B</v>
      </c>
      <c r="W748" s="145"/>
      <c r="X748" s="146"/>
      <c r="Y748" s="147">
        <f t="shared" si="59"/>
        <v>5448.2400000000007</v>
      </c>
    </row>
    <row r="749" spans="1:25" s="148" customFormat="1" ht="13.9" customHeight="1">
      <c r="A749" s="137">
        <v>749</v>
      </c>
      <c r="B749" s="138" t="s">
        <v>480</v>
      </c>
      <c r="C749" s="138" t="s">
        <v>482</v>
      </c>
      <c r="D749" s="138"/>
      <c r="E749" s="2">
        <v>0</v>
      </c>
      <c r="F749" s="2" t="s">
        <v>284</v>
      </c>
      <c r="G749" s="2" t="s">
        <v>1340</v>
      </c>
      <c r="H749" s="2"/>
      <c r="I749" s="139" t="s">
        <v>272</v>
      </c>
      <c r="J749" s="139" t="s">
        <v>354</v>
      </c>
      <c r="K749" s="139" t="s">
        <v>304</v>
      </c>
      <c r="L749" s="139" t="s">
        <v>298</v>
      </c>
      <c r="M749" s="140" t="s">
        <v>8160</v>
      </c>
      <c r="N749" s="141">
        <v>86</v>
      </c>
      <c r="O749" s="142">
        <f t="shared" si="55"/>
        <v>210</v>
      </c>
      <c r="P749" s="2">
        <v>210</v>
      </c>
      <c r="Q749" s="2">
        <v>0</v>
      </c>
      <c r="R749" s="143" t="e">
        <f t="shared" si="56"/>
        <v>#DIV/0!</v>
      </c>
      <c r="S749" s="143">
        <f t="shared" si="57"/>
        <v>0</v>
      </c>
      <c r="T749" s="144">
        <f>IF(P749="nio",0,IF(P749&gt;0,VLOOKUP(K749,'3-Productie normen'!A:W,VLOOKUP(P749,'3-Productie normen'!$B$37:$C$59,2,FALSE),FALSE)))/VLOOKUP(B749,'2-Kosten per locatie'!$A$11:$C$31,3,FALSE)</f>
        <v>0</v>
      </c>
      <c r="U749" s="144">
        <f t="shared" si="58"/>
        <v>0</v>
      </c>
      <c r="V749" s="145" t="str">
        <f>VLOOKUP(K749,'3-Productie normen'!A:AG,29,FALSE)</f>
        <v>V</v>
      </c>
      <c r="W749" s="145"/>
      <c r="X749" s="146"/>
      <c r="Y749" s="147">
        <f t="shared" si="59"/>
        <v>18060</v>
      </c>
    </row>
    <row r="750" spans="1:25" s="148" customFormat="1" ht="13.9" customHeight="1">
      <c r="A750" s="137">
        <v>750</v>
      </c>
      <c r="B750" s="138" t="s">
        <v>480</v>
      </c>
      <c r="C750" s="138" t="s">
        <v>482</v>
      </c>
      <c r="D750" s="138"/>
      <c r="E750" s="2">
        <v>0</v>
      </c>
      <c r="F750" s="2" t="s">
        <v>284</v>
      </c>
      <c r="G750" s="2" t="s">
        <v>1341</v>
      </c>
      <c r="H750" s="2" t="s">
        <v>1342</v>
      </c>
      <c r="I750" s="139" t="s">
        <v>277</v>
      </c>
      <c r="J750" s="139" t="s">
        <v>277</v>
      </c>
      <c r="K750" s="139" t="s">
        <v>478</v>
      </c>
      <c r="L750" s="139" t="s">
        <v>298</v>
      </c>
      <c r="M750" s="140" t="s">
        <v>8160</v>
      </c>
      <c r="N750" s="141">
        <v>53.79</v>
      </c>
      <c r="O750" s="142">
        <f t="shared" si="55"/>
        <v>126</v>
      </c>
      <c r="P750" s="2">
        <v>126</v>
      </c>
      <c r="Q750" s="2">
        <v>0</v>
      </c>
      <c r="R750" s="143" t="e">
        <f t="shared" si="56"/>
        <v>#DIV/0!</v>
      </c>
      <c r="S750" s="143">
        <f t="shared" si="57"/>
        <v>0</v>
      </c>
      <c r="T750" s="144">
        <f>IF(P750="nio",0,IF(P750&gt;0,VLOOKUP(K750,'3-Productie normen'!A:W,VLOOKUP(P750,'3-Productie normen'!$B$37:$C$59,2,FALSE),FALSE)))/VLOOKUP(B750,'2-Kosten per locatie'!$A$11:$C$31,3,FALSE)</f>
        <v>0</v>
      </c>
      <c r="U750" s="144">
        <f t="shared" si="58"/>
        <v>0</v>
      </c>
      <c r="V750" s="145" t="str">
        <f>VLOOKUP(K750,'3-Productie normen'!A:AG,29,FALSE)</f>
        <v>B</v>
      </c>
      <c r="W750" s="145"/>
      <c r="X750" s="146"/>
      <c r="Y750" s="147">
        <f t="shared" si="59"/>
        <v>6777.54</v>
      </c>
    </row>
    <row r="751" spans="1:25" s="148" customFormat="1" ht="13.9" customHeight="1">
      <c r="A751" s="137">
        <v>751</v>
      </c>
      <c r="B751" s="138" t="s">
        <v>480</v>
      </c>
      <c r="C751" s="138" t="s">
        <v>482</v>
      </c>
      <c r="D751" s="138"/>
      <c r="E751" s="2">
        <v>0</v>
      </c>
      <c r="F751" s="2" t="s">
        <v>284</v>
      </c>
      <c r="G751" s="2" t="s">
        <v>1343</v>
      </c>
      <c r="H751" s="2" t="s">
        <v>1344</v>
      </c>
      <c r="I751" s="139" t="s">
        <v>277</v>
      </c>
      <c r="J751" s="139" t="s">
        <v>277</v>
      </c>
      <c r="K751" s="139" t="s">
        <v>478</v>
      </c>
      <c r="L751" s="139" t="s">
        <v>298</v>
      </c>
      <c r="M751" s="140" t="s">
        <v>8160</v>
      </c>
      <c r="N751" s="141">
        <v>11.03</v>
      </c>
      <c r="O751" s="142">
        <f t="shared" si="55"/>
        <v>126</v>
      </c>
      <c r="P751" s="2">
        <v>126</v>
      </c>
      <c r="Q751" s="2">
        <v>0</v>
      </c>
      <c r="R751" s="143" t="e">
        <f t="shared" si="56"/>
        <v>#DIV/0!</v>
      </c>
      <c r="S751" s="143">
        <f t="shared" si="57"/>
        <v>0</v>
      </c>
      <c r="T751" s="144">
        <f>IF(P751="nio",0,IF(P751&gt;0,VLOOKUP(K751,'3-Productie normen'!A:W,VLOOKUP(P751,'3-Productie normen'!$B$37:$C$59,2,FALSE),FALSE)))/VLOOKUP(B751,'2-Kosten per locatie'!$A$11:$C$31,3,FALSE)</f>
        <v>0</v>
      </c>
      <c r="U751" s="144">
        <f t="shared" si="58"/>
        <v>0</v>
      </c>
      <c r="V751" s="145" t="str">
        <f>VLOOKUP(K751,'3-Productie normen'!A:AG,29,FALSE)</f>
        <v>B</v>
      </c>
      <c r="W751" s="145"/>
      <c r="X751" s="146"/>
      <c r="Y751" s="147">
        <f t="shared" si="59"/>
        <v>1389.78</v>
      </c>
    </row>
    <row r="752" spans="1:25" s="148" customFormat="1" ht="13.9" customHeight="1">
      <c r="A752" s="137">
        <v>752</v>
      </c>
      <c r="B752" s="138" t="s">
        <v>480</v>
      </c>
      <c r="C752" s="138" t="s">
        <v>482</v>
      </c>
      <c r="D752" s="138"/>
      <c r="E752" s="2">
        <v>0</v>
      </c>
      <c r="F752" s="2" t="s">
        <v>284</v>
      </c>
      <c r="G752" s="2" t="s">
        <v>1345</v>
      </c>
      <c r="H752" s="2"/>
      <c r="I752" s="139" t="s">
        <v>350</v>
      </c>
      <c r="J752" s="139" t="s">
        <v>1346</v>
      </c>
      <c r="K752" s="139" t="s">
        <v>619</v>
      </c>
      <c r="L752" s="139" t="s">
        <v>298</v>
      </c>
      <c r="M752" s="140" t="s">
        <v>8160</v>
      </c>
      <c r="N752" s="141">
        <v>107.66</v>
      </c>
      <c r="O752" s="142">
        <f t="shared" si="55"/>
        <v>126</v>
      </c>
      <c r="P752" s="2">
        <v>126</v>
      </c>
      <c r="Q752" s="2">
        <v>0</v>
      </c>
      <c r="R752" s="143" t="e">
        <f t="shared" si="56"/>
        <v>#DIV/0!</v>
      </c>
      <c r="S752" s="143">
        <f t="shared" si="57"/>
        <v>0</v>
      </c>
      <c r="T752" s="144">
        <f>IF(P752="nio",0,IF(P752&gt;0,VLOOKUP(K752,'3-Productie normen'!A:W,VLOOKUP(P752,'3-Productie normen'!$B$37:$C$59,2,FALSE),FALSE)))/VLOOKUP(B752,'2-Kosten per locatie'!$A$11:$C$31,3,FALSE)</f>
        <v>0</v>
      </c>
      <c r="U752" s="144">
        <f t="shared" si="58"/>
        <v>0</v>
      </c>
      <c r="V752" s="145" t="str">
        <f>VLOOKUP(K752,'3-Productie normen'!A:AG,29,FALSE)</f>
        <v>L</v>
      </c>
      <c r="W752" s="145"/>
      <c r="X752" s="146"/>
      <c r="Y752" s="147">
        <f t="shared" si="59"/>
        <v>13565.16</v>
      </c>
    </row>
    <row r="753" spans="1:25" s="148" customFormat="1" ht="13.9" customHeight="1">
      <c r="A753" s="137">
        <v>753</v>
      </c>
      <c r="B753" s="138" t="s">
        <v>480</v>
      </c>
      <c r="C753" s="138" t="s">
        <v>482</v>
      </c>
      <c r="D753" s="138"/>
      <c r="E753" s="2">
        <v>0</v>
      </c>
      <c r="F753" s="2" t="s">
        <v>284</v>
      </c>
      <c r="G753" s="2" t="s">
        <v>1347</v>
      </c>
      <c r="H753" s="2"/>
      <c r="I753" s="139" t="s">
        <v>267</v>
      </c>
      <c r="J753" s="139" t="s">
        <v>267</v>
      </c>
      <c r="K753" s="139" t="s">
        <v>259</v>
      </c>
      <c r="L753" s="139" t="s">
        <v>1331</v>
      </c>
      <c r="M753" s="140"/>
      <c r="N753" s="141">
        <v>6.58</v>
      </c>
      <c r="O753" s="142">
        <f t="shared" si="55"/>
        <v>0</v>
      </c>
      <c r="P753" s="2" t="s">
        <v>477</v>
      </c>
      <c r="Q753" s="2">
        <v>0</v>
      </c>
      <c r="R753" s="143">
        <f t="shared" si="56"/>
        <v>0</v>
      </c>
      <c r="S753" s="143">
        <f t="shared" si="57"/>
        <v>0</v>
      </c>
      <c r="T753" s="144">
        <f>IF(P753="nio",0,IF(P753&gt;0,VLOOKUP(K753,'3-Productie normen'!A:W,VLOOKUP(P753,'3-Productie normen'!$B$37:$C$59,2,FALSE),FALSE)))/VLOOKUP(B753,'2-Kosten per locatie'!$A$11:$C$31,3,FALSE)</f>
        <v>0</v>
      </c>
      <c r="U753" s="144">
        <f t="shared" si="58"/>
        <v>0</v>
      </c>
      <c r="V753" s="145">
        <f>VLOOKUP(K753,'3-Productie normen'!A:AG,29,FALSE)</f>
        <v>0</v>
      </c>
      <c r="W753" s="145"/>
      <c r="X753" s="146"/>
      <c r="Y753" s="147">
        <f t="shared" si="59"/>
        <v>0</v>
      </c>
    </row>
    <row r="754" spans="1:25" s="148" customFormat="1" ht="13.9" customHeight="1">
      <c r="A754" s="137">
        <v>754</v>
      </c>
      <c r="B754" s="138" t="s">
        <v>480</v>
      </c>
      <c r="C754" s="138" t="s">
        <v>482</v>
      </c>
      <c r="D754" s="138"/>
      <c r="E754" s="2">
        <v>0</v>
      </c>
      <c r="F754" s="2" t="s">
        <v>284</v>
      </c>
      <c r="G754" s="2" t="s">
        <v>1348</v>
      </c>
      <c r="H754" s="2"/>
      <c r="I754" s="139" t="s">
        <v>267</v>
      </c>
      <c r="J754" s="139" t="s">
        <v>267</v>
      </c>
      <c r="K754" s="139" t="s">
        <v>259</v>
      </c>
      <c r="L754" s="139" t="s">
        <v>298</v>
      </c>
      <c r="M754" s="140"/>
      <c r="N754" s="141">
        <v>13.28</v>
      </c>
      <c r="O754" s="142">
        <f t="shared" si="55"/>
        <v>0</v>
      </c>
      <c r="P754" s="2" t="s">
        <v>477</v>
      </c>
      <c r="Q754" s="2">
        <v>0</v>
      </c>
      <c r="R754" s="143">
        <f t="shared" si="56"/>
        <v>0</v>
      </c>
      <c r="S754" s="143">
        <f t="shared" si="57"/>
        <v>0</v>
      </c>
      <c r="T754" s="144">
        <f>IF(P754="nio",0,IF(P754&gt;0,VLOOKUP(K754,'3-Productie normen'!A:W,VLOOKUP(P754,'3-Productie normen'!$B$37:$C$59,2,FALSE),FALSE)))/VLOOKUP(B754,'2-Kosten per locatie'!$A$11:$C$31,3,FALSE)</f>
        <v>0</v>
      </c>
      <c r="U754" s="144">
        <f t="shared" si="58"/>
        <v>0</v>
      </c>
      <c r="V754" s="145">
        <f>VLOOKUP(K754,'3-Productie normen'!A:AG,29,FALSE)</f>
        <v>0</v>
      </c>
      <c r="W754" s="145"/>
      <c r="X754" s="146"/>
      <c r="Y754" s="147">
        <f t="shared" si="59"/>
        <v>0</v>
      </c>
    </row>
    <row r="755" spans="1:25" s="148" customFormat="1" ht="13.9" customHeight="1">
      <c r="A755" s="137">
        <v>755</v>
      </c>
      <c r="B755" s="138" t="s">
        <v>480</v>
      </c>
      <c r="C755" s="138" t="s">
        <v>482</v>
      </c>
      <c r="D755" s="138"/>
      <c r="E755" s="2">
        <v>0</v>
      </c>
      <c r="F755" s="2" t="s">
        <v>284</v>
      </c>
      <c r="G755" s="2" t="s">
        <v>1349</v>
      </c>
      <c r="H755" s="2" t="s">
        <v>1350</v>
      </c>
      <c r="I755" s="139" t="s">
        <v>350</v>
      </c>
      <c r="J755" s="139" t="s">
        <v>1346</v>
      </c>
      <c r="K755" s="139" t="s">
        <v>619</v>
      </c>
      <c r="L755" s="139" t="s">
        <v>298</v>
      </c>
      <c r="M755" s="140" t="s">
        <v>8160</v>
      </c>
      <c r="N755" s="141">
        <v>44.63</v>
      </c>
      <c r="O755" s="142">
        <f t="shared" si="55"/>
        <v>126</v>
      </c>
      <c r="P755" s="2">
        <v>126</v>
      </c>
      <c r="Q755" s="2">
        <v>0</v>
      </c>
      <c r="R755" s="143" t="e">
        <f t="shared" si="56"/>
        <v>#DIV/0!</v>
      </c>
      <c r="S755" s="143">
        <f t="shared" si="57"/>
        <v>0</v>
      </c>
      <c r="T755" s="144">
        <f>IF(P755="nio",0,IF(P755&gt;0,VLOOKUP(K755,'3-Productie normen'!A:W,VLOOKUP(P755,'3-Productie normen'!$B$37:$C$59,2,FALSE),FALSE)))/VLOOKUP(B755,'2-Kosten per locatie'!$A$11:$C$31,3,FALSE)</f>
        <v>0</v>
      </c>
      <c r="U755" s="144">
        <f t="shared" si="58"/>
        <v>0</v>
      </c>
      <c r="V755" s="145" t="str">
        <f>VLOOKUP(K755,'3-Productie normen'!A:AG,29,FALSE)</f>
        <v>L</v>
      </c>
      <c r="W755" s="145"/>
      <c r="X755" s="146"/>
      <c r="Y755" s="147">
        <f t="shared" si="59"/>
        <v>5623.38</v>
      </c>
    </row>
    <row r="756" spans="1:25" s="148" customFormat="1" ht="13.9" customHeight="1">
      <c r="A756" s="137">
        <v>756</v>
      </c>
      <c r="B756" s="138" t="s">
        <v>480</v>
      </c>
      <c r="C756" s="138" t="s">
        <v>482</v>
      </c>
      <c r="D756" s="138"/>
      <c r="E756" s="2">
        <v>0</v>
      </c>
      <c r="F756" s="2" t="s">
        <v>284</v>
      </c>
      <c r="G756" s="2" t="s">
        <v>1351</v>
      </c>
      <c r="H756" s="2"/>
      <c r="I756" s="139" t="s">
        <v>267</v>
      </c>
      <c r="J756" s="139" t="s">
        <v>267</v>
      </c>
      <c r="K756" s="139" t="s">
        <v>259</v>
      </c>
      <c r="L756" s="139" t="s">
        <v>249</v>
      </c>
      <c r="M756" s="140"/>
      <c r="N756" s="141">
        <v>7.31</v>
      </c>
      <c r="O756" s="142">
        <f t="shared" si="55"/>
        <v>0</v>
      </c>
      <c r="P756" s="2" t="s">
        <v>477</v>
      </c>
      <c r="Q756" s="2">
        <v>0</v>
      </c>
      <c r="R756" s="143">
        <f t="shared" si="56"/>
        <v>0</v>
      </c>
      <c r="S756" s="143">
        <f t="shared" si="57"/>
        <v>0</v>
      </c>
      <c r="T756" s="144">
        <f>IF(P756="nio",0,IF(P756&gt;0,VLOOKUP(K756,'3-Productie normen'!A:W,VLOOKUP(P756,'3-Productie normen'!$B$37:$C$59,2,FALSE),FALSE)))/VLOOKUP(B756,'2-Kosten per locatie'!$A$11:$C$31,3,FALSE)</f>
        <v>0</v>
      </c>
      <c r="U756" s="144">
        <f t="shared" si="58"/>
        <v>0</v>
      </c>
      <c r="V756" s="145">
        <f>VLOOKUP(K756,'3-Productie normen'!A:AG,29,FALSE)</f>
        <v>0</v>
      </c>
      <c r="W756" s="145"/>
      <c r="X756" s="146"/>
      <c r="Y756" s="147">
        <f t="shared" si="59"/>
        <v>0</v>
      </c>
    </row>
    <row r="757" spans="1:25" s="148" customFormat="1" ht="13.9" customHeight="1">
      <c r="A757" s="137">
        <v>757</v>
      </c>
      <c r="B757" s="138" t="s">
        <v>480</v>
      </c>
      <c r="C757" s="138" t="s">
        <v>482</v>
      </c>
      <c r="D757" s="138"/>
      <c r="E757" s="2">
        <v>0</v>
      </c>
      <c r="F757" s="2" t="s">
        <v>372</v>
      </c>
      <c r="G757" s="2" t="s">
        <v>1352</v>
      </c>
      <c r="H757" s="2"/>
      <c r="I757" s="139" t="s">
        <v>247</v>
      </c>
      <c r="J757" s="139" t="s">
        <v>56</v>
      </c>
      <c r="K757" s="139" t="s">
        <v>248</v>
      </c>
      <c r="L757" s="139" t="s">
        <v>298</v>
      </c>
      <c r="M757" s="140" t="s">
        <v>8160</v>
      </c>
      <c r="N757" s="141">
        <v>19</v>
      </c>
      <c r="O757" s="142">
        <f t="shared" si="55"/>
        <v>210</v>
      </c>
      <c r="P757" s="2">
        <v>210</v>
      </c>
      <c r="Q757" s="2">
        <v>0</v>
      </c>
      <c r="R757" s="143" t="e">
        <f t="shared" si="56"/>
        <v>#DIV/0!</v>
      </c>
      <c r="S757" s="143">
        <f t="shared" si="57"/>
        <v>0</v>
      </c>
      <c r="T757" s="144">
        <f>IF(P757="nio",0,IF(P757&gt;0,VLOOKUP(K757,'3-Productie normen'!A:W,VLOOKUP(P757,'3-Productie normen'!$B$37:$C$59,2,FALSE),FALSE)))/VLOOKUP(B757,'2-Kosten per locatie'!$A$11:$C$31,3,FALSE)</f>
        <v>0</v>
      </c>
      <c r="U757" s="144">
        <f t="shared" si="58"/>
        <v>0</v>
      </c>
      <c r="V757" s="145" t="str">
        <f>VLOOKUP(K757,'3-Productie normen'!A:AG,29,FALSE)</f>
        <v>V</v>
      </c>
      <c r="W757" s="145"/>
      <c r="X757" s="146"/>
      <c r="Y757" s="147">
        <f t="shared" si="59"/>
        <v>3990</v>
      </c>
    </row>
    <row r="758" spans="1:25" s="148" customFormat="1" ht="13.9" customHeight="1">
      <c r="A758" s="137">
        <v>758</v>
      </c>
      <c r="B758" s="138" t="s">
        <v>480</v>
      </c>
      <c r="C758" s="138" t="s">
        <v>482</v>
      </c>
      <c r="D758" s="138"/>
      <c r="E758" s="2">
        <v>0</v>
      </c>
      <c r="F758" s="2" t="s">
        <v>372</v>
      </c>
      <c r="G758" s="2" t="s">
        <v>1353</v>
      </c>
      <c r="H758" s="2"/>
      <c r="I758" s="139" t="s">
        <v>247</v>
      </c>
      <c r="J758" s="139" t="s">
        <v>57</v>
      </c>
      <c r="K758" s="139" t="s">
        <v>259</v>
      </c>
      <c r="L758" s="139" t="s">
        <v>246</v>
      </c>
      <c r="M758" s="140"/>
      <c r="N758" s="141">
        <v>0</v>
      </c>
      <c r="O758" s="142">
        <f t="shared" si="55"/>
        <v>0</v>
      </c>
      <c r="P758" s="2" t="s">
        <v>477</v>
      </c>
      <c r="Q758" s="2">
        <v>0</v>
      </c>
      <c r="R758" s="143">
        <f t="shared" si="56"/>
        <v>0</v>
      </c>
      <c r="S758" s="143">
        <f t="shared" si="57"/>
        <v>0</v>
      </c>
      <c r="T758" s="144">
        <f>IF(P758="nio",0,IF(P758&gt;0,VLOOKUP(K758,'3-Productie normen'!A:W,VLOOKUP(P758,'3-Productie normen'!$B$37:$C$59,2,FALSE),FALSE)))/VLOOKUP(B758,'2-Kosten per locatie'!$A$11:$C$31,3,FALSE)</f>
        <v>0</v>
      </c>
      <c r="U758" s="144">
        <f t="shared" si="58"/>
        <v>0</v>
      </c>
      <c r="V758" s="145">
        <f>VLOOKUP(K758,'3-Productie normen'!A:AG,29,FALSE)</f>
        <v>0</v>
      </c>
      <c r="W758" s="145"/>
      <c r="X758" s="146"/>
      <c r="Y758" s="147">
        <f t="shared" si="59"/>
        <v>0</v>
      </c>
    </row>
    <row r="759" spans="1:25" s="148" customFormat="1" ht="13.9" customHeight="1">
      <c r="A759" s="137">
        <v>759</v>
      </c>
      <c r="B759" s="138" t="s">
        <v>480</v>
      </c>
      <c r="C759" s="138" t="s">
        <v>482</v>
      </c>
      <c r="D759" s="138"/>
      <c r="E759" s="2">
        <v>0</v>
      </c>
      <c r="F759" s="2" t="s">
        <v>372</v>
      </c>
      <c r="G759" s="2" t="s">
        <v>1354</v>
      </c>
      <c r="H759" s="2"/>
      <c r="I759" s="139" t="s">
        <v>247</v>
      </c>
      <c r="J759" s="139" t="s">
        <v>56</v>
      </c>
      <c r="K759" s="139" t="s">
        <v>248</v>
      </c>
      <c r="L759" s="139" t="s">
        <v>298</v>
      </c>
      <c r="M759" s="140" t="s">
        <v>8160</v>
      </c>
      <c r="N759" s="141">
        <v>14.21</v>
      </c>
      <c r="O759" s="142">
        <f t="shared" si="55"/>
        <v>210</v>
      </c>
      <c r="P759" s="2">
        <v>210</v>
      </c>
      <c r="Q759" s="2">
        <v>0</v>
      </c>
      <c r="R759" s="143" t="e">
        <f t="shared" si="56"/>
        <v>#DIV/0!</v>
      </c>
      <c r="S759" s="143">
        <f t="shared" si="57"/>
        <v>0</v>
      </c>
      <c r="T759" s="144">
        <f>IF(P759="nio",0,IF(P759&gt;0,VLOOKUP(K759,'3-Productie normen'!A:W,VLOOKUP(P759,'3-Productie normen'!$B$37:$C$59,2,FALSE),FALSE)))/VLOOKUP(B759,'2-Kosten per locatie'!$A$11:$C$31,3,FALSE)</f>
        <v>0</v>
      </c>
      <c r="U759" s="144">
        <f t="shared" si="58"/>
        <v>0</v>
      </c>
      <c r="V759" s="145" t="str">
        <f>VLOOKUP(K759,'3-Productie normen'!A:AG,29,FALSE)</f>
        <v>V</v>
      </c>
      <c r="W759" s="145"/>
      <c r="X759" s="146"/>
      <c r="Y759" s="147">
        <f t="shared" si="59"/>
        <v>2984.1000000000004</v>
      </c>
    </row>
    <row r="760" spans="1:25" s="148" customFormat="1" ht="13.9" customHeight="1">
      <c r="A760" s="137">
        <v>760</v>
      </c>
      <c r="B760" s="138" t="s">
        <v>480</v>
      </c>
      <c r="C760" s="138" t="s">
        <v>482</v>
      </c>
      <c r="D760" s="138"/>
      <c r="E760" s="2">
        <v>0</v>
      </c>
      <c r="F760" s="2" t="s">
        <v>372</v>
      </c>
      <c r="G760" s="2" t="s">
        <v>1355</v>
      </c>
      <c r="H760" s="2"/>
      <c r="I760" s="139" t="s">
        <v>252</v>
      </c>
      <c r="J760" s="139" t="s">
        <v>253</v>
      </c>
      <c r="K760" s="139" t="s">
        <v>4571</v>
      </c>
      <c r="L760" s="139" t="s">
        <v>298</v>
      </c>
      <c r="M760" s="140" t="s">
        <v>8160</v>
      </c>
      <c r="N760" s="141">
        <v>41.85</v>
      </c>
      <c r="O760" s="142">
        <f t="shared" si="55"/>
        <v>210</v>
      </c>
      <c r="P760" s="2">
        <v>210</v>
      </c>
      <c r="Q760" s="2">
        <v>0</v>
      </c>
      <c r="R760" s="143" t="e">
        <f t="shared" si="56"/>
        <v>#DIV/0!</v>
      </c>
      <c r="S760" s="143">
        <f t="shared" si="57"/>
        <v>0</v>
      </c>
      <c r="T760" s="144">
        <f>IF(P760="nio",0,IF(P760&gt;0,VLOOKUP(K760,'3-Productie normen'!A:W,VLOOKUP(P760,'3-Productie normen'!$B$37:$C$59,2,FALSE),FALSE)))/VLOOKUP(B760,'2-Kosten per locatie'!$A$11:$C$31,3,FALSE)</f>
        <v>0</v>
      </c>
      <c r="U760" s="144">
        <f t="shared" si="58"/>
        <v>0</v>
      </c>
      <c r="V760" s="145" t="str">
        <f>VLOOKUP(K760,'3-Productie normen'!A:AG,29,FALSE)</f>
        <v>V</v>
      </c>
      <c r="W760" s="145"/>
      <c r="X760" s="146"/>
      <c r="Y760" s="147">
        <f t="shared" si="59"/>
        <v>8788.5</v>
      </c>
    </row>
    <row r="761" spans="1:25" s="148" customFormat="1" ht="13.9" customHeight="1">
      <c r="A761" s="137">
        <v>761</v>
      </c>
      <c r="B761" s="138" t="s">
        <v>480</v>
      </c>
      <c r="C761" s="138" t="s">
        <v>482</v>
      </c>
      <c r="D761" s="138"/>
      <c r="E761" s="2">
        <v>0</v>
      </c>
      <c r="F761" s="2" t="s">
        <v>372</v>
      </c>
      <c r="G761" s="2" t="s">
        <v>1356</v>
      </c>
      <c r="H761" s="2"/>
      <c r="I761" s="139" t="s">
        <v>252</v>
      </c>
      <c r="J761" s="139" t="s">
        <v>253</v>
      </c>
      <c r="K761" s="139" t="s">
        <v>4571</v>
      </c>
      <c r="L761" s="139" t="s">
        <v>298</v>
      </c>
      <c r="M761" s="140" t="s">
        <v>8160</v>
      </c>
      <c r="N761" s="141">
        <v>22.08</v>
      </c>
      <c r="O761" s="142">
        <f t="shared" si="55"/>
        <v>210</v>
      </c>
      <c r="P761" s="2">
        <v>210</v>
      </c>
      <c r="Q761" s="2">
        <v>0</v>
      </c>
      <c r="R761" s="143" t="e">
        <f t="shared" si="56"/>
        <v>#DIV/0!</v>
      </c>
      <c r="S761" s="143">
        <f t="shared" si="57"/>
        <v>0</v>
      </c>
      <c r="T761" s="144">
        <f>IF(P761="nio",0,IF(P761&gt;0,VLOOKUP(K761,'3-Productie normen'!A:W,VLOOKUP(P761,'3-Productie normen'!$B$37:$C$59,2,FALSE),FALSE)))/VLOOKUP(B761,'2-Kosten per locatie'!$A$11:$C$31,3,FALSE)</f>
        <v>0</v>
      </c>
      <c r="U761" s="144">
        <f t="shared" si="58"/>
        <v>0</v>
      </c>
      <c r="V761" s="145" t="str">
        <f>VLOOKUP(K761,'3-Productie normen'!A:AG,29,FALSE)</f>
        <v>V</v>
      </c>
      <c r="W761" s="145"/>
      <c r="X761" s="146"/>
      <c r="Y761" s="147">
        <f t="shared" si="59"/>
        <v>4636.7999999999993</v>
      </c>
    </row>
    <row r="762" spans="1:25" s="148" customFormat="1" ht="13.9" customHeight="1">
      <c r="A762" s="137">
        <v>762</v>
      </c>
      <c r="B762" s="138" t="s">
        <v>480</v>
      </c>
      <c r="C762" s="138" t="s">
        <v>482</v>
      </c>
      <c r="D762" s="138"/>
      <c r="E762" s="2">
        <v>0</v>
      </c>
      <c r="F762" s="2" t="s">
        <v>372</v>
      </c>
      <c r="G762" s="2" t="s">
        <v>1357</v>
      </c>
      <c r="H762" s="2"/>
      <c r="I762" s="139" t="s">
        <v>257</v>
      </c>
      <c r="J762" s="139" t="s">
        <v>318</v>
      </c>
      <c r="K762" s="139" t="s">
        <v>259</v>
      </c>
      <c r="L762" s="139" t="s">
        <v>246</v>
      </c>
      <c r="M762" s="140"/>
      <c r="N762" s="141">
        <v>0</v>
      </c>
      <c r="O762" s="142">
        <f t="shared" si="55"/>
        <v>0</v>
      </c>
      <c r="P762" s="2" t="s">
        <v>477</v>
      </c>
      <c r="Q762" s="2">
        <v>0</v>
      </c>
      <c r="R762" s="143">
        <f t="shared" si="56"/>
        <v>0</v>
      </c>
      <c r="S762" s="143">
        <f t="shared" si="57"/>
        <v>0</v>
      </c>
      <c r="T762" s="144">
        <f>IF(P762="nio",0,IF(P762&gt;0,VLOOKUP(K762,'3-Productie normen'!A:W,VLOOKUP(P762,'3-Productie normen'!$B$37:$C$59,2,FALSE),FALSE)))/VLOOKUP(B762,'2-Kosten per locatie'!$A$11:$C$31,3,FALSE)</f>
        <v>0</v>
      </c>
      <c r="U762" s="144">
        <f t="shared" si="58"/>
        <v>0</v>
      </c>
      <c r="V762" s="145">
        <f>VLOOKUP(K762,'3-Productie normen'!A:AG,29,FALSE)</f>
        <v>0</v>
      </c>
      <c r="W762" s="145"/>
      <c r="X762" s="146"/>
      <c r="Y762" s="147">
        <f t="shared" si="59"/>
        <v>0</v>
      </c>
    </row>
    <row r="763" spans="1:25" s="148" customFormat="1" ht="13.9" customHeight="1">
      <c r="A763" s="137">
        <v>763</v>
      </c>
      <c r="B763" s="138" t="s">
        <v>480</v>
      </c>
      <c r="C763" s="138" t="s">
        <v>482</v>
      </c>
      <c r="D763" s="138"/>
      <c r="E763" s="2">
        <v>0</v>
      </c>
      <c r="F763" s="2" t="s">
        <v>372</v>
      </c>
      <c r="G763" s="2" t="s">
        <v>1358</v>
      </c>
      <c r="H763" s="2"/>
      <c r="I763" s="139" t="s">
        <v>46</v>
      </c>
      <c r="J763" s="139" t="s">
        <v>320</v>
      </c>
      <c r="K763" s="139" t="s">
        <v>321</v>
      </c>
      <c r="L763" s="139" t="s">
        <v>1331</v>
      </c>
      <c r="M763" s="140"/>
      <c r="N763" s="141">
        <v>5.31</v>
      </c>
      <c r="O763" s="142">
        <f t="shared" si="55"/>
        <v>420</v>
      </c>
      <c r="P763" s="2">
        <v>210</v>
      </c>
      <c r="Q763" s="2">
        <v>210</v>
      </c>
      <c r="R763" s="143" t="e">
        <f t="shared" si="56"/>
        <v>#DIV/0!</v>
      </c>
      <c r="S763" s="143" t="e">
        <f t="shared" si="57"/>
        <v>#DIV/0!</v>
      </c>
      <c r="T763" s="144">
        <f>IF(P763="nio",0,IF(P763&gt;0,VLOOKUP(K763,'3-Productie normen'!A:W,VLOOKUP(P763,'3-Productie normen'!$B$37:$C$59,2,FALSE),FALSE)))/VLOOKUP(B763,'2-Kosten per locatie'!$A$11:$C$31,3,FALSE)</f>
        <v>0</v>
      </c>
      <c r="U763" s="144">
        <f t="shared" si="58"/>
        <v>0</v>
      </c>
      <c r="V763" s="145" t="str">
        <f>VLOOKUP(K763,'3-Productie normen'!A:AG,29,FALSE)</f>
        <v>S</v>
      </c>
      <c r="W763" s="145"/>
      <c r="X763" s="146"/>
      <c r="Y763" s="147">
        <f t="shared" si="59"/>
        <v>2230.1999999999998</v>
      </c>
    </row>
    <row r="764" spans="1:25" s="148" customFormat="1" ht="13.9" customHeight="1">
      <c r="A764" s="137">
        <v>764</v>
      </c>
      <c r="B764" s="138" t="s">
        <v>480</v>
      </c>
      <c r="C764" s="138" t="s">
        <v>482</v>
      </c>
      <c r="D764" s="138"/>
      <c r="E764" s="2">
        <v>0</v>
      </c>
      <c r="F764" s="2" t="s">
        <v>372</v>
      </c>
      <c r="G764" s="2" t="s">
        <v>1359</v>
      </c>
      <c r="H764" s="2"/>
      <c r="I764" s="139" t="s">
        <v>46</v>
      </c>
      <c r="J764" s="139" t="s">
        <v>323</v>
      </c>
      <c r="K764" s="139" t="s">
        <v>321</v>
      </c>
      <c r="L764" s="139" t="s">
        <v>1331</v>
      </c>
      <c r="M764" s="140"/>
      <c r="N764" s="141">
        <v>1.51</v>
      </c>
      <c r="O764" s="142">
        <f t="shared" si="55"/>
        <v>420</v>
      </c>
      <c r="P764" s="2">
        <v>210</v>
      </c>
      <c r="Q764" s="2">
        <v>210</v>
      </c>
      <c r="R764" s="143" t="e">
        <f t="shared" si="56"/>
        <v>#DIV/0!</v>
      </c>
      <c r="S764" s="143" t="e">
        <f t="shared" si="57"/>
        <v>#DIV/0!</v>
      </c>
      <c r="T764" s="144">
        <f>IF(P764="nio",0,IF(P764&gt;0,VLOOKUP(K764,'3-Productie normen'!A:W,VLOOKUP(P764,'3-Productie normen'!$B$37:$C$59,2,FALSE),FALSE)))/VLOOKUP(B764,'2-Kosten per locatie'!$A$11:$C$31,3,FALSE)</f>
        <v>0</v>
      </c>
      <c r="U764" s="144">
        <f t="shared" si="58"/>
        <v>0</v>
      </c>
      <c r="V764" s="145" t="str">
        <f>VLOOKUP(K764,'3-Productie normen'!A:AG,29,FALSE)</f>
        <v>S</v>
      </c>
      <c r="W764" s="145"/>
      <c r="X764" s="146"/>
      <c r="Y764" s="147">
        <f t="shared" si="59"/>
        <v>634.20000000000005</v>
      </c>
    </row>
    <row r="765" spans="1:25" s="148" customFormat="1" ht="13.9" customHeight="1">
      <c r="A765" s="137">
        <v>765</v>
      </c>
      <c r="B765" s="138" t="s">
        <v>480</v>
      </c>
      <c r="C765" s="138" t="s">
        <v>482</v>
      </c>
      <c r="D765" s="138"/>
      <c r="E765" s="2">
        <v>0</v>
      </c>
      <c r="F765" s="2" t="s">
        <v>372</v>
      </c>
      <c r="G765" s="2" t="s">
        <v>1360</v>
      </c>
      <c r="H765" s="2"/>
      <c r="I765" s="139" t="s">
        <v>46</v>
      </c>
      <c r="J765" s="139" t="s">
        <v>323</v>
      </c>
      <c r="K765" s="139" t="s">
        <v>321</v>
      </c>
      <c r="L765" s="139" t="s">
        <v>1331</v>
      </c>
      <c r="M765" s="140"/>
      <c r="N765" s="141">
        <v>1.51</v>
      </c>
      <c r="O765" s="142">
        <f t="shared" si="55"/>
        <v>420</v>
      </c>
      <c r="P765" s="2">
        <v>210</v>
      </c>
      <c r="Q765" s="2">
        <v>210</v>
      </c>
      <c r="R765" s="143" t="e">
        <f t="shared" si="56"/>
        <v>#DIV/0!</v>
      </c>
      <c r="S765" s="143" t="e">
        <f t="shared" si="57"/>
        <v>#DIV/0!</v>
      </c>
      <c r="T765" s="144">
        <f>IF(P765="nio",0,IF(P765&gt;0,VLOOKUP(K765,'3-Productie normen'!A:W,VLOOKUP(P765,'3-Productie normen'!$B$37:$C$59,2,FALSE),FALSE)))/VLOOKUP(B765,'2-Kosten per locatie'!$A$11:$C$31,3,FALSE)</f>
        <v>0</v>
      </c>
      <c r="U765" s="144">
        <f t="shared" si="58"/>
        <v>0</v>
      </c>
      <c r="V765" s="145" t="str">
        <f>VLOOKUP(K765,'3-Productie normen'!A:AG,29,FALSE)</f>
        <v>S</v>
      </c>
      <c r="W765" s="145"/>
      <c r="X765" s="146"/>
      <c r="Y765" s="147">
        <f t="shared" si="59"/>
        <v>634.20000000000005</v>
      </c>
    </row>
    <row r="766" spans="1:25" s="148" customFormat="1" ht="13.9" customHeight="1">
      <c r="A766" s="137">
        <v>766</v>
      </c>
      <c r="B766" s="138" t="s">
        <v>480</v>
      </c>
      <c r="C766" s="138" t="s">
        <v>482</v>
      </c>
      <c r="D766" s="138"/>
      <c r="E766" s="2">
        <v>0</v>
      </c>
      <c r="F766" s="2" t="s">
        <v>372</v>
      </c>
      <c r="G766" s="2" t="s">
        <v>1361</v>
      </c>
      <c r="H766" s="2"/>
      <c r="I766" s="139" t="s">
        <v>46</v>
      </c>
      <c r="J766" s="139" t="s">
        <v>320</v>
      </c>
      <c r="K766" s="139" t="s">
        <v>321</v>
      </c>
      <c r="L766" s="139" t="s">
        <v>1331</v>
      </c>
      <c r="M766" s="140"/>
      <c r="N766" s="141">
        <v>5.0999999999999996</v>
      </c>
      <c r="O766" s="142">
        <f t="shared" si="55"/>
        <v>420</v>
      </c>
      <c r="P766" s="2">
        <v>210</v>
      </c>
      <c r="Q766" s="2">
        <v>210</v>
      </c>
      <c r="R766" s="143" t="e">
        <f t="shared" si="56"/>
        <v>#DIV/0!</v>
      </c>
      <c r="S766" s="143" t="e">
        <f t="shared" si="57"/>
        <v>#DIV/0!</v>
      </c>
      <c r="T766" s="144">
        <f>IF(P766="nio",0,IF(P766&gt;0,VLOOKUP(K766,'3-Productie normen'!A:W,VLOOKUP(P766,'3-Productie normen'!$B$37:$C$59,2,FALSE),FALSE)))/VLOOKUP(B766,'2-Kosten per locatie'!$A$11:$C$31,3,FALSE)</f>
        <v>0</v>
      </c>
      <c r="U766" s="144">
        <f t="shared" si="58"/>
        <v>0</v>
      </c>
      <c r="V766" s="145" t="str">
        <f>VLOOKUP(K766,'3-Productie normen'!A:AG,29,FALSE)</f>
        <v>S</v>
      </c>
      <c r="W766" s="145"/>
      <c r="X766" s="146"/>
      <c r="Y766" s="147">
        <f t="shared" si="59"/>
        <v>2142</v>
      </c>
    </row>
    <row r="767" spans="1:25" s="148" customFormat="1" ht="13.9" customHeight="1">
      <c r="A767" s="137">
        <v>767</v>
      </c>
      <c r="B767" s="138" t="s">
        <v>480</v>
      </c>
      <c r="C767" s="138" t="s">
        <v>482</v>
      </c>
      <c r="D767" s="138"/>
      <c r="E767" s="2">
        <v>0</v>
      </c>
      <c r="F767" s="2" t="s">
        <v>372</v>
      </c>
      <c r="G767" s="2" t="s">
        <v>1362</v>
      </c>
      <c r="H767" s="2"/>
      <c r="I767" s="139" t="s">
        <v>46</v>
      </c>
      <c r="J767" s="139" t="s">
        <v>323</v>
      </c>
      <c r="K767" s="139" t="s">
        <v>321</v>
      </c>
      <c r="L767" s="139" t="s">
        <v>1331</v>
      </c>
      <c r="M767" s="140"/>
      <c r="N767" s="141">
        <v>1.51</v>
      </c>
      <c r="O767" s="142">
        <f t="shared" si="55"/>
        <v>420</v>
      </c>
      <c r="P767" s="2">
        <v>210</v>
      </c>
      <c r="Q767" s="2">
        <v>210</v>
      </c>
      <c r="R767" s="143" t="e">
        <f t="shared" si="56"/>
        <v>#DIV/0!</v>
      </c>
      <c r="S767" s="143" t="e">
        <f t="shared" si="57"/>
        <v>#DIV/0!</v>
      </c>
      <c r="T767" s="144">
        <f>IF(P767="nio",0,IF(P767&gt;0,VLOOKUP(K767,'3-Productie normen'!A:W,VLOOKUP(P767,'3-Productie normen'!$B$37:$C$59,2,FALSE),FALSE)))/VLOOKUP(B767,'2-Kosten per locatie'!$A$11:$C$31,3,FALSE)</f>
        <v>0</v>
      </c>
      <c r="U767" s="144">
        <f t="shared" si="58"/>
        <v>0</v>
      </c>
      <c r="V767" s="145" t="str">
        <f>VLOOKUP(K767,'3-Productie normen'!A:AG,29,FALSE)</f>
        <v>S</v>
      </c>
      <c r="W767" s="145"/>
      <c r="X767" s="146"/>
      <c r="Y767" s="147">
        <f t="shared" si="59"/>
        <v>634.20000000000005</v>
      </c>
    </row>
    <row r="768" spans="1:25" s="148" customFormat="1" ht="13.9" customHeight="1">
      <c r="A768" s="137">
        <v>768</v>
      </c>
      <c r="B768" s="138" t="s">
        <v>480</v>
      </c>
      <c r="C768" s="138" t="s">
        <v>482</v>
      </c>
      <c r="D768" s="138"/>
      <c r="E768" s="2">
        <v>0</v>
      </c>
      <c r="F768" s="2" t="s">
        <v>372</v>
      </c>
      <c r="G768" s="2" t="s">
        <v>1363</v>
      </c>
      <c r="H768" s="2"/>
      <c r="I768" s="139" t="s">
        <v>46</v>
      </c>
      <c r="J768" s="139" t="s">
        <v>323</v>
      </c>
      <c r="K768" s="139" t="s">
        <v>321</v>
      </c>
      <c r="L768" s="139" t="s">
        <v>1331</v>
      </c>
      <c r="M768" s="140"/>
      <c r="N768" s="141">
        <v>1.51</v>
      </c>
      <c r="O768" s="142">
        <f t="shared" si="55"/>
        <v>420</v>
      </c>
      <c r="P768" s="2">
        <v>210</v>
      </c>
      <c r="Q768" s="2">
        <v>210</v>
      </c>
      <c r="R768" s="143" t="e">
        <f t="shared" si="56"/>
        <v>#DIV/0!</v>
      </c>
      <c r="S768" s="143" t="e">
        <f t="shared" si="57"/>
        <v>#DIV/0!</v>
      </c>
      <c r="T768" s="144">
        <f>IF(P768="nio",0,IF(P768&gt;0,VLOOKUP(K768,'3-Productie normen'!A:W,VLOOKUP(P768,'3-Productie normen'!$B$37:$C$59,2,FALSE),FALSE)))/VLOOKUP(B768,'2-Kosten per locatie'!$A$11:$C$31,3,FALSE)</f>
        <v>0</v>
      </c>
      <c r="U768" s="144">
        <f t="shared" si="58"/>
        <v>0</v>
      </c>
      <c r="V768" s="145" t="str">
        <f>VLOOKUP(K768,'3-Productie normen'!A:AG,29,FALSE)</f>
        <v>S</v>
      </c>
      <c r="W768" s="145"/>
      <c r="X768" s="146"/>
      <c r="Y768" s="147">
        <f t="shared" si="59"/>
        <v>634.20000000000005</v>
      </c>
    </row>
    <row r="769" spans="1:25" s="148" customFormat="1" ht="13.9" customHeight="1">
      <c r="A769" s="137">
        <v>769</v>
      </c>
      <c r="B769" s="138" t="s">
        <v>480</v>
      </c>
      <c r="C769" s="138" t="s">
        <v>482</v>
      </c>
      <c r="D769" s="138"/>
      <c r="E769" s="2">
        <v>0</v>
      </c>
      <c r="F769" s="2" t="s">
        <v>372</v>
      </c>
      <c r="G769" s="2" t="s">
        <v>1364</v>
      </c>
      <c r="H769" s="2" t="s">
        <v>1365</v>
      </c>
      <c r="I769" s="139" t="s">
        <v>350</v>
      </c>
      <c r="J769" s="139" t="s">
        <v>351</v>
      </c>
      <c r="K769" s="139" t="s">
        <v>612</v>
      </c>
      <c r="L769" s="139" t="s">
        <v>298</v>
      </c>
      <c r="M769" s="140" t="s">
        <v>8160</v>
      </c>
      <c r="N769" s="141">
        <v>43.83</v>
      </c>
      <c r="O769" s="142">
        <f t="shared" si="55"/>
        <v>126</v>
      </c>
      <c r="P769" s="2">
        <v>126</v>
      </c>
      <c r="Q769" s="2">
        <v>0</v>
      </c>
      <c r="R769" s="143" t="e">
        <f t="shared" si="56"/>
        <v>#DIV/0!</v>
      </c>
      <c r="S769" s="143">
        <f t="shared" si="57"/>
        <v>0</v>
      </c>
      <c r="T769" s="144">
        <f>IF(P769="nio",0,IF(P769&gt;0,VLOOKUP(K769,'3-Productie normen'!A:W,VLOOKUP(P769,'3-Productie normen'!$B$37:$C$59,2,FALSE),FALSE)))/VLOOKUP(B769,'2-Kosten per locatie'!$A$11:$C$31,3,FALSE)</f>
        <v>0</v>
      </c>
      <c r="U769" s="144">
        <f t="shared" si="58"/>
        <v>0</v>
      </c>
      <c r="V769" s="145" t="str">
        <f>VLOOKUP(K769,'3-Productie normen'!A:AG,29,FALSE)</f>
        <v>L</v>
      </c>
      <c r="W769" s="145"/>
      <c r="X769" s="146"/>
      <c r="Y769" s="147">
        <f t="shared" si="59"/>
        <v>5522.58</v>
      </c>
    </row>
    <row r="770" spans="1:25" s="148" customFormat="1" ht="13.9" customHeight="1">
      <c r="A770" s="137">
        <v>770</v>
      </c>
      <c r="B770" s="138" t="s">
        <v>480</v>
      </c>
      <c r="C770" s="138" t="s">
        <v>482</v>
      </c>
      <c r="D770" s="138"/>
      <c r="E770" s="2">
        <v>0</v>
      </c>
      <c r="F770" s="2" t="s">
        <v>372</v>
      </c>
      <c r="G770" s="2" t="s">
        <v>1366</v>
      </c>
      <c r="H770" s="2"/>
      <c r="I770" s="139" t="s">
        <v>267</v>
      </c>
      <c r="J770" s="139" t="s">
        <v>267</v>
      </c>
      <c r="K770" s="139" t="s">
        <v>259</v>
      </c>
      <c r="L770" s="139" t="s">
        <v>298</v>
      </c>
      <c r="M770" s="140"/>
      <c r="N770" s="141">
        <v>6.58</v>
      </c>
      <c r="O770" s="142">
        <f t="shared" si="55"/>
        <v>0</v>
      </c>
      <c r="P770" s="2" t="s">
        <v>477</v>
      </c>
      <c r="Q770" s="2">
        <v>0</v>
      </c>
      <c r="R770" s="143">
        <f t="shared" si="56"/>
        <v>0</v>
      </c>
      <c r="S770" s="143">
        <f t="shared" si="57"/>
        <v>0</v>
      </c>
      <c r="T770" s="144">
        <f>IF(P770="nio",0,IF(P770&gt;0,VLOOKUP(K770,'3-Productie normen'!A:W,VLOOKUP(P770,'3-Productie normen'!$B$37:$C$59,2,FALSE),FALSE)))/VLOOKUP(B770,'2-Kosten per locatie'!$A$11:$C$31,3,FALSE)</f>
        <v>0</v>
      </c>
      <c r="U770" s="144">
        <f t="shared" si="58"/>
        <v>0</v>
      </c>
      <c r="V770" s="145">
        <f>VLOOKUP(K770,'3-Productie normen'!A:AG,29,FALSE)</f>
        <v>0</v>
      </c>
      <c r="W770" s="145"/>
      <c r="X770" s="146"/>
      <c r="Y770" s="147">
        <f t="shared" si="59"/>
        <v>0</v>
      </c>
    </row>
    <row r="771" spans="1:25" s="148" customFormat="1" ht="13.9" customHeight="1">
      <c r="A771" s="137">
        <v>771</v>
      </c>
      <c r="B771" s="138" t="s">
        <v>480</v>
      </c>
      <c r="C771" s="138" t="s">
        <v>482</v>
      </c>
      <c r="D771" s="138"/>
      <c r="E771" s="2">
        <v>0</v>
      </c>
      <c r="F771" s="2" t="s">
        <v>372</v>
      </c>
      <c r="G771" s="2" t="s">
        <v>1367</v>
      </c>
      <c r="H771" s="2" t="s">
        <v>1368</v>
      </c>
      <c r="I771" s="139" t="s">
        <v>277</v>
      </c>
      <c r="J771" s="139" t="s">
        <v>277</v>
      </c>
      <c r="K771" s="139" t="s">
        <v>478</v>
      </c>
      <c r="L771" s="139" t="s">
        <v>298</v>
      </c>
      <c r="M771" s="140" t="s">
        <v>8160</v>
      </c>
      <c r="N771" s="141">
        <v>29.46</v>
      </c>
      <c r="O771" s="142">
        <f t="shared" si="55"/>
        <v>126</v>
      </c>
      <c r="P771" s="2">
        <v>126</v>
      </c>
      <c r="Q771" s="2">
        <v>0</v>
      </c>
      <c r="R771" s="143" t="e">
        <f t="shared" si="56"/>
        <v>#DIV/0!</v>
      </c>
      <c r="S771" s="143">
        <f t="shared" si="57"/>
        <v>0</v>
      </c>
      <c r="T771" s="144">
        <f>IF(P771="nio",0,IF(P771&gt;0,VLOOKUP(K771,'3-Productie normen'!A:W,VLOOKUP(P771,'3-Productie normen'!$B$37:$C$59,2,FALSE),FALSE)))/VLOOKUP(B771,'2-Kosten per locatie'!$A$11:$C$31,3,FALSE)</f>
        <v>0</v>
      </c>
      <c r="U771" s="144">
        <f t="shared" si="58"/>
        <v>0</v>
      </c>
      <c r="V771" s="145" t="str">
        <f>VLOOKUP(K771,'3-Productie normen'!A:AG,29,FALSE)</f>
        <v>B</v>
      </c>
      <c r="W771" s="145"/>
      <c r="X771" s="146"/>
      <c r="Y771" s="147">
        <f t="shared" si="59"/>
        <v>3711.96</v>
      </c>
    </row>
    <row r="772" spans="1:25" s="148" customFormat="1" ht="13.9" customHeight="1">
      <c r="A772" s="137">
        <v>772</v>
      </c>
      <c r="B772" s="138" t="s">
        <v>480</v>
      </c>
      <c r="C772" s="138" t="s">
        <v>482</v>
      </c>
      <c r="D772" s="138"/>
      <c r="E772" s="2">
        <v>0</v>
      </c>
      <c r="F772" s="2" t="s">
        <v>372</v>
      </c>
      <c r="G772" s="2" t="s">
        <v>1369</v>
      </c>
      <c r="H772" s="2" t="s">
        <v>1370</v>
      </c>
      <c r="I772" s="139" t="s">
        <v>350</v>
      </c>
      <c r="J772" s="139" t="s">
        <v>351</v>
      </c>
      <c r="K772" s="139" t="s">
        <v>612</v>
      </c>
      <c r="L772" s="139" t="s">
        <v>298</v>
      </c>
      <c r="M772" s="140" t="s">
        <v>8160</v>
      </c>
      <c r="N772" s="141">
        <v>43.95</v>
      </c>
      <c r="O772" s="142">
        <f t="shared" si="55"/>
        <v>126</v>
      </c>
      <c r="P772" s="2">
        <v>126</v>
      </c>
      <c r="Q772" s="2">
        <v>0</v>
      </c>
      <c r="R772" s="143" t="e">
        <f t="shared" si="56"/>
        <v>#DIV/0!</v>
      </c>
      <c r="S772" s="143">
        <f t="shared" si="57"/>
        <v>0</v>
      </c>
      <c r="T772" s="144">
        <f>IF(P772="nio",0,IF(P772&gt;0,VLOOKUP(K772,'3-Productie normen'!A:W,VLOOKUP(P772,'3-Productie normen'!$B$37:$C$59,2,FALSE),FALSE)))/VLOOKUP(B772,'2-Kosten per locatie'!$A$11:$C$31,3,FALSE)</f>
        <v>0</v>
      </c>
      <c r="U772" s="144">
        <f t="shared" si="58"/>
        <v>0</v>
      </c>
      <c r="V772" s="145" t="str">
        <f>VLOOKUP(K772,'3-Productie normen'!A:AG,29,FALSE)</f>
        <v>L</v>
      </c>
      <c r="W772" s="145"/>
      <c r="X772" s="146"/>
      <c r="Y772" s="147">
        <f t="shared" si="59"/>
        <v>5537.7000000000007</v>
      </c>
    </row>
    <row r="773" spans="1:25" s="148" customFormat="1" ht="13.9" customHeight="1">
      <c r="A773" s="137">
        <v>773</v>
      </c>
      <c r="B773" s="138" t="s">
        <v>480</v>
      </c>
      <c r="C773" s="138" t="s">
        <v>482</v>
      </c>
      <c r="D773" s="138"/>
      <c r="E773" s="2">
        <v>0</v>
      </c>
      <c r="F773" s="2" t="s">
        <v>372</v>
      </c>
      <c r="G773" s="2" t="s">
        <v>1371</v>
      </c>
      <c r="H773" s="2"/>
      <c r="I773" s="139" t="s">
        <v>267</v>
      </c>
      <c r="J773" s="139" t="s">
        <v>267</v>
      </c>
      <c r="K773" s="139" t="s">
        <v>259</v>
      </c>
      <c r="L773" s="139" t="s">
        <v>1372</v>
      </c>
      <c r="M773" s="140"/>
      <c r="N773" s="141">
        <v>6.58</v>
      </c>
      <c r="O773" s="142">
        <f t="shared" si="55"/>
        <v>0</v>
      </c>
      <c r="P773" s="2" t="s">
        <v>477</v>
      </c>
      <c r="Q773" s="2">
        <v>0</v>
      </c>
      <c r="R773" s="143">
        <f t="shared" si="56"/>
        <v>0</v>
      </c>
      <c r="S773" s="143">
        <f t="shared" si="57"/>
        <v>0</v>
      </c>
      <c r="T773" s="144">
        <f>IF(P773="nio",0,IF(P773&gt;0,VLOOKUP(K773,'3-Productie normen'!A:W,VLOOKUP(P773,'3-Productie normen'!$B$37:$C$59,2,FALSE),FALSE)))/VLOOKUP(B773,'2-Kosten per locatie'!$A$11:$C$31,3,FALSE)</f>
        <v>0</v>
      </c>
      <c r="U773" s="144">
        <f t="shared" si="58"/>
        <v>0</v>
      </c>
      <c r="V773" s="145">
        <f>VLOOKUP(K773,'3-Productie normen'!A:AG,29,FALSE)</f>
        <v>0</v>
      </c>
      <c r="W773" s="145"/>
      <c r="X773" s="146"/>
      <c r="Y773" s="147">
        <f t="shared" si="59"/>
        <v>0</v>
      </c>
    </row>
    <row r="774" spans="1:25" s="148" customFormat="1" ht="13.9" customHeight="1">
      <c r="A774" s="137">
        <v>774</v>
      </c>
      <c r="B774" s="138" t="s">
        <v>480</v>
      </c>
      <c r="C774" s="138" t="s">
        <v>482</v>
      </c>
      <c r="D774" s="138"/>
      <c r="E774" s="2">
        <v>0</v>
      </c>
      <c r="F774" s="2" t="s">
        <v>372</v>
      </c>
      <c r="G774" s="2" t="s">
        <v>1373</v>
      </c>
      <c r="H774" s="2" t="s">
        <v>1374</v>
      </c>
      <c r="I774" s="139" t="s">
        <v>350</v>
      </c>
      <c r="J774" s="139" t="s">
        <v>351</v>
      </c>
      <c r="K774" s="139" t="s">
        <v>612</v>
      </c>
      <c r="L774" s="139" t="s">
        <v>298</v>
      </c>
      <c r="M774" s="140" t="s">
        <v>8160</v>
      </c>
      <c r="N774" s="141">
        <v>44.98</v>
      </c>
      <c r="O774" s="142">
        <f t="shared" si="55"/>
        <v>126</v>
      </c>
      <c r="P774" s="2">
        <v>126</v>
      </c>
      <c r="Q774" s="2">
        <v>0</v>
      </c>
      <c r="R774" s="143" t="e">
        <f t="shared" si="56"/>
        <v>#DIV/0!</v>
      </c>
      <c r="S774" s="143">
        <f t="shared" si="57"/>
        <v>0</v>
      </c>
      <c r="T774" s="144">
        <f>IF(P774="nio",0,IF(P774&gt;0,VLOOKUP(K774,'3-Productie normen'!A:W,VLOOKUP(P774,'3-Productie normen'!$B$37:$C$59,2,FALSE),FALSE)))/VLOOKUP(B774,'2-Kosten per locatie'!$A$11:$C$31,3,FALSE)</f>
        <v>0</v>
      </c>
      <c r="U774" s="144">
        <f t="shared" si="58"/>
        <v>0</v>
      </c>
      <c r="V774" s="145" t="str">
        <f>VLOOKUP(K774,'3-Productie normen'!A:AG,29,FALSE)</f>
        <v>L</v>
      </c>
      <c r="W774" s="145"/>
      <c r="X774" s="146"/>
      <c r="Y774" s="147">
        <f t="shared" si="59"/>
        <v>5667.48</v>
      </c>
    </row>
    <row r="775" spans="1:25" s="148" customFormat="1" ht="13.9" customHeight="1">
      <c r="A775" s="137">
        <v>775</v>
      </c>
      <c r="B775" s="138" t="s">
        <v>480</v>
      </c>
      <c r="C775" s="138" t="s">
        <v>482</v>
      </c>
      <c r="D775" s="138"/>
      <c r="E775" s="2">
        <v>0</v>
      </c>
      <c r="F775" s="2" t="s">
        <v>372</v>
      </c>
      <c r="G775" s="2" t="s">
        <v>1375</v>
      </c>
      <c r="H775" s="2"/>
      <c r="I775" s="139" t="s">
        <v>267</v>
      </c>
      <c r="J775" s="139" t="s">
        <v>267</v>
      </c>
      <c r="K775" s="139" t="s">
        <v>259</v>
      </c>
      <c r="L775" s="139" t="s">
        <v>1372</v>
      </c>
      <c r="M775" s="140"/>
      <c r="N775" s="141">
        <v>6.58</v>
      </c>
      <c r="O775" s="142">
        <f t="shared" si="55"/>
        <v>0</v>
      </c>
      <c r="P775" s="2" t="s">
        <v>477</v>
      </c>
      <c r="Q775" s="2">
        <v>0</v>
      </c>
      <c r="R775" s="143">
        <f t="shared" si="56"/>
        <v>0</v>
      </c>
      <c r="S775" s="143">
        <f t="shared" si="57"/>
        <v>0</v>
      </c>
      <c r="T775" s="144">
        <f>IF(P775="nio",0,IF(P775&gt;0,VLOOKUP(K775,'3-Productie normen'!A:W,VLOOKUP(P775,'3-Productie normen'!$B$37:$C$59,2,FALSE),FALSE)))/VLOOKUP(B775,'2-Kosten per locatie'!$A$11:$C$31,3,FALSE)</f>
        <v>0</v>
      </c>
      <c r="U775" s="144">
        <f t="shared" si="58"/>
        <v>0</v>
      </c>
      <c r="V775" s="145">
        <f>VLOOKUP(K775,'3-Productie normen'!A:AG,29,FALSE)</f>
        <v>0</v>
      </c>
      <c r="W775" s="145"/>
      <c r="X775" s="146"/>
      <c r="Y775" s="147">
        <f t="shared" si="59"/>
        <v>0</v>
      </c>
    </row>
    <row r="776" spans="1:25" s="148" customFormat="1" ht="13.9" customHeight="1">
      <c r="A776" s="137">
        <v>776</v>
      </c>
      <c r="B776" s="138" t="s">
        <v>480</v>
      </c>
      <c r="C776" s="138" t="s">
        <v>482</v>
      </c>
      <c r="D776" s="138"/>
      <c r="E776" s="2">
        <v>0</v>
      </c>
      <c r="F776" s="2" t="s">
        <v>372</v>
      </c>
      <c r="G776" s="2" t="s">
        <v>1376</v>
      </c>
      <c r="H776" s="2" t="s">
        <v>1377</v>
      </c>
      <c r="I776" s="139" t="s">
        <v>350</v>
      </c>
      <c r="J776" s="139" t="s">
        <v>1346</v>
      </c>
      <c r="K776" s="139" t="s">
        <v>619</v>
      </c>
      <c r="L776" s="139" t="s">
        <v>298</v>
      </c>
      <c r="M776" s="140" t="s">
        <v>8160</v>
      </c>
      <c r="N776" s="141">
        <v>45.62</v>
      </c>
      <c r="O776" s="142">
        <f t="shared" si="55"/>
        <v>126</v>
      </c>
      <c r="P776" s="2">
        <v>126</v>
      </c>
      <c r="Q776" s="2">
        <v>0</v>
      </c>
      <c r="R776" s="143" t="e">
        <f t="shared" si="56"/>
        <v>#DIV/0!</v>
      </c>
      <c r="S776" s="143">
        <f t="shared" si="57"/>
        <v>0</v>
      </c>
      <c r="T776" s="144">
        <f>IF(P776="nio",0,IF(P776&gt;0,VLOOKUP(K776,'3-Productie normen'!A:W,VLOOKUP(P776,'3-Productie normen'!$B$37:$C$59,2,FALSE),FALSE)))/VLOOKUP(B776,'2-Kosten per locatie'!$A$11:$C$31,3,FALSE)</f>
        <v>0</v>
      </c>
      <c r="U776" s="144">
        <f t="shared" si="58"/>
        <v>0</v>
      </c>
      <c r="V776" s="145" t="str">
        <f>VLOOKUP(K776,'3-Productie normen'!A:AG,29,FALSE)</f>
        <v>L</v>
      </c>
      <c r="W776" s="145"/>
      <c r="X776" s="146"/>
      <c r="Y776" s="147">
        <f t="shared" si="59"/>
        <v>5748.12</v>
      </c>
    </row>
    <row r="777" spans="1:25" s="148" customFormat="1" ht="13.9" customHeight="1">
      <c r="A777" s="137">
        <v>777</v>
      </c>
      <c r="B777" s="138" t="s">
        <v>480</v>
      </c>
      <c r="C777" s="138" t="s">
        <v>482</v>
      </c>
      <c r="D777" s="138"/>
      <c r="E777" s="2">
        <v>0</v>
      </c>
      <c r="F777" s="2" t="s">
        <v>372</v>
      </c>
      <c r="G777" s="2" t="s">
        <v>1378</v>
      </c>
      <c r="H777" s="2" t="s">
        <v>1379</v>
      </c>
      <c r="I777" s="139" t="s">
        <v>350</v>
      </c>
      <c r="J777" s="139" t="s">
        <v>1346</v>
      </c>
      <c r="K777" s="139" t="s">
        <v>619</v>
      </c>
      <c r="L777" s="139" t="s">
        <v>298</v>
      </c>
      <c r="M777" s="140" t="s">
        <v>8160</v>
      </c>
      <c r="N777" s="141">
        <v>45.46</v>
      </c>
      <c r="O777" s="142">
        <f t="shared" si="55"/>
        <v>126</v>
      </c>
      <c r="P777" s="2">
        <v>126</v>
      </c>
      <c r="Q777" s="2">
        <v>0</v>
      </c>
      <c r="R777" s="143" t="e">
        <f t="shared" si="56"/>
        <v>#DIV/0!</v>
      </c>
      <c r="S777" s="143">
        <f t="shared" si="57"/>
        <v>0</v>
      </c>
      <c r="T777" s="144">
        <f>IF(P777="nio",0,IF(P777&gt;0,VLOOKUP(K777,'3-Productie normen'!A:W,VLOOKUP(P777,'3-Productie normen'!$B$37:$C$59,2,FALSE),FALSE)))/VLOOKUP(B777,'2-Kosten per locatie'!$A$11:$C$31,3,FALSE)</f>
        <v>0</v>
      </c>
      <c r="U777" s="144">
        <f t="shared" si="58"/>
        <v>0</v>
      </c>
      <c r="V777" s="145" t="str">
        <f>VLOOKUP(K777,'3-Productie normen'!A:AG,29,FALSE)</f>
        <v>L</v>
      </c>
      <c r="W777" s="145"/>
      <c r="X777" s="146"/>
      <c r="Y777" s="147">
        <f t="shared" si="59"/>
        <v>5727.96</v>
      </c>
    </row>
    <row r="778" spans="1:25" s="148" customFormat="1" ht="13.9" customHeight="1">
      <c r="A778" s="137">
        <v>778</v>
      </c>
      <c r="B778" s="138" t="s">
        <v>480</v>
      </c>
      <c r="C778" s="138" t="s">
        <v>482</v>
      </c>
      <c r="D778" s="138"/>
      <c r="E778" s="2">
        <v>0</v>
      </c>
      <c r="F778" s="2" t="s">
        <v>372</v>
      </c>
      <c r="G778" s="2" t="s">
        <v>1380</v>
      </c>
      <c r="H778" s="2" t="s">
        <v>1381</v>
      </c>
      <c r="I778" s="139" t="s">
        <v>350</v>
      </c>
      <c r="J778" s="139" t="s">
        <v>1346</v>
      </c>
      <c r="K778" s="139" t="s">
        <v>619</v>
      </c>
      <c r="L778" s="139" t="s">
        <v>298</v>
      </c>
      <c r="M778" s="140" t="s">
        <v>8160</v>
      </c>
      <c r="N778" s="141">
        <v>20.72</v>
      </c>
      <c r="O778" s="142">
        <f t="shared" ref="O778:O841" si="60">SUM(P778:Q778)</f>
        <v>126</v>
      </c>
      <c r="P778" s="2">
        <v>126</v>
      </c>
      <c r="Q778" s="2">
        <v>0</v>
      </c>
      <c r="R778" s="143" t="e">
        <f t="shared" ref="R778:R841" si="61">IF(P778="nio",0,IF(P778&gt;0,P778*N778/T778,0))</f>
        <v>#DIV/0!</v>
      </c>
      <c r="S778" s="143">
        <f t="shared" ref="S778:S841" si="62">IF(Q778&gt;0,Q778*N778/U778,0)</f>
        <v>0</v>
      </c>
      <c r="T778" s="144">
        <f>IF(P778="nio",0,IF(P778&gt;0,VLOOKUP(K778,'3-Productie normen'!A:W,VLOOKUP(P778,'3-Productie normen'!$B$37:$C$59,2,FALSE),FALSE)))/VLOOKUP(B778,'2-Kosten per locatie'!$A$11:$C$31,3,FALSE)</f>
        <v>0</v>
      </c>
      <c r="U778" s="144">
        <f t="shared" ref="U778:U841" si="63">IF(Q778&gt;0,T778*$U$8,0)</f>
        <v>0</v>
      </c>
      <c r="V778" s="145" t="str">
        <f>VLOOKUP(K778,'3-Productie normen'!A:AG,29,FALSE)</f>
        <v>L</v>
      </c>
      <c r="W778" s="145"/>
      <c r="X778" s="146"/>
      <c r="Y778" s="147">
        <f t="shared" ref="Y778:Y841" si="64">O778*N778</f>
        <v>2610.7199999999998</v>
      </c>
    </row>
    <row r="779" spans="1:25" s="148" customFormat="1" ht="13.9" customHeight="1">
      <c r="A779" s="137">
        <v>779</v>
      </c>
      <c r="B779" s="138" t="s">
        <v>480</v>
      </c>
      <c r="C779" s="138" t="s">
        <v>482</v>
      </c>
      <c r="D779" s="138"/>
      <c r="E779" s="2">
        <v>0</v>
      </c>
      <c r="F779" s="2" t="s">
        <v>372</v>
      </c>
      <c r="G779" s="2" t="s">
        <v>1382</v>
      </c>
      <c r="H779" s="2" t="s">
        <v>1383</v>
      </c>
      <c r="I779" s="139" t="s">
        <v>350</v>
      </c>
      <c r="J779" s="139" t="s">
        <v>1346</v>
      </c>
      <c r="K779" s="139" t="s">
        <v>619</v>
      </c>
      <c r="L779" s="139" t="s">
        <v>298</v>
      </c>
      <c r="M779" s="140" t="s">
        <v>8160</v>
      </c>
      <c r="N779" s="141">
        <v>45.02</v>
      </c>
      <c r="O779" s="142">
        <f t="shared" si="60"/>
        <v>126</v>
      </c>
      <c r="P779" s="2">
        <v>126</v>
      </c>
      <c r="Q779" s="2">
        <v>0</v>
      </c>
      <c r="R779" s="143" t="e">
        <f t="shared" si="61"/>
        <v>#DIV/0!</v>
      </c>
      <c r="S779" s="143">
        <f t="shared" si="62"/>
        <v>0</v>
      </c>
      <c r="T779" s="144">
        <f>IF(P779="nio",0,IF(P779&gt;0,VLOOKUP(K779,'3-Productie normen'!A:W,VLOOKUP(P779,'3-Productie normen'!$B$37:$C$59,2,FALSE),FALSE)))/VLOOKUP(B779,'2-Kosten per locatie'!$A$11:$C$31,3,FALSE)</f>
        <v>0</v>
      </c>
      <c r="U779" s="144">
        <f t="shared" si="63"/>
        <v>0</v>
      </c>
      <c r="V779" s="145" t="str">
        <f>VLOOKUP(K779,'3-Productie normen'!A:AG,29,FALSE)</f>
        <v>L</v>
      </c>
      <c r="W779" s="145"/>
      <c r="X779" s="146"/>
      <c r="Y779" s="147">
        <f t="shared" si="64"/>
        <v>5672.52</v>
      </c>
    </row>
    <row r="780" spans="1:25" s="148" customFormat="1" ht="13.9" customHeight="1">
      <c r="A780" s="137">
        <v>780</v>
      </c>
      <c r="B780" s="138" t="s">
        <v>480</v>
      </c>
      <c r="C780" s="138" t="s">
        <v>482</v>
      </c>
      <c r="D780" s="138"/>
      <c r="E780" s="2">
        <v>0</v>
      </c>
      <c r="F780" s="2" t="s">
        <v>372</v>
      </c>
      <c r="G780" s="2" t="s">
        <v>1384</v>
      </c>
      <c r="H780" s="2"/>
      <c r="I780" s="139" t="s">
        <v>267</v>
      </c>
      <c r="J780" s="139" t="s">
        <v>267</v>
      </c>
      <c r="K780" s="139" t="s">
        <v>259</v>
      </c>
      <c r="L780" s="139" t="s">
        <v>1372</v>
      </c>
      <c r="M780" s="140"/>
      <c r="N780" s="141">
        <v>6.58</v>
      </c>
      <c r="O780" s="142">
        <f t="shared" si="60"/>
        <v>0</v>
      </c>
      <c r="P780" s="2" t="s">
        <v>477</v>
      </c>
      <c r="Q780" s="2">
        <v>0</v>
      </c>
      <c r="R780" s="143">
        <f t="shared" si="61"/>
        <v>0</v>
      </c>
      <c r="S780" s="143">
        <f t="shared" si="62"/>
        <v>0</v>
      </c>
      <c r="T780" s="144">
        <f>IF(P780="nio",0,IF(P780&gt;0,VLOOKUP(K780,'3-Productie normen'!A:W,VLOOKUP(P780,'3-Productie normen'!$B$37:$C$59,2,FALSE),FALSE)))/VLOOKUP(B780,'2-Kosten per locatie'!$A$11:$C$31,3,FALSE)</f>
        <v>0</v>
      </c>
      <c r="U780" s="144">
        <f t="shared" si="63"/>
        <v>0</v>
      </c>
      <c r="V780" s="145">
        <f>VLOOKUP(K780,'3-Productie normen'!A:AG,29,FALSE)</f>
        <v>0</v>
      </c>
      <c r="W780" s="145"/>
      <c r="X780" s="146"/>
      <c r="Y780" s="147">
        <f t="shared" si="64"/>
        <v>0</v>
      </c>
    </row>
    <row r="781" spans="1:25" s="148" customFormat="1" ht="13.9" customHeight="1">
      <c r="A781" s="137">
        <v>781</v>
      </c>
      <c r="B781" s="138" t="s">
        <v>480</v>
      </c>
      <c r="C781" s="138" t="s">
        <v>482</v>
      </c>
      <c r="D781" s="138"/>
      <c r="E781" s="2">
        <v>0</v>
      </c>
      <c r="F781" s="2" t="s">
        <v>422</v>
      </c>
      <c r="G781" s="2" t="s">
        <v>1385</v>
      </c>
      <c r="H781" s="2"/>
      <c r="I781" s="139" t="s">
        <v>247</v>
      </c>
      <c r="J781" s="139" t="s">
        <v>56</v>
      </c>
      <c r="K781" s="139" t="s">
        <v>248</v>
      </c>
      <c r="L781" s="139" t="s">
        <v>298</v>
      </c>
      <c r="M781" s="140" t="s">
        <v>8160</v>
      </c>
      <c r="N781" s="141">
        <v>19.059999999999999</v>
      </c>
      <c r="O781" s="142">
        <f t="shared" si="60"/>
        <v>210</v>
      </c>
      <c r="P781" s="2">
        <v>210</v>
      </c>
      <c r="Q781" s="2">
        <v>0</v>
      </c>
      <c r="R781" s="143" t="e">
        <f t="shared" si="61"/>
        <v>#DIV/0!</v>
      </c>
      <c r="S781" s="143">
        <f t="shared" si="62"/>
        <v>0</v>
      </c>
      <c r="T781" s="144">
        <f>IF(P781="nio",0,IF(P781&gt;0,VLOOKUP(K781,'3-Productie normen'!A:W,VLOOKUP(P781,'3-Productie normen'!$B$37:$C$59,2,FALSE),FALSE)))/VLOOKUP(B781,'2-Kosten per locatie'!$A$11:$C$31,3,FALSE)</f>
        <v>0</v>
      </c>
      <c r="U781" s="144">
        <f t="shared" si="63"/>
        <v>0</v>
      </c>
      <c r="V781" s="145" t="str">
        <f>VLOOKUP(K781,'3-Productie normen'!A:AG,29,FALSE)</f>
        <v>V</v>
      </c>
      <c r="W781" s="145"/>
      <c r="X781" s="146"/>
      <c r="Y781" s="147">
        <f t="shared" si="64"/>
        <v>4002.6</v>
      </c>
    </row>
    <row r="782" spans="1:25" s="148" customFormat="1" ht="13.9" customHeight="1">
      <c r="A782" s="137">
        <v>782</v>
      </c>
      <c r="B782" s="138" t="s">
        <v>480</v>
      </c>
      <c r="C782" s="138" t="s">
        <v>482</v>
      </c>
      <c r="D782" s="138"/>
      <c r="E782" s="2">
        <v>0</v>
      </c>
      <c r="F782" s="2" t="s">
        <v>422</v>
      </c>
      <c r="G782" s="2" t="s">
        <v>1386</v>
      </c>
      <c r="H782" s="2"/>
      <c r="I782" s="139" t="s">
        <v>247</v>
      </c>
      <c r="J782" s="139" t="s">
        <v>57</v>
      </c>
      <c r="K782" s="139" t="s">
        <v>259</v>
      </c>
      <c r="L782" s="139" t="s">
        <v>246</v>
      </c>
      <c r="M782" s="140"/>
      <c r="N782" s="141">
        <v>0</v>
      </c>
      <c r="O782" s="142">
        <f t="shared" si="60"/>
        <v>0</v>
      </c>
      <c r="P782" s="2" t="s">
        <v>477</v>
      </c>
      <c r="Q782" s="2">
        <v>0</v>
      </c>
      <c r="R782" s="143">
        <f t="shared" si="61"/>
        <v>0</v>
      </c>
      <c r="S782" s="143">
        <f t="shared" si="62"/>
        <v>0</v>
      </c>
      <c r="T782" s="144">
        <f>IF(P782="nio",0,IF(P782&gt;0,VLOOKUP(K782,'3-Productie normen'!A:W,VLOOKUP(P782,'3-Productie normen'!$B$37:$C$59,2,FALSE),FALSE)))/VLOOKUP(B782,'2-Kosten per locatie'!$A$11:$C$31,3,FALSE)</f>
        <v>0</v>
      </c>
      <c r="U782" s="144">
        <f t="shared" si="63"/>
        <v>0</v>
      </c>
      <c r="V782" s="145">
        <f>VLOOKUP(K782,'3-Productie normen'!A:AG,29,FALSE)</f>
        <v>0</v>
      </c>
      <c r="W782" s="145"/>
      <c r="X782" s="146"/>
      <c r="Y782" s="147">
        <f t="shared" si="64"/>
        <v>0</v>
      </c>
    </row>
    <row r="783" spans="1:25" s="148" customFormat="1" ht="13.9" customHeight="1">
      <c r="A783" s="137">
        <v>783</v>
      </c>
      <c r="B783" s="138" t="s">
        <v>480</v>
      </c>
      <c r="C783" s="138" t="s">
        <v>482</v>
      </c>
      <c r="D783" s="138"/>
      <c r="E783" s="2">
        <v>0</v>
      </c>
      <c r="F783" s="2" t="s">
        <v>422</v>
      </c>
      <c r="G783" s="2" t="s">
        <v>1387</v>
      </c>
      <c r="H783" s="2"/>
      <c r="I783" s="139" t="s">
        <v>247</v>
      </c>
      <c r="J783" s="139" t="s">
        <v>56</v>
      </c>
      <c r="K783" s="139" t="s">
        <v>248</v>
      </c>
      <c r="L783" s="139" t="s">
        <v>298</v>
      </c>
      <c r="M783" s="140" t="s">
        <v>8160</v>
      </c>
      <c r="N783" s="141">
        <v>14.21</v>
      </c>
      <c r="O783" s="142">
        <f t="shared" si="60"/>
        <v>210</v>
      </c>
      <c r="P783" s="2">
        <v>210</v>
      </c>
      <c r="Q783" s="2">
        <v>0</v>
      </c>
      <c r="R783" s="143" t="e">
        <f t="shared" si="61"/>
        <v>#DIV/0!</v>
      </c>
      <c r="S783" s="143">
        <f t="shared" si="62"/>
        <v>0</v>
      </c>
      <c r="T783" s="144">
        <f>IF(P783="nio",0,IF(P783&gt;0,VLOOKUP(K783,'3-Productie normen'!A:W,VLOOKUP(P783,'3-Productie normen'!$B$37:$C$59,2,FALSE),FALSE)))/VLOOKUP(B783,'2-Kosten per locatie'!$A$11:$C$31,3,FALSE)</f>
        <v>0</v>
      </c>
      <c r="U783" s="144">
        <f t="shared" si="63"/>
        <v>0</v>
      </c>
      <c r="V783" s="145" t="str">
        <f>VLOOKUP(K783,'3-Productie normen'!A:AG,29,FALSE)</f>
        <v>V</v>
      </c>
      <c r="W783" s="145"/>
      <c r="X783" s="146"/>
      <c r="Y783" s="147">
        <f t="shared" si="64"/>
        <v>2984.1000000000004</v>
      </c>
    </row>
    <row r="784" spans="1:25" s="148" customFormat="1" ht="13.9" customHeight="1">
      <c r="A784" s="137">
        <v>784</v>
      </c>
      <c r="B784" s="138" t="s">
        <v>480</v>
      </c>
      <c r="C784" s="138" t="s">
        <v>482</v>
      </c>
      <c r="D784" s="138"/>
      <c r="E784" s="2">
        <v>0</v>
      </c>
      <c r="F784" s="2" t="s">
        <v>422</v>
      </c>
      <c r="G784" s="2" t="s">
        <v>1388</v>
      </c>
      <c r="H784" s="2"/>
      <c r="I784" s="139" t="s">
        <v>252</v>
      </c>
      <c r="J784" s="139" t="s">
        <v>253</v>
      </c>
      <c r="K784" s="139" t="s">
        <v>4571</v>
      </c>
      <c r="L784" s="139" t="s">
        <v>298</v>
      </c>
      <c r="M784" s="140" t="s">
        <v>8160</v>
      </c>
      <c r="N784" s="141">
        <v>44</v>
      </c>
      <c r="O784" s="142">
        <f t="shared" si="60"/>
        <v>210</v>
      </c>
      <c r="P784" s="2">
        <v>210</v>
      </c>
      <c r="Q784" s="2">
        <v>0</v>
      </c>
      <c r="R784" s="143" t="e">
        <f t="shared" si="61"/>
        <v>#DIV/0!</v>
      </c>
      <c r="S784" s="143">
        <f t="shared" si="62"/>
        <v>0</v>
      </c>
      <c r="T784" s="144">
        <f>IF(P784="nio",0,IF(P784&gt;0,VLOOKUP(K784,'3-Productie normen'!A:W,VLOOKUP(P784,'3-Productie normen'!$B$37:$C$59,2,FALSE),FALSE)))/VLOOKUP(B784,'2-Kosten per locatie'!$A$11:$C$31,3,FALSE)</f>
        <v>0</v>
      </c>
      <c r="U784" s="144">
        <f t="shared" si="63"/>
        <v>0</v>
      </c>
      <c r="V784" s="145" t="str">
        <f>VLOOKUP(K784,'3-Productie normen'!A:AG,29,FALSE)</f>
        <v>V</v>
      </c>
      <c r="W784" s="145"/>
      <c r="X784" s="146"/>
      <c r="Y784" s="147">
        <f t="shared" si="64"/>
        <v>9240</v>
      </c>
    </row>
    <row r="785" spans="1:25" s="148" customFormat="1" ht="13.9" customHeight="1">
      <c r="A785" s="137">
        <v>785</v>
      </c>
      <c r="B785" s="138" t="s">
        <v>480</v>
      </c>
      <c r="C785" s="138" t="s">
        <v>482</v>
      </c>
      <c r="D785" s="138"/>
      <c r="E785" s="2">
        <v>0</v>
      </c>
      <c r="F785" s="2" t="s">
        <v>422</v>
      </c>
      <c r="G785" s="2" t="s">
        <v>1389</v>
      </c>
      <c r="H785" s="2"/>
      <c r="I785" s="139" t="s">
        <v>252</v>
      </c>
      <c r="J785" s="139" t="s">
        <v>253</v>
      </c>
      <c r="K785" s="139" t="s">
        <v>4571</v>
      </c>
      <c r="L785" s="139" t="s">
        <v>298</v>
      </c>
      <c r="M785" s="140" t="s">
        <v>8160</v>
      </c>
      <c r="N785" s="141">
        <v>22.08</v>
      </c>
      <c r="O785" s="142">
        <f t="shared" si="60"/>
        <v>210</v>
      </c>
      <c r="P785" s="2">
        <v>210</v>
      </c>
      <c r="Q785" s="2">
        <v>0</v>
      </c>
      <c r="R785" s="143" t="e">
        <f t="shared" si="61"/>
        <v>#DIV/0!</v>
      </c>
      <c r="S785" s="143">
        <f t="shared" si="62"/>
        <v>0</v>
      </c>
      <c r="T785" s="144">
        <f>IF(P785="nio",0,IF(P785&gt;0,VLOOKUP(K785,'3-Productie normen'!A:W,VLOOKUP(P785,'3-Productie normen'!$B$37:$C$59,2,FALSE),FALSE)))/VLOOKUP(B785,'2-Kosten per locatie'!$A$11:$C$31,3,FALSE)</f>
        <v>0</v>
      </c>
      <c r="U785" s="144">
        <f t="shared" si="63"/>
        <v>0</v>
      </c>
      <c r="V785" s="145" t="str">
        <f>VLOOKUP(K785,'3-Productie normen'!A:AG,29,FALSE)</f>
        <v>V</v>
      </c>
      <c r="W785" s="145"/>
      <c r="X785" s="146"/>
      <c r="Y785" s="147">
        <f t="shared" si="64"/>
        <v>4636.7999999999993</v>
      </c>
    </row>
    <row r="786" spans="1:25" s="148" customFormat="1" ht="13.9" customHeight="1">
      <c r="A786" s="137">
        <v>786</v>
      </c>
      <c r="B786" s="138" t="s">
        <v>480</v>
      </c>
      <c r="C786" s="138" t="s">
        <v>482</v>
      </c>
      <c r="D786" s="138"/>
      <c r="E786" s="2">
        <v>0</v>
      </c>
      <c r="F786" s="2" t="s">
        <v>422</v>
      </c>
      <c r="G786" s="2" t="s">
        <v>1390</v>
      </c>
      <c r="H786" s="2"/>
      <c r="I786" s="139" t="s">
        <v>257</v>
      </c>
      <c r="J786" s="139" t="s">
        <v>381</v>
      </c>
      <c r="K786" s="139" t="s">
        <v>257</v>
      </c>
      <c r="L786" s="139" t="s">
        <v>298</v>
      </c>
      <c r="M786" s="140" t="s">
        <v>8160</v>
      </c>
      <c r="N786" s="141">
        <v>6.58</v>
      </c>
      <c r="O786" s="142">
        <f t="shared" si="60"/>
        <v>1</v>
      </c>
      <c r="P786" s="2">
        <v>1</v>
      </c>
      <c r="Q786" s="2">
        <v>0</v>
      </c>
      <c r="R786" s="143" t="e">
        <f t="shared" si="61"/>
        <v>#DIV/0!</v>
      </c>
      <c r="S786" s="143">
        <f t="shared" si="62"/>
        <v>0</v>
      </c>
      <c r="T786" s="144">
        <f>IF(P786="nio",0,IF(P786&gt;0,VLOOKUP(K786,'3-Productie normen'!A:W,VLOOKUP(P786,'3-Productie normen'!$B$37:$C$59,2,FALSE),FALSE)))/VLOOKUP(B786,'2-Kosten per locatie'!$A$11:$C$31,3,FALSE)</f>
        <v>0</v>
      </c>
      <c r="U786" s="144">
        <f t="shared" si="63"/>
        <v>0</v>
      </c>
      <c r="V786" s="145" t="str">
        <f>VLOOKUP(K786,'3-Productie normen'!A:AG,29,FALSE)</f>
        <v>V</v>
      </c>
      <c r="W786" s="145"/>
      <c r="X786" s="146"/>
      <c r="Y786" s="147">
        <f t="shared" si="64"/>
        <v>6.58</v>
      </c>
    </row>
    <row r="787" spans="1:25" s="148" customFormat="1" ht="13.9" customHeight="1">
      <c r="A787" s="137">
        <v>787</v>
      </c>
      <c r="B787" s="138" t="s">
        <v>480</v>
      </c>
      <c r="C787" s="138" t="s">
        <v>482</v>
      </c>
      <c r="D787" s="138"/>
      <c r="E787" s="2">
        <v>0</v>
      </c>
      <c r="F787" s="2" t="s">
        <v>422</v>
      </c>
      <c r="G787" s="2" t="s">
        <v>1391</v>
      </c>
      <c r="H787" s="2"/>
      <c r="I787" s="139" t="s">
        <v>257</v>
      </c>
      <c r="J787" s="139" t="s">
        <v>318</v>
      </c>
      <c r="K787" s="139" t="s">
        <v>259</v>
      </c>
      <c r="L787" s="139" t="s">
        <v>246</v>
      </c>
      <c r="M787" s="140"/>
      <c r="N787" s="141">
        <v>0</v>
      </c>
      <c r="O787" s="142">
        <f t="shared" si="60"/>
        <v>0</v>
      </c>
      <c r="P787" s="2" t="s">
        <v>477</v>
      </c>
      <c r="Q787" s="2">
        <v>0</v>
      </c>
      <c r="R787" s="143">
        <f t="shared" si="61"/>
        <v>0</v>
      </c>
      <c r="S787" s="143">
        <f t="shared" si="62"/>
        <v>0</v>
      </c>
      <c r="T787" s="144">
        <f>IF(P787="nio",0,IF(P787&gt;0,VLOOKUP(K787,'3-Productie normen'!A:W,VLOOKUP(P787,'3-Productie normen'!$B$37:$C$59,2,FALSE),FALSE)))/VLOOKUP(B787,'2-Kosten per locatie'!$A$11:$C$31,3,FALSE)</f>
        <v>0</v>
      </c>
      <c r="U787" s="144">
        <f t="shared" si="63"/>
        <v>0</v>
      </c>
      <c r="V787" s="145">
        <f>VLOOKUP(K787,'3-Productie normen'!A:AG,29,FALSE)</f>
        <v>0</v>
      </c>
      <c r="W787" s="145"/>
      <c r="X787" s="146"/>
      <c r="Y787" s="147">
        <f t="shared" si="64"/>
        <v>0</v>
      </c>
    </row>
    <row r="788" spans="1:25" s="148" customFormat="1" ht="13.9" customHeight="1">
      <c r="A788" s="137">
        <v>788</v>
      </c>
      <c r="B788" s="138" t="s">
        <v>480</v>
      </c>
      <c r="C788" s="138" t="s">
        <v>482</v>
      </c>
      <c r="D788" s="138"/>
      <c r="E788" s="2">
        <v>0</v>
      </c>
      <c r="F788" s="2" t="s">
        <v>422</v>
      </c>
      <c r="G788" s="2" t="s">
        <v>1392</v>
      </c>
      <c r="H788" s="2"/>
      <c r="I788" s="139" t="s">
        <v>46</v>
      </c>
      <c r="J788" s="139" t="s">
        <v>320</v>
      </c>
      <c r="K788" s="139" t="s">
        <v>321</v>
      </c>
      <c r="L788" s="139" t="s">
        <v>1331</v>
      </c>
      <c r="M788" s="140"/>
      <c r="N788" s="141">
        <v>3.6</v>
      </c>
      <c r="O788" s="142">
        <f t="shared" si="60"/>
        <v>420</v>
      </c>
      <c r="P788" s="2">
        <v>210</v>
      </c>
      <c r="Q788" s="2">
        <v>210</v>
      </c>
      <c r="R788" s="143" t="e">
        <f t="shared" si="61"/>
        <v>#DIV/0!</v>
      </c>
      <c r="S788" s="143" t="e">
        <f t="shared" si="62"/>
        <v>#DIV/0!</v>
      </c>
      <c r="T788" s="144">
        <f>IF(P788="nio",0,IF(P788&gt;0,VLOOKUP(K788,'3-Productie normen'!A:W,VLOOKUP(P788,'3-Productie normen'!$B$37:$C$59,2,FALSE),FALSE)))/VLOOKUP(B788,'2-Kosten per locatie'!$A$11:$C$31,3,FALSE)</f>
        <v>0</v>
      </c>
      <c r="U788" s="144">
        <f t="shared" si="63"/>
        <v>0</v>
      </c>
      <c r="V788" s="145" t="str">
        <f>VLOOKUP(K788,'3-Productie normen'!A:AG,29,FALSE)</f>
        <v>S</v>
      </c>
      <c r="W788" s="145"/>
      <c r="X788" s="146"/>
      <c r="Y788" s="147">
        <f t="shared" si="64"/>
        <v>1512</v>
      </c>
    </row>
    <row r="789" spans="1:25" s="148" customFormat="1" ht="13.9" customHeight="1">
      <c r="A789" s="137">
        <v>789</v>
      </c>
      <c r="B789" s="138" t="s">
        <v>480</v>
      </c>
      <c r="C789" s="138" t="s">
        <v>482</v>
      </c>
      <c r="D789" s="138"/>
      <c r="E789" s="2">
        <v>0</v>
      </c>
      <c r="F789" s="2" t="s">
        <v>422</v>
      </c>
      <c r="G789" s="2" t="s">
        <v>1393</v>
      </c>
      <c r="H789" s="2"/>
      <c r="I789" s="139" t="s">
        <v>46</v>
      </c>
      <c r="J789" s="139" t="s">
        <v>323</v>
      </c>
      <c r="K789" s="139" t="s">
        <v>321</v>
      </c>
      <c r="L789" s="139" t="s">
        <v>1331</v>
      </c>
      <c r="M789" s="140"/>
      <c r="N789" s="141">
        <v>1.51</v>
      </c>
      <c r="O789" s="142">
        <f t="shared" si="60"/>
        <v>420</v>
      </c>
      <c r="P789" s="2">
        <v>210</v>
      </c>
      <c r="Q789" s="2">
        <v>210</v>
      </c>
      <c r="R789" s="143" t="e">
        <f t="shared" si="61"/>
        <v>#DIV/0!</v>
      </c>
      <c r="S789" s="143" t="e">
        <f t="shared" si="62"/>
        <v>#DIV/0!</v>
      </c>
      <c r="T789" s="144">
        <f>IF(P789="nio",0,IF(P789&gt;0,VLOOKUP(K789,'3-Productie normen'!A:W,VLOOKUP(P789,'3-Productie normen'!$B$37:$C$59,2,FALSE),FALSE)))/VLOOKUP(B789,'2-Kosten per locatie'!$A$11:$C$31,3,FALSE)</f>
        <v>0</v>
      </c>
      <c r="U789" s="144">
        <f t="shared" si="63"/>
        <v>0</v>
      </c>
      <c r="V789" s="145" t="str">
        <f>VLOOKUP(K789,'3-Productie normen'!A:AG,29,FALSE)</f>
        <v>S</v>
      </c>
      <c r="W789" s="145"/>
      <c r="X789" s="146"/>
      <c r="Y789" s="147">
        <f t="shared" si="64"/>
        <v>634.20000000000005</v>
      </c>
    </row>
    <row r="790" spans="1:25" s="148" customFormat="1" ht="13.9" customHeight="1">
      <c r="A790" s="137">
        <v>790</v>
      </c>
      <c r="B790" s="138" t="s">
        <v>480</v>
      </c>
      <c r="C790" s="138" t="s">
        <v>482</v>
      </c>
      <c r="D790" s="138"/>
      <c r="E790" s="2">
        <v>0</v>
      </c>
      <c r="F790" s="2" t="s">
        <v>422</v>
      </c>
      <c r="G790" s="2" t="s">
        <v>1394</v>
      </c>
      <c r="H790" s="2"/>
      <c r="I790" s="139" t="s">
        <v>46</v>
      </c>
      <c r="J790" s="139" t="s">
        <v>323</v>
      </c>
      <c r="K790" s="139" t="s">
        <v>321</v>
      </c>
      <c r="L790" s="139" t="s">
        <v>1331</v>
      </c>
      <c r="M790" s="140"/>
      <c r="N790" s="141">
        <v>1.51</v>
      </c>
      <c r="O790" s="142">
        <f t="shared" si="60"/>
        <v>420</v>
      </c>
      <c r="P790" s="2">
        <v>210</v>
      </c>
      <c r="Q790" s="2">
        <v>210</v>
      </c>
      <c r="R790" s="143" t="e">
        <f t="shared" si="61"/>
        <v>#DIV/0!</v>
      </c>
      <c r="S790" s="143" t="e">
        <f t="shared" si="62"/>
        <v>#DIV/0!</v>
      </c>
      <c r="T790" s="144">
        <f>IF(P790="nio",0,IF(P790&gt;0,VLOOKUP(K790,'3-Productie normen'!A:W,VLOOKUP(P790,'3-Productie normen'!$B$37:$C$59,2,FALSE),FALSE)))/VLOOKUP(B790,'2-Kosten per locatie'!$A$11:$C$31,3,FALSE)</f>
        <v>0</v>
      </c>
      <c r="U790" s="144">
        <f t="shared" si="63"/>
        <v>0</v>
      </c>
      <c r="V790" s="145" t="str">
        <f>VLOOKUP(K790,'3-Productie normen'!A:AG,29,FALSE)</f>
        <v>S</v>
      </c>
      <c r="W790" s="145"/>
      <c r="X790" s="146"/>
      <c r="Y790" s="147">
        <f t="shared" si="64"/>
        <v>634.20000000000005</v>
      </c>
    </row>
    <row r="791" spans="1:25" s="148" customFormat="1" ht="13.9" customHeight="1">
      <c r="A791" s="137">
        <v>791</v>
      </c>
      <c r="B791" s="138" t="s">
        <v>480</v>
      </c>
      <c r="C791" s="138" t="s">
        <v>482</v>
      </c>
      <c r="D791" s="138"/>
      <c r="E791" s="2">
        <v>0</v>
      </c>
      <c r="F791" s="2" t="s">
        <v>422</v>
      </c>
      <c r="G791" s="2" t="s">
        <v>1395</v>
      </c>
      <c r="H791" s="2"/>
      <c r="I791" s="139" t="s">
        <v>46</v>
      </c>
      <c r="J791" s="139" t="s">
        <v>320</v>
      </c>
      <c r="K791" s="139" t="s">
        <v>321</v>
      </c>
      <c r="L791" s="139" t="s">
        <v>1331</v>
      </c>
      <c r="M791" s="140"/>
      <c r="N791" s="141">
        <v>5.0999999999999996</v>
      </c>
      <c r="O791" s="142">
        <f t="shared" si="60"/>
        <v>420</v>
      </c>
      <c r="P791" s="2">
        <v>210</v>
      </c>
      <c r="Q791" s="2">
        <v>210</v>
      </c>
      <c r="R791" s="143" t="e">
        <f t="shared" si="61"/>
        <v>#DIV/0!</v>
      </c>
      <c r="S791" s="143" t="e">
        <f t="shared" si="62"/>
        <v>#DIV/0!</v>
      </c>
      <c r="T791" s="144">
        <f>IF(P791="nio",0,IF(P791&gt;0,VLOOKUP(K791,'3-Productie normen'!A:W,VLOOKUP(P791,'3-Productie normen'!$B$37:$C$59,2,FALSE),FALSE)))/VLOOKUP(B791,'2-Kosten per locatie'!$A$11:$C$31,3,FALSE)</f>
        <v>0</v>
      </c>
      <c r="U791" s="144">
        <f t="shared" si="63"/>
        <v>0</v>
      </c>
      <c r="V791" s="145" t="str">
        <f>VLOOKUP(K791,'3-Productie normen'!A:AG,29,FALSE)</f>
        <v>S</v>
      </c>
      <c r="W791" s="145"/>
      <c r="X791" s="146"/>
      <c r="Y791" s="147">
        <f t="shared" si="64"/>
        <v>2142</v>
      </c>
    </row>
    <row r="792" spans="1:25" s="148" customFormat="1" ht="13.9" customHeight="1">
      <c r="A792" s="137">
        <v>792</v>
      </c>
      <c r="B792" s="138" t="s">
        <v>480</v>
      </c>
      <c r="C792" s="138" t="s">
        <v>482</v>
      </c>
      <c r="D792" s="138"/>
      <c r="E792" s="2">
        <v>0</v>
      </c>
      <c r="F792" s="2" t="s">
        <v>422</v>
      </c>
      <c r="G792" s="2" t="s">
        <v>1396</v>
      </c>
      <c r="H792" s="2"/>
      <c r="I792" s="139" t="s">
        <v>46</v>
      </c>
      <c r="J792" s="139" t="s">
        <v>323</v>
      </c>
      <c r="K792" s="139" t="s">
        <v>321</v>
      </c>
      <c r="L792" s="139" t="s">
        <v>1331</v>
      </c>
      <c r="M792" s="140"/>
      <c r="N792" s="141">
        <v>1.51</v>
      </c>
      <c r="O792" s="142">
        <f t="shared" si="60"/>
        <v>420</v>
      </c>
      <c r="P792" s="2">
        <v>210</v>
      </c>
      <c r="Q792" s="2">
        <v>210</v>
      </c>
      <c r="R792" s="143" t="e">
        <f t="shared" si="61"/>
        <v>#DIV/0!</v>
      </c>
      <c r="S792" s="143" t="e">
        <f t="shared" si="62"/>
        <v>#DIV/0!</v>
      </c>
      <c r="T792" s="144">
        <f>IF(P792="nio",0,IF(P792&gt;0,VLOOKUP(K792,'3-Productie normen'!A:W,VLOOKUP(P792,'3-Productie normen'!$B$37:$C$59,2,FALSE),FALSE)))/VLOOKUP(B792,'2-Kosten per locatie'!$A$11:$C$31,3,FALSE)</f>
        <v>0</v>
      </c>
      <c r="U792" s="144">
        <f t="shared" si="63"/>
        <v>0</v>
      </c>
      <c r="V792" s="145" t="str">
        <f>VLOOKUP(K792,'3-Productie normen'!A:AG,29,FALSE)</f>
        <v>S</v>
      </c>
      <c r="W792" s="145"/>
      <c r="X792" s="146"/>
      <c r="Y792" s="147">
        <f t="shared" si="64"/>
        <v>634.20000000000005</v>
      </c>
    </row>
    <row r="793" spans="1:25" s="148" customFormat="1" ht="13.9" customHeight="1">
      <c r="A793" s="137">
        <v>793</v>
      </c>
      <c r="B793" s="138" t="s">
        <v>480</v>
      </c>
      <c r="C793" s="138" t="s">
        <v>482</v>
      </c>
      <c r="D793" s="138"/>
      <c r="E793" s="2">
        <v>0</v>
      </c>
      <c r="F793" s="2" t="s">
        <v>422</v>
      </c>
      <c r="G793" s="2" t="s">
        <v>1397</v>
      </c>
      <c r="H793" s="2" t="s">
        <v>1398</v>
      </c>
      <c r="I793" s="139" t="s">
        <v>46</v>
      </c>
      <c r="J793" s="139" t="s">
        <v>323</v>
      </c>
      <c r="K793" s="139" t="s">
        <v>321</v>
      </c>
      <c r="L793" s="139" t="s">
        <v>1331</v>
      </c>
      <c r="M793" s="140"/>
      <c r="N793" s="141">
        <v>1.51</v>
      </c>
      <c r="O793" s="142">
        <f t="shared" si="60"/>
        <v>420</v>
      </c>
      <c r="P793" s="2">
        <v>210</v>
      </c>
      <c r="Q793" s="2">
        <v>210</v>
      </c>
      <c r="R793" s="143" t="e">
        <f t="shared" si="61"/>
        <v>#DIV/0!</v>
      </c>
      <c r="S793" s="143" t="e">
        <f t="shared" si="62"/>
        <v>#DIV/0!</v>
      </c>
      <c r="T793" s="144">
        <f>IF(P793="nio",0,IF(P793&gt;0,VLOOKUP(K793,'3-Productie normen'!A:W,VLOOKUP(P793,'3-Productie normen'!$B$37:$C$59,2,FALSE),FALSE)))/VLOOKUP(B793,'2-Kosten per locatie'!$A$11:$C$31,3,FALSE)</f>
        <v>0</v>
      </c>
      <c r="U793" s="144">
        <f t="shared" si="63"/>
        <v>0</v>
      </c>
      <c r="V793" s="145" t="str">
        <f>VLOOKUP(K793,'3-Productie normen'!A:AG,29,FALSE)</f>
        <v>S</v>
      </c>
      <c r="W793" s="145"/>
      <c r="X793" s="146"/>
      <c r="Y793" s="147">
        <f t="shared" si="64"/>
        <v>634.20000000000005</v>
      </c>
    </row>
    <row r="794" spans="1:25" s="148" customFormat="1" ht="13.9" customHeight="1">
      <c r="A794" s="137">
        <v>794</v>
      </c>
      <c r="B794" s="138" t="s">
        <v>480</v>
      </c>
      <c r="C794" s="138" t="s">
        <v>482</v>
      </c>
      <c r="D794" s="138"/>
      <c r="E794" s="2">
        <v>0</v>
      </c>
      <c r="F794" s="2" t="s">
        <v>422</v>
      </c>
      <c r="G794" s="2" t="s">
        <v>1399</v>
      </c>
      <c r="H794" s="2"/>
      <c r="I794" s="139" t="s">
        <v>350</v>
      </c>
      <c r="J794" s="139" t="s">
        <v>351</v>
      </c>
      <c r="K794" s="139" t="s">
        <v>612</v>
      </c>
      <c r="L794" s="139" t="s">
        <v>298</v>
      </c>
      <c r="M794" s="140" t="s">
        <v>8160</v>
      </c>
      <c r="N794" s="141">
        <v>43.83</v>
      </c>
      <c r="O794" s="142">
        <f t="shared" si="60"/>
        <v>126</v>
      </c>
      <c r="P794" s="2">
        <v>126</v>
      </c>
      <c r="Q794" s="2">
        <v>0</v>
      </c>
      <c r="R794" s="143" t="e">
        <f t="shared" si="61"/>
        <v>#DIV/0!</v>
      </c>
      <c r="S794" s="143">
        <f t="shared" si="62"/>
        <v>0</v>
      </c>
      <c r="T794" s="144">
        <f>IF(P794="nio",0,IF(P794&gt;0,VLOOKUP(K794,'3-Productie normen'!A:W,VLOOKUP(P794,'3-Productie normen'!$B$37:$C$59,2,FALSE),FALSE)))/VLOOKUP(B794,'2-Kosten per locatie'!$A$11:$C$31,3,FALSE)</f>
        <v>0</v>
      </c>
      <c r="U794" s="144">
        <f t="shared" si="63"/>
        <v>0</v>
      </c>
      <c r="V794" s="145" t="str">
        <f>VLOOKUP(K794,'3-Productie normen'!A:AG,29,FALSE)</f>
        <v>L</v>
      </c>
      <c r="W794" s="145"/>
      <c r="X794" s="146"/>
      <c r="Y794" s="147">
        <f t="shared" si="64"/>
        <v>5522.58</v>
      </c>
    </row>
    <row r="795" spans="1:25" s="148" customFormat="1" ht="13.9" customHeight="1">
      <c r="A795" s="137">
        <v>795</v>
      </c>
      <c r="B795" s="138" t="s">
        <v>480</v>
      </c>
      <c r="C795" s="138" t="s">
        <v>482</v>
      </c>
      <c r="D795" s="138"/>
      <c r="E795" s="2">
        <v>0</v>
      </c>
      <c r="F795" s="2" t="s">
        <v>422</v>
      </c>
      <c r="G795" s="2" t="s">
        <v>1400</v>
      </c>
      <c r="H795" s="2"/>
      <c r="I795" s="139" t="s">
        <v>267</v>
      </c>
      <c r="J795" s="139" t="s">
        <v>267</v>
      </c>
      <c r="K795" s="139" t="s">
        <v>259</v>
      </c>
      <c r="L795" s="139" t="s">
        <v>1372</v>
      </c>
      <c r="M795" s="140"/>
      <c r="N795" s="141">
        <v>6.58</v>
      </c>
      <c r="O795" s="142">
        <f t="shared" si="60"/>
        <v>0</v>
      </c>
      <c r="P795" s="2" t="s">
        <v>477</v>
      </c>
      <c r="Q795" s="2">
        <v>0</v>
      </c>
      <c r="R795" s="143">
        <f t="shared" si="61"/>
        <v>0</v>
      </c>
      <c r="S795" s="143">
        <f t="shared" si="62"/>
        <v>0</v>
      </c>
      <c r="T795" s="144">
        <f>IF(P795="nio",0,IF(P795&gt;0,VLOOKUP(K795,'3-Productie normen'!A:W,VLOOKUP(P795,'3-Productie normen'!$B$37:$C$59,2,FALSE),FALSE)))/VLOOKUP(B795,'2-Kosten per locatie'!$A$11:$C$31,3,FALSE)</f>
        <v>0</v>
      </c>
      <c r="U795" s="144">
        <f t="shared" si="63"/>
        <v>0</v>
      </c>
      <c r="V795" s="145">
        <f>VLOOKUP(K795,'3-Productie normen'!A:AG,29,FALSE)</f>
        <v>0</v>
      </c>
      <c r="W795" s="145"/>
      <c r="X795" s="146"/>
      <c r="Y795" s="147">
        <f t="shared" si="64"/>
        <v>0</v>
      </c>
    </row>
    <row r="796" spans="1:25" s="148" customFormat="1" ht="13.9" customHeight="1">
      <c r="A796" s="137">
        <v>796</v>
      </c>
      <c r="B796" s="138" t="s">
        <v>480</v>
      </c>
      <c r="C796" s="138" t="s">
        <v>482</v>
      </c>
      <c r="D796" s="138"/>
      <c r="E796" s="2">
        <v>0</v>
      </c>
      <c r="F796" s="2" t="s">
        <v>422</v>
      </c>
      <c r="G796" s="2" t="s">
        <v>1400</v>
      </c>
      <c r="H796" s="2"/>
      <c r="I796" s="139" t="s">
        <v>277</v>
      </c>
      <c r="J796" s="139" t="s">
        <v>277</v>
      </c>
      <c r="K796" s="139" t="s">
        <v>478</v>
      </c>
      <c r="L796" s="139" t="s">
        <v>298</v>
      </c>
      <c r="M796" s="140" t="s">
        <v>8160</v>
      </c>
      <c r="N796" s="141">
        <v>29.46</v>
      </c>
      <c r="O796" s="142">
        <f t="shared" si="60"/>
        <v>126</v>
      </c>
      <c r="P796" s="2">
        <v>126</v>
      </c>
      <c r="Q796" s="2">
        <v>0</v>
      </c>
      <c r="R796" s="143" t="e">
        <f t="shared" si="61"/>
        <v>#DIV/0!</v>
      </c>
      <c r="S796" s="143">
        <f t="shared" si="62"/>
        <v>0</v>
      </c>
      <c r="T796" s="144">
        <f>IF(P796="nio",0,IF(P796&gt;0,VLOOKUP(K796,'3-Productie normen'!A:W,VLOOKUP(P796,'3-Productie normen'!$B$37:$C$59,2,FALSE),FALSE)))/VLOOKUP(B796,'2-Kosten per locatie'!$A$11:$C$31,3,FALSE)</f>
        <v>0</v>
      </c>
      <c r="U796" s="144">
        <f t="shared" si="63"/>
        <v>0</v>
      </c>
      <c r="V796" s="145" t="str">
        <f>VLOOKUP(K796,'3-Productie normen'!A:AG,29,FALSE)</f>
        <v>B</v>
      </c>
      <c r="W796" s="145"/>
      <c r="X796" s="146"/>
      <c r="Y796" s="147">
        <f t="shared" si="64"/>
        <v>3711.96</v>
      </c>
    </row>
    <row r="797" spans="1:25" s="148" customFormat="1" ht="13.9" customHeight="1">
      <c r="A797" s="137">
        <v>797</v>
      </c>
      <c r="B797" s="138" t="s">
        <v>480</v>
      </c>
      <c r="C797" s="138" t="s">
        <v>482</v>
      </c>
      <c r="D797" s="138"/>
      <c r="E797" s="2">
        <v>0</v>
      </c>
      <c r="F797" s="2" t="s">
        <v>422</v>
      </c>
      <c r="G797" s="2" t="s">
        <v>1401</v>
      </c>
      <c r="H797" s="2" t="s">
        <v>1402</v>
      </c>
      <c r="I797" s="139" t="s">
        <v>351</v>
      </c>
      <c r="J797" s="139" t="s">
        <v>351</v>
      </c>
      <c r="K797" s="139" t="s">
        <v>612</v>
      </c>
      <c r="L797" s="139" t="s">
        <v>298</v>
      </c>
      <c r="M797" s="140" t="s">
        <v>8160</v>
      </c>
      <c r="N797" s="141">
        <v>43.93</v>
      </c>
      <c r="O797" s="142">
        <f t="shared" si="60"/>
        <v>126</v>
      </c>
      <c r="P797" s="2">
        <v>126</v>
      </c>
      <c r="Q797" s="2">
        <v>0</v>
      </c>
      <c r="R797" s="143" t="e">
        <f t="shared" si="61"/>
        <v>#DIV/0!</v>
      </c>
      <c r="S797" s="143">
        <f t="shared" si="62"/>
        <v>0</v>
      </c>
      <c r="T797" s="144">
        <f>IF(P797="nio",0,IF(P797&gt;0,VLOOKUP(K797,'3-Productie normen'!A:W,VLOOKUP(P797,'3-Productie normen'!$B$37:$C$59,2,FALSE),FALSE)))/VLOOKUP(B797,'2-Kosten per locatie'!$A$11:$C$31,3,FALSE)</f>
        <v>0</v>
      </c>
      <c r="U797" s="144">
        <f t="shared" si="63"/>
        <v>0</v>
      </c>
      <c r="V797" s="145" t="str">
        <f>VLOOKUP(K797,'3-Productie normen'!A:AG,29,FALSE)</f>
        <v>L</v>
      </c>
      <c r="W797" s="145"/>
      <c r="X797" s="146"/>
      <c r="Y797" s="147">
        <f t="shared" si="64"/>
        <v>5535.18</v>
      </c>
    </row>
    <row r="798" spans="1:25" s="148" customFormat="1" ht="13.9" customHeight="1">
      <c r="A798" s="137">
        <v>798</v>
      </c>
      <c r="B798" s="138" t="s">
        <v>480</v>
      </c>
      <c r="C798" s="138" t="s">
        <v>482</v>
      </c>
      <c r="D798" s="138"/>
      <c r="E798" s="2">
        <v>0</v>
      </c>
      <c r="F798" s="2" t="s">
        <v>422</v>
      </c>
      <c r="G798" s="2" t="s">
        <v>1403</v>
      </c>
      <c r="H798" s="2"/>
      <c r="I798" s="139" t="s">
        <v>267</v>
      </c>
      <c r="J798" s="139" t="s">
        <v>267</v>
      </c>
      <c r="K798" s="139" t="s">
        <v>259</v>
      </c>
      <c r="L798" s="139" t="s">
        <v>1372</v>
      </c>
      <c r="M798" s="140"/>
      <c r="N798" s="141">
        <v>6.58</v>
      </c>
      <c r="O798" s="142">
        <f t="shared" si="60"/>
        <v>0</v>
      </c>
      <c r="P798" s="2" t="s">
        <v>477</v>
      </c>
      <c r="Q798" s="2">
        <v>0</v>
      </c>
      <c r="R798" s="143">
        <f t="shared" si="61"/>
        <v>0</v>
      </c>
      <c r="S798" s="143">
        <f t="shared" si="62"/>
        <v>0</v>
      </c>
      <c r="T798" s="144">
        <f>IF(P798="nio",0,IF(P798&gt;0,VLOOKUP(K798,'3-Productie normen'!A:W,VLOOKUP(P798,'3-Productie normen'!$B$37:$C$59,2,FALSE),FALSE)))/VLOOKUP(B798,'2-Kosten per locatie'!$A$11:$C$31,3,FALSE)</f>
        <v>0</v>
      </c>
      <c r="U798" s="144">
        <f t="shared" si="63"/>
        <v>0</v>
      </c>
      <c r="V798" s="145">
        <f>VLOOKUP(K798,'3-Productie normen'!A:AG,29,FALSE)</f>
        <v>0</v>
      </c>
      <c r="W798" s="145"/>
      <c r="X798" s="146"/>
      <c r="Y798" s="147">
        <f t="shared" si="64"/>
        <v>0</v>
      </c>
    </row>
    <row r="799" spans="1:25" s="148" customFormat="1" ht="13.9" customHeight="1">
      <c r="A799" s="137">
        <v>799</v>
      </c>
      <c r="B799" s="138" t="s">
        <v>480</v>
      </c>
      <c r="C799" s="138" t="s">
        <v>482</v>
      </c>
      <c r="D799" s="138"/>
      <c r="E799" s="2">
        <v>0</v>
      </c>
      <c r="F799" s="2" t="s">
        <v>422</v>
      </c>
      <c r="G799" s="2" t="s">
        <v>1404</v>
      </c>
      <c r="H799" s="2" t="s">
        <v>1405</v>
      </c>
      <c r="I799" s="139" t="s">
        <v>350</v>
      </c>
      <c r="J799" s="139" t="s">
        <v>1346</v>
      </c>
      <c r="K799" s="139" t="s">
        <v>619</v>
      </c>
      <c r="L799" s="139" t="s">
        <v>298</v>
      </c>
      <c r="M799" s="140" t="s">
        <v>8160</v>
      </c>
      <c r="N799" s="141">
        <v>44.98</v>
      </c>
      <c r="O799" s="142">
        <f t="shared" si="60"/>
        <v>126</v>
      </c>
      <c r="P799" s="2">
        <v>126</v>
      </c>
      <c r="Q799" s="2">
        <v>0</v>
      </c>
      <c r="R799" s="143" t="e">
        <f t="shared" si="61"/>
        <v>#DIV/0!</v>
      </c>
      <c r="S799" s="143">
        <f t="shared" si="62"/>
        <v>0</v>
      </c>
      <c r="T799" s="144">
        <f>IF(P799="nio",0,IF(P799&gt;0,VLOOKUP(K799,'3-Productie normen'!A:W,VLOOKUP(P799,'3-Productie normen'!$B$37:$C$59,2,FALSE),FALSE)))/VLOOKUP(B799,'2-Kosten per locatie'!$A$11:$C$31,3,FALSE)</f>
        <v>0</v>
      </c>
      <c r="U799" s="144">
        <f t="shared" si="63"/>
        <v>0</v>
      </c>
      <c r="V799" s="145" t="str">
        <f>VLOOKUP(K799,'3-Productie normen'!A:AG,29,FALSE)</f>
        <v>L</v>
      </c>
      <c r="W799" s="145"/>
      <c r="X799" s="146"/>
      <c r="Y799" s="147">
        <f t="shared" si="64"/>
        <v>5667.48</v>
      </c>
    </row>
    <row r="800" spans="1:25" s="148" customFormat="1" ht="13.9" customHeight="1">
      <c r="A800" s="137">
        <v>800</v>
      </c>
      <c r="B800" s="138" t="s">
        <v>480</v>
      </c>
      <c r="C800" s="138" t="s">
        <v>482</v>
      </c>
      <c r="D800" s="138"/>
      <c r="E800" s="2">
        <v>0</v>
      </c>
      <c r="F800" s="2" t="s">
        <v>422</v>
      </c>
      <c r="G800" s="2" t="s">
        <v>1406</v>
      </c>
      <c r="H800" s="2" t="s">
        <v>1407</v>
      </c>
      <c r="I800" s="139" t="s">
        <v>350</v>
      </c>
      <c r="J800" s="139" t="s">
        <v>836</v>
      </c>
      <c r="K800" s="139" t="s">
        <v>612</v>
      </c>
      <c r="L800" s="139" t="s">
        <v>298</v>
      </c>
      <c r="M800" s="140" t="s">
        <v>8160</v>
      </c>
      <c r="N800" s="141">
        <v>45.52</v>
      </c>
      <c r="O800" s="142">
        <f t="shared" si="60"/>
        <v>126</v>
      </c>
      <c r="P800" s="2">
        <v>126</v>
      </c>
      <c r="Q800" s="2">
        <v>0</v>
      </c>
      <c r="R800" s="143" t="e">
        <f t="shared" si="61"/>
        <v>#DIV/0!</v>
      </c>
      <c r="S800" s="143">
        <f t="shared" si="62"/>
        <v>0</v>
      </c>
      <c r="T800" s="144">
        <f>IF(P800="nio",0,IF(P800&gt;0,VLOOKUP(K800,'3-Productie normen'!A:W,VLOOKUP(P800,'3-Productie normen'!$B$37:$C$59,2,FALSE),FALSE)))/VLOOKUP(B800,'2-Kosten per locatie'!$A$11:$C$31,3,FALSE)</f>
        <v>0</v>
      </c>
      <c r="U800" s="144">
        <f t="shared" si="63"/>
        <v>0</v>
      </c>
      <c r="V800" s="145" t="str">
        <f>VLOOKUP(K800,'3-Productie normen'!A:AG,29,FALSE)</f>
        <v>L</v>
      </c>
      <c r="W800" s="145"/>
      <c r="X800" s="146"/>
      <c r="Y800" s="147">
        <f t="shared" si="64"/>
        <v>5735.52</v>
      </c>
    </row>
    <row r="801" spans="1:25" s="148" customFormat="1" ht="13.9" customHeight="1">
      <c r="A801" s="137">
        <v>801</v>
      </c>
      <c r="B801" s="138" t="s">
        <v>480</v>
      </c>
      <c r="C801" s="138" t="s">
        <v>482</v>
      </c>
      <c r="D801" s="138"/>
      <c r="E801" s="2">
        <v>0</v>
      </c>
      <c r="F801" s="2" t="s">
        <v>422</v>
      </c>
      <c r="G801" s="2" t="s">
        <v>1408</v>
      </c>
      <c r="H801" s="2" t="s">
        <v>1409</v>
      </c>
      <c r="I801" s="139" t="s">
        <v>350</v>
      </c>
      <c r="J801" s="139" t="s">
        <v>351</v>
      </c>
      <c r="K801" s="139" t="s">
        <v>612</v>
      </c>
      <c r="L801" s="139" t="s">
        <v>298</v>
      </c>
      <c r="M801" s="140" t="s">
        <v>8160</v>
      </c>
      <c r="N801" s="141">
        <v>45.68</v>
      </c>
      <c r="O801" s="142">
        <f t="shared" si="60"/>
        <v>126</v>
      </c>
      <c r="P801" s="2">
        <v>126</v>
      </c>
      <c r="Q801" s="2">
        <v>0</v>
      </c>
      <c r="R801" s="143" t="e">
        <f t="shared" si="61"/>
        <v>#DIV/0!</v>
      </c>
      <c r="S801" s="143">
        <f t="shared" si="62"/>
        <v>0</v>
      </c>
      <c r="T801" s="144">
        <f>IF(P801="nio",0,IF(P801&gt;0,VLOOKUP(K801,'3-Productie normen'!A:W,VLOOKUP(P801,'3-Productie normen'!$B$37:$C$59,2,FALSE),FALSE)))/VLOOKUP(B801,'2-Kosten per locatie'!$A$11:$C$31,3,FALSE)</f>
        <v>0</v>
      </c>
      <c r="U801" s="144">
        <f t="shared" si="63"/>
        <v>0</v>
      </c>
      <c r="V801" s="145" t="str">
        <f>VLOOKUP(K801,'3-Productie normen'!A:AG,29,FALSE)</f>
        <v>L</v>
      </c>
      <c r="W801" s="145"/>
      <c r="X801" s="146"/>
      <c r="Y801" s="147">
        <f t="shared" si="64"/>
        <v>5755.68</v>
      </c>
    </row>
    <row r="802" spans="1:25" s="148" customFormat="1" ht="13.9" customHeight="1">
      <c r="A802" s="137">
        <v>802</v>
      </c>
      <c r="B802" s="138" t="s">
        <v>480</v>
      </c>
      <c r="C802" s="138" t="s">
        <v>482</v>
      </c>
      <c r="D802" s="138"/>
      <c r="E802" s="2">
        <v>0</v>
      </c>
      <c r="F802" s="2" t="s">
        <v>422</v>
      </c>
      <c r="G802" s="2" t="s">
        <v>1410</v>
      </c>
      <c r="H802" s="2" t="s">
        <v>1411</v>
      </c>
      <c r="I802" s="139" t="s">
        <v>350</v>
      </c>
      <c r="J802" s="139" t="s">
        <v>1346</v>
      </c>
      <c r="K802" s="139" t="s">
        <v>619</v>
      </c>
      <c r="L802" s="139" t="s">
        <v>298</v>
      </c>
      <c r="M802" s="140" t="s">
        <v>8160</v>
      </c>
      <c r="N802" s="141">
        <v>20.72</v>
      </c>
      <c r="O802" s="142">
        <f t="shared" si="60"/>
        <v>126</v>
      </c>
      <c r="P802" s="2">
        <v>126</v>
      </c>
      <c r="Q802" s="2">
        <v>0</v>
      </c>
      <c r="R802" s="143" t="e">
        <f t="shared" si="61"/>
        <v>#DIV/0!</v>
      </c>
      <c r="S802" s="143">
        <f t="shared" si="62"/>
        <v>0</v>
      </c>
      <c r="T802" s="144">
        <f>IF(P802="nio",0,IF(P802&gt;0,VLOOKUP(K802,'3-Productie normen'!A:W,VLOOKUP(P802,'3-Productie normen'!$B$37:$C$59,2,FALSE),FALSE)))/VLOOKUP(B802,'2-Kosten per locatie'!$A$11:$C$31,3,FALSE)</f>
        <v>0</v>
      </c>
      <c r="U802" s="144">
        <f t="shared" si="63"/>
        <v>0</v>
      </c>
      <c r="V802" s="145" t="str">
        <f>VLOOKUP(K802,'3-Productie normen'!A:AG,29,FALSE)</f>
        <v>L</v>
      </c>
      <c r="W802" s="145"/>
      <c r="X802" s="146"/>
      <c r="Y802" s="147">
        <f t="shared" si="64"/>
        <v>2610.7199999999998</v>
      </c>
    </row>
    <row r="803" spans="1:25" s="148" customFormat="1" ht="13.9" customHeight="1">
      <c r="A803" s="137">
        <v>803</v>
      </c>
      <c r="B803" s="138" t="s">
        <v>480</v>
      </c>
      <c r="C803" s="138" t="s">
        <v>482</v>
      </c>
      <c r="D803" s="138"/>
      <c r="E803" s="2">
        <v>0</v>
      </c>
      <c r="F803" s="2" t="s">
        <v>422</v>
      </c>
      <c r="G803" s="2" t="s">
        <v>1412</v>
      </c>
      <c r="H803" s="2" t="s">
        <v>1411</v>
      </c>
      <c r="I803" s="139" t="s">
        <v>350</v>
      </c>
      <c r="J803" s="139" t="s">
        <v>1346</v>
      </c>
      <c r="K803" s="139" t="s">
        <v>619</v>
      </c>
      <c r="L803" s="139" t="s">
        <v>298</v>
      </c>
      <c r="M803" s="140" t="s">
        <v>8160</v>
      </c>
      <c r="N803" s="141">
        <v>44.77</v>
      </c>
      <c r="O803" s="142">
        <f t="shared" si="60"/>
        <v>126</v>
      </c>
      <c r="P803" s="2">
        <v>126</v>
      </c>
      <c r="Q803" s="2">
        <v>0</v>
      </c>
      <c r="R803" s="143" t="e">
        <f t="shared" si="61"/>
        <v>#DIV/0!</v>
      </c>
      <c r="S803" s="143">
        <f t="shared" si="62"/>
        <v>0</v>
      </c>
      <c r="T803" s="144">
        <f>IF(P803="nio",0,IF(P803&gt;0,VLOOKUP(K803,'3-Productie normen'!A:W,VLOOKUP(P803,'3-Productie normen'!$B$37:$C$59,2,FALSE),FALSE)))/VLOOKUP(B803,'2-Kosten per locatie'!$A$11:$C$31,3,FALSE)</f>
        <v>0</v>
      </c>
      <c r="U803" s="144">
        <f t="shared" si="63"/>
        <v>0</v>
      </c>
      <c r="V803" s="145" t="str">
        <f>VLOOKUP(K803,'3-Productie normen'!A:AG,29,FALSE)</f>
        <v>L</v>
      </c>
      <c r="W803" s="145"/>
      <c r="X803" s="146"/>
      <c r="Y803" s="147">
        <f t="shared" si="64"/>
        <v>5641.02</v>
      </c>
    </row>
    <row r="804" spans="1:25" s="148" customFormat="1" ht="13.9" customHeight="1">
      <c r="A804" s="137">
        <v>804</v>
      </c>
      <c r="B804" s="138" t="s">
        <v>480</v>
      </c>
      <c r="C804" s="138" t="s">
        <v>482</v>
      </c>
      <c r="D804" s="138"/>
      <c r="E804" s="2">
        <v>0</v>
      </c>
      <c r="F804" s="2" t="s">
        <v>422</v>
      </c>
      <c r="G804" s="2" t="s">
        <v>1413</v>
      </c>
      <c r="H804" s="2"/>
      <c r="I804" s="139" t="s">
        <v>267</v>
      </c>
      <c r="J804" s="139" t="s">
        <v>267</v>
      </c>
      <c r="K804" s="139" t="s">
        <v>259</v>
      </c>
      <c r="L804" s="139" t="s">
        <v>1372</v>
      </c>
      <c r="M804" s="140"/>
      <c r="N804" s="141">
        <v>6.58</v>
      </c>
      <c r="O804" s="142">
        <f t="shared" si="60"/>
        <v>0</v>
      </c>
      <c r="P804" s="2" t="s">
        <v>477</v>
      </c>
      <c r="Q804" s="2">
        <v>0</v>
      </c>
      <c r="R804" s="143">
        <f t="shared" si="61"/>
        <v>0</v>
      </c>
      <c r="S804" s="143">
        <f t="shared" si="62"/>
        <v>0</v>
      </c>
      <c r="T804" s="144">
        <f>IF(P804="nio",0,IF(P804&gt;0,VLOOKUP(K804,'3-Productie normen'!A:W,VLOOKUP(P804,'3-Productie normen'!$B$37:$C$59,2,FALSE),FALSE)))/VLOOKUP(B804,'2-Kosten per locatie'!$A$11:$C$31,3,FALSE)</f>
        <v>0</v>
      </c>
      <c r="U804" s="144">
        <f t="shared" si="63"/>
        <v>0</v>
      </c>
      <c r="V804" s="145">
        <f>VLOOKUP(K804,'3-Productie normen'!A:AG,29,FALSE)</f>
        <v>0</v>
      </c>
      <c r="W804" s="145"/>
      <c r="X804" s="146"/>
      <c r="Y804" s="147">
        <f t="shared" si="64"/>
        <v>0</v>
      </c>
    </row>
    <row r="805" spans="1:25" s="148" customFormat="1" ht="13.9" customHeight="1">
      <c r="A805" s="137">
        <v>805</v>
      </c>
      <c r="B805" s="138" t="s">
        <v>480</v>
      </c>
      <c r="C805" s="138" t="s">
        <v>482</v>
      </c>
      <c r="D805" s="138"/>
      <c r="E805" s="2">
        <v>0</v>
      </c>
      <c r="F805" s="2" t="s">
        <v>746</v>
      </c>
      <c r="G805" s="2" t="s">
        <v>1414</v>
      </c>
      <c r="H805" s="2"/>
      <c r="I805" s="139" t="s">
        <v>247</v>
      </c>
      <c r="J805" s="139" t="s">
        <v>57</v>
      </c>
      <c r="K805" s="139" t="s">
        <v>259</v>
      </c>
      <c r="L805" s="139" t="s">
        <v>246</v>
      </c>
      <c r="M805" s="140"/>
      <c r="N805" s="141">
        <v>0</v>
      </c>
      <c r="O805" s="142">
        <f t="shared" si="60"/>
        <v>0</v>
      </c>
      <c r="P805" s="2" t="s">
        <v>477</v>
      </c>
      <c r="Q805" s="2">
        <v>0</v>
      </c>
      <c r="R805" s="143">
        <f t="shared" si="61"/>
        <v>0</v>
      </c>
      <c r="S805" s="143">
        <f t="shared" si="62"/>
        <v>0</v>
      </c>
      <c r="T805" s="144">
        <f>IF(P805="nio",0,IF(P805&gt;0,VLOOKUP(K805,'3-Productie normen'!A:W,VLOOKUP(P805,'3-Productie normen'!$B$37:$C$59,2,FALSE),FALSE)))/VLOOKUP(B805,'2-Kosten per locatie'!$A$11:$C$31,3,FALSE)</f>
        <v>0</v>
      </c>
      <c r="U805" s="144">
        <f t="shared" si="63"/>
        <v>0</v>
      </c>
      <c r="V805" s="145">
        <f>VLOOKUP(K805,'3-Productie normen'!A:AG,29,FALSE)</f>
        <v>0</v>
      </c>
      <c r="W805" s="145"/>
      <c r="X805" s="146"/>
      <c r="Y805" s="147">
        <f t="shared" si="64"/>
        <v>0</v>
      </c>
    </row>
    <row r="806" spans="1:25" s="148" customFormat="1" ht="13.9" customHeight="1">
      <c r="A806" s="137">
        <v>806</v>
      </c>
      <c r="B806" s="138" t="s">
        <v>480</v>
      </c>
      <c r="C806" s="138" t="s">
        <v>482</v>
      </c>
      <c r="D806" s="138"/>
      <c r="E806" s="2">
        <v>0</v>
      </c>
      <c r="F806" s="2" t="s">
        <v>746</v>
      </c>
      <c r="G806" s="2" t="s">
        <v>1415</v>
      </c>
      <c r="H806" s="2"/>
      <c r="I806" s="139" t="s">
        <v>247</v>
      </c>
      <c r="J806" s="139" t="s">
        <v>56</v>
      </c>
      <c r="K806" s="139" t="s">
        <v>248</v>
      </c>
      <c r="L806" s="139" t="s">
        <v>298</v>
      </c>
      <c r="M806" s="140" t="s">
        <v>8160</v>
      </c>
      <c r="N806" s="141">
        <v>14.09</v>
      </c>
      <c r="O806" s="142">
        <f t="shared" si="60"/>
        <v>210</v>
      </c>
      <c r="P806" s="2">
        <v>210</v>
      </c>
      <c r="Q806" s="2">
        <v>0</v>
      </c>
      <c r="R806" s="143" t="e">
        <f t="shared" si="61"/>
        <v>#DIV/0!</v>
      </c>
      <c r="S806" s="143">
        <f t="shared" si="62"/>
        <v>0</v>
      </c>
      <c r="T806" s="144">
        <f>IF(P806="nio",0,IF(P806&gt;0,VLOOKUP(K806,'3-Productie normen'!A:W,VLOOKUP(P806,'3-Productie normen'!$B$37:$C$59,2,FALSE),FALSE)))/VLOOKUP(B806,'2-Kosten per locatie'!$A$11:$C$31,3,FALSE)</f>
        <v>0</v>
      </c>
      <c r="U806" s="144">
        <f t="shared" si="63"/>
        <v>0</v>
      </c>
      <c r="V806" s="145" t="str">
        <f>VLOOKUP(K806,'3-Productie normen'!A:AG,29,FALSE)</f>
        <v>V</v>
      </c>
      <c r="W806" s="145"/>
      <c r="X806" s="146"/>
      <c r="Y806" s="147">
        <f t="shared" si="64"/>
        <v>2958.9</v>
      </c>
    </row>
    <row r="807" spans="1:25" s="148" customFormat="1" ht="13.9" customHeight="1">
      <c r="A807" s="137">
        <v>807</v>
      </c>
      <c r="B807" s="138" t="s">
        <v>480</v>
      </c>
      <c r="C807" s="138" t="s">
        <v>482</v>
      </c>
      <c r="D807" s="138"/>
      <c r="E807" s="2">
        <v>0</v>
      </c>
      <c r="F807" s="2" t="s">
        <v>746</v>
      </c>
      <c r="G807" s="2" t="s">
        <v>1416</v>
      </c>
      <c r="H807" s="2"/>
      <c r="I807" s="139" t="s">
        <v>252</v>
      </c>
      <c r="J807" s="139" t="s">
        <v>293</v>
      </c>
      <c r="K807" s="139" t="s">
        <v>4571</v>
      </c>
      <c r="L807" s="139" t="s">
        <v>298</v>
      </c>
      <c r="M807" s="140" t="s">
        <v>8160</v>
      </c>
      <c r="N807" s="141">
        <v>11.95</v>
      </c>
      <c r="O807" s="142">
        <f t="shared" si="60"/>
        <v>210</v>
      </c>
      <c r="P807" s="2">
        <v>210</v>
      </c>
      <c r="Q807" s="2">
        <v>0</v>
      </c>
      <c r="R807" s="143" t="e">
        <f t="shared" si="61"/>
        <v>#DIV/0!</v>
      </c>
      <c r="S807" s="143">
        <f t="shared" si="62"/>
        <v>0</v>
      </c>
      <c r="T807" s="144">
        <f>IF(P807="nio",0,IF(P807&gt;0,VLOOKUP(K807,'3-Productie normen'!A:W,VLOOKUP(P807,'3-Productie normen'!$B$37:$C$59,2,FALSE),FALSE)))/VLOOKUP(B807,'2-Kosten per locatie'!$A$11:$C$31,3,FALSE)</f>
        <v>0</v>
      </c>
      <c r="U807" s="144">
        <f t="shared" si="63"/>
        <v>0</v>
      </c>
      <c r="V807" s="145" t="str">
        <f>VLOOKUP(K807,'3-Productie normen'!A:AG,29,FALSE)</f>
        <v>V</v>
      </c>
      <c r="W807" s="145"/>
      <c r="X807" s="146"/>
      <c r="Y807" s="147">
        <f t="shared" si="64"/>
        <v>2509.5</v>
      </c>
    </row>
    <row r="808" spans="1:25" s="148" customFormat="1" ht="13.9" customHeight="1">
      <c r="A808" s="137">
        <v>808</v>
      </c>
      <c r="B808" s="138" t="s">
        <v>480</v>
      </c>
      <c r="C808" s="138" t="s">
        <v>482</v>
      </c>
      <c r="D808" s="138"/>
      <c r="E808" s="2">
        <v>0</v>
      </c>
      <c r="F808" s="2" t="s">
        <v>746</v>
      </c>
      <c r="G808" s="2" t="s">
        <v>1417</v>
      </c>
      <c r="H808" s="2"/>
      <c r="I808" s="139" t="s">
        <v>257</v>
      </c>
      <c r="J808" s="139" t="s">
        <v>1418</v>
      </c>
      <c r="K808" s="139" t="s">
        <v>259</v>
      </c>
      <c r="L808" s="139" t="s">
        <v>1419</v>
      </c>
      <c r="M808" s="140"/>
      <c r="N808" s="141">
        <v>65.84</v>
      </c>
      <c r="O808" s="142">
        <f t="shared" si="60"/>
        <v>0</v>
      </c>
      <c r="P808" s="2" t="s">
        <v>477</v>
      </c>
      <c r="Q808" s="2">
        <v>0</v>
      </c>
      <c r="R808" s="143">
        <f t="shared" si="61"/>
        <v>0</v>
      </c>
      <c r="S808" s="143">
        <f t="shared" si="62"/>
        <v>0</v>
      </c>
      <c r="T808" s="144">
        <f>IF(P808="nio",0,IF(P808&gt;0,VLOOKUP(K808,'3-Productie normen'!A:W,VLOOKUP(P808,'3-Productie normen'!$B$37:$C$59,2,FALSE),FALSE)))/VLOOKUP(B808,'2-Kosten per locatie'!$A$11:$C$31,3,FALSE)</f>
        <v>0</v>
      </c>
      <c r="U808" s="144">
        <f t="shared" si="63"/>
        <v>0</v>
      </c>
      <c r="V808" s="145">
        <f>VLOOKUP(K808,'3-Productie normen'!A:AG,29,FALSE)</f>
        <v>0</v>
      </c>
      <c r="W808" s="145"/>
      <c r="X808" s="146"/>
      <c r="Y808" s="147">
        <f t="shared" si="64"/>
        <v>0</v>
      </c>
    </row>
    <row r="809" spans="1:25" s="148" customFormat="1" ht="13.9" customHeight="1">
      <c r="A809" s="137">
        <v>809</v>
      </c>
      <c r="B809" s="138" t="s">
        <v>480</v>
      </c>
      <c r="C809" s="138" t="s">
        <v>482</v>
      </c>
      <c r="D809" s="138"/>
      <c r="E809" s="2">
        <v>0</v>
      </c>
      <c r="F809" s="2" t="s">
        <v>746</v>
      </c>
      <c r="G809" s="2" t="s">
        <v>1420</v>
      </c>
      <c r="H809" s="2"/>
      <c r="I809" s="139" t="s">
        <v>277</v>
      </c>
      <c r="J809" s="139" t="s">
        <v>277</v>
      </c>
      <c r="K809" s="139" t="s">
        <v>478</v>
      </c>
      <c r="L809" s="139" t="s">
        <v>1421</v>
      </c>
      <c r="M809" s="140"/>
      <c r="N809" s="141">
        <v>68</v>
      </c>
      <c r="O809" s="142">
        <f t="shared" si="60"/>
        <v>126</v>
      </c>
      <c r="P809" s="2">
        <v>126</v>
      </c>
      <c r="Q809" s="2">
        <v>0</v>
      </c>
      <c r="R809" s="143" t="e">
        <f t="shared" si="61"/>
        <v>#DIV/0!</v>
      </c>
      <c r="S809" s="143">
        <f t="shared" si="62"/>
        <v>0</v>
      </c>
      <c r="T809" s="144">
        <f>IF(P809="nio",0,IF(P809&gt;0,VLOOKUP(K809,'3-Productie normen'!A:W,VLOOKUP(P809,'3-Productie normen'!$B$37:$C$59,2,FALSE),FALSE)))/VLOOKUP(B809,'2-Kosten per locatie'!$A$11:$C$31,3,FALSE)</f>
        <v>0</v>
      </c>
      <c r="U809" s="144">
        <f t="shared" si="63"/>
        <v>0</v>
      </c>
      <c r="V809" s="145" t="str">
        <f>VLOOKUP(K809,'3-Productie normen'!A:AG,29,FALSE)</f>
        <v>B</v>
      </c>
      <c r="W809" s="145"/>
      <c r="X809" s="146"/>
      <c r="Y809" s="147">
        <f t="shared" si="64"/>
        <v>8568</v>
      </c>
    </row>
    <row r="810" spans="1:25" s="148" customFormat="1" ht="13.9" customHeight="1">
      <c r="A810" s="137">
        <v>810</v>
      </c>
      <c r="B810" s="138" t="s">
        <v>480</v>
      </c>
      <c r="C810" s="138" t="s">
        <v>482</v>
      </c>
      <c r="D810" s="138"/>
      <c r="E810" s="2">
        <v>0</v>
      </c>
      <c r="F810" s="2" t="s">
        <v>746</v>
      </c>
      <c r="G810" s="2" t="s">
        <v>1422</v>
      </c>
      <c r="H810" s="2" t="s">
        <v>1423</v>
      </c>
      <c r="I810" s="139" t="s">
        <v>277</v>
      </c>
      <c r="J810" s="139" t="s">
        <v>277</v>
      </c>
      <c r="K810" s="139" t="s">
        <v>478</v>
      </c>
      <c r="L810" s="139" t="s">
        <v>1421</v>
      </c>
      <c r="M810" s="140"/>
      <c r="N810" s="141">
        <v>10.210000000000001</v>
      </c>
      <c r="O810" s="142">
        <f t="shared" si="60"/>
        <v>126</v>
      </c>
      <c r="P810" s="2">
        <v>126</v>
      </c>
      <c r="Q810" s="2">
        <v>0</v>
      </c>
      <c r="R810" s="143" t="e">
        <f t="shared" si="61"/>
        <v>#DIV/0!</v>
      </c>
      <c r="S810" s="143">
        <f t="shared" si="62"/>
        <v>0</v>
      </c>
      <c r="T810" s="144">
        <f>IF(P810="nio",0,IF(P810&gt;0,VLOOKUP(K810,'3-Productie normen'!A:W,VLOOKUP(P810,'3-Productie normen'!$B$37:$C$59,2,FALSE),FALSE)))/VLOOKUP(B810,'2-Kosten per locatie'!$A$11:$C$31,3,FALSE)</f>
        <v>0</v>
      </c>
      <c r="U810" s="144">
        <f t="shared" si="63"/>
        <v>0</v>
      </c>
      <c r="V810" s="145" t="str">
        <f>VLOOKUP(K810,'3-Productie normen'!A:AG,29,FALSE)</f>
        <v>B</v>
      </c>
      <c r="W810" s="145"/>
      <c r="X810" s="146"/>
      <c r="Y810" s="147">
        <f t="shared" si="64"/>
        <v>1286.46</v>
      </c>
    </row>
    <row r="811" spans="1:25" s="148" customFormat="1" ht="13.9" customHeight="1">
      <c r="A811" s="137">
        <v>811</v>
      </c>
      <c r="B811" s="138" t="s">
        <v>480</v>
      </c>
      <c r="C811" s="138" t="s">
        <v>482</v>
      </c>
      <c r="D811" s="138"/>
      <c r="E811" s="2">
        <v>0</v>
      </c>
      <c r="F811" s="2" t="s">
        <v>746</v>
      </c>
      <c r="G811" s="2" t="s">
        <v>1424</v>
      </c>
      <c r="H811" s="2" t="s">
        <v>1425</v>
      </c>
      <c r="I811" s="139" t="s">
        <v>277</v>
      </c>
      <c r="J811" s="139" t="s">
        <v>277</v>
      </c>
      <c r="K811" s="139" t="s">
        <v>478</v>
      </c>
      <c r="L811" s="139" t="s">
        <v>1421</v>
      </c>
      <c r="M811" s="140"/>
      <c r="N811" s="141">
        <v>9.74</v>
      </c>
      <c r="O811" s="142">
        <f t="shared" si="60"/>
        <v>126</v>
      </c>
      <c r="P811" s="2">
        <v>126</v>
      </c>
      <c r="Q811" s="2">
        <v>0</v>
      </c>
      <c r="R811" s="143" t="e">
        <f t="shared" si="61"/>
        <v>#DIV/0!</v>
      </c>
      <c r="S811" s="143">
        <f t="shared" si="62"/>
        <v>0</v>
      </c>
      <c r="T811" s="144">
        <f>IF(P811="nio",0,IF(P811&gt;0,VLOOKUP(K811,'3-Productie normen'!A:W,VLOOKUP(P811,'3-Productie normen'!$B$37:$C$59,2,FALSE),FALSE)))/VLOOKUP(B811,'2-Kosten per locatie'!$A$11:$C$31,3,FALSE)</f>
        <v>0</v>
      </c>
      <c r="U811" s="144">
        <f t="shared" si="63"/>
        <v>0</v>
      </c>
      <c r="V811" s="145" t="str">
        <f>VLOOKUP(K811,'3-Productie normen'!A:AG,29,FALSE)</f>
        <v>B</v>
      </c>
      <c r="W811" s="145"/>
      <c r="X811" s="146"/>
      <c r="Y811" s="147">
        <f t="shared" si="64"/>
        <v>1227.24</v>
      </c>
    </row>
    <row r="812" spans="1:25" s="148" customFormat="1" ht="13.9" customHeight="1">
      <c r="A812" s="137">
        <v>812</v>
      </c>
      <c r="B812" s="138" t="s">
        <v>1427</v>
      </c>
      <c r="C812" s="138" t="s">
        <v>1428</v>
      </c>
      <c r="D812" s="138"/>
      <c r="E812" s="2">
        <v>0</v>
      </c>
      <c r="F812" s="2" t="s">
        <v>284</v>
      </c>
      <c r="G812" s="2" t="s">
        <v>1435</v>
      </c>
      <c r="H812" s="2" t="s">
        <v>1436</v>
      </c>
      <c r="I812" s="139" t="s">
        <v>484</v>
      </c>
      <c r="J812" s="139" t="s">
        <v>1437</v>
      </c>
      <c r="K812" s="139" t="s">
        <v>248</v>
      </c>
      <c r="L812" s="139" t="s">
        <v>1438</v>
      </c>
      <c r="M812" s="140" t="s">
        <v>8160</v>
      </c>
      <c r="N812" s="141">
        <v>17.079999999999998</v>
      </c>
      <c r="O812" s="142">
        <f t="shared" si="60"/>
        <v>200</v>
      </c>
      <c r="P812" s="2">
        <v>200</v>
      </c>
      <c r="Q812" s="2"/>
      <c r="R812" s="143" t="e">
        <f t="shared" si="61"/>
        <v>#DIV/0!</v>
      </c>
      <c r="S812" s="143">
        <f t="shared" si="62"/>
        <v>0</v>
      </c>
      <c r="T812" s="144">
        <f>IF(P812="nio",0,IF(P812&gt;0,VLOOKUP(K812,'3-Productie normen'!A:W,VLOOKUP(P812,'3-Productie normen'!$B$37:$C$59,2,FALSE),FALSE)))/VLOOKUP(B812,'2-Kosten per locatie'!$A$11:$C$31,3,FALSE)</f>
        <v>0</v>
      </c>
      <c r="U812" s="144">
        <f t="shared" si="63"/>
        <v>0</v>
      </c>
      <c r="V812" s="145" t="str">
        <f>VLOOKUP(K812,'3-Productie normen'!A:AG,29,FALSE)</f>
        <v>V</v>
      </c>
      <c r="W812" s="145"/>
      <c r="X812" s="146"/>
      <c r="Y812" s="147">
        <f t="shared" si="64"/>
        <v>3415.9999999999995</v>
      </c>
    </row>
    <row r="813" spans="1:25" s="148" customFormat="1" ht="13.9" customHeight="1">
      <c r="A813" s="137">
        <v>813</v>
      </c>
      <c r="B813" s="138" t="s">
        <v>1427</v>
      </c>
      <c r="C813" s="138" t="s">
        <v>1428</v>
      </c>
      <c r="D813" s="138"/>
      <c r="E813" s="2">
        <v>0</v>
      </c>
      <c r="F813" s="2" t="s">
        <v>284</v>
      </c>
      <c r="G813" s="2" t="s">
        <v>1439</v>
      </c>
      <c r="H813" s="2" t="s">
        <v>1440</v>
      </c>
      <c r="I813" s="139" t="s">
        <v>484</v>
      </c>
      <c r="J813" s="139" t="s">
        <v>1437</v>
      </c>
      <c r="K813" s="139" t="s">
        <v>248</v>
      </c>
      <c r="L813" s="139" t="s">
        <v>1438</v>
      </c>
      <c r="M813" s="140" t="s">
        <v>8160</v>
      </c>
      <c r="N813" s="141">
        <v>4.09</v>
      </c>
      <c r="O813" s="142">
        <f t="shared" si="60"/>
        <v>200</v>
      </c>
      <c r="P813" s="2">
        <v>200</v>
      </c>
      <c r="Q813" s="2"/>
      <c r="R813" s="143" t="e">
        <f t="shared" si="61"/>
        <v>#DIV/0!</v>
      </c>
      <c r="S813" s="143">
        <f t="shared" si="62"/>
        <v>0</v>
      </c>
      <c r="T813" s="144">
        <f>IF(P813="nio",0,IF(P813&gt;0,VLOOKUP(K813,'3-Productie normen'!A:W,VLOOKUP(P813,'3-Productie normen'!$B$37:$C$59,2,FALSE),FALSE)))/VLOOKUP(B813,'2-Kosten per locatie'!$A$11:$C$31,3,FALSE)</f>
        <v>0</v>
      </c>
      <c r="U813" s="144">
        <f t="shared" si="63"/>
        <v>0</v>
      </c>
      <c r="V813" s="145" t="str">
        <f>VLOOKUP(K813,'3-Productie normen'!A:AG,29,FALSE)</f>
        <v>V</v>
      </c>
      <c r="W813" s="145"/>
      <c r="X813" s="146"/>
      <c r="Y813" s="147">
        <f t="shared" si="64"/>
        <v>818</v>
      </c>
    </row>
    <row r="814" spans="1:25" s="148" customFormat="1" ht="13.9" customHeight="1">
      <c r="A814" s="137">
        <v>814</v>
      </c>
      <c r="B814" s="138" t="s">
        <v>1427</v>
      </c>
      <c r="C814" s="138" t="s">
        <v>1428</v>
      </c>
      <c r="D814" s="138"/>
      <c r="E814" s="2">
        <v>0</v>
      </c>
      <c r="F814" s="2" t="s">
        <v>284</v>
      </c>
      <c r="G814" s="2" t="s">
        <v>1441</v>
      </c>
      <c r="H814" s="2" t="s">
        <v>1442</v>
      </c>
      <c r="I814" s="139" t="s">
        <v>491</v>
      </c>
      <c r="J814" s="139" t="s">
        <v>1443</v>
      </c>
      <c r="K814" s="139" t="s">
        <v>4571</v>
      </c>
      <c r="L814" s="139" t="s">
        <v>1438</v>
      </c>
      <c r="M814" s="140" t="s">
        <v>8160</v>
      </c>
      <c r="N814" s="141">
        <v>96.58</v>
      </c>
      <c r="O814" s="142">
        <f t="shared" si="60"/>
        <v>200</v>
      </c>
      <c r="P814" s="2">
        <v>200</v>
      </c>
      <c r="Q814" s="2"/>
      <c r="R814" s="143" t="e">
        <f t="shared" si="61"/>
        <v>#DIV/0!</v>
      </c>
      <c r="S814" s="143">
        <f t="shared" si="62"/>
        <v>0</v>
      </c>
      <c r="T814" s="144">
        <f>IF(P814="nio",0,IF(P814&gt;0,VLOOKUP(K814,'3-Productie normen'!A:W,VLOOKUP(P814,'3-Productie normen'!$B$37:$C$59,2,FALSE),FALSE)))/VLOOKUP(B814,'2-Kosten per locatie'!$A$11:$C$31,3,FALSE)</f>
        <v>0</v>
      </c>
      <c r="U814" s="144">
        <f t="shared" si="63"/>
        <v>0</v>
      </c>
      <c r="V814" s="145" t="str">
        <f>VLOOKUP(K814,'3-Productie normen'!A:AG,29,FALSE)</f>
        <v>V</v>
      </c>
      <c r="W814" s="145"/>
      <c r="X814" s="146"/>
      <c r="Y814" s="147">
        <f t="shared" si="64"/>
        <v>19316</v>
      </c>
    </row>
    <row r="815" spans="1:25" s="148" customFormat="1" ht="13.9" customHeight="1">
      <c r="A815" s="137">
        <v>815</v>
      </c>
      <c r="B815" s="138" t="s">
        <v>1427</v>
      </c>
      <c r="C815" s="138" t="s">
        <v>1428</v>
      </c>
      <c r="D815" s="138"/>
      <c r="E815" s="2">
        <v>0</v>
      </c>
      <c r="F815" s="2" t="s">
        <v>284</v>
      </c>
      <c r="G815" s="2" t="s">
        <v>1444</v>
      </c>
      <c r="H815" s="2" t="s">
        <v>1445</v>
      </c>
      <c r="I815" s="139" t="s">
        <v>491</v>
      </c>
      <c r="J815" s="139" t="s">
        <v>1443</v>
      </c>
      <c r="K815" s="139" t="s">
        <v>4571</v>
      </c>
      <c r="L815" s="139" t="s">
        <v>1438</v>
      </c>
      <c r="M815" s="140" t="s">
        <v>8160</v>
      </c>
      <c r="N815" s="141">
        <v>13.52</v>
      </c>
      <c r="O815" s="142">
        <f t="shared" si="60"/>
        <v>200</v>
      </c>
      <c r="P815" s="2">
        <v>200</v>
      </c>
      <c r="Q815" s="2"/>
      <c r="R815" s="143" t="e">
        <f t="shared" si="61"/>
        <v>#DIV/0!</v>
      </c>
      <c r="S815" s="143">
        <f t="shared" si="62"/>
        <v>0</v>
      </c>
      <c r="T815" s="144">
        <f>IF(P815="nio",0,IF(P815&gt;0,VLOOKUP(K815,'3-Productie normen'!A:W,VLOOKUP(P815,'3-Productie normen'!$B$37:$C$59,2,FALSE),FALSE)))/VLOOKUP(B815,'2-Kosten per locatie'!$A$11:$C$31,3,FALSE)</f>
        <v>0</v>
      </c>
      <c r="U815" s="144">
        <f t="shared" si="63"/>
        <v>0</v>
      </c>
      <c r="V815" s="145" t="str">
        <f>VLOOKUP(K815,'3-Productie normen'!A:AG,29,FALSE)</f>
        <v>V</v>
      </c>
      <c r="W815" s="145"/>
      <c r="X815" s="146"/>
      <c r="Y815" s="147">
        <f t="shared" si="64"/>
        <v>2704</v>
      </c>
    </row>
    <row r="816" spans="1:25" s="148" customFormat="1" ht="13.9" customHeight="1">
      <c r="A816" s="137">
        <v>816</v>
      </c>
      <c r="B816" s="138" t="s">
        <v>1427</v>
      </c>
      <c r="C816" s="138" t="s">
        <v>1428</v>
      </c>
      <c r="D816" s="138"/>
      <c r="E816" s="2">
        <v>0</v>
      </c>
      <c r="F816" s="2" t="s">
        <v>284</v>
      </c>
      <c r="G816" s="2" t="s">
        <v>1446</v>
      </c>
      <c r="H816" s="2" t="s">
        <v>1447</v>
      </c>
      <c r="I816" s="139" t="s">
        <v>491</v>
      </c>
      <c r="J816" s="139" t="s">
        <v>1448</v>
      </c>
      <c r="K816" s="139" t="s">
        <v>290</v>
      </c>
      <c r="L816" s="139" t="s">
        <v>1438</v>
      </c>
      <c r="M816" s="140" t="s">
        <v>8160</v>
      </c>
      <c r="N816" s="141">
        <v>5.07</v>
      </c>
      <c r="O816" s="142">
        <f t="shared" si="60"/>
        <v>200</v>
      </c>
      <c r="P816" s="2">
        <v>200</v>
      </c>
      <c r="Q816" s="2"/>
      <c r="R816" s="143" t="e">
        <f t="shared" si="61"/>
        <v>#DIV/0!</v>
      </c>
      <c r="S816" s="143">
        <f t="shared" si="62"/>
        <v>0</v>
      </c>
      <c r="T816" s="144">
        <f>IF(P816="nio",0,IF(P816&gt;0,VLOOKUP(K816,'3-Productie normen'!A:W,VLOOKUP(P816,'3-Productie normen'!$B$37:$C$59,2,FALSE),FALSE)))/VLOOKUP(B816,'2-Kosten per locatie'!$A$11:$C$31,3,FALSE)</f>
        <v>0</v>
      </c>
      <c r="U816" s="144">
        <f t="shared" si="63"/>
        <v>0</v>
      </c>
      <c r="V816" s="145" t="str">
        <f>VLOOKUP(K816,'3-Productie normen'!A:AG,29,FALSE)</f>
        <v>V</v>
      </c>
      <c r="W816" s="145"/>
      <c r="X816" s="146"/>
      <c r="Y816" s="147">
        <f t="shared" si="64"/>
        <v>1014</v>
      </c>
    </row>
    <row r="817" spans="1:25" s="148" customFormat="1" ht="13.9" customHeight="1">
      <c r="A817" s="137">
        <v>817</v>
      </c>
      <c r="B817" s="138" t="s">
        <v>1427</v>
      </c>
      <c r="C817" s="138" t="s">
        <v>1428</v>
      </c>
      <c r="D817" s="138"/>
      <c r="E817" s="2">
        <v>0</v>
      </c>
      <c r="F817" s="2" t="s">
        <v>284</v>
      </c>
      <c r="G817" s="2" t="s">
        <v>1449</v>
      </c>
      <c r="H817" s="2" t="s">
        <v>1450</v>
      </c>
      <c r="I817" s="139" t="s">
        <v>491</v>
      </c>
      <c r="J817" s="139" t="s">
        <v>1451</v>
      </c>
      <c r="K817" s="139" t="s">
        <v>4571</v>
      </c>
      <c r="L817" s="139" t="s">
        <v>1452</v>
      </c>
      <c r="M817" s="140" t="s">
        <v>8160</v>
      </c>
      <c r="N817" s="141">
        <v>15.77</v>
      </c>
      <c r="O817" s="142">
        <f t="shared" si="60"/>
        <v>200</v>
      </c>
      <c r="P817" s="2">
        <v>200</v>
      </c>
      <c r="Q817" s="2"/>
      <c r="R817" s="143" t="e">
        <f t="shared" si="61"/>
        <v>#DIV/0!</v>
      </c>
      <c r="S817" s="143">
        <f t="shared" si="62"/>
        <v>0</v>
      </c>
      <c r="T817" s="144">
        <f>IF(P817="nio",0,IF(P817&gt;0,VLOOKUP(K817,'3-Productie normen'!A:W,VLOOKUP(P817,'3-Productie normen'!$B$37:$C$59,2,FALSE),FALSE)))/VLOOKUP(B817,'2-Kosten per locatie'!$A$11:$C$31,3,FALSE)</f>
        <v>0</v>
      </c>
      <c r="U817" s="144">
        <f t="shared" si="63"/>
        <v>0</v>
      </c>
      <c r="V817" s="145" t="str">
        <f>VLOOKUP(K817,'3-Productie normen'!A:AG,29,FALSE)</f>
        <v>V</v>
      </c>
      <c r="W817" s="145"/>
      <c r="X817" s="146"/>
      <c r="Y817" s="147">
        <f t="shared" si="64"/>
        <v>3154</v>
      </c>
    </row>
    <row r="818" spans="1:25" s="148" customFormat="1" ht="13.9" customHeight="1">
      <c r="A818" s="137">
        <v>818</v>
      </c>
      <c r="B818" s="138" t="s">
        <v>1427</v>
      </c>
      <c r="C818" s="138" t="s">
        <v>1428</v>
      </c>
      <c r="D818" s="138"/>
      <c r="E818" s="2">
        <v>0</v>
      </c>
      <c r="F818" s="2" t="s">
        <v>284</v>
      </c>
      <c r="G818" s="2" t="s">
        <v>1453</v>
      </c>
      <c r="H818" s="2" t="s">
        <v>1454</v>
      </c>
      <c r="I818" s="139" t="s">
        <v>491</v>
      </c>
      <c r="J818" s="139" t="s">
        <v>1448</v>
      </c>
      <c r="K818" s="139" t="s">
        <v>290</v>
      </c>
      <c r="L818" s="139" t="s">
        <v>1438</v>
      </c>
      <c r="M818" s="140" t="s">
        <v>8160</v>
      </c>
      <c r="N818" s="141">
        <v>5.38</v>
      </c>
      <c r="O818" s="142">
        <f t="shared" si="60"/>
        <v>200</v>
      </c>
      <c r="P818" s="2">
        <v>200</v>
      </c>
      <c r="Q818" s="2"/>
      <c r="R818" s="143" t="e">
        <f t="shared" si="61"/>
        <v>#DIV/0!</v>
      </c>
      <c r="S818" s="143">
        <f t="shared" si="62"/>
        <v>0</v>
      </c>
      <c r="T818" s="144">
        <f>IF(P818="nio",0,IF(P818&gt;0,VLOOKUP(K818,'3-Productie normen'!A:W,VLOOKUP(P818,'3-Productie normen'!$B$37:$C$59,2,FALSE),FALSE)))/VLOOKUP(B818,'2-Kosten per locatie'!$A$11:$C$31,3,FALSE)</f>
        <v>0</v>
      </c>
      <c r="U818" s="144">
        <f t="shared" si="63"/>
        <v>0</v>
      </c>
      <c r="V818" s="145" t="str">
        <f>VLOOKUP(K818,'3-Productie normen'!A:AG,29,FALSE)</f>
        <v>V</v>
      </c>
      <c r="W818" s="145"/>
      <c r="X818" s="146"/>
      <c r="Y818" s="147">
        <f t="shared" si="64"/>
        <v>1076</v>
      </c>
    </row>
    <row r="819" spans="1:25" s="148" customFormat="1" ht="13.9" customHeight="1">
      <c r="A819" s="137">
        <v>819</v>
      </c>
      <c r="B819" s="138" t="s">
        <v>1427</v>
      </c>
      <c r="C819" s="138" t="s">
        <v>1428</v>
      </c>
      <c r="D819" s="138"/>
      <c r="E819" s="2">
        <v>0</v>
      </c>
      <c r="F819" s="2" t="s">
        <v>284</v>
      </c>
      <c r="G819" s="2" t="s">
        <v>1455</v>
      </c>
      <c r="H819" s="2" t="s">
        <v>1456</v>
      </c>
      <c r="I819" s="139" t="s">
        <v>491</v>
      </c>
      <c r="J819" s="139" t="s">
        <v>1443</v>
      </c>
      <c r="K819" s="139" t="s">
        <v>4571</v>
      </c>
      <c r="L819" s="139" t="s">
        <v>298</v>
      </c>
      <c r="M819" s="140" t="s">
        <v>8160</v>
      </c>
      <c r="N819" s="141">
        <v>9.57</v>
      </c>
      <c r="O819" s="142">
        <f t="shared" si="60"/>
        <v>200</v>
      </c>
      <c r="P819" s="2">
        <v>200</v>
      </c>
      <c r="Q819" s="2"/>
      <c r="R819" s="143" t="e">
        <f t="shared" si="61"/>
        <v>#DIV/0!</v>
      </c>
      <c r="S819" s="143">
        <f t="shared" si="62"/>
        <v>0</v>
      </c>
      <c r="T819" s="144">
        <f>IF(P819="nio",0,IF(P819&gt;0,VLOOKUP(K819,'3-Productie normen'!A:W,VLOOKUP(P819,'3-Productie normen'!$B$37:$C$59,2,FALSE),FALSE)))/VLOOKUP(B819,'2-Kosten per locatie'!$A$11:$C$31,3,FALSE)</f>
        <v>0</v>
      </c>
      <c r="U819" s="144">
        <f t="shared" si="63"/>
        <v>0</v>
      </c>
      <c r="V819" s="145" t="str">
        <f>VLOOKUP(K819,'3-Productie normen'!A:AG,29,FALSE)</f>
        <v>V</v>
      </c>
      <c r="W819" s="145"/>
      <c r="X819" s="146"/>
      <c r="Y819" s="147">
        <f t="shared" si="64"/>
        <v>1914</v>
      </c>
    </row>
    <row r="820" spans="1:25" s="148" customFormat="1" ht="13.9" customHeight="1">
      <c r="A820" s="137">
        <v>820</v>
      </c>
      <c r="B820" s="138" t="s">
        <v>1427</v>
      </c>
      <c r="C820" s="138" t="s">
        <v>1428</v>
      </c>
      <c r="D820" s="138"/>
      <c r="E820" s="2">
        <v>0</v>
      </c>
      <c r="F820" s="2" t="s">
        <v>284</v>
      </c>
      <c r="G820" s="2" t="s">
        <v>1457</v>
      </c>
      <c r="H820" s="2" t="s">
        <v>1458</v>
      </c>
      <c r="I820" s="139" t="s">
        <v>257</v>
      </c>
      <c r="J820" s="139" t="s">
        <v>1459</v>
      </c>
      <c r="K820" s="139" t="s">
        <v>259</v>
      </c>
      <c r="L820" s="139" t="s">
        <v>298</v>
      </c>
      <c r="M820" s="140"/>
      <c r="N820" s="141">
        <v>8.83</v>
      </c>
      <c r="O820" s="142">
        <f t="shared" si="60"/>
        <v>0</v>
      </c>
      <c r="P820" s="2" t="s">
        <v>477</v>
      </c>
      <c r="Q820" s="2"/>
      <c r="R820" s="143">
        <f t="shared" si="61"/>
        <v>0</v>
      </c>
      <c r="S820" s="143">
        <f t="shared" si="62"/>
        <v>0</v>
      </c>
      <c r="T820" s="144">
        <f>IF(P820="nio",0,IF(P820&gt;0,VLOOKUP(K820,'3-Productie normen'!A:W,VLOOKUP(P820,'3-Productie normen'!$B$37:$C$59,2,FALSE),FALSE)))/VLOOKUP(B820,'2-Kosten per locatie'!$A$11:$C$31,3,FALSE)</f>
        <v>0</v>
      </c>
      <c r="U820" s="144">
        <f t="shared" si="63"/>
        <v>0</v>
      </c>
      <c r="V820" s="145">
        <f>VLOOKUP(K820,'3-Productie normen'!A:AG,29,FALSE)</f>
        <v>0</v>
      </c>
      <c r="W820" s="145"/>
      <c r="X820" s="146"/>
      <c r="Y820" s="147">
        <f t="shared" si="64"/>
        <v>0</v>
      </c>
    </row>
    <row r="821" spans="1:25" s="148" customFormat="1" ht="13.9" customHeight="1">
      <c r="A821" s="137">
        <v>821</v>
      </c>
      <c r="B821" s="138" t="s">
        <v>1427</v>
      </c>
      <c r="C821" s="138" t="s">
        <v>1428</v>
      </c>
      <c r="D821" s="138"/>
      <c r="E821" s="2">
        <v>0</v>
      </c>
      <c r="F821" s="2" t="s">
        <v>284</v>
      </c>
      <c r="G821" s="2" t="s">
        <v>1460</v>
      </c>
      <c r="H821" s="2" t="s">
        <v>1461</v>
      </c>
      <c r="I821" s="139" t="s">
        <v>267</v>
      </c>
      <c r="J821" s="139" t="s">
        <v>1462</v>
      </c>
      <c r="K821" s="139" t="s">
        <v>259</v>
      </c>
      <c r="L821" s="139" t="s">
        <v>534</v>
      </c>
      <c r="M821" s="140"/>
      <c r="N821" s="141">
        <v>6.15</v>
      </c>
      <c r="O821" s="142">
        <f t="shared" si="60"/>
        <v>0</v>
      </c>
      <c r="P821" s="2" t="s">
        <v>477</v>
      </c>
      <c r="Q821" s="2"/>
      <c r="R821" s="143">
        <f t="shared" si="61"/>
        <v>0</v>
      </c>
      <c r="S821" s="143">
        <f t="shared" si="62"/>
        <v>0</v>
      </c>
      <c r="T821" s="144">
        <f>IF(P821="nio",0,IF(P821&gt;0,VLOOKUP(K821,'3-Productie normen'!A:W,VLOOKUP(P821,'3-Productie normen'!$B$37:$C$59,2,FALSE),FALSE)))/VLOOKUP(B821,'2-Kosten per locatie'!$A$11:$C$31,3,FALSE)</f>
        <v>0</v>
      </c>
      <c r="U821" s="144">
        <f t="shared" si="63"/>
        <v>0</v>
      </c>
      <c r="V821" s="145">
        <f>VLOOKUP(K821,'3-Productie normen'!A:AG,29,FALSE)</f>
        <v>0</v>
      </c>
      <c r="W821" s="145"/>
      <c r="X821" s="146"/>
      <c r="Y821" s="147">
        <f t="shared" si="64"/>
        <v>0</v>
      </c>
    </row>
    <row r="822" spans="1:25" s="148" customFormat="1" ht="13.9" customHeight="1">
      <c r="A822" s="137">
        <v>822</v>
      </c>
      <c r="B822" s="138" t="s">
        <v>1427</v>
      </c>
      <c r="C822" s="138" t="s">
        <v>1428</v>
      </c>
      <c r="D822" s="138"/>
      <c r="E822" s="2">
        <v>0</v>
      </c>
      <c r="F822" s="2" t="s">
        <v>284</v>
      </c>
      <c r="G822" s="2" t="s">
        <v>1463</v>
      </c>
      <c r="H822" s="2" t="s">
        <v>1464</v>
      </c>
      <c r="I822" s="139" t="s">
        <v>46</v>
      </c>
      <c r="J822" s="139" t="s">
        <v>1465</v>
      </c>
      <c r="K822" s="139" t="s">
        <v>321</v>
      </c>
      <c r="L822" s="139" t="s">
        <v>298</v>
      </c>
      <c r="M822" s="140" t="s">
        <v>8160</v>
      </c>
      <c r="N822" s="141">
        <v>2.57</v>
      </c>
      <c r="O822" s="142">
        <f t="shared" si="60"/>
        <v>400</v>
      </c>
      <c r="P822" s="2">
        <v>200</v>
      </c>
      <c r="Q822" s="2">
        <v>200</v>
      </c>
      <c r="R822" s="143" t="e">
        <f t="shared" si="61"/>
        <v>#DIV/0!</v>
      </c>
      <c r="S822" s="143" t="e">
        <f t="shared" si="62"/>
        <v>#DIV/0!</v>
      </c>
      <c r="T822" s="144">
        <f>IF(P822="nio",0,IF(P822&gt;0,VLOOKUP(K822,'3-Productie normen'!A:W,VLOOKUP(P822,'3-Productie normen'!$B$37:$C$59,2,FALSE),FALSE)))/VLOOKUP(B822,'2-Kosten per locatie'!$A$11:$C$31,3,FALSE)</f>
        <v>0</v>
      </c>
      <c r="U822" s="144">
        <f t="shared" si="63"/>
        <v>0</v>
      </c>
      <c r="V822" s="145" t="str">
        <f>VLOOKUP(K822,'3-Productie normen'!A:AG,29,FALSE)</f>
        <v>S</v>
      </c>
      <c r="W822" s="145"/>
      <c r="X822" s="146"/>
      <c r="Y822" s="147">
        <f t="shared" si="64"/>
        <v>1028</v>
      </c>
    </row>
    <row r="823" spans="1:25" s="148" customFormat="1" ht="13.9" customHeight="1">
      <c r="A823" s="137">
        <v>823</v>
      </c>
      <c r="B823" s="138" t="s">
        <v>1427</v>
      </c>
      <c r="C823" s="138" t="s">
        <v>1428</v>
      </c>
      <c r="D823" s="138"/>
      <c r="E823" s="2">
        <v>0</v>
      </c>
      <c r="F823" s="2" t="s">
        <v>284</v>
      </c>
      <c r="G823" s="2" t="s">
        <v>1466</v>
      </c>
      <c r="H823" s="2" t="s">
        <v>1467</v>
      </c>
      <c r="I823" s="139" t="s">
        <v>46</v>
      </c>
      <c r="J823" s="139" t="s">
        <v>1468</v>
      </c>
      <c r="K823" s="139" t="s">
        <v>321</v>
      </c>
      <c r="L823" s="139" t="s">
        <v>298</v>
      </c>
      <c r="M823" s="140" t="s">
        <v>8160</v>
      </c>
      <c r="N823" s="141">
        <v>1.44</v>
      </c>
      <c r="O823" s="142">
        <f t="shared" si="60"/>
        <v>400</v>
      </c>
      <c r="P823" s="2">
        <v>200</v>
      </c>
      <c r="Q823" s="2">
        <v>200</v>
      </c>
      <c r="R823" s="143" t="e">
        <f t="shared" si="61"/>
        <v>#DIV/0!</v>
      </c>
      <c r="S823" s="143" t="e">
        <f t="shared" si="62"/>
        <v>#DIV/0!</v>
      </c>
      <c r="T823" s="144">
        <f>IF(P823="nio",0,IF(P823&gt;0,VLOOKUP(K823,'3-Productie normen'!A:W,VLOOKUP(P823,'3-Productie normen'!$B$37:$C$59,2,FALSE),FALSE)))/VLOOKUP(B823,'2-Kosten per locatie'!$A$11:$C$31,3,FALSE)</f>
        <v>0</v>
      </c>
      <c r="U823" s="144">
        <f t="shared" si="63"/>
        <v>0</v>
      </c>
      <c r="V823" s="145" t="str">
        <f>VLOOKUP(K823,'3-Productie normen'!A:AG,29,FALSE)</f>
        <v>S</v>
      </c>
      <c r="W823" s="145"/>
      <c r="X823" s="146"/>
      <c r="Y823" s="147">
        <f t="shared" si="64"/>
        <v>576</v>
      </c>
    </row>
    <row r="824" spans="1:25" s="148" customFormat="1" ht="13.9" customHeight="1">
      <c r="A824" s="137">
        <v>824</v>
      </c>
      <c r="B824" s="138" t="s">
        <v>1427</v>
      </c>
      <c r="C824" s="138" t="s">
        <v>1428</v>
      </c>
      <c r="D824" s="138"/>
      <c r="E824" s="2">
        <v>0</v>
      </c>
      <c r="F824" s="2" t="s">
        <v>284</v>
      </c>
      <c r="G824" s="2" t="s">
        <v>1469</v>
      </c>
      <c r="H824" s="2" t="s">
        <v>1467</v>
      </c>
      <c r="I824" s="139" t="s">
        <v>46</v>
      </c>
      <c r="J824" s="139" t="s">
        <v>1468</v>
      </c>
      <c r="K824" s="139" t="s">
        <v>321</v>
      </c>
      <c r="L824" s="139" t="s">
        <v>298</v>
      </c>
      <c r="M824" s="140" t="s">
        <v>8160</v>
      </c>
      <c r="N824" s="141">
        <v>1.44</v>
      </c>
      <c r="O824" s="142">
        <f t="shared" si="60"/>
        <v>400</v>
      </c>
      <c r="P824" s="2">
        <v>200</v>
      </c>
      <c r="Q824" s="2">
        <v>200</v>
      </c>
      <c r="R824" s="143" t="e">
        <f t="shared" si="61"/>
        <v>#DIV/0!</v>
      </c>
      <c r="S824" s="143" t="e">
        <f t="shared" si="62"/>
        <v>#DIV/0!</v>
      </c>
      <c r="T824" s="144">
        <f>IF(P824="nio",0,IF(P824&gt;0,VLOOKUP(K824,'3-Productie normen'!A:W,VLOOKUP(P824,'3-Productie normen'!$B$37:$C$59,2,FALSE),FALSE)))/VLOOKUP(B824,'2-Kosten per locatie'!$A$11:$C$31,3,FALSE)</f>
        <v>0</v>
      </c>
      <c r="U824" s="144">
        <f t="shared" si="63"/>
        <v>0</v>
      </c>
      <c r="V824" s="145" t="str">
        <f>VLOOKUP(K824,'3-Productie normen'!A:AG,29,FALSE)</f>
        <v>S</v>
      </c>
      <c r="W824" s="145"/>
      <c r="X824" s="146"/>
      <c r="Y824" s="147">
        <f t="shared" si="64"/>
        <v>576</v>
      </c>
    </row>
    <row r="825" spans="1:25" s="148" customFormat="1" ht="13.9" customHeight="1">
      <c r="A825" s="137">
        <v>825</v>
      </c>
      <c r="B825" s="138" t="s">
        <v>1427</v>
      </c>
      <c r="C825" s="138" t="s">
        <v>1428</v>
      </c>
      <c r="D825" s="138"/>
      <c r="E825" s="2">
        <v>0</v>
      </c>
      <c r="F825" s="2" t="s">
        <v>284</v>
      </c>
      <c r="G825" s="2" t="s">
        <v>1470</v>
      </c>
      <c r="H825" s="2" t="s">
        <v>1471</v>
      </c>
      <c r="I825" s="139" t="s">
        <v>46</v>
      </c>
      <c r="J825" s="139" t="s">
        <v>1465</v>
      </c>
      <c r="K825" s="139" t="s">
        <v>321</v>
      </c>
      <c r="L825" s="139" t="s">
        <v>298</v>
      </c>
      <c r="M825" s="140" t="s">
        <v>8160</v>
      </c>
      <c r="N825" s="141">
        <v>2.57</v>
      </c>
      <c r="O825" s="142">
        <f t="shared" si="60"/>
        <v>400</v>
      </c>
      <c r="P825" s="2">
        <v>200</v>
      </c>
      <c r="Q825" s="2">
        <v>200</v>
      </c>
      <c r="R825" s="143" t="e">
        <f t="shared" si="61"/>
        <v>#DIV/0!</v>
      </c>
      <c r="S825" s="143" t="e">
        <f t="shared" si="62"/>
        <v>#DIV/0!</v>
      </c>
      <c r="T825" s="144">
        <f>IF(P825="nio",0,IF(P825&gt;0,VLOOKUP(K825,'3-Productie normen'!A:W,VLOOKUP(P825,'3-Productie normen'!$B$37:$C$59,2,FALSE),FALSE)))/VLOOKUP(B825,'2-Kosten per locatie'!$A$11:$C$31,3,FALSE)</f>
        <v>0</v>
      </c>
      <c r="U825" s="144">
        <f t="shared" si="63"/>
        <v>0</v>
      </c>
      <c r="V825" s="145" t="str">
        <f>VLOOKUP(K825,'3-Productie normen'!A:AG,29,FALSE)</f>
        <v>S</v>
      </c>
      <c r="W825" s="145"/>
      <c r="X825" s="146"/>
      <c r="Y825" s="147">
        <f t="shared" si="64"/>
        <v>1028</v>
      </c>
    </row>
    <row r="826" spans="1:25" s="148" customFormat="1" ht="13.9" customHeight="1">
      <c r="A826" s="137">
        <v>826</v>
      </c>
      <c r="B826" s="138" t="s">
        <v>1427</v>
      </c>
      <c r="C826" s="138" t="s">
        <v>1428</v>
      </c>
      <c r="D826" s="138"/>
      <c r="E826" s="2">
        <v>0</v>
      </c>
      <c r="F826" s="2" t="s">
        <v>284</v>
      </c>
      <c r="G826" s="2" t="s">
        <v>1472</v>
      </c>
      <c r="H826" s="2" t="s">
        <v>1473</v>
      </c>
      <c r="I826" s="139" t="s">
        <v>46</v>
      </c>
      <c r="J826" s="139" t="s">
        <v>1468</v>
      </c>
      <c r="K826" s="139" t="s">
        <v>321</v>
      </c>
      <c r="L826" s="139" t="s">
        <v>298</v>
      </c>
      <c r="M826" s="140" t="s">
        <v>8160</v>
      </c>
      <c r="N826" s="141">
        <v>1.44</v>
      </c>
      <c r="O826" s="142">
        <f t="shared" si="60"/>
        <v>400</v>
      </c>
      <c r="P826" s="2">
        <v>200</v>
      </c>
      <c r="Q826" s="2">
        <v>200</v>
      </c>
      <c r="R826" s="143" t="e">
        <f t="shared" si="61"/>
        <v>#DIV/0!</v>
      </c>
      <c r="S826" s="143" t="e">
        <f t="shared" si="62"/>
        <v>#DIV/0!</v>
      </c>
      <c r="T826" s="144">
        <f>IF(P826="nio",0,IF(P826&gt;0,VLOOKUP(K826,'3-Productie normen'!A:W,VLOOKUP(P826,'3-Productie normen'!$B$37:$C$59,2,FALSE),FALSE)))/VLOOKUP(B826,'2-Kosten per locatie'!$A$11:$C$31,3,FALSE)</f>
        <v>0</v>
      </c>
      <c r="U826" s="144">
        <f t="shared" si="63"/>
        <v>0</v>
      </c>
      <c r="V826" s="145" t="str">
        <f>VLOOKUP(K826,'3-Productie normen'!A:AG,29,FALSE)</f>
        <v>S</v>
      </c>
      <c r="W826" s="145"/>
      <c r="X826" s="146"/>
      <c r="Y826" s="147">
        <f t="shared" si="64"/>
        <v>576</v>
      </c>
    </row>
    <row r="827" spans="1:25" s="148" customFormat="1" ht="13.9" customHeight="1">
      <c r="A827" s="137">
        <v>827</v>
      </c>
      <c r="B827" s="138" t="s">
        <v>1427</v>
      </c>
      <c r="C827" s="138" t="s">
        <v>1428</v>
      </c>
      <c r="D827" s="138"/>
      <c r="E827" s="2">
        <v>0</v>
      </c>
      <c r="F827" s="2" t="s">
        <v>284</v>
      </c>
      <c r="G827" s="2" t="s">
        <v>1474</v>
      </c>
      <c r="H827" s="2" t="s">
        <v>1475</v>
      </c>
      <c r="I827" s="139" t="s">
        <v>46</v>
      </c>
      <c r="J827" s="139" t="s">
        <v>1468</v>
      </c>
      <c r="K827" s="139" t="s">
        <v>321</v>
      </c>
      <c r="L827" s="139" t="s">
        <v>298</v>
      </c>
      <c r="M827" s="140" t="s">
        <v>8160</v>
      </c>
      <c r="N827" s="141">
        <v>1.44</v>
      </c>
      <c r="O827" s="142">
        <f t="shared" si="60"/>
        <v>400</v>
      </c>
      <c r="P827" s="2">
        <v>200</v>
      </c>
      <c r="Q827" s="2">
        <v>200</v>
      </c>
      <c r="R827" s="143" t="e">
        <f t="shared" si="61"/>
        <v>#DIV/0!</v>
      </c>
      <c r="S827" s="143" t="e">
        <f t="shared" si="62"/>
        <v>#DIV/0!</v>
      </c>
      <c r="T827" s="144">
        <f>IF(P827="nio",0,IF(P827&gt;0,VLOOKUP(K827,'3-Productie normen'!A:W,VLOOKUP(P827,'3-Productie normen'!$B$37:$C$59,2,FALSE),FALSE)))/VLOOKUP(B827,'2-Kosten per locatie'!$A$11:$C$31,3,FALSE)</f>
        <v>0</v>
      </c>
      <c r="U827" s="144">
        <f t="shared" si="63"/>
        <v>0</v>
      </c>
      <c r="V827" s="145" t="str">
        <f>VLOOKUP(K827,'3-Productie normen'!A:AG,29,FALSE)</f>
        <v>S</v>
      </c>
      <c r="W827" s="145"/>
      <c r="X827" s="146"/>
      <c r="Y827" s="147">
        <f t="shared" si="64"/>
        <v>576</v>
      </c>
    </row>
    <row r="828" spans="1:25" s="148" customFormat="1" ht="13.9" customHeight="1">
      <c r="A828" s="137">
        <v>828</v>
      </c>
      <c r="B828" s="138" t="s">
        <v>1427</v>
      </c>
      <c r="C828" s="138" t="s">
        <v>1428</v>
      </c>
      <c r="D828" s="138"/>
      <c r="E828" s="2">
        <v>0</v>
      </c>
      <c r="F828" s="2" t="s">
        <v>284</v>
      </c>
      <c r="G828" s="2" t="s">
        <v>1476</v>
      </c>
      <c r="H828" s="2" t="s">
        <v>1477</v>
      </c>
      <c r="I828" s="139" t="s">
        <v>46</v>
      </c>
      <c r="J828" s="139" t="s">
        <v>1465</v>
      </c>
      <c r="K828" s="139" t="s">
        <v>321</v>
      </c>
      <c r="L828" s="139" t="s">
        <v>298</v>
      </c>
      <c r="M828" s="140" t="s">
        <v>8160</v>
      </c>
      <c r="N828" s="141">
        <v>2.57</v>
      </c>
      <c r="O828" s="142">
        <f t="shared" si="60"/>
        <v>400</v>
      </c>
      <c r="P828" s="2">
        <v>200</v>
      </c>
      <c r="Q828" s="2">
        <v>200</v>
      </c>
      <c r="R828" s="143" t="e">
        <f t="shared" si="61"/>
        <v>#DIV/0!</v>
      </c>
      <c r="S828" s="143" t="e">
        <f t="shared" si="62"/>
        <v>#DIV/0!</v>
      </c>
      <c r="T828" s="144">
        <f>IF(P828="nio",0,IF(P828&gt;0,VLOOKUP(K828,'3-Productie normen'!A:W,VLOOKUP(P828,'3-Productie normen'!$B$37:$C$59,2,FALSE),FALSE)))/VLOOKUP(B828,'2-Kosten per locatie'!$A$11:$C$31,3,FALSE)</f>
        <v>0</v>
      </c>
      <c r="U828" s="144">
        <f t="shared" si="63"/>
        <v>0</v>
      </c>
      <c r="V828" s="145" t="str">
        <f>VLOOKUP(K828,'3-Productie normen'!A:AG,29,FALSE)</f>
        <v>S</v>
      </c>
      <c r="W828" s="145"/>
      <c r="X828" s="146"/>
      <c r="Y828" s="147">
        <f t="shared" si="64"/>
        <v>1028</v>
      </c>
    </row>
    <row r="829" spans="1:25" s="148" customFormat="1" ht="13.9" customHeight="1">
      <c r="A829" s="137">
        <v>829</v>
      </c>
      <c r="B829" s="138" t="s">
        <v>1427</v>
      </c>
      <c r="C829" s="138" t="s">
        <v>1428</v>
      </c>
      <c r="D829" s="138"/>
      <c r="E829" s="2">
        <v>0</v>
      </c>
      <c r="F829" s="2" t="s">
        <v>284</v>
      </c>
      <c r="G829" s="2" t="s">
        <v>1478</v>
      </c>
      <c r="H829" s="2" t="s">
        <v>1479</v>
      </c>
      <c r="I829" s="139" t="s">
        <v>46</v>
      </c>
      <c r="J829" s="139" t="s">
        <v>1468</v>
      </c>
      <c r="K829" s="139" t="s">
        <v>321</v>
      </c>
      <c r="L829" s="139" t="s">
        <v>298</v>
      </c>
      <c r="M829" s="140" t="s">
        <v>8160</v>
      </c>
      <c r="N829" s="141">
        <v>1.1399999999999999</v>
      </c>
      <c r="O829" s="142">
        <f t="shared" si="60"/>
        <v>400</v>
      </c>
      <c r="P829" s="2">
        <v>200</v>
      </c>
      <c r="Q829" s="2">
        <v>200</v>
      </c>
      <c r="R829" s="143" t="e">
        <f t="shared" si="61"/>
        <v>#DIV/0!</v>
      </c>
      <c r="S829" s="143" t="e">
        <f t="shared" si="62"/>
        <v>#DIV/0!</v>
      </c>
      <c r="T829" s="144">
        <f>IF(P829="nio",0,IF(P829&gt;0,VLOOKUP(K829,'3-Productie normen'!A:W,VLOOKUP(P829,'3-Productie normen'!$B$37:$C$59,2,FALSE),FALSE)))/VLOOKUP(B829,'2-Kosten per locatie'!$A$11:$C$31,3,FALSE)</f>
        <v>0</v>
      </c>
      <c r="U829" s="144">
        <f t="shared" si="63"/>
        <v>0</v>
      </c>
      <c r="V829" s="145" t="str">
        <f>VLOOKUP(K829,'3-Productie normen'!A:AG,29,FALSE)</f>
        <v>S</v>
      </c>
      <c r="W829" s="145"/>
      <c r="X829" s="146"/>
      <c r="Y829" s="147">
        <f t="shared" si="64"/>
        <v>455.99999999999994</v>
      </c>
    </row>
    <row r="830" spans="1:25" s="148" customFormat="1" ht="13.9" customHeight="1">
      <c r="A830" s="137">
        <v>830</v>
      </c>
      <c r="B830" s="138" t="s">
        <v>1427</v>
      </c>
      <c r="C830" s="138" t="s">
        <v>1428</v>
      </c>
      <c r="D830" s="138"/>
      <c r="E830" s="2">
        <v>0</v>
      </c>
      <c r="F830" s="2" t="s">
        <v>284</v>
      </c>
      <c r="G830" s="2" t="s">
        <v>1480</v>
      </c>
      <c r="H830" s="2" t="s">
        <v>1481</v>
      </c>
      <c r="I830" s="139" t="s">
        <v>46</v>
      </c>
      <c r="J830" s="139" t="s">
        <v>1468</v>
      </c>
      <c r="K830" s="139" t="s">
        <v>321</v>
      </c>
      <c r="L830" s="139" t="s">
        <v>298</v>
      </c>
      <c r="M830" s="140" t="s">
        <v>8160</v>
      </c>
      <c r="N830" s="141">
        <v>1.1399999999999999</v>
      </c>
      <c r="O830" s="142">
        <f t="shared" si="60"/>
        <v>400</v>
      </c>
      <c r="P830" s="2">
        <v>200</v>
      </c>
      <c r="Q830" s="2">
        <v>200</v>
      </c>
      <c r="R830" s="143" t="e">
        <f t="shared" si="61"/>
        <v>#DIV/0!</v>
      </c>
      <c r="S830" s="143" t="e">
        <f t="shared" si="62"/>
        <v>#DIV/0!</v>
      </c>
      <c r="T830" s="144">
        <f>IF(P830="nio",0,IF(P830&gt;0,VLOOKUP(K830,'3-Productie normen'!A:W,VLOOKUP(P830,'3-Productie normen'!$B$37:$C$59,2,FALSE),FALSE)))/VLOOKUP(B830,'2-Kosten per locatie'!$A$11:$C$31,3,FALSE)</f>
        <v>0</v>
      </c>
      <c r="U830" s="144">
        <f t="shared" si="63"/>
        <v>0</v>
      </c>
      <c r="V830" s="145" t="str">
        <f>VLOOKUP(K830,'3-Productie normen'!A:AG,29,FALSE)</f>
        <v>S</v>
      </c>
      <c r="W830" s="145"/>
      <c r="X830" s="146"/>
      <c r="Y830" s="147">
        <f t="shared" si="64"/>
        <v>455.99999999999994</v>
      </c>
    </row>
    <row r="831" spans="1:25" s="148" customFormat="1" ht="13.9" customHeight="1">
      <c r="A831" s="137">
        <v>831</v>
      </c>
      <c r="B831" s="138" t="s">
        <v>1427</v>
      </c>
      <c r="C831" s="138" t="s">
        <v>1428</v>
      </c>
      <c r="D831" s="138"/>
      <c r="E831" s="2">
        <v>0</v>
      </c>
      <c r="F831" s="2" t="s">
        <v>284</v>
      </c>
      <c r="G831" s="2" t="s">
        <v>1482</v>
      </c>
      <c r="H831" s="2" t="s">
        <v>1483</v>
      </c>
      <c r="I831" s="139" t="s">
        <v>46</v>
      </c>
      <c r="J831" s="139" t="s">
        <v>1465</v>
      </c>
      <c r="K831" s="139" t="s">
        <v>321</v>
      </c>
      <c r="L831" s="139" t="s">
        <v>298</v>
      </c>
      <c r="M831" s="140" t="s">
        <v>8160</v>
      </c>
      <c r="N831" s="141">
        <v>1.1399999999999999</v>
      </c>
      <c r="O831" s="142">
        <f t="shared" si="60"/>
        <v>400</v>
      </c>
      <c r="P831" s="2">
        <v>200</v>
      </c>
      <c r="Q831" s="2">
        <v>200</v>
      </c>
      <c r="R831" s="143" t="e">
        <f t="shared" si="61"/>
        <v>#DIV/0!</v>
      </c>
      <c r="S831" s="143" t="e">
        <f t="shared" si="62"/>
        <v>#DIV/0!</v>
      </c>
      <c r="T831" s="144">
        <f>IF(P831="nio",0,IF(P831&gt;0,VLOOKUP(K831,'3-Productie normen'!A:W,VLOOKUP(P831,'3-Productie normen'!$B$37:$C$59,2,FALSE),FALSE)))/VLOOKUP(B831,'2-Kosten per locatie'!$A$11:$C$31,3,FALSE)</f>
        <v>0</v>
      </c>
      <c r="U831" s="144">
        <f t="shared" si="63"/>
        <v>0</v>
      </c>
      <c r="V831" s="145" t="str">
        <f>VLOOKUP(K831,'3-Productie normen'!A:AG,29,FALSE)</f>
        <v>S</v>
      </c>
      <c r="W831" s="145"/>
      <c r="X831" s="146"/>
      <c r="Y831" s="147">
        <f t="shared" si="64"/>
        <v>455.99999999999994</v>
      </c>
    </row>
    <row r="832" spans="1:25" s="148" customFormat="1" ht="13.9" customHeight="1">
      <c r="A832" s="137">
        <v>832</v>
      </c>
      <c r="B832" s="138" t="s">
        <v>1427</v>
      </c>
      <c r="C832" s="138" t="s">
        <v>1428</v>
      </c>
      <c r="D832" s="138"/>
      <c r="E832" s="2">
        <v>0</v>
      </c>
      <c r="F832" s="2" t="s">
        <v>284</v>
      </c>
      <c r="G832" s="2" t="s">
        <v>1484</v>
      </c>
      <c r="H832" s="2" t="s">
        <v>1485</v>
      </c>
      <c r="I832" s="139" t="s">
        <v>46</v>
      </c>
      <c r="J832" s="139" t="s">
        <v>1468</v>
      </c>
      <c r="K832" s="139" t="s">
        <v>321</v>
      </c>
      <c r="L832" s="139" t="s">
        <v>298</v>
      </c>
      <c r="M832" s="140" t="s">
        <v>8160</v>
      </c>
      <c r="N832" s="141">
        <v>2.57</v>
      </c>
      <c r="O832" s="142">
        <f t="shared" si="60"/>
        <v>400</v>
      </c>
      <c r="P832" s="2">
        <v>200</v>
      </c>
      <c r="Q832" s="2">
        <v>200</v>
      </c>
      <c r="R832" s="143" t="e">
        <f t="shared" si="61"/>
        <v>#DIV/0!</v>
      </c>
      <c r="S832" s="143" t="e">
        <f t="shared" si="62"/>
        <v>#DIV/0!</v>
      </c>
      <c r="T832" s="144">
        <f>IF(P832="nio",0,IF(P832&gt;0,VLOOKUP(K832,'3-Productie normen'!A:W,VLOOKUP(P832,'3-Productie normen'!$B$37:$C$59,2,FALSE),FALSE)))/VLOOKUP(B832,'2-Kosten per locatie'!$A$11:$C$31,3,FALSE)</f>
        <v>0</v>
      </c>
      <c r="U832" s="144">
        <f t="shared" si="63"/>
        <v>0</v>
      </c>
      <c r="V832" s="145" t="str">
        <f>VLOOKUP(K832,'3-Productie normen'!A:AG,29,FALSE)</f>
        <v>S</v>
      </c>
      <c r="W832" s="145"/>
      <c r="X832" s="146"/>
      <c r="Y832" s="147">
        <f t="shared" si="64"/>
        <v>1028</v>
      </c>
    </row>
    <row r="833" spans="1:25" s="148" customFormat="1" ht="13.9" customHeight="1">
      <c r="A833" s="137">
        <v>833</v>
      </c>
      <c r="B833" s="138" t="s">
        <v>1427</v>
      </c>
      <c r="C833" s="138" t="s">
        <v>1428</v>
      </c>
      <c r="D833" s="138"/>
      <c r="E833" s="2">
        <v>0</v>
      </c>
      <c r="F833" s="2" t="s">
        <v>284</v>
      </c>
      <c r="G833" s="2" t="s">
        <v>1486</v>
      </c>
      <c r="H833" s="2" t="s">
        <v>1487</v>
      </c>
      <c r="I833" s="139" t="s">
        <v>46</v>
      </c>
      <c r="J833" s="139" t="s">
        <v>1468</v>
      </c>
      <c r="K833" s="139" t="s">
        <v>321</v>
      </c>
      <c r="L833" s="139" t="s">
        <v>298</v>
      </c>
      <c r="M833" s="140" t="s">
        <v>8160</v>
      </c>
      <c r="N833" s="141">
        <v>1.1399999999999999</v>
      </c>
      <c r="O833" s="142">
        <f t="shared" si="60"/>
        <v>400</v>
      </c>
      <c r="P833" s="2">
        <v>200</v>
      </c>
      <c r="Q833" s="2">
        <v>200</v>
      </c>
      <c r="R833" s="143" t="e">
        <f t="shared" si="61"/>
        <v>#DIV/0!</v>
      </c>
      <c r="S833" s="143" t="e">
        <f t="shared" si="62"/>
        <v>#DIV/0!</v>
      </c>
      <c r="T833" s="144">
        <f>IF(P833="nio",0,IF(P833&gt;0,VLOOKUP(K833,'3-Productie normen'!A:W,VLOOKUP(P833,'3-Productie normen'!$B$37:$C$59,2,FALSE),FALSE)))/VLOOKUP(B833,'2-Kosten per locatie'!$A$11:$C$31,3,FALSE)</f>
        <v>0</v>
      </c>
      <c r="U833" s="144">
        <f t="shared" si="63"/>
        <v>0</v>
      </c>
      <c r="V833" s="145" t="str">
        <f>VLOOKUP(K833,'3-Productie normen'!A:AG,29,FALSE)</f>
        <v>S</v>
      </c>
      <c r="W833" s="145"/>
      <c r="X833" s="146"/>
      <c r="Y833" s="147">
        <f t="shared" si="64"/>
        <v>455.99999999999994</v>
      </c>
    </row>
    <row r="834" spans="1:25" s="148" customFormat="1" ht="13.9" customHeight="1">
      <c r="A834" s="137">
        <v>834</v>
      </c>
      <c r="B834" s="138" t="s">
        <v>1427</v>
      </c>
      <c r="C834" s="138" t="s">
        <v>1428</v>
      </c>
      <c r="D834" s="138"/>
      <c r="E834" s="2">
        <v>0</v>
      </c>
      <c r="F834" s="2" t="s">
        <v>284</v>
      </c>
      <c r="G834" s="2" t="s">
        <v>1488</v>
      </c>
      <c r="H834" s="2" t="s">
        <v>1489</v>
      </c>
      <c r="I834" s="139" t="s">
        <v>46</v>
      </c>
      <c r="J834" s="139" t="s">
        <v>1490</v>
      </c>
      <c r="K834" s="139" t="s">
        <v>51</v>
      </c>
      <c r="L834" s="139" t="s">
        <v>1275</v>
      </c>
      <c r="M834" s="140"/>
      <c r="N834" s="141">
        <v>36.58</v>
      </c>
      <c r="O834" s="142">
        <f t="shared" si="60"/>
        <v>400</v>
      </c>
      <c r="P834" s="2">
        <v>200</v>
      </c>
      <c r="Q834" s="2">
        <v>200</v>
      </c>
      <c r="R834" s="143" t="e">
        <f t="shared" si="61"/>
        <v>#DIV/0!</v>
      </c>
      <c r="S834" s="143" t="e">
        <f t="shared" si="62"/>
        <v>#DIV/0!</v>
      </c>
      <c r="T834" s="144">
        <f>IF(P834="nio",0,IF(P834&gt;0,VLOOKUP(K834,'3-Productie normen'!A:W,VLOOKUP(P834,'3-Productie normen'!$B$37:$C$59,2,FALSE),FALSE)))/VLOOKUP(B834,'2-Kosten per locatie'!$A$11:$C$31,3,FALSE)</f>
        <v>0</v>
      </c>
      <c r="U834" s="144">
        <f t="shared" si="63"/>
        <v>0</v>
      </c>
      <c r="V834" s="145" t="str">
        <f>VLOOKUP(K834,'3-Productie normen'!A:AG,29,FALSE)</f>
        <v>V</v>
      </c>
      <c r="W834" s="145"/>
      <c r="X834" s="146"/>
      <c r="Y834" s="147">
        <f t="shared" si="64"/>
        <v>14632</v>
      </c>
    </row>
    <row r="835" spans="1:25" s="148" customFormat="1" ht="13.9" customHeight="1">
      <c r="A835" s="137">
        <v>835</v>
      </c>
      <c r="B835" s="138" t="s">
        <v>1427</v>
      </c>
      <c r="C835" s="138" t="s">
        <v>1428</v>
      </c>
      <c r="D835" s="138"/>
      <c r="E835" s="2">
        <v>0</v>
      </c>
      <c r="F835" s="2" t="s">
        <v>284</v>
      </c>
      <c r="G835" s="2" t="s">
        <v>1491</v>
      </c>
      <c r="H835" s="2" t="s">
        <v>1492</v>
      </c>
      <c r="I835" s="139" t="s">
        <v>46</v>
      </c>
      <c r="J835" s="139" t="s">
        <v>1490</v>
      </c>
      <c r="K835" s="139" t="s">
        <v>51</v>
      </c>
      <c r="L835" s="139" t="s">
        <v>1493</v>
      </c>
      <c r="M835" s="140"/>
      <c r="N835" s="141">
        <v>17.38</v>
      </c>
      <c r="O835" s="142">
        <f t="shared" si="60"/>
        <v>400</v>
      </c>
      <c r="P835" s="2">
        <v>200</v>
      </c>
      <c r="Q835" s="2">
        <v>200</v>
      </c>
      <c r="R835" s="143" t="e">
        <f t="shared" si="61"/>
        <v>#DIV/0!</v>
      </c>
      <c r="S835" s="143" t="e">
        <f t="shared" si="62"/>
        <v>#DIV/0!</v>
      </c>
      <c r="T835" s="144">
        <f>IF(P835="nio",0,IF(P835&gt;0,VLOOKUP(K835,'3-Productie normen'!A:W,VLOOKUP(P835,'3-Productie normen'!$B$37:$C$59,2,FALSE),FALSE)))/VLOOKUP(B835,'2-Kosten per locatie'!$A$11:$C$31,3,FALSE)</f>
        <v>0</v>
      </c>
      <c r="U835" s="144">
        <f t="shared" si="63"/>
        <v>0</v>
      </c>
      <c r="V835" s="145" t="str">
        <f>VLOOKUP(K835,'3-Productie normen'!A:AG,29,FALSE)</f>
        <v>V</v>
      </c>
      <c r="W835" s="145"/>
      <c r="X835" s="146"/>
      <c r="Y835" s="147">
        <f t="shared" si="64"/>
        <v>6952</v>
      </c>
    </row>
    <row r="836" spans="1:25" s="148" customFormat="1" ht="13.9" customHeight="1">
      <c r="A836" s="137">
        <v>836</v>
      </c>
      <c r="B836" s="138" t="s">
        <v>1427</v>
      </c>
      <c r="C836" s="138" t="s">
        <v>1428</v>
      </c>
      <c r="D836" s="138"/>
      <c r="E836" s="2">
        <v>0</v>
      </c>
      <c r="F836" s="2" t="s">
        <v>284</v>
      </c>
      <c r="G836" s="2" t="s">
        <v>1494</v>
      </c>
      <c r="H836" s="2" t="s">
        <v>1495</v>
      </c>
      <c r="I836" s="139" t="s">
        <v>46</v>
      </c>
      <c r="J836" s="139" t="s">
        <v>1496</v>
      </c>
      <c r="K836" s="139" t="s">
        <v>8039</v>
      </c>
      <c r="L836" s="139" t="s">
        <v>298</v>
      </c>
      <c r="M836" s="140" t="s">
        <v>8160</v>
      </c>
      <c r="N836" s="141">
        <v>14.21</v>
      </c>
      <c r="O836" s="142">
        <f t="shared" si="60"/>
        <v>400</v>
      </c>
      <c r="P836" s="2">
        <v>200</v>
      </c>
      <c r="Q836" s="2">
        <v>200</v>
      </c>
      <c r="R836" s="143" t="e">
        <f t="shared" si="61"/>
        <v>#DIV/0!</v>
      </c>
      <c r="S836" s="143" t="e">
        <f t="shared" si="62"/>
        <v>#DIV/0!</v>
      </c>
      <c r="T836" s="144">
        <f>IF(P836="nio",0,IF(P836&gt;0,VLOOKUP(K836,'3-Productie normen'!A:W,VLOOKUP(P836,'3-Productie normen'!$B$37:$C$59,2,FALSE),FALSE)))/VLOOKUP(B836,'2-Kosten per locatie'!$A$11:$C$31,3,FALSE)</f>
        <v>0</v>
      </c>
      <c r="U836" s="144">
        <f t="shared" si="63"/>
        <v>0</v>
      </c>
      <c r="V836" s="145" t="str">
        <f>VLOOKUP(K836,'3-Productie normen'!A:AG,29,FALSE)</f>
        <v>S</v>
      </c>
      <c r="W836" s="145"/>
      <c r="X836" s="146"/>
      <c r="Y836" s="147">
        <f t="shared" si="64"/>
        <v>5684</v>
      </c>
    </row>
    <row r="837" spans="1:25" s="148" customFormat="1" ht="13.9" customHeight="1">
      <c r="A837" s="137">
        <v>837</v>
      </c>
      <c r="B837" s="138" t="s">
        <v>1427</v>
      </c>
      <c r="C837" s="138" t="s">
        <v>1428</v>
      </c>
      <c r="D837" s="138"/>
      <c r="E837" s="2">
        <v>0</v>
      </c>
      <c r="F837" s="2" t="s">
        <v>284</v>
      </c>
      <c r="G837" s="2" t="s">
        <v>1497</v>
      </c>
      <c r="H837" s="2" t="s">
        <v>1498</v>
      </c>
      <c r="I837" s="139" t="s">
        <v>46</v>
      </c>
      <c r="J837" s="139" t="s">
        <v>1499</v>
      </c>
      <c r="K837" s="139" t="s">
        <v>8039</v>
      </c>
      <c r="L837" s="139" t="s">
        <v>1500</v>
      </c>
      <c r="M837" s="140"/>
      <c r="N837" s="141">
        <v>3.15</v>
      </c>
      <c r="O837" s="142">
        <f t="shared" si="60"/>
        <v>400</v>
      </c>
      <c r="P837" s="2">
        <v>200</v>
      </c>
      <c r="Q837" s="2">
        <v>200</v>
      </c>
      <c r="R837" s="143" t="e">
        <f t="shared" si="61"/>
        <v>#DIV/0!</v>
      </c>
      <c r="S837" s="143" t="e">
        <f t="shared" si="62"/>
        <v>#DIV/0!</v>
      </c>
      <c r="T837" s="144">
        <f>IF(P837="nio",0,IF(P837&gt;0,VLOOKUP(K837,'3-Productie normen'!A:W,VLOOKUP(P837,'3-Productie normen'!$B$37:$C$59,2,FALSE),FALSE)))/VLOOKUP(B837,'2-Kosten per locatie'!$A$11:$C$31,3,FALSE)</f>
        <v>0</v>
      </c>
      <c r="U837" s="144">
        <f t="shared" si="63"/>
        <v>0</v>
      </c>
      <c r="V837" s="145" t="str">
        <f>VLOOKUP(K837,'3-Productie normen'!A:AG,29,FALSE)</f>
        <v>S</v>
      </c>
      <c r="W837" s="145"/>
      <c r="X837" s="146"/>
      <c r="Y837" s="147">
        <f t="shared" si="64"/>
        <v>1260</v>
      </c>
    </row>
    <row r="838" spans="1:25" s="148" customFormat="1" ht="13.9" customHeight="1">
      <c r="A838" s="137">
        <v>838</v>
      </c>
      <c r="B838" s="138" t="s">
        <v>1427</v>
      </c>
      <c r="C838" s="138" t="s">
        <v>1428</v>
      </c>
      <c r="D838" s="138"/>
      <c r="E838" s="2">
        <v>0</v>
      </c>
      <c r="F838" s="2" t="s">
        <v>284</v>
      </c>
      <c r="G838" s="2" t="s">
        <v>1501</v>
      </c>
      <c r="H838" s="2" t="s">
        <v>1502</v>
      </c>
      <c r="I838" s="139" t="s">
        <v>46</v>
      </c>
      <c r="J838" s="139" t="s">
        <v>1499</v>
      </c>
      <c r="K838" s="139" t="s">
        <v>8039</v>
      </c>
      <c r="L838" s="139" t="s">
        <v>1500</v>
      </c>
      <c r="M838" s="140"/>
      <c r="N838" s="141">
        <v>3.14</v>
      </c>
      <c r="O838" s="142">
        <f t="shared" si="60"/>
        <v>400</v>
      </c>
      <c r="P838" s="2">
        <v>200</v>
      </c>
      <c r="Q838" s="2">
        <v>200</v>
      </c>
      <c r="R838" s="143" t="e">
        <f t="shared" si="61"/>
        <v>#DIV/0!</v>
      </c>
      <c r="S838" s="143" t="e">
        <f t="shared" si="62"/>
        <v>#DIV/0!</v>
      </c>
      <c r="T838" s="144">
        <f>IF(P838="nio",0,IF(P838&gt;0,VLOOKUP(K838,'3-Productie normen'!A:W,VLOOKUP(P838,'3-Productie normen'!$B$37:$C$59,2,FALSE),FALSE)))/VLOOKUP(B838,'2-Kosten per locatie'!$A$11:$C$31,3,FALSE)</f>
        <v>0</v>
      </c>
      <c r="U838" s="144">
        <f t="shared" si="63"/>
        <v>0</v>
      </c>
      <c r="V838" s="145" t="str">
        <f>VLOOKUP(K838,'3-Productie normen'!A:AG,29,FALSE)</f>
        <v>S</v>
      </c>
      <c r="W838" s="145"/>
      <c r="X838" s="146"/>
      <c r="Y838" s="147">
        <f t="shared" si="64"/>
        <v>1256</v>
      </c>
    </row>
    <row r="839" spans="1:25" s="148" customFormat="1" ht="13.9" customHeight="1">
      <c r="A839" s="137">
        <v>839</v>
      </c>
      <c r="B839" s="138" t="s">
        <v>1427</v>
      </c>
      <c r="C839" s="138" t="s">
        <v>1428</v>
      </c>
      <c r="D839" s="138"/>
      <c r="E839" s="2">
        <v>0</v>
      </c>
      <c r="F839" s="2" t="s">
        <v>284</v>
      </c>
      <c r="G839" s="2" t="s">
        <v>1503</v>
      </c>
      <c r="H839" s="2" t="s">
        <v>1504</v>
      </c>
      <c r="I839" s="139" t="s">
        <v>46</v>
      </c>
      <c r="J839" s="139" t="s">
        <v>83</v>
      </c>
      <c r="K839" s="139" t="s">
        <v>51</v>
      </c>
      <c r="L839" s="139" t="s">
        <v>298</v>
      </c>
      <c r="M839" s="140" t="s">
        <v>8160</v>
      </c>
      <c r="N839" s="141">
        <v>20.61</v>
      </c>
      <c r="O839" s="142">
        <f t="shared" si="60"/>
        <v>400</v>
      </c>
      <c r="P839" s="2">
        <v>200</v>
      </c>
      <c r="Q839" s="2">
        <v>200</v>
      </c>
      <c r="R839" s="143" t="e">
        <f t="shared" si="61"/>
        <v>#DIV/0!</v>
      </c>
      <c r="S839" s="143" t="e">
        <f t="shared" si="62"/>
        <v>#DIV/0!</v>
      </c>
      <c r="T839" s="144">
        <f>IF(P839="nio",0,IF(P839&gt;0,VLOOKUP(K839,'3-Productie normen'!A:W,VLOOKUP(P839,'3-Productie normen'!$B$37:$C$59,2,FALSE),FALSE)))/VLOOKUP(B839,'2-Kosten per locatie'!$A$11:$C$31,3,FALSE)</f>
        <v>0</v>
      </c>
      <c r="U839" s="144">
        <f t="shared" si="63"/>
        <v>0</v>
      </c>
      <c r="V839" s="145" t="str">
        <f>VLOOKUP(K839,'3-Productie normen'!A:AG,29,FALSE)</f>
        <v>V</v>
      </c>
      <c r="W839" s="145"/>
      <c r="X839" s="146"/>
      <c r="Y839" s="147">
        <f t="shared" si="64"/>
        <v>8244</v>
      </c>
    </row>
    <row r="840" spans="1:25" s="148" customFormat="1" ht="13.9" customHeight="1">
      <c r="A840" s="137">
        <v>840</v>
      </c>
      <c r="B840" s="138" t="s">
        <v>1427</v>
      </c>
      <c r="C840" s="138" t="s">
        <v>1428</v>
      </c>
      <c r="D840" s="138"/>
      <c r="E840" s="2">
        <v>0</v>
      </c>
      <c r="F840" s="2" t="s">
        <v>284</v>
      </c>
      <c r="G840" s="2" t="s">
        <v>1505</v>
      </c>
      <c r="H840" s="2" t="s">
        <v>1506</v>
      </c>
      <c r="I840" s="139" t="s">
        <v>46</v>
      </c>
      <c r="J840" s="139" t="s">
        <v>1459</v>
      </c>
      <c r="K840" s="139" t="s">
        <v>259</v>
      </c>
      <c r="L840" s="139" t="s">
        <v>298</v>
      </c>
      <c r="M840" s="140"/>
      <c r="N840" s="141">
        <v>17.46</v>
      </c>
      <c r="O840" s="142">
        <f t="shared" si="60"/>
        <v>0</v>
      </c>
      <c r="P840" s="2" t="s">
        <v>477</v>
      </c>
      <c r="Q840" s="2"/>
      <c r="R840" s="143">
        <f t="shared" si="61"/>
        <v>0</v>
      </c>
      <c r="S840" s="143">
        <f t="shared" si="62"/>
        <v>0</v>
      </c>
      <c r="T840" s="144">
        <f>IF(P840="nio",0,IF(P840&gt;0,VLOOKUP(K840,'3-Productie normen'!A:W,VLOOKUP(P840,'3-Productie normen'!$B$37:$C$59,2,FALSE),FALSE)))/VLOOKUP(B840,'2-Kosten per locatie'!$A$11:$C$31,3,FALSE)</f>
        <v>0</v>
      </c>
      <c r="U840" s="144">
        <f t="shared" si="63"/>
        <v>0</v>
      </c>
      <c r="V840" s="145">
        <f>VLOOKUP(K840,'3-Productie normen'!A:AG,29,FALSE)</f>
        <v>0</v>
      </c>
      <c r="W840" s="145"/>
      <c r="X840" s="146"/>
      <c r="Y840" s="147">
        <f t="shared" si="64"/>
        <v>0</v>
      </c>
    </row>
    <row r="841" spans="1:25" s="148" customFormat="1" ht="13.9" customHeight="1">
      <c r="A841" s="137">
        <v>841</v>
      </c>
      <c r="B841" s="138" t="s">
        <v>1427</v>
      </c>
      <c r="C841" s="138" t="s">
        <v>1428</v>
      </c>
      <c r="D841" s="138"/>
      <c r="E841" s="2">
        <v>0</v>
      </c>
      <c r="F841" s="2" t="s">
        <v>284</v>
      </c>
      <c r="G841" s="2" t="s">
        <v>1507</v>
      </c>
      <c r="H841" s="2" t="s">
        <v>1508</v>
      </c>
      <c r="I841" s="139" t="s">
        <v>272</v>
      </c>
      <c r="J841" s="139" t="s">
        <v>1509</v>
      </c>
      <c r="K841" s="139" t="s">
        <v>1510</v>
      </c>
      <c r="L841" s="139" t="s">
        <v>1511</v>
      </c>
      <c r="M841" s="140"/>
      <c r="N841" s="141">
        <v>42.19</v>
      </c>
      <c r="O841" s="142">
        <f t="shared" si="60"/>
        <v>200</v>
      </c>
      <c r="P841" s="2">
        <v>200</v>
      </c>
      <c r="Q841" s="2"/>
      <c r="R841" s="143" t="e">
        <f t="shared" si="61"/>
        <v>#DIV/0!</v>
      </c>
      <c r="S841" s="143">
        <f t="shared" si="62"/>
        <v>0</v>
      </c>
      <c r="T841" s="144">
        <f>IF(P841="nio",0,IF(P841&gt;0,VLOOKUP(K841,'3-Productie normen'!A:W,VLOOKUP(P841,'3-Productie normen'!$B$37:$C$59,2,FALSE),FALSE)))/VLOOKUP(B841,'2-Kosten per locatie'!$A$11:$C$31,3,FALSE)</f>
        <v>0</v>
      </c>
      <c r="U841" s="144">
        <f t="shared" si="63"/>
        <v>0</v>
      </c>
      <c r="V841" s="145" t="str">
        <f>VLOOKUP(K841,'3-Productie normen'!A:AG,29,FALSE)</f>
        <v>L</v>
      </c>
      <c r="W841" s="145"/>
      <c r="X841" s="146"/>
      <c r="Y841" s="147">
        <f t="shared" si="64"/>
        <v>8438</v>
      </c>
    </row>
    <row r="842" spans="1:25" s="148" customFormat="1" ht="13.9" customHeight="1">
      <c r="A842" s="137">
        <v>842</v>
      </c>
      <c r="B842" s="138" t="s">
        <v>1427</v>
      </c>
      <c r="C842" s="138" t="s">
        <v>1428</v>
      </c>
      <c r="D842" s="138"/>
      <c r="E842" s="2">
        <v>0</v>
      </c>
      <c r="F842" s="2" t="s">
        <v>284</v>
      </c>
      <c r="G842" s="2" t="s">
        <v>1512</v>
      </c>
      <c r="H842" s="2" t="s">
        <v>1513</v>
      </c>
      <c r="I842" s="139" t="s">
        <v>277</v>
      </c>
      <c r="J842" s="139" t="s">
        <v>1514</v>
      </c>
      <c r="K842" s="139" t="s">
        <v>478</v>
      </c>
      <c r="L842" s="139" t="s">
        <v>298</v>
      </c>
      <c r="M842" s="140" t="s">
        <v>8160</v>
      </c>
      <c r="N842" s="141">
        <v>6.36</v>
      </c>
      <c r="O842" s="142">
        <f t="shared" ref="O842:O905" si="65">SUM(P842:Q842)</f>
        <v>80</v>
      </c>
      <c r="P842" s="2">
        <v>80</v>
      </c>
      <c r="Q842" s="2"/>
      <c r="R842" s="143" t="e">
        <f t="shared" ref="R842:R905" si="66">IF(P842="nio",0,IF(P842&gt;0,P842*N842/T842,0))</f>
        <v>#DIV/0!</v>
      </c>
      <c r="S842" s="143">
        <f t="shared" ref="S842:S905" si="67">IF(Q842&gt;0,Q842*N842/U842,0)</f>
        <v>0</v>
      </c>
      <c r="T842" s="144">
        <f>IF(P842="nio",0,IF(P842&gt;0,VLOOKUP(K842,'3-Productie normen'!A:W,VLOOKUP(P842,'3-Productie normen'!$B$37:$C$59,2,FALSE),FALSE)))/VLOOKUP(B842,'2-Kosten per locatie'!$A$11:$C$31,3,FALSE)</f>
        <v>0</v>
      </c>
      <c r="U842" s="144">
        <f t="shared" ref="U842:U905" si="68">IF(Q842&gt;0,T842*$U$8,0)</f>
        <v>0</v>
      </c>
      <c r="V842" s="145" t="str">
        <f>VLOOKUP(K842,'3-Productie normen'!A:AG,29,FALSE)</f>
        <v>B</v>
      </c>
      <c r="W842" s="145"/>
      <c r="X842" s="146"/>
      <c r="Y842" s="147">
        <f t="shared" ref="Y842:Y905" si="69">O842*N842</f>
        <v>508.8</v>
      </c>
    </row>
    <row r="843" spans="1:25" s="148" customFormat="1" ht="13.9" customHeight="1">
      <c r="A843" s="137">
        <v>843</v>
      </c>
      <c r="B843" s="138" t="s">
        <v>1427</v>
      </c>
      <c r="C843" s="138" t="s">
        <v>1428</v>
      </c>
      <c r="D843" s="138"/>
      <c r="E843" s="2">
        <v>0</v>
      </c>
      <c r="F843" s="2" t="s">
        <v>284</v>
      </c>
      <c r="G843" s="2" t="s">
        <v>1515</v>
      </c>
      <c r="H843" s="2" t="s">
        <v>1516</v>
      </c>
      <c r="I843" s="139" t="s">
        <v>267</v>
      </c>
      <c r="J843" s="139" t="s">
        <v>1517</v>
      </c>
      <c r="K843" s="139" t="s">
        <v>259</v>
      </c>
      <c r="L843" s="139" t="s">
        <v>1511</v>
      </c>
      <c r="M843" s="140"/>
      <c r="N843" s="141">
        <v>4.43</v>
      </c>
      <c r="O843" s="142">
        <f t="shared" si="65"/>
        <v>0</v>
      </c>
      <c r="P843" s="2" t="s">
        <v>477</v>
      </c>
      <c r="Q843" s="2"/>
      <c r="R843" s="143">
        <f t="shared" si="66"/>
        <v>0</v>
      </c>
      <c r="S843" s="143">
        <f t="shared" si="67"/>
        <v>0</v>
      </c>
      <c r="T843" s="144">
        <f>IF(P843="nio",0,IF(P843&gt;0,VLOOKUP(K843,'3-Productie normen'!A:W,VLOOKUP(P843,'3-Productie normen'!$B$37:$C$59,2,FALSE),FALSE)))/VLOOKUP(B843,'2-Kosten per locatie'!$A$11:$C$31,3,FALSE)</f>
        <v>0</v>
      </c>
      <c r="U843" s="144">
        <f t="shared" si="68"/>
        <v>0</v>
      </c>
      <c r="V843" s="145">
        <f>VLOOKUP(K843,'3-Productie normen'!A:AG,29,FALSE)</f>
        <v>0</v>
      </c>
      <c r="W843" s="145"/>
      <c r="X843" s="146"/>
      <c r="Y843" s="147">
        <f t="shared" si="69"/>
        <v>0</v>
      </c>
    </row>
    <row r="844" spans="1:25" s="148" customFormat="1" ht="13.9" customHeight="1">
      <c r="A844" s="137">
        <v>844</v>
      </c>
      <c r="B844" s="138" t="s">
        <v>1427</v>
      </c>
      <c r="C844" s="138" t="s">
        <v>1428</v>
      </c>
      <c r="D844" s="138"/>
      <c r="E844" s="2">
        <v>0</v>
      </c>
      <c r="F844" s="2" t="s">
        <v>284</v>
      </c>
      <c r="G844" s="2" t="s">
        <v>1518</v>
      </c>
      <c r="H844" s="2" t="s">
        <v>1519</v>
      </c>
      <c r="I844" s="139" t="s">
        <v>267</v>
      </c>
      <c r="J844" s="139" t="s">
        <v>1520</v>
      </c>
      <c r="K844" s="139" t="s">
        <v>259</v>
      </c>
      <c r="L844" s="139" t="s">
        <v>298</v>
      </c>
      <c r="M844" s="140"/>
      <c r="N844" s="141">
        <v>52.77</v>
      </c>
      <c r="O844" s="142">
        <f t="shared" si="65"/>
        <v>0</v>
      </c>
      <c r="P844" s="2" t="s">
        <v>477</v>
      </c>
      <c r="Q844" s="2"/>
      <c r="R844" s="143">
        <f t="shared" si="66"/>
        <v>0</v>
      </c>
      <c r="S844" s="143">
        <f t="shared" si="67"/>
        <v>0</v>
      </c>
      <c r="T844" s="144">
        <f>IF(P844="nio",0,IF(P844&gt;0,VLOOKUP(K844,'3-Productie normen'!A:W,VLOOKUP(P844,'3-Productie normen'!$B$37:$C$59,2,FALSE),FALSE)))/VLOOKUP(B844,'2-Kosten per locatie'!$A$11:$C$31,3,FALSE)</f>
        <v>0</v>
      </c>
      <c r="U844" s="144">
        <f t="shared" si="68"/>
        <v>0</v>
      </c>
      <c r="V844" s="145">
        <f>VLOOKUP(K844,'3-Productie normen'!A:AG,29,FALSE)</f>
        <v>0</v>
      </c>
      <c r="W844" s="145"/>
      <c r="X844" s="146"/>
      <c r="Y844" s="147">
        <f t="shared" si="69"/>
        <v>0</v>
      </c>
    </row>
    <row r="845" spans="1:25" s="148" customFormat="1" ht="13.9" customHeight="1">
      <c r="A845" s="137">
        <v>845</v>
      </c>
      <c r="B845" s="138" t="s">
        <v>1427</v>
      </c>
      <c r="C845" s="138" t="s">
        <v>1428</v>
      </c>
      <c r="D845" s="138"/>
      <c r="E845" s="2">
        <v>0</v>
      </c>
      <c r="F845" s="2" t="s">
        <v>284</v>
      </c>
      <c r="G845" s="2" t="s">
        <v>1521</v>
      </c>
      <c r="H845" s="2" t="s">
        <v>1522</v>
      </c>
      <c r="I845" s="139" t="s">
        <v>277</v>
      </c>
      <c r="J845" s="139" t="s">
        <v>1514</v>
      </c>
      <c r="K845" s="139" t="s">
        <v>478</v>
      </c>
      <c r="L845" s="139" t="s">
        <v>298</v>
      </c>
      <c r="M845" s="140" t="s">
        <v>8160</v>
      </c>
      <c r="N845" s="141">
        <v>81.89</v>
      </c>
      <c r="O845" s="142">
        <f t="shared" si="65"/>
        <v>80</v>
      </c>
      <c r="P845" s="2">
        <v>80</v>
      </c>
      <c r="Q845" s="2"/>
      <c r="R845" s="143" t="e">
        <f t="shared" si="66"/>
        <v>#DIV/0!</v>
      </c>
      <c r="S845" s="143">
        <f t="shared" si="67"/>
        <v>0</v>
      </c>
      <c r="T845" s="144">
        <f>IF(P845="nio",0,IF(P845&gt;0,VLOOKUP(K845,'3-Productie normen'!A:W,VLOOKUP(P845,'3-Productie normen'!$B$37:$C$59,2,FALSE),FALSE)))/VLOOKUP(B845,'2-Kosten per locatie'!$A$11:$C$31,3,FALSE)</f>
        <v>0</v>
      </c>
      <c r="U845" s="144">
        <f t="shared" si="68"/>
        <v>0</v>
      </c>
      <c r="V845" s="145" t="str">
        <f>VLOOKUP(K845,'3-Productie normen'!A:AG,29,FALSE)</f>
        <v>B</v>
      </c>
      <c r="W845" s="145"/>
      <c r="X845" s="146"/>
      <c r="Y845" s="147">
        <f t="shared" si="69"/>
        <v>6551.2</v>
      </c>
    </row>
    <row r="846" spans="1:25" s="148" customFormat="1" ht="13.9" customHeight="1">
      <c r="A846" s="137">
        <v>846</v>
      </c>
      <c r="B846" s="138" t="s">
        <v>1427</v>
      </c>
      <c r="C846" s="138" t="s">
        <v>1428</v>
      </c>
      <c r="D846" s="138"/>
      <c r="E846" s="2">
        <v>0</v>
      </c>
      <c r="F846" s="2" t="s">
        <v>284</v>
      </c>
      <c r="G846" s="2" t="s">
        <v>1523</v>
      </c>
      <c r="H846" s="2" t="s">
        <v>1524</v>
      </c>
      <c r="I846" s="139" t="s">
        <v>267</v>
      </c>
      <c r="J846" s="139" t="s">
        <v>1525</v>
      </c>
      <c r="K846" s="139" t="s">
        <v>259</v>
      </c>
      <c r="L846" s="139" t="s">
        <v>298</v>
      </c>
      <c r="M846" s="140"/>
      <c r="N846" s="141">
        <v>6.44</v>
      </c>
      <c r="O846" s="142">
        <f t="shared" si="65"/>
        <v>0</v>
      </c>
      <c r="P846" s="2" t="s">
        <v>477</v>
      </c>
      <c r="Q846" s="2"/>
      <c r="R846" s="143">
        <f t="shared" si="66"/>
        <v>0</v>
      </c>
      <c r="S846" s="143">
        <f t="shared" si="67"/>
        <v>0</v>
      </c>
      <c r="T846" s="144">
        <f>IF(P846="nio",0,IF(P846&gt;0,VLOOKUP(K846,'3-Productie normen'!A:W,VLOOKUP(P846,'3-Productie normen'!$B$37:$C$59,2,FALSE),FALSE)))/VLOOKUP(B846,'2-Kosten per locatie'!$A$11:$C$31,3,FALSE)</f>
        <v>0</v>
      </c>
      <c r="U846" s="144">
        <f t="shared" si="68"/>
        <v>0</v>
      </c>
      <c r="V846" s="145">
        <f>VLOOKUP(K846,'3-Productie normen'!A:AG,29,FALSE)</f>
        <v>0</v>
      </c>
      <c r="W846" s="145"/>
      <c r="X846" s="146"/>
      <c r="Y846" s="147">
        <f t="shared" si="69"/>
        <v>0</v>
      </c>
    </row>
    <row r="847" spans="1:25" s="148" customFormat="1" ht="13.9" customHeight="1">
      <c r="A847" s="137">
        <v>847</v>
      </c>
      <c r="B847" s="138" t="s">
        <v>1427</v>
      </c>
      <c r="C847" s="138" t="s">
        <v>1428</v>
      </c>
      <c r="D847" s="138"/>
      <c r="E847" s="2">
        <v>0</v>
      </c>
      <c r="F847" s="2" t="s">
        <v>284</v>
      </c>
      <c r="G847" s="2" t="s">
        <v>1526</v>
      </c>
      <c r="H847" s="2" t="s">
        <v>1527</v>
      </c>
      <c r="I847" s="139" t="s">
        <v>267</v>
      </c>
      <c r="J847" s="139" t="s">
        <v>1528</v>
      </c>
      <c r="K847" s="139" t="s">
        <v>259</v>
      </c>
      <c r="L847" s="139" t="s">
        <v>298</v>
      </c>
      <c r="M847" s="140"/>
      <c r="N847" s="141">
        <v>4.43</v>
      </c>
      <c r="O847" s="142">
        <f t="shared" si="65"/>
        <v>0</v>
      </c>
      <c r="P847" s="2" t="s">
        <v>477</v>
      </c>
      <c r="Q847" s="2"/>
      <c r="R847" s="143">
        <f t="shared" si="66"/>
        <v>0</v>
      </c>
      <c r="S847" s="143">
        <f t="shared" si="67"/>
        <v>0</v>
      </c>
      <c r="T847" s="144">
        <f>IF(P847="nio",0,IF(P847&gt;0,VLOOKUP(K847,'3-Productie normen'!A:W,VLOOKUP(P847,'3-Productie normen'!$B$37:$C$59,2,FALSE),FALSE)))/VLOOKUP(B847,'2-Kosten per locatie'!$A$11:$C$31,3,FALSE)</f>
        <v>0</v>
      </c>
      <c r="U847" s="144">
        <f t="shared" si="68"/>
        <v>0</v>
      </c>
      <c r="V847" s="145">
        <f>VLOOKUP(K847,'3-Productie normen'!A:AG,29,FALSE)</f>
        <v>0</v>
      </c>
      <c r="W847" s="145"/>
      <c r="X847" s="146"/>
      <c r="Y847" s="147">
        <f t="shared" si="69"/>
        <v>0</v>
      </c>
    </row>
    <row r="848" spans="1:25" s="148" customFormat="1" ht="13.9" customHeight="1">
      <c r="A848" s="137">
        <v>848</v>
      </c>
      <c r="B848" s="138" t="s">
        <v>1427</v>
      </c>
      <c r="C848" s="138" t="s">
        <v>1428</v>
      </c>
      <c r="D848" s="138"/>
      <c r="E848" s="2">
        <v>0</v>
      </c>
      <c r="F848" s="2" t="s">
        <v>284</v>
      </c>
      <c r="G848" s="2" t="s">
        <v>1529</v>
      </c>
      <c r="H848" s="2" t="s">
        <v>1530</v>
      </c>
      <c r="I848" s="139" t="s">
        <v>277</v>
      </c>
      <c r="J848" s="139" t="s">
        <v>1514</v>
      </c>
      <c r="K848" s="139" t="s">
        <v>478</v>
      </c>
      <c r="L848" s="139" t="s">
        <v>298</v>
      </c>
      <c r="M848" s="140" t="s">
        <v>8160</v>
      </c>
      <c r="N848" s="141">
        <v>4.46</v>
      </c>
      <c r="O848" s="142">
        <f t="shared" si="65"/>
        <v>80</v>
      </c>
      <c r="P848" s="2">
        <v>80</v>
      </c>
      <c r="Q848" s="2"/>
      <c r="R848" s="143" t="e">
        <f t="shared" si="66"/>
        <v>#DIV/0!</v>
      </c>
      <c r="S848" s="143">
        <f t="shared" si="67"/>
        <v>0</v>
      </c>
      <c r="T848" s="144">
        <f>IF(P848="nio",0,IF(P848&gt;0,VLOOKUP(K848,'3-Productie normen'!A:W,VLOOKUP(P848,'3-Productie normen'!$B$37:$C$59,2,FALSE),FALSE)))/VLOOKUP(B848,'2-Kosten per locatie'!$A$11:$C$31,3,FALSE)</f>
        <v>0</v>
      </c>
      <c r="U848" s="144">
        <f t="shared" si="68"/>
        <v>0</v>
      </c>
      <c r="V848" s="145" t="str">
        <f>VLOOKUP(K848,'3-Productie normen'!A:AG,29,FALSE)</f>
        <v>B</v>
      </c>
      <c r="W848" s="145"/>
      <c r="X848" s="146"/>
      <c r="Y848" s="147">
        <f t="shared" si="69"/>
        <v>356.8</v>
      </c>
    </row>
    <row r="849" spans="1:25" s="148" customFormat="1" ht="13.9" customHeight="1">
      <c r="A849" s="137">
        <v>849</v>
      </c>
      <c r="B849" s="138" t="s">
        <v>1427</v>
      </c>
      <c r="C849" s="138" t="s">
        <v>1428</v>
      </c>
      <c r="D849" s="138"/>
      <c r="E849" s="2">
        <v>0</v>
      </c>
      <c r="F849" s="2" t="s">
        <v>284</v>
      </c>
      <c r="G849" s="2" t="s">
        <v>1531</v>
      </c>
      <c r="H849" s="2" t="s">
        <v>1532</v>
      </c>
      <c r="I849" s="139" t="s">
        <v>267</v>
      </c>
      <c r="J849" s="139" t="s">
        <v>1533</v>
      </c>
      <c r="K849" s="139" t="s">
        <v>259</v>
      </c>
      <c r="L849" s="139" t="s">
        <v>298</v>
      </c>
      <c r="M849" s="140"/>
      <c r="N849" s="141">
        <v>10.18</v>
      </c>
      <c r="O849" s="142">
        <f t="shared" si="65"/>
        <v>0</v>
      </c>
      <c r="P849" s="2" t="s">
        <v>477</v>
      </c>
      <c r="Q849" s="2"/>
      <c r="R849" s="143">
        <f t="shared" si="66"/>
        <v>0</v>
      </c>
      <c r="S849" s="143">
        <f t="shared" si="67"/>
        <v>0</v>
      </c>
      <c r="T849" s="144">
        <f>IF(P849="nio",0,IF(P849&gt;0,VLOOKUP(K849,'3-Productie normen'!A:W,VLOOKUP(P849,'3-Productie normen'!$B$37:$C$59,2,FALSE),FALSE)))/VLOOKUP(B849,'2-Kosten per locatie'!$A$11:$C$31,3,FALSE)</f>
        <v>0</v>
      </c>
      <c r="U849" s="144">
        <f t="shared" si="68"/>
        <v>0</v>
      </c>
      <c r="V849" s="145">
        <f>VLOOKUP(K849,'3-Productie normen'!A:AG,29,FALSE)</f>
        <v>0</v>
      </c>
      <c r="W849" s="145"/>
      <c r="X849" s="146"/>
      <c r="Y849" s="147">
        <f t="shared" si="69"/>
        <v>0</v>
      </c>
    </row>
    <row r="850" spans="1:25" s="148" customFormat="1" ht="13.9" customHeight="1">
      <c r="A850" s="137">
        <v>850</v>
      </c>
      <c r="B850" s="138" t="s">
        <v>1427</v>
      </c>
      <c r="C850" s="138" t="s">
        <v>1428</v>
      </c>
      <c r="D850" s="138"/>
      <c r="E850" s="2">
        <v>0</v>
      </c>
      <c r="F850" s="2" t="s">
        <v>284</v>
      </c>
      <c r="G850" s="2" t="s">
        <v>1534</v>
      </c>
      <c r="H850" s="2" t="s">
        <v>1535</v>
      </c>
      <c r="I850" s="139" t="s">
        <v>267</v>
      </c>
      <c r="J850" s="139" t="s">
        <v>1520</v>
      </c>
      <c r="K850" s="139" t="s">
        <v>259</v>
      </c>
      <c r="L850" s="139" t="s">
        <v>298</v>
      </c>
      <c r="M850" s="140"/>
      <c r="N850" s="141">
        <v>14.2</v>
      </c>
      <c r="O850" s="142">
        <f t="shared" si="65"/>
        <v>0</v>
      </c>
      <c r="P850" s="2" t="s">
        <v>477</v>
      </c>
      <c r="Q850" s="2"/>
      <c r="R850" s="143">
        <f t="shared" si="66"/>
        <v>0</v>
      </c>
      <c r="S850" s="143">
        <f t="shared" si="67"/>
        <v>0</v>
      </c>
      <c r="T850" s="144">
        <f>IF(P850="nio",0,IF(P850&gt;0,VLOOKUP(K850,'3-Productie normen'!A:W,VLOOKUP(P850,'3-Productie normen'!$B$37:$C$59,2,FALSE),FALSE)))/VLOOKUP(B850,'2-Kosten per locatie'!$A$11:$C$31,3,FALSE)</f>
        <v>0</v>
      </c>
      <c r="U850" s="144">
        <f t="shared" si="68"/>
        <v>0</v>
      </c>
      <c r="V850" s="145">
        <f>VLOOKUP(K850,'3-Productie normen'!A:AG,29,FALSE)</f>
        <v>0</v>
      </c>
      <c r="W850" s="145"/>
      <c r="X850" s="146"/>
      <c r="Y850" s="147">
        <f t="shared" si="69"/>
        <v>0</v>
      </c>
    </row>
    <row r="851" spans="1:25" s="148" customFormat="1" ht="13.9" customHeight="1">
      <c r="A851" s="137">
        <v>851</v>
      </c>
      <c r="B851" s="138" t="s">
        <v>1427</v>
      </c>
      <c r="C851" s="138" t="s">
        <v>1428</v>
      </c>
      <c r="D851" s="138"/>
      <c r="E851" s="2">
        <v>0</v>
      </c>
      <c r="F851" s="2" t="s">
        <v>284</v>
      </c>
      <c r="G851" s="2" t="s">
        <v>1536</v>
      </c>
      <c r="H851" s="2" t="s">
        <v>1537</v>
      </c>
      <c r="I851" s="139" t="s">
        <v>267</v>
      </c>
      <c r="J851" s="139" t="s">
        <v>1517</v>
      </c>
      <c r="K851" s="139" t="s">
        <v>259</v>
      </c>
      <c r="L851" s="139" t="s">
        <v>1500</v>
      </c>
      <c r="M851" s="140"/>
      <c r="N851" s="141">
        <v>10.23</v>
      </c>
      <c r="O851" s="142">
        <f t="shared" si="65"/>
        <v>0</v>
      </c>
      <c r="P851" s="2" t="s">
        <v>477</v>
      </c>
      <c r="Q851" s="2"/>
      <c r="R851" s="143">
        <f t="shared" si="66"/>
        <v>0</v>
      </c>
      <c r="S851" s="143">
        <f t="shared" si="67"/>
        <v>0</v>
      </c>
      <c r="T851" s="144">
        <f>IF(P851="nio",0,IF(P851&gt;0,VLOOKUP(K851,'3-Productie normen'!A:W,VLOOKUP(P851,'3-Productie normen'!$B$37:$C$59,2,FALSE),FALSE)))/VLOOKUP(B851,'2-Kosten per locatie'!$A$11:$C$31,3,FALSE)</f>
        <v>0</v>
      </c>
      <c r="U851" s="144">
        <f t="shared" si="68"/>
        <v>0</v>
      </c>
      <c r="V851" s="145">
        <f>VLOOKUP(K851,'3-Productie normen'!A:AG,29,FALSE)</f>
        <v>0</v>
      </c>
      <c r="W851" s="145"/>
      <c r="X851" s="146"/>
      <c r="Y851" s="147">
        <f t="shared" si="69"/>
        <v>0</v>
      </c>
    </row>
    <row r="852" spans="1:25" s="148" customFormat="1" ht="13.9" customHeight="1">
      <c r="A852" s="137">
        <v>852</v>
      </c>
      <c r="B852" s="138" t="s">
        <v>1427</v>
      </c>
      <c r="C852" s="138" t="s">
        <v>1428</v>
      </c>
      <c r="D852" s="138"/>
      <c r="E852" s="2">
        <v>0</v>
      </c>
      <c r="F852" s="2" t="s">
        <v>284</v>
      </c>
      <c r="G852" s="2" t="s">
        <v>1538</v>
      </c>
      <c r="H852" s="2" t="s">
        <v>1539</v>
      </c>
      <c r="I852" s="139" t="s">
        <v>267</v>
      </c>
      <c r="J852" s="139" t="s">
        <v>1540</v>
      </c>
      <c r="K852" s="139" t="s">
        <v>259</v>
      </c>
      <c r="L852" s="139" t="s">
        <v>1500</v>
      </c>
      <c r="M852" s="140"/>
      <c r="N852" s="141">
        <v>7.59</v>
      </c>
      <c r="O852" s="142">
        <f t="shared" si="65"/>
        <v>0</v>
      </c>
      <c r="P852" s="2" t="s">
        <v>477</v>
      </c>
      <c r="Q852" s="2"/>
      <c r="R852" s="143">
        <f t="shared" si="66"/>
        <v>0</v>
      </c>
      <c r="S852" s="143">
        <f t="shared" si="67"/>
        <v>0</v>
      </c>
      <c r="T852" s="144">
        <f>IF(P852="nio",0,IF(P852&gt;0,VLOOKUP(K852,'3-Productie normen'!A:W,VLOOKUP(P852,'3-Productie normen'!$B$37:$C$59,2,FALSE),FALSE)))/VLOOKUP(B852,'2-Kosten per locatie'!$A$11:$C$31,3,FALSE)</f>
        <v>0</v>
      </c>
      <c r="U852" s="144">
        <f t="shared" si="68"/>
        <v>0</v>
      </c>
      <c r="V852" s="145">
        <f>VLOOKUP(K852,'3-Productie normen'!A:AG,29,FALSE)</f>
        <v>0</v>
      </c>
      <c r="W852" s="145"/>
      <c r="X852" s="146"/>
      <c r="Y852" s="147">
        <f t="shared" si="69"/>
        <v>0</v>
      </c>
    </row>
    <row r="853" spans="1:25" s="148" customFormat="1" ht="13.9" customHeight="1">
      <c r="A853" s="137">
        <v>853</v>
      </c>
      <c r="B853" s="138" t="s">
        <v>1427</v>
      </c>
      <c r="C853" s="138" t="s">
        <v>1428</v>
      </c>
      <c r="D853" s="138"/>
      <c r="E853" s="2">
        <v>0</v>
      </c>
      <c r="F853" s="2" t="s">
        <v>284</v>
      </c>
      <c r="G853" s="2" t="s">
        <v>1541</v>
      </c>
      <c r="H853" s="2" t="s">
        <v>1542</v>
      </c>
      <c r="I853" s="139" t="s">
        <v>267</v>
      </c>
      <c r="J853" s="139" t="s">
        <v>1517</v>
      </c>
      <c r="K853" s="139" t="s">
        <v>259</v>
      </c>
      <c r="L853" s="139" t="s">
        <v>1500</v>
      </c>
      <c r="M853" s="140"/>
      <c r="N853" s="141">
        <v>10.91</v>
      </c>
      <c r="O853" s="142">
        <f t="shared" si="65"/>
        <v>0</v>
      </c>
      <c r="P853" s="2" t="s">
        <v>477</v>
      </c>
      <c r="Q853" s="2"/>
      <c r="R853" s="143">
        <f t="shared" si="66"/>
        <v>0</v>
      </c>
      <c r="S853" s="143">
        <f t="shared" si="67"/>
        <v>0</v>
      </c>
      <c r="T853" s="144">
        <f>IF(P853="nio",0,IF(P853&gt;0,VLOOKUP(K853,'3-Productie normen'!A:W,VLOOKUP(P853,'3-Productie normen'!$B$37:$C$59,2,FALSE),FALSE)))/VLOOKUP(B853,'2-Kosten per locatie'!$A$11:$C$31,3,FALSE)</f>
        <v>0</v>
      </c>
      <c r="U853" s="144">
        <f t="shared" si="68"/>
        <v>0</v>
      </c>
      <c r="V853" s="145">
        <f>VLOOKUP(K853,'3-Productie normen'!A:AG,29,FALSE)</f>
        <v>0</v>
      </c>
      <c r="W853" s="145"/>
      <c r="X853" s="146"/>
      <c r="Y853" s="147">
        <f t="shared" si="69"/>
        <v>0</v>
      </c>
    </row>
    <row r="854" spans="1:25" s="148" customFormat="1" ht="13.9" customHeight="1">
      <c r="A854" s="137">
        <v>854</v>
      </c>
      <c r="B854" s="138" t="s">
        <v>1427</v>
      </c>
      <c r="C854" s="138" t="s">
        <v>1428</v>
      </c>
      <c r="D854" s="138"/>
      <c r="E854" s="2">
        <v>0</v>
      </c>
      <c r="F854" s="2" t="s">
        <v>284</v>
      </c>
      <c r="G854" s="2" t="s">
        <v>1543</v>
      </c>
      <c r="H854" s="2" t="s">
        <v>1544</v>
      </c>
      <c r="I854" s="139" t="s">
        <v>267</v>
      </c>
      <c r="J854" s="139" t="s">
        <v>1540</v>
      </c>
      <c r="K854" s="139" t="s">
        <v>259</v>
      </c>
      <c r="L854" s="139" t="s">
        <v>1500</v>
      </c>
      <c r="M854" s="140"/>
      <c r="N854" s="141">
        <v>1.59</v>
      </c>
      <c r="O854" s="142">
        <f t="shared" si="65"/>
        <v>0</v>
      </c>
      <c r="P854" s="2" t="s">
        <v>477</v>
      </c>
      <c r="Q854" s="2"/>
      <c r="R854" s="143">
        <f t="shared" si="66"/>
        <v>0</v>
      </c>
      <c r="S854" s="143">
        <f t="shared" si="67"/>
        <v>0</v>
      </c>
      <c r="T854" s="144">
        <f>IF(P854="nio",0,IF(P854&gt;0,VLOOKUP(K854,'3-Productie normen'!A:W,VLOOKUP(P854,'3-Productie normen'!$B$37:$C$59,2,FALSE),FALSE)))/VLOOKUP(B854,'2-Kosten per locatie'!$A$11:$C$31,3,FALSE)</f>
        <v>0</v>
      </c>
      <c r="U854" s="144">
        <f t="shared" si="68"/>
        <v>0</v>
      </c>
      <c r="V854" s="145">
        <f>VLOOKUP(K854,'3-Productie normen'!A:AG,29,FALSE)</f>
        <v>0</v>
      </c>
      <c r="W854" s="145"/>
      <c r="X854" s="146"/>
      <c r="Y854" s="147">
        <f t="shared" si="69"/>
        <v>0</v>
      </c>
    </row>
    <row r="855" spans="1:25" s="148" customFormat="1" ht="13.9" customHeight="1">
      <c r="A855" s="137">
        <v>855</v>
      </c>
      <c r="B855" s="138" t="s">
        <v>1427</v>
      </c>
      <c r="C855" s="138" t="s">
        <v>1428</v>
      </c>
      <c r="D855" s="138"/>
      <c r="E855" s="2">
        <v>0</v>
      </c>
      <c r="F855" s="2" t="s">
        <v>284</v>
      </c>
      <c r="G855" s="2" t="s">
        <v>1545</v>
      </c>
      <c r="H855" s="2" t="s">
        <v>349</v>
      </c>
      <c r="I855" s="139" t="s">
        <v>277</v>
      </c>
      <c r="J855" s="139" t="s">
        <v>1514</v>
      </c>
      <c r="K855" s="139" t="s">
        <v>478</v>
      </c>
      <c r="L855" s="139" t="s">
        <v>1493</v>
      </c>
      <c r="M855" s="140"/>
      <c r="N855" s="141">
        <v>25.94</v>
      </c>
      <c r="O855" s="142">
        <f t="shared" si="65"/>
        <v>80</v>
      </c>
      <c r="P855" s="2">
        <v>80</v>
      </c>
      <c r="Q855" s="2"/>
      <c r="R855" s="143" t="e">
        <f t="shared" si="66"/>
        <v>#DIV/0!</v>
      </c>
      <c r="S855" s="143">
        <f t="shared" si="67"/>
        <v>0</v>
      </c>
      <c r="T855" s="144">
        <f>IF(P855="nio",0,IF(P855&gt;0,VLOOKUP(K855,'3-Productie normen'!A:W,VLOOKUP(P855,'3-Productie normen'!$B$37:$C$59,2,FALSE),FALSE)))/VLOOKUP(B855,'2-Kosten per locatie'!$A$11:$C$31,3,FALSE)</f>
        <v>0</v>
      </c>
      <c r="U855" s="144">
        <f t="shared" si="68"/>
        <v>0</v>
      </c>
      <c r="V855" s="145" t="str">
        <f>VLOOKUP(K855,'3-Productie normen'!A:AG,29,FALSE)</f>
        <v>B</v>
      </c>
      <c r="W855" s="145"/>
      <c r="X855" s="146"/>
      <c r="Y855" s="147">
        <f t="shared" si="69"/>
        <v>2075.2000000000003</v>
      </c>
    </row>
    <row r="856" spans="1:25" s="148" customFormat="1" ht="13.9" customHeight="1">
      <c r="A856" s="137">
        <v>856</v>
      </c>
      <c r="B856" s="138" t="s">
        <v>1427</v>
      </c>
      <c r="C856" s="138" t="s">
        <v>1428</v>
      </c>
      <c r="D856" s="138"/>
      <c r="E856" s="2">
        <v>0</v>
      </c>
      <c r="F856" s="2" t="s">
        <v>284</v>
      </c>
      <c r="G856" s="2" t="s">
        <v>1546</v>
      </c>
      <c r="H856" s="2" t="s">
        <v>1547</v>
      </c>
      <c r="I856" s="139" t="s">
        <v>277</v>
      </c>
      <c r="J856" s="139" t="s">
        <v>1514</v>
      </c>
      <c r="K856" s="139" t="s">
        <v>478</v>
      </c>
      <c r="L856" s="139" t="s">
        <v>1493</v>
      </c>
      <c r="M856" s="140"/>
      <c r="N856" s="141">
        <v>20.82</v>
      </c>
      <c r="O856" s="142">
        <f t="shared" si="65"/>
        <v>80</v>
      </c>
      <c r="P856" s="2">
        <v>80</v>
      </c>
      <c r="Q856" s="2"/>
      <c r="R856" s="143" t="e">
        <f t="shared" si="66"/>
        <v>#DIV/0!</v>
      </c>
      <c r="S856" s="143">
        <f t="shared" si="67"/>
        <v>0</v>
      </c>
      <c r="T856" s="144">
        <f>IF(P856="nio",0,IF(P856&gt;0,VLOOKUP(K856,'3-Productie normen'!A:W,VLOOKUP(P856,'3-Productie normen'!$B$37:$C$59,2,FALSE),FALSE)))/VLOOKUP(B856,'2-Kosten per locatie'!$A$11:$C$31,3,FALSE)</f>
        <v>0</v>
      </c>
      <c r="U856" s="144">
        <f t="shared" si="68"/>
        <v>0</v>
      </c>
      <c r="V856" s="145" t="str">
        <f>VLOOKUP(K856,'3-Productie normen'!A:AG,29,FALSE)</f>
        <v>B</v>
      </c>
      <c r="W856" s="145"/>
      <c r="X856" s="146"/>
      <c r="Y856" s="147">
        <f t="shared" si="69"/>
        <v>1665.6</v>
      </c>
    </row>
    <row r="857" spans="1:25" s="148" customFormat="1" ht="13.9" customHeight="1">
      <c r="A857" s="137">
        <v>857</v>
      </c>
      <c r="B857" s="138" t="s">
        <v>1427</v>
      </c>
      <c r="C857" s="138" t="s">
        <v>1428</v>
      </c>
      <c r="D857" s="138"/>
      <c r="E857" s="2">
        <v>0</v>
      </c>
      <c r="F857" s="2" t="s">
        <v>284</v>
      </c>
      <c r="G857" s="2" t="s">
        <v>1548</v>
      </c>
      <c r="H857" s="2" t="s">
        <v>1549</v>
      </c>
      <c r="I857" s="139" t="s">
        <v>277</v>
      </c>
      <c r="J857" s="139" t="s">
        <v>1550</v>
      </c>
      <c r="K857" s="139" t="s">
        <v>478</v>
      </c>
      <c r="L857" s="139" t="s">
        <v>1493</v>
      </c>
      <c r="M857" s="140"/>
      <c r="N857" s="141">
        <v>31.85</v>
      </c>
      <c r="O857" s="142">
        <f t="shared" si="65"/>
        <v>80</v>
      </c>
      <c r="P857" s="2">
        <v>80</v>
      </c>
      <c r="Q857" s="2"/>
      <c r="R857" s="143" t="e">
        <f t="shared" si="66"/>
        <v>#DIV/0!</v>
      </c>
      <c r="S857" s="143">
        <f t="shared" si="67"/>
        <v>0</v>
      </c>
      <c r="T857" s="144">
        <f>IF(P857="nio",0,IF(P857&gt;0,VLOOKUP(K857,'3-Productie normen'!A:W,VLOOKUP(P857,'3-Productie normen'!$B$37:$C$59,2,FALSE),FALSE)))/VLOOKUP(B857,'2-Kosten per locatie'!$A$11:$C$31,3,FALSE)</f>
        <v>0</v>
      </c>
      <c r="U857" s="144">
        <f t="shared" si="68"/>
        <v>0</v>
      </c>
      <c r="V857" s="145" t="str">
        <f>VLOOKUP(K857,'3-Productie normen'!A:AG,29,FALSE)</f>
        <v>B</v>
      </c>
      <c r="W857" s="145"/>
      <c r="X857" s="146"/>
      <c r="Y857" s="147">
        <f t="shared" si="69"/>
        <v>2548</v>
      </c>
    </row>
    <row r="858" spans="1:25" s="148" customFormat="1" ht="13.9" customHeight="1">
      <c r="A858" s="137">
        <v>858</v>
      </c>
      <c r="B858" s="138" t="s">
        <v>1427</v>
      </c>
      <c r="C858" s="138" t="s">
        <v>1428</v>
      </c>
      <c r="D858" s="138"/>
      <c r="E858" s="2">
        <v>0</v>
      </c>
      <c r="F858" s="2" t="s">
        <v>284</v>
      </c>
      <c r="G858" s="2" t="s">
        <v>1551</v>
      </c>
      <c r="H858" s="2" t="s">
        <v>1552</v>
      </c>
      <c r="I858" s="139" t="s">
        <v>277</v>
      </c>
      <c r="J858" s="139" t="s">
        <v>1514</v>
      </c>
      <c r="K858" s="139" t="s">
        <v>478</v>
      </c>
      <c r="L858" s="139" t="s">
        <v>298</v>
      </c>
      <c r="M858" s="140" t="s">
        <v>8160</v>
      </c>
      <c r="N858" s="141">
        <v>41.25</v>
      </c>
      <c r="O858" s="142">
        <f t="shared" si="65"/>
        <v>80</v>
      </c>
      <c r="P858" s="2">
        <v>80</v>
      </c>
      <c r="Q858" s="2"/>
      <c r="R858" s="143" t="e">
        <f t="shared" si="66"/>
        <v>#DIV/0!</v>
      </c>
      <c r="S858" s="143">
        <f t="shared" si="67"/>
        <v>0</v>
      </c>
      <c r="T858" s="144">
        <f>IF(P858="nio",0,IF(P858&gt;0,VLOOKUP(K858,'3-Productie normen'!A:W,VLOOKUP(P858,'3-Productie normen'!$B$37:$C$59,2,FALSE),FALSE)))/VLOOKUP(B858,'2-Kosten per locatie'!$A$11:$C$31,3,FALSE)</f>
        <v>0</v>
      </c>
      <c r="U858" s="144">
        <f t="shared" si="68"/>
        <v>0</v>
      </c>
      <c r="V858" s="145" t="str">
        <f>VLOOKUP(K858,'3-Productie normen'!A:AG,29,FALSE)</f>
        <v>B</v>
      </c>
      <c r="W858" s="145"/>
      <c r="X858" s="146"/>
      <c r="Y858" s="147">
        <f t="shared" si="69"/>
        <v>3300</v>
      </c>
    </row>
    <row r="859" spans="1:25" s="148" customFormat="1" ht="13.9" customHeight="1">
      <c r="A859" s="137">
        <v>859</v>
      </c>
      <c r="B859" s="138" t="s">
        <v>1427</v>
      </c>
      <c r="C859" s="138" t="s">
        <v>1428</v>
      </c>
      <c r="D859" s="138"/>
      <c r="E859" s="2">
        <v>0</v>
      </c>
      <c r="F859" s="2" t="s">
        <v>372</v>
      </c>
      <c r="G859" s="2" t="s">
        <v>1553</v>
      </c>
      <c r="H859" s="2" t="s">
        <v>1554</v>
      </c>
      <c r="I859" s="139" t="s">
        <v>484</v>
      </c>
      <c r="J859" s="139" t="s">
        <v>1437</v>
      </c>
      <c r="K859" s="139" t="s">
        <v>248</v>
      </c>
      <c r="L859" s="139" t="s">
        <v>298</v>
      </c>
      <c r="M859" s="140" t="s">
        <v>8160</v>
      </c>
      <c r="N859" s="141">
        <v>17.28</v>
      </c>
      <c r="O859" s="142">
        <f t="shared" si="65"/>
        <v>200</v>
      </c>
      <c r="P859" s="2">
        <v>200</v>
      </c>
      <c r="Q859" s="2"/>
      <c r="R859" s="143" t="e">
        <f t="shared" si="66"/>
        <v>#DIV/0!</v>
      </c>
      <c r="S859" s="143">
        <f t="shared" si="67"/>
        <v>0</v>
      </c>
      <c r="T859" s="144">
        <f>IF(P859="nio",0,IF(P859&gt;0,VLOOKUP(K859,'3-Productie normen'!A:W,VLOOKUP(P859,'3-Productie normen'!$B$37:$C$59,2,FALSE),FALSE)))/VLOOKUP(B859,'2-Kosten per locatie'!$A$11:$C$31,3,FALSE)</f>
        <v>0</v>
      </c>
      <c r="U859" s="144">
        <f t="shared" si="68"/>
        <v>0</v>
      </c>
      <c r="V859" s="145" t="str">
        <f>VLOOKUP(K859,'3-Productie normen'!A:AG,29,FALSE)</f>
        <v>V</v>
      </c>
      <c r="W859" s="145"/>
      <c r="X859" s="146"/>
      <c r="Y859" s="147">
        <f t="shared" si="69"/>
        <v>3456</v>
      </c>
    </row>
    <row r="860" spans="1:25" s="148" customFormat="1" ht="13.9" customHeight="1">
      <c r="A860" s="137">
        <v>860</v>
      </c>
      <c r="B860" s="138" t="s">
        <v>1427</v>
      </c>
      <c r="C860" s="138" t="s">
        <v>1428</v>
      </c>
      <c r="D860" s="138"/>
      <c r="E860" s="2">
        <v>0</v>
      </c>
      <c r="F860" s="2" t="s">
        <v>372</v>
      </c>
      <c r="G860" s="2" t="s">
        <v>1555</v>
      </c>
      <c r="H860" s="2" t="s">
        <v>1556</v>
      </c>
      <c r="I860" s="139" t="s">
        <v>484</v>
      </c>
      <c r="J860" s="139" t="s">
        <v>1437</v>
      </c>
      <c r="K860" s="139" t="s">
        <v>248</v>
      </c>
      <c r="L860" s="139" t="s">
        <v>298</v>
      </c>
      <c r="M860" s="140" t="s">
        <v>8160</v>
      </c>
      <c r="N860" s="141">
        <v>15.65</v>
      </c>
      <c r="O860" s="142">
        <f t="shared" si="65"/>
        <v>200</v>
      </c>
      <c r="P860" s="2">
        <v>200</v>
      </c>
      <c r="Q860" s="2"/>
      <c r="R860" s="143" t="e">
        <f t="shared" si="66"/>
        <v>#DIV/0!</v>
      </c>
      <c r="S860" s="143">
        <f t="shared" si="67"/>
        <v>0</v>
      </c>
      <c r="T860" s="144">
        <f>IF(P860="nio",0,IF(P860&gt;0,VLOOKUP(K860,'3-Productie normen'!A:W,VLOOKUP(P860,'3-Productie normen'!$B$37:$C$59,2,FALSE),FALSE)))/VLOOKUP(B860,'2-Kosten per locatie'!$A$11:$C$31,3,FALSE)</f>
        <v>0</v>
      </c>
      <c r="U860" s="144">
        <f t="shared" si="68"/>
        <v>0</v>
      </c>
      <c r="V860" s="145" t="str">
        <f>VLOOKUP(K860,'3-Productie normen'!A:AG,29,FALSE)</f>
        <v>V</v>
      </c>
      <c r="W860" s="145"/>
      <c r="X860" s="146"/>
      <c r="Y860" s="147">
        <f t="shared" si="69"/>
        <v>3130</v>
      </c>
    </row>
    <row r="861" spans="1:25" s="148" customFormat="1" ht="13.9" customHeight="1">
      <c r="A861" s="137">
        <v>861</v>
      </c>
      <c r="B861" s="138" t="s">
        <v>1427</v>
      </c>
      <c r="C861" s="138" t="s">
        <v>1428</v>
      </c>
      <c r="D861" s="138"/>
      <c r="E861" s="2">
        <v>0</v>
      </c>
      <c r="F861" s="2" t="s">
        <v>372</v>
      </c>
      <c r="G861" s="2" t="s">
        <v>1557</v>
      </c>
      <c r="H861" s="2" t="s">
        <v>1558</v>
      </c>
      <c r="I861" s="139" t="s">
        <v>491</v>
      </c>
      <c r="J861" s="139" t="s">
        <v>1559</v>
      </c>
      <c r="K861" s="139" t="s">
        <v>259</v>
      </c>
      <c r="L861" s="139" t="s">
        <v>1560</v>
      </c>
      <c r="M861" s="140"/>
      <c r="N861" s="141">
        <v>5.03</v>
      </c>
      <c r="O861" s="142">
        <f t="shared" si="65"/>
        <v>0</v>
      </c>
      <c r="P861" s="2" t="s">
        <v>477</v>
      </c>
      <c r="Q861" s="2"/>
      <c r="R861" s="143">
        <f t="shared" si="66"/>
        <v>0</v>
      </c>
      <c r="S861" s="143">
        <f t="shared" si="67"/>
        <v>0</v>
      </c>
      <c r="T861" s="144">
        <f>IF(P861="nio",0,IF(P861&gt;0,VLOOKUP(K861,'3-Productie normen'!A:W,VLOOKUP(P861,'3-Productie normen'!$B$37:$C$59,2,FALSE),FALSE)))/VLOOKUP(B861,'2-Kosten per locatie'!$A$11:$C$31,3,FALSE)</f>
        <v>0</v>
      </c>
      <c r="U861" s="144">
        <f t="shared" si="68"/>
        <v>0</v>
      </c>
      <c r="V861" s="145">
        <f>VLOOKUP(K861,'3-Productie normen'!A:AG,29,FALSE)</f>
        <v>0</v>
      </c>
      <c r="W861" s="145"/>
      <c r="X861" s="146"/>
      <c r="Y861" s="147">
        <f t="shared" si="69"/>
        <v>0</v>
      </c>
    </row>
    <row r="862" spans="1:25" s="148" customFormat="1" ht="13.9" customHeight="1">
      <c r="A862" s="137">
        <v>862</v>
      </c>
      <c r="B862" s="138" t="s">
        <v>1427</v>
      </c>
      <c r="C862" s="138" t="s">
        <v>1428</v>
      </c>
      <c r="D862" s="138"/>
      <c r="E862" s="2">
        <v>0</v>
      </c>
      <c r="F862" s="2" t="s">
        <v>372</v>
      </c>
      <c r="G862" s="2" t="s">
        <v>1561</v>
      </c>
      <c r="H862" s="2" t="s">
        <v>1562</v>
      </c>
      <c r="I862" s="139" t="s">
        <v>491</v>
      </c>
      <c r="J862" s="139" t="s">
        <v>1443</v>
      </c>
      <c r="K862" s="139" t="s">
        <v>4571</v>
      </c>
      <c r="L862" s="139" t="s">
        <v>298</v>
      </c>
      <c r="M862" s="140" t="s">
        <v>8160</v>
      </c>
      <c r="N862" s="141">
        <v>39.549999999999997</v>
      </c>
      <c r="O862" s="142">
        <f t="shared" si="65"/>
        <v>200</v>
      </c>
      <c r="P862" s="2">
        <v>200</v>
      </c>
      <c r="Q862" s="2"/>
      <c r="R862" s="143" t="e">
        <f t="shared" si="66"/>
        <v>#DIV/0!</v>
      </c>
      <c r="S862" s="143">
        <f t="shared" si="67"/>
        <v>0</v>
      </c>
      <c r="T862" s="144">
        <f>IF(P862="nio",0,IF(P862&gt;0,VLOOKUP(K862,'3-Productie normen'!A:W,VLOOKUP(P862,'3-Productie normen'!$B$37:$C$59,2,FALSE),FALSE)))/VLOOKUP(B862,'2-Kosten per locatie'!$A$11:$C$31,3,FALSE)</f>
        <v>0</v>
      </c>
      <c r="U862" s="144">
        <f t="shared" si="68"/>
        <v>0</v>
      </c>
      <c r="V862" s="145" t="str">
        <f>VLOOKUP(K862,'3-Productie normen'!A:AG,29,FALSE)</f>
        <v>V</v>
      </c>
      <c r="W862" s="145"/>
      <c r="X862" s="146"/>
      <c r="Y862" s="147">
        <f t="shared" si="69"/>
        <v>7909.9999999999991</v>
      </c>
    </row>
    <row r="863" spans="1:25" s="148" customFormat="1" ht="13.9" customHeight="1">
      <c r="A863" s="137">
        <v>863</v>
      </c>
      <c r="B863" s="138" t="s">
        <v>1427</v>
      </c>
      <c r="C863" s="138" t="s">
        <v>1428</v>
      </c>
      <c r="D863" s="138"/>
      <c r="E863" s="2">
        <v>0</v>
      </c>
      <c r="F863" s="2" t="s">
        <v>372</v>
      </c>
      <c r="G863" s="2" t="s">
        <v>1563</v>
      </c>
      <c r="H863" s="2" t="s">
        <v>1564</v>
      </c>
      <c r="I863" s="139" t="s">
        <v>491</v>
      </c>
      <c r="J863" s="139" t="s">
        <v>1443</v>
      </c>
      <c r="K863" s="139" t="s">
        <v>4571</v>
      </c>
      <c r="L863" s="139" t="s">
        <v>298</v>
      </c>
      <c r="M863" s="140" t="s">
        <v>8160</v>
      </c>
      <c r="N863" s="141">
        <v>35.81</v>
      </c>
      <c r="O863" s="142">
        <f t="shared" si="65"/>
        <v>200</v>
      </c>
      <c r="P863" s="2">
        <v>200</v>
      </c>
      <c r="Q863" s="2"/>
      <c r="R863" s="143" t="e">
        <f t="shared" si="66"/>
        <v>#DIV/0!</v>
      </c>
      <c r="S863" s="143">
        <f t="shared" si="67"/>
        <v>0</v>
      </c>
      <c r="T863" s="144">
        <f>IF(P863="nio",0,IF(P863&gt;0,VLOOKUP(K863,'3-Productie normen'!A:W,VLOOKUP(P863,'3-Productie normen'!$B$37:$C$59,2,FALSE),FALSE)))/VLOOKUP(B863,'2-Kosten per locatie'!$A$11:$C$31,3,FALSE)</f>
        <v>0</v>
      </c>
      <c r="U863" s="144">
        <f t="shared" si="68"/>
        <v>0</v>
      </c>
      <c r="V863" s="145" t="str">
        <f>VLOOKUP(K863,'3-Productie normen'!A:AG,29,FALSE)</f>
        <v>V</v>
      </c>
      <c r="W863" s="145"/>
      <c r="X863" s="146"/>
      <c r="Y863" s="147">
        <f t="shared" si="69"/>
        <v>7162</v>
      </c>
    </row>
    <row r="864" spans="1:25" s="148" customFormat="1" ht="13.9" customHeight="1">
      <c r="A864" s="137">
        <v>864</v>
      </c>
      <c r="B864" s="138" t="s">
        <v>1427</v>
      </c>
      <c r="C864" s="138" t="s">
        <v>1428</v>
      </c>
      <c r="D864" s="138"/>
      <c r="E864" s="2">
        <v>0</v>
      </c>
      <c r="F864" s="2" t="s">
        <v>372</v>
      </c>
      <c r="G864" s="2" t="s">
        <v>1565</v>
      </c>
      <c r="H864" s="2" t="s">
        <v>1566</v>
      </c>
      <c r="I864" s="139" t="s">
        <v>267</v>
      </c>
      <c r="J864" s="139" t="s">
        <v>1528</v>
      </c>
      <c r="K864" s="139" t="s">
        <v>259</v>
      </c>
      <c r="L864" s="139" t="s">
        <v>246</v>
      </c>
      <c r="M864" s="140"/>
      <c r="N864" s="141">
        <v>7.02</v>
      </c>
      <c r="O864" s="142">
        <f t="shared" si="65"/>
        <v>0</v>
      </c>
      <c r="P864" s="2" t="s">
        <v>477</v>
      </c>
      <c r="Q864" s="2"/>
      <c r="R864" s="143">
        <f t="shared" si="66"/>
        <v>0</v>
      </c>
      <c r="S864" s="143">
        <f t="shared" si="67"/>
        <v>0</v>
      </c>
      <c r="T864" s="144">
        <f>IF(P864="nio",0,IF(P864&gt;0,VLOOKUP(K864,'3-Productie normen'!A:W,VLOOKUP(P864,'3-Productie normen'!$B$37:$C$59,2,FALSE),FALSE)))/VLOOKUP(B864,'2-Kosten per locatie'!$A$11:$C$31,3,FALSE)</f>
        <v>0</v>
      </c>
      <c r="U864" s="144">
        <f t="shared" si="68"/>
        <v>0</v>
      </c>
      <c r="V864" s="145">
        <f>VLOOKUP(K864,'3-Productie normen'!A:AG,29,FALSE)</f>
        <v>0</v>
      </c>
      <c r="W864" s="145"/>
      <c r="X864" s="146"/>
      <c r="Y864" s="147">
        <f t="shared" si="69"/>
        <v>0</v>
      </c>
    </row>
    <row r="865" spans="1:25" s="148" customFormat="1" ht="13.9" customHeight="1">
      <c r="A865" s="137">
        <v>865</v>
      </c>
      <c r="B865" s="138" t="s">
        <v>1427</v>
      </c>
      <c r="C865" s="138" t="s">
        <v>1428</v>
      </c>
      <c r="D865" s="138"/>
      <c r="E865" s="2">
        <v>0</v>
      </c>
      <c r="F865" s="2" t="s">
        <v>372</v>
      </c>
      <c r="G865" s="2" t="s">
        <v>1567</v>
      </c>
      <c r="H865" s="2" t="s">
        <v>1568</v>
      </c>
      <c r="I865" s="139" t="s">
        <v>267</v>
      </c>
      <c r="J865" s="139" t="s">
        <v>1528</v>
      </c>
      <c r="K865" s="139" t="s">
        <v>259</v>
      </c>
      <c r="L865" s="139" t="s">
        <v>246</v>
      </c>
      <c r="M865" s="140"/>
      <c r="N865" s="141">
        <v>3.23</v>
      </c>
      <c r="O865" s="142">
        <f t="shared" si="65"/>
        <v>0</v>
      </c>
      <c r="P865" s="2" t="s">
        <v>477</v>
      </c>
      <c r="Q865" s="2"/>
      <c r="R865" s="143">
        <f t="shared" si="66"/>
        <v>0</v>
      </c>
      <c r="S865" s="143">
        <f t="shared" si="67"/>
        <v>0</v>
      </c>
      <c r="T865" s="144">
        <f>IF(P865="nio",0,IF(P865&gt;0,VLOOKUP(K865,'3-Productie normen'!A:W,VLOOKUP(P865,'3-Productie normen'!$B$37:$C$59,2,FALSE),FALSE)))/VLOOKUP(B865,'2-Kosten per locatie'!$A$11:$C$31,3,FALSE)</f>
        <v>0</v>
      </c>
      <c r="U865" s="144">
        <f t="shared" si="68"/>
        <v>0</v>
      </c>
      <c r="V865" s="145">
        <f>VLOOKUP(K865,'3-Productie normen'!A:AG,29,FALSE)</f>
        <v>0</v>
      </c>
      <c r="W865" s="145"/>
      <c r="X865" s="146"/>
      <c r="Y865" s="147">
        <f t="shared" si="69"/>
        <v>0</v>
      </c>
    </row>
    <row r="866" spans="1:25" s="148" customFormat="1" ht="13.9" customHeight="1">
      <c r="A866" s="137">
        <v>866</v>
      </c>
      <c r="B866" s="138" t="s">
        <v>1427</v>
      </c>
      <c r="C866" s="138" t="s">
        <v>1428</v>
      </c>
      <c r="D866" s="138"/>
      <c r="E866" s="2">
        <v>0</v>
      </c>
      <c r="F866" s="2" t="s">
        <v>372</v>
      </c>
      <c r="G866" s="2" t="s">
        <v>1569</v>
      </c>
      <c r="H866" s="2" t="s">
        <v>1570</v>
      </c>
      <c r="I866" s="139" t="s">
        <v>267</v>
      </c>
      <c r="J866" s="139" t="s">
        <v>1462</v>
      </c>
      <c r="K866" s="139" t="s">
        <v>259</v>
      </c>
      <c r="L866" s="139" t="s">
        <v>298</v>
      </c>
      <c r="M866" s="140"/>
      <c r="N866" s="141">
        <v>6.44</v>
      </c>
      <c r="O866" s="142">
        <f t="shared" si="65"/>
        <v>0</v>
      </c>
      <c r="P866" s="2" t="s">
        <v>477</v>
      </c>
      <c r="Q866" s="2"/>
      <c r="R866" s="143">
        <f t="shared" si="66"/>
        <v>0</v>
      </c>
      <c r="S866" s="143">
        <f t="shared" si="67"/>
        <v>0</v>
      </c>
      <c r="T866" s="144">
        <f>IF(P866="nio",0,IF(P866&gt;0,VLOOKUP(K866,'3-Productie normen'!A:W,VLOOKUP(P866,'3-Productie normen'!$B$37:$C$59,2,FALSE),FALSE)))/VLOOKUP(B866,'2-Kosten per locatie'!$A$11:$C$31,3,FALSE)</f>
        <v>0</v>
      </c>
      <c r="U866" s="144">
        <f t="shared" si="68"/>
        <v>0</v>
      </c>
      <c r="V866" s="145">
        <f>VLOOKUP(K866,'3-Productie normen'!A:AG,29,FALSE)</f>
        <v>0</v>
      </c>
      <c r="W866" s="145"/>
      <c r="X866" s="146"/>
      <c r="Y866" s="147">
        <f t="shared" si="69"/>
        <v>0</v>
      </c>
    </row>
    <row r="867" spans="1:25" s="148" customFormat="1" ht="13.9" customHeight="1">
      <c r="A867" s="137">
        <v>867</v>
      </c>
      <c r="B867" s="138" t="s">
        <v>1427</v>
      </c>
      <c r="C867" s="138" t="s">
        <v>1428</v>
      </c>
      <c r="D867" s="138"/>
      <c r="E867" s="2">
        <v>0</v>
      </c>
      <c r="F867" s="2" t="s">
        <v>372</v>
      </c>
      <c r="G867" s="2" t="s">
        <v>1571</v>
      </c>
      <c r="H867" s="2" t="s">
        <v>1572</v>
      </c>
      <c r="I867" s="139" t="s">
        <v>267</v>
      </c>
      <c r="J867" s="139" t="s">
        <v>1520</v>
      </c>
      <c r="K867" s="139" t="s">
        <v>259</v>
      </c>
      <c r="L867" s="139" t="s">
        <v>298</v>
      </c>
      <c r="M867" s="140"/>
      <c r="N867" s="141">
        <v>1.51</v>
      </c>
      <c r="O867" s="142">
        <f t="shared" si="65"/>
        <v>0</v>
      </c>
      <c r="P867" s="2" t="s">
        <v>477</v>
      </c>
      <c r="Q867" s="2"/>
      <c r="R867" s="143">
        <f t="shared" si="66"/>
        <v>0</v>
      </c>
      <c r="S867" s="143">
        <f t="shared" si="67"/>
        <v>0</v>
      </c>
      <c r="T867" s="144">
        <f>IF(P867="nio",0,IF(P867&gt;0,VLOOKUP(K867,'3-Productie normen'!A:W,VLOOKUP(P867,'3-Productie normen'!$B$37:$C$59,2,FALSE),FALSE)))/VLOOKUP(B867,'2-Kosten per locatie'!$A$11:$C$31,3,FALSE)</f>
        <v>0</v>
      </c>
      <c r="U867" s="144">
        <f t="shared" si="68"/>
        <v>0</v>
      </c>
      <c r="V867" s="145">
        <f>VLOOKUP(K867,'3-Productie normen'!A:AG,29,FALSE)</f>
        <v>0</v>
      </c>
      <c r="W867" s="145"/>
      <c r="X867" s="146"/>
      <c r="Y867" s="147">
        <f t="shared" si="69"/>
        <v>0</v>
      </c>
    </row>
    <row r="868" spans="1:25" s="148" customFormat="1" ht="13.9" customHeight="1">
      <c r="A868" s="137">
        <v>868</v>
      </c>
      <c r="B868" s="138" t="s">
        <v>1427</v>
      </c>
      <c r="C868" s="138" t="s">
        <v>1428</v>
      </c>
      <c r="D868" s="138"/>
      <c r="E868" s="2">
        <v>0</v>
      </c>
      <c r="F868" s="2" t="s">
        <v>372</v>
      </c>
      <c r="G868" s="2" t="s">
        <v>1573</v>
      </c>
      <c r="H868" s="2" t="s">
        <v>1574</v>
      </c>
      <c r="I868" s="139" t="s">
        <v>267</v>
      </c>
      <c r="J868" s="139" t="s">
        <v>1520</v>
      </c>
      <c r="K868" s="139" t="s">
        <v>259</v>
      </c>
      <c r="L868" s="139" t="s">
        <v>298</v>
      </c>
      <c r="M868" s="140"/>
      <c r="N868" s="141">
        <v>1.44</v>
      </c>
      <c r="O868" s="142">
        <f t="shared" si="65"/>
        <v>0</v>
      </c>
      <c r="P868" s="2" t="s">
        <v>477</v>
      </c>
      <c r="Q868" s="2"/>
      <c r="R868" s="143">
        <f t="shared" si="66"/>
        <v>0</v>
      </c>
      <c r="S868" s="143">
        <f t="shared" si="67"/>
        <v>0</v>
      </c>
      <c r="T868" s="144">
        <f>IF(P868="nio",0,IF(P868&gt;0,VLOOKUP(K868,'3-Productie normen'!A:W,VLOOKUP(P868,'3-Productie normen'!$B$37:$C$59,2,FALSE),FALSE)))/VLOOKUP(B868,'2-Kosten per locatie'!$A$11:$C$31,3,FALSE)</f>
        <v>0</v>
      </c>
      <c r="U868" s="144">
        <f t="shared" si="68"/>
        <v>0</v>
      </c>
      <c r="V868" s="145">
        <f>VLOOKUP(K868,'3-Productie normen'!A:AG,29,FALSE)</f>
        <v>0</v>
      </c>
      <c r="W868" s="145"/>
      <c r="X868" s="146"/>
      <c r="Y868" s="147">
        <f t="shared" si="69"/>
        <v>0</v>
      </c>
    </row>
    <row r="869" spans="1:25" s="148" customFormat="1" ht="13.9" customHeight="1">
      <c r="A869" s="137">
        <v>869</v>
      </c>
      <c r="B869" s="138" t="s">
        <v>1427</v>
      </c>
      <c r="C869" s="138" t="s">
        <v>1428</v>
      </c>
      <c r="D869" s="138"/>
      <c r="E869" s="2">
        <v>0</v>
      </c>
      <c r="F869" s="2" t="s">
        <v>372</v>
      </c>
      <c r="G869" s="2" t="s">
        <v>1575</v>
      </c>
      <c r="H869" s="2" t="s">
        <v>1576</v>
      </c>
      <c r="I869" s="139" t="s">
        <v>46</v>
      </c>
      <c r="J869" s="139" t="s">
        <v>1465</v>
      </c>
      <c r="K869" s="139" t="s">
        <v>321</v>
      </c>
      <c r="L869" s="139" t="s">
        <v>298</v>
      </c>
      <c r="M869" s="140" t="s">
        <v>8160</v>
      </c>
      <c r="N869" s="141">
        <v>2.84</v>
      </c>
      <c r="O869" s="142">
        <f t="shared" si="65"/>
        <v>400</v>
      </c>
      <c r="P869" s="2">
        <v>200</v>
      </c>
      <c r="Q869" s="2">
        <v>200</v>
      </c>
      <c r="R869" s="143" t="e">
        <f t="shared" si="66"/>
        <v>#DIV/0!</v>
      </c>
      <c r="S869" s="143" t="e">
        <f t="shared" si="67"/>
        <v>#DIV/0!</v>
      </c>
      <c r="T869" s="144">
        <f>IF(P869="nio",0,IF(P869&gt;0,VLOOKUP(K869,'3-Productie normen'!A:W,VLOOKUP(P869,'3-Productie normen'!$B$37:$C$59,2,FALSE),FALSE)))/VLOOKUP(B869,'2-Kosten per locatie'!$A$11:$C$31,3,FALSE)</f>
        <v>0</v>
      </c>
      <c r="U869" s="144">
        <f t="shared" si="68"/>
        <v>0</v>
      </c>
      <c r="V869" s="145" t="str">
        <f>VLOOKUP(K869,'3-Productie normen'!A:AG,29,FALSE)</f>
        <v>S</v>
      </c>
      <c r="W869" s="145"/>
      <c r="X869" s="146"/>
      <c r="Y869" s="147">
        <f t="shared" si="69"/>
        <v>1136</v>
      </c>
    </row>
    <row r="870" spans="1:25" s="148" customFormat="1" ht="13.9" customHeight="1">
      <c r="A870" s="137">
        <v>870</v>
      </c>
      <c r="B870" s="138" t="s">
        <v>1427</v>
      </c>
      <c r="C870" s="138" t="s">
        <v>1428</v>
      </c>
      <c r="D870" s="138"/>
      <c r="E870" s="2">
        <v>0</v>
      </c>
      <c r="F870" s="2" t="s">
        <v>372</v>
      </c>
      <c r="G870" s="2" t="s">
        <v>1577</v>
      </c>
      <c r="H870" s="2" t="s">
        <v>1578</v>
      </c>
      <c r="I870" s="139" t="s">
        <v>46</v>
      </c>
      <c r="J870" s="139" t="s">
        <v>1468</v>
      </c>
      <c r="K870" s="139" t="s">
        <v>321</v>
      </c>
      <c r="L870" s="139" t="s">
        <v>298</v>
      </c>
      <c r="M870" s="140" t="s">
        <v>8160</v>
      </c>
      <c r="N870" s="141">
        <v>0.95</v>
      </c>
      <c r="O870" s="142">
        <f t="shared" si="65"/>
        <v>400</v>
      </c>
      <c r="P870" s="2">
        <v>200</v>
      </c>
      <c r="Q870" s="2">
        <v>200</v>
      </c>
      <c r="R870" s="143" t="e">
        <f t="shared" si="66"/>
        <v>#DIV/0!</v>
      </c>
      <c r="S870" s="143" t="e">
        <f t="shared" si="67"/>
        <v>#DIV/0!</v>
      </c>
      <c r="T870" s="144">
        <f>IF(P870="nio",0,IF(P870&gt;0,VLOOKUP(K870,'3-Productie normen'!A:W,VLOOKUP(P870,'3-Productie normen'!$B$37:$C$59,2,FALSE),FALSE)))/VLOOKUP(B870,'2-Kosten per locatie'!$A$11:$C$31,3,FALSE)</f>
        <v>0</v>
      </c>
      <c r="U870" s="144">
        <f t="shared" si="68"/>
        <v>0</v>
      </c>
      <c r="V870" s="145" t="str">
        <f>VLOOKUP(K870,'3-Productie normen'!A:AG,29,FALSE)</f>
        <v>S</v>
      </c>
      <c r="W870" s="145"/>
      <c r="X870" s="146"/>
      <c r="Y870" s="147">
        <f t="shared" si="69"/>
        <v>380</v>
      </c>
    </row>
    <row r="871" spans="1:25" s="148" customFormat="1" ht="13.9" customHeight="1">
      <c r="A871" s="137">
        <v>871</v>
      </c>
      <c r="B871" s="138" t="s">
        <v>1427</v>
      </c>
      <c r="C871" s="138" t="s">
        <v>1428</v>
      </c>
      <c r="D871" s="138"/>
      <c r="E871" s="2">
        <v>0</v>
      </c>
      <c r="F871" s="2" t="s">
        <v>372</v>
      </c>
      <c r="G871" s="2" t="s">
        <v>1579</v>
      </c>
      <c r="H871" s="2" t="s">
        <v>1580</v>
      </c>
      <c r="I871" s="139" t="s">
        <v>46</v>
      </c>
      <c r="J871" s="139" t="s">
        <v>1468</v>
      </c>
      <c r="K871" s="139" t="s">
        <v>321</v>
      </c>
      <c r="L871" s="139" t="s">
        <v>298</v>
      </c>
      <c r="M871" s="140" t="s">
        <v>8160</v>
      </c>
      <c r="N871" s="141">
        <v>0.95</v>
      </c>
      <c r="O871" s="142">
        <f t="shared" si="65"/>
        <v>400</v>
      </c>
      <c r="P871" s="2">
        <v>200</v>
      </c>
      <c r="Q871" s="2">
        <v>200</v>
      </c>
      <c r="R871" s="143" t="e">
        <f t="shared" si="66"/>
        <v>#DIV/0!</v>
      </c>
      <c r="S871" s="143" t="e">
        <f t="shared" si="67"/>
        <v>#DIV/0!</v>
      </c>
      <c r="T871" s="144">
        <f>IF(P871="nio",0,IF(P871&gt;0,VLOOKUP(K871,'3-Productie normen'!A:W,VLOOKUP(P871,'3-Productie normen'!$B$37:$C$59,2,FALSE),FALSE)))/VLOOKUP(B871,'2-Kosten per locatie'!$A$11:$C$31,3,FALSE)</f>
        <v>0</v>
      </c>
      <c r="U871" s="144">
        <f t="shared" si="68"/>
        <v>0</v>
      </c>
      <c r="V871" s="145" t="str">
        <f>VLOOKUP(K871,'3-Productie normen'!A:AG,29,FALSE)</f>
        <v>S</v>
      </c>
      <c r="W871" s="145"/>
      <c r="X871" s="146"/>
      <c r="Y871" s="147">
        <f t="shared" si="69"/>
        <v>380</v>
      </c>
    </row>
    <row r="872" spans="1:25" s="148" customFormat="1" ht="13.9" customHeight="1">
      <c r="A872" s="137">
        <v>872</v>
      </c>
      <c r="B872" s="138" t="s">
        <v>1427</v>
      </c>
      <c r="C872" s="138" t="s">
        <v>1428</v>
      </c>
      <c r="D872" s="138"/>
      <c r="E872" s="2">
        <v>0</v>
      </c>
      <c r="F872" s="2" t="s">
        <v>372</v>
      </c>
      <c r="G872" s="2" t="s">
        <v>1581</v>
      </c>
      <c r="H872" s="2" t="s">
        <v>1582</v>
      </c>
      <c r="I872" s="139" t="s">
        <v>46</v>
      </c>
      <c r="J872" s="139" t="s">
        <v>1465</v>
      </c>
      <c r="K872" s="139" t="s">
        <v>321</v>
      </c>
      <c r="L872" s="139" t="s">
        <v>298</v>
      </c>
      <c r="M872" s="140" t="s">
        <v>8160</v>
      </c>
      <c r="N872" s="141">
        <v>2.84</v>
      </c>
      <c r="O872" s="142">
        <f t="shared" si="65"/>
        <v>400</v>
      </c>
      <c r="P872" s="2">
        <v>200</v>
      </c>
      <c r="Q872" s="2">
        <v>200</v>
      </c>
      <c r="R872" s="143" t="e">
        <f t="shared" si="66"/>
        <v>#DIV/0!</v>
      </c>
      <c r="S872" s="143" t="e">
        <f t="shared" si="67"/>
        <v>#DIV/0!</v>
      </c>
      <c r="T872" s="144">
        <f>IF(P872="nio",0,IF(P872&gt;0,VLOOKUP(K872,'3-Productie normen'!A:W,VLOOKUP(P872,'3-Productie normen'!$B$37:$C$59,2,FALSE),FALSE)))/VLOOKUP(B872,'2-Kosten per locatie'!$A$11:$C$31,3,FALSE)</f>
        <v>0</v>
      </c>
      <c r="U872" s="144">
        <f t="shared" si="68"/>
        <v>0</v>
      </c>
      <c r="V872" s="145" t="str">
        <f>VLOOKUP(K872,'3-Productie normen'!A:AG,29,FALSE)</f>
        <v>S</v>
      </c>
      <c r="W872" s="145"/>
      <c r="X872" s="146"/>
      <c r="Y872" s="147">
        <f t="shared" si="69"/>
        <v>1136</v>
      </c>
    </row>
    <row r="873" spans="1:25" s="148" customFormat="1" ht="13.9" customHeight="1">
      <c r="A873" s="137">
        <v>873</v>
      </c>
      <c r="B873" s="138" t="s">
        <v>1427</v>
      </c>
      <c r="C873" s="138" t="s">
        <v>1428</v>
      </c>
      <c r="D873" s="138"/>
      <c r="E873" s="2">
        <v>0</v>
      </c>
      <c r="F873" s="2" t="s">
        <v>372</v>
      </c>
      <c r="G873" s="2" t="s">
        <v>1583</v>
      </c>
      <c r="H873" s="2" t="s">
        <v>1584</v>
      </c>
      <c r="I873" s="139" t="s">
        <v>46</v>
      </c>
      <c r="J873" s="139" t="s">
        <v>1468</v>
      </c>
      <c r="K873" s="139" t="s">
        <v>321</v>
      </c>
      <c r="L873" s="139" t="s">
        <v>298</v>
      </c>
      <c r="M873" s="140" t="s">
        <v>8160</v>
      </c>
      <c r="N873" s="141">
        <v>0.95</v>
      </c>
      <c r="O873" s="142">
        <f t="shared" si="65"/>
        <v>400</v>
      </c>
      <c r="P873" s="2">
        <v>200</v>
      </c>
      <c r="Q873" s="2">
        <v>200</v>
      </c>
      <c r="R873" s="143" t="e">
        <f t="shared" si="66"/>
        <v>#DIV/0!</v>
      </c>
      <c r="S873" s="143" t="e">
        <f t="shared" si="67"/>
        <v>#DIV/0!</v>
      </c>
      <c r="T873" s="144">
        <f>IF(P873="nio",0,IF(P873&gt;0,VLOOKUP(K873,'3-Productie normen'!A:W,VLOOKUP(P873,'3-Productie normen'!$B$37:$C$59,2,FALSE),FALSE)))/VLOOKUP(B873,'2-Kosten per locatie'!$A$11:$C$31,3,FALSE)</f>
        <v>0</v>
      </c>
      <c r="U873" s="144">
        <f t="shared" si="68"/>
        <v>0</v>
      </c>
      <c r="V873" s="145" t="str">
        <f>VLOOKUP(K873,'3-Productie normen'!A:AG,29,FALSE)</f>
        <v>S</v>
      </c>
      <c r="W873" s="145"/>
      <c r="X873" s="146"/>
      <c r="Y873" s="147">
        <f t="shared" si="69"/>
        <v>380</v>
      </c>
    </row>
    <row r="874" spans="1:25" s="148" customFormat="1" ht="13.9" customHeight="1">
      <c r="A874" s="137">
        <v>874</v>
      </c>
      <c r="B874" s="138" t="s">
        <v>1427</v>
      </c>
      <c r="C874" s="138" t="s">
        <v>1428</v>
      </c>
      <c r="D874" s="138"/>
      <c r="E874" s="2">
        <v>0</v>
      </c>
      <c r="F874" s="2" t="s">
        <v>372</v>
      </c>
      <c r="G874" s="2" t="s">
        <v>1585</v>
      </c>
      <c r="H874" s="2" t="s">
        <v>1586</v>
      </c>
      <c r="I874" s="139" t="s">
        <v>46</v>
      </c>
      <c r="J874" s="139" t="s">
        <v>1468</v>
      </c>
      <c r="K874" s="139" t="s">
        <v>321</v>
      </c>
      <c r="L874" s="139" t="s">
        <v>298</v>
      </c>
      <c r="M874" s="140" t="s">
        <v>8160</v>
      </c>
      <c r="N874" s="141">
        <v>0.95</v>
      </c>
      <c r="O874" s="142">
        <f t="shared" si="65"/>
        <v>400</v>
      </c>
      <c r="P874" s="2">
        <v>200</v>
      </c>
      <c r="Q874" s="2">
        <v>200</v>
      </c>
      <c r="R874" s="143" t="e">
        <f t="shared" si="66"/>
        <v>#DIV/0!</v>
      </c>
      <c r="S874" s="143" t="e">
        <f t="shared" si="67"/>
        <v>#DIV/0!</v>
      </c>
      <c r="T874" s="144">
        <f>IF(P874="nio",0,IF(P874&gt;0,VLOOKUP(K874,'3-Productie normen'!A:W,VLOOKUP(P874,'3-Productie normen'!$B$37:$C$59,2,FALSE),FALSE)))/VLOOKUP(B874,'2-Kosten per locatie'!$A$11:$C$31,3,FALSE)</f>
        <v>0</v>
      </c>
      <c r="U874" s="144">
        <f t="shared" si="68"/>
        <v>0</v>
      </c>
      <c r="V874" s="145" t="str">
        <f>VLOOKUP(K874,'3-Productie normen'!A:AG,29,FALSE)</f>
        <v>S</v>
      </c>
      <c r="W874" s="145"/>
      <c r="X874" s="146"/>
      <c r="Y874" s="147">
        <f t="shared" si="69"/>
        <v>380</v>
      </c>
    </row>
    <row r="875" spans="1:25" s="148" customFormat="1" ht="13.9" customHeight="1">
      <c r="A875" s="137">
        <v>875</v>
      </c>
      <c r="B875" s="138" t="s">
        <v>1427</v>
      </c>
      <c r="C875" s="138" t="s">
        <v>1428</v>
      </c>
      <c r="D875" s="138"/>
      <c r="E875" s="2">
        <v>0</v>
      </c>
      <c r="F875" s="2" t="s">
        <v>372</v>
      </c>
      <c r="G875" s="2" t="s">
        <v>1587</v>
      </c>
      <c r="H875" s="2" t="s">
        <v>1588</v>
      </c>
      <c r="I875" s="139" t="s">
        <v>46</v>
      </c>
      <c r="J875" s="139" t="s">
        <v>1465</v>
      </c>
      <c r="K875" s="139" t="s">
        <v>321</v>
      </c>
      <c r="L875" s="139" t="s">
        <v>298</v>
      </c>
      <c r="M875" s="140" t="s">
        <v>8160</v>
      </c>
      <c r="N875" s="141">
        <v>2.63</v>
      </c>
      <c r="O875" s="142">
        <f t="shared" si="65"/>
        <v>400</v>
      </c>
      <c r="P875" s="2">
        <v>200</v>
      </c>
      <c r="Q875" s="2">
        <v>200</v>
      </c>
      <c r="R875" s="143" t="e">
        <f t="shared" si="66"/>
        <v>#DIV/0!</v>
      </c>
      <c r="S875" s="143" t="e">
        <f t="shared" si="67"/>
        <v>#DIV/0!</v>
      </c>
      <c r="T875" s="144">
        <f>IF(P875="nio",0,IF(P875&gt;0,VLOOKUP(K875,'3-Productie normen'!A:W,VLOOKUP(P875,'3-Productie normen'!$B$37:$C$59,2,FALSE),FALSE)))/VLOOKUP(B875,'2-Kosten per locatie'!$A$11:$C$31,3,FALSE)</f>
        <v>0</v>
      </c>
      <c r="U875" s="144">
        <f t="shared" si="68"/>
        <v>0</v>
      </c>
      <c r="V875" s="145" t="str">
        <f>VLOOKUP(K875,'3-Productie normen'!A:AG,29,FALSE)</f>
        <v>S</v>
      </c>
      <c r="W875" s="145"/>
      <c r="X875" s="146"/>
      <c r="Y875" s="147">
        <f t="shared" si="69"/>
        <v>1052</v>
      </c>
    </row>
    <row r="876" spans="1:25" s="148" customFormat="1" ht="13.9" customHeight="1">
      <c r="A876" s="137">
        <v>876</v>
      </c>
      <c r="B876" s="138" t="s">
        <v>1427</v>
      </c>
      <c r="C876" s="138" t="s">
        <v>1428</v>
      </c>
      <c r="D876" s="138"/>
      <c r="E876" s="2">
        <v>0</v>
      </c>
      <c r="F876" s="2" t="s">
        <v>372</v>
      </c>
      <c r="G876" s="2" t="s">
        <v>1589</v>
      </c>
      <c r="H876" s="2" t="s">
        <v>1590</v>
      </c>
      <c r="I876" s="139" t="s">
        <v>46</v>
      </c>
      <c r="J876" s="139" t="s">
        <v>1591</v>
      </c>
      <c r="K876" s="139" t="s">
        <v>321</v>
      </c>
      <c r="L876" s="139" t="s">
        <v>298</v>
      </c>
      <c r="M876" s="140" t="s">
        <v>8160</v>
      </c>
      <c r="N876" s="141">
        <v>1.1100000000000001</v>
      </c>
      <c r="O876" s="142">
        <f t="shared" si="65"/>
        <v>400</v>
      </c>
      <c r="P876" s="2">
        <v>200</v>
      </c>
      <c r="Q876" s="2">
        <v>200</v>
      </c>
      <c r="R876" s="143" t="e">
        <f t="shared" si="66"/>
        <v>#DIV/0!</v>
      </c>
      <c r="S876" s="143" t="e">
        <f t="shared" si="67"/>
        <v>#DIV/0!</v>
      </c>
      <c r="T876" s="144">
        <f>IF(P876="nio",0,IF(P876&gt;0,VLOOKUP(K876,'3-Productie normen'!A:W,VLOOKUP(P876,'3-Productie normen'!$B$37:$C$59,2,FALSE),FALSE)))/VLOOKUP(B876,'2-Kosten per locatie'!$A$11:$C$31,3,FALSE)</f>
        <v>0</v>
      </c>
      <c r="U876" s="144">
        <f t="shared" si="68"/>
        <v>0</v>
      </c>
      <c r="V876" s="145" t="str">
        <f>VLOOKUP(K876,'3-Productie normen'!A:AG,29,FALSE)</f>
        <v>S</v>
      </c>
      <c r="W876" s="145"/>
      <c r="X876" s="146"/>
      <c r="Y876" s="147">
        <f t="shared" si="69"/>
        <v>444.00000000000006</v>
      </c>
    </row>
    <row r="877" spans="1:25" s="148" customFormat="1" ht="13.9" customHeight="1">
      <c r="A877" s="137">
        <v>877</v>
      </c>
      <c r="B877" s="138" t="s">
        <v>1427</v>
      </c>
      <c r="C877" s="138" t="s">
        <v>1428</v>
      </c>
      <c r="D877" s="138"/>
      <c r="E877" s="2">
        <v>0</v>
      </c>
      <c r="F877" s="2" t="s">
        <v>372</v>
      </c>
      <c r="G877" s="2" t="s">
        <v>1592</v>
      </c>
      <c r="H877" s="2" t="s">
        <v>1593</v>
      </c>
      <c r="I877" s="139" t="s">
        <v>46</v>
      </c>
      <c r="J877" s="139" t="s">
        <v>1468</v>
      </c>
      <c r="K877" s="139" t="s">
        <v>321</v>
      </c>
      <c r="L877" s="139" t="s">
        <v>298</v>
      </c>
      <c r="M877" s="140" t="s">
        <v>8160</v>
      </c>
      <c r="N877" s="141">
        <v>1.1100000000000001</v>
      </c>
      <c r="O877" s="142">
        <f t="shared" si="65"/>
        <v>400</v>
      </c>
      <c r="P877" s="2">
        <v>200</v>
      </c>
      <c r="Q877" s="2">
        <v>200</v>
      </c>
      <c r="R877" s="143" t="e">
        <f t="shared" si="66"/>
        <v>#DIV/0!</v>
      </c>
      <c r="S877" s="143" t="e">
        <f t="shared" si="67"/>
        <v>#DIV/0!</v>
      </c>
      <c r="T877" s="144">
        <f>IF(P877="nio",0,IF(P877&gt;0,VLOOKUP(K877,'3-Productie normen'!A:W,VLOOKUP(P877,'3-Productie normen'!$B$37:$C$59,2,FALSE),FALSE)))/VLOOKUP(B877,'2-Kosten per locatie'!$A$11:$C$31,3,FALSE)</f>
        <v>0</v>
      </c>
      <c r="U877" s="144">
        <f t="shared" si="68"/>
        <v>0</v>
      </c>
      <c r="V877" s="145" t="str">
        <f>VLOOKUP(K877,'3-Productie normen'!A:AG,29,FALSE)</f>
        <v>S</v>
      </c>
      <c r="W877" s="145"/>
      <c r="X877" s="146"/>
      <c r="Y877" s="147">
        <f t="shared" si="69"/>
        <v>444.00000000000006</v>
      </c>
    </row>
    <row r="878" spans="1:25" s="148" customFormat="1" ht="13.9" customHeight="1">
      <c r="A878" s="137">
        <v>878</v>
      </c>
      <c r="B878" s="138" t="s">
        <v>1427</v>
      </c>
      <c r="C878" s="138" t="s">
        <v>1428</v>
      </c>
      <c r="D878" s="138"/>
      <c r="E878" s="2">
        <v>0</v>
      </c>
      <c r="F878" s="2" t="s">
        <v>372</v>
      </c>
      <c r="G878" s="2" t="s">
        <v>1594</v>
      </c>
      <c r="H878" s="2" t="s">
        <v>1595</v>
      </c>
      <c r="I878" s="139" t="s">
        <v>46</v>
      </c>
      <c r="J878" s="139" t="s">
        <v>1465</v>
      </c>
      <c r="K878" s="139" t="s">
        <v>321</v>
      </c>
      <c r="L878" s="139" t="s">
        <v>298</v>
      </c>
      <c r="M878" s="140" t="s">
        <v>8160</v>
      </c>
      <c r="N878" s="141">
        <v>2.63</v>
      </c>
      <c r="O878" s="142">
        <f t="shared" si="65"/>
        <v>400</v>
      </c>
      <c r="P878" s="2">
        <v>200</v>
      </c>
      <c r="Q878" s="2">
        <v>200</v>
      </c>
      <c r="R878" s="143" t="e">
        <f t="shared" si="66"/>
        <v>#DIV/0!</v>
      </c>
      <c r="S878" s="143" t="e">
        <f t="shared" si="67"/>
        <v>#DIV/0!</v>
      </c>
      <c r="T878" s="144">
        <f>IF(P878="nio",0,IF(P878&gt;0,VLOOKUP(K878,'3-Productie normen'!A:W,VLOOKUP(P878,'3-Productie normen'!$B$37:$C$59,2,FALSE),FALSE)))/VLOOKUP(B878,'2-Kosten per locatie'!$A$11:$C$31,3,FALSE)</f>
        <v>0</v>
      </c>
      <c r="U878" s="144">
        <f t="shared" si="68"/>
        <v>0</v>
      </c>
      <c r="V878" s="145" t="str">
        <f>VLOOKUP(K878,'3-Productie normen'!A:AG,29,FALSE)</f>
        <v>S</v>
      </c>
      <c r="W878" s="145"/>
      <c r="X878" s="146"/>
      <c r="Y878" s="147">
        <f t="shared" si="69"/>
        <v>1052</v>
      </c>
    </row>
    <row r="879" spans="1:25" s="148" customFormat="1" ht="13.9" customHeight="1">
      <c r="A879" s="137">
        <v>879</v>
      </c>
      <c r="B879" s="138" t="s">
        <v>1427</v>
      </c>
      <c r="C879" s="138" t="s">
        <v>1428</v>
      </c>
      <c r="D879" s="138"/>
      <c r="E879" s="2">
        <v>0</v>
      </c>
      <c r="F879" s="2" t="s">
        <v>372</v>
      </c>
      <c r="G879" s="2" t="s">
        <v>1596</v>
      </c>
      <c r="H879" s="2" t="s">
        <v>1597</v>
      </c>
      <c r="I879" s="139" t="s">
        <v>46</v>
      </c>
      <c r="J879" s="139" t="s">
        <v>1591</v>
      </c>
      <c r="K879" s="139" t="s">
        <v>321</v>
      </c>
      <c r="L879" s="139" t="s">
        <v>298</v>
      </c>
      <c r="M879" s="140" t="s">
        <v>8160</v>
      </c>
      <c r="N879" s="141">
        <v>1.1100000000000001</v>
      </c>
      <c r="O879" s="142">
        <f t="shared" si="65"/>
        <v>400</v>
      </c>
      <c r="P879" s="2">
        <v>200</v>
      </c>
      <c r="Q879" s="2">
        <v>200</v>
      </c>
      <c r="R879" s="143" t="e">
        <f t="shared" si="66"/>
        <v>#DIV/0!</v>
      </c>
      <c r="S879" s="143" t="e">
        <f t="shared" si="67"/>
        <v>#DIV/0!</v>
      </c>
      <c r="T879" s="144">
        <f>IF(P879="nio",0,IF(P879&gt;0,VLOOKUP(K879,'3-Productie normen'!A:W,VLOOKUP(P879,'3-Productie normen'!$B$37:$C$59,2,FALSE),FALSE)))/VLOOKUP(B879,'2-Kosten per locatie'!$A$11:$C$31,3,FALSE)</f>
        <v>0</v>
      </c>
      <c r="U879" s="144">
        <f t="shared" si="68"/>
        <v>0</v>
      </c>
      <c r="V879" s="145" t="str">
        <f>VLOOKUP(K879,'3-Productie normen'!A:AG,29,FALSE)</f>
        <v>S</v>
      </c>
      <c r="W879" s="145"/>
      <c r="X879" s="146"/>
      <c r="Y879" s="147">
        <f t="shared" si="69"/>
        <v>444.00000000000006</v>
      </c>
    </row>
    <row r="880" spans="1:25" s="148" customFormat="1" ht="13.9" customHeight="1">
      <c r="A880" s="137">
        <v>880</v>
      </c>
      <c r="B880" s="138" t="s">
        <v>1427</v>
      </c>
      <c r="C880" s="138" t="s">
        <v>1428</v>
      </c>
      <c r="D880" s="138"/>
      <c r="E880" s="2">
        <v>0</v>
      </c>
      <c r="F880" s="2" t="s">
        <v>372</v>
      </c>
      <c r="G880" s="2" t="s">
        <v>1598</v>
      </c>
      <c r="H880" s="2" t="s">
        <v>1599</v>
      </c>
      <c r="I880" s="139" t="s">
        <v>46</v>
      </c>
      <c r="J880" s="139" t="s">
        <v>1468</v>
      </c>
      <c r="K880" s="139" t="s">
        <v>321</v>
      </c>
      <c r="L880" s="139" t="s">
        <v>298</v>
      </c>
      <c r="M880" s="140" t="s">
        <v>8160</v>
      </c>
      <c r="N880" s="141">
        <v>1.1100000000000001</v>
      </c>
      <c r="O880" s="142">
        <f t="shared" si="65"/>
        <v>400</v>
      </c>
      <c r="P880" s="2">
        <v>200</v>
      </c>
      <c r="Q880" s="2">
        <v>200</v>
      </c>
      <c r="R880" s="143" t="e">
        <f t="shared" si="66"/>
        <v>#DIV/0!</v>
      </c>
      <c r="S880" s="143" t="e">
        <f t="shared" si="67"/>
        <v>#DIV/0!</v>
      </c>
      <c r="T880" s="144">
        <f>IF(P880="nio",0,IF(P880&gt;0,VLOOKUP(K880,'3-Productie normen'!A:W,VLOOKUP(P880,'3-Productie normen'!$B$37:$C$59,2,FALSE),FALSE)))/VLOOKUP(B880,'2-Kosten per locatie'!$A$11:$C$31,3,FALSE)</f>
        <v>0</v>
      </c>
      <c r="U880" s="144">
        <f t="shared" si="68"/>
        <v>0</v>
      </c>
      <c r="V880" s="145" t="str">
        <f>VLOOKUP(K880,'3-Productie normen'!A:AG,29,FALSE)</f>
        <v>S</v>
      </c>
      <c r="W880" s="145"/>
      <c r="X880" s="146"/>
      <c r="Y880" s="147">
        <f t="shared" si="69"/>
        <v>444.00000000000006</v>
      </c>
    </row>
    <row r="881" spans="1:25" s="148" customFormat="1" ht="13.9" customHeight="1">
      <c r="A881" s="137">
        <v>881</v>
      </c>
      <c r="B881" s="138" t="s">
        <v>1427</v>
      </c>
      <c r="C881" s="138" t="s">
        <v>1428</v>
      </c>
      <c r="D881" s="138"/>
      <c r="E881" s="2">
        <v>0</v>
      </c>
      <c r="F881" s="2" t="s">
        <v>372</v>
      </c>
      <c r="G881" s="2" t="s">
        <v>1600</v>
      </c>
      <c r="H881" s="2" t="s">
        <v>1601</v>
      </c>
      <c r="I881" s="139" t="s">
        <v>350</v>
      </c>
      <c r="J881" s="139" t="s">
        <v>1602</v>
      </c>
      <c r="K881" s="139" t="s">
        <v>612</v>
      </c>
      <c r="L881" s="139" t="s">
        <v>298</v>
      </c>
      <c r="M881" s="140" t="s">
        <v>8160</v>
      </c>
      <c r="N881" s="141">
        <v>108.71</v>
      </c>
      <c r="O881" s="142">
        <f t="shared" si="65"/>
        <v>200</v>
      </c>
      <c r="P881" s="2">
        <v>200</v>
      </c>
      <c r="Q881" s="2"/>
      <c r="R881" s="143" t="e">
        <f t="shared" si="66"/>
        <v>#DIV/0!</v>
      </c>
      <c r="S881" s="143">
        <f t="shared" si="67"/>
        <v>0</v>
      </c>
      <c r="T881" s="144">
        <f>IF(P881="nio",0,IF(P881&gt;0,VLOOKUP(K881,'3-Productie normen'!A:W,VLOOKUP(P881,'3-Productie normen'!$B$37:$C$59,2,FALSE),FALSE)))/VLOOKUP(B881,'2-Kosten per locatie'!$A$11:$C$31,3,FALSE)</f>
        <v>0</v>
      </c>
      <c r="U881" s="144">
        <f t="shared" si="68"/>
        <v>0</v>
      </c>
      <c r="V881" s="145" t="str">
        <f>VLOOKUP(K881,'3-Productie normen'!A:AG,29,FALSE)</f>
        <v>L</v>
      </c>
      <c r="W881" s="145"/>
      <c r="X881" s="146"/>
      <c r="Y881" s="147">
        <f t="shared" si="69"/>
        <v>21742</v>
      </c>
    </row>
    <row r="882" spans="1:25" s="148" customFormat="1" ht="13.9" customHeight="1">
      <c r="A882" s="137">
        <v>882</v>
      </c>
      <c r="B882" s="138" t="s">
        <v>1427</v>
      </c>
      <c r="C882" s="138" t="s">
        <v>1428</v>
      </c>
      <c r="D882" s="138"/>
      <c r="E882" s="2">
        <v>0</v>
      </c>
      <c r="F882" s="2" t="s">
        <v>372</v>
      </c>
      <c r="G882" s="2" t="s">
        <v>1603</v>
      </c>
      <c r="H882" s="2" t="s">
        <v>1604</v>
      </c>
      <c r="I882" s="139" t="s">
        <v>350</v>
      </c>
      <c r="J882" s="139" t="s">
        <v>1605</v>
      </c>
      <c r="K882" s="139" t="s">
        <v>612</v>
      </c>
      <c r="L882" s="139" t="s">
        <v>298</v>
      </c>
      <c r="M882" s="140" t="s">
        <v>8160</v>
      </c>
      <c r="N882" s="141">
        <v>52.71</v>
      </c>
      <c r="O882" s="142">
        <f t="shared" si="65"/>
        <v>200</v>
      </c>
      <c r="P882" s="2">
        <v>200</v>
      </c>
      <c r="Q882" s="2"/>
      <c r="R882" s="143" t="e">
        <f t="shared" si="66"/>
        <v>#DIV/0!</v>
      </c>
      <c r="S882" s="143">
        <f t="shared" si="67"/>
        <v>0</v>
      </c>
      <c r="T882" s="144">
        <f>IF(P882="nio",0,IF(P882&gt;0,VLOOKUP(K882,'3-Productie normen'!A:W,VLOOKUP(P882,'3-Productie normen'!$B$37:$C$59,2,FALSE),FALSE)))/VLOOKUP(B882,'2-Kosten per locatie'!$A$11:$C$31,3,FALSE)</f>
        <v>0</v>
      </c>
      <c r="U882" s="144">
        <f t="shared" si="68"/>
        <v>0</v>
      </c>
      <c r="V882" s="145" t="str">
        <f>VLOOKUP(K882,'3-Productie normen'!A:AG,29,FALSE)</f>
        <v>L</v>
      </c>
      <c r="W882" s="145"/>
      <c r="X882" s="146"/>
      <c r="Y882" s="147">
        <f t="shared" si="69"/>
        <v>10542</v>
      </c>
    </row>
    <row r="883" spans="1:25" s="148" customFormat="1" ht="13.9" customHeight="1">
      <c r="A883" s="137">
        <v>883</v>
      </c>
      <c r="B883" s="138" t="s">
        <v>1427</v>
      </c>
      <c r="C883" s="138" t="s">
        <v>1428</v>
      </c>
      <c r="D883" s="138"/>
      <c r="E883" s="2">
        <v>0</v>
      </c>
      <c r="F883" s="2" t="s">
        <v>372</v>
      </c>
      <c r="G883" s="2" t="s">
        <v>1606</v>
      </c>
      <c r="H883" s="2" t="s">
        <v>1607</v>
      </c>
      <c r="I883" s="139" t="s">
        <v>267</v>
      </c>
      <c r="J883" s="139" t="s">
        <v>1528</v>
      </c>
      <c r="K883" s="139" t="s">
        <v>259</v>
      </c>
      <c r="L883" s="139" t="s">
        <v>298</v>
      </c>
      <c r="M883" s="140"/>
      <c r="N883" s="141">
        <v>2.88</v>
      </c>
      <c r="O883" s="142">
        <f t="shared" si="65"/>
        <v>0</v>
      </c>
      <c r="P883" s="2" t="s">
        <v>477</v>
      </c>
      <c r="Q883" s="2"/>
      <c r="R883" s="143">
        <f t="shared" si="66"/>
        <v>0</v>
      </c>
      <c r="S883" s="143">
        <f t="shared" si="67"/>
        <v>0</v>
      </c>
      <c r="T883" s="144">
        <f>IF(P883="nio",0,IF(P883&gt;0,VLOOKUP(K883,'3-Productie normen'!A:W,VLOOKUP(P883,'3-Productie normen'!$B$37:$C$59,2,FALSE),FALSE)))/VLOOKUP(B883,'2-Kosten per locatie'!$A$11:$C$31,3,FALSE)</f>
        <v>0</v>
      </c>
      <c r="U883" s="144">
        <f t="shared" si="68"/>
        <v>0</v>
      </c>
      <c r="V883" s="145">
        <f>VLOOKUP(K883,'3-Productie normen'!A:AG,29,FALSE)</f>
        <v>0</v>
      </c>
      <c r="W883" s="145"/>
      <c r="X883" s="146"/>
      <c r="Y883" s="147">
        <f t="shared" si="69"/>
        <v>0</v>
      </c>
    </row>
    <row r="884" spans="1:25" s="148" customFormat="1" ht="13.9" customHeight="1">
      <c r="A884" s="137">
        <v>884</v>
      </c>
      <c r="B884" s="138" t="s">
        <v>1427</v>
      </c>
      <c r="C884" s="138" t="s">
        <v>1428</v>
      </c>
      <c r="D884" s="138"/>
      <c r="E884" s="2">
        <v>0</v>
      </c>
      <c r="F884" s="2" t="s">
        <v>372</v>
      </c>
      <c r="G884" s="2" t="s">
        <v>1608</v>
      </c>
      <c r="H884" s="2" t="s">
        <v>1609</v>
      </c>
      <c r="I884" s="139" t="s">
        <v>350</v>
      </c>
      <c r="J884" s="139" t="s">
        <v>1605</v>
      </c>
      <c r="K884" s="139" t="s">
        <v>612</v>
      </c>
      <c r="L884" s="139" t="s">
        <v>298</v>
      </c>
      <c r="M884" s="140" t="s">
        <v>8160</v>
      </c>
      <c r="N884" s="141">
        <v>52.42</v>
      </c>
      <c r="O884" s="142">
        <f t="shared" si="65"/>
        <v>200</v>
      </c>
      <c r="P884" s="2">
        <v>200</v>
      </c>
      <c r="Q884" s="2"/>
      <c r="R884" s="143" t="e">
        <f t="shared" si="66"/>
        <v>#DIV/0!</v>
      </c>
      <c r="S884" s="143">
        <f t="shared" si="67"/>
        <v>0</v>
      </c>
      <c r="T884" s="144">
        <f>IF(P884="nio",0,IF(P884&gt;0,VLOOKUP(K884,'3-Productie normen'!A:W,VLOOKUP(P884,'3-Productie normen'!$B$37:$C$59,2,FALSE),FALSE)))/VLOOKUP(B884,'2-Kosten per locatie'!$A$11:$C$31,3,FALSE)</f>
        <v>0</v>
      </c>
      <c r="U884" s="144">
        <f t="shared" si="68"/>
        <v>0</v>
      </c>
      <c r="V884" s="145" t="str">
        <f>VLOOKUP(K884,'3-Productie normen'!A:AG,29,FALSE)</f>
        <v>L</v>
      </c>
      <c r="W884" s="145"/>
      <c r="X884" s="146"/>
      <c r="Y884" s="147">
        <f t="shared" si="69"/>
        <v>10484</v>
      </c>
    </row>
    <row r="885" spans="1:25" s="148" customFormat="1" ht="13.9" customHeight="1">
      <c r="A885" s="137">
        <v>885</v>
      </c>
      <c r="B885" s="138" t="s">
        <v>1427</v>
      </c>
      <c r="C885" s="138" t="s">
        <v>1428</v>
      </c>
      <c r="D885" s="138"/>
      <c r="E885" s="2">
        <v>0</v>
      </c>
      <c r="F885" s="2" t="s">
        <v>372</v>
      </c>
      <c r="G885" s="2" t="s">
        <v>1610</v>
      </c>
      <c r="H885" s="2" t="s">
        <v>1611</v>
      </c>
      <c r="I885" s="139" t="s">
        <v>267</v>
      </c>
      <c r="J885" s="139" t="s">
        <v>1528</v>
      </c>
      <c r="K885" s="139" t="s">
        <v>259</v>
      </c>
      <c r="L885" s="139" t="s">
        <v>298</v>
      </c>
      <c r="M885" s="140"/>
      <c r="N885" s="141">
        <v>2.88</v>
      </c>
      <c r="O885" s="142">
        <f t="shared" si="65"/>
        <v>0</v>
      </c>
      <c r="P885" s="2" t="s">
        <v>477</v>
      </c>
      <c r="Q885" s="2"/>
      <c r="R885" s="143">
        <f t="shared" si="66"/>
        <v>0</v>
      </c>
      <c r="S885" s="143">
        <f t="shared" si="67"/>
        <v>0</v>
      </c>
      <c r="T885" s="144">
        <f>IF(P885="nio",0,IF(P885&gt;0,VLOOKUP(K885,'3-Productie normen'!A:W,VLOOKUP(P885,'3-Productie normen'!$B$37:$C$59,2,FALSE),FALSE)))/VLOOKUP(B885,'2-Kosten per locatie'!$A$11:$C$31,3,FALSE)</f>
        <v>0</v>
      </c>
      <c r="U885" s="144">
        <f t="shared" si="68"/>
        <v>0</v>
      </c>
      <c r="V885" s="145">
        <f>VLOOKUP(K885,'3-Productie normen'!A:AG,29,FALSE)</f>
        <v>0</v>
      </c>
      <c r="W885" s="145"/>
      <c r="X885" s="146"/>
      <c r="Y885" s="147">
        <f t="shared" si="69"/>
        <v>0</v>
      </c>
    </row>
    <row r="886" spans="1:25" s="148" customFormat="1" ht="13.9" customHeight="1">
      <c r="A886" s="137">
        <v>886</v>
      </c>
      <c r="B886" s="138" t="s">
        <v>1427</v>
      </c>
      <c r="C886" s="138" t="s">
        <v>1428</v>
      </c>
      <c r="D886" s="138"/>
      <c r="E886" s="2">
        <v>0</v>
      </c>
      <c r="F886" s="2" t="s">
        <v>372</v>
      </c>
      <c r="G886" s="2" t="s">
        <v>1612</v>
      </c>
      <c r="H886" s="2" t="s">
        <v>1613</v>
      </c>
      <c r="I886" s="139" t="s">
        <v>350</v>
      </c>
      <c r="J886" s="139" t="s">
        <v>1614</v>
      </c>
      <c r="K886" s="139" t="s">
        <v>612</v>
      </c>
      <c r="L886" s="139" t="s">
        <v>298</v>
      </c>
      <c r="M886" s="140" t="s">
        <v>8160</v>
      </c>
      <c r="N886" s="141">
        <v>42.49</v>
      </c>
      <c r="O886" s="142">
        <f t="shared" si="65"/>
        <v>200</v>
      </c>
      <c r="P886" s="2">
        <v>200</v>
      </c>
      <c r="Q886" s="2"/>
      <c r="R886" s="143" t="e">
        <f t="shared" si="66"/>
        <v>#DIV/0!</v>
      </c>
      <c r="S886" s="143">
        <f t="shared" si="67"/>
        <v>0</v>
      </c>
      <c r="T886" s="144">
        <f>IF(P886="nio",0,IF(P886&gt;0,VLOOKUP(K886,'3-Productie normen'!A:W,VLOOKUP(P886,'3-Productie normen'!$B$37:$C$59,2,FALSE),FALSE)))/VLOOKUP(B886,'2-Kosten per locatie'!$A$11:$C$31,3,FALSE)</f>
        <v>0</v>
      </c>
      <c r="U886" s="144">
        <f t="shared" si="68"/>
        <v>0</v>
      </c>
      <c r="V886" s="145" t="str">
        <f>VLOOKUP(K886,'3-Productie normen'!A:AG,29,FALSE)</f>
        <v>L</v>
      </c>
      <c r="W886" s="145"/>
      <c r="X886" s="146"/>
      <c r="Y886" s="147">
        <f t="shared" si="69"/>
        <v>8498</v>
      </c>
    </row>
    <row r="887" spans="1:25" s="148" customFormat="1" ht="13.9" customHeight="1">
      <c r="A887" s="137">
        <v>887</v>
      </c>
      <c r="B887" s="138" t="s">
        <v>1427</v>
      </c>
      <c r="C887" s="138" t="s">
        <v>1428</v>
      </c>
      <c r="D887" s="138"/>
      <c r="E887" s="2">
        <v>0</v>
      </c>
      <c r="F887" s="2" t="s">
        <v>372</v>
      </c>
      <c r="G887" s="2" t="s">
        <v>1615</v>
      </c>
      <c r="H887" s="2" t="s">
        <v>1616</v>
      </c>
      <c r="I887" s="139" t="s">
        <v>350</v>
      </c>
      <c r="J887" s="139" t="s">
        <v>1614</v>
      </c>
      <c r="K887" s="139" t="s">
        <v>612</v>
      </c>
      <c r="L887" s="139" t="s">
        <v>298</v>
      </c>
      <c r="M887" s="140" t="s">
        <v>8160</v>
      </c>
      <c r="N887" s="141">
        <v>62.13</v>
      </c>
      <c r="O887" s="142">
        <f t="shared" si="65"/>
        <v>200</v>
      </c>
      <c r="P887" s="2">
        <v>200</v>
      </c>
      <c r="Q887" s="2"/>
      <c r="R887" s="143" t="e">
        <f t="shared" si="66"/>
        <v>#DIV/0!</v>
      </c>
      <c r="S887" s="143">
        <f t="shared" si="67"/>
        <v>0</v>
      </c>
      <c r="T887" s="144">
        <f>IF(P887="nio",0,IF(P887&gt;0,VLOOKUP(K887,'3-Productie normen'!A:W,VLOOKUP(P887,'3-Productie normen'!$B$37:$C$59,2,FALSE),FALSE)))/VLOOKUP(B887,'2-Kosten per locatie'!$A$11:$C$31,3,FALSE)</f>
        <v>0</v>
      </c>
      <c r="U887" s="144">
        <f t="shared" si="68"/>
        <v>0</v>
      </c>
      <c r="V887" s="145" t="str">
        <f>VLOOKUP(K887,'3-Productie normen'!A:AG,29,FALSE)</f>
        <v>L</v>
      </c>
      <c r="W887" s="145"/>
      <c r="X887" s="146"/>
      <c r="Y887" s="147">
        <f t="shared" si="69"/>
        <v>12426</v>
      </c>
    </row>
    <row r="888" spans="1:25" s="148" customFormat="1" ht="13.9" customHeight="1">
      <c r="A888" s="137">
        <v>888</v>
      </c>
      <c r="B888" s="138" t="s">
        <v>1427</v>
      </c>
      <c r="C888" s="138" t="s">
        <v>1428</v>
      </c>
      <c r="D888" s="138"/>
      <c r="E888" s="2">
        <v>0</v>
      </c>
      <c r="F888" s="2" t="s">
        <v>372</v>
      </c>
      <c r="G888" s="2" t="s">
        <v>1617</v>
      </c>
      <c r="H888" s="2" t="s">
        <v>1618</v>
      </c>
      <c r="I888" s="139" t="s">
        <v>350</v>
      </c>
      <c r="J888" s="139" t="s">
        <v>1619</v>
      </c>
      <c r="K888" s="139" t="s">
        <v>478</v>
      </c>
      <c r="L888" s="139" t="s">
        <v>298</v>
      </c>
      <c r="M888" s="140" t="s">
        <v>8160</v>
      </c>
      <c r="N888" s="141">
        <v>34.979999999999997</v>
      </c>
      <c r="O888" s="142">
        <f t="shared" si="65"/>
        <v>80</v>
      </c>
      <c r="P888" s="2">
        <v>80</v>
      </c>
      <c r="Q888" s="2"/>
      <c r="R888" s="143" t="e">
        <f t="shared" si="66"/>
        <v>#DIV/0!</v>
      </c>
      <c r="S888" s="143">
        <f t="shared" si="67"/>
        <v>0</v>
      </c>
      <c r="T888" s="144">
        <f>IF(P888="nio",0,IF(P888&gt;0,VLOOKUP(K888,'3-Productie normen'!A:W,VLOOKUP(P888,'3-Productie normen'!$B$37:$C$59,2,FALSE),FALSE)))/VLOOKUP(B888,'2-Kosten per locatie'!$A$11:$C$31,3,FALSE)</f>
        <v>0</v>
      </c>
      <c r="U888" s="144">
        <f t="shared" si="68"/>
        <v>0</v>
      </c>
      <c r="V888" s="145" t="str">
        <f>VLOOKUP(K888,'3-Productie normen'!A:AG,29,FALSE)</f>
        <v>B</v>
      </c>
      <c r="W888" s="145"/>
      <c r="X888" s="146"/>
      <c r="Y888" s="147">
        <f t="shared" si="69"/>
        <v>2798.3999999999996</v>
      </c>
    </row>
    <row r="889" spans="1:25" s="148" customFormat="1" ht="13.9" customHeight="1">
      <c r="A889" s="137">
        <v>889</v>
      </c>
      <c r="B889" s="138" t="s">
        <v>1427</v>
      </c>
      <c r="C889" s="138" t="s">
        <v>1428</v>
      </c>
      <c r="D889" s="138"/>
      <c r="E889" s="2">
        <v>0</v>
      </c>
      <c r="F889" s="2" t="s">
        <v>372</v>
      </c>
      <c r="G889" s="2" t="s">
        <v>1620</v>
      </c>
      <c r="H889" s="2" t="s">
        <v>1621</v>
      </c>
      <c r="I889" s="139" t="s">
        <v>277</v>
      </c>
      <c r="J889" s="139" t="s">
        <v>1622</v>
      </c>
      <c r="K889" s="139" t="s">
        <v>478</v>
      </c>
      <c r="L889" s="139" t="s">
        <v>1275</v>
      </c>
      <c r="M889" s="140"/>
      <c r="N889" s="141">
        <v>49.82</v>
      </c>
      <c r="O889" s="142">
        <f t="shared" si="65"/>
        <v>80</v>
      </c>
      <c r="P889" s="2">
        <v>80</v>
      </c>
      <c r="Q889" s="2"/>
      <c r="R889" s="143" t="e">
        <f t="shared" si="66"/>
        <v>#DIV/0!</v>
      </c>
      <c r="S889" s="143">
        <f t="shared" si="67"/>
        <v>0</v>
      </c>
      <c r="T889" s="144">
        <f>IF(P889="nio",0,IF(P889&gt;0,VLOOKUP(K889,'3-Productie normen'!A:W,VLOOKUP(P889,'3-Productie normen'!$B$37:$C$59,2,FALSE),FALSE)))/VLOOKUP(B889,'2-Kosten per locatie'!$A$11:$C$31,3,FALSE)</f>
        <v>0</v>
      </c>
      <c r="U889" s="144">
        <f t="shared" si="68"/>
        <v>0</v>
      </c>
      <c r="V889" s="145" t="str">
        <f>VLOOKUP(K889,'3-Productie normen'!A:AG,29,FALSE)</f>
        <v>B</v>
      </c>
      <c r="W889" s="145"/>
      <c r="X889" s="146"/>
      <c r="Y889" s="147">
        <f t="shared" si="69"/>
        <v>3985.6</v>
      </c>
    </row>
    <row r="890" spans="1:25" s="148" customFormat="1" ht="13.9" customHeight="1">
      <c r="A890" s="137">
        <v>890</v>
      </c>
      <c r="B890" s="138" t="s">
        <v>1427</v>
      </c>
      <c r="C890" s="138" t="s">
        <v>1428</v>
      </c>
      <c r="D890" s="138"/>
      <c r="E890" s="2">
        <v>0</v>
      </c>
      <c r="F890" s="2" t="s">
        <v>372</v>
      </c>
      <c r="G890" s="2" t="s">
        <v>1623</v>
      </c>
      <c r="H890" s="2" t="s">
        <v>1624</v>
      </c>
      <c r="I890" s="139" t="s">
        <v>257</v>
      </c>
      <c r="J890" s="139" t="s">
        <v>1625</v>
      </c>
      <c r="K890" s="139" t="s">
        <v>259</v>
      </c>
      <c r="L890" s="139" t="s">
        <v>298</v>
      </c>
      <c r="M890" s="140"/>
      <c r="N890" s="141">
        <v>26.77</v>
      </c>
      <c r="O890" s="142">
        <f t="shared" si="65"/>
        <v>0</v>
      </c>
      <c r="P890" s="2" t="s">
        <v>477</v>
      </c>
      <c r="Q890" s="2"/>
      <c r="R890" s="143">
        <f t="shared" si="66"/>
        <v>0</v>
      </c>
      <c r="S890" s="143">
        <f t="shared" si="67"/>
        <v>0</v>
      </c>
      <c r="T890" s="144">
        <f>IF(P890="nio",0,IF(P890&gt;0,VLOOKUP(K890,'3-Productie normen'!A:W,VLOOKUP(P890,'3-Productie normen'!$B$37:$C$59,2,FALSE),FALSE)))/VLOOKUP(B890,'2-Kosten per locatie'!$A$11:$C$31,3,FALSE)</f>
        <v>0</v>
      </c>
      <c r="U890" s="144">
        <f t="shared" si="68"/>
        <v>0</v>
      </c>
      <c r="V890" s="145">
        <f>VLOOKUP(K890,'3-Productie normen'!A:AG,29,FALSE)</f>
        <v>0</v>
      </c>
      <c r="W890" s="145"/>
      <c r="X890" s="146"/>
      <c r="Y890" s="147">
        <f t="shared" si="69"/>
        <v>0</v>
      </c>
    </row>
    <row r="891" spans="1:25" s="148" customFormat="1" ht="13.9" customHeight="1">
      <c r="A891" s="137">
        <v>891</v>
      </c>
      <c r="B891" s="138" t="s">
        <v>1427</v>
      </c>
      <c r="C891" s="138" t="s">
        <v>1428</v>
      </c>
      <c r="D891" s="138"/>
      <c r="E891" s="2">
        <v>0</v>
      </c>
      <c r="F891" s="2" t="s">
        <v>422</v>
      </c>
      <c r="G891" s="2" t="s">
        <v>1626</v>
      </c>
      <c r="H891" s="2" t="s">
        <v>1627</v>
      </c>
      <c r="I891" s="139" t="s">
        <v>484</v>
      </c>
      <c r="J891" s="139" t="s">
        <v>1437</v>
      </c>
      <c r="K891" s="139" t="s">
        <v>248</v>
      </c>
      <c r="L891" s="139" t="s">
        <v>298</v>
      </c>
      <c r="M891" s="140" t="s">
        <v>8160</v>
      </c>
      <c r="N891" s="141">
        <v>19.13</v>
      </c>
      <c r="O891" s="142">
        <f t="shared" si="65"/>
        <v>200</v>
      </c>
      <c r="P891" s="2">
        <v>200</v>
      </c>
      <c r="Q891" s="2"/>
      <c r="R891" s="143" t="e">
        <f t="shared" si="66"/>
        <v>#DIV/0!</v>
      </c>
      <c r="S891" s="143">
        <f t="shared" si="67"/>
        <v>0</v>
      </c>
      <c r="T891" s="144">
        <f>IF(P891="nio",0,IF(P891&gt;0,VLOOKUP(K891,'3-Productie normen'!A:W,VLOOKUP(P891,'3-Productie normen'!$B$37:$C$59,2,FALSE),FALSE)))/VLOOKUP(B891,'2-Kosten per locatie'!$A$11:$C$31,3,FALSE)</f>
        <v>0</v>
      </c>
      <c r="U891" s="144">
        <f t="shared" si="68"/>
        <v>0</v>
      </c>
      <c r="V891" s="145" t="str">
        <f>VLOOKUP(K891,'3-Productie normen'!A:AG,29,FALSE)</f>
        <v>V</v>
      </c>
      <c r="W891" s="145"/>
      <c r="X891" s="146"/>
      <c r="Y891" s="147">
        <f t="shared" si="69"/>
        <v>3826</v>
      </c>
    </row>
    <row r="892" spans="1:25" s="148" customFormat="1" ht="13.9" customHeight="1">
      <c r="A892" s="137">
        <v>892</v>
      </c>
      <c r="B892" s="138" t="s">
        <v>1427</v>
      </c>
      <c r="C892" s="138" t="s">
        <v>1428</v>
      </c>
      <c r="D892" s="138"/>
      <c r="E892" s="2">
        <v>0</v>
      </c>
      <c r="F892" s="2" t="s">
        <v>422</v>
      </c>
      <c r="G892" s="2" t="s">
        <v>1628</v>
      </c>
      <c r="H892" s="2" t="s">
        <v>1627</v>
      </c>
      <c r="I892" s="139" t="s">
        <v>484</v>
      </c>
      <c r="J892" s="139" t="s">
        <v>1437</v>
      </c>
      <c r="K892" s="139" t="s">
        <v>248</v>
      </c>
      <c r="L892" s="139" t="s">
        <v>298</v>
      </c>
      <c r="M892" s="140" t="s">
        <v>8160</v>
      </c>
      <c r="N892" s="141">
        <v>15.82</v>
      </c>
      <c r="O892" s="142">
        <f t="shared" si="65"/>
        <v>200</v>
      </c>
      <c r="P892" s="2">
        <v>200</v>
      </c>
      <c r="Q892" s="2"/>
      <c r="R892" s="143" t="e">
        <f t="shared" si="66"/>
        <v>#DIV/0!</v>
      </c>
      <c r="S892" s="143">
        <f t="shared" si="67"/>
        <v>0</v>
      </c>
      <c r="T892" s="144">
        <f>IF(P892="nio",0,IF(P892&gt;0,VLOOKUP(K892,'3-Productie normen'!A:W,VLOOKUP(P892,'3-Productie normen'!$B$37:$C$59,2,FALSE),FALSE)))/VLOOKUP(B892,'2-Kosten per locatie'!$A$11:$C$31,3,FALSE)</f>
        <v>0</v>
      </c>
      <c r="U892" s="144">
        <f t="shared" si="68"/>
        <v>0</v>
      </c>
      <c r="V892" s="145" t="str">
        <f>VLOOKUP(K892,'3-Productie normen'!A:AG,29,FALSE)</f>
        <v>V</v>
      </c>
      <c r="W892" s="145"/>
      <c r="X892" s="146"/>
      <c r="Y892" s="147">
        <f t="shared" si="69"/>
        <v>3164</v>
      </c>
    </row>
    <row r="893" spans="1:25" s="148" customFormat="1" ht="13.9" customHeight="1">
      <c r="A893" s="137">
        <v>893</v>
      </c>
      <c r="B893" s="138" t="s">
        <v>1427</v>
      </c>
      <c r="C893" s="138" t="s">
        <v>1428</v>
      </c>
      <c r="D893" s="138"/>
      <c r="E893" s="2">
        <v>0</v>
      </c>
      <c r="F893" s="2" t="s">
        <v>422</v>
      </c>
      <c r="G893" s="2" t="s">
        <v>1629</v>
      </c>
      <c r="H893" s="2" t="s">
        <v>1630</v>
      </c>
      <c r="I893" s="139" t="s">
        <v>491</v>
      </c>
      <c r="J893" s="139" t="s">
        <v>1443</v>
      </c>
      <c r="K893" s="139" t="s">
        <v>4571</v>
      </c>
      <c r="L893" s="139" t="s">
        <v>298</v>
      </c>
      <c r="M893" s="140" t="s">
        <v>8160</v>
      </c>
      <c r="N893" s="141">
        <v>22.68</v>
      </c>
      <c r="O893" s="142">
        <f t="shared" si="65"/>
        <v>200</v>
      </c>
      <c r="P893" s="2">
        <v>200</v>
      </c>
      <c r="Q893" s="2"/>
      <c r="R893" s="143" t="e">
        <f t="shared" si="66"/>
        <v>#DIV/0!</v>
      </c>
      <c r="S893" s="143">
        <f t="shared" si="67"/>
        <v>0</v>
      </c>
      <c r="T893" s="144">
        <f>IF(P893="nio",0,IF(P893&gt;0,VLOOKUP(K893,'3-Productie normen'!A:W,VLOOKUP(P893,'3-Productie normen'!$B$37:$C$59,2,FALSE),FALSE)))/VLOOKUP(B893,'2-Kosten per locatie'!$A$11:$C$31,3,FALSE)</f>
        <v>0</v>
      </c>
      <c r="U893" s="144">
        <f t="shared" si="68"/>
        <v>0</v>
      </c>
      <c r="V893" s="145" t="str">
        <f>VLOOKUP(K893,'3-Productie normen'!A:AG,29,FALSE)</f>
        <v>V</v>
      </c>
      <c r="W893" s="145"/>
      <c r="X893" s="146"/>
      <c r="Y893" s="147">
        <f t="shared" si="69"/>
        <v>4536</v>
      </c>
    </row>
    <row r="894" spans="1:25" s="148" customFormat="1" ht="13.9" customHeight="1">
      <c r="A894" s="137">
        <v>894</v>
      </c>
      <c r="B894" s="138" t="s">
        <v>1427</v>
      </c>
      <c r="C894" s="138" t="s">
        <v>1428</v>
      </c>
      <c r="D894" s="138"/>
      <c r="E894" s="2">
        <v>0</v>
      </c>
      <c r="F894" s="2" t="s">
        <v>422</v>
      </c>
      <c r="G894" s="2" t="s">
        <v>1631</v>
      </c>
      <c r="H894" s="2" t="s">
        <v>1632</v>
      </c>
      <c r="I894" s="139" t="s">
        <v>491</v>
      </c>
      <c r="J894" s="139" t="s">
        <v>1443</v>
      </c>
      <c r="K894" s="139" t="s">
        <v>4571</v>
      </c>
      <c r="L894" s="139" t="s">
        <v>298</v>
      </c>
      <c r="M894" s="140" t="s">
        <v>8160</v>
      </c>
      <c r="N894" s="141">
        <v>37.72</v>
      </c>
      <c r="O894" s="142">
        <f t="shared" si="65"/>
        <v>200</v>
      </c>
      <c r="P894" s="2">
        <v>200</v>
      </c>
      <c r="Q894" s="2"/>
      <c r="R894" s="143" t="e">
        <f t="shared" si="66"/>
        <v>#DIV/0!</v>
      </c>
      <c r="S894" s="143">
        <f t="shared" si="67"/>
        <v>0</v>
      </c>
      <c r="T894" s="144">
        <f>IF(P894="nio",0,IF(P894&gt;0,VLOOKUP(K894,'3-Productie normen'!A:W,VLOOKUP(P894,'3-Productie normen'!$B$37:$C$59,2,FALSE),FALSE)))/VLOOKUP(B894,'2-Kosten per locatie'!$A$11:$C$31,3,FALSE)</f>
        <v>0</v>
      </c>
      <c r="U894" s="144">
        <f t="shared" si="68"/>
        <v>0</v>
      </c>
      <c r="V894" s="145" t="str">
        <f>VLOOKUP(K894,'3-Productie normen'!A:AG,29,FALSE)</f>
        <v>V</v>
      </c>
      <c r="W894" s="145"/>
      <c r="X894" s="146"/>
      <c r="Y894" s="147">
        <f t="shared" si="69"/>
        <v>7544</v>
      </c>
    </row>
    <row r="895" spans="1:25" s="148" customFormat="1" ht="13.9" customHeight="1">
      <c r="A895" s="137">
        <v>895</v>
      </c>
      <c r="B895" s="138" t="s">
        <v>1427</v>
      </c>
      <c r="C895" s="138" t="s">
        <v>1428</v>
      </c>
      <c r="D895" s="138"/>
      <c r="E895" s="2">
        <v>0</v>
      </c>
      <c r="F895" s="2" t="s">
        <v>422</v>
      </c>
      <c r="G895" s="2" t="s">
        <v>1633</v>
      </c>
      <c r="H895" s="2" t="s">
        <v>1634</v>
      </c>
      <c r="I895" s="139" t="s">
        <v>491</v>
      </c>
      <c r="J895" s="139" t="s">
        <v>1443</v>
      </c>
      <c r="K895" s="139" t="s">
        <v>4571</v>
      </c>
      <c r="L895" s="139" t="s">
        <v>298</v>
      </c>
      <c r="M895" s="140" t="s">
        <v>8160</v>
      </c>
      <c r="N895" s="141">
        <v>35.9</v>
      </c>
      <c r="O895" s="142">
        <f t="shared" si="65"/>
        <v>200</v>
      </c>
      <c r="P895" s="2">
        <v>200</v>
      </c>
      <c r="Q895" s="2"/>
      <c r="R895" s="143" t="e">
        <f t="shared" si="66"/>
        <v>#DIV/0!</v>
      </c>
      <c r="S895" s="143">
        <f t="shared" si="67"/>
        <v>0</v>
      </c>
      <c r="T895" s="144">
        <f>IF(P895="nio",0,IF(P895&gt;0,VLOOKUP(K895,'3-Productie normen'!A:W,VLOOKUP(P895,'3-Productie normen'!$B$37:$C$59,2,FALSE),FALSE)))/VLOOKUP(B895,'2-Kosten per locatie'!$A$11:$C$31,3,FALSE)</f>
        <v>0</v>
      </c>
      <c r="U895" s="144">
        <f t="shared" si="68"/>
        <v>0</v>
      </c>
      <c r="V895" s="145" t="str">
        <f>VLOOKUP(K895,'3-Productie normen'!A:AG,29,FALSE)</f>
        <v>V</v>
      </c>
      <c r="W895" s="145"/>
      <c r="X895" s="146"/>
      <c r="Y895" s="147">
        <f t="shared" si="69"/>
        <v>7180</v>
      </c>
    </row>
    <row r="896" spans="1:25" s="148" customFormat="1" ht="13.9" customHeight="1">
      <c r="A896" s="137">
        <v>896</v>
      </c>
      <c r="B896" s="138" t="s">
        <v>1427</v>
      </c>
      <c r="C896" s="138" t="s">
        <v>1428</v>
      </c>
      <c r="D896" s="138"/>
      <c r="E896" s="2">
        <v>0</v>
      </c>
      <c r="F896" s="2" t="s">
        <v>422</v>
      </c>
      <c r="G896" s="2" t="s">
        <v>1635</v>
      </c>
      <c r="H896" s="2" t="s">
        <v>1636</v>
      </c>
      <c r="I896" s="139" t="s">
        <v>267</v>
      </c>
      <c r="J896" s="139" t="s">
        <v>1528</v>
      </c>
      <c r="K896" s="139" t="s">
        <v>259</v>
      </c>
      <c r="L896" s="139" t="s">
        <v>298</v>
      </c>
      <c r="M896" s="140"/>
      <c r="N896" s="141">
        <v>6.78</v>
      </c>
      <c r="O896" s="142">
        <f t="shared" si="65"/>
        <v>0</v>
      </c>
      <c r="P896" s="2" t="s">
        <v>477</v>
      </c>
      <c r="Q896" s="2"/>
      <c r="R896" s="143">
        <f t="shared" si="66"/>
        <v>0</v>
      </c>
      <c r="S896" s="143">
        <f t="shared" si="67"/>
        <v>0</v>
      </c>
      <c r="T896" s="144">
        <f>IF(P896="nio",0,IF(P896&gt;0,VLOOKUP(K896,'3-Productie normen'!A:W,VLOOKUP(P896,'3-Productie normen'!$B$37:$C$59,2,FALSE),FALSE)))/VLOOKUP(B896,'2-Kosten per locatie'!$A$11:$C$31,3,FALSE)</f>
        <v>0</v>
      </c>
      <c r="U896" s="144">
        <f t="shared" si="68"/>
        <v>0</v>
      </c>
      <c r="V896" s="145">
        <f>VLOOKUP(K896,'3-Productie normen'!A:AG,29,FALSE)</f>
        <v>0</v>
      </c>
      <c r="W896" s="145"/>
      <c r="X896" s="146"/>
      <c r="Y896" s="147">
        <f t="shared" si="69"/>
        <v>0</v>
      </c>
    </row>
    <row r="897" spans="1:25" s="148" customFormat="1" ht="13.9" customHeight="1">
      <c r="A897" s="137">
        <v>897</v>
      </c>
      <c r="B897" s="138" t="s">
        <v>1427</v>
      </c>
      <c r="C897" s="138" t="s">
        <v>1428</v>
      </c>
      <c r="D897" s="138"/>
      <c r="E897" s="2">
        <v>0</v>
      </c>
      <c r="F897" s="2" t="s">
        <v>422</v>
      </c>
      <c r="G897" s="2" t="s">
        <v>1637</v>
      </c>
      <c r="H897" s="2" t="s">
        <v>1638</v>
      </c>
      <c r="I897" s="139" t="s">
        <v>257</v>
      </c>
      <c r="J897" s="139" t="s">
        <v>1462</v>
      </c>
      <c r="K897" s="139" t="s">
        <v>259</v>
      </c>
      <c r="L897" s="139" t="s">
        <v>298</v>
      </c>
      <c r="M897" s="140"/>
      <c r="N897" s="141">
        <v>2.54</v>
      </c>
      <c r="O897" s="142">
        <f t="shared" si="65"/>
        <v>0</v>
      </c>
      <c r="P897" s="2" t="s">
        <v>477</v>
      </c>
      <c r="Q897" s="2"/>
      <c r="R897" s="143">
        <f t="shared" si="66"/>
        <v>0</v>
      </c>
      <c r="S897" s="143">
        <f t="shared" si="67"/>
        <v>0</v>
      </c>
      <c r="T897" s="144">
        <f>IF(P897="nio",0,IF(P897&gt;0,VLOOKUP(K897,'3-Productie normen'!A:W,VLOOKUP(P897,'3-Productie normen'!$B$37:$C$59,2,FALSE),FALSE)))/VLOOKUP(B897,'2-Kosten per locatie'!$A$11:$C$31,3,FALSE)</f>
        <v>0</v>
      </c>
      <c r="U897" s="144">
        <f t="shared" si="68"/>
        <v>0</v>
      </c>
      <c r="V897" s="145">
        <f>VLOOKUP(K897,'3-Productie normen'!A:AG,29,FALSE)</f>
        <v>0</v>
      </c>
      <c r="W897" s="145"/>
      <c r="X897" s="146"/>
      <c r="Y897" s="147">
        <f t="shared" si="69"/>
        <v>0</v>
      </c>
    </row>
    <row r="898" spans="1:25" s="148" customFormat="1" ht="13.9" customHeight="1">
      <c r="A898" s="137">
        <v>898</v>
      </c>
      <c r="B898" s="138" t="s">
        <v>1427</v>
      </c>
      <c r="C898" s="138" t="s">
        <v>1428</v>
      </c>
      <c r="D898" s="138"/>
      <c r="E898" s="2">
        <v>0</v>
      </c>
      <c r="F898" s="2" t="s">
        <v>422</v>
      </c>
      <c r="G898" s="2" t="s">
        <v>1639</v>
      </c>
      <c r="H898" s="2" t="s">
        <v>1640</v>
      </c>
      <c r="I898" s="139" t="s">
        <v>46</v>
      </c>
      <c r="J898" s="139" t="s">
        <v>1465</v>
      </c>
      <c r="K898" s="139" t="s">
        <v>321</v>
      </c>
      <c r="L898" s="139" t="s">
        <v>298</v>
      </c>
      <c r="M898" s="140" t="s">
        <v>8160</v>
      </c>
      <c r="N898" s="141">
        <v>2.84</v>
      </c>
      <c r="O898" s="142">
        <f t="shared" si="65"/>
        <v>400</v>
      </c>
      <c r="P898" s="2">
        <v>200</v>
      </c>
      <c r="Q898" s="2">
        <v>200</v>
      </c>
      <c r="R898" s="143" t="e">
        <f t="shared" si="66"/>
        <v>#DIV/0!</v>
      </c>
      <c r="S898" s="143" t="e">
        <f t="shared" si="67"/>
        <v>#DIV/0!</v>
      </c>
      <c r="T898" s="144">
        <f>IF(P898="nio",0,IF(P898&gt;0,VLOOKUP(K898,'3-Productie normen'!A:W,VLOOKUP(P898,'3-Productie normen'!$B$37:$C$59,2,FALSE),FALSE)))/VLOOKUP(B898,'2-Kosten per locatie'!$A$11:$C$31,3,FALSE)</f>
        <v>0</v>
      </c>
      <c r="U898" s="144">
        <f t="shared" si="68"/>
        <v>0</v>
      </c>
      <c r="V898" s="145" t="str">
        <f>VLOOKUP(K898,'3-Productie normen'!A:AG,29,FALSE)</f>
        <v>S</v>
      </c>
      <c r="W898" s="145"/>
      <c r="X898" s="146"/>
      <c r="Y898" s="147">
        <f t="shared" si="69"/>
        <v>1136</v>
      </c>
    </row>
    <row r="899" spans="1:25" s="148" customFormat="1" ht="13.9" customHeight="1">
      <c r="A899" s="137">
        <v>899</v>
      </c>
      <c r="B899" s="138" t="s">
        <v>1427</v>
      </c>
      <c r="C899" s="138" t="s">
        <v>1428</v>
      </c>
      <c r="D899" s="138"/>
      <c r="E899" s="2">
        <v>0</v>
      </c>
      <c r="F899" s="2" t="s">
        <v>422</v>
      </c>
      <c r="G899" s="2" t="s">
        <v>1641</v>
      </c>
      <c r="H899" s="2" t="s">
        <v>1642</v>
      </c>
      <c r="I899" s="139" t="s">
        <v>46</v>
      </c>
      <c r="J899" s="139" t="s">
        <v>1468</v>
      </c>
      <c r="K899" s="139" t="s">
        <v>321</v>
      </c>
      <c r="L899" s="139" t="s">
        <v>298</v>
      </c>
      <c r="M899" s="140" t="s">
        <v>8160</v>
      </c>
      <c r="N899" s="141">
        <v>0.95</v>
      </c>
      <c r="O899" s="142">
        <f t="shared" si="65"/>
        <v>400</v>
      </c>
      <c r="P899" s="2">
        <v>200</v>
      </c>
      <c r="Q899" s="2">
        <v>200</v>
      </c>
      <c r="R899" s="143" t="e">
        <f t="shared" si="66"/>
        <v>#DIV/0!</v>
      </c>
      <c r="S899" s="143" t="e">
        <f t="shared" si="67"/>
        <v>#DIV/0!</v>
      </c>
      <c r="T899" s="144">
        <f>IF(P899="nio",0,IF(P899&gt;0,VLOOKUP(K899,'3-Productie normen'!A:W,VLOOKUP(P899,'3-Productie normen'!$B$37:$C$59,2,FALSE),FALSE)))/VLOOKUP(B899,'2-Kosten per locatie'!$A$11:$C$31,3,FALSE)</f>
        <v>0</v>
      </c>
      <c r="U899" s="144">
        <f t="shared" si="68"/>
        <v>0</v>
      </c>
      <c r="V899" s="145" t="str">
        <f>VLOOKUP(K899,'3-Productie normen'!A:AG,29,FALSE)</f>
        <v>S</v>
      </c>
      <c r="W899" s="145"/>
      <c r="X899" s="146"/>
      <c r="Y899" s="147">
        <f t="shared" si="69"/>
        <v>380</v>
      </c>
    </row>
    <row r="900" spans="1:25" s="148" customFormat="1" ht="13.9" customHeight="1">
      <c r="A900" s="137">
        <v>900</v>
      </c>
      <c r="B900" s="138" t="s">
        <v>1427</v>
      </c>
      <c r="C900" s="138" t="s">
        <v>1428</v>
      </c>
      <c r="D900" s="138"/>
      <c r="E900" s="2">
        <v>0</v>
      </c>
      <c r="F900" s="2" t="s">
        <v>422</v>
      </c>
      <c r="G900" s="2" t="s">
        <v>1643</v>
      </c>
      <c r="H900" s="2" t="s">
        <v>1640</v>
      </c>
      <c r="I900" s="139" t="s">
        <v>46</v>
      </c>
      <c r="J900" s="139" t="s">
        <v>1468</v>
      </c>
      <c r="K900" s="139" t="s">
        <v>321</v>
      </c>
      <c r="L900" s="139" t="s">
        <v>298</v>
      </c>
      <c r="M900" s="140" t="s">
        <v>8160</v>
      </c>
      <c r="N900" s="141">
        <v>0.95</v>
      </c>
      <c r="O900" s="142">
        <f t="shared" si="65"/>
        <v>400</v>
      </c>
      <c r="P900" s="2">
        <v>200</v>
      </c>
      <c r="Q900" s="2">
        <v>200</v>
      </c>
      <c r="R900" s="143" t="e">
        <f t="shared" si="66"/>
        <v>#DIV/0!</v>
      </c>
      <c r="S900" s="143" t="e">
        <f t="shared" si="67"/>
        <v>#DIV/0!</v>
      </c>
      <c r="T900" s="144">
        <f>IF(P900="nio",0,IF(P900&gt;0,VLOOKUP(K900,'3-Productie normen'!A:W,VLOOKUP(P900,'3-Productie normen'!$B$37:$C$59,2,FALSE),FALSE)))/VLOOKUP(B900,'2-Kosten per locatie'!$A$11:$C$31,3,FALSE)</f>
        <v>0</v>
      </c>
      <c r="U900" s="144">
        <f t="shared" si="68"/>
        <v>0</v>
      </c>
      <c r="V900" s="145" t="str">
        <f>VLOOKUP(K900,'3-Productie normen'!A:AG,29,FALSE)</f>
        <v>S</v>
      </c>
      <c r="W900" s="145"/>
      <c r="X900" s="146"/>
      <c r="Y900" s="147">
        <f t="shared" si="69"/>
        <v>380</v>
      </c>
    </row>
    <row r="901" spans="1:25" s="148" customFormat="1" ht="13.9" customHeight="1">
      <c r="A901" s="137">
        <v>901</v>
      </c>
      <c r="B901" s="138" t="s">
        <v>1427</v>
      </c>
      <c r="C901" s="138" t="s">
        <v>1428</v>
      </c>
      <c r="D901" s="138"/>
      <c r="E901" s="2">
        <v>0</v>
      </c>
      <c r="F901" s="2" t="s">
        <v>422</v>
      </c>
      <c r="G901" s="2" t="s">
        <v>1644</v>
      </c>
      <c r="H901" s="2" t="s">
        <v>1645</v>
      </c>
      <c r="I901" s="139" t="s">
        <v>46</v>
      </c>
      <c r="J901" s="139" t="s">
        <v>1465</v>
      </c>
      <c r="K901" s="139" t="s">
        <v>321</v>
      </c>
      <c r="L901" s="139" t="s">
        <v>298</v>
      </c>
      <c r="M901" s="140" t="s">
        <v>8160</v>
      </c>
      <c r="N901" s="141">
        <v>2.84</v>
      </c>
      <c r="O901" s="142">
        <f t="shared" si="65"/>
        <v>400</v>
      </c>
      <c r="P901" s="2">
        <v>200</v>
      </c>
      <c r="Q901" s="2">
        <v>200</v>
      </c>
      <c r="R901" s="143" t="e">
        <f t="shared" si="66"/>
        <v>#DIV/0!</v>
      </c>
      <c r="S901" s="143" t="e">
        <f t="shared" si="67"/>
        <v>#DIV/0!</v>
      </c>
      <c r="T901" s="144">
        <f>IF(P901="nio",0,IF(P901&gt;0,VLOOKUP(K901,'3-Productie normen'!A:W,VLOOKUP(P901,'3-Productie normen'!$B$37:$C$59,2,FALSE),FALSE)))/VLOOKUP(B901,'2-Kosten per locatie'!$A$11:$C$31,3,FALSE)</f>
        <v>0</v>
      </c>
      <c r="U901" s="144">
        <f t="shared" si="68"/>
        <v>0</v>
      </c>
      <c r="V901" s="145" t="str">
        <f>VLOOKUP(K901,'3-Productie normen'!A:AG,29,FALSE)</f>
        <v>S</v>
      </c>
      <c r="W901" s="145"/>
      <c r="X901" s="146"/>
      <c r="Y901" s="147">
        <f t="shared" si="69"/>
        <v>1136</v>
      </c>
    </row>
    <row r="902" spans="1:25" s="148" customFormat="1" ht="13.9" customHeight="1">
      <c r="A902" s="137">
        <v>902</v>
      </c>
      <c r="B902" s="138" t="s">
        <v>1427</v>
      </c>
      <c r="C902" s="138" t="s">
        <v>1428</v>
      </c>
      <c r="D902" s="138"/>
      <c r="E902" s="2">
        <v>0</v>
      </c>
      <c r="F902" s="2" t="s">
        <v>422</v>
      </c>
      <c r="G902" s="2" t="s">
        <v>1646</v>
      </c>
      <c r="H902" s="2" t="s">
        <v>1647</v>
      </c>
      <c r="I902" s="139" t="s">
        <v>46</v>
      </c>
      <c r="J902" s="139" t="s">
        <v>1468</v>
      </c>
      <c r="K902" s="139" t="s">
        <v>321</v>
      </c>
      <c r="L902" s="139" t="s">
        <v>298</v>
      </c>
      <c r="M902" s="140" t="s">
        <v>8160</v>
      </c>
      <c r="N902" s="141">
        <v>0.95</v>
      </c>
      <c r="O902" s="142">
        <f t="shared" si="65"/>
        <v>400</v>
      </c>
      <c r="P902" s="2">
        <v>200</v>
      </c>
      <c r="Q902" s="2">
        <v>200</v>
      </c>
      <c r="R902" s="143" t="e">
        <f t="shared" si="66"/>
        <v>#DIV/0!</v>
      </c>
      <c r="S902" s="143" t="e">
        <f t="shared" si="67"/>
        <v>#DIV/0!</v>
      </c>
      <c r="T902" s="144">
        <f>IF(P902="nio",0,IF(P902&gt;0,VLOOKUP(K902,'3-Productie normen'!A:W,VLOOKUP(P902,'3-Productie normen'!$B$37:$C$59,2,FALSE),FALSE)))/VLOOKUP(B902,'2-Kosten per locatie'!$A$11:$C$31,3,FALSE)</f>
        <v>0</v>
      </c>
      <c r="U902" s="144">
        <f t="shared" si="68"/>
        <v>0</v>
      </c>
      <c r="V902" s="145" t="str">
        <f>VLOOKUP(K902,'3-Productie normen'!A:AG,29,FALSE)</f>
        <v>S</v>
      </c>
      <c r="W902" s="145"/>
      <c r="X902" s="146"/>
      <c r="Y902" s="147">
        <f t="shared" si="69"/>
        <v>380</v>
      </c>
    </row>
    <row r="903" spans="1:25" s="148" customFormat="1" ht="13.9" customHeight="1">
      <c r="A903" s="137">
        <v>903</v>
      </c>
      <c r="B903" s="138" t="s">
        <v>1427</v>
      </c>
      <c r="C903" s="138" t="s">
        <v>1428</v>
      </c>
      <c r="D903" s="138"/>
      <c r="E903" s="2">
        <v>0</v>
      </c>
      <c r="F903" s="2" t="s">
        <v>422</v>
      </c>
      <c r="G903" s="2" t="s">
        <v>1648</v>
      </c>
      <c r="H903" s="2" t="s">
        <v>1645</v>
      </c>
      <c r="I903" s="139" t="s">
        <v>46</v>
      </c>
      <c r="J903" s="139" t="s">
        <v>1468</v>
      </c>
      <c r="K903" s="139" t="s">
        <v>321</v>
      </c>
      <c r="L903" s="139" t="s">
        <v>298</v>
      </c>
      <c r="M903" s="140" t="s">
        <v>8160</v>
      </c>
      <c r="N903" s="141">
        <v>0.95</v>
      </c>
      <c r="O903" s="142">
        <f t="shared" si="65"/>
        <v>400</v>
      </c>
      <c r="P903" s="2">
        <v>200</v>
      </c>
      <c r="Q903" s="2">
        <v>200</v>
      </c>
      <c r="R903" s="143" t="e">
        <f t="shared" si="66"/>
        <v>#DIV/0!</v>
      </c>
      <c r="S903" s="143" t="e">
        <f t="shared" si="67"/>
        <v>#DIV/0!</v>
      </c>
      <c r="T903" s="144">
        <f>IF(P903="nio",0,IF(P903&gt;0,VLOOKUP(K903,'3-Productie normen'!A:W,VLOOKUP(P903,'3-Productie normen'!$B$37:$C$59,2,FALSE),FALSE)))/VLOOKUP(B903,'2-Kosten per locatie'!$A$11:$C$31,3,FALSE)</f>
        <v>0</v>
      </c>
      <c r="U903" s="144">
        <f t="shared" si="68"/>
        <v>0</v>
      </c>
      <c r="V903" s="145" t="str">
        <f>VLOOKUP(K903,'3-Productie normen'!A:AG,29,FALSE)</f>
        <v>S</v>
      </c>
      <c r="W903" s="145"/>
      <c r="X903" s="146"/>
      <c r="Y903" s="147">
        <f t="shared" si="69"/>
        <v>380</v>
      </c>
    </row>
    <row r="904" spans="1:25" s="148" customFormat="1" ht="13.9" customHeight="1">
      <c r="A904" s="137">
        <v>904</v>
      </c>
      <c r="B904" s="138" t="s">
        <v>1427</v>
      </c>
      <c r="C904" s="138" t="s">
        <v>1428</v>
      </c>
      <c r="D904" s="138"/>
      <c r="E904" s="2">
        <v>0</v>
      </c>
      <c r="F904" s="2" t="s">
        <v>422</v>
      </c>
      <c r="G904" s="2" t="s">
        <v>1649</v>
      </c>
      <c r="H904" s="2" t="s">
        <v>1650</v>
      </c>
      <c r="I904" s="139" t="s">
        <v>46</v>
      </c>
      <c r="J904" s="139" t="s">
        <v>1465</v>
      </c>
      <c r="K904" s="139" t="s">
        <v>321</v>
      </c>
      <c r="L904" s="139" t="s">
        <v>298</v>
      </c>
      <c r="M904" s="140" t="s">
        <v>8160</v>
      </c>
      <c r="N904" s="141">
        <v>2.84</v>
      </c>
      <c r="O904" s="142">
        <f t="shared" si="65"/>
        <v>400</v>
      </c>
      <c r="P904" s="2">
        <v>200</v>
      </c>
      <c r="Q904" s="2">
        <v>200</v>
      </c>
      <c r="R904" s="143" t="e">
        <f t="shared" si="66"/>
        <v>#DIV/0!</v>
      </c>
      <c r="S904" s="143" t="e">
        <f t="shared" si="67"/>
        <v>#DIV/0!</v>
      </c>
      <c r="T904" s="144">
        <f>IF(P904="nio",0,IF(P904&gt;0,VLOOKUP(K904,'3-Productie normen'!A:W,VLOOKUP(P904,'3-Productie normen'!$B$37:$C$59,2,FALSE),FALSE)))/VLOOKUP(B904,'2-Kosten per locatie'!$A$11:$C$31,3,FALSE)</f>
        <v>0</v>
      </c>
      <c r="U904" s="144">
        <f t="shared" si="68"/>
        <v>0</v>
      </c>
      <c r="V904" s="145" t="str">
        <f>VLOOKUP(K904,'3-Productie normen'!A:AG,29,FALSE)</f>
        <v>S</v>
      </c>
      <c r="W904" s="145"/>
      <c r="X904" s="146"/>
      <c r="Y904" s="147">
        <f t="shared" si="69"/>
        <v>1136</v>
      </c>
    </row>
    <row r="905" spans="1:25" s="148" customFormat="1" ht="13.9" customHeight="1">
      <c r="A905" s="137">
        <v>905</v>
      </c>
      <c r="B905" s="138" t="s">
        <v>1427</v>
      </c>
      <c r="C905" s="138" t="s">
        <v>1428</v>
      </c>
      <c r="D905" s="138"/>
      <c r="E905" s="2">
        <v>0</v>
      </c>
      <c r="F905" s="2" t="s">
        <v>422</v>
      </c>
      <c r="G905" s="2" t="s">
        <v>1651</v>
      </c>
      <c r="H905" s="2" t="s">
        <v>1652</v>
      </c>
      <c r="I905" s="139" t="s">
        <v>46</v>
      </c>
      <c r="J905" s="139" t="s">
        <v>1468</v>
      </c>
      <c r="K905" s="139" t="s">
        <v>321</v>
      </c>
      <c r="L905" s="139" t="s">
        <v>298</v>
      </c>
      <c r="M905" s="140" t="s">
        <v>8160</v>
      </c>
      <c r="N905" s="141">
        <v>0.95</v>
      </c>
      <c r="O905" s="142">
        <f t="shared" si="65"/>
        <v>400</v>
      </c>
      <c r="P905" s="2">
        <v>200</v>
      </c>
      <c r="Q905" s="2">
        <v>200</v>
      </c>
      <c r="R905" s="143" t="e">
        <f t="shared" si="66"/>
        <v>#DIV/0!</v>
      </c>
      <c r="S905" s="143" t="e">
        <f t="shared" si="67"/>
        <v>#DIV/0!</v>
      </c>
      <c r="T905" s="144">
        <f>IF(P905="nio",0,IF(P905&gt;0,VLOOKUP(K905,'3-Productie normen'!A:W,VLOOKUP(P905,'3-Productie normen'!$B$37:$C$59,2,FALSE),FALSE)))/VLOOKUP(B905,'2-Kosten per locatie'!$A$11:$C$31,3,FALSE)</f>
        <v>0</v>
      </c>
      <c r="U905" s="144">
        <f t="shared" si="68"/>
        <v>0</v>
      </c>
      <c r="V905" s="145" t="str">
        <f>VLOOKUP(K905,'3-Productie normen'!A:AG,29,FALSE)</f>
        <v>S</v>
      </c>
      <c r="W905" s="145"/>
      <c r="X905" s="146"/>
      <c r="Y905" s="147">
        <f t="shared" si="69"/>
        <v>380</v>
      </c>
    </row>
    <row r="906" spans="1:25" s="148" customFormat="1" ht="13.9" customHeight="1">
      <c r="A906" s="137">
        <v>906</v>
      </c>
      <c r="B906" s="138" t="s">
        <v>1427</v>
      </c>
      <c r="C906" s="138" t="s">
        <v>1428</v>
      </c>
      <c r="D906" s="138"/>
      <c r="E906" s="2">
        <v>0</v>
      </c>
      <c r="F906" s="2" t="s">
        <v>422</v>
      </c>
      <c r="G906" s="2" t="s">
        <v>1653</v>
      </c>
      <c r="H906" s="2" t="s">
        <v>1650</v>
      </c>
      <c r="I906" s="139" t="s">
        <v>46</v>
      </c>
      <c r="J906" s="139" t="s">
        <v>1468</v>
      </c>
      <c r="K906" s="139" t="s">
        <v>321</v>
      </c>
      <c r="L906" s="139" t="s">
        <v>298</v>
      </c>
      <c r="M906" s="140" t="s">
        <v>8160</v>
      </c>
      <c r="N906" s="141">
        <v>0.95</v>
      </c>
      <c r="O906" s="142">
        <f t="shared" ref="O906:O969" si="70">SUM(P906:Q906)</f>
        <v>400</v>
      </c>
      <c r="P906" s="2">
        <v>200</v>
      </c>
      <c r="Q906" s="2">
        <v>200</v>
      </c>
      <c r="R906" s="143" t="e">
        <f t="shared" ref="R906:R969" si="71">IF(P906="nio",0,IF(P906&gt;0,P906*N906/T906,0))</f>
        <v>#DIV/0!</v>
      </c>
      <c r="S906" s="143" t="e">
        <f t="shared" ref="S906:S969" si="72">IF(Q906&gt;0,Q906*N906/U906,0)</f>
        <v>#DIV/0!</v>
      </c>
      <c r="T906" s="144">
        <f>IF(P906="nio",0,IF(P906&gt;0,VLOOKUP(K906,'3-Productie normen'!A:W,VLOOKUP(P906,'3-Productie normen'!$B$37:$C$59,2,FALSE),FALSE)))/VLOOKUP(B906,'2-Kosten per locatie'!$A$11:$C$31,3,FALSE)</f>
        <v>0</v>
      </c>
      <c r="U906" s="144">
        <f t="shared" ref="U906:U969" si="73">IF(Q906&gt;0,T906*$U$8,0)</f>
        <v>0</v>
      </c>
      <c r="V906" s="145" t="str">
        <f>VLOOKUP(K906,'3-Productie normen'!A:AG,29,FALSE)</f>
        <v>S</v>
      </c>
      <c r="W906" s="145"/>
      <c r="X906" s="146"/>
      <c r="Y906" s="147">
        <f t="shared" ref="Y906:Y969" si="74">O906*N906</f>
        <v>380</v>
      </c>
    </row>
    <row r="907" spans="1:25" s="148" customFormat="1" ht="13.9" customHeight="1">
      <c r="A907" s="137">
        <v>907</v>
      </c>
      <c r="B907" s="138" t="s">
        <v>1427</v>
      </c>
      <c r="C907" s="138" t="s">
        <v>1428</v>
      </c>
      <c r="D907" s="138"/>
      <c r="E907" s="2">
        <v>0</v>
      </c>
      <c r="F907" s="2" t="s">
        <v>422</v>
      </c>
      <c r="G907" s="2" t="s">
        <v>1654</v>
      </c>
      <c r="H907" s="2" t="s">
        <v>1655</v>
      </c>
      <c r="I907" s="139" t="s">
        <v>277</v>
      </c>
      <c r="J907" s="139" t="s">
        <v>1656</v>
      </c>
      <c r="K907" s="139" t="s">
        <v>478</v>
      </c>
      <c r="L907" s="139" t="s">
        <v>1275</v>
      </c>
      <c r="M907" s="140"/>
      <c r="N907" s="141">
        <v>37.880000000000003</v>
      </c>
      <c r="O907" s="142">
        <f t="shared" si="70"/>
        <v>80</v>
      </c>
      <c r="P907" s="2">
        <v>80</v>
      </c>
      <c r="Q907" s="2"/>
      <c r="R907" s="143" t="e">
        <f t="shared" si="71"/>
        <v>#DIV/0!</v>
      </c>
      <c r="S907" s="143">
        <f t="shared" si="72"/>
        <v>0</v>
      </c>
      <c r="T907" s="144">
        <f>IF(P907="nio",0,IF(P907&gt;0,VLOOKUP(K907,'3-Productie normen'!A:W,VLOOKUP(P907,'3-Productie normen'!$B$37:$C$59,2,FALSE),FALSE)))/VLOOKUP(B907,'2-Kosten per locatie'!$A$11:$C$31,3,FALSE)</f>
        <v>0</v>
      </c>
      <c r="U907" s="144">
        <f t="shared" si="73"/>
        <v>0</v>
      </c>
      <c r="V907" s="145" t="str">
        <f>VLOOKUP(K907,'3-Productie normen'!A:AG,29,FALSE)</f>
        <v>B</v>
      </c>
      <c r="W907" s="145"/>
      <c r="X907" s="146"/>
      <c r="Y907" s="147">
        <f t="shared" si="74"/>
        <v>3030.4</v>
      </c>
    </row>
    <row r="908" spans="1:25" s="148" customFormat="1" ht="13.9" customHeight="1">
      <c r="A908" s="137">
        <v>908</v>
      </c>
      <c r="B908" s="138" t="s">
        <v>1427</v>
      </c>
      <c r="C908" s="138" t="s">
        <v>1428</v>
      </c>
      <c r="D908" s="138"/>
      <c r="E908" s="2">
        <v>0</v>
      </c>
      <c r="F908" s="2" t="s">
        <v>422</v>
      </c>
      <c r="G908" s="2" t="s">
        <v>1657</v>
      </c>
      <c r="H908" s="2" t="s">
        <v>1658</v>
      </c>
      <c r="I908" s="139" t="s">
        <v>277</v>
      </c>
      <c r="J908" s="139" t="s">
        <v>1514</v>
      </c>
      <c r="K908" s="139" t="s">
        <v>478</v>
      </c>
      <c r="L908" s="139" t="s">
        <v>298</v>
      </c>
      <c r="M908" s="140" t="s">
        <v>8160</v>
      </c>
      <c r="N908" s="141">
        <v>23.49</v>
      </c>
      <c r="O908" s="142">
        <f t="shared" si="70"/>
        <v>80</v>
      </c>
      <c r="P908" s="2">
        <v>80</v>
      </c>
      <c r="Q908" s="2"/>
      <c r="R908" s="143" t="e">
        <f t="shared" si="71"/>
        <v>#DIV/0!</v>
      </c>
      <c r="S908" s="143">
        <f t="shared" si="72"/>
        <v>0</v>
      </c>
      <c r="T908" s="144">
        <f>IF(P908="nio",0,IF(P908&gt;0,VLOOKUP(K908,'3-Productie normen'!A:W,VLOOKUP(P908,'3-Productie normen'!$B$37:$C$59,2,FALSE),FALSE)))/VLOOKUP(B908,'2-Kosten per locatie'!$A$11:$C$31,3,FALSE)</f>
        <v>0</v>
      </c>
      <c r="U908" s="144">
        <f t="shared" si="73"/>
        <v>0</v>
      </c>
      <c r="V908" s="145" t="str">
        <f>VLOOKUP(K908,'3-Productie normen'!A:AG,29,FALSE)</f>
        <v>B</v>
      </c>
      <c r="W908" s="145"/>
      <c r="X908" s="146"/>
      <c r="Y908" s="147">
        <f t="shared" si="74"/>
        <v>1879.1999999999998</v>
      </c>
    </row>
    <row r="909" spans="1:25" s="148" customFormat="1" ht="13.9" customHeight="1">
      <c r="A909" s="137">
        <v>909</v>
      </c>
      <c r="B909" s="138" t="s">
        <v>1427</v>
      </c>
      <c r="C909" s="138" t="s">
        <v>1428</v>
      </c>
      <c r="D909" s="138"/>
      <c r="E909" s="2">
        <v>0</v>
      </c>
      <c r="F909" s="2" t="s">
        <v>422</v>
      </c>
      <c r="G909" s="2" t="s">
        <v>1659</v>
      </c>
      <c r="H909" s="2" t="s">
        <v>1660</v>
      </c>
      <c r="I909" s="139" t="s">
        <v>277</v>
      </c>
      <c r="J909" s="139" t="s">
        <v>1514</v>
      </c>
      <c r="K909" s="139" t="s">
        <v>478</v>
      </c>
      <c r="L909" s="139" t="s">
        <v>1275</v>
      </c>
      <c r="M909" s="140"/>
      <c r="N909" s="141">
        <v>29.19</v>
      </c>
      <c r="O909" s="142">
        <f t="shared" si="70"/>
        <v>80</v>
      </c>
      <c r="P909" s="2">
        <v>80</v>
      </c>
      <c r="Q909" s="2"/>
      <c r="R909" s="143" t="e">
        <f t="shared" si="71"/>
        <v>#DIV/0!</v>
      </c>
      <c r="S909" s="143">
        <f t="shared" si="72"/>
        <v>0</v>
      </c>
      <c r="T909" s="144">
        <f>IF(P909="nio",0,IF(P909&gt;0,VLOOKUP(K909,'3-Productie normen'!A:W,VLOOKUP(P909,'3-Productie normen'!$B$37:$C$59,2,FALSE),FALSE)))/VLOOKUP(B909,'2-Kosten per locatie'!$A$11:$C$31,3,FALSE)</f>
        <v>0</v>
      </c>
      <c r="U909" s="144">
        <f t="shared" si="73"/>
        <v>0</v>
      </c>
      <c r="V909" s="145" t="str">
        <f>VLOOKUP(K909,'3-Productie normen'!A:AG,29,FALSE)</f>
        <v>B</v>
      </c>
      <c r="W909" s="145"/>
      <c r="X909" s="146"/>
      <c r="Y909" s="147">
        <f t="shared" si="74"/>
        <v>2335.2000000000003</v>
      </c>
    </row>
    <row r="910" spans="1:25" s="148" customFormat="1" ht="13.9" customHeight="1">
      <c r="A910" s="137">
        <v>910</v>
      </c>
      <c r="B910" s="138" t="s">
        <v>1427</v>
      </c>
      <c r="C910" s="138" t="s">
        <v>1428</v>
      </c>
      <c r="D910" s="138"/>
      <c r="E910" s="2">
        <v>0</v>
      </c>
      <c r="F910" s="2" t="s">
        <v>422</v>
      </c>
      <c r="G910" s="2" t="s">
        <v>1661</v>
      </c>
      <c r="H910" s="2" t="s">
        <v>1662</v>
      </c>
      <c r="I910" s="139" t="s">
        <v>350</v>
      </c>
      <c r="J910" s="139" t="s">
        <v>1605</v>
      </c>
      <c r="K910" s="139" t="s">
        <v>612</v>
      </c>
      <c r="L910" s="139" t="s">
        <v>298</v>
      </c>
      <c r="M910" s="140" t="s">
        <v>8160</v>
      </c>
      <c r="N910" s="141">
        <v>53.19</v>
      </c>
      <c r="O910" s="142">
        <f t="shared" si="70"/>
        <v>200</v>
      </c>
      <c r="P910" s="2">
        <v>200</v>
      </c>
      <c r="Q910" s="2"/>
      <c r="R910" s="143" t="e">
        <f t="shared" si="71"/>
        <v>#DIV/0!</v>
      </c>
      <c r="S910" s="143">
        <f t="shared" si="72"/>
        <v>0</v>
      </c>
      <c r="T910" s="144">
        <f>IF(P910="nio",0,IF(P910&gt;0,VLOOKUP(K910,'3-Productie normen'!A:W,VLOOKUP(P910,'3-Productie normen'!$B$37:$C$59,2,FALSE),FALSE)))/VLOOKUP(B910,'2-Kosten per locatie'!$A$11:$C$31,3,FALSE)</f>
        <v>0</v>
      </c>
      <c r="U910" s="144">
        <f t="shared" si="73"/>
        <v>0</v>
      </c>
      <c r="V910" s="145" t="str">
        <f>VLOOKUP(K910,'3-Productie normen'!A:AG,29,FALSE)</f>
        <v>L</v>
      </c>
      <c r="W910" s="145"/>
      <c r="X910" s="146"/>
      <c r="Y910" s="147">
        <f t="shared" si="74"/>
        <v>10638</v>
      </c>
    </row>
    <row r="911" spans="1:25" s="148" customFormat="1" ht="13.9" customHeight="1">
      <c r="A911" s="137">
        <v>911</v>
      </c>
      <c r="B911" s="138" t="s">
        <v>1427</v>
      </c>
      <c r="C911" s="138" t="s">
        <v>1428</v>
      </c>
      <c r="D911" s="138"/>
      <c r="E911" s="2">
        <v>0</v>
      </c>
      <c r="F911" s="2" t="s">
        <v>422</v>
      </c>
      <c r="G911" s="2" t="s">
        <v>1663</v>
      </c>
      <c r="H911" s="2" t="s">
        <v>1664</v>
      </c>
      <c r="I911" s="139" t="s">
        <v>267</v>
      </c>
      <c r="J911" s="139" t="s">
        <v>1528</v>
      </c>
      <c r="K911" s="139" t="s">
        <v>259</v>
      </c>
      <c r="L911" s="139" t="s">
        <v>298</v>
      </c>
      <c r="M911" s="140"/>
      <c r="N911" s="141">
        <v>5.98</v>
      </c>
      <c r="O911" s="142">
        <f t="shared" si="70"/>
        <v>0</v>
      </c>
      <c r="P911" s="2" t="s">
        <v>477</v>
      </c>
      <c r="Q911" s="2"/>
      <c r="R911" s="143">
        <f t="shared" si="71"/>
        <v>0</v>
      </c>
      <c r="S911" s="143">
        <f t="shared" si="72"/>
        <v>0</v>
      </c>
      <c r="T911" s="144">
        <f>IF(P911="nio",0,IF(P911&gt;0,VLOOKUP(K911,'3-Productie normen'!A:W,VLOOKUP(P911,'3-Productie normen'!$B$37:$C$59,2,FALSE),FALSE)))/VLOOKUP(B911,'2-Kosten per locatie'!$A$11:$C$31,3,FALSE)</f>
        <v>0</v>
      </c>
      <c r="U911" s="144">
        <f t="shared" si="73"/>
        <v>0</v>
      </c>
      <c r="V911" s="145">
        <f>VLOOKUP(K911,'3-Productie normen'!A:AG,29,FALSE)</f>
        <v>0</v>
      </c>
      <c r="W911" s="145"/>
      <c r="X911" s="146"/>
      <c r="Y911" s="147">
        <f t="shared" si="74"/>
        <v>0</v>
      </c>
    </row>
    <row r="912" spans="1:25" s="148" customFormat="1" ht="13.9" customHeight="1">
      <c r="A912" s="137">
        <v>912</v>
      </c>
      <c r="B912" s="138" t="s">
        <v>1427</v>
      </c>
      <c r="C912" s="138" t="s">
        <v>1428</v>
      </c>
      <c r="D912" s="138"/>
      <c r="E912" s="2">
        <v>0</v>
      </c>
      <c r="F912" s="2" t="s">
        <v>422</v>
      </c>
      <c r="G912" s="2" t="s">
        <v>1665</v>
      </c>
      <c r="H912" s="2" t="s">
        <v>1666</v>
      </c>
      <c r="I912" s="139" t="s">
        <v>254</v>
      </c>
      <c r="J912" s="139" t="s">
        <v>1667</v>
      </c>
      <c r="K912" s="139" t="s">
        <v>478</v>
      </c>
      <c r="L912" s="139" t="s">
        <v>1275</v>
      </c>
      <c r="M912" s="140"/>
      <c r="N912" s="141">
        <v>5.01</v>
      </c>
      <c r="O912" s="142">
        <f t="shared" si="70"/>
        <v>80</v>
      </c>
      <c r="P912" s="2">
        <v>80</v>
      </c>
      <c r="Q912" s="2"/>
      <c r="R912" s="143" t="e">
        <f t="shared" si="71"/>
        <v>#DIV/0!</v>
      </c>
      <c r="S912" s="143">
        <f t="shared" si="72"/>
        <v>0</v>
      </c>
      <c r="T912" s="144">
        <f>IF(P912="nio",0,IF(P912&gt;0,VLOOKUP(K912,'3-Productie normen'!A:W,VLOOKUP(P912,'3-Productie normen'!$B$37:$C$59,2,FALSE),FALSE)))/VLOOKUP(B912,'2-Kosten per locatie'!$A$11:$C$31,3,FALSE)</f>
        <v>0</v>
      </c>
      <c r="U912" s="144">
        <f t="shared" si="73"/>
        <v>0</v>
      </c>
      <c r="V912" s="145" t="str">
        <f>VLOOKUP(K912,'3-Productie normen'!A:AG,29,FALSE)</f>
        <v>B</v>
      </c>
      <c r="W912" s="145"/>
      <c r="X912" s="146"/>
      <c r="Y912" s="147">
        <f t="shared" si="74"/>
        <v>400.79999999999995</v>
      </c>
    </row>
    <row r="913" spans="1:25" s="148" customFormat="1" ht="13.9" customHeight="1">
      <c r="A913" s="137">
        <v>913</v>
      </c>
      <c r="B913" s="138" t="s">
        <v>1427</v>
      </c>
      <c r="C913" s="138" t="s">
        <v>1428</v>
      </c>
      <c r="D913" s="138"/>
      <c r="E913" s="2">
        <v>0</v>
      </c>
      <c r="F913" s="2" t="s">
        <v>422</v>
      </c>
      <c r="G913" s="2" t="s">
        <v>1668</v>
      </c>
      <c r="H913" s="2" t="s">
        <v>1669</v>
      </c>
      <c r="I913" s="139" t="s">
        <v>277</v>
      </c>
      <c r="J913" s="139" t="s">
        <v>1514</v>
      </c>
      <c r="K913" s="139" t="s">
        <v>478</v>
      </c>
      <c r="L913" s="139" t="s">
        <v>1275</v>
      </c>
      <c r="M913" s="140"/>
      <c r="N913" s="141">
        <v>40.299999999999997</v>
      </c>
      <c r="O913" s="142">
        <f t="shared" si="70"/>
        <v>80</v>
      </c>
      <c r="P913" s="2">
        <v>80</v>
      </c>
      <c r="Q913" s="2"/>
      <c r="R913" s="143" t="e">
        <f t="shared" si="71"/>
        <v>#DIV/0!</v>
      </c>
      <c r="S913" s="143">
        <f t="shared" si="72"/>
        <v>0</v>
      </c>
      <c r="T913" s="144">
        <f>IF(P913="nio",0,IF(P913&gt;0,VLOOKUP(K913,'3-Productie normen'!A:W,VLOOKUP(P913,'3-Productie normen'!$B$37:$C$59,2,FALSE),FALSE)))/VLOOKUP(B913,'2-Kosten per locatie'!$A$11:$C$31,3,FALSE)</f>
        <v>0</v>
      </c>
      <c r="U913" s="144">
        <f t="shared" si="73"/>
        <v>0</v>
      </c>
      <c r="V913" s="145" t="str">
        <f>VLOOKUP(K913,'3-Productie normen'!A:AG,29,FALSE)</f>
        <v>B</v>
      </c>
      <c r="W913" s="145"/>
      <c r="X913" s="146"/>
      <c r="Y913" s="147">
        <f t="shared" si="74"/>
        <v>3224</v>
      </c>
    </row>
    <row r="914" spans="1:25" s="148" customFormat="1" ht="13.9" customHeight="1">
      <c r="A914" s="137">
        <v>914</v>
      </c>
      <c r="B914" s="138" t="s">
        <v>1427</v>
      </c>
      <c r="C914" s="138" t="s">
        <v>1428</v>
      </c>
      <c r="D914" s="138"/>
      <c r="E914" s="2">
        <v>0</v>
      </c>
      <c r="F914" s="2" t="s">
        <v>422</v>
      </c>
      <c r="G914" s="2" t="s">
        <v>1670</v>
      </c>
      <c r="H914" s="2" t="s">
        <v>1671</v>
      </c>
      <c r="I914" s="139" t="s">
        <v>350</v>
      </c>
      <c r="J914" s="139" t="s">
        <v>1605</v>
      </c>
      <c r="K914" s="139" t="s">
        <v>612</v>
      </c>
      <c r="L914" s="139" t="s">
        <v>298</v>
      </c>
      <c r="M914" s="140" t="s">
        <v>8160</v>
      </c>
      <c r="N914" s="141">
        <v>65.39</v>
      </c>
      <c r="O914" s="142">
        <f t="shared" si="70"/>
        <v>200</v>
      </c>
      <c r="P914" s="2">
        <v>200</v>
      </c>
      <c r="Q914" s="2"/>
      <c r="R914" s="143" t="e">
        <f t="shared" si="71"/>
        <v>#DIV/0!</v>
      </c>
      <c r="S914" s="143">
        <f t="shared" si="72"/>
        <v>0</v>
      </c>
      <c r="T914" s="144">
        <f>IF(P914="nio",0,IF(P914&gt;0,VLOOKUP(K914,'3-Productie normen'!A:W,VLOOKUP(P914,'3-Productie normen'!$B$37:$C$59,2,FALSE),FALSE)))/VLOOKUP(B914,'2-Kosten per locatie'!$A$11:$C$31,3,FALSE)</f>
        <v>0</v>
      </c>
      <c r="U914" s="144">
        <f t="shared" si="73"/>
        <v>0</v>
      </c>
      <c r="V914" s="145" t="str">
        <f>VLOOKUP(K914,'3-Productie normen'!A:AG,29,FALSE)</f>
        <v>L</v>
      </c>
      <c r="W914" s="145"/>
      <c r="X914" s="146"/>
      <c r="Y914" s="147">
        <f t="shared" si="74"/>
        <v>13078</v>
      </c>
    </row>
    <row r="915" spans="1:25" s="148" customFormat="1" ht="13.9" customHeight="1">
      <c r="A915" s="137">
        <v>915</v>
      </c>
      <c r="B915" s="138" t="s">
        <v>1427</v>
      </c>
      <c r="C915" s="138" t="s">
        <v>1428</v>
      </c>
      <c r="D915" s="138"/>
      <c r="E915" s="2">
        <v>0</v>
      </c>
      <c r="F915" s="2" t="s">
        <v>422</v>
      </c>
      <c r="G915" s="2" t="s">
        <v>1672</v>
      </c>
      <c r="H915" s="2" t="s">
        <v>1673</v>
      </c>
      <c r="I915" s="139" t="s">
        <v>350</v>
      </c>
      <c r="J915" s="139" t="s">
        <v>1605</v>
      </c>
      <c r="K915" s="139" t="s">
        <v>612</v>
      </c>
      <c r="L915" s="139" t="s">
        <v>298</v>
      </c>
      <c r="M915" s="140" t="s">
        <v>8160</v>
      </c>
      <c r="N915" s="141">
        <v>60.02</v>
      </c>
      <c r="O915" s="142">
        <f t="shared" si="70"/>
        <v>200</v>
      </c>
      <c r="P915" s="2">
        <v>200</v>
      </c>
      <c r="Q915" s="2"/>
      <c r="R915" s="143" t="e">
        <f t="shared" si="71"/>
        <v>#DIV/0!</v>
      </c>
      <c r="S915" s="143">
        <f t="shared" si="72"/>
        <v>0</v>
      </c>
      <c r="T915" s="144">
        <f>IF(P915="nio",0,IF(P915&gt;0,VLOOKUP(K915,'3-Productie normen'!A:W,VLOOKUP(P915,'3-Productie normen'!$B$37:$C$59,2,FALSE),FALSE)))/VLOOKUP(B915,'2-Kosten per locatie'!$A$11:$C$31,3,FALSE)</f>
        <v>0</v>
      </c>
      <c r="U915" s="144">
        <f t="shared" si="73"/>
        <v>0</v>
      </c>
      <c r="V915" s="145" t="str">
        <f>VLOOKUP(K915,'3-Productie normen'!A:AG,29,FALSE)</f>
        <v>L</v>
      </c>
      <c r="W915" s="145"/>
      <c r="X915" s="146"/>
      <c r="Y915" s="147">
        <f t="shared" si="74"/>
        <v>12004</v>
      </c>
    </row>
    <row r="916" spans="1:25" s="148" customFormat="1" ht="13.9" customHeight="1">
      <c r="A916" s="137">
        <v>916</v>
      </c>
      <c r="B916" s="138" t="s">
        <v>1427</v>
      </c>
      <c r="C916" s="138" t="s">
        <v>1428</v>
      </c>
      <c r="D916" s="138"/>
      <c r="E916" s="2">
        <v>0</v>
      </c>
      <c r="F916" s="2" t="s">
        <v>422</v>
      </c>
      <c r="G916" s="2" t="s">
        <v>1674</v>
      </c>
      <c r="H916" s="2" t="s">
        <v>1675</v>
      </c>
      <c r="I916" s="139" t="s">
        <v>267</v>
      </c>
      <c r="J916" s="139" t="s">
        <v>1528</v>
      </c>
      <c r="K916" s="139" t="s">
        <v>259</v>
      </c>
      <c r="L916" s="139" t="s">
        <v>298</v>
      </c>
      <c r="M916" s="140"/>
      <c r="N916" s="141">
        <v>18.600000000000001</v>
      </c>
      <c r="O916" s="142">
        <f t="shared" si="70"/>
        <v>0</v>
      </c>
      <c r="P916" s="2" t="s">
        <v>477</v>
      </c>
      <c r="Q916" s="2"/>
      <c r="R916" s="143">
        <f t="shared" si="71"/>
        <v>0</v>
      </c>
      <c r="S916" s="143">
        <f t="shared" si="72"/>
        <v>0</v>
      </c>
      <c r="T916" s="144">
        <f>IF(P916="nio",0,IF(P916&gt;0,VLOOKUP(K916,'3-Productie normen'!A:W,VLOOKUP(P916,'3-Productie normen'!$B$37:$C$59,2,FALSE),FALSE)))/VLOOKUP(B916,'2-Kosten per locatie'!$A$11:$C$31,3,FALSE)</f>
        <v>0</v>
      </c>
      <c r="U916" s="144">
        <f t="shared" si="73"/>
        <v>0</v>
      </c>
      <c r="V916" s="145">
        <f>VLOOKUP(K916,'3-Productie normen'!A:AG,29,FALSE)</f>
        <v>0</v>
      </c>
      <c r="W916" s="145"/>
      <c r="X916" s="146"/>
      <c r="Y916" s="147">
        <f t="shared" si="74"/>
        <v>0</v>
      </c>
    </row>
    <row r="917" spans="1:25" s="148" customFormat="1" ht="13.9" customHeight="1">
      <c r="A917" s="137">
        <v>917</v>
      </c>
      <c r="B917" s="138" t="s">
        <v>1427</v>
      </c>
      <c r="C917" s="138" t="s">
        <v>1428</v>
      </c>
      <c r="D917" s="138"/>
      <c r="E917" s="2">
        <v>0</v>
      </c>
      <c r="F917" s="2" t="s">
        <v>422</v>
      </c>
      <c r="G917" s="2" t="s">
        <v>1676</v>
      </c>
      <c r="H917" s="2" t="s">
        <v>1677</v>
      </c>
      <c r="I917" s="139" t="s">
        <v>267</v>
      </c>
      <c r="J917" s="139" t="s">
        <v>1678</v>
      </c>
      <c r="K917" s="139" t="s">
        <v>259</v>
      </c>
      <c r="L917" s="139" t="s">
        <v>298</v>
      </c>
      <c r="M917" s="140"/>
      <c r="N917" s="141">
        <v>9.14</v>
      </c>
      <c r="O917" s="142">
        <f t="shared" si="70"/>
        <v>0</v>
      </c>
      <c r="P917" s="2" t="s">
        <v>477</v>
      </c>
      <c r="Q917" s="2"/>
      <c r="R917" s="143">
        <f t="shared" si="71"/>
        <v>0</v>
      </c>
      <c r="S917" s="143">
        <f t="shared" si="72"/>
        <v>0</v>
      </c>
      <c r="T917" s="144">
        <f>IF(P917="nio",0,IF(P917&gt;0,VLOOKUP(K917,'3-Productie normen'!A:W,VLOOKUP(P917,'3-Productie normen'!$B$37:$C$59,2,FALSE),FALSE)))/VLOOKUP(B917,'2-Kosten per locatie'!$A$11:$C$31,3,FALSE)</f>
        <v>0</v>
      </c>
      <c r="U917" s="144">
        <f t="shared" si="73"/>
        <v>0</v>
      </c>
      <c r="V917" s="145">
        <f>VLOOKUP(K917,'3-Productie normen'!A:AG,29,FALSE)</f>
        <v>0</v>
      </c>
      <c r="W917" s="145"/>
      <c r="X917" s="146"/>
      <c r="Y917" s="147">
        <f t="shared" si="74"/>
        <v>0</v>
      </c>
    </row>
    <row r="918" spans="1:25" s="148" customFormat="1" ht="13.9" customHeight="1">
      <c r="A918" s="137">
        <v>918</v>
      </c>
      <c r="B918" s="138" t="s">
        <v>1427</v>
      </c>
      <c r="C918" s="138" t="s">
        <v>1428</v>
      </c>
      <c r="D918" s="138"/>
      <c r="E918" s="2">
        <v>0</v>
      </c>
      <c r="F918" s="2" t="s">
        <v>422</v>
      </c>
      <c r="G918" s="2" t="s">
        <v>1679</v>
      </c>
      <c r="H918" s="2" t="s">
        <v>1680</v>
      </c>
      <c r="I918" s="139" t="s">
        <v>277</v>
      </c>
      <c r="J918" s="139" t="s">
        <v>1514</v>
      </c>
      <c r="K918" s="139" t="s">
        <v>478</v>
      </c>
      <c r="L918" s="139" t="s">
        <v>1275</v>
      </c>
      <c r="M918" s="140"/>
      <c r="N918" s="141">
        <v>18.38</v>
      </c>
      <c r="O918" s="142">
        <f t="shared" si="70"/>
        <v>80</v>
      </c>
      <c r="P918" s="2">
        <v>80</v>
      </c>
      <c r="Q918" s="2"/>
      <c r="R918" s="143" t="e">
        <f t="shared" si="71"/>
        <v>#DIV/0!</v>
      </c>
      <c r="S918" s="143">
        <f t="shared" si="72"/>
        <v>0</v>
      </c>
      <c r="T918" s="144">
        <f>IF(P918="nio",0,IF(P918&gt;0,VLOOKUP(K918,'3-Productie normen'!A:W,VLOOKUP(P918,'3-Productie normen'!$B$37:$C$59,2,FALSE),FALSE)))/VLOOKUP(B918,'2-Kosten per locatie'!$A$11:$C$31,3,FALSE)</f>
        <v>0</v>
      </c>
      <c r="U918" s="144">
        <f t="shared" si="73"/>
        <v>0</v>
      </c>
      <c r="V918" s="145" t="str">
        <f>VLOOKUP(K918,'3-Productie normen'!A:AG,29,FALSE)</f>
        <v>B</v>
      </c>
      <c r="W918" s="145"/>
      <c r="X918" s="146"/>
      <c r="Y918" s="147">
        <f t="shared" si="74"/>
        <v>1470.3999999999999</v>
      </c>
    </row>
    <row r="919" spans="1:25" s="148" customFormat="1" ht="13.9" customHeight="1">
      <c r="A919" s="137">
        <v>919</v>
      </c>
      <c r="B919" s="138" t="s">
        <v>1427</v>
      </c>
      <c r="C919" s="138" t="s">
        <v>1428</v>
      </c>
      <c r="D919" s="138"/>
      <c r="E919" s="2">
        <v>0</v>
      </c>
      <c r="F919" s="2" t="s">
        <v>422</v>
      </c>
      <c r="G919" s="2" t="s">
        <v>1681</v>
      </c>
      <c r="H919" s="2" t="s">
        <v>1682</v>
      </c>
      <c r="I919" s="139" t="s">
        <v>277</v>
      </c>
      <c r="J919" s="139" t="s">
        <v>1514</v>
      </c>
      <c r="K919" s="139" t="s">
        <v>478</v>
      </c>
      <c r="L919" s="139" t="s">
        <v>298</v>
      </c>
      <c r="M919" s="140" t="s">
        <v>8160</v>
      </c>
      <c r="N919" s="141">
        <v>53.33</v>
      </c>
      <c r="O919" s="142">
        <f t="shared" si="70"/>
        <v>80</v>
      </c>
      <c r="P919" s="2">
        <v>80</v>
      </c>
      <c r="Q919" s="2"/>
      <c r="R919" s="143" t="e">
        <f t="shared" si="71"/>
        <v>#DIV/0!</v>
      </c>
      <c r="S919" s="143">
        <f t="shared" si="72"/>
        <v>0</v>
      </c>
      <c r="T919" s="144">
        <f>IF(P919="nio",0,IF(P919&gt;0,VLOOKUP(K919,'3-Productie normen'!A:W,VLOOKUP(P919,'3-Productie normen'!$B$37:$C$59,2,FALSE),FALSE)))/VLOOKUP(B919,'2-Kosten per locatie'!$A$11:$C$31,3,FALSE)</f>
        <v>0</v>
      </c>
      <c r="U919" s="144">
        <f t="shared" si="73"/>
        <v>0</v>
      </c>
      <c r="V919" s="145" t="str">
        <f>VLOOKUP(K919,'3-Productie normen'!A:AG,29,FALSE)</f>
        <v>B</v>
      </c>
      <c r="W919" s="145"/>
      <c r="X919" s="146"/>
      <c r="Y919" s="147">
        <f t="shared" si="74"/>
        <v>4266.3999999999996</v>
      </c>
    </row>
    <row r="920" spans="1:25" s="148" customFormat="1" ht="13.9" customHeight="1">
      <c r="A920" s="137">
        <v>920</v>
      </c>
      <c r="B920" s="138" t="s">
        <v>1427</v>
      </c>
      <c r="C920" s="138" t="s">
        <v>1429</v>
      </c>
      <c r="D920" s="138"/>
      <c r="E920" s="2">
        <v>0</v>
      </c>
      <c r="F920" s="2" t="s">
        <v>284</v>
      </c>
      <c r="G920" s="2" t="s">
        <v>1683</v>
      </c>
      <c r="H920" s="2" t="s">
        <v>1684</v>
      </c>
      <c r="I920" s="139" t="s">
        <v>484</v>
      </c>
      <c r="J920" s="139" t="s">
        <v>1437</v>
      </c>
      <c r="K920" s="139" t="s">
        <v>248</v>
      </c>
      <c r="L920" s="139" t="s">
        <v>298</v>
      </c>
      <c r="M920" s="140" t="s">
        <v>8160</v>
      </c>
      <c r="N920" s="141">
        <v>15.22</v>
      </c>
      <c r="O920" s="142">
        <f t="shared" si="70"/>
        <v>200</v>
      </c>
      <c r="P920" s="2">
        <v>200</v>
      </c>
      <c r="Q920" s="2"/>
      <c r="R920" s="143" t="e">
        <f t="shared" si="71"/>
        <v>#DIV/0!</v>
      </c>
      <c r="S920" s="143">
        <f t="shared" si="72"/>
        <v>0</v>
      </c>
      <c r="T920" s="144">
        <f>IF(P920="nio",0,IF(P920&gt;0,VLOOKUP(K920,'3-Productie normen'!A:W,VLOOKUP(P920,'3-Productie normen'!$B$37:$C$59,2,FALSE),FALSE)))/VLOOKUP(B920,'2-Kosten per locatie'!$A$11:$C$31,3,FALSE)</f>
        <v>0</v>
      </c>
      <c r="U920" s="144">
        <f t="shared" si="73"/>
        <v>0</v>
      </c>
      <c r="V920" s="145" t="str">
        <f>VLOOKUP(K920,'3-Productie normen'!A:AG,29,FALSE)</f>
        <v>V</v>
      </c>
      <c r="W920" s="145"/>
      <c r="X920" s="146"/>
      <c r="Y920" s="147">
        <f t="shared" si="74"/>
        <v>3044</v>
      </c>
    </row>
    <row r="921" spans="1:25" s="148" customFormat="1" ht="13.9" customHeight="1">
      <c r="A921" s="137">
        <v>921</v>
      </c>
      <c r="B921" s="138" t="s">
        <v>1427</v>
      </c>
      <c r="C921" s="138" t="s">
        <v>1429</v>
      </c>
      <c r="D921" s="138"/>
      <c r="E921" s="2">
        <v>0</v>
      </c>
      <c r="F921" s="2" t="s">
        <v>284</v>
      </c>
      <c r="G921" s="2" t="s">
        <v>1685</v>
      </c>
      <c r="H921" s="2" t="s">
        <v>1686</v>
      </c>
      <c r="I921" s="139" t="s">
        <v>484</v>
      </c>
      <c r="J921" s="139" t="s">
        <v>1437</v>
      </c>
      <c r="K921" s="139" t="s">
        <v>248</v>
      </c>
      <c r="L921" s="139" t="s">
        <v>298</v>
      </c>
      <c r="M921" s="140" t="s">
        <v>8160</v>
      </c>
      <c r="N921" s="141">
        <v>9.5</v>
      </c>
      <c r="O921" s="142">
        <f t="shared" si="70"/>
        <v>200</v>
      </c>
      <c r="P921" s="2">
        <v>200</v>
      </c>
      <c r="Q921" s="2"/>
      <c r="R921" s="143" t="e">
        <f t="shared" si="71"/>
        <v>#DIV/0!</v>
      </c>
      <c r="S921" s="143">
        <f t="shared" si="72"/>
        <v>0</v>
      </c>
      <c r="T921" s="144">
        <f>IF(P921="nio",0,IF(P921&gt;0,VLOOKUP(K921,'3-Productie normen'!A:W,VLOOKUP(P921,'3-Productie normen'!$B$37:$C$59,2,FALSE),FALSE)))/VLOOKUP(B921,'2-Kosten per locatie'!$A$11:$C$31,3,FALSE)</f>
        <v>0</v>
      </c>
      <c r="U921" s="144">
        <f t="shared" si="73"/>
        <v>0</v>
      </c>
      <c r="V921" s="145" t="str">
        <f>VLOOKUP(K921,'3-Productie normen'!A:AG,29,FALSE)</f>
        <v>V</v>
      </c>
      <c r="W921" s="145"/>
      <c r="X921" s="146"/>
      <c r="Y921" s="147">
        <f t="shared" si="74"/>
        <v>1900</v>
      </c>
    </row>
    <row r="922" spans="1:25" s="148" customFormat="1" ht="13.9" customHeight="1">
      <c r="A922" s="137">
        <v>922</v>
      </c>
      <c r="B922" s="138" t="s">
        <v>1427</v>
      </c>
      <c r="C922" s="138" t="s">
        <v>1429</v>
      </c>
      <c r="D922" s="138"/>
      <c r="E922" s="2">
        <v>0</v>
      </c>
      <c r="F922" s="2" t="s">
        <v>284</v>
      </c>
      <c r="G922" s="2" t="s">
        <v>1687</v>
      </c>
      <c r="H922" s="2" t="s">
        <v>1688</v>
      </c>
      <c r="I922" s="139" t="s">
        <v>484</v>
      </c>
      <c r="J922" s="139" t="s">
        <v>1689</v>
      </c>
      <c r="K922" s="139" t="s">
        <v>57</v>
      </c>
      <c r="L922" s="139" t="s">
        <v>246</v>
      </c>
      <c r="M922" s="140"/>
      <c r="N922" s="141">
        <v>1.86</v>
      </c>
      <c r="O922" s="142">
        <f t="shared" si="70"/>
        <v>200</v>
      </c>
      <c r="P922" s="2">
        <v>200</v>
      </c>
      <c r="Q922" s="2"/>
      <c r="R922" s="143" t="e">
        <f t="shared" si="71"/>
        <v>#DIV/0!</v>
      </c>
      <c r="S922" s="143">
        <f t="shared" si="72"/>
        <v>0</v>
      </c>
      <c r="T922" s="144">
        <f>IF(P922="nio",0,IF(P922&gt;0,VLOOKUP(K922,'3-Productie normen'!A:W,VLOOKUP(P922,'3-Productie normen'!$B$37:$C$59,2,FALSE),FALSE)))/VLOOKUP(B922,'2-Kosten per locatie'!$A$11:$C$31,3,FALSE)</f>
        <v>0</v>
      </c>
      <c r="U922" s="144">
        <f t="shared" si="73"/>
        <v>0</v>
      </c>
      <c r="V922" s="145" t="str">
        <f>VLOOKUP(K922,'3-Productie normen'!A:AG,29,FALSE)</f>
        <v>V</v>
      </c>
      <c r="W922" s="145"/>
      <c r="X922" s="146"/>
      <c r="Y922" s="147">
        <f t="shared" si="74"/>
        <v>372</v>
      </c>
    </row>
    <row r="923" spans="1:25" s="148" customFormat="1" ht="13.9" customHeight="1">
      <c r="A923" s="137">
        <v>923</v>
      </c>
      <c r="B923" s="138" t="s">
        <v>1427</v>
      </c>
      <c r="C923" s="138" t="s">
        <v>1429</v>
      </c>
      <c r="D923" s="138"/>
      <c r="E923" s="2">
        <v>0</v>
      </c>
      <c r="F923" s="2" t="s">
        <v>284</v>
      </c>
      <c r="G923" s="2" t="s">
        <v>1690</v>
      </c>
      <c r="H923" s="2" t="s">
        <v>1691</v>
      </c>
      <c r="I923" s="139" t="s">
        <v>491</v>
      </c>
      <c r="J923" s="139" t="s">
        <v>1448</v>
      </c>
      <c r="K923" s="139" t="s">
        <v>290</v>
      </c>
      <c r="L923" s="139" t="s">
        <v>1692</v>
      </c>
      <c r="M923" s="140" t="s">
        <v>8160</v>
      </c>
      <c r="N923" s="141">
        <v>67.849999999999994</v>
      </c>
      <c r="O923" s="142">
        <f t="shared" si="70"/>
        <v>200</v>
      </c>
      <c r="P923" s="2">
        <v>200</v>
      </c>
      <c r="Q923" s="2"/>
      <c r="R923" s="143" t="e">
        <f t="shared" si="71"/>
        <v>#DIV/0!</v>
      </c>
      <c r="S923" s="143">
        <f t="shared" si="72"/>
        <v>0</v>
      </c>
      <c r="T923" s="144">
        <f>IF(P923="nio",0,IF(P923&gt;0,VLOOKUP(K923,'3-Productie normen'!A:W,VLOOKUP(P923,'3-Productie normen'!$B$37:$C$59,2,FALSE),FALSE)))/VLOOKUP(B923,'2-Kosten per locatie'!$A$11:$C$31,3,FALSE)</f>
        <v>0</v>
      </c>
      <c r="U923" s="144">
        <f t="shared" si="73"/>
        <v>0</v>
      </c>
      <c r="V923" s="145" t="str">
        <f>VLOOKUP(K923,'3-Productie normen'!A:AG,29,FALSE)</f>
        <v>V</v>
      </c>
      <c r="W923" s="145"/>
      <c r="X923" s="146"/>
      <c r="Y923" s="147">
        <f t="shared" si="74"/>
        <v>13569.999999999998</v>
      </c>
    </row>
    <row r="924" spans="1:25" s="148" customFormat="1" ht="13.9" customHeight="1">
      <c r="A924" s="137">
        <v>924</v>
      </c>
      <c r="B924" s="138" t="s">
        <v>1427</v>
      </c>
      <c r="C924" s="138" t="s">
        <v>1429</v>
      </c>
      <c r="D924" s="138"/>
      <c r="E924" s="2">
        <v>0</v>
      </c>
      <c r="F924" s="2" t="s">
        <v>284</v>
      </c>
      <c r="G924" s="2" t="s">
        <v>1693</v>
      </c>
      <c r="H924" s="2" t="s">
        <v>1694</v>
      </c>
      <c r="I924" s="139" t="s">
        <v>491</v>
      </c>
      <c r="J924" s="139" t="s">
        <v>1443</v>
      </c>
      <c r="K924" s="139" t="s">
        <v>4571</v>
      </c>
      <c r="L924" s="139" t="s">
        <v>298</v>
      </c>
      <c r="M924" s="140" t="s">
        <v>8160</v>
      </c>
      <c r="N924" s="141">
        <v>7.68</v>
      </c>
      <c r="O924" s="142">
        <f t="shared" si="70"/>
        <v>200</v>
      </c>
      <c r="P924" s="2">
        <v>200</v>
      </c>
      <c r="Q924" s="2"/>
      <c r="R924" s="143" t="e">
        <f t="shared" si="71"/>
        <v>#DIV/0!</v>
      </c>
      <c r="S924" s="143">
        <f t="shared" si="72"/>
        <v>0</v>
      </c>
      <c r="T924" s="144">
        <f>IF(P924="nio",0,IF(P924&gt;0,VLOOKUP(K924,'3-Productie normen'!A:W,VLOOKUP(P924,'3-Productie normen'!$B$37:$C$59,2,FALSE),FALSE)))/VLOOKUP(B924,'2-Kosten per locatie'!$A$11:$C$31,3,FALSE)</f>
        <v>0</v>
      </c>
      <c r="U924" s="144">
        <f t="shared" si="73"/>
        <v>0</v>
      </c>
      <c r="V924" s="145" t="str">
        <f>VLOOKUP(K924,'3-Productie normen'!A:AG,29,FALSE)</f>
        <v>V</v>
      </c>
      <c r="W924" s="145"/>
      <c r="X924" s="146"/>
      <c r="Y924" s="147">
        <f t="shared" si="74"/>
        <v>1536</v>
      </c>
    </row>
    <row r="925" spans="1:25" s="148" customFormat="1" ht="13.9" customHeight="1">
      <c r="A925" s="137">
        <v>925</v>
      </c>
      <c r="B925" s="138" t="s">
        <v>1427</v>
      </c>
      <c r="C925" s="138" t="s">
        <v>1429</v>
      </c>
      <c r="D925" s="138"/>
      <c r="E925" s="2">
        <v>0</v>
      </c>
      <c r="F925" s="2" t="s">
        <v>284</v>
      </c>
      <c r="G925" s="2" t="s">
        <v>1695</v>
      </c>
      <c r="H925" s="2" t="s">
        <v>1696</v>
      </c>
      <c r="I925" s="139" t="s">
        <v>491</v>
      </c>
      <c r="J925" s="139" t="s">
        <v>1443</v>
      </c>
      <c r="K925" s="139" t="s">
        <v>4571</v>
      </c>
      <c r="L925" s="139" t="s">
        <v>1697</v>
      </c>
      <c r="M925" s="140"/>
      <c r="N925" s="141">
        <v>10.88</v>
      </c>
      <c r="O925" s="142">
        <f t="shared" si="70"/>
        <v>200</v>
      </c>
      <c r="P925" s="2">
        <v>200</v>
      </c>
      <c r="Q925" s="2"/>
      <c r="R925" s="143" t="e">
        <f t="shared" si="71"/>
        <v>#DIV/0!</v>
      </c>
      <c r="S925" s="143">
        <f t="shared" si="72"/>
        <v>0</v>
      </c>
      <c r="T925" s="144">
        <f>IF(P925="nio",0,IF(P925&gt;0,VLOOKUP(K925,'3-Productie normen'!A:W,VLOOKUP(P925,'3-Productie normen'!$B$37:$C$59,2,FALSE),FALSE)))/VLOOKUP(B925,'2-Kosten per locatie'!$A$11:$C$31,3,FALSE)</f>
        <v>0</v>
      </c>
      <c r="U925" s="144">
        <f t="shared" si="73"/>
        <v>0</v>
      </c>
      <c r="V925" s="145" t="str">
        <f>VLOOKUP(K925,'3-Productie normen'!A:AG,29,FALSE)</f>
        <v>V</v>
      </c>
      <c r="W925" s="145"/>
      <c r="X925" s="146"/>
      <c r="Y925" s="147">
        <f t="shared" si="74"/>
        <v>2176</v>
      </c>
    </row>
    <row r="926" spans="1:25" s="148" customFormat="1" ht="13.9" customHeight="1">
      <c r="A926" s="137">
        <v>926</v>
      </c>
      <c r="B926" s="138" t="s">
        <v>1427</v>
      </c>
      <c r="C926" s="138" t="s">
        <v>1429</v>
      </c>
      <c r="D926" s="138"/>
      <c r="E926" s="2">
        <v>0</v>
      </c>
      <c r="F926" s="2" t="s">
        <v>284</v>
      </c>
      <c r="G926" s="2" t="s">
        <v>1698</v>
      </c>
      <c r="H926" s="2" t="s">
        <v>1699</v>
      </c>
      <c r="I926" s="139" t="s">
        <v>491</v>
      </c>
      <c r="J926" s="139" t="s">
        <v>1443</v>
      </c>
      <c r="K926" s="139" t="s">
        <v>4571</v>
      </c>
      <c r="L926" s="139" t="s">
        <v>1697</v>
      </c>
      <c r="M926" s="140"/>
      <c r="N926" s="141">
        <v>3.04</v>
      </c>
      <c r="O926" s="142">
        <f t="shared" si="70"/>
        <v>200</v>
      </c>
      <c r="P926" s="2">
        <v>200</v>
      </c>
      <c r="Q926" s="2"/>
      <c r="R926" s="143" t="e">
        <f t="shared" si="71"/>
        <v>#DIV/0!</v>
      </c>
      <c r="S926" s="143">
        <f t="shared" si="72"/>
        <v>0</v>
      </c>
      <c r="T926" s="144">
        <f>IF(P926="nio",0,IF(P926&gt;0,VLOOKUP(K926,'3-Productie normen'!A:W,VLOOKUP(P926,'3-Productie normen'!$B$37:$C$59,2,FALSE),FALSE)))/VLOOKUP(B926,'2-Kosten per locatie'!$A$11:$C$31,3,FALSE)</f>
        <v>0</v>
      </c>
      <c r="U926" s="144">
        <f t="shared" si="73"/>
        <v>0</v>
      </c>
      <c r="V926" s="145" t="str">
        <f>VLOOKUP(K926,'3-Productie normen'!A:AG,29,FALSE)</f>
        <v>V</v>
      </c>
      <c r="W926" s="145"/>
      <c r="X926" s="146"/>
      <c r="Y926" s="147">
        <f t="shared" si="74"/>
        <v>608</v>
      </c>
    </row>
    <row r="927" spans="1:25" s="148" customFormat="1" ht="13.9" customHeight="1">
      <c r="A927" s="137">
        <v>927</v>
      </c>
      <c r="B927" s="138" t="s">
        <v>1427</v>
      </c>
      <c r="C927" s="138" t="s">
        <v>1429</v>
      </c>
      <c r="D927" s="138"/>
      <c r="E927" s="2">
        <v>0</v>
      </c>
      <c r="F927" s="2" t="s">
        <v>284</v>
      </c>
      <c r="G927" s="2" t="s">
        <v>1700</v>
      </c>
      <c r="H927" s="2" t="s">
        <v>1442</v>
      </c>
      <c r="I927" s="139" t="s">
        <v>491</v>
      </c>
      <c r="J927" s="139" t="s">
        <v>1443</v>
      </c>
      <c r="K927" s="139" t="s">
        <v>4571</v>
      </c>
      <c r="L927" s="139" t="s">
        <v>1275</v>
      </c>
      <c r="M927" s="140"/>
      <c r="N927" s="141">
        <v>7.45</v>
      </c>
      <c r="O927" s="142">
        <f t="shared" si="70"/>
        <v>200</v>
      </c>
      <c r="P927" s="2">
        <v>200</v>
      </c>
      <c r="Q927" s="2"/>
      <c r="R927" s="143" t="e">
        <f t="shared" si="71"/>
        <v>#DIV/0!</v>
      </c>
      <c r="S927" s="143">
        <f t="shared" si="72"/>
        <v>0</v>
      </c>
      <c r="T927" s="144">
        <f>IF(P927="nio",0,IF(P927&gt;0,VLOOKUP(K927,'3-Productie normen'!A:W,VLOOKUP(P927,'3-Productie normen'!$B$37:$C$59,2,FALSE),FALSE)))/VLOOKUP(B927,'2-Kosten per locatie'!$A$11:$C$31,3,FALSE)</f>
        <v>0</v>
      </c>
      <c r="U927" s="144">
        <f t="shared" si="73"/>
        <v>0</v>
      </c>
      <c r="V927" s="145" t="str">
        <f>VLOOKUP(K927,'3-Productie normen'!A:AG,29,FALSE)</f>
        <v>V</v>
      </c>
      <c r="W927" s="145"/>
      <c r="X927" s="146"/>
      <c r="Y927" s="147">
        <f t="shared" si="74"/>
        <v>1490</v>
      </c>
    </row>
    <row r="928" spans="1:25" s="148" customFormat="1" ht="13.9" customHeight="1">
      <c r="A928" s="137">
        <v>928</v>
      </c>
      <c r="B928" s="138" t="s">
        <v>1427</v>
      </c>
      <c r="C928" s="138" t="s">
        <v>1429</v>
      </c>
      <c r="D928" s="138"/>
      <c r="E928" s="2">
        <v>0</v>
      </c>
      <c r="F928" s="2" t="s">
        <v>284</v>
      </c>
      <c r="G928" s="2" t="s">
        <v>1701</v>
      </c>
      <c r="H928" s="2" t="s">
        <v>1445</v>
      </c>
      <c r="I928" s="139" t="s">
        <v>491</v>
      </c>
      <c r="J928" s="139" t="s">
        <v>1443</v>
      </c>
      <c r="K928" s="139" t="s">
        <v>4571</v>
      </c>
      <c r="L928" s="139" t="s">
        <v>1275</v>
      </c>
      <c r="M928" s="140"/>
      <c r="N928" s="141">
        <v>28.94</v>
      </c>
      <c r="O928" s="142">
        <f t="shared" si="70"/>
        <v>200</v>
      </c>
      <c r="P928" s="2">
        <v>200</v>
      </c>
      <c r="Q928" s="2"/>
      <c r="R928" s="143" t="e">
        <f t="shared" si="71"/>
        <v>#DIV/0!</v>
      </c>
      <c r="S928" s="143">
        <f t="shared" si="72"/>
        <v>0</v>
      </c>
      <c r="T928" s="144">
        <f>IF(P928="nio",0,IF(P928&gt;0,VLOOKUP(K928,'3-Productie normen'!A:W,VLOOKUP(P928,'3-Productie normen'!$B$37:$C$59,2,FALSE),FALSE)))/VLOOKUP(B928,'2-Kosten per locatie'!$A$11:$C$31,3,FALSE)</f>
        <v>0</v>
      </c>
      <c r="U928" s="144">
        <f t="shared" si="73"/>
        <v>0</v>
      </c>
      <c r="V928" s="145" t="str">
        <f>VLOOKUP(K928,'3-Productie normen'!A:AG,29,FALSE)</f>
        <v>V</v>
      </c>
      <c r="W928" s="145"/>
      <c r="X928" s="146"/>
      <c r="Y928" s="147">
        <f t="shared" si="74"/>
        <v>5788</v>
      </c>
    </row>
    <row r="929" spans="1:25" s="148" customFormat="1" ht="13.9" customHeight="1">
      <c r="A929" s="137">
        <v>929</v>
      </c>
      <c r="B929" s="138" t="s">
        <v>1427</v>
      </c>
      <c r="C929" s="138" t="s">
        <v>1429</v>
      </c>
      <c r="D929" s="138"/>
      <c r="E929" s="2">
        <v>0</v>
      </c>
      <c r="F929" s="2" t="s">
        <v>284</v>
      </c>
      <c r="G929" s="2" t="s">
        <v>1702</v>
      </c>
      <c r="H929" s="2" t="s">
        <v>1450</v>
      </c>
      <c r="I929" s="139" t="s">
        <v>491</v>
      </c>
      <c r="J929" s="139" t="s">
        <v>1443</v>
      </c>
      <c r="K929" s="139" t="s">
        <v>4571</v>
      </c>
      <c r="L929" s="139" t="s">
        <v>298</v>
      </c>
      <c r="M929" s="140" t="s">
        <v>8160</v>
      </c>
      <c r="N929" s="141">
        <v>91.45</v>
      </c>
      <c r="O929" s="142">
        <f t="shared" si="70"/>
        <v>200</v>
      </c>
      <c r="P929" s="2">
        <v>200</v>
      </c>
      <c r="Q929" s="2"/>
      <c r="R929" s="143" t="e">
        <f t="shared" si="71"/>
        <v>#DIV/0!</v>
      </c>
      <c r="S929" s="143">
        <f t="shared" si="72"/>
        <v>0</v>
      </c>
      <c r="T929" s="144">
        <f>IF(P929="nio",0,IF(P929&gt;0,VLOOKUP(K929,'3-Productie normen'!A:W,VLOOKUP(P929,'3-Productie normen'!$B$37:$C$59,2,FALSE),FALSE)))/VLOOKUP(B929,'2-Kosten per locatie'!$A$11:$C$31,3,FALSE)</f>
        <v>0</v>
      </c>
      <c r="U929" s="144">
        <f t="shared" si="73"/>
        <v>0</v>
      </c>
      <c r="V929" s="145" t="str">
        <f>VLOOKUP(K929,'3-Productie normen'!A:AG,29,FALSE)</f>
        <v>V</v>
      </c>
      <c r="W929" s="145"/>
      <c r="X929" s="146"/>
      <c r="Y929" s="147">
        <f t="shared" si="74"/>
        <v>18290</v>
      </c>
    </row>
    <row r="930" spans="1:25" s="148" customFormat="1" ht="13.9" customHeight="1">
      <c r="A930" s="137">
        <v>930</v>
      </c>
      <c r="B930" s="138" t="s">
        <v>1427</v>
      </c>
      <c r="C930" s="138" t="s">
        <v>1429</v>
      </c>
      <c r="D930" s="138"/>
      <c r="E930" s="2">
        <v>0</v>
      </c>
      <c r="F930" s="2" t="s">
        <v>284</v>
      </c>
      <c r="G930" s="2" t="s">
        <v>1703</v>
      </c>
      <c r="H930" s="2" t="s">
        <v>1447</v>
      </c>
      <c r="I930" s="139" t="s">
        <v>491</v>
      </c>
      <c r="J930" s="139" t="s">
        <v>1443</v>
      </c>
      <c r="K930" s="139" t="s">
        <v>4571</v>
      </c>
      <c r="L930" s="139" t="s">
        <v>298</v>
      </c>
      <c r="M930" s="140" t="s">
        <v>8160</v>
      </c>
      <c r="N930" s="141">
        <v>13.14</v>
      </c>
      <c r="O930" s="142">
        <f t="shared" si="70"/>
        <v>200</v>
      </c>
      <c r="P930" s="2">
        <v>200</v>
      </c>
      <c r="Q930" s="2"/>
      <c r="R930" s="143" t="e">
        <f t="shared" si="71"/>
        <v>#DIV/0!</v>
      </c>
      <c r="S930" s="143">
        <f t="shared" si="72"/>
        <v>0</v>
      </c>
      <c r="T930" s="144">
        <f>IF(P930="nio",0,IF(P930&gt;0,VLOOKUP(K930,'3-Productie normen'!A:W,VLOOKUP(P930,'3-Productie normen'!$B$37:$C$59,2,FALSE),FALSE)))/VLOOKUP(B930,'2-Kosten per locatie'!$A$11:$C$31,3,FALSE)</f>
        <v>0</v>
      </c>
      <c r="U930" s="144">
        <f t="shared" si="73"/>
        <v>0</v>
      </c>
      <c r="V930" s="145" t="str">
        <f>VLOOKUP(K930,'3-Productie normen'!A:AG,29,FALSE)</f>
        <v>V</v>
      </c>
      <c r="W930" s="145"/>
      <c r="X930" s="146"/>
      <c r="Y930" s="147">
        <f t="shared" si="74"/>
        <v>2628</v>
      </c>
    </row>
    <row r="931" spans="1:25" s="148" customFormat="1" ht="13.9" customHeight="1">
      <c r="A931" s="137">
        <v>931</v>
      </c>
      <c r="B931" s="138" t="s">
        <v>1427</v>
      </c>
      <c r="C931" s="138" t="s">
        <v>1429</v>
      </c>
      <c r="D931" s="138"/>
      <c r="E931" s="2">
        <v>0</v>
      </c>
      <c r="F931" s="2" t="s">
        <v>284</v>
      </c>
      <c r="G931" s="2" t="s">
        <v>1704</v>
      </c>
      <c r="H931" s="2" t="s">
        <v>1454</v>
      </c>
      <c r="I931" s="139" t="s">
        <v>491</v>
      </c>
      <c r="J931" s="139" t="s">
        <v>1443</v>
      </c>
      <c r="K931" s="139" t="s">
        <v>4571</v>
      </c>
      <c r="L931" s="139" t="s">
        <v>298</v>
      </c>
      <c r="M931" s="140" t="s">
        <v>8160</v>
      </c>
      <c r="N931" s="141">
        <v>18.28</v>
      </c>
      <c r="O931" s="142">
        <f t="shared" si="70"/>
        <v>200</v>
      </c>
      <c r="P931" s="2">
        <v>200</v>
      </c>
      <c r="Q931" s="2"/>
      <c r="R931" s="143" t="e">
        <f t="shared" si="71"/>
        <v>#DIV/0!</v>
      </c>
      <c r="S931" s="143">
        <f t="shared" si="72"/>
        <v>0</v>
      </c>
      <c r="T931" s="144">
        <f>IF(P931="nio",0,IF(P931&gt;0,VLOOKUP(K931,'3-Productie normen'!A:W,VLOOKUP(P931,'3-Productie normen'!$B$37:$C$59,2,FALSE),FALSE)))/VLOOKUP(B931,'2-Kosten per locatie'!$A$11:$C$31,3,FALSE)</f>
        <v>0</v>
      </c>
      <c r="U931" s="144">
        <f t="shared" si="73"/>
        <v>0</v>
      </c>
      <c r="V931" s="145" t="str">
        <f>VLOOKUP(K931,'3-Productie normen'!A:AG,29,FALSE)</f>
        <v>V</v>
      </c>
      <c r="W931" s="145"/>
      <c r="X931" s="146"/>
      <c r="Y931" s="147">
        <f t="shared" si="74"/>
        <v>3656</v>
      </c>
    </row>
    <row r="932" spans="1:25" s="148" customFormat="1" ht="13.9" customHeight="1">
      <c r="A932" s="137">
        <v>932</v>
      </c>
      <c r="B932" s="138" t="s">
        <v>1427</v>
      </c>
      <c r="C932" s="138" t="s">
        <v>1429</v>
      </c>
      <c r="D932" s="138"/>
      <c r="E932" s="2">
        <v>0</v>
      </c>
      <c r="F932" s="2" t="s">
        <v>284</v>
      </c>
      <c r="G932" s="2" t="s">
        <v>1705</v>
      </c>
      <c r="H932" s="2" t="s">
        <v>1456</v>
      </c>
      <c r="I932" s="139" t="s">
        <v>491</v>
      </c>
      <c r="J932" s="139" t="s">
        <v>1706</v>
      </c>
      <c r="K932" s="139" t="s">
        <v>4571</v>
      </c>
      <c r="L932" s="139" t="s">
        <v>1692</v>
      </c>
      <c r="M932" s="140" t="s">
        <v>8160</v>
      </c>
      <c r="N932" s="141">
        <v>25.73</v>
      </c>
      <c r="O932" s="142">
        <f t="shared" si="70"/>
        <v>200</v>
      </c>
      <c r="P932" s="2">
        <v>200</v>
      </c>
      <c r="Q932" s="2"/>
      <c r="R932" s="143" t="e">
        <f t="shared" si="71"/>
        <v>#DIV/0!</v>
      </c>
      <c r="S932" s="143">
        <f t="shared" si="72"/>
        <v>0</v>
      </c>
      <c r="T932" s="144">
        <f>IF(P932="nio",0,IF(P932&gt;0,VLOOKUP(K932,'3-Productie normen'!A:W,VLOOKUP(P932,'3-Productie normen'!$B$37:$C$59,2,FALSE),FALSE)))/VLOOKUP(B932,'2-Kosten per locatie'!$A$11:$C$31,3,FALSE)</f>
        <v>0</v>
      </c>
      <c r="U932" s="144">
        <f t="shared" si="73"/>
        <v>0</v>
      </c>
      <c r="V932" s="145" t="str">
        <f>VLOOKUP(K932,'3-Productie normen'!A:AG,29,FALSE)</f>
        <v>V</v>
      </c>
      <c r="W932" s="145"/>
      <c r="X932" s="146"/>
      <c r="Y932" s="147">
        <f t="shared" si="74"/>
        <v>5146</v>
      </c>
    </row>
    <row r="933" spans="1:25" s="148" customFormat="1" ht="13.9" customHeight="1">
      <c r="A933" s="137">
        <v>933</v>
      </c>
      <c r="B933" s="138" t="s">
        <v>1427</v>
      </c>
      <c r="C933" s="138" t="s">
        <v>1429</v>
      </c>
      <c r="D933" s="138"/>
      <c r="E933" s="2">
        <v>0</v>
      </c>
      <c r="F933" s="2" t="s">
        <v>284</v>
      </c>
      <c r="G933" s="2" t="s">
        <v>1707</v>
      </c>
      <c r="H933" s="2" t="s">
        <v>1708</v>
      </c>
      <c r="I933" s="139" t="s">
        <v>267</v>
      </c>
      <c r="J933" s="139" t="s">
        <v>1528</v>
      </c>
      <c r="K933" s="139" t="s">
        <v>259</v>
      </c>
      <c r="L933" s="139" t="s">
        <v>298</v>
      </c>
      <c r="M933" s="140"/>
      <c r="N933" s="141">
        <v>3.61</v>
      </c>
      <c r="O933" s="142">
        <f t="shared" si="70"/>
        <v>0</v>
      </c>
      <c r="P933" s="2" t="s">
        <v>477</v>
      </c>
      <c r="Q933" s="2"/>
      <c r="R933" s="143">
        <f t="shared" si="71"/>
        <v>0</v>
      </c>
      <c r="S933" s="143">
        <f t="shared" si="72"/>
        <v>0</v>
      </c>
      <c r="T933" s="144">
        <f>IF(P933="nio",0,IF(P933&gt;0,VLOOKUP(K933,'3-Productie normen'!A:W,VLOOKUP(P933,'3-Productie normen'!$B$37:$C$59,2,FALSE),FALSE)))/VLOOKUP(B933,'2-Kosten per locatie'!$A$11:$C$31,3,FALSE)</f>
        <v>0</v>
      </c>
      <c r="U933" s="144">
        <f t="shared" si="73"/>
        <v>0</v>
      </c>
      <c r="V933" s="145">
        <f>VLOOKUP(K933,'3-Productie normen'!A:AG,29,FALSE)</f>
        <v>0</v>
      </c>
      <c r="W933" s="145"/>
      <c r="X933" s="146"/>
      <c r="Y933" s="147">
        <f t="shared" si="74"/>
        <v>0</v>
      </c>
    </row>
    <row r="934" spans="1:25" s="148" customFormat="1" ht="13.9" customHeight="1">
      <c r="A934" s="137">
        <v>934</v>
      </c>
      <c r="B934" s="138" t="s">
        <v>1427</v>
      </c>
      <c r="C934" s="138" t="s">
        <v>1429</v>
      </c>
      <c r="D934" s="138"/>
      <c r="E934" s="2">
        <v>0</v>
      </c>
      <c r="F934" s="2" t="s">
        <v>284</v>
      </c>
      <c r="G934" s="2" t="s">
        <v>1709</v>
      </c>
      <c r="H934" s="2" t="s">
        <v>1710</v>
      </c>
      <c r="I934" s="139" t="s">
        <v>257</v>
      </c>
      <c r="J934" s="139" t="s">
        <v>1711</v>
      </c>
      <c r="K934" s="139" t="s">
        <v>259</v>
      </c>
      <c r="L934" s="139" t="s">
        <v>534</v>
      </c>
      <c r="M934" s="140"/>
      <c r="N934" s="141">
        <v>2.58</v>
      </c>
      <c r="O934" s="142">
        <f t="shared" si="70"/>
        <v>0</v>
      </c>
      <c r="P934" s="2" t="s">
        <v>477</v>
      </c>
      <c r="Q934" s="2"/>
      <c r="R934" s="143">
        <f t="shared" si="71"/>
        <v>0</v>
      </c>
      <c r="S934" s="143">
        <f t="shared" si="72"/>
        <v>0</v>
      </c>
      <c r="T934" s="144">
        <f>IF(P934="nio",0,IF(P934&gt;0,VLOOKUP(K934,'3-Productie normen'!A:W,VLOOKUP(P934,'3-Productie normen'!$B$37:$C$59,2,FALSE),FALSE)))/VLOOKUP(B934,'2-Kosten per locatie'!$A$11:$C$31,3,FALSE)</f>
        <v>0</v>
      </c>
      <c r="U934" s="144">
        <f t="shared" si="73"/>
        <v>0</v>
      </c>
      <c r="V934" s="145">
        <f>VLOOKUP(K934,'3-Productie normen'!A:AG,29,FALSE)</f>
        <v>0</v>
      </c>
      <c r="W934" s="145"/>
      <c r="X934" s="146"/>
      <c r="Y934" s="147">
        <f t="shared" si="74"/>
        <v>0</v>
      </c>
    </row>
    <row r="935" spans="1:25" s="148" customFormat="1" ht="13.9" customHeight="1">
      <c r="A935" s="137">
        <v>935</v>
      </c>
      <c r="B935" s="138" t="s">
        <v>1427</v>
      </c>
      <c r="C935" s="138" t="s">
        <v>1429</v>
      </c>
      <c r="D935" s="138"/>
      <c r="E935" s="2">
        <v>0</v>
      </c>
      <c r="F935" s="2" t="s">
        <v>284</v>
      </c>
      <c r="G935" s="2" t="s">
        <v>1712</v>
      </c>
      <c r="H935" s="2" t="s">
        <v>1544</v>
      </c>
      <c r="I935" s="139" t="s">
        <v>46</v>
      </c>
      <c r="J935" s="139" t="s">
        <v>1462</v>
      </c>
      <c r="K935" s="139" t="s">
        <v>259</v>
      </c>
      <c r="L935" s="139" t="s">
        <v>534</v>
      </c>
      <c r="M935" s="140"/>
      <c r="N935" s="141">
        <v>1.1000000000000001</v>
      </c>
      <c r="O935" s="142">
        <f t="shared" si="70"/>
        <v>0</v>
      </c>
      <c r="P935" s="2" t="s">
        <v>477</v>
      </c>
      <c r="Q935" s="2"/>
      <c r="R935" s="143">
        <f t="shared" si="71"/>
        <v>0</v>
      </c>
      <c r="S935" s="143">
        <f t="shared" si="72"/>
        <v>0</v>
      </c>
      <c r="T935" s="144">
        <f>IF(P935="nio",0,IF(P935&gt;0,VLOOKUP(K935,'3-Productie normen'!A:W,VLOOKUP(P935,'3-Productie normen'!$B$37:$C$59,2,FALSE),FALSE)))/VLOOKUP(B935,'2-Kosten per locatie'!$A$11:$C$31,3,FALSE)</f>
        <v>0</v>
      </c>
      <c r="U935" s="144">
        <f t="shared" si="73"/>
        <v>0</v>
      </c>
      <c r="V935" s="145">
        <f>VLOOKUP(K935,'3-Productie normen'!A:AG,29,FALSE)</f>
        <v>0</v>
      </c>
      <c r="W935" s="145"/>
      <c r="X935" s="146"/>
      <c r="Y935" s="147">
        <f t="shared" si="74"/>
        <v>0</v>
      </c>
    </row>
    <row r="936" spans="1:25" s="148" customFormat="1" ht="13.9" customHeight="1">
      <c r="A936" s="137">
        <v>936</v>
      </c>
      <c r="B936" s="138" t="s">
        <v>1427</v>
      </c>
      <c r="C936" s="138" t="s">
        <v>1429</v>
      </c>
      <c r="D936" s="138"/>
      <c r="E936" s="2">
        <v>0</v>
      </c>
      <c r="F936" s="2" t="s">
        <v>284</v>
      </c>
      <c r="G936" s="2" t="s">
        <v>1713</v>
      </c>
      <c r="H936" s="2" t="s">
        <v>1714</v>
      </c>
      <c r="I936" s="139" t="s">
        <v>267</v>
      </c>
      <c r="J936" s="139" t="s">
        <v>1715</v>
      </c>
      <c r="K936" s="139" t="s">
        <v>259</v>
      </c>
      <c r="L936" s="139" t="s">
        <v>534</v>
      </c>
      <c r="M936" s="140"/>
      <c r="N936" s="141">
        <v>3.96</v>
      </c>
      <c r="O936" s="142">
        <f t="shared" si="70"/>
        <v>0</v>
      </c>
      <c r="P936" s="2" t="s">
        <v>477</v>
      </c>
      <c r="Q936" s="2"/>
      <c r="R936" s="143">
        <f t="shared" si="71"/>
        <v>0</v>
      </c>
      <c r="S936" s="143">
        <f t="shared" si="72"/>
        <v>0</v>
      </c>
      <c r="T936" s="144">
        <f>IF(P936="nio",0,IF(P936&gt;0,VLOOKUP(K936,'3-Productie normen'!A:W,VLOOKUP(P936,'3-Productie normen'!$B$37:$C$59,2,FALSE),FALSE)))/VLOOKUP(B936,'2-Kosten per locatie'!$A$11:$C$31,3,FALSE)</f>
        <v>0</v>
      </c>
      <c r="U936" s="144">
        <f t="shared" si="73"/>
        <v>0</v>
      </c>
      <c r="V936" s="145">
        <f>VLOOKUP(K936,'3-Productie normen'!A:AG,29,FALSE)</f>
        <v>0</v>
      </c>
      <c r="W936" s="145"/>
      <c r="X936" s="146"/>
      <c r="Y936" s="147">
        <f t="shared" si="74"/>
        <v>0</v>
      </c>
    </row>
    <row r="937" spans="1:25" s="148" customFormat="1" ht="13.9" customHeight="1">
      <c r="A937" s="137">
        <v>937</v>
      </c>
      <c r="B937" s="138" t="s">
        <v>1427</v>
      </c>
      <c r="C937" s="138" t="s">
        <v>1429</v>
      </c>
      <c r="D937" s="138"/>
      <c r="E937" s="2">
        <v>0</v>
      </c>
      <c r="F937" s="2" t="s">
        <v>284</v>
      </c>
      <c r="G937" s="2" t="s">
        <v>1716</v>
      </c>
      <c r="H937" s="2" t="s">
        <v>1717</v>
      </c>
      <c r="I937" s="139" t="s">
        <v>257</v>
      </c>
      <c r="J937" s="139" t="s">
        <v>1711</v>
      </c>
      <c r="K937" s="139" t="s">
        <v>259</v>
      </c>
      <c r="L937" s="139" t="s">
        <v>534</v>
      </c>
      <c r="M937" s="140"/>
      <c r="N937" s="141">
        <v>4.29</v>
      </c>
      <c r="O937" s="142">
        <f t="shared" si="70"/>
        <v>0</v>
      </c>
      <c r="P937" s="2" t="s">
        <v>477</v>
      </c>
      <c r="Q937" s="2"/>
      <c r="R937" s="143">
        <f t="shared" si="71"/>
        <v>0</v>
      </c>
      <c r="S937" s="143">
        <f t="shared" si="72"/>
        <v>0</v>
      </c>
      <c r="T937" s="144">
        <f>IF(P937="nio",0,IF(P937&gt;0,VLOOKUP(K937,'3-Productie normen'!A:W,VLOOKUP(P937,'3-Productie normen'!$B$37:$C$59,2,FALSE),FALSE)))/VLOOKUP(B937,'2-Kosten per locatie'!$A$11:$C$31,3,FALSE)</f>
        <v>0</v>
      </c>
      <c r="U937" s="144">
        <f t="shared" si="73"/>
        <v>0</v>
      </c>
      <c r="V937" s="145">
        <f>VLOOKUP(K937,'3-Productie normen'!A:AG,29,FALSE)</f>
        <v>0</v>
      </c>
      <c r="W937" s="145"/>
      <c r="X937" s="146"/>
      <c r="Y937" s="147">
        <f t="shared" si="74"/>
        <v>0</v>
      </c>
    </row>
    <row r="938" spans="1:25" s="148" customFormat="1" ht="13.9" customHeight="1">
      <c r="A938" s="137">
        <v>938</v>
      </c>
      <c r="B938" s="138" t="s">
        <v>1427</v>
      </c>
      <c r="C938" s="138" t="s">
        <v>1429</v>
      </c>
      <c r="D938" s="138"/>
      <c r="E938" s="2">
        <v>0</v>
      </c>
      <c r="F938" s="2" t="s">
        <v>284</v>
      </c>
      <c r="G938" s="2" t="s">
        <v>1718</v>
      </c>
      <c r="H938" s="2" t="s">
        <v>1537</v>
      </c>
      <c r="I938" s="139" t="s">
        <v>267</v>
      </c>
      <c r="J938" s="139" t="s">
        <v>1528</v>
      </c>
      <c r="K938" s="139" t="s">
        <v>259</v>
      </c>
      <c r="L938" s="139" t="s">
        <v>534</v>
      </c>
      <c r="M938" s="140"/>
      <c r="N938" s="141">
        <v>6.08</v>
      </c>
      <c r="O938" s="142">
        <f t="shared" si="70"/>
        <v>0</v>
      </c>
      <c r="P938" s="2" t="s">
        <v>477</v>
      </c>
      <c r="Q938" s="2"/>
      <c r="R938" s="143">
        <f t="shared" si="71"/>
        <v>0</v>
      </c>
      <c r="S938" s="143">
        <f t="shared" si="72"/>
        <v>0</v>
      </c>
      <c r="T938" s="144">
        <f>IF(P938="nio",0,IF(P938&gt;0,VLOOKUP(K938,'3-Productie normen'!A:W,VLOOKUP(P938,'3-Productie normen'!$B$37:$C$59,2,FALSE),FALSE)))/VLOOKUP(B938,'2-Kosten per locatie'!$A$11:$C$31,3,FALSE)</f>
        <v>0</v>
      </c>
      <c r="U938" s="144">
        <f t="shared" si="73"/>
        <v>0</v>
      </c>
      <c r="V938" s="145">
        <f>VLOOKUP(K938,'3-Productie normen'!A:AG,29,FALSE)</f>
        <v>0</v>
      </c>
      <c r="W938" s="145"/>
      <c r="X938" s="146"/>
      <c r="Y938" s="147">
        <f t="shared" si="74"/>
        <v>0</v>
      </c>
    </row>
    <row r="939" spans="1:25" s="148" customFormat="1" ht="13.9" customHeight="1">
      <c r="A939" s="137">
        <v>939</v>
      </c>
      <c r="B939" s="138" t="s">
        <v>1427</v>
      </c>
      <c r="C939" s="138" t="s">
        <v>1429</v>
      </c>
      <c r="D939" s="138"/>
      <c r="E939" s="2">
        <v>0</v>
      </c>
      <c r="F939" s="2" t="s">
        <v>284</v>
      </c>
      <c r="G939" s="2" t="s">
        <v>1719</v>
      </c>
      <c r="H939" s="2" t="s">
        <v>1720</v>
      </c>
      <c r="I939" s="139" t="s">
        <v>257</v>
      </c>
      <c r="J939" s="139" t="s">
        <v>1720</v>
      </c>
      <c r="K939" s="139" t="s">
        <v>259</v>
      </c>
      <c r="L939" s="139" t="s">
        <v>246</v>
      </c>
      <c r="M939" s="140"/>
      <c r="N939" s="141">
        <v>0.38</v>
      </c>
      <c r="O939" s="142">
        <f t="shared" si="70"/>
        <v>0</v>
      </c>
      <c r="P939" s="2" t="s">
        <v>477</v>
      </c>
      <c r="Q939" s="2"/>
      <c r="R939" s="143">
        <f t="shared" si="71"/>
        <v>0</v>
      </c>
      <c r="S939" s="143">
        <f t="shared" si="72"/>
        <v>0</v>
      </c>
      <c r="T939" s="144">
        <f>IF(P939="nio",0,IF(P939&gt;0,VLOOKUP(K939,'3-Productie normen'!A:W,VLOOKUP(P939,'3-Productie normen'!$B$37:$C$59,2,FALSE),FALSE)))/VLOOKUP(B939,'2-Kosten per locatie'!$A$11:$C$31,3,FALSE)</f>
        <v>0</v>
      </c>
      <c r="U939" s="144">
        <f t="shared" si="73"/>
        <v>0</v>
      </c>
      <c r="V939" s="145">
        <f>VLOOKUP(K939,'3-Productie normen'!A:AG,29,FALSE)</f>
        <v>0</v>
      </c>
      <c r="W939" s="145"/>
      <c r="X939" s="146"/>
      <c r="Y939" s="147">
        <f t="shared" si="74"/>
        <v>0</v>
      </c>
    </row>
    <row r="940" spans="1:25" s="148" customFormat="1" ht="13.9" customHeight="1">
      <c r="A940" s="137">
        <v>940</v>
      </c>
      <c r="B940" s="138" t="s">
        <v>1427</v>
      </c>
      <c r="C940" s="138" t="s">
        <v>1429</v>
      </c>
      <c r="D940" s="138"/>
      <c r="E940" s="2">
        <v>0</v>
      </c>
      <c r="F940" s="2" t="s">
        <v>284</v>
      </c>
      <c r="G940" s="2" t="s">
        <v>1721</v>
      </c>
      <c r="H940" s="2" t="s">
        <v>1720</v>
      </c>
      <c r="I940" s="139" t="s">
        <v>257</v>
      </c>
      <c r="J940" s="139" t="s">
        <v>1720</v>
      </c>
      <c r="K940" s="139" t="s">
        <v>259</v>
      </c>
      <c r="L940" s="139" t="s">
        <v>246</v>
      </c>
      <c r="M940" s="140"/>
      <c r="N940" s="141">
        <v>0.36</v>
      </c>
      <c r="O940" s="142">
        <f t="shared" si="70"/>
        <v>0</v>
      </c>
      <c r="P940" s="2" t="s">
        <v>477</v>
      </c>
      <c r="Q940" s="2"/>
      <c r="R940" s="143">
        <f t="shared" si="71"/>
        <v>0</v>
      </c>
      <c r="S940" s="143">
        <f t="shared" si="72"/>
        <v>0</v>
      </c>
      <c r="T940" s="144">
        <f>IF(P940="nio",0,IF(P940&gt;0,VLOOKUP(K940,'3-Productie normen'!A:W,VLOOKUP(P940,'3-Productie normen'!$B$37:$C$59,2,FALSE),FALSE)))/VLOOKUP(B940,'2-Kosten per locatie'!$A$11:$C$31,3,FALSE)</f>
        <v>0</v>
      </c>
      <c r="U940" s="144">
        <f t="shared" si="73"/>
        <v>0</v>
      </c>
      <c r="V940" s="145">
        <f>VLOOKUP(K940,'3-Productie normen'!A:AG,29,FALSE)</f>
        <v>0</v>
      </c>
      <c r="W940" s="145"/>
      <c r="X940" s="146"/>
      <c r="Y940" s="147">
        <f t="shared" si="74"/>
        <v>0</v>
      </c>
    </row>
    <row r="941" spans="1:25" s="148" customFormat="1" ht="13.9" customHeight="1">
      <c r="A941" s="137">
        <v>941</v>
      </c>
      <c r="B941" s="138" t="s">
        <v>1427</v>
      </c>
      <c r="C941" s="138" t="s">
        <v>1429</v>
      </c>
      <c r="D941" s="138"/>
      <c r="E941" s="2">
        <v>0</v>
      </c>
      <c r="F941" s="2" t="s">
        <v>284</v>
      </c>
      <c r="G941" s="2" t="s">
        <v>1722</v>
      </c>
      <c r="H941" s="2" t="s">
        <v>1723</v>
      </c>
      <c r="I941" s="139" t="s">
        <v>46</v>
      </c>
      <c r="J941" s="139" t="s">
        <v>1465</v>
      </c>
      <c r="K941" s="139" t="s">
        <v>321</v>
      </c>
      <c r="L941" s="139" t="s">
        <v>534</v>
      </c>
      <c r="M941" s="140"/>
      <c r="N941" s="141">
        <v>7.53</v>
      </c>
      <c r="O941" s="142">
        <f t="shared" si="70"/>
        <v>400</v>
      </c>
      <c r="P941" s="2">
        <v>200</v>
      </c>
      <c r="Q941" s="2">
        <v>200</v>
      </c>
      <c r="R941" s="143" t="e">
        <f t="shared" si="71"/>
        <v>#DIV/0!</v>
      </c>
      <c r="S941" s="143" t="e">
        <f t="shared" si="72"/>
        <v>#DIV/0!</v>
      </c>
      <c r="T941" s="144">
        <f>IF(P941="nio",0,IF(P941&gt;0,VLOOKUP(K941,'3-Productie normen'!A:W,VLOOKUP(P941,'3-Productie normen'!$B$37:$C$59,2,FALSE),FALSE)))/VLOOKUP(B941,'2-Kosten per locatie'!$A$11:$C$31,3,FALSE)</f>
        <v>0</v>
      </c>
      <c r="U941" s="144">
        <f t="shared" si="73"/>
        <v>0</v>
      </c>
      <c r="V941" s="145" t="str">
        <f>VLOOKUP(K941,'3-Productie normen'!A:AG,29,FALSE)</f>
        <v>S</v>
      </c>
      <c r="W941" s="145"/>
      <c r="X941" s="146"/>
      <c r="Y941" s="147">
        <f t="shared" si="74"/>
        <v>3012</v>
      </c>
    </row>
    <row r="942" spans="1:25" s="148" customFormat="1" ht="13.9" customHeight="1">
      <c r="A942" s="137">
        <v>942</v>
      </c>
      <c r="B942" s="138" t="s">
        <v>1427</v>
      </c>
      <c r="C942" s="138" t="s">
        <v>1429</v>
      </c>
      <c r="D942" s="138"/>
      <c r="E942" s="2">
        <v>0</v>
      </c>
      <c r="F942" s="2" t="s">
        <v>284</v>
      </c>
      <c r="G942" s="2" t="s">
        <v>1724</v>
      </c>
      <c r="H942" s="2" t="s">
        <v>1725</v>
      </c>
      <c r="I942" s="139" t="s">
        <v>46</v>
      </c>
      <c r="J942" s="139" t="s">
        <v>1468</v>
      </c>
      <c r="K942" s="139" t="s">
        <v>321</v>
      </c>
      <c r="L942" s="139" t="s">
        <v>534</v>
      </c>
      <c r="M942" s="140"/>
      <c r="N942" s="141">
        <v>1.24</v>
      </c>
      <c r="O942" s="142">
        <f t="shared" si="70"/>
        <v>400</v>
      </c>
      <c r="P942" s="2">
        <v>200</v>
      </c>
      <c r="Q942" s="2">
        <v>200</v>
      </c>
      <c r="R942" s="143" t="e">
        <f t="shared" si="71"/>
        <v>#DIV/0!</v>
      </c>
      <c r="S942" s="143" t="e">
        <f t="shared" si="72"/>
        <v>#DIV/0!</v>
      </c>
      <c r="T942" s="144">
        <f>IF(P942="nio",0,IF(P942&gt;0,VLOOKUP(K942,'3-Productie normen'!A:W,VLOOKUP(P942,'3-Productie normen'!$B$37:$C$59,2,FALSE),FALSE)))/VLOOKUP(B942,'2-Kosten per locatie'!$A$11:$C$31,3,FALSE)</f>
        <v>0</v>
      </c>
      <c r="U942" s="144">
        <f t="shared" si="73"/>
        <v>0</v>
      </c>
      <c r="V942" s="145" t="str">
        <f>VLOOKUP(K942,'3-Productie normen'!A:AG,29,FALSE)</f>
        <v>S</v>
      </c>
      <c r="W942" s="145"/>
      <c r="X942" s="146"/>
      <c r="Y942" s="147">
        <f t="shared" si="74"/>
        <v>496</v>
      </c>
    </row>
    <row r="943" spans="1:25" s="148" customFormat="1" ht="13.9" customHeight="1">
      <c r="A943" s="137">
        <v>943</v>
      </c>
      <c r="B943" s="138" t="s">
        <v>1427</v>
      </c>
      <c r="C943" s="138" t="s">
        <v>1429</v>
      </c>
      <c r="D943" s="138"/>
      <c r="E943" s="2">
        <v>0</v>
      </c>
      <c r="F943" s="2" t="s">
        <v>284</v>
      </c>
      <c r="G943" s="2" t="s">
        <v>1726</v>
      </c>
      <c r="H943" s="2" t="s">
        <v>1727</v>
      </c>
      <c r="I943" s="139" t="s">
        <v>46</v>
      </c>
      <c r="J943" s="139" t="s">
        <v>1465</v>
      </c>
      <c r="K943" s="139" t="s">
        <v>321</v>
      </c>
      <c r="L943" s="139" t="s">
        <v>534</v>
      </c>
      <c r="M943" s="140"/>
      <c r="N943" s="141">
        <v>5</v>
      </c>
      <c r="O943" s="142">
        <f t="shared" si="70"/>
        <v>400</v>
      </c>
      <c r="P943" s="2">
        <v>200</v>
      </c>
      <c r="Q943" s="2">
        <v>200</v>
      </c>
      <c r="R943" s="143" t="e">
        <f t="shared" si="71"/>
        <v>#DIV/0!</v>
      </c>
      <c r="S943" s="143" t="e">
        <f t="shared" si="72"/>
        <v>#DIV/0!</v>
      </c>
      <c r="T943" s="144">
        <f>IF(P943="nio",0,IF(P943&gt;0,VLOOKUP(K943,'3-Productie normen'!A:W,VLOOKUP(P943,'3-Productie normen'!$B$37:$C$59,2,FALSE),FALSE)))/VLOOKUP(B943,'2-Kosten per locatie'!$A$11:$C$31,3,FALSE)</f>
        <v>0</v>
      </c>
      <c r="U943" s="144">
        <f t="shared" si="73"/>
        <v>0</v>
      </c>
      <c r="V943" s="145" t="str">
        <f>VLOOKUP(K943,'3-Productie normen'!A:AG,29,FALSE)</f>
        <v>S</v>
      </c>
      <c r="W943" s="145"/>
      <c r="X943" s="146"/>
      <c r="Y943" s="147">
        <f t="shared" si="74"/>
        <v>2000</v>
      </c>
    </row>
    <row r="944" spans="1:25" s="148" customFormat="1" ht="13.9" customHeight="1">
      <c r="A944" s="137">
        <v>944</v>
      </c>
      <c r="B944" s="138" t="s">
        <v>1427</v>
      </c>
      <c r="C944" s="138" t="s">
        <v>1429</v>
      </c>
      <c r="D944" s="138"/>
      <c r="E944" s="2">
        <v>0</v>
      </c>
      <c r="F944" s="2" t="s">
        <v>284</v>
      </c>
      <c r="G944" s="2" t="s">
        <v>1728</v>
      </c>
      <c r="H944" s="2" t="s">
        <v>1729</v>
      </c>
      <c r="I944" s="139" t="s">
        <v>46</v>
      </c>
      <c r="J944" s="139" t="s">
        <v>1468</v>
      </c>
      <c r="K944" s="139" t="s">
        <v>321</v>
      </c>
      <c r="L944" s="139" t="s">
        <v>534</v>
      </c>
      <c r="M944" s="140"/>
      <c r="N944" s="141">
        <v>1.33</v>
      </c>
      <c r="O944" s="142">
        <f t="shared" si="70"/>
        <v>400</v>
      </c>
      <c r="P944" s="2">
        <v>200</v>
      </c>
      <c r="Q944" s="2">
        <v>200</v>
      </c>
      <c r="R944" s="143" t="e">
        <f t="shared" si="71"/>
        <v>#DIV/0!</v>
      </c>
      <c r="S944" s="143" t="e">
        <f t="shared" si="72"/>
        <v>#DIV/0!</v>
      </c>
      <c r="T944" s="144">
        <f>IF(P944="nio",0,IF(P944&gt;0,VLOOKUP(K944,'3-Productie normen'!A:W,VLOOKUP(P944,'3-Productie normen'!$B$37:$C$59,2,FALSE),FALSE)))/VLOOKUP(B944,'2-Kosten per locatie'!$A$11:$C$31,3,FALSE)</f>
        <v>0</v>
      </c>
      <c r="U944" s="144">
        <f t="shared" si="73"/>
        <v>0</v>
      </c>
      <c r="V944" s="145" t="str">
        <f>VLOOKUP(K944,'3-Productie normen'!A:AG,29,FALSE)</f>
        <v>S</v>
      </c>
      <c r="W944" s="145"/>
      <c r="X944" s="146"/>
      <c r="Y944" s="147">
        <f t="shared" si="74"/>
        <v>532</v>
      </c>
    </row>
    <row r="945" spans="1:25" s="148" customFormat="1" ht="13.9" customHeight="1">
      <c r="A945" s="137">
        <v>945</v>
      </c>
      <c r="B945" s="138" t="s">
        <v>1427</v>
      </c>
      <c r="C945" s="138" t="s">
        <v>1429</v>
      </c>
      <c r="D945" s="138"/>
      <c r="E945" s="2">
        <v>0</v>
      </c>
      <c r="F945" s="2" t="s">
        <v>284</v>
      </c>
      <c r="G945" s="2" t="s">
        <v>1730</v>
      </c>
      <c r="H945" s="2" t="s">
        <v>1731</v>
      </c>
      <c r="I945" s="139" t="s">
        <v>46</v>
      </c>
      <c r="J945" s="139" t="s">
        <v>1468</v>
      </c>
      <c r="K945" s="139" t="s">
        <v>321</v>
      </c>
      <c r="L945" s="139" t="s">
        <v>534</v>
      </c>
      <c r="M945" s="140"/>
      <c r="N945" s="141">
        <v>1.08</v>
      </c>
      <c r="O945" s="142">
        <f t="shared" si="70"/>
        <v>400</v>
      </c>
      <c r="P945" s="2">
        <v>200</v>
      </c>
      <c r="Q945" s="2">
        <v>200</v>
      </c>
      <c r="R945" s="143" t="e">
        <f t="shared" si="71"/>
        <v>#DIV/0!</v>
      </c>
      <c r="S945" s="143" t="e">
        <f t="shared" si="72"/>
        <v>#DIV/0!</v>
      </c>
      <c r="T945" s="144">
        <f>IF(P945="nio",0,IF(P945&gt;0,VLOOKUP(K945,'3-Productie normen'!A:W,VLOOKUP(P945,'3-Productie normen'!$B$37:$C$59,2,FALSE),FALSE)))/VLOOKUP(B945,'2-Kosten per locatie'!$A$11:$C$31,3,FALSE)</f>
        <v>0</v>
      </c>
      <c r="U945" s="144">
        <f t="shared" si="73"/>
        <v>0</v>
      </c>
      <c r="V945" s="145" t="str">
        <f>VLOOKUP(K945,'3-Productie normen'!A:AG,29,FALSE)</f>
        <v>S</v>
      </c>
      <c r="W945" s="145"/>
      <c r="X945" s="146"/>
      <c r="Y945" s="147">
        <f t="shared" si="74"/>
        <v>432</v>
      </c>
    </row>
    <row r="946" spans="1:25" s="148" customFormat="1" ht="13.9" customHeight="1">
      <c r="A946" s="137">
        <v>946</v>
      </c>
      <c r="B946" s="138" t="s">
        <v>1427</v>
      </c>
      <c r="C946" s="138" t="s">
        <v>1429</v>
      </c>
      <c r="D946" s="138"/>
      <c r="E946" s="2">
        <v>0</v>
      </c>
      <c r="F946" s="2" t="s">
        <v>284</v>
      </c>
      <c r="G946" s="2" t="s">
        <v>1732</v>
      </c>
      <c r="H946" s="2" t="s">
        <v>1733</v>
      </c>
      <c r="I946" s="139" t="s">
        <v>46</v>
      </c>
      <c r="J946" s="139" t="s">
        <v>1465</v>
      </c>
      <c r="K946" s="139" t="s">
        <v>321</v>
      </c>
      <c r="L946" s="139" t="s">
        <v>534</v>
      </c>
      <c r="M946" s="140"/>
      <c r="N946" s="141">
        <v>5.4</v>
      </c>
      <c r="O946" s="142">
        <f t="shared" si="70"/>
        <v>400</v>
      </c>
      <c r="P946" s="2">
        <v>200</v>
      </c>
      <c r="Q946" s="2">
        <v>200</v>
      </c>
      <c r="R946" s="143" t="e">
        <f t="shared" si="71"/>
        <v>#DIV/0!</v>
      </c>
      <c r="S946" s="143" t="e">
        <f t="shared" si="72"/>
        <v>#DIV/0!</v>
      </c>
      <c r="T946" s="144">
        <f>IF(P946="nio",0,IF(P946&gt;0,VLOOKUP(K946,'3-Productie normen'!A:W,VLOOKUP(P946,'3-Productie normen'!$B$37:$C$59,2,FALSE),FALSE)))/VLOOKUP(B946,'2-Kosten per locatie'!$A$11:$C$31,3,FALSE)</f>
        <v>0</v>
      </c>
      <c r="U946" s="144">
        <f t="shared" si="73"/>
        <v>0</v>
      </c>
      <c r="V946" s="145" t="str">
        <f>VLOOKUP(K946,'3-Productie normen'!A:AG,29,FALSE)</f>
        <v>S</v>
      </c>
      <c r="W946" s="145"/>
      <c r="X946" s="146"/>
      <c r="Y946" s="147">
        <f t="shared" si="74"/>
        <v>2160</v>
      </c>
    </row>
    <row r="947" spans="1:25" s="148" customFormat="1" ht="13.9" customHeight="1">
      <c r="A947" s="137">
        <v>947</v>
      </c>
      <c r="B947" s="138" t="s">
        <v>1427</v>
      </c>
      <c r="C947" s="138" t="s">
        <v>1429</v>
      </c>
      <c r="D947" s="138"/>
      <c r="E947" s="2">
        <v>0</v>
      </c>
      <c r="F947" s="2" t="s">
        <v>284</v>
      </c>
      <c r="G947" s="2" t="s">
        <v>1734</v>
      </c>
      <c r="H947" s="2" t="s">
        <v>1735</v>
      </c>
      <c r="I947" s="139" t="s">
        <v>46</v>
      </c>
      <c r="J947" s="139" t="s">
        <v>1468</v>
      </c>
      <c r="K947" s="139" t="s">
        <v>321</v>
      </c>
      <c r="L947" s="139" t="s">
        <v>534</v>
      </c>
      <c r="M947" s="140"/>
      <c r="N947" s="141">
        <v>2.09</v>
      </c>
      <c r="O947" s="142">
        <f t="shared" si="70"/>
        <v>400</v>
      </c>
      <c r="P947" s="2">
        <v>200</v>
      </c>
      <c r="Q947" s="2">
        <v>200</v>
      </c>
      <c r="R947" s="143" t="e">
        <f t="shared" si="71"/>
        <v>#DIV/0!</v>
      </c>
      <c r="S947" s="143" t="e">
        <f t="shared" si="72"/>
        <v>#DIV/0!</v>
      </c>
      <c r="T947" s="144">
        <f>IF(P947="nio",0,IF(P947&gt;0,VLOOKUP(K947,'3-Productie normen'!A:W,VLOOKUP(P947,'3-Productie normen'!$B$37:$C$59,2,FALSE),FALSE)))/VLOOKUP(B947,'2-Kosten per locatie'!$A$11:$C$31,3,FALSE)</f>
        <v>0</v>
      </c>
      <c r="U947" s="144">
        <f t="shared" si="73"/>
        <v>0</v>
      </c>
      <c r="V947" s="145" t="str">
        <f>VLOOKUP(K947,'3-Productie normen'!A:AG,29,FALSE)</f>
        <v>S</v>
      </c>
      <c r="W947" s="145"/>
      <c r="X947" s="146"/>
      <c r="Y947" s="147">
        <f t="shared" si="74"/>
        <v>836</v>
      </c>
    </row>
    <row r="948" spans="1:25" s="148" customFormat="1" ht="13.9" customHeight="1">
      <c r="A948" s="137">
        <v>948</v>
      </c>
      <c r="B948" s="138" t="s">
        <v>1427</v>
      </c>
      <c r="C948" s="138" t="s">
        <v>1429</v>
      </c>
      <c r="D948" s="138"/>
      <c r="E948" s="2">
        <v>0</v>
      </c>
      <c r="F948" s="2" t="s">
        <v>284</v>
      </c>
      <c r="G948" s="2" t="s">
        <v>1736</v>
      </c>
      <c r="H948" s="2" t="s">
        <v>1737</v>
      </c>
      <c r="I948" s="139" t="s">
        <v>46</v>
      </c>
      <c r="J948" s="139" t="s">
        <v>1468</v>
      </c>
      <c r="K948" s="139" t="s">
        <v>321</v>
      </c>
      <c r="L948" s="139" t="s">
        <v>534</v>
      </c>
      <c r="M948" s="140"/>
      <c r="N948" s="141">
        <v>1.1599999999999999</v>
      </c>
      <c r="O948" s="142">
        <f t="shared" si="70"/>
        <v>400</v>
      </c>
      <c r="P948" s="2">
        <v>200</v>
      </c>
      <c r="Q948" s="2">
        <v>200</v>
      </c>
      <c r="R948" s="143" t="e">
        <f t="shared" si="71"/>
        <v>#DIV/0!</v>
      </c>
      <c r="S948" s="143" t="e">
        <f t="shared" si="72"/>
        <v>#DIV/0!</v>
      </c>
      <c r="T948" s="144">
        <f>IF(P948="nio",0,IF(P948&gt;0,VLOOKUP(K948,'3-Productie normen'!A:W,VLOOKUP(P948,'3-Productie normen'!$B$37:$C$59,2,FALSE),FALSE)))/VLOOKUP(B948,'2-Kosten per locatie'!$A$11:$C$31,3,FALSE)</f>
        <v>0</v>
      </c>
      <c r="U948" s="144">
        <f t="shared" si="73"/>
        <v>0</v>
      </c>
      <c r="V948" s="145" t="str">
        <f>VLOOKUP(K948,'3-Productie normen'!A:AG,29,FALSE)</f>
        <v>S</v>
      </c>
      <c r="W948" s="145"/>
      <c r="X948" s="146"/>
      <c r="Y948" s="147">
        <f t="shared" si="74"/>
        <v>463.99999999999994</v>
      </c>
    </row>
    <row r="949" spans="1:25" s="148" customFormat="1" ht="13.9" customHeight="1">
      <c r="A949" s="137">
        <v>949</v>
      </c>
      <c r="B949" s="138" t="s">
        <v>1427</v>
      </c>
      <c r="C949" s="138" t="s">
        <v>1429</v>
      </c>
      <c r="D949" s="138"/>
      <c r="E949" s="2">
        <v>0</v>
      </c>
      <c r="F949" s="2" t="s">
        <v>284</v>
      </c>
      <c r="G949" s="2" t="s">
        <v>1738</v>
      </c>
      <c r="H949" s="2" t="s">
        <v>1739</v>
      </c>
      <c r="I949" s="139" t="s">
        <v>46</v>
      </c>
      <c r="J949" s="139" t="s">
        <v>1468</v>
      </c>
      <c r="K949" s="139" t="s">
        <v>321</v>
      </c>
      <c r="L949" s="139" t="s">
        <v>534</v>
      </c>
      <c r="M949" s="140"/>
      <c r="N949" s="141">
        <v>1.1599999999999999</v>
      </c>
      <c r="O949" s="142">
        <f t="shared" si="70"/>
        <v>400</v>
      </c>
      <c r="P949" s="2">
        <v>200</v>
      </c>
      <c r="Q949" s="2">
        <v>200</v>
      </c>
      <c r="R949" s="143" t="e">
        <f t="shared" si="71"/>
        <v>#DIV/0!</v>
      </c>
      <c r="S949" s="143" t="e">
        <f t="shared" si="72"/>
        <v>#DIV/0!</v>
      </c>
      <c r="T949" s="144">
        <f>IF(P949="nio",0,IF(P949&gt;0,VLOOKUP(K949,'3-Productie normen'!A:W,VLOOKUP(P949,'3-Productie normen'!$B$37:$C$59,2,FALSE),FALSE)))/VLOOKUP(B949,'2-Kosten per locatie'!$A$11:$C$31,3,FALSE)</f>
        <v>0</v>
      </c>
      <c r="U949" s="144">
        <f t="shared" si="73"/>
        <v>0</v>
      </c>
      <c r="V949" s="145" t="str">
        <f>VLOOKUP(K949,'3-Productie normen'!A:AG,29,FALSE)</f>
        <v>S</v>
      </c>
      <c r="W949" s="145"/>
      <c r="X949" s="146"/>
      <c r="Y949" s="147">
        <f t="shared" si="74"/>
        <v>463.99999999999994</v>
      </c>
    </row>
    <row r="950" spans="1:25" s="148" customFormat="1" ht="13.9" customHeight="1">
      <c r="A950" s="137">
        <v>950</v>
      </c>
      <c r="B950" s="138" t="s">
        <v>1427</v>
      </c>
      <c r="C950" s="138" t="s">
        <v>1429</v>
      </c>
      <c r="D950" s="138"/>
      <c r="E950" s="2">
        <v>0</v>
      </c>
      <c r="F950" s="2" t="s">
        <v>284</v>
      </c>
      <c r="G950" s="2" t="s">
        <v>1740</v>
      </c>
      <c r="H950" s="2" t="s">
        <v>1464</v>
      </c>
      <c r="I950" s="139" t="s">
        <v>46</v>
      </c>
      <c r="J950" s="139" t="s">
        <v>1465</v>
      </c>
      <c r="K950" s="139" t="s">
        <v>321</v>
      </c>
      <c r="L950" s="139" t="s">
        <v>534</v>
      </c>
      <c r="M950" s="140"/>
      <c r="N950" s="141">
        <v>7.67</v>
      </c>
      <c r="O950" s="142">
        <f t="shared" si="70"/>
        <v>400</v>
      </c>
      <c r="P950" s="2">
        <v>200</v>
      </c>
      <c r="Q950" s="2">
        <v>200</v>
      </c>
      <c r="R950" s="143" t="e">
        <f t="shared" si="71"/>
        <v>#DIV/0!</v>
      </c>
      <c r="S950" s="143" t="e">
        <f t="shared" si="72"/>
        <v>#DIV/0!</v>
      </c>
      <c r="T950" s="144">
        <f>IF(P950="nio",0,IF(P950&gt;0,VLOOKUP(K950,'3-Productie normen'!A:W,VLOOKUP(P950,'3-Productie normen'!$B$37:$C$59,2,FALSE),FALSE)))/VLOOKUP(B950,'2-Kosten per locatie'!$A$11:$C$31,3,FALSE)</f>
        <v>0</v>
      </c>
      <c r="U950" s="144">
        <f t="shared" si="73"/>
        <v>0</v>
      </c>
      <c r="V950" s="145" t="str">
        <f>VLOOKUP(K950,'3-Productie normen'!A:AG,29,FALSE)</f>
        <v>S</v>
      </c>
      <c r="W950" s="145"/>
      <c r="X950" s="146"/>
      <c r="Y950" s="147">
        <f t="shared" si="74"/>
        <v>3068</v>
      </c>
    </row>
    <row r="951" spans="1:25" s="148" customFormat="1" ht="13.9" customHeight="1">
      <c r="A951" s="137">
        <v>951</v>
      </c>
      <c r="B951" s="138" t="s">
        <v>1427</v>
      </c>
      <c r="C951" s="138" t="s">
        <v>1429</v>
      </c>
      <c r="D951" s="138"/>
      <c r="E951" s="2">
        <v>0</v>
      </c>
      <c r="F951" s="2" t="s">
        <v>284</v>
      </c>
      <c r="G951" s="2" t="s">
        <v>1741</v>
      </c>
      <c r="H951" s="2" t="s">
        <v>1742</v>
      </c>
      <c r="I951" s="139" t="s">
        <v>46</v>
      </c>
      <c r="J951" s="139" t="s">
        <v>1468</v>
      </c>
      <c r="K951" s="139" t="s">
        <v>321</v>
      </c>
      <c r="L951" s="139" t="s">
        <v>534</v>
      </c>
      <c r="M951" s="140"/>
      <c r="N951" s="141">
        <v>0.89</v>
      </c>
      <c r="O951" s="142">
        <f t="shared" si="70"/>
        <v>400</v>
      </c>
      <c r="P951" s="2">
        <v>200</v>
      </c>
      <c r="Q951" s="2">
        <v>200</v>
      </c>
      <c r="R951" s="143" t="e">
        <f t="shared" si="71"/>
        <v>#DIV/0!</v>
      </c>
      <c r="S951" s="143" t="e">
        <f t="shared" si="72"/>
        <v>#DIV/0!</v>
      </c>
      <c r="T951" s="144">
        <f>IF(P951="nio",0,IF(P951&gt;0,VLOOKUP(K951,'3-Productie normen'!A:W,VLOOKUP(P951,'3-Productie normen'!$B$37:$C$59,2,FALSE),FALSE)))/VLOOKUP(B951,'2-Kosten per locatie'!$A$11:$C$31,3,FALSE)</f>
        <v>0</v>
      </c>
      <c r="U951" s="144">
        <f t="shared" si="73"/>
        <v>0</v>
      </c>
      <c r="V951" s="145" t="str">
        <f>VLOOKUP(K951,'3-Productie normen'!A:AG,29,FALSE)</f>
        <v>S</v>
      </c>
      <c r="W951" s="145"/>
      <c r="X951" s="146"/>
      <c r="Y951" s="147">
        <f t="shared" si="74"/>
        <v>356</v>
      </c>
    </row>
    <row r="952" spans="1:25" s="148" customFormat="1" ht="13.9" customHeight="1">
      <c r="A952" s="137">
        <v>952</v>
      </c>
      <c r="B952" s="138" t="s">
        <v>1427</v>
      </c>
      <c r="C952" s="138" t="s">
        <v>1429</v>
      </c>
      <c r="D952" s="138"/>
      <c r="E952" s="2">
        <v>0</v>
      </c>
      <c r="F952" s="2" t="s">
        <v>284</v>
      </c>
      <c r="G952" s="2" t="s">
        <v>1743</v>
      </c>
      <c r="H952" s="2" t="s">
        <v>1744</v>
      </c>
      <c r="I952" s="139" t="s">
        <v>46</v>
      </c>
      <c r="J952" s="139" t="s">
        <v>1468</v>
      </c>
      <c r="K952" s="139" t="s">
        <v>321</v>
      </c>
      <c r="L952" s="139" t="s">
        <v>534</v>
      </c>
      <c r="M952" s="140"/>
      <c r="N952" s="141">
        <v>0.9</v>
      </c>
      <c r="O952" s="142">
        <f t="shared" si="70"/>
        <v>400</v>
      </c>
      <c r="P952" s="2">
        <v>200</v>
      </c>
      <c r="Q952" s="2">
        <v>200</v>
      </c>
      <c r="R952" s="143" t="e">
        <f t="shared" si="71"/>
        <v>#DIV/0!</v>
      </c>
      <c r="S952" s="143" t="e">
        <f t="shared" si="72"/>
        <v>#DIV/0!</v>
      </c>
      <c r="T952" s="144">
        <f>IF(P952="nio",0,IF(P952&gt;0,VLOOKUP(K952,'3-Productie normen'!A:W,VLOOKUP(P952,'3-Productie normen'!$B$37:$C$59,2,FALSE),FALSE)))/VLOOKUP(B952,'2-Kosten per locatie'!$A$11:$C$31,3,FALSE)</f>
        <v>0</v>
      </c>
      <c r="U952" s="144">
        <f t="shared" si="73"/>
        <v>0</v>
      </c>
      <c r="V952" s="145" t="str">
        <f>VLOOKUP(K952,'3-Productie normen'!A:AG,29,FALSE)</f>
        <v>S</v>
      </c>
      <c r="W952" s="145"/>
      <c r="X952" s="146"/>
      <c r="Y952" s="147">
        <f t="shared" si="74"/>
        <v>360</v>
      </c>
    </row>
    <row r="953" spans="1:25" s="148" customFormat="1" ht="13.9" customHeight="1">
      <c r="A953" s="137">
        <v>953</v>
      </c>
      <c r="B953" s="138" t="s">
        <v>1427</v>
      </c>
      <c r="C953" s="138" t="s">
        <v>1429</v>
      </c>
      <c r="D953" s="138"/>
      <c r="E953" s="2">
        <v>0</v>
      </c>
      <c r="F953" s="2" t="s">
        <v>284</v>
      </c>
      <c r="G953" s="2" t="s">
        <v>1745</v>
      </c>
      <c r="H953" s="2" t="s">
        <v>1467</v>
      </c>
      <c r="I953" s="139" t="s">
        <v>46</v>
      </c>
      <c r="J953" s="139" t="s">
        <v>1468</v>
      </c>
      <c r="K953" s="139" t="s">
        <v>321</v>
      </c>
      <c r="L953" s="139" t="s">
        <v>534</v>
      </c>
      <c r="M953" s="140"/>
      <c r="N953" s="141">
        <v>0.9</v>
      </c>
      <c r="O953" s="142">
        <f t="shared" si="70"/>
        <v>400</v>
      </c>
      <c r="P953" s="2">
        <v>200</v>
      </c>
      <c r="Q953" s="2">
        <v>200</v>
      </c>
      <c r="R953" s="143" t="e">
        <f t="shared" si="71"/>
        <v>#DIV/0!</v>
      </c>
      <c r="S953" s="143" t="e">
        <f t="shared" si="72"/>
        <v>#DIV/0!</v>
      </c>
      <c r="T953" s="144">
        <f>IF(P953="nio",0,IF(P953&gt;0,VLOOKUP(K953,'3-Productie normen'!A:W,VLOOKUP(P953,'3-Productie normen'!$B$37:$C$59,2,FALSE),FALSE)))/VLOOKUP(B953,'2-Kosten per locatie'!$A$11:$C$31,3,FALSE)</f>
        <v>0</v>
      </c>
      <c r="U953" s="144">
        <f t="shared" si="73"/>
        <v>0</v>
      </c>
      <c r="V953" s="145" t="str">
        <f>VLOOKUP(K953,'3-Productie normen'!A:AG,29,FALSE)</f>
        <v>S</v>
      </c>
      <c r="W953" s="145"/>
      <c r="X953" s="146"/>
      <c r="Y953" s="147">
        <f t="shared" si="74"/>
        <v>360</v>
      </c>
    </row>
    <row r="954" spans="1:25" s="148" customFormat="1" ht="13.9" customHeight="1">
      <c r="A954" s="137">
        <v>954</v>
      </c>
      <c r="B954" s="138" t="s">
        <v>1427</v>
      </c>
      <c r="C954" s="138" t="s">
        <v>1429</v>
      </c>
      <c r="D954" s="138"/>
      <c r="E954" s="2">
        <v>0</v>
      </c>
      <c r="F954" s="2" t="s">
        <v>284</v>
      </c>
      <c r="G954" s="2" t="s">
        <v>1746</v>
      </c>
      <c r="H954" s="2" t="s">
        <v>1747</v>
      </c>
      <c r="I954" s="139" t="s">
        <v>46</v>
      </c>
      <c r="J954" s="139" t="s">
        <v>1468</v>
      </c>
      <c r="K954" s="139" t="s">
        <v>321</v>
      </c>
      <c r="L954" s="139" t="s">
        <v>534</v>
      </c>
      <c r="M954" s="140"/>
      <c r="N954" s="141">
        <v>0.89</v>
      </c>
      <c r="O954" s="142">
        <f t="shared" si="70"/>
        <v>400</v>
      </c>
      <c r="P954" s="2">
        <v>200</v>
      </c>
      <c r="Q954" s="2">
        <v>200</v>
      </c>
      <c r="R954" s="143" t="e">
        <f t="shared" si="71"/>
        <v>#DIV/0!</v>
      </c>
      <c r="S954" s="143" t="e">
        <f t="shared" si="72"/>
        <v>#DIV/0!</v>
      </c>
      <c r="T954" s="144">
        <f>IF(P954="nio",0,IF(P954&gt;0,VLOOKUP(K954,'3-Productie normen'!A:W,VLOOKUP(P954,'3-Productie normen'!$B$37:$C$59,2,FALSE),FALSE)))/VLOOKUP(B954,'2-Kosten per locatie'!$A$11:$C$31,3,FALSE)</f>
        <v>0</v>
      </c>
      <c r="U954" s="144">
        <f t="shared" si="73"/>
        <v>0</v>
      </c>
      <c r="V954" s="145" t="str">
        <f>VLOOKUP(K954,'3-Productie normen'!A:AG,29,FALSE)</f>
        <v>S</v>
      </c>
      <c r="W954" s="145"/>
      <c r="X954" s="146"/>
      <c r="Y954" s="147">
        <f t="shared" si="74"/>
        <v>356</v>
      </c>
    </row>
    <row r="955" spans="1:25" s="148" customFormat="1" ht="13.9" customHeight="1">
      <c r="A955" s="137">
        <v>955</v>
      </c>
      <c r="B955" s="138" t="s">
        <v>1427</v>
      </c>
      <c r="C955" s="138" t="s">
        <v>1429</v>
      </c>
      <c r="D955" s="138"/>
      <c r="E955" s="2">
        <v>0</v>
      </c>
      <c r="F955" s="2" t="s">
        <v>284</v>
      </c>
      <c r="G955" s="2" t="s">
        <v>1748</v>
      </c>
      <c r="H955" s="2" t="s">
        <v>1471</v>
      </c>
      <c r="I955" s="139" t="s">
        <v>46</v>
      </c>
      <c r="J955" s="139" t="s">
        <v>1749</v>
      </c>
      <c r="K955" s="139" t="s">
        <v>321</v>
      </c>
      <c r="L955" s="139" t="s">
        <v>534</v>
      </c>
      <c r="M955" s="140"/>
      <c r="N955" s="141">
        <v>3.61</v>
      </c>
      <c r="O955" s="142">
        <f t="shared" si="70"/>
        <v>400</v>
      </c>
      <c r="P955" s="2">
        <v>200</v>
      </c>
      <c r="Q955" s="2">
        <v>200</v>
      </c>
      <c r="R955" s="143" t="e">
        <f t="shared" si="71"/>
        <v>#DIV/0!</v>
      </c>
      <c r="S955" s="143" t="e">
        <f t="shared" si="72"/>
        <v>#DIV/0!</v>
      </c>
      <c r="T955" s="144">
        <f>IF(P955="nio",0,IF(P955&gt;0,VLOOKUP(K955,'3-Productie normen'!A:W,VLOOKUP(P955,'3-Productie normen'!$B$37:$C$59,2,FALSE),FALSE)))/VLOOKUP(B955,'2-Kosten per locatie'!$A$11:$C$31,3,FALSE)</f>
        <v>0</v>
      </c>
      <c r="U955" s="144">
        <f t="shared" si="73"/>
        <v>0</v>
      </c>
      <c r="V955" s="145" t="str">
        <f>VLOOKUP(K955,'3-Productie normen'!A:AG,29,FALSE)</f>
        <v>S</v>
      </c>
      <c r="W955" s="145"/>
      <c r="X955" s="146"/>
      <c r="Y955" s="147">
        <f t="shared" si="74"/>
        <v>1444</v>
      </c>
    </row>
    <row r="956" spans="1:25" s="148" customFormat="1" ht="13.9" customHeight="1">
      <c r="A956" s="137">
        <v>956</v>
      </c>
      <c r="B956" s="138" t="s">
        <v>1427</v>
      </c>
      <c r="C956" s="138" t="s">
        <v>1429</v>
      </c>
      <c r="D956" s="138"/>
      <c r="E956" s="2">
        <v>0</v>
      </c>
      <c r="F956" s="2" t="s">
        <v>284</v>
      </c>
      <c r="G956" s="2" t="s">
        <v>1750</v>
      </c>
      <c r="H956" s="2" t="s">
        <v>1477</v>
      </c>
      <c r="I956" s="139" t="s">
        <v>46</v>
      </c>
      <c r="J956" s="139" t="s">
        <v>1465</v>
      </c>
      <c r="K956" s="139" t="s">
        <v>321</v>
      </c>
      <c r="L956" s="139" t="s">
        <v>534</v>
      </c>
      <c r="M956" s="140"/>
      <c r="N956" s="141">
        <v>8.92</v>
      </c>
      <c r="O956" s="142">
        <f t="shared" si="70"/>
        <v>400</v>
      </c>
      <c r="P956" s="2">
        <v>200</v>
      </c>
      <c r="Q956" s="2">
        <v>200</v>
      </c>
      <c r="R956" s="143" t="e">
        <f t="shared" si="71"/>
        <v>#DIV/0!</v>
      </c>
      <c r="S956" s="143" t="e">
        <f t="shared" si="72"/>
        <v>#DIV/0!</v>
      </c>
      <c r="T956" s="144">
        <f>IF(P956="nio",0,IF(P956&gt;0,VLOOKUP(K956,'3-Productie normen'!A:W,VLOOKUP(P956,'3-Productie normen'!$B$37:$C$59,2,FALSE),FALSE)))/VLOOKUP(B956,'2-Kosten per locatie'!$A$11:$C$31,3,FALSE)</f>
        <v>0</v>
      </c>
      <c r="U956" s="144">
        <f t="shared" si="73"/>
        <v>0</v>
      </c>
      <c r="V956" s="145" t="str">
        <f>VLOOKUP(K956,'3-Productie normen'!A:AG,29,FALSE)</f>
        <v>S</v>
      </c>
      <c r="W956" s="145"/>
      <c r="X956" s="146"/>
      <c r="Y956" s="147">
        <f t="shared" si="74"/>
        <v>3568</v>
      </c>
    </row>
    <row r="957" spans="1:25" s="148" customFormat="1" ht="13.9" customHeight="1">
      <c r="A957" s="137">
        <v>957</v>
      </c>
      <c r="B957" s="138" t="s">
        <v>1427</v>
      </c>
      <c r="C957" s="138" t="s">
        <v>1429</v>
      </c>
      <c r="D957" s="138"/>
      <c r="E957" s="2">
        <v>0</v>
      </c>
      <c r="F957" s="2" t="s">
        <v>284</v>
      </c>
      <c r="G957" s="2" t="s">
        <v>1751</v>
      </c>
      <c r="H957" s="2" t="s">
        <v>1481</v>
      </c>
      <c r="I957" s="139" t="s">
        <v>46</v>
      </c>
      <c r="J957" s="139" t="s">
        <v>1468</v>
      </c>
      <c r="K957" s="139" t="s">
        <v>321</v>
      </c>
      <c r="L957" s="139" t="s">
        <v>534</v>
      </c>
      <c r="M957" s="140"/>
      <c r="N957" s="141">
        <v>1.08</v>
      </c>
      <c r="O957" s="142">
        <f t="shared" si="70"/>
        <v>400</v>
      </c>
      <c r="P957" s="2">
        <v>200</v>
      </c>
      <c r="Q957" s="2">
        <v>200</v>
      </c>
      <c r="R957" s="143" t="e">
        <f t="shared" si="71"/>
        <v>#DIV/0!</v>
      </c>
      <c r="S957" s="143" t="e">
        <f t="shared" si="72"/>
        <v>#DIV/0!</v>
      </c>
      <c r="T957" s="144">
        <f>IF(P957="nio",0,IF(P957&gt;0,VLOOKUP(K957,'3-Productie normen'!A:W,VLOOKUP(P957,'3-Productie normen'!$B$37:$C$59,2,FALSE),FALSE)))/VLOOKUP(B957,'2-Kosten per locatie'!$A$11:$C$31,3,FALSE)</f>
        <v>0</v>
      </c>
      <c r="U957" s="144">
        <f t="shared" si="73"/>
        <v>0</v>
      </c>
      <c r="V957" s="145" t="str">
        <f>VLOOKUP(K957,'3-Productie normen'!A:AG,29,FALSE)</f>
        <v>S</v>
      </c>
      <c r="W957" s="145"/>
      <c r="X957" s="146"/>
      <c r="Y957" s="147">
        <f t="shared" si="74"/>
        <v>432</v>
      </c>
    </row>
    <row r="958" spans="1:25" s="148" customFormat="1" ht="13.9" customHeight="1">
      <c r="A958" s="137">
        <v>958</v>
      </c>
      <c r="B958" s="138" t="s">
        <v>1427</v>
      </c>
      <c r="C958" s="138" t="s">
        <v>1429</v>
      </c>
      <c r="D958" s="138"/>
      <c r="E958" s="2">
        <v>0</v>
      </c>
      <c r="F958" s="2" t="s">
        <v>284</v>
      </c>
      <c r="G958" s="2" t="s">
        <v>1752</v>
      </c>
      <c r="H958" s="2" t="s">
        <v>1479</v>
      </c>
      <c r="I958" s="139" t="s">
        <v>46</v>
      </c>
      <c r="J958" s="139" t="s">
        <v>1468</v>
      </c>
      <c r="K958" s="139" t="s">
        <v>321</v>
      </c>
      <c r="L958" s="139" t="s">
        <v>534</v>
      </c>
      <c r="M958" s="140"/>
      <c r="N958" s="141">
        <v>1.08</v>
      </c>
      <c r="O958" s="142">
        <f t="shared" si="70"/>
        <v>400</v>
      </c>
      <c r="P958" s="2">
        <v>200</v>
      </c>
      <c r="Q958" s="2">
        <v>200</v>
      </c>
      <c r="R958" s="143" t="e">
        <f t="shared" si="71"/>
        <v>#DIV/0!</v>
      </c>
      <c r="S958" s="143" t="e">
        <f t="shared" si="72"/>
        <v>#DIV/0!</v>
      </c>
      <c r="T958" s="144">
        <f>IF(P958="nio",0,IF(P958&gt;0,VLOOKUP(K958,'3-Productie normen'!A:W,VLOOKUP(P958,'3-Productie normen'!$B$37:$C$59,2,FALSE),FALSE)))/VLOOKUP(B958,'2-Kosten per locatie'!$A$11:$C$31,3,FALSE)</f>
        <v>0</v>
      </c>
      <c r="U958" s="144">
        <f t="shared" si="73"/>
        <v>0</v>
      </c>
      <c r="V958" s="145" t="str">
        <f>VLOOKUP(K958,'3-Productie normen'!A:AG,29,FALSE)</f>
        <v>S</v>
      </c>
      <c r="W958" s="145"/>
      <c r="X958" s="146"/>
      <c r="Y958" s="147">
        <f t="shared" si="74"/>
        <v>432</v>
      </c>
    </row>
    <row r="959" spans="1:25" s="148" customFormat="1" ht="13.9" customHeight="1">
      <c r="A959" s="137">
        <v>959</v>
      </c>
      <c r="B959" s="138" t="s">
        <v>1427</v>
      </c>
      <c r="C959" s="138" t="s">
        <v>1429</v>
      </c>
      <c r="D959" s="138"/>
      <c r="E959" s="2">
        <v>0</v>
      </c>
      <c r="F959" s="2" t="s">
        <v>284</v>
      </c>
      <c r="G959" s="2" t="s">
        <v>1753</v>
      </c>
      <c r="H959" s="2" t="s">
        <v>1720</v>
      </c>
      <c r="I959" s="139" t="s">
        <v>502</v>
      </c>
      <c r="J959" s="139" t="s">
        <v>1720</v>
      </c>
      <c r="K959" s="139" t="s">
        <v>259</v>
      </c>
      <c r="L959" s="139" t="s">
        <v>534</v>
      </c>
      <c r="M959" s="140"/>
      <c r="N959" s="141">
        <v>26.22</v>
      </c>
      <c r="O959" s="142">
        <f t="shared" si="70"/>
        <v>0</v>
      </c>
      <c r="P959" s="2" t="s">
        <v>477</v>
      </c>
      <c r="Q959" s="2"/>
      <c r="R959" s="143">
        <f t="shared" si="71"/>
        <v>0</v>
      </c>
      <c r="S959" s="143">
        <f t="shared" si="72"/>
        <v>0</v>
      </c>
      <c r="T959" s="144">
        <f>IF(P959="nio",0,IF(P959&gt;0,VLOOKUP(K959,'3-Productie normen'!A:W,VLOOKUP(P959,'3-Productie normen'!$B$37:$C$59,2,FALSE),FALSE)))/VLOOKUP(B959,'2-Kosten per locatie'!$A$11:$C$31,3,FALSE)</f>
        <v>0</v>
      </c>
      <c r="U959" s="144">
        <f t="shared" si="73"/>
        <v>0</v>
      </c>
      <c r="V959" s="145">
        <f>VLOOKUP(K959,'3-Productie normen'!A:AG,29,FALSE)</f>
        <v>0</v>
      </c>
      <c r="W959" s="145"/>
      <c r="X959" s="146"/>
      <c r="Y959" s="147">
        <f t="shared" si="74"/>
        <v>0</v>
      </c>
    </row>
    <row r="960" spans="1:25" s="148" customFormat="1" ht="13.9" customHeight="1">
      <c r="A960" s="137">
        <v>960</v>
      </c>
      <c r="B960" s="138" t="s">
        <v>1427</v>
      </c>
      <c r="C960" s="138" t="s">
        <v>1429</v>
      </c>
      <c r="D960" s="138"/>
      <c r="E960" s="2">
        <v>0</v>
      </c>
      <c r="F960" s="2" t="s">
        <v>284</v>
      </c>
      <c r="G960" s="2" t="s">
        <v>1754</v>
      </c>
      <c r="H960" s="2" t="s">
        <v>1755</v>
      </c>
      <c r="I960" s="139" t="s">
        <v>272</v>
      </c>
      <c r="J960" s="139" t="s">
        <v>1756</v>
      </c>
      <c r="K960" s="139" t="s">
        <v>304</v>
      </c>
      <c r="L960" s="139" t="s">
        <v>1697</v>
      </c>
      <c r="M960" s="140"/>
      <c r="N960" s="141">
        <v>108.94</v>
      </c>
      <c r="O960" s="142">
        <f t="shared" si="70"/>
        <v>200</v>
      </c>
      <c r="P960" s="2">
        <v>200</v>
      </c>
      <c r="Q960" s="2"/>
      <c r="R960" s="143" t="e">
        <f t="shared" si="71"/>
        <v>#DIV/0!</v>
      </c>
      <c r="S960" s="143">
        <f t="shared" si="72"/>
        <v>0</v>
      </c>
      <c r="T960" s="144">
        <f>IF(P960="nio",0,IF(P960&gt;0,VLOOKUP(K960,'3-Productie normen'!A:W,VLOOKUP(P960,'3-Productie normen'!$B$37:$C$59,2,FALSE),FALSE)))/VLOOKUP(B960,'2-Kosten per locatie'!$A$11:$C$31,3,FALSE)</f>
        <v>0</v>
      </c>
      <c r="U960" s="144">
        <f t="shared" si="73"/>
        <v>0</v>
      </c>
      <c r="V960" s="145" t="str">
        <f>VLOOKUP(K960,'3-Productie normen'!A:AG,29,FALSE)</f>
        <v>V</v>
      </c>
      <c r="W960" s="145"/>
      <c r="X960" s="146"/>
      <c r="Y960" s="147">
        <f t="shared" si="74"/>
        <v>21788</v>
      </c>
    </row>
    <row r="961" spans="1:25" s="148" customFormat="1" ht="13.9" customHeight="1">
      <c r="A961" s="137">
        <v>961</v>
      </c>
      <c r="B961" s="138" t="s">
        <v>1427</v>
      </c>
      <c r="C961" s="138" t="s">
        <v>1429</v>
      </c>
      <c r="D961" s="138"/>
      <c r="E961" s="2">
        <v>0</v>
      </c>
      <c r="F961" s="2" t="s">
        <v>284</v>
      </c>
      <c r="G961" s="2" t="s">
        <v>1757</v>
      </c>
      <c r="H961" s="2" t="s">
        <v>1758</v>
      </c>
      <c r="I961" s="139" t="s">
        <v>272</v>
      </c>
      <c r="J961" s="139" t="s">
        <v>1528</v>
      </c>
      <c r="K961" s="139" t="s">
        <v>259</v>
      </c>
      <c r="L961" s="139" t="s">
        <v>1697</v>
      </c>
      <c r="M961" s="140"/>
      <c r="N961" s="141">
        <v>11.23</v>
      </c>
      <c r="O961" s="142">
        <f t="shared" si="70"/>
        <v>0</v>
      </c>
      <c r="P961" s="2" t="s">
        <v>477</v>
      </c>
      <c r="Q961" s="2"/>
      <c r="R961" s="143">
        <f t="shared" si="71"/>
        <v>0</v>
      </c>
      <c r="S961" s="143">
        <f t="shared" si="72"/>
        <v>0</v>
      </c>
      <c r="T961" s="144">
        <f>IF(P961="nio",0,IF(P961&gt;0,VLOOKUP(K961,'3-Productie normen'!A:W,VLOOKUP(P961,'3-Productie normen'!$B$37:$C$59,2,FALSE),FALSE)))/VLOOKUP(B961,'2-Kosten per locatie'!$A$11:$C$31,3,FALSE)</f>
        <v>0</v>
      </c>
      <c r="U961" s="144">
        <f t="shared" si="73"/>
        <v>0</v>
      </c>
      <c r="V961" s="145">
        <f>VLOOKUP(K961,'3-Productie normen'!A:AG,29,FALSE)</f>
        <v>0</v>
      </c>
      <c r="W961" s="145"/>
      <c r="X961" s="146"/>
      <c r="Y961" s="147">
        <f t="shared" si="74"/>
        <v>0</v>
      </c>
    </row>
    <row r="962" spans="1:25" s="148" customFormat="1" ht="13.9" customHeight="1">
      <c r="A962" s="137">
        <v>962</v>
      </c>
      <c r="B962" s="138" t="s">
        <v>1427</v>
      </c>
      <c r="C962" s="138" t="s">
        <v>1429</v>
      </c>
      <c r="D962" s="138"/>
      <c r="E962" s="2">
        <v>0</v>
      </c>
      <c r="F962" s="2" t="s">
        <v>284</v>
      </c>
      <c r="G962" s="2" t="s">
        <v>1759</v>
      </c>
      <c r="H962" s="2" t="s">
        <v>356</v>
      </c>
      <c r="I962" s="139" t="s">
        <v>277</v>
      </c>
      <c r="J962" s="139" t="s">
        <v>1550</v>
      </c>
      <c r="K962" s="139" t="s">
        <v>478</v>
      </c>
      <c r="L962" s="139" t="s">
        <v>298</v>
      </c>
      <c r="M962" s="140" t="s">
        <v>8160</v>
      </c>
      <c r="N962" s="141">
        <v>8.09</v>
      </c>
      <c r="O962" s="142">
        <f t="shared" si="70"/>
        <v>80</v>
      </c>
      <c r="P962" s="2">
        <v>80</v>
      </c>
      <c r="Q962" s="2"/>
      <c r="R962" s="143" t="e">
        <f t="shared" si="71"/>
        <v>#DIV/0!</v>
      </c>
      <c r="S962" s="143">
        <f t="shared" si="72"/>
        <v>0</v>
      </c>
      <c r="T962" s="144">
        <f>IF(P962="nio",0,IF(P962&gt;0,VLOOKUP(K962,'3-Productie normen'!A:W,VLOOKUP(P962,'3-Productie normen'!$B$37:$C$59,2,FALSE),FALSE)))/VLOOKUP(B962,'2-Kosten per locatie'!$A$11:$C$31,3,FALSE)</f>
        <v>0</v>
      </c>
      <c r="U962" s="144">
        <f t="shared" si="73"/>
        <v>0</v>
      </c>
      <c r="V962" s="145" t="str">
        <f>VLOOKUP(K962,'3-Productie normen'!A:AG,29,FALSE)</f>
        <v>B</v>
      </c>
      <c r="W962" s="145"/>
      <c r="X962" s="146"/>
      <c r="Y962" s="147">
        <f t="shared" si="74"/>
        <v>647.20000000000005</v>
      </c>
    </row>
    <row r="963" spans="1:25" s="148" customFormat="1" ht="13.9" customHeight="1">
      <c r="A963" s="137">
        <v>963</v>
      </c>
      <c r="B963" s="138" t="s">
        <v>1427</v>
      </c>
      <c r="C963" s="138" t="s">
        <v>1429</v>
      </c>
      <c r="D963" s="138"/>
      <c r="E963" s="2">
        <v>0</v>
      </c>
      <c r="F963" s="2" t="s">
        <v>284</v>
      </c>
      <c r="G963" s="2" t="s">
        <v>1760</v>
      </c>
      <c r="H963" s="2" t="s">
        <v>1761</v>
      </c>
      <c r="I963" s="139" t="s">
        <v>272</v>
      </c>
      <c r="J963" s="139" t="s">
        <v>1762</v>
      </c>
      <c r="K963" s="139" t="s">
        <v>478</v>
      </c>
      <c r="L963" s="139" t="s">
        <v>298</v>
      </c>
      <c r="M963" s="140" t="s">
        <v>8160</v>
      </c>
      <c r="N963" s="141">
        <v>19.88</v>
      </c>
      <c r="O963" s="142">
        <f t="shared" si="70"/>
        <v>80</v>
      </c>
      <c r="P963" s="2">
        <v>80</v>
      </c>
      <c r="Q963" s="2"/>
      <c r="R963" s="143" t="e">
        <f t="shared" si="71"/>
        <v>#DIV/0!</v>
      </c>
      <c r="S963" s="143">
        <f t="shared" si="72"/>
        <v>0</v>
      </c>
      <c r="T963" s="144">
        <f>IF(P963="nio",0,IF(P963&gt;0,VLOOKUP(K963,'3-Productie normen'!A:W,VLOOKUP(P963,'3-Productie normen'!$B$37:$C$59,2,FALSE),FALSE)))/VLOOKUP(B963,'2-Kosten per locatie'!$A$11:$C$31,3,FALSE)</f>
        <v>0</v>
      </c>
      <c r="U963" s="144">
        <f t="shared" si="73"/>
        <v>0</v>
      </c>
      <c r="V963" s="145" t="str">
        <f>VLOOKUP(K963,'3-Productie normen'!A:AG,29,FALSE)</f>
        <v>B</v>
      </c>
      <c r="W963" s="145"/>
      <c r="X963" s="146"/>
      <c r="Y963" s="147">
        <f t="shared" si="74"/>
        <v>1590.3999999999999</v>
      </c>
    </row>
    <row r="964" spans="1:25" s="148" customFormat="1" ht="13.9" customHeight="1">
      <c r="A964" s="137">
        <v>964</v>
      </c>
      <c r="B964" s="138" t="s">
        <v>1427</v>
      </c>
      <c r="C964" s="138" t="s">
        <v>1429</v>
      </c>
      <c r="D964" s="138"/>
      <c r="E964" s="2">
        <v>0</v>
      </c>
      <c r="F964" s="2" t="s">
        <v>284</v>
      </c>
      <c r="G964" s="2" t="s">
        <v>1763</v>
      </c>
      <c r="H964" s="2" t="s">
        <v>1344</v>
      </c>
      <c r="I964" s="139" t="s">
        <v>350</v>
      </c>
      <c r="J964" s="139" t="s">
        <v>1764</v>
      </c>
      <c r="K964" s="139" t="s">
        <v>612</v>
      </c>
      <c r="L964" s="139" t="s">
        <v>1275</v>
      </c>
      <c r="M964" s="140"/>
      <c r="N964" s="141">
        <v>95.3</v>
      </c>
      <c r="O964" s="142">
        <f t="shared" si="70"/>
        <v>200</v>
      </c>
      <c r="P964" s="2">
        <v>200</v>
      </c>
      <c r="Q964" s="2"/>
      <c r="R964" s="143" t="e">
        <f t="shared" si="71"/>
        <v>#DIV/0!</v>
      </c>
      <c r="S964" s="143">
        <f t="shared" si="72"/>
        <v>0</v>
      </c>
      <c r="T964" s="144">
        <f>IF(P964="nio",0,IF(P964&gt;0,VLOOKUP(K964,'3-Productie normen'!A:W,VLOOKUP(P964,'3-Productie normen'!$B$37:$C$59,2,FALSE),FALSE)))/VLOOKUP(B964,'2-Kosten per locatie'!$A$11:$C$31,3,FALSE)</f>
        <v>0</v>
      </c>
      <c r="U964" s="144">
        <f t="shared" si="73"/>
        <v>0</v>
      </c>
      <c r="V964" s="145" t="str">
        <f>VLOOKUP(K964,'3-Productie normen'!A:AG,29,FALSE)</f>
        <v>L</v>
      </c>
      <c r="W964" s="145"/>
      <c r="X964" s="146"/>
      <c r="Y964" s="147">
        <f t="shared" si="74"/>
        <v>19060</v>
      </c>
    </row>
    <row r="965" spans="1:25" s="148" customFormat="1" ht="13.9" customHeight="1">
      <c r="A965" s="137">
        <v>965</v>
      </c>
      <c r="B965" s="138" t="s">
        <v>1427</v>
      </c>
      <c r="C965" s="138" t="s">
        <v>1429</v>
      </c>
      <c r="D965" s="138"/>
      <c r="E965" s="2">
        <v>0</v>
      </c>
      <c r="F965" s="2" t="s">
        <v>284</v>
      </c>
      <c r="G965" s="2" t="s">
        <v>1765</v>
      </c>
      <c r="H965" s="2" t="s">
        <v>1542</v>
      </c>
      <c r="I965" s="139" t="s">
        <v>267</v>
      </c>
      <c r="J965" s="139" t="s">
        <v>1520</v>
      </c>
      <c r="K965" s="139" t="s">
        <v>259</v>
      </c>
      <c r="L965" s="139" t="s">
        <v>298</v>
      </c>
      <c r="M965" s="140"/>
      <c r="N965" s="141">
        <v>6.78</v>
      </c>
      <c r="O965" s="142">
        <f t="shared" si="70"/>
        <v>0</v>
      </c>
      <c r="P965" s="2" t="s">
        <v>477</v>
      </c>
      <c r="Q965" s="2"/>
      <c r="R965" s="143">
        <f t="shared" si="71"/>
        <v>0</v>
      </c>
      <c r="S965" s="143">
        <f t="shared" si="72"/>
        <v>0</v>
      </c>
      <c r="T965" s="144">
        <f>IF(P965="nio",0,IF(P965&gt;0,VLOOKUP(K965,'3-Productie normen'!A:W,VLOOKUP(P965,'3-Productie normen'!$B$37:$C$59,2,FALSE),FALSE)))/VLOOKUP(B965,'2-Kosten per locatie'!$A$11:$C$31,3,FALSE)</f>
        <v>0</v>
      </c>
      <c r="U965" s="144">
        <f t="shared" si="73"/>
        <v>0</v>
      </c>
      <c r="V965" s="145">
        <f>VLOOKUP(K965,'3-Productie normen'!A:AG,29,FALSE)</f>
        <v>0</v>
      </c>
      <c r="W965" s="145"/>
      <c r="X965" s="146"/>
      <c r="Y965" s="147">
        <f t="shared" si="74"/>
        <v>0</v>
      </c>
    </row>
    <row r="966" spans="1:25" s="148" customFormat="1" ht="13.9" customHeight="1">
      <c r="A966" s="137">
        <v>966</v>
      </c>
      <c r="B966" s="138" t="s">
        <v>1427</v>
      </c>
      <c r="C966" s="138" t="s">
        <v>1429</v>
      </c>
      <c r="D966" s="138"/>
      <c r="E966" s="2">
        <v>0</v>
      </c>
      <c r="F966" s="2" t="s">
        <v>284</v>
      </c>
      <c r="G966" s="2" t="s">
        <v>1766</v>
      </c>
      <c r="H966" s="2" t="s">
        <v>349</v>
      </c>
      <c r="I966" s="139" t="s">
        <v>277</v>
      </c>
      <c r="J966" s="139" t="s">
        <v>1767</v>
      </c>
      <c r="K966" s="139" t="s">
        <v>417</v>
      </c>
      <c r="L966" s="139" t="s">
        <v>298</v>
      </c>
      <c r="M966" s="140" t="s">
        <v>8160</v>
      </c>
      <c r="N966" s="141">
        <v>115.46</v>
      </c>
      <c r="O966" s="142">
        <f t="shared" si="70"/>
        <v>200</v>
      </c>
      <c r="P966" s="2">
        <v>200</v>
      </c>
      <c r="Q966" s="2"/>
      <c r="R966" s="143" t="e">
        <f t="shared" si="71"/>
        <v>#DIV/0!</v>
      </c>
      <c r="S966" s="143">
        <f t="shared" si="72"/>
        <v>0</v>
      </c>
      <c r="T966" s="144">
        <f>IF(P966="nio",0,IF(P966&gt;0,VLOOKUP(K966,'3-Productie normen'!A:W,VLOOKUP(P966,'3-Productie normen'!$B$37:$C$59,2,FALSE),FALSE)))/VLOOKUP(B966,'2-Kosten per locatie'!$A$11:$C$31,3,FALSE)</f>
        <v>0</v>
      </c>
      <c r="U966" s="144">
        <f t="shared" si="73"/>
        <v>0</v>
      </c>
      <c r="V966" s="145" t="str">
        <f>VLOOKUP(K966,'3-Productie normen'!A:AG,29,FALSE)</f>
        <v>B</v>
      </c>
      <c r="W966" s="145"/>
      <c r="X966" s="146"/>
      <c r="Y966" s="147">
        <f t="shared" si="74"/>
        <v>23092</v>
      </c>
    </row>
    <row r="967" spans="1:25" s="148" customFormat="1" ht="13.9" customHeight="1">
      <c r="A967" s="137">
        <v>967</v>
      </c>
      <c r="B967" s="138" t="s">
        <v>1427</v>
      </c>
      <c r="C967" s="138" t="s">
        <v>1429</v>
      </c>
      <c r="D967" s="138"/>
      <c r="E967" s="2">
        <v>0</v>
      </c>
      <c r="F967" s="2" t="s">
        <v>284</v>
      </c>
      <c r="G967" s="2" t="s">
        <v>1768</v>
      </c>
      <c r="H967" s="2" t="s">
        <v>1539</v>
      </c>
      <c r="I967" s="139" t="s">
        <v>272</v>
      </c>
      <c r="J967" s="139" t="s">
        <v>1509</v>
      </c>
      <c r="K967" s="139" t="s">
        <v>1510</v>
      </c>
      <c r="L967" s="139" t="s">
        <v>298</v>
      </c>
      <c r="M967" s="140" t="s">
        <v>8160</v>
      </c>
      <c r="N967" s="141">
        <v>9.27</v>
      </c>
      <c r="O967" s="142">
        <f t="shared" si="70"/>
        <v>200</v>
      </c>
      <c r="P967" s="2">
        <v>200</v>
      </c>
      <c r="Q967" s="2"/>
      <c r="R967" s="143" t="e">
        <f t="shared" si="71"/>
        <v>#DIV/0!</v>
      </c>
      <c r="S967" s="143">
        <f t="shared" si="72"/>
        <v>0</v>
      </c>
      <c r="T967" s="144">
        <f>IF(P967="nio",0,IF(P967&gt;0,VLOOKUP(K967,'3-Productie normen'!A:W,VLOOKUP(P967,'3-Productie normen'!$B$37:$C$59,2,FALSE),FALSE)))/VLOOKUP(B967,'2-Kosten per locatie'!$A$11:$C$31,3,FALSE)</f>
        <v>0</v>
      </c>
      <c r="U967" s="144">
        <f t="shared" si="73"/>
        <v>0</v>
      </c>
      <c r="V967" s="145" t="str">
        <f>VLOOKUP(K967,'3-Productie normen'!A:AG,29,FALSE)</f>
        <v>L</v>
      </c>
      <c r="W967" s="145"/>
      <c r="X967" s="146"/>
      <c r="Y967" s="147">
        <f t="shared" si="74"/>
        <v>1854</v>
      </c>
    </row>
    <row r="968" spans="1:25" s="148" customFormat="1" ht="13.9" customHeight="1">
      <c r="A968" s="137">
        <v>968</v>
      </c>
      <c r="B968" s="138" t="s">
        <v>1427</v>
      </c>
      <c r="C968" s="138" t="s">
        <v>1429</v>
      </c>
      <c r="D968" s="138"/>
      <c r="E968" s="2">
        <v>0</v>
      </c>
      <c r="F968" s="2" t="s">
        <v>284</v>
      </c>
      <c r="G968" s="2" t="s">
        <v>1769</v>
      </c>
      <c r="H968" s="2" t="s">
        <v>1547</v>
      </c>
      <c r="I968" s="139" t="s">
        <v>272</v>
      </c>
      <c r="J968" s="139" t="s">
        <v>1770</v>
      </c>
      <c r="K968" s="139" t="s">
        <v>612</v>
      </c>
      <c r="L968" s="139" t="s">
        <v>1275</v>
      </c>
      <c r="M968" s="140"/>
      <c r="N968" s="141">
        <v>220.21</v>
      </c>
      <c r="O968" s="142">
        <f t="shared" si="70"/>
        <v>200</v>
      </c>
      <c r="P968" s="2">
        <v>200</v>
      </c>
      <c r="Q968" s="2"/>
      <c r="R968" s="143" t="e">
        <f t="shared" si="71"/>
        <v>#DIV/0!</v>
      </c>
      <c r="S968" s="143">
        <f t="shared" si="72"/>
        <v>0</v>
      </c>
      <c r="T968" s="144">
        <f>IF(P968="nio",0,IF(P968&gt;0,VLOOKUP(K968,'3-Productie normen'!A:W,VLOOKUP(P968,'3-Productie normen'!$B$37:$C$59,2,FALSE),FALSE)))/VLOOKUP(B968,'2-Kosten per locatie'!$A$11:$C$31,3,FALSE)</f>
        <v>0</v>
      </c>
      <c r="U968" s="144">
        <f t="shared" si="73"/>
        <v>0</v>
      </c>
      <c r="V968" s="145" t="str">
        <f>VLOOKUP(K968,'3-Productie normen'!A:AG,29,FALSE)</f>
        <v>L</v>
      </c>
      <c r="W968" s="145"/>
      <c r="X968" s="146"/>
      <c r="Y968" s="147">
        <f t="shared" si="74"/>
        <v>44042</v>
      </c>
    </row>
    <row r="969" spans="1:25" s="148" customFormat="1" ht="13.9" customHeight="1">
      <c r="A969" s="137">
        <v>969</v>
      </c>
      <c r="B969" s="138" t="s">
        <v>1427</v>
      </c>
      <c r="C969" s="138" t="s">
        <v>1429</v>
      </c>
      <c r="D969" s="138"/>
      <c r="E969" s="2">
        <v>0</v>
      </c>
      <c r="F969" s="2" t="s">
        <v>284</v>
      </c>
      <c r="G969" s="2" t="s">
        <v>1771</v>
      </c>
      <c r="H969" s="2" t="s">
        <v>1549</v>
      </c>
      <c r="I969" s="139" t="s">
        <v>272</v>
      </c>
      <c r="J969" s="139" t="s">
        <v>1772</v>
      </c>
      <c r="K969" s="139" t="s">
        <v>4571</v>
      </c>
      <c r="L969" s="139" t="s">
        <v>1275</v>
      </c>
      <c r="M969" s="140"/>
      <c r="N969" s="141">
        <v>11.55</v>
      </c>
      <c r="O969" s="142">
        <f t="shared" si="70"/>
        <v>200</v>
      </c>
      <c r="P969" s="2">
        <v>200</v>
      </c>
      <c r="Q969" s="2"/>
      <c r="R969" s="143" t="e">
        <f t="shared" si="71"/>
        <v>#DIV/0!</v>
      </c>
      <c r="S969" s="143">
        <f t="shared" si="72"/>
        <v>0</v>
      </c>
      <c r="T969" s="144">
        <f>IF(P969="nio",0,IF(P969&gt;0,VLOOKUP(K969,'3-Productie normen'!A:W,VLOOKUP(P969,'3-Productie normen'!$B$37:$C$59,2,FALSE),FALSE)))/VLOOKUP(B969,'2-Kosten per locatie'!$A$11:$C$31,3,FALSE)</f>
        <v>0</v>
      </c>
      <c r="U969" s="144">
        <f t="shared" si="73"/>
        <v>0</v>
      </c>
      <c r="V969" s="145" t="str">
        <f>VLOOKUP(K969,'3-Productie normen'!A:AG,29,FALSE)</f>
        <v>V</v>
      </c>
      <c r="W969" s="145"/>
      <c r="X969" s="146"/>
      <c r="Y969" s="147">
        <f t="shared" si="74"/>
        <v>2310</v>
      </c>
    </row>
    <row r="970" spans="1:25" s="148" customFormat="1" ht="13.9" customHeight="1">
      <c r="A970" s="137">
        <v>970</v>
      </c>
      <c r="B970" s="138" t="s">
        <v>1427</v>
      </c>
      <c r="C970" s="138" t="s">
        <v>1429</v>
      </c>
      <c r="D970" s="138"/>
      <c r="E970" s="2">
        <v>0</v>
      </c>
      <c r="F970" s="2" t="s">
        <v>372</v>
      </c>
      <c r="G970" s="2" t="s">
        <v>1773</v>
      </c>
      <c r="H970" s="2" t="s">
        <v>1774</v>
      </c>
      <c r="I970" s="139" t="s">
        <v>484</v>
      </c>
      <c r="J970" s="139" t="s">
        <v>1437</v>
      </c>
      <c r="K970" s="139" t="s">
        <v>248</v>
      </c>
      <c r="L970" s="139" t="s">
        <v>298</v>
      </c>
      <c r="M970" s="140" t="s">
        <v>8160</v>
      </c>
      <c r="N970" s="141">
        <v>21.31</v>
      </c>
      <c r="O970" s="142">
        <f t="shared" ref="O970:O1033" si="75">SUM(P970:Q970)</f>
        <v>200</v>
      </c>
      <c r="P970" s="2">
        <v>200</v>
      </c>
      <c r="Q970" s="2"/>
      <c r="R970" s="143" t="e">
        <f t="shared" ref="R970:R1033" si="76">IF(P970="nio",0,IF(P970&gt;0,P970*N970/T970,0))</f>
        <v>#DIV/0!</v>
      </c>
      <c r="S970" s="143">
        <f t="shared" ref="S970:S1033" si="77">IF(Q970&gt;0,Q970*N970/U970,0)</f>
        <v>0</v>
      </c>
      <c r="T970" s="144">
        <f>IF(P970="nio",0,IF(P970&gt;0,VLOOKUP(K970,'3-Productie normen'!A:W,VLOOKUP(P970,'3-Productie normen'!$B$37:$C$59,2,FALSE),FALSE)))/VLOOKUP(B970,'2-Kosten per locatie'!$A$11:$C$31,3,FALSE)</f>
        <v>0</v>
      </c>
      <c r="U970" s="144">
        <f t="shared" ref="U970:U1033" si="78">IF(Q970&gt;0,T970*$U$8,0)</f>
        <v>0</v>
      </c>
      <c r="V970" s="145" t="str">
        <f>VLOOKUP(K970,'3-Productie normen'!A:AG,29,FALSE)</f>
        <v>V</v>
      </c>
      <c r="W970" s="145"/>
      <c r="X970" s="146"/>
      <c r="Y970" s="147">
        <f t="shared" ref="Y970:Y1033" si="79">O970*N970</f>
        <v>4262</v>
      </c>
    </row>
    <row r="971" spans="1:25" s="148" customFormat="1" ht="13.9" customHeight="1">
      <c r="A971" s="137">
        <v>971</v>
      </c>
      <c r="B971" s="138" t="s">
        <v>1427</v>
      </c>
      <c r="C971" s="138" t="s">
        <v>1429</v>
      </c>
      <c r="D971" s="138"/>
      <c r="E971" s="2">
        <v>0</v>
      </c>
      <c r="F971" s="2" t="s">
        <v>372</v>
      </c>
      <c r="G971" s="2" t="s">
        <v>1775</v>
      </c>
      <c r="H971" s="2" t="s">
        <v>1776</v>
      </c>
      <c r="I971" s="139" t="s">
        <v>484</v>
      </c>
      <c r="J971" s="139" t="s">
        <v>1443</v>
      </c>
      <c r="K971" s="139" t="s">
        <v>4571</v>
      </c>
      <c r="L971" s="139" t="s">
        <v>298</v>
      </c>
      <c r="M971" s="140" t="s">
        <v>8160</v>
      </c>
      <c r="N971" s="141">
        <v>22.08</v>
      </c>
      <c r="O971" s="142">
        <f t="shared" si="75"/>
        <v>200</v>
      </c>
      <c r="P971" s="2">
        <v>200</v>
      </c>
      <c r="Q971" s="2"/>
      <c r="R971" s="143" t="e">
        <f t="shared" si="76"/>
        <v>#DIV/0!</v>
      </c>
      <c r="S971" s="143">
        <f t="shared" si="77"/>
        <v>0</v>
      </c>
      <c r="T971" s="144">
        <f>IF(P971="nio",0,IF(P971&gt;0,VLOOKUP(K971,'3-Productie normen'!A:W,VLOOKUP(P971,'3-Productie normen'!$B$37:$C$59,2,FALSE),FALSE)))/VLOOKUP(B971,'2-Kosten per locatie'!$A$11:$C$31,3,FALSE)</f>
        <v>0</v>
      </c>
      <c r="U971" s="144">
        <f t="shared" si="78"/>
        <v>0</v>
      </c>
      <c r="V971" s="145" t="str">
        <f>VLOOKUP(K971,'3-Productie normen'!A:AG,29,FALSE)</f>
        <v>V</v>
      </c>
      <c r="W971" s="145"/>
      <c r="X971" s="146"/>
      <c r="Y971" s="147">
        <f t="shared" si="79"/>
        <v>4416</v>
      </c>
    </row>
    <row r="972" spans="1:25" s="148" customFormat="1" ht="13.9" customHeight="1">
      <c r="A972" s="137">
        <v>972</v>
      </c>
      <c r="B972" s="138" t="s">
        <v>1427</v>
      </c>
      <c r="C972" s="138" t="s">
        <v>1429</v>
      </c>
      <c r="D972" s="138"/>
      <c r="E972" s="2">
        <v>0</v>
      </c>
      <c r="F972" s="2" t="s">
        <v>372</v>
      </c>
      <c r="G972" s="2" t="s">
        <v>1777</v>
      </c>
      <c r="H972" s="2" t="s">
        <v>1778</v>
      </c>
      <c r="I972" s="139" t="s">
        <v>484</v>
      </c>
      <c r="J972" s="139" t="s">
        <v>1689</v>
      </c>
      <c r="K972" s="139" t="s">
        <v>259</v>
      </c>
      <c r="L972" s="139" t="s">
        <v>246</v>
      </c>
      <c r="M972" s="140"/>
      <c r="N972" s="141">
        <v>1.84</v>
      </c>
      <c r="O972" s="142">
        <f t="shared" si="75"/>
        <v>0</v>
      </c>
      <c r="P972" s="2" t="s">
        <v>477</v>
      </c>
      <c r="Q972" s="2"/>
      <c r="R972" s="143">
        <f t="shared" si="76"/>
        <v>0</v>
      </c>
      <c r="S972" s="143">
        <f t="shared" si="77"/>
        <v>0</v>
      </c>
      <c r="T972" s="144">
        <f>IF(P972="nio",0,IF(P972&gt;0,VLOOKUP(K972,'3-Productie normen'!A:W,VLOOKUP(P972,'3-Productie normen'!$B$37:$C$59,2,FALSE),FALSE)))/VLOOKUP(B972,'2-Kosten per locatie'!$A$11:$C$31,3,FALSE)</f>
        <v>0</v>
      </c>
      <c r="U972" s="144">
        <f t="shared" si="78"/>
        <v>0</v>
      </c>
      <c r="V972" s="145">
        <f>VLOOKUP(K972,'3-Productie normen'!A:AG,29,FALSE)</f>
        <v>0</v>
      </c>
      <c r="W972" s="145"/>
      <c r="X972" s="146"/>
      <c r="Y972" s="147">
        <f t="shared" si="79"/>
        <v>0</v>
      </c>
    </row>
    <row r="973" spans="1:25" s="148" customFormat="1" ht="13.9" customHeight="1">
      <c r="A973" s="137">
        <v>973</v>
      </c>
      <c r="B973" s="138" t="s">
        <v>1427</v>
      </c>
      <c r="C973" s="138" t="s">
        <v>1429</v>
      </c>
      <c r="D973" s="138"/>
      <c r="E973" s="2">
        <v>0</v>
      </c>
      <c r="F973" s="2" t="s">
        <v>372</v>
      </c>
      <c r="G973" s="2" t="s">
        <v>1779</v>
      </c>
      <c r="H973" s="2" t="s">
        <v>1780</v>
      </c>
      <c r="I973" s="139" t="s">
        <v>491</v>
      </c>
      <c r="J973" s="139" t="s">
        <v>1443</v>
      </c>
      <c r="K973" s="139" t="s">
        <v>4571</v>
      </c>
      <c r="L973" s="139" t="s">
        <v>298</v>
      </c>
      <c r="M973" s="140" t="s">
        <v>8160</v>
      </c>
      <c r="N973" s="141">
        <v>14.69</v>
      </c>
      <c r="O973" s="142">
        <f t="shared" si="75"/>
        <v>200</v>
      </c>
      <c r="P973" s="2">
        <v>200</v>
      </c>
      <c r="Q973" s="2"/>
      <c r="R973" s="143" t="e">
        <f t="shared" si="76"/>
        <v>#DIV/0!</v>
      </c>
      <c r="S973" s="143">
        <f t="shared" si="77"/>
        <v>0</v>
      </c>
      <c r="T973" s="144">
        <f>IF(P973="nio",0,IF(P973&gt;0,VLOOKUP(K973,'3-Productie normen'!A:W,VLOOKUP(P973,'3-Productie normen'!$B$37:$C$59,2,FALSE),FALSE)))/VLOOKUP(B973,'2-Kosten per locatie'!$A$11:$C$31,3,FALSE)</f>
        <v>0</v>
      </c>
      <c r="U973" s="144">
        <f t="shared" si="78"/>
        <v>0</v>
      </c>
      <c r="V973" s="145" t="str">
        <f>VLOOKUP(K973,'3-Productie normen'!A:AG,29,FALSE)</f>
        <v>V</v>
      </c>
      <c r="W973" s="145"/>
      <c r="X973" s="146"/>
      <c r="Y973" s="147">
        <f t="shared" si="79"/>
        <v>2938</v>
      </c>
    </row>
    <row r="974" spans="1:25" s="148" customFormat="1" ht="13.9" customHeight="1">
      <c r="A974" s="137">
        <v>974</v>
      </c>
      <c r="B974" s="138" t="s">
        <v>1427</v>
      </c>
      <c r="C974" s="138" t="s">
        <v>1429</v>
      </c>
      <c r="D974" s="138"/>
      <c r="E974" s="2">
        <v>0</v>
      </c>
      <c r="F974" s="2" t="s">
        <v>372</v>
      </c>
      <c r="G974" s="2" t="s">
        <v>1781</v>
      </c>
      <c r="H974" s="2" t="s">
        <v>1782</v>
      </c>
      <c r="I974" s="139" t="s">
        <v>491</v>
      </c>
      <c r="J974" s="139" t="s">
        <v>1443</v>
      </c>
      <c r="K974" s="139" t="s">
        <v>4571</v>
      </c>
      <c r="L974" s="139" t="s">
        <v>298</v>
      </c>
      <c r="M974" s="140" t="s">
        <v>8160</v>
      </c>
      <c r="N974" s="141">
        <v>29.49</v>
      </c>
      <c r="O974" s="142">
        <f t="shared" si="75"/>
        <v>200</v>
      </c>
      <c r="P974" s="2">
        <v>200</v>
      </c>
      <c r="Q974" s="2"/>
      <c r="R974" s="143" t="e">
        <f t="shared" si="76"/>
        <v>#DIV/0!</v>
      </c>
      <c r="S974" s="143">
        <f t="shared" si="77"/>
        <v>0</v>
      </c>
      <c r="T974" s="144">
        <f>IF(P974="nio",0,IF(P974&gt;0,VLOOKUP(K974,'3-Productie normen'!A:W,VLOOKUP(P974,'3-Productie normen'!$B$37:$C$59,2,FALSE),FALSE)))/VLOOKUP(B974,'2-Kosten per locatie'!$A$11:$C$31,3,FALSE)</f>
        <v>0</v>
      </c>
      <c r="U974" s="144">
        <f t="shared" si="78"/>
        <v>0</v>
      </c>
      <c r="V974" s="145" t="str">
        <f>VLOOKUP(K974,'3-Productie normen'!A:AG,29,FALSE)</f>
        <v>V</v>
      </c>
      <c r="W974" s="145"/>
      <c r="X974" s="146"/>
      <c r="Y974" s="147">
        <f t="shared" si="79"/>
        <v>5898</v>
      </c>
    </row>
    <row r="975" spans="1:25" s="148" customFormat="1" ht="13.9" customHeight="1">
      <c r="A975" s="137">
        <v>975</v>
      </c>
      <c r="B975" s="138" t="s">
        <v>1427</v>
      </c>
      <c r="C975" s="138" t="s">
        <v>1429</v>
      </c>
      <c r="D975" s="138"/>
      <c r="E975" s="2">
        <v>0</v>
      </c>
      <c r="F975" s="2" t="s">
        <v>372</v>
      </c>
      <c r="G975" s="2" t="s">
        <v>1783</v>
      </c>
      <c r="H975" s="2" t="s">
        <v>1784</v>
      </c>
      <c r="I975" s="139" t="s">
        <v>491</v>
      </c>
      <c r="J975" s="139" t="s">
        <v>1443</v>
      </c>
      <c r="K975" s="139" t="s">
        <v>4571</v>
      </c>
      <c r="L975" s="139" t="s">
        <v>298</v>
      </c>
      <c r="M975" s="140" t="s">
        <v>8160</v>
      </c>
      <c r="N975" s="141">
        <v>70.12</v>
      </c>
      <c r="O975" s="142">
        <f t="shared" si="75"/>
        <v>200</v>
      </c>
      <c r="P975" s="2">
        <v>200</v>
      </c>
      <c r="Q975" s="2"/>
      <c r="R975" s="143" t="e">
        <f t="shared" si="76"/>
        <v>#DIV/0!</v>
      </c>
      <c r="S975" s="143">
        <f t="shared" si="77"/>
        <v>0</v>
      </c>
      <c r="T975" s="144">
        <f>IF(P975="nio",0,IF(P975&gt;0,VLOOKUP(K975,'3-Productie normen'!A:W,VLOOKUP(P975,'3-Productie normen'!$B$37:$C$59,2,FALSE),FALSE)))/VLOOKUP(B975,'2-Kosten per locatie'!$A$11:$C$31,3,FALSE)</f>
        <v>0</v>
      </c>
      <c r="U975" s="144">
        <f t="shared" si="78"/>
        <v>0</v>
      </c>
      <c r="V975" s="145" t="str">
        <f>VLOOKUP(K975,'3-Productie normen'!A:AG,29,FALSE)</f>
        <v>V</v>
      </c>
      <c r="W975" s="145"/>
      <c r="X975" s="146"/>
      <c r="Y975" s="147">
        <f t="shared" si="79"/>
        <v>14024</v>
      </c>
    </row>
    <row r="976" spans="1:25" s="148" customFormat="1" ht="13.9" customHeight="1">
      <c r="A976" s="137">
        <v>976</v>
      </c>
      <c r="B976" s="138" t="s">
        <v>1427</v>
      </c>
      <c r="C976" s="138" t="s">
        <v>1429</v>
      </c>
      <c r="D976" s="138"/>
      <c r="E976" s="2">
        <v>0</v>
      </c>
      <c r="F976" s="2" t="s">
        <v>372</v>
      </c>
      <c r="G976" s="2" t="s">
        <v>1785</v>
      </c>
      <c r="H976" s="2" t="s">
        <v>1786</v>
      </c>
      <c r="I976" s="139" t="s">
        <v>491</v>
      </c>
      <c r="J976" s="139" t="s">
        <v>1443</v>
      </c>
      <c r="K976" s="139" t="s">
        <v>4571</v>
      </c>
      <c r="L976" s="139" t="s">
        <v>298</v>
      </c>
      <c r="M976" s="140" t="s">
        <v>8160</v>
      </c>
      <c r="N976" s="141">
        <v>47.79</v>
      </c>
      <c r="O976" s="142">
        <f t="shared" si="75"/>
        <v>200</v>
      </c>
      <c r="P976" s="2">
        <v>200</v>
      </c>
      <c r="Q976" s="2"/>
      <c r="R976" s="143" t="e">
        <f t="shared" si="76"/>
        <v>#DIV/0!</v>
      </c>
      <c r="S976" s="143">
        <f t="shared" si="77"/>
        <v>0</v>
      </c>
      <c r="T976" s="144">
        <f>IF(P976="nio",0,IF(P976&gt;0,VLOOKUP(K976,'3-Productie normen'!A:W,VLOOKUP(P976,'3-Productie normen'!$B$37:$C$59,2,FALSE),FALSE)))/VLOOKUP(B976,'2-Kosten per locatie'!$A$11:$C$31,3,FALSE)</f>
        <v>0</v>
      </c>
      <c r="U976" s="144">
        <f t="shared" si="78"/>
        <v>0</v>
      </c>
      <c r="V976" s="145" t="str">
        <f>VLOOKUP(K976,'3-Productie normen'!A:AG,29,FALSE)</f>
        <v>V</v>
      </c>
      <c r="W976" s="145"/>
      <c r="X976" s="146"/>
      <c r="Y976" s="147">
        <f t="shared" si="79"/>
        <v>9558</v>
      </c>
    </row>
    <row r="977" spans="1:25" s="148" customFormat="1" ht="13.9" customHeight="1">
      <c r="A977" s="137">
        <v>977</v>
      </c>
      <c r="B977" s="138" t="s">
        <v>1427</v>
      </c>
      <c r="C977" s="138" t="s">
        <v>1429</v>
      </c>
      <c r="D977" s="138"/>
      <c r="E977" s="2">
        <v>0</v>
      </c>
      <c r="F977" s="2" t="s">
        <v>372</v>
      </c>
      <c r="G977" s="2" t="s">
        <v>1787</v>
      </c>
      <c r="H977" s="2" t="s">
        <v>1562</v>
      </c>
      <c r="I977" s="139" t="s">
        <v>491</v>
      </c>
      <c r="J977" s="139" t="s">
        <v>1443</v>
      </c>
      <c r="K977" s="139" t="s">
        <v>4571</v>
      </c>
      <c r="L977" s="139" t="s">
        <v>298</v>
      </c>
      <c r="M977" s="140" t="s">
        <v>8160</v>
      </c>
      <c r="N977" s="141">
        <v>12.02</v>
      </c>
      <c r="O977" s="142">
        <f t="shared" si="75"/>
        <v>200</v>
      </c>
      <c r="P977" s="2">
        <v>200</v>
      </c>
      <c r="Q977" s="2"/>
      <c r="R977" s="143" t="e">
        <f t="shared" si="76"/>
        <v>#DIV/0!</v>
      </c>
      <c r="S977" s="143">
        <f t="shared" si="77"/>
        <v>0</v>
      </c>
      <c r="T977" s="144">
        <f>IF(P977="nio",0,IF(P977&gt;0,VLOOKUP(K977,'3-Productie normen'!A:W,VLOOKUP(P977,'3-Productie normen'!$B$37:$C$59,2,FALSE),FALSE)))/VLOOKUP(B977,'2-Kosten per locatie'!$A$11:$C$31,3,FALSE)</f>
        <v>0</v>
      </c>
      <c r="U977" s="144">
        <f t="shared" si="78"/>
        <v>0</v>
      </c>
      <c r="V977" s="145" t="str">
        <f>VLOOKUP(K977,'3-Productie normen'!A:AG,29,FALSE)</f>
        <v>V</v>
      </c>
      <c r="W977" s="145"/>
      <c r="X977" s="146"/>
      <c r="Y977" s="147">
        <f t="shared" si="79"/>
        <v>2404</v>
      </c>
    </row>
    <row r="978" spans="1:25" s="148" customFormat="1" ht="13.9" customHeight="1">
      <c r="A978" s="137">
        <v>978</v>
      </c>
      <c r="B978" s="138" t="s">
        <v>1427</v>
      </c>
      <c r="C978" s="138" t="s">
        <v>1429</v>
      </c>
      <c r="D978" s="138"/>
      <c r="E978" s="2">
        <v>0</v>
      </c>
      <c r="F978" s="2" t="s">
        <v>372</v>
      </c>
      <c r="G978" s="2" t="s">
        <v>1788</v>
      </c>
      <c r="H978" s="2" t="s">
        <v>1568</v>
      </c>
      <c r="I978" s="139" t="s">
        <v>267</v>
      </c>
      <c r="J978" s="139" t="s">
        <v>1528</v>
      </c>
      <c r="K978" s="139" t="s">
        <v>259</v>
      </c>
      <c r="L978" s="139" t="s">
        <v>298</v>
      </c>
      <c r="M978" s="140"/>
      <c r="N978" s="141">
        <v>2.1800000000000002</v>
      </c>
      <c r="O978" s="142">
        <f t="shared" si="75"/>
        <v>0</v>
      </c>
      <c r="P978" s="2" t="s">
        <v>477</v>
      </c>
      <c r="Q978" s="2"/>
      <c r="R978" s="143">
        <f t="shared" si="76"/>
        <v>0</v>
      </c>
      <c r="S978" s="143">
        <f t="shared" si="77"/>
        <v>0</v>
      </c>
      <c r="T978" s="144">
        <f>IF(P978="nio",0,IF(P978&gt;0,VLOOKUP(K978,'3-Productie normen'!A:W,VLOOKUP(P978,'3-Productie normen'!$B$37:$C$59,2,FALSE),FALSE)))/VLOOKUP(B978,'2-Kosten per locatie'!$A$11:$C$31,3,FALSE)</f>
        <v>0</v>
      </c>
      <c r="U978" s="144">
        <f t="shared" si="78"/>
        <v>0</v>
      </c>
      <c r="V978" s="145">
        <f>VLOOKUP(K978,'3-Productie normen'!A:AG,29,FALSE)</f>
        <v>0</v>
      </c>
      <c r="W978" s="145"/>
      <c r="X978" s="146"/>
      <c r="Y978" s="147">
        <f t="shared" si="79"/>
        <v>0</v>
      </c>
    </row>
    <row r="979" spans="1:25" s="148" customFormat="1" ht="13.9" customHeight="1">
      <c r="A979" s="137">
        <v>979</v>
      </c>
      <c r="B979" s="138" t="s">
        <v>1427</v>
      </c>
      <c r="C979" s="138" t="s">
        <v>1429</v>
      </c>
      <c r="D979" s="138"/>
      <c r="E979" s="2">
        <v>0</v>
      </c>
      <c r="F979" s="2" t="s">
        <v>372</v>
      </c>
      <c r="G979" s="2" t="s">
        <v>1789</v>
      </c>
      <c r="H979" s="2" t="s">
        <v>1790</v>
      </c>
      <c r="I979" s="139" t="s">
        <v>267</v>
      </c>
      <c r="J979" s="139" t="s">
        <v>1528</v>
      </c>
      <c r="K979" s="139" t="s">
        <v>259</v>
      </c>
      <c r="L979" s="139" t="s">
        <v>298</v>
      </c>
      <c r="M979" s="140"/>
      <c r="N979" s="141">
        <v>2.97</v>
      </c>
      <c r="O979" s="142">
        <f t="shared" si="75"/>
        <v>0</v>
      </c>
      <c r="P979" s="2" t="s">
        <v>477</v>
      </c>
      <c r="Q979" s="2"/>
      <c r="R979" s="143">
        <f t="shared" si="76"/>
        <v>0</v>
      </c>
      <c r="S979" s="143">
        <f t="shared" si="77"/>
        <v>0</v>
      </c>
      <c r="T979" s="144">
        <f>IF(P979="nio",0,IF(P979&gt;0,VLOOKUP(K979,'3-Productie normen'!A:W,VLOOKUP(P979,'3-Productie normen'!$B$37:$C$59,2,FALSE),FALSE)))/VLOOKUP(B979,'2-Kosten per locatie'!$A$11:$C$31,3,FALSE)</f>
        <v>0</v>
      </c>
      <c r="U979" s="144">
        <f t="shared" si="78"/>
        <v>0</v>
      </c>
      <c r="V979" s="145">
        <f>VLOOKUP(K979,'3-Productie normen'!A:AG,29,FALSE)</f>
        <v>0</v>
      </c>
      <c r="W979" s="145"/>
      <c r="X979" s="146"/>
      <c r="Y979" s="147">
        <f t="shared" si="79"/>
        <v>0</v>
      </c>
    </row>
    <row r="980" spans="1:25" s="148" customFormat="1" ht="13.9" customHeight="1">
      <c r="A980" s="137">
        <v>980</v>
      </c>
      <c r="B980" s="138" t="s">
        <v>1427</v>
      </c>
      <c r="C980" s="138" t="s">
        <v>1429</v>
      </c>
      <c r="D980" s="138"/>
      <c r="E980" s="2">
        <v>0</v>
      </c>
      <c r="F980" s="2" t="s">
        <v>372</v>
      </c>
      <c r="G980" s="2" t="s">
        <v>1791</v>
      </c>
      <c r="H980" s="2" t="s">
        <v>1566</v>
      </c>
      <c r="I980" s="139" t="s">
        <v>267</v>
      </c>
      <c r="J980" s="139" t="s">
        <v>1462</v>
      </c>
      <c r="K980" s="139" t="s">
        <v>259</v>
      </c>
      <c r="L980" s="139" t="s">
        <v>298</v>
      </c>
      <c r="M980" s="140"/>
      <c r="N980" s="141">
        <v>3.14</v>
      </c>
      <c r="O980" s="142">
        <f t="shared" si="75"/>
        <v>0</v>
      </c>
      <c r="P980" s="2" t="s">
        <v>477</v>
      </c>
      <c r="Q980" s="2"/>
      <c r="R980" s="143">
        <f t="shared" si="76"/>
        <v>0</v>
      </c>
      <c r="S980" s="143">
        <f t="shared" si="77"/>
        <v>0</v>
      </c>
      <c r="T980" s="144">
        <f>IF(P980="nio",0,IF(P980&gt;0,VLOOKUP(K980,'3-Productie normen'!A:W,VLOOKUP(P980,'3-Productie normen'!$B$37:$C$59,2,FALSE),FALSE)))/VLOOKUP(B980,'2-Kosten per locatie'!$A$11:$C$31,3,FALSE)</f>
        <v>0</v>
      </c>
      <c r="U980" s="144">
        <f t="shared" si="78"/>
        <v>0</v>
      </c>
      <c r="V980" s="145">
        <f>VLOOKUP(K980,'3-Productie normen'!A:AG,29,FALSE)</f>
        <v>0</v>
      </c>
      <c r="W980" s="145"/>
      <c r="X980" s="146"/>
      <c r="Y980" s="147">
        <f t="shared" si="79"/>
        <v>0</v>
      </c>
    </row>
    <row r="981" spans="1:25" s="148" customFormat="1" ht="13.9" customHeight="1">
      <c r="A981" s="137">
        <v>981</v>
      </c>
      <c r="B981" s="138" t="s">
        <v>1427</v>
      </c>
      <c r="C981" s="138" t="s">
        <v>1429</v>
      </c>
      <c r="D981" s="138"/>
      <c r="E981" s="2">
        <v>0</v>
      </c>
      <c r="F981" s="2" t="s">
        <v>372</v>
      </c>
      <c r="G981" s="2" t="s">
        <v>1792</v>
      </c>
      <c r="H981" s="2" t="s">
        <v>1793</v>
      </c>
      <c r="I981" s="139" t="s">
        <v>257</v>
      </c>
      <c r="J981" s="139" t="s">
        <v>1715</v>
      </c>
      <c r="K981" s="139" t="s">
        <v>259</v>
      </c>
      <c r="L981" s="139" t="s">
        <v>298</v>
      </c>
      <c r="M981" s="140"/>
      <c r="N981" s="141">
        <v>2.5</v>
      </c>
      <c r="O981" s="142">
        <f t="shared" si="75"/>
        <v>0</v>
      </c>
      <c r="P981" s="2" t="s">
        <v>477</v>
      </c>
      <c r="Q981" s="2"/>
      <c r="R981" s="143">
        <f t="shared" si="76"/>
        <v>0</v>
      </c>
      <c r="S981" s="143">
        <f t="shared" si="77"/>
        <v>0</v>
      </c>
      <c r="T981" s="144">
        <f>IF(P981="nio",0,IF(P981&gt;0,VLOOKUP(K981,'3-Productie normen'!A:W,VLOOKUP(P981,'3-Productie normen'!$B$37:$C$59,2,FALSE),FALSE)))/VLOOKUP(B981,'2-Kosten per locatie'!$A$11:$C$31,3,FALSE)</f>
        <v>0</v>
      </c>
      <c r="U981" s="144">
        <f t="shared" si="78"/>
        <v>0</v>
      </c>
      <c r="V981" s="145">
        <f>VLOOKUP(K981,'3-Productie normen'!A:AG,29,FALSE)</f>
        <v>0</v>
      </c>
      <c r="W981" s="145"/>
      <c r="X981" s="146"/>
      <c r="Y981" s="147">
        <f t="shared" si="79"/>
        <v>0</v>
      </c>
    </row>
    <row r="982" spans="1:25" s="148" customFormat="1" ht="13.9" customHeight="1">
      <c r="A982" s="137">
        <v>982</v>
      </c>
      <c r="B982" s="138" t="s">
        <v>1427</v>
      </c>
      <c r="C982" s="138" t="s">
        <v>1429</v>
      </c>
      <c r="D982" s="138"/>
      <c r="E982" s="2">
        <v>0</v>
      </c>
      <c r="F982" s="2" t="s">
        <v>372</v>
      </c>
      <c r="G982" s="2" t="s">
        <v>1794</v>
      </c>
      <c r="H982" s="2" t="s">
        <v>1570</v>
      </c>
      <c r="I982" s="139" t="s">
        <v>46</v>
      </c>
      <c r="J982" s="139" t="s">
        <v>1462</v>
      </c>
      <c r="K982" s="139" t="s">
        <v>259</v>
      </c>
      <c r="L982" s="139" t="s">
        <v>534</v>
      </c>
      <c r="M982" s="140"/>
      <c r="N982" s="141">
        <v>1.17</v>
      </c>
      <c r="O982" s="142">
        <f t="shared" si="75"/>
        <v>0</v>
      </c>
      <c r="P982" s="2" t="s">
        <v>477</v>
      </c>
      <c r="Q982" s="2"/>
      <c r="R982" s="143">
        <f t="shared" si="76"/>
        <v>0</v>
      </c>
      <c r="S982" s="143">
        <f t="shared" si="77"/>
        <v>0</v>
      </c>
      <c r="T982" s="144">
        <f>IF(P982="nio",0,IF(P982&gt;0,VLOOKUP(K982,'3-Productie normen'!A:W,VLOOKUP(P982,'3-Productie normen'!$B$37:$C$59,2,FALSE),FALSE)))/VLOOKUP(B982,'2-Kosten per locatie'!$A$11:$C$31,3,FALSE)</f>
        <v>0</v>
      </c>
      <c r="U982" s="144">
        <f t="shared" si="78"/>
        <v>0</v>
      </c>
      <c r="V982" s="145">
        <f>VLOOKUP(K982,'3-Productie normen'!A:AG,29,FALSE)</f>
        <v>0</v>
      </c>
      <c r="W982" s="145"/>
      <c r="X982" s="146"/>
      <c r="Y982" s="147">
        <f t="shared" si="79"/>
        <v>0</v>
      </c>
    </row>
    <row r="983" spans="1:25" s="148" customFormat="1" ht="13.9" customHeight="1">
      <c r="A983" s="137">
        <v>983</v>
      </c>
      <c r="B983" s="138" t="s">
        <v>1427</v>
      </c>
      <c r="C983" s="138" t="s">
        <v>1429</v>
      </c>
      <c r="D983" s="138"/>
      <c r="E983" s="2">
        <v>0</v>
      </c>
      <c r="F983" s="2" t="s">
        <v>372</v>
      </c>
      <c r="G983" s="2" t="s">
        <v>1795</v>
      </c>
      <c r="H983" s="2" t="s">
        <v>1720</v>
      </c>
      <c r="I983" s="139" t="s">
        <v>257</v>
      </c>
      <c r="J983" s="139" t="s">
        <v>1796</v>
      </c>
      <c r="K983" s="139" t="s">
        <v>259</v>
      </c>
      <c r="L983" s="139" t="s">
        <v>246</v>
      </c>
      <c r="M983" s="140"/>
      <c r="N983" s="141">
        <v>1.8</v>
      </c>
      <c r="O983" s="142">
        <f t="shared" si="75"/>
        <v>0</v>
      </c>
      <c r="P983" s="2" t="s">
        <v>477</v>
      </c>
      <c r="Q983" s="2"/>
      <c r="R983" s="143">
        <f t="shared" si="76"/>
        <v>0</v>
      </c>
      <c r="S983" s="143">
        <f t="shared" si="77"/>
        <v>0</v>
      </c>
      <c r="T983" s="144">
        <f>IF(P983="nio",0,IF(P983&gt;0,VLOOKUP(K983,'3-Productie normen'!A:W,VLOOKUP(P983,'3-Productie normen'!$B$37:$C$59,2,FALSE),FALSE)))/VLOOKUP(B983,'2-Kosten per locatie'!$A$11:$C$31,3,FALSE)</f>
        <v>0</v>
      </c>
      <c r="U983" s="144">
        <f t="shared" si="78"/>
        <v>0</v>
      </c>
      <c r="V983" s="145">
        <f>VLOOKUP(K983,'3-Productie normen'!A:AG,29,FALSE)</f>
        <v>0</v>
      </c>
      <c r="W983" s="145"/>
      <c r="X983" s="146"/>
      <c r="Y983" s="147">
        <f t="shared" si="79"/>
        <v>0</v>
      </c>
    </row>
    <row r="984" spans="1:25" s="148" customFormat="1" ht="13.9" customHeight="1">
      <c r="A984" s="137">
        <v>984</v>
      </c>
      <c r="B984" s="138" t="s">
        <v>1427</v>
      </c>
      <c r="C984" s="138" t="s">
        <v>1429</v>
      </c>
      <c r="D984" s="138"/>
      <c r="E984" s="2">
        <v>0</v>
      </c>
      <c r="F984" s="2" t="s">
        <v>372</v>
      </c>
      <c r="G984" s="2" t="s">
        <v>1797</v>
      </c>
      <c r="H984" s="2" t="s">
        <v>1798</v>
      </c>
      <c r="I984" s="139" t="s">
        <v>46</v>
      </c>
      <c r="J984" s="139" t="s">
        <v>1465</v>
      </c>
      <c r="K984" s="139" t="s">
        <v>321</v>
      </c>
      <c r="L984" s="139" t="s">
        <v>534</v>
      </c>
      <c r="M984" s="140"/>
      <c r="N984" s="141">
        <v>5.71</v>
      </c>
      <c r="O984" s="142">
        <f t="shared" si="75"/>
        <v>400</v>
      </c>
      <c r="P984" s="2">
        <v>200</v>
      </c>
      <c r="Q984" s="2">
        <v>200</v>
      </c>
      <c r="R984" s="143" t="e">
        <f t="shared" si="76"/>
        <v>#DIV/0!</v>
      </c>
      <c r="S984" s="143" t="e">
        <f t="shared" si="77"/>
        <v>#DIV/0!</v>
      </c>
      <c r="T984" s="144">
        <f>IF(P984="nio",0,IF(P984&gt;0,VLOOKUP(K984,'3-Productie normen'!A:W,VLOOKUP(P984,'3-Productie normen'!$B$37:$C$59,2,FALSE),FALSE)))/VLOOKUP(B984,'2-Kosten per locatie'!$A$11:$C$31,3,FALSE)</f>
        <v>0</v>
      </c>
      <c r="U984" s="144">
        <f t="shared" si="78"/>
        <v>0</v>
      </c>
      <c r="V984" s="145" t="str">
        <f>VLOOKUP(K984,'3-Productie normen'!A:AG,29,FALSE)</f>
        <v>S</v>
      </c>
      <c r="W984" s="145"/>
      <c r="X984" s="146"/>
      <c r="Y984" s="147">
        <f t="shared" si="79"/>
        <v>2284</v>
      </c>
    </row>
    <row r="985" spans="1:25" s="148" customFormat="1" ht="13.9" customHeight="1">
      <c r="A985" s="137">
        <v>985</v>
      </c>
      <c r="B985" s="138" t="s">
        <v>1427</v>
      </c>
      <c r="C985" s="138" t="s">
        <v>1429</v>
      </c>
      <c r="D985" s="138"/>
      <c r="E985" s="2">
        <v>0</v>
      </c>
      <c r="F985" s="2" t="s">
        <v>372</v>
      </c>
      <c r="G985" s="2" t="s">
        <v>1799</v>
      </c>
      <c r="H985" s="2" t="s">
        <v>1800</v>
      </c>
      <c r="I985" s="139" t="s">
        <v>46</v>
      </c>
      <c r="J985" s="139" t="s">
        <v>1468</v>
      </c>
      <c r="K985" s="139" t="s">
        <v>321</v>
      </c>
      <c r="L985" s="139" t="s">
        <v>534</v>
      </c>
      <c r="M985" s="140"/>
      <c r="N985" s="141">
        <v>2.04</v>
      </c>
      <c r="O985" s="142">
        <f t="shared" si="75"/>
        <v>400</v>
      </c>
      <c r="P985" s="2">
        <v>200</v>
      </c>
      <c r="Q985" s="2">
        <v>200</v>
      </c>
      <c r="R985" s="143" t="e">
        <f t="shared" si="76"/>
        <v>#DIV/0!</v>
      </c>
      <c r="S985" s="143" t="e">
        <f t="shared" si="77"/>
        <v>#DIV/0!</v>
      </c>
      <c r="T985" s="144">
        <f>IF(P985="nio",0,IF(P985&gt;0,VLOOKUP(K985,'3-Productie normen'!A:W,VLOOKUP(P985,'3-Productie normen'!$B$37:$C$59,2,FALSE),FALSE)))/VLOOKUP(B985,'2-Kosten per locatie'!$A$11:$C$31,3,FALSE)</f>
        <v>0</v>
      </c>
      <c r="U985" s="144">
        <f t="shared" si="78"/>
        <v>0</v>
      </c>
      <c r="V985" s="145" t="str">
        <f>VLOOKUP(K985,'3-Productie normen'!A:AG,29,FALSE)</f>
        <v>S</v>
      </c>
      <c r="W985" s="145"/>
      <c r="X985" s="146"/>
      <c r="Y985" s="147">
        <f t="shared" si="79"/>
        <v>816</v>
      </c>
    </row>
    <row r="986" spans="1:25" s="148" customFormat="1" ht="13.9" customHeight="1">
      <c r="A986" s="137">
        <v>986</v>
      </c>
      <c r="B986" s="138" t="s">
        <v>1427</v>
      </c>
      <c r="C986" s="138" t="s">
        <v>1429</v>
      </c>
      <c r="D986" s="138"/>
      <c r="E986" s="2">
        <v>0</v>
      </c>
      <c r="F986" s="2" t="s">
        <v>372</v>
      </c>
      <c r="G986" s="2" t="s">
        <v>1801</v>
      </c>
      <c r="H986" s="2" t="s">
        <v>1802</v>
      </c>
      <c r="I986" s="139" t="s">
        <v>46</v>
      </c>
      <c r="J986" s="139" t="s">
        <v>1468</v>
      </c>
      <c r="K986" s="139" t="s">
        <v>321</v>
      </c>
      <c r="L986" s="139" t="s">
        <v>534</v>
      </c>
      <c r="M986" s="140"/>
      <c r="N986" s="141">
        <v>0.97</v>
      </c>
      <c r="O986" s="142">
        <f t="shared" si="75"/>
        <v>400</v>
      </c>
      <c r="P986" s="2">
        <v>200</v>
      </c>
      <c r="Q986" s="2">
        <v>200</v>
      </c>
      <c r="R986" s="143" t="e">
        <f t="shared" si="76"/>
        <v>#DIV/0!</v>
      </c>
      <c r="S986" s="143" t="e">
        <f t="shared" si="77"/>
        <v>#DIV/0!</v>
      </c>
      <c r="T986" s="144">
        <f>IF(P986="nio",0,IF(P986&gt;0,VLOOKUP(K986,'3-Productie normen'!A:W,VLOOKUP(P986,'3-Productie normen'!$B$37:$C$59,2,FALSE),FALSE)))/VLOOKUP(B986,'2-Kosten per locatie'!$A$11:$C$31,3,FALSE)</f>
        <v>0</v>
      </c>
      <c r="U986" s="144">
        <f t="shared" si="78"/>
        <v>0</v>
      </c>
      <c r="V986" s="145" t="str">
        <f>VLOOKUP(K986,'3-Productie normen'!A:AG,29,FALSE)</f>
        <v>S</v>
      </c>
      <c r="W986" s="145"/>
      <c r="X986" s="146"/>
      <c r="Y986" s="147">
        <f t="shared" si="79"/>
        <v>388</v>
      </c>
    </row>
    <row r="987" spans="1:25" s="148" customFormat="1" ht="13.9" customHeight="1">
      <c r="A987" s="137">
        <v>987</v>
      </c>
      <c r="B987" s="138" t="s">
        <v>1427</v>
      </c>
      <c r="C987" s="138" t="s">
        <v>1429</v>
      </c>
      <c r="D987" s="138"/>
      <c r="E987" s="2">
        <v>0</v>
      </c>
      <c r="F987" s="2" t="s">
        <v>372</v>
      </c>
      <c r="G987" s="2" t="s">
        <v>1803</v>
      </c>
      <c r="H987" s="2" t="s">
        <v>1804</v>
      </c>
      <c r="I987" s="139" t="s">
        <v>46</v>
      </c>
      <c r="J987" s="139" t="s">
        <v>1468</v>
      </c>
      <c r="K987" s="139" t="s">
        <v>321</v>
      </c>
      <c r="L987" s="139" t="s">
        <v>534</v>
      </c>
      <c r="M987" s="140"/>
      <c r="N987" s="141">
        <v>0.97</v>
      </c>
      <c r="O987" s="142">
        <f t="shared" si="75"/>
        <v>400</v>
      </c>
      <c r="P987" s="2">
        <v>200</v>
      </c>
      <c r="Q987" s="2">
        <v>200</v>
      </c>
      <c r="R987" s="143" t="e">
        <f t="shared" si="76"/>
        <v>#DIV/0!</v>
      </c>
      <c r="S987" s="143" t="e">
        <f t="shared" si="77"/>
        <v>#DIV/0!</v>
      </c>
      <c r="T987" s="144">
        <f>IF(P987="nio",0,IF(P987&gt;0,VLOOKUP(K987,'3-Productie normen'!A:W,VLOOKUP(P987,'3-Productie normen'!$B$37:$C$59,2,FALSE),FALSE)))/VLOOKUP(B987,'2-Kosten per locatie'!$A$11:$C$31,3,FALSE)</f>
        <v>0</v>
      </c>
      <c r="U987" s="144">
        <f t="shared" si="78"/>
        <v>0</v>
      </c>
      <c r="V987" s="145" t="str">
        <f>VLOOKUP(K987,'3-Productie normen'!A:AG,29,FALSE)</f>
        <v>S</v>
      </c>
      <c r="W987" s="145"/>
      <c r="X987" s="146"/>
      <c r="Y987" s="147">
        <f t="shared" si="79"/>
        <v>388</v>
      </c>
    </row>
    <row r="988" spans="1:25" s="148" customFormat="1" ht="13.9" customHeight="1">
      <c r="A988" s="137">
        <v>988</v>
      </c>
      <c r="B988" s="138" t="s">
        <v>1427</v>
      </c>
      <c r="C988" s="138" t="s">
        <v>1429</v>
      </c>
      <c r="D988" s="138"/>
      <c r="E988" s="2">
        <v>0</v>
      </c>
      <c r="F988" s="2" t="s">
        <v>372</v>
      </c>
      <c r="G988" s="2" t="s">
        <v>1805</v>
      </c>
      <c r="H988" s="2" t="s">
        <v>1806</v>
      </c>
      <c r="I988" s="139" t="s">
        <v>46</v>
      </c>
      <c r="J988" s="139" t="s">
        <v>1465</v>
      </c>
      <c r="K988" s="139" t="s">
        <v>321</v>
      </c>
      <c r="L988" s="139" t="s">
        <v>534</v>
      </c>
      <c r="M988" s="140"/>
      <c r="N988" s="141">
        <v>6.43</v>
      </c>
      <c r="O988" s="142">
        <f t="shared" si="75"/>
        <v>400</v>
      </c>
      <c r="P988" s="2">
        <v>200</v>
      </c>
      <c r="Q988" s="2">
        <v>200</v>
      </c>
      <c r="R988" s="143" t="e">
        <f t="shared" si="76"/>
        <v>#DIV/0!</v>
      </c>
      <c r="S988" s="143" t="e">
        <f t="shared" si="77"/>
        <v>#DIV/0!</v>
      </c>
      <c r="T988" s="144">
        <f>IF(P988="nio",0,IF(P988&gt;0,VLOOKUP(K988,'3-Productie normen'!A:W,VLOOKUP(P988,'3-Productie normen'!$B$37:$C$59,2,FALSE),FALSE)))/VLOOKUP(B988,'2-Kosten per locatie'!$A$11:$C$31,3,FALSE)</f>
        <v>0</v>
      </c>
      <c r="U988" s="144">
        <f t="shared" si="78"/>
        <v>0</v>
      </c>
      <c r="V988" s="145" t="str">
        <f>VLOOKUP(K988,'3-Productie normen'!A:AG,29,FALSE)</f>
        <v>S</v>
      </c>
      <c r="W988" s="145"/>
      <c r="X988" s="146"/>
      <c r="Y988" s="147">
        <f t="shared" si="79"/>
        <v>2572</v>
      </c>
    </row>
    <row r="989" spans="1:25" s="148" customFormat="1" ht="13.9" customHeight="1">
      <c r="A989" s="137">
        <v>989</v>
      </c>
      <c r="B989" s="138" t="s">
        <v>1427</v>
      </c>
      <c r="C989" s="138" t="s">
        <v>1429</v>
      </c>
      <c r="D989" s="138"/>
      <c r="E989" s="2">
        <v>0</v>
      </c>
      <c r="F989" s="2" t="s">
        <v>372</v>
      </c>
      <c r="G989" s="2" t="s">
        <v>1807</v>
      </c>
      <c r="H989" s="2" t="s">
        <v>1808</v>
      </c>
      <c r="I989" s="139" t="s">
        <v>46</v>
      </c>
      <c r="J989" s="139" t="s">
        <v>1468</v>
      </c>
      <c r="K989" s="139" t="s">
        <v>321</v>
      </c>
      <c r="L989" s="139" t="s">
        <v>534</v>
      </c>
      <c r="M989" s="140"/>
      <c r="N989" s="141">
        <v>1.02</v>
      </c>
      <c r="O989" s="142">
        <f t="shared" si="75"/>
        <v>400</v>
      </c>
      <c r="P989" s="2">
        <v>200</v>
      </c>
      <c r="Q989" s="2">
        <v>200</v>
      </c>
      <c r="R989" s="143" t="e">
        <f t="shared" si="76"/>
        <v>#DIV/0!</v>
      </c>
      <c r="S989" s="143" t="e">
        <f t="shared" si="77"/>
        <v>#DIV/0!</v>
      </c>
      <c r="T989" s="144">
        <f>IF(P989="nio",0,IF(P989&gt;0,VLOOKUP(K989,'3-Productie normen'!A:W,VLOOKUP(P989,'3-Productie normen'!$B$37:$C$59,2,FALSE),FALSE)))/VLOOKUP(B989,'2-Kosten per locatie'!$A$11:$C$31,3,FALSE)</f>
        <v>0</v>
      </c>
      <c r="U989" s="144">
        <f t="shared" si="78"/>
        <v>0</v>
      </c>
      <c r="V989" s="145" t="str">
        <f>VLOOKUP(K989,'3-Productie normen'!A:AG,29,FALSE)</f>
        <v>S</v>
      </c>
      <c r="W989" s="145"/>
      <c r="X989" s="146"/>
      <c r="Y989" s="147">
        <f t="shared" si="79"/>
        <v>408</v>
      </c>
    </row>
    <row r="990" spans="1:25" s="148" customFormat="1" ht="13.9" customHeight="1">
      <c r="A990" s="137">
        <v>990</v>
      </c>
      <c r="B990" s="138" t="s">
        <v>1427</v>
      </c>
      <c r="C990" s="138" t="s">
        <v>1429</v>
      </c>
      <c r="D990" s="138"/>
      <c r="E990" s="2">
        <v>0</v>
      </c>
      <c r="F990" s="2" t="s">
        <v>372</v>
      </c>
      <c r="G990" s="2" t="s">
        <v>1809</v>
      </c>
      <c r="H990" s="2" t="s">
        <v>1810</v>
      </c>
      <c r="I990" s="139" t="s">
        <v>46</v>
      </c>
      <c r="J990" s="139" t="s">
        <v>1468</v>
      </c>
      <c r="K990" s="139" t="s">
        <v>321</v>
      </c>
      <c r="L990" s="139" t="s">
        <v>534</v>
      </c>
      <c r="M990" s="140"/>
      <c r="N990" s="141">
        <v>1.02</v>
      </c>
      <c r="O990" s="142">
        <f t="shared" si="75"/>
        <v>400</v>
      </c>
      <c r="P990" s="2">
        <v>200</v>
      </c>
      <c r="Q990" s="2">
        <v>200</v>
      </c>
      <c r="R990" s="143" t="e">
        <f t="shared" si="76"/>
        <v>#DIV/0!</v>
      </c>
      <c r="S990" s="143" t="e">
        <f t="shared" si="77"/>
        <v>#DIV/0!</v>
      </c>
      <c r="T990" s="144">
        <f>IF(P990="nio",0,IF(P990&gt;0,VLOOKUP(K990,'3-Productie normen'!A:W,VLOOKUP(P990,'3-Productie normen'!$B$37:$C$59,2,FALSE),FALSE)))/VLOOKUP(B990,'2-Kosten per locatie'!$A$11:$C$31,3,FALSE)</f>
        <v>0</v>
      </c>
      <c r="U990" s="144">
        <f t="shared" si="78"/>
        <v>0</v>
      </c>
      <c r="V990" s="145" t="str">
        <f>VLOOKUP(K990,'3-Productie normen'!A:AG,29,FALSE)</f>
        <v>S</v>
      </c>
      <c r="W990" s="145"/>
      <c r="X990" s="146"/>
      <c r="Y990" s="147">
        <f t="shared" si="79"/>
        <v>408</v>
      </c>
    </row>
    <row r="991" spans="1:25" s="148" customFormat="1" ht="13.9" customHeight="1">
      <c r="A991" s="137">
        <v>991</v>
      </c>
      <c r="B991" s="138" t="s">
        <v>1427</v>
      </c>
      <c r="C991" s="138" t="s">
        <v>1429</v>
      </c>
      <c r="D991" s="138"/>
      <c r="E991" s="2">
        <v>0</v>
      </c>
      <c r="F991" s="2" t="s">
        <v>372</v>
      </c>
      <c r="G991" s="2" t="s">
        <v>1811</v>
      </c>
      <c r="H991" s="2" t="s">
        <v>1812</v>
      </c>
      <c r="I991" s="139" t="s">
        <v>46</v>
      </c>
      <c r="J991" s="139" t="s">
        <v>1468</v>
      </c>
      <c r="K991" s="139" t="s">
        <v>321</v>
      </c>
      <c r="L991" s="139" t="s">
        <v>534</v>
      </c>
      <c r="M991" s="140"/>
      <c r="N991" s="141">
        <v>1.05</v>
      </c>
      <c r="O991" s="142">
        <f t="shared" si="75"/>
        <v>400</v>
      </c>
      <c r="P991" s="2">
        <v>200</v>
      </c>
      <c r="Q991" s="2">
        <v>200</v>
      </c>
      <c r="R991" s="143" t="e">
        <f t="shared" si="76"/>
        <v>#DIV/0!</v>
      </c>
      <c r="S991" s="143" t="e">
        <f t="shared" si="77"/>
        <v>#DIV/0!</v>
      </c>
      <c r="T991" s="144">
        <f>IF(P991="nio",0,IF(P991&gt;0,VLOOKUP(K991,'3-Productie normen'!A:W,VLOOKUP(P991,'3-Productie normen'!$B$37:$C$59,2,FALSE),FALSE)))/VLOOKUP(B991,'2-Kosten per locatie'!$A$11:$C$31,3,FALSE)</f>
        <v>0</v>
      </c>
      <c r="U991" s="144">
        <f t="shared" si="78"/>
        <v>0</v>
      </c>
      <c r="V991" s="145" t="str">
        <f>VLOOKUP(K991,'3-Productie normen'!A:AG,29,FALSE)</f>
        <v>S</v>
      </c>
      <c r="W991" s="145"/>
      <c r="X991" s="146"/>
      <c r="Y991" s="147">
        <f t="shared" si="79"/>
        <v>420</v>
      </c>
    </row>
    <row r="992" spans="1:25" s="148" customFormat="1" ht="13.9" customHeight="1">
      <c r="A992" s="137">
        <v>992</v>
      </c>
      <c r="B992" s="138" t="s">
        <v>1427</v>
      </c>
      <c r="C992" s="138" t="s">
        <v>1429</v>
      </c>
      <c r="D992" s="138"/>
      <c r="E992" s="2">
        <v>0</v>
      </c>
      <c r="F992" s="2" t="s">
        <v>372</v>
      </c>
      <c r="G992" s="2" t="s">
        <v>1813</v>
      </c>
      <c r="H992" s="2" t="s">
        <v>1814</v>
      </c>
      <c r="I992" s="139" t="s">
        <v>46</v>
      </c>
      <c r="J992" s="139" t="s">
        <v>1465</v>
      </c>
      <c r="K992" s="139" t="s">
        <v>321</v>
      </c>
      <c r="L992" s="139" t="s">
        <v>534</v>
      </c>
      <c r="M992" s="140"/>
      <c r="N992" s="141">
        <v>10.01</v>
      </c>
      <c r="O992" s="142">
        <f t="shared" si="75"/>
        <v>400</v>
      </c>
      <c r="P992" s="2">
        <v>200</v>
      </c>
      <c r="Q992" s="2">
        <v>200</v>
      </c>
      <c r="R992" s="143" t="e">
        <f t="shared" si="76"/>
        <v>#DIV/0!</v>
      </c>
      <c r="S992" s="143" t="e">
        <f t="shared" si="77"/>
        <v>#DIV/0!</v>
      </c>
      <c r="T992" s="144">
        <f>IF(P992="nio",0,IF(P992&gt;0,VLOOKUP(K992,'3-Productie normen'!A:W,VLOOKUP(P992,'3-Productie normen'!$B$37:$C$59,2,FALSE),FALSE)))/VLOOKUP(B992,'2-Kosten per locatie'!$A$11:$C$31,3,FALSE)</f>
        <v>0</v>
      </c>
      <c r="U992" s="144">
        <f t="shared" si="78"/>
        <v>0</v>
      </c>
      <c r="V992" s="145" t="str">
        <f>VLOOKUP(K992,'3-Productie normen'!A:AG,29,FALSE)</f>
        <v>S</v>
      </c>
      <c r="W992" s="145"/>
      <c r="X992" s="146"/>
      <c r="Y992" s="147">
        <f t="shared" si="79"/>
        <v>4004</v>
      </c>
    </row>
    <row r="993" spans="1:25" s="148" customFormat="1" ht="13.9" customHeight="1">
      <c r="A993" s="137">
        <v>993</v>
      </c>
      <c r="B993" s="138" t="s">
        <v>1427</v>
      </c>
      <c r="C993" s="138" t="s">
        <v>1429</v>
      </c>
      <c r="D993" s="138"/>
      <c r="E993" s="2">
        <v>0</v>
      </c>
      <c r="F993" s="2" t="s">
        <v>372</v>
      </c>
      <c r="G993" s="2" t="s">
        <v>1815</v>
      </c>
      <c r="H993" s="2" t="s">
        <v>1816</v>
      </c>
      <c r="I993" s="139" t="s">
        <v>46</v>
      </c>
      <c r="J993" s="139" t="s">
        <v>1468</v>
      </c>
      <c r="K993" s="139" t="s">
        <v>321</v>
      </c>
      <c r="L993" s="139" t="s">
        <v>534</v>
      </c>
      <c r="M993" s="140"/>
      <c r="N993" s="141">
        <v>1.35</v>
      </c>
      <c r="O993" s="142">
        <f t="shared" si="75"/>
        <v>400</v>
      </c>
      <c r="P993" s="2">
        <v>200</v>
      </c>
      <c r="Q993" s="2">
        <v>200</v>
      </c>
      <c r="R993" s="143" t="e">
        <f t="shared" si="76"/>
        <v>#DIV/0!</v>
      </c>
      <c r="S993" s="143" t="e">
        <f t="shared" si="77"/>
        <v>#DIV/0!</v>
      </c>
      <c r="T993" s="144">
        <f>IF(P993="nio",0,IF(P993&gt;0,VLOOKUP(K993,'3-Productie normen'!A:W,VLOOKUP(P993,'3-Productie normen'!$B$37:$C$59,2,FALSE),FALSE)))/VLOOKUP(B993,'2-Kosten per locatie'!$A$11:$C$31,3,FALSE)</f>
        <v>0</v>
      </c>
      <c r="U993" s="144">
        <f t="shared" si="78"/>
        <v>0</v>
      </c>
      <c r="V993" s="145" t="str">
        <f>VLOOKUP(K993,'3-Productie normen'!A:AG,29,FALSE)</f>
        <v>S</v>
      </c>
      <c r="W993" s="145"/>
      <c r="X993" s="146"/>
      <c r="Y993" s="147">
        <f t="shared" si="79"/>
        <v>540</v>
      </c>
    </row>
    <row r="994" spans="1:25" s="148" customFormat="1" ht="13.9" customHeight="1">
      <c r="A994" s="137">
        <v>994</v>
      </c>
      <c r="B994" s="138" t="s">
        <v>1427</v>
      </c>
      <c r="C994" s="138" t="s">
        <v>1429</v>
      </c>
      <c r="D994" s="138"/>
      <c r="E994" s="2">
        <v>0</v>
      </c>
      <c r="F994" s="2" t="s">
        <v>372</v>
      </c>
      <c r="G994" s="2" t="s">
        <v>1817</v>
      </c>
      <c r="H994" s="2" t="s">
        <v>1818</v>
      </c>
      <c r="I994" s="139" t="s">
        <v>46</v>
      </c>
      <c r="J994" s="139" t="s">
        <v>1468</v>
      </c>
      <c r="K994" s="139" t="s">
        <v>321</v>
      </c>
      <c r="L994" s="139" t="s">
        <v>534</v>
      </c>
      <c r="M994" s="140"/>
      <c r="N994" s="141">
        <v>1.35</v>
      </c>
      <c r="O994" s="142">
        <f t="shared" si="75"/>
        <v>400</v>
      </c>
      <c r="P994" s="2">
        <v>200</v>
      </c>
      <c r="Q994" s="2">
        <v>200</v>
      </c>
      <c r="R994" s="143" t="e">
        <f t="shared" si="76"/>
        <v>#DIV/0!</v>
      </c>
      <c r="S994" s="143" t="e">
        <f t="shared" si="77"/>
        <v>#DIV/0!</v>
      </c>
      <c r="T994" s="144">
        <f>IF(P994="nio",0,IF(P994&gt;0,VLOOKUP(K994,'3-Productie normen'!A:W,VLOOKUP(P994,'3-Productie normen'!$B$37:$C$59,2,FALSE),FALSE)))/VLOOKUP(B994,'2-Kosten per locatie'!$A$11:$C$31,3,FALSE)</f>
        <v>0</v>
      </c>
      <c r="U994" s="144">
        <f t="shared" si="78"/>
        <v>0</v>
      </c>
      <c r="V994" s="145" t="str">
        <f>VLOOKUP(K994,'3-Productie normen'!A:AG,29,FALSE)</f>
        <v>S</v>
      </c>
      <c r="W994" s="145"/>
      <c r="X994" s="146"/>
      <c r="Y994" s="147">
        <f t="shared" si="79"/>
        <v>540</v>
      </c>
    </row>
    <row r="995" spans="1:25" s="148" customFormat="1" ht="13.9" customHeight="1">
      <c r="A995" s="137">
        <v>995</v>
      </c>
      <c r="B995" s="138" t="s">
        <v>1427</v>
      </c>
      <c r="C995" s="138" t="s">
        <v>1429</v>
      </c>
      <c r="D995" s="138"/>
      <c r="E995" s="2">
        <v>0</v>
      </c>
      <c r="F995" s="2" t="s">
        <v>372</v>
      </c>
      <c r="G995" s="2" t="s">
        <v>1819</v>
      </c>
      <c r="H995" s="2" t="s">
        <v>1820</v>
      </c>
      <c r="I995" s="139" t="s">
        <v>46</v>
      </c>
      <c r="J995" s="139" t="s">
        <v>1821</v>
      </c>
      <c r="K995" s="139" t="s">
        <v>8039</v>
      </c>
      <c r="L995" s="139" t="s">
        <v>534</v>
      </c>
      <c r="M995" s="140"/>
      <c r="N995" s="141">
        <v>3.3</v>
      </c>
      <c r="O995" s="142">
        <f t="shared" si="75"/>
        <v>400</v>
      </c>
      <c r="P995" s="2">
        <v>200</v>
      </c>
      <c r="Q995" s="2">
        <v>200</v>
      </c>
      <c r="R995" s="143" t="e">
        <f t="shared" si="76"/>
        <v>#DIV/0!</v>
      </c>
      <c r="S995" s="143" t="e">
        <f t="shared" si="77"/>
        <v>#DIV/0!</v>
      </c>
      <c r="T995" s="144">
        <f>IF(P995="nio",0,IF(P995&gt;0,VLOOKUP(K995,'3-Productie normen'!A:W,VLOOKUP(P995,'3-Productie normen'!$B$37:$C$59,2,FALSE),FALSE)))/VLOOKUP(B995,'2-Kosten per locatie'!$A$11:$C$31,3,FALSE)</f>
        <v>0</v>
      </c>
      <c r="U995" s="144">
        <f t="shared" si="78"/>
        <v>0</v>
      </c>
      <c r="V995" s="145" t="str">
        <f>VLOOKUP(K995,'3-Productie normen'!A:AG,29,FALSE)</f>
        <v>S</v>
      </c>
      <c r="W995" s="145"/>
      <c r="X995" s="146"/>
      <c r="Y995" s="147">
        <f t="shared" si="79"/>
        <v>1320</v>
      </c>
    </row>
    <row r="996" spans="1:25" s="148" customFormat="1" ht="13.9" customHeight="1">
      <c r="A996" s="137">
        <v>996</v>
      </c>
      <c r="B996" s="138" t="s">
        <v>1427</v>
      </c>
      <c r="C996" s="138" t="s">
        <v>1429</v>
      </c>
      <c r="D996" s="138"/>
      <c r="E996" s="2">
        <v>0</v>
      </c>
      <c r="F996" s="2" t="s">
        <v>372</v>
      </c>
      <c r="G996" s="2" t="s">
        <v>1822</v>
      </c>
      <c r="H996" s="2" t="s">
        <v>1823</v>
      </c>
      <c r="I996" s="139" t="s">
        <v>46</v>
      </c>
      <c r="J996" s="139" t="s">
        <v>1499</v>
      </c>
      <c r="K996" s="139" t="s">
        <v>8039</v>
      </c>
      <c r="L996" s="139" t="s">
        <v>534</v>
      </c>
      <c r="M996" s="140"/>
      <c r="N996" s="141">
        <v>3.94</v>
      </c>
      <c r="O996" s="142">
        <f t="shared" si="75"/>
        <v>400</v>
      </c>
      <c r="P996" s="2">
        <v>200</v>
      </c>
      <c r="Q996" s="2">
        <v>200</v>
      </c>
      <c r="R996" s="143" t="e">
        <f t="shared" si="76"/>
        <v>#DIV/0!</v>
      </c>
      <c r="S996" s="143" t="e">
        <f t="shared" si="77"/>
        <v>#DIV/0!</v>
      </c>
      <c r="T996" s="144">
        <f>IF(P996="nio",0,IF(P996&gt;0,VLOOKUP(K996,'3-Productie normen'!A:W,VLOOKUP(P996,'3-Productie normen'!$B$37:$C$59,2,FALSE),FALSE)))/VLOOKUP(B996,'2-Kosten per locatie'!$A$11:$C$31,3,FALSE)</f>
        <v>0</v>
      </c>
      <c r="U996" s="144">
        <f t="shared" si="78"/>
        <v>0</v>
      </c>
      <c r="V996" s="145" t="str">
        <f>VLOOKUP(K996,'3-Productie normen'!A:AG,29,FALSE)</f>
        <v>S</v>
      </c>
      <c r="W996" s="145"/>
      <c r="X996" s="146"/>
      <c r="Y996" s="147">
        <f t="shared" si="79"/>
        <v>1576</v>
      </c>
    </row>
    <row r="997" spans="1:25" s="148" customFormat="1" ht="13.9" customHeight="1">
      <c r="A997" s="137">
        <v>997</v>
      </c>
      <c r="B997" s="138" t="s">
        <v>1427</v>
      </c>
      <c r="C997" s="138" t="s">
        <v>1429</v>
      </c>
      <c r="D997" s="138"/>
      <c r="E997" s="2">
        <v>0</v>
      </c>
      <c r="F997" s="2" t="s">
        <v>372</v>
      </c>
      <c r="G997" s="2" t="s">
        <v>1824</v>
      </c>
      <c r="H997" s="2" t="s">
        <v>1825</v>
      </c>
      <c r="I997" s="139" t="s">
        <v>277</v>
      </c>
      <c r="J997" s="139" t="s">
        <v>277</v>
      </c>
      <c r="K997" s="139" t="s">
        <v>478</v>
      </c>
      <c r="L997" s="139" t="s">
        <v>298</v>
      </c>
      <c r="M997" s="140" t="s">
        <v>8160</v>
      </c>
      <c r="N997" s="141">
        <v>15.64</v>
      </c>
      <c r="O997" s="142">
        <f t="shared" si="75"/>
        <v>80</v>
      </c>
      <c r="P997" s="2">
        <v>80</v>
      </c>
      <c r="Q997" s="2"/>
      <c r="R997" s="143" t="e">
        <f t="shared" si="76"/>
        <v>#DIV/0!</v>
      </c>
      <c r="S997" s="143">
        <f t="shared" si="77"/>
        <v>0</v>
      </c>
      <c r="T997" s="144">
        <f>IF(P997="nio",0,IF(P997&gt;0,VLOOKUP(K997,'3-Productie normen'!A:W,VLOOKUP(P997,'3-Productie normen'!$B$37:$C$59,2,FALSE),FALSE)))/VLOOKUP(B997,'2-Kosten per locatie'!$A$11:$C$31,3,FALSE)</f>
        <v>0</v>
      </c>
      <c r="U997" s="144">
        <f t="shared" si="78"/>
        <v>0</v>
      </c>
      <c r="V997" s="145" t="str">
        <f>VLOOKUP(K997,'3-Productie normen'!A:AG,29,FALSE)</f>
        <v>B</v>
      </c>
      <c r="W997" s="145"/>
      <c r="X997" s="146"/>
      <c r="Y997" s="147">
        <f t="shared" si="79"/>
        <v>1251.2</v>
      </c>
    </row>
    <row r="998" spans="1:25" s="148" customFormat="1" ht="13.9" customHeight="1">
      <c r="A998" s="137">
        <v>998</v>
      </c>
      <c r="B998" s="138" t="s">
        <v>1427</v>
      </c>
      <c r="C998" s="138" t="s">
        <v>1429</v>
      </c>
      <c r="D998" s="138"/>
      <c r="E998" s="2">
        <v>0</v>
      </c>
      <c r="F998" s="2" t="s">
        <v>372</v>
      </c>
      <c r="G998" s="2" t="s">
        <v>1826</v>
      </c>
      <c r="H998" s="2" t="s">
        <v>1827</v>
      </c>
      <c r="I998" s="139" t="s">
        <v>277</v>
      </c>
      <c r="J998" s="139" t="s">
        <v>1828</v>
      </c>
      <c r="K998" s="139" t="s">
        <v>478</v>
      </c>
      <c r="L998" s="139" t="s">
        <v>298</v>
      </c>
      <c r="M998" s="140" t="s">
        <v>8160</v>
      </c>
      <c r="N998" s="141">
        <v>11.68</v>
      </c>
      <c r="O998" s="142">
        <f t="shared" si="75"/>
        <v>80</v>
      </c>
      <c r="P998" s="2">
        <v>80</v>
      </c>
      <c r="Q998" s="2"/>
      <c r="R998" s="143" t="e">
        <f t="shared" si="76"/>
        <v>#DIV/0!</v>
      </c>
      <c r="S998" s="143">
        <f t="shared" si="77"/>
        <v>0</v>
      </c>
      <c r="T998" s="144">
        <f>IF(P998="nio",0,IF(P998&gt;0,VLOOKUP(K998,'3-Productie normen'!A:W,VLOOKUP(P998,'3-Productie normen'!$B$37:$C$59,2,FALSE),FALSE)))/VLOOKUP(B998,'2-Kosten per locatie'!$A$11:$C$31,3,FALSE)</f>
        <v>0</v>
      </c>
      <c r="U998" s="144">
        <f t="shared" si="78"/>
        <v>0</v>
      </c>
      <c r="V998" s="145" t="str">
        <f>VLOOKUP(K998,'3-Productie normen'!A:AG,29,FALSE)</f>
        <v>B</v>
      </c>
      <c r="W998" s="145"/>
      <c r="X998" s="146"/>
      <c r="Y998" s="147">
        <f t="shared" si="79"/>
        <v>934.4</v>
      </c>
    </row>
    <row r="999" spans="1:25" s="148" customFormat="1" ht="13.9" customHeight="1">
      <c r="A999" s="137">
        <v>999</v>
      </c>
      <c r="B999" s="138" t="s">
        <v>1427</v>
      </c>
      <c r="C999" s="138" t="s">
        <v>1429</v>
      </c>
      <c r="D999" s="138"/>
      <c r="E999" s="2">
        <v>0</v>
      </c>
      <c r="F999" s="2" t="s">
        <v>372</v>
      </c>
      <c r="G999" s="2" t="s">
        <v>1829</v>
      </c>
      <c r="H999" s="2" t="s">
        <v>1830</v>
      </c>
      <c r="I999" s="139" t="s">
        <v>277</v>
      </c>
      <c r="J999" s="139" t="s">
        <v>1831</v>
      </c>
      <c r="K999" s="139" t="s">
        <v>478</v>
      </c>
      <c r="L999" s="139" t="s">
        <v>298</v>
      </c>
      <c r="M999" s="140" t="s">
        <v>8160</v>
      </c>
      <c r="N999" s="141">
        <v>24.56</v>
      </c>
      <c r="O999" s="142">
        <f t="shared" si="75"/>
        <v>80</v>
      </c>
      <c r="P999" s="2">
        <v>80</v>
      </c>
      <c r="Q999" s="2"/>
      <c r="R999" s="143" t="e">
        <f t="shared" si="76"/>
        <v>#DIV/0!</v>
      </c>
      <c r="S999" s="143">
        <f t="shared" si="77"/>
        <v>0</v>
      </c>
      <c r="T999" s="144">
        <f>IF(P999="nio",0,IF(P999&gt;0,VLOOKUP(K999,'3-Productie normen'!A:W,VLOOKUP(P999,'3-Productie normen'!$B$37:$C$59,2,FALSE),FALSE)))/VLOOKUP(B999,'2-Kosten per locatie'!$A$11:$C$31,3,FALSE)</f>
        <v>0</v>
      </c>
      <c r="U999" s="144">
        <f t="shared" si="78"/>
        <v>0</v>
      </c>
      <c r="V999" s="145" t="str">
        <f>VLOOKUP(K999,'3-Productie normen'!A:AG,29,FALSE)</f>
        <v>B</v>
      </c>
      <c r="W999" s="145"/>
      <c r="X999" s="146"/>
      <c r="Y999" s="147">
        <f t="shared" si="79"/>
        <v>1964.8</v>
      </c>
    </row>
    <row r="1000" spans="1:25" s="148" customFormat="1" ht="13.9" customHeight="1">
      <c r="A1000" s="137">
        <v>1000</v>
      </c>
      <c r="B1000" s="138" t="s">
        <v>1427</v>
      </c>
      <c r="C1000" s="138" t="s">
        <v>1429</v>
      </c>
      <c r="D1000" s="138"/>
      <c r="E1000" s="2">
        <v>0</v>
      </c>
      <c r="F1000" s="2" t="s">
        <v>372</v>
      </c>
      <c r="G1000" s="2" t="s">
        <v>1832</v>
      </c>
      <c r="H1000" s="2" t="s">
        <v>1833</v>
      </c>
      <c r="I1000" s="139" t="s">
        <v>277</v>
      </c>
      <c r="J1000" s="139" t="s">
        <v>1834</v>
      </c>
      <c r="K1000" s="139" t="s">
        <v>478</v>
      </c>
      <c r="L1000" s="139" t="s">
        <v>298</v>
      </c>
      <c r="M1000" s="140" t="s">
        <v>8160</v>
      </c>
      <c r="N1000" s="141">
        <v>15.93</v>
      </c>
      <c r="O1000" s="142">
        <f t="shared" si="75"/>
        <v>80</v>
      </c>
      <c r="P1000" s="2">
        <v>80</v>
      </c>
      <c r="Q1000" s="2"/>
      <c r="R1000" s="143" t="e">
        <f t="shared" si="76"/>
        <v>#DIV/0!</v>
      </c>
      <c r="S1000" s="143">
        <f t="shared" si="77"/>
        <v>0</v>
      </c>
      <c r="T1000" s="144">
        <f>IF(P1000="nio",0,IF(P1000&gt;0,VLOOKUP(K1000,'3-Productie normen'!A:W,VLOOKUP(P1000,'3-Productie normen'!$B$37:$C$59,2,FALSE),FALSE)))/VLOOKUP(B1000,'2-Kosten per locatie'!$A$11:$C$31,3,FALSE)</f>
        <v>0</v>
      </c>
      <c r="U1000" s="144">
        <f t="shared" si="78"/>
        <v>0</v>
      </c>
      <c r="V1000" s="145" t="str">
        <f>VLOOKUP(K1000,'3-Productie normen'!A:AG,29,FALSE)</f>
        <v>B</v>
      </c>
      <c r="W1000" s="145"/>
      <c r="X1000" s="146"/>
      <c r="Y1000" s="147">
        <f t="shared" si="79"/>
        <v>1274.4000000000001</v>
      </c>
    </row>
    <row r="1001" spans="1:25" s="148" customFormat="1" ht="13.9" customHeight="1">
      <c r="A1001" s="137">
        <v>1001</v>
      </c>
      <c r="B1001" s="138" t="s">
        <v>1427</v>
      </c>
      <c r="C1001" s="138" t="s">
        <v>1429</v>
      </c>
      <c r="D1001" s="138"/>
      <c r="E1001" s="2">
        <v>0</v>
      </c>
      <c r="F1001" s="2" t="s">
        <v>372</v>
      </c>
      <c r="G1001" s="2" t="s">
        <v>1835</v>
      </c>
      <c r="H1001" s="2" t="s">
        <v>1836</v>
      </c>
      <c r="I1001" s="139" t="s">
        <v>277</v>
      </c>
      <c r="J1001" s="139" t="s">
        <v>1837</v>
      </c>
      <c r="K1001" s="139" t="s">
        <v>417</v>
      </c>
      <c r="L1001" s="139" t="s">
        <v>298</v>
      </c>
      <c r="M1001" s="140" t="s">
        <v>8160</v>
      </c>
      <c r="N1001" s="141">
        <v>15.95</v>
      </c>
      <c r="O1001" s="142">
        <f t="shared" si="75"/>
        <v>200</v>
      </c>
      <c r="P1001" s="2">
        <v>200</v>
      </c>
      <c r="Q1001" s="2"/>
      <c r="R1001" s="143" t="e">
        <f t="shared" si="76"/>
        <v>#DIV/0!</v>
      </c>
      <c r="S1001" s="143">
        <f t="shared" si="77"/>
        <v>0</v>
      </c>
      <c r="T1001" s="144">
        <f>IF(P1001="nio",0,IF(P1001&gt;0,VLOOKUP(K1001,'3-Productie normen'!A:W,VLOOKUP(P1001,'3-Productie normen'!$B$37:$C$59,2,FALSE),FALSE)))/VLOOKUP(B1001,'2-Kosten per locatie'!$A$11:$C$31,3,FALSE)</f>
        <v>0</v>
      </c>
      <c r="U1001" s="144">
        <f t="shared" si="78"/>
        <v>0</v>
      </c>
      <c r="V1001" s="145" t="str">
        <f>VLOOKUP(K1001,'3-Productie normen'!A:AG,29,FALSE)</f>
        <v>B</v>
      </c>
      <c r="W1001" s="145"/>
      <c r="X1001" s="146"/>
      <c r="Y1001" s="147">
        <f t="shared" si="79"/>
        <v>3190</v>
      </c>
    </row>
    <row r="1002" spans="1:25" s="148" customFormat="1" ht="13.9" customHeight="1">
      <c r="A1002" s="137">
        <v>1002</v>
      </c>
      <c r="B1002" s="138" t="s">
        <v>1427</v>
      </c>
      <c r="C1002" s="138" t="s">
        <v>1429</v>
      </c>
      <c r="D1002" s="138"/>
      <c r="E1002" s="2">
        <v>0</v>
      </c>
      <c r="F1002" s="2" t="s">
        <v>372</v>
      </c>
      <c r="G1002" s="2" t="s">
        <v>1838</v>
      </c>
      <c r="H1002" s="2" t="s">
        <v>1839</v>
      </c>
      <c r="I1002" s="139" t="s">
        <v>277</v>
      </c>
      <c r="J1002" s="139" t="s">
        <v>1514</v>
      </c>
      <c r="K1002" s="139" t="s">
        <v>478</v>
      </c>
      <c r="L1002" s="139" t="s">
        <v>298</v>
      </c>
      <c r="M1002" s="140" t="s">
        <v>8160</v>
      </c>
      <c r="N1002" s="141">
        <v>24.9</v>
      </c>
      <c r="O1002" s="142">
        <f t="shared" si="75"/>
        <v>80</v>
      </c>
      <c r="P1002" s="2">
        <v>80</v>
      </c>
      <c r="Q1002" s="2"/>
      <c r="R1002" s="143" t="e">
        <f t="shared" si="76"/>
        <v>#DIV/0!</v>
      </c>
      <c r="S1002" s="143">
        <f t="shared" si="77"/>
        <v>0</v>
      </c>
      <c r="T1002" s="144">
        <f>IF(P1002="nio",0,IF(P1002&gt;0,VLOOKUP(K1002,'3-Productie normen'!A:W,VLOOKUP(P1002,'3-Productie normen'!$B$37:$C$59,2,FALSE),FALSE)))/VLOOKUP(B1002,'2-Kosten per locatie'!$A$11:$C$31,3,FALSE)</f>
        <v>0</v>
      </c>
      <c r="U1002" s="144">
        <f t="shared" si="78"/>
        <v>0</v>
      </c>
      <c r="V1002" s="145" t="str">
        <f>VLOOKUP(K1002,'3-Productie normen'!A:AG,29,FALSE)</f>
        <v>B</v>
      </c>
      <c r="W1002" s="145"/>
      <c r="X1002" s="146"/>
      <c r="Y1002" s="147">
        <f t="shared" si="79"/>
        <v>1992</v>
      </c>
    </row>
    <row r="1003" spans="1:25" s="148" customFormat="1" ht="13.9" customHeight="1">
      <c r="A1003" s="137">
        <v>1003</v>
      </c>
      <c r="B1003" s="138" t="s">
        <v>1427</v>
      </c>
      <c r="C1003" s="138" t="s">
        <v>1429</v>
      </c>
      <c r="D1003" s="138"/>
      <c r="E1003" s="2">
        <v>0</v>
      </c>
      <c r="F1003" s="2" t="s">
        <v>372</v>
      </c>
      <c r="G1003" s="2" t="s">
        <v>1840</v>
      </c>
      <c r="H1003" s="2" t="s">
        <v>1604</v>
      </c>
      <c r="I1003" s="139" t="s">
        <v>350</v>
      </c>
      <c r="J1003" s="139" t="s">
        <v>1605</v>
      </c>
      <c r="K1003" s="139" t="s">
        <v>612</v>
      </c>
      <c r="L1003" s="139" t="s">
        <v>298</v>
      </c>
      <c r="M1003" s="140" t="s">
        <v>8160</v>
      </c>
      <c r="N1003" s="141">
        <v>46.87</v>
      </c>
      <c r="O1003" s="142">
        <f t="shared" si="75"/>
        <v>200</v>
      </c>
      <c r="P1003" s="2">
        <v>200</v>
      </c>
      <c r="Q1003" s="2"/>
      <c r="R1003" s="143" t="e">
        <f t="shared" si="76"/>
        <v>#DIV/0!</v>
      </c>
      <c r="S1003" s="143">
        <f t="shared" si="77"/>
        <v>0</v>
      </c>
      <c r="T1003" s="144">
        <f>IF(P1003="nio",0,IF(P1003&gt;0,VLOOKUP(K1003,'3-Productie normen'!A:W,VLOOKUP(P1003,'3-Productie normen'!$B$37:$C$59,2,FALSE),FALSE)))/VLOOKUP(B1003,'2-Kosten per locatie'!$A$11:$C$31,3,FALSE)</f>
        <v>0</v>
      </c>
      <c r="U1003" s="144">
        <f t="shared" si="78"/>
        <v>0</v>
      </c>
      <c r="V1003" s="145" t="str">
        <f>VLOOKUP(K1003,'3-Productie normen'!A:AG,29,FALSE)</f>
        <v>L</v>
      </c>
      <c r="W1003" s="145"/>
      <c r="X1003" s="146"/>
      <c r="Y1003" s="147">
        <f t="shared" si="79"/>
        <v>9374</v>
      </c>
    </row>
    <row r="1004" spans="1:25" s="148" customFormat="1" ht="13.9" customHeight="1">
      <c r="A1004" s="137">
        <v>1004</v>
      </c>
      <c r="B1004" s="138" t="s">
        <v>1427</v>
      </c>
      <c r="C1004" s="138" t="s">
        <v>1429</v>
      </c>
      <c r="D1004" s="138"/>
      <c r="E1004" s="2">
        <v>0</v>
      </c>
      <c r="F1004" s="2" t="s">
        <v>372</v>
      </c>
      <c r="G1004" s="2" t="s">
        <v>1841</v>
      </c>
      <c r="H1004" s="2" t="s">
        <v>1609</v>
      </c>
      <c r="I1004" s="139" t="s">
        <v>350</v>
      </c>
      <c r="J1004" s="139" t="s">
        <v>1605</v>
      </c>
      <c r="K1004" s="139" t="s">
        <v>612</v>
      </c>
      <c r="L1004" s="139" t="s">
        <v>298</v>
      </c>
      <c r="M1004" s="140" t="s">
        <v>8160</v>
      </c>
      <c r="N1004" s="141">
        <v>46.62</v>
      </c>
      <c r="O1004" s="142">
        <f t="shared" si="75"/>
        <v>200</v>
      </c>
      <c r="P1004" s="2">
        <v>200</v>
      </c>
      <c r="Q1004" s="2"/>
      <c r="R1004" s="143" t="e">
        <f t="shared" si="76"/>
        <v>#DIV/0!</v>
      </c>
      <c r="S1004" s="143">
        <f t="shared" si="77"/>
        <v>0</v>
      </c>
      <c r="T1004" s="144">
        <f>IF(P1004="nio",0,IF(P1004&gt;0,VLOOKUP(K1004,'3-Productie normen'!A:W,VLOOKUP(P1004,'3-Productie normen'!$B$37:$C$59,2,FALSE),FALSE)))/VLOOKUP(B1004,'2-Kosten per locatie'!$A$11:$C$31,3,FALSE)</f>
        <v>0</v>
      </c>
      <c r="U1004" s="144">
        <f t="shared" si="78"/>
        <v>0</v>
      </c>
      <c r="V1004" s="145" t="str">
        <f>VLOOKUP(K1004,'3-Productie normen'!A:AG,29,FALSE)</f>
        <v>L</v>
      </c>
      <c r="W1004" s="145"/>
      <c r="X1004" s="146"/>
      <c r="Y1004" s="147">
        <f t="shared" si="79"/>
        <v>9324</v>
      </c>
    </row>
    <row r="1005" spans="1:25" s="148" customFormat="1" ht="13.9" customHeight="1">
      <c r="A1005" s="137">
        <v>1005</v>
      </c>
      <c r="B1005" s="138" t="s">
        <v>1427</v>
      </c>
      <c r="C1005" s="138" t="s">
        <v>1429</v>
      </c>
      <c r="D1005" s="138"/>
      <c r="E1005" s="2">
        <v>0</v>
      </c>
      <c r="F1005" s="2" t="s">
        <v>372</v>
      </c>
      <c r="G1005" s="2" t="s">
        <v>1842</v>
      </c>
      <c r="H1005" s="2" t="s">
        <v>1572</v>
      </c>
      <c r="I1005" s="139" t="s">
        <v>272</v>
      </c>
      <c r="J1005" s="139" t="s">
        <v>1837</v>
      </c>
      <c r="K1005" s="139" t="s">
        <v>417</v>
      </c>
      <c r="L1005" s="139" t="s">
        <v>298</v>
      </c>
      <c r="M1005" s="140" t="s">
        <v>8160</v>
      </c>
      <c r="N1005" s="141">
        <v>10.75</v>
      </c>
      <c r="O1005" s="142">
        <f t="shared" si="75"/>
        <v>200</v>
      </c>
      <c r="P1005" s="2">
        <v>200</v>
      </c>
      <c r="Q1005" s="2"/>
      <c r="R1005" s="143" t="e">
        <f t="shared" si="76"/>
        <v>#DIV/0!</v>
      </c>
      <c r="S1005" s="143">
        <f t="shared" si="77"/>
        <v>0</v>
      </c>
      <c r="T1005" s="144">
        <f>IF(P1005="nio",0,IF(P1005&gt;0,VLOOKUP(K1005,'3-Productie normen'!A:W,VLOOKUP(P1005,'3-Productie normen'!$B$37:$C$59,2,FALSE),FALSE)))/VLOOKUP(B1005,'2-Kosten per locatie'!$A$11:$C$31,3,FALSE)</f>
        <v>0</v>
      </c>
      <c r="U1005" s="144">
        <f t="shared" si="78"/>
        <v>0</v>
      </c>
      <c r="V1005" s="145" t="str">
        <f>VLOOKUP(K1005,'3-Productie normen'!A:AG,29,FALSE)</f>
        <v>B</v>
      </c>
      <c r="W1005" s="145"/>
      <c r="X1005" s="146"/>
      <c r="Y1005" s="147">
        <f t="shared" si="79"/>
        <v>2150</v>
      </c>
    </row>
    <row r="1006" spans="1:25" s="148" customFormat="1" ht="13.9" customHeight="1">
      <c r="A1006" s="137">
        <v>1006</v>
      </c>
      <c r="B1006" s="138" t="s">
        <v>1427</v>
      </c>
      <c r="C1006" s="138" t="s">
        <v>1429</v>
      </c>
      <c r="D1006" s="138"/>
      <c r="E1006" s="2">
        <v>0</v>
      </c>
      <c r="F1006" s="2" t="s">
        <v>372</v>
      </c>
      <c r="G1006" s="2" t="s">
        <v>1843</v>
      </c>
      <c r="H1006" s="2" t="s">
        <v>1613</v>
      </c>
      <c r="I1006" s="139" t="s">
        <v>272</v>
      </c>
      <c r="J1006" s="139" t="s">
        <v>1756</v>
      </c>
      <c r="K1006" s="139" t="s">
        <v>304</v>
      </c>
      <c r="L1006" s="139" t="s">
        <v>1844</v>
      </c>
      <c r="M1006" s="140" t="s">
        <v>8160</v>
      </c>
      <c r="N1006" s="141">
        <v>108.63</v>
      </c>
      <c r="O1006" s="142">
        <f t="shared" si="75"/>
        <v>200</v>
      </c>
      <c r="P1006" s="2">
        <v>200</v>
      </c>
      <c r="Q1006" s="2"/>
      <c r="R1006" s="143" t="e">
        <f t="shared" si="76"/>
        <v>#DIV/0!</v>
      </c>
      <c r="S1006" s="143">
        <f t="shared" si="77"/>
        <v>0</v>
      </c>
      <c r="T1006" s="144">
        <f>IF(P1006="nio",0,IF(P1006&gt;0,VLOOKUP(K1006,'3-Productie normen'!A:W,VLOOKUP(P1006,'3-Productie normen'!$B$37:$C$59,2,FALSE),FALSE)))/VLOOKUP(B1006,'2-Kosten per locatie'!$A$11:$C$31,3,FALSE)</f>
        <v>0</v>
      </c>
      <c r="U1006" s="144">
        <f t="shared" si="78"/>
        <v>0</v>
      </c>
      <c r="V1006" s="145" t="str">
        <f>VLOOKUP(K1006,'3-Productie normen'!A:AG,29,FALSE)</f>
        <v>V</v>
      </c>
      <c r="W1006" s="145"/>
      <c r="X1006" s="146"/>
      <c r="Y1006" s="147">
        <f t="shared" si="79"/>
        <v>21726</v>
      </c>
    </row>
    <row r="1007" spans="1:25" s="148" customFormat="1" ht="13.9" customHeight="1">
      <c r="A1007" s="137">
        <v>1007</v>
      </c>
      <c r="B1007" s="138" t="s">
        <v>1427</v>
      </c>
      <c r="C1007" s="138" t="s">
        <v>1429</v>
      </c>
      <c r="D1007" s="138"/>
      <c r="E1007" s="2">
        <v>0</v>
      </c>
      <c r="F1007" s="2" t="s">
        <v>372</v>
      </c>
      <c r="G1007" s="2" t="s">
        <v>1845</v>
      </c>
      <c r="H1007" s="2" t="s">
        <v>1846</v>
      </c>
      <c r="I1007" s="139" t="s">
        <v>277</v>
      </c>
      <c r="J1007" s="139" t="s">
        <v>1514</v>
      </c>
      <c r="K1007" s="139" t="s">
        <v>478</v>
      </c>
      <c r="L1007" s="139" t="s">
        <v>1844</v>
      </c>
      <c r="M1007" s="140" t="s">
        <v>8160</v>
      </c>
      <c r="N1007" s="141">
        <v>7.7</v>
      </c>
      <c r="O1007" s="142">
        <f t="shared" si="75"/>
        <v>80</v>
      </c>
      <c r="P1007" s="2">
        <v>80</v>
      </c>
      <c r="Q1007" s="2"/>
      <c r="R1007" s="143" t="e">
        <f t="shared" si="76"/>
        <v>#DIV/0!</v>
      </c>
      <c r="S1007" s="143">
        <f t="shared" si="77"/>
        <v>0</v>
      </c>
      <c r="T1007" s="144">
        <f>IF(P1007="nio",0,IF(P1007&gt;0,VLOOKUP(K1007,'3-Productie normen'!A:W,VLOOKUP(P1007,'3-Productie normen'!$B$37:$C$59,2,FALSE),FALSE)))/VLOOKUP(B1007,'2-Kosten per locatie'!$A$11:$C$31,3,FALSE)</f>
        <v>0</v>
      </c>
      <c r="U1007" s="144">
        <f t="shared" si="78"/>
        <v>0</v>
      </c>
      <c r="V1007" s="145" t="str">
        <f>VLOOKUP(K1007,'3-Productie normen'!A:AG,29,FALSE)</f>
        <v>B</v>
      </c>
      <c r="W1007" s="145"/>
      <c r="X1007" s="146"/>
      <c r="Y1007" s="147">
        <f t="shared" si="79"/>
        <v>616</v>
      </c>
    </row>
    <row r="1008" spans="1:25" s="148" customFormat="1" ht="13.9" customHeight="1">
      <c r="A1008" s="137">
        <v>1008</v>
      </c>
      <c r="B1008" s="138" t="s">
        <v>1427</v>
      </c>
      <c r="C1008" s="138" t="s">
        <v>1429</v>
      </c>
      <c r="D1008" s="138"/>
      <c r="E1008" s="2">
        <v>0</v>
      </c>
      <c r="F1008" s="2" t="s">
        <v>372</v>
      </c>
      <c r="G1008" s="2" t="s">
        <v>1847</v>
      </c>
      <c r="H1008" s="2" t="s">
        <v>1848</v>
      </c>
      <c r="I1008" s="139" t="s">
        <v>277</v>
      </c>
      <c r="J1008" s="139" t="s">
        <v>1514</v>
      </c>
      <c r="K1008" s="139" t="s">
        <v>478</v>
      </c>
      <c r="L1008" s="139" t="s">
        <v>1844</v>
      </c>
      <c r="M1008" s="140" t="s">
        <v>8160</v>
      </c>
      <c r="N1008" s="141">
        <v>7.04</v>
      </c>
      <c r="O1008" s="142">
        <f t="shared" si="75"/>
        <v>80</v>
      </c>
      <c r="P1008" s="2">
        <v>80</v>
      </c>
      <c r="Q1008" s="2"/>
      <c r="R1008" s="143" t="e">
        <f t="shared" si="76"/>
        <v>#DIV/0!</v>
      </c>
      <c r="S1008" s="143">
        <f t="shared" si="77"/>
        <v>0</v>
      </c>
      <c r="T1008" s="144">
        <f>IF(P1008="nio",0,IF(P1008&gt;0,VLOOKUP(K1008,'3-Productie normen'!A:W,VLOOKUP(P1008,'3-Productie normen'!$B$37:$C$59,2,FALSE),FALSE)))/VLOOKUP(B1008,'2-Kosten per locatie'!$A$11:$C$31,3,FALSE)</f>
        <v>0</v>
      </c>
      <c r="U1008" s="144">
        <f t="shared" si="78"/>
        <v>0</v>
      </c>
      <c r="V1008" s="145" t="str">
        <f>VLOOKUP(K1008,'3-Productie normen'!A:AG,29,FALSE)</f>
        <v>B</v>
      </c>
      <c r="W1008" s="145"/>
      <c r="X1008" s="146"/>
      <c r="Y1008" s="147">
        <f t="shared" si="79"/>
        <v>563.20000000000005</v>
      </c>
    </row>
    <row r="1009" spans="1:25" s="148" customFormat="1" ht="13.9" customHeight="1">
      <c r="A1009" s="137">
        <v>1009</v>
      </c>
      <c r="B1009" s="138" t="s">
        <v>1427</v>
      </c>
      <c r="C1009" s="138" t="s">
        <v>1429</v>
      </c>
      <c r="D1009" s="138"/>
      <c r="E1009" s="2">
        <v>0</v>
      </c>
      <c r="F1009" s="2" t="s">
        <v>372</v>
      </c>
      <c r="G1009" s="2" t="s">
        <v>1849</v>
      </c>
      <c r="H1009" s="2" t="s">
        <v>1616</v>
      </c>
      <c r="I1009" s="139" t="s">
        <v>277</v>
      </c>
      <c r="J1009" s="139" t="s">
        <v>1850</v>
      </c>
      <c r="K1009" s="139" t="s">
        <v>478</v>
      </c>
      <c r="L1009" s="139" t="s">
        <v>298</v>
      </c>
      <c r="M1009" s="140" t="s">
        <v>8160</v>
      </c>
      <c r="N1009" s="141">
        <v>10.51</v>
      </c>
      <c r="O1009" s="142">
        <f t="shared" si="75"/>
        <v>80</v>
      </c>
      <c r="P1009" s="2">
        <v>80</v>
      </c>
      <c r="Q1009" s="2"/>
      <c r="R1009" s="143" t="e">
        <f t="shared" si="76"/>
        <v>#DIV/0!</v>
      </c>
      <c r="S1009" s="143">
        <f t="shared" si="77"/>
        <v>0</v>
      </c>
      <c r="T1009" s="144">
        <f>IF(P1009="nio",0,IF(P1009&gt;0,VLOOKUP(K1009,'3-Productie normen'!A:W,VLOOKUP(P1009,'3-Productie normen'!$B$37:$C$59,2,FALSE),FALSE)))/VLOOKUP(B1009,'2-Kosten per locatie'!$A$11:$C$31,3,FALSE)</f>
        <v>0</v>
      </c>
      <c r="U1009" s="144">
        <f t="shared" si="78"/>
        <v>0</v>
      </c>
      <c r="V1009" s="145" t="str">
        <f>VLOOKUP(K1009,'3-Productie normen'!A:AG,29,FALSE)</f>
        <v>B</v>
      </c>
      <c r="W1009" s="145"/>
      <c r="X1009" s="146"/>
      <c r="Y1009" s="147">
        <f t="shared" si="79"/>
        <v>840.8</v>
      </c>
    </row>
    <row r="1010" spans="1:25" s="148" customFormat="1" ht="13.9" customHeight="1">
      <c r="A1010" s="137">
        <v>1010</v>
      </c>
      <c r="B1010" s="138" t="s">
        <v>1427</v>
      </c>
      <c r="C1010" s="138" t="s">
        <v>1429</v>
      </c>
      <c r="D1010" s="138"/>
      <c r="E1010" s="2">
        <v>0</v>
      </c>
      <c r="F1010" s="2" t="s">
        <v>372</v>
      </c>
      <c r="G1010" s="2" t="s">
        <v>1851</v>
      </c>
      <c r="H1010" s="2" t="s">
        <v>1618</v>
      </c>
      <c r="I1010" s="139" t="s">
        <v>277</v>
      </c>
      <c r="J1010" s="139" t="s">
        <v>1852</v>
      </c>
      <c r="K1010" s="139" t="s">
        <v>478</v>
      </c>
      <c r="L1010" s="139" t="s">
        <v>298</v>
      </c>
      <c r="M1010" s="140" t="s">
        <v>8160</v>
      </c>
      <c r="N1010" s="141">
        <v>20.78</v>
      </c>
      <c r="O1010" s="142">
        <f t="shared" si="75"/>
        <v>80</v>
      </c>
      <c r="P1010" s="2">
        <v>80</v>
      </c>
      <c r="Q1010" s="2"/>
      <c r="R1010" s="143" t="e">
        <f t="shared" si="76"/>
        <v>#DIV/0!</v>
      </c>
      <c r="S1010" s="143">
        <f t="shared" si="77"/>
        <v>0</v>
      </c>
      <c r="T1010" s="144">
        <f>IF(P1010="nio",0,IF(P1010&gt;0,VLOOKUP(K1010,'3-Productie normen'!A:W,VLOOKUP(P1010,'3-Productie normen'!$B$37:$C$59,2,FALSE),FALSE)))/VLOOKUP(B1010,'2-Kosten per locatie'!$A$11:$C$31,3,FALSE)</f>
        <v>0</v>
      </c>
      <c r="U1010" s="144">
        <f t="shared" si="78"/>
        <v>0</v>
      </c>
      <c r="V1010" s="145" t="str">
        <f>VLOOKUP(K1010,'3-Productie normen'!A:AG,29,FALSE)</f>
        <v>B</v>
      </c>
      <c r="W1010" s="145"/>
      <c r="X1010" s="146"/>
      <c r="Y1010" s="147">
        <f t="shared" si="79"/>
        <v>1662.4</v>
      </c>
    </row>
    <row r="1011" spans="1:25" s="148" customFormat="1" ht="13.9" customHeight="1">
      <c r="A1011" s="137">
        <v>1011</v>
      </c>
      <c r="B1011" s="138" t="s">
        <v>1427</v>
      </c>
      <c r="C1011" s="138" t="s">
        <v>1429</v>
      </c>
      <c r="D1011" s="138"/>
      <c r="E1011" s="2">
        <v>0</v>
      </c>
      <c r="F1011" s="2" t="s">
        <v>372</v>
      </c>
      <c r="G1011" s="2" t="s">
        <v>1853</v>
      </c>
      <c r="H1011" s="2" t="s">
        <v>1621</v>
      </c>
      <c r="I1011" s="139" t="s">
        <v>277</v>
      </c>
      <c r="J1011" s="139" t="s">
        <v>1850</v>
      </c>
      <c r="K1011" s="139" t="s">
        <v>478</v>
      </c>
      <c r="L1011" s="139" t="s">
        <v>298</v>
      </c>
      <c r="M1011" s="140" t="s">
        <v>8160</v>
      </c>
      <c r="N1011" s="141">
        <v>12.29</v>
      </c>
      <c r="O1011" s="142">
        <f t="shared" si="75"/>
        <v>80</v>
      </c>
      <c r="P1011" s="2">
        <v>80</v>
      </c>
      <c r="Q1011" s="2"/>
      <c r="R1011" s="143" t="e">
        <f t="shared" si="76"/>
        <v>#DIV/0!</v>
      </c>
      <c r="S1011" s="143">
        <f t="shared" si="77"/>
        <v>0</v>
      </c>
      <c r="T1011" s="144">
        <f>IF(P1011="nio",0,IF(P1011&gt;0,VLOOKUP(K1011,'3-Productie normen'!A:W,VLOOKUP(P1011,'3-Productie normen'!$B$37:$C$59,2,FALSE),FALSE)))/VLOOKUP(B1011,'2-Kosten per locatie'!$A$11:$C$31,3,FALSE)</f>
        <v>0</v>
      </c>
      <c r="U1011" s="144">
        <f t="shared" si="78"/>
        <v>0</v>
      </c>
      <c r="V1011" s="145" t="str">
        <f>VLOOKUP(K1011,'3-Productie normen'!A:AG,29,FALSE)</f>
        <v>B</v>
      </c>
      <c r="W1011" s="145"/>
      <c r="X1011" s="146"/>
      <c r="Y1011" s="147">
        <f t="shared" si="79"/>
        <v>983.19999999999993</v>
      </c>
    </row>
    <row r="1012" spans="1:25" s="148" customFormat="1" ht="13.9" customHeight="1">
      <c r="A1012" s="137">
        <v>1012</v>
      </c>
      <c r="B1012" s="138" t="s">
        <v>1427</v>
      </c>
      <c r="C1012" s="138" t="s">
        <v>1429</v>
      </c>
      <c r="D1012" s="138"/>
      <c r="E1012" s="2">
        <v>0</v>
      </c>
      <c r="F1012" s="2" t="s">
        <v>372</v>
      </c>
      <c r="G1012" s="2" t="s">
        <v>1854</v>
      </c>
      <c r="H1012" s="2" t="s">
        <v>1601</v>
      </c>
      <c r="I1012" s="139" t="s">
        <v>277</v>
      </c>
      <c r="J1012" s="139" t="s">
        <v>1514</v>
      </c>
      <c r="K1012" s="139" t="s">
        <v>478</v>
      </c>
      <c r="L1012" s="139" t="s">
        <v>298</v>
      </c>
      <c r="M1012" s="140" t="s">
        <v>8160</v>
      </c>
      <c r="N1012" s="141">
        <v>11.22</v>
      </c>
      <c r="O1012" s="142">
        <f t="shared" si="75"/>
        <v>80</v>
      </c>
      <c r="P1012" s="2">
        <v>80</v>
      </c>
      <c r="Q1012" s="2"/>
      <c r="R1012" s="143" t="e">
        <f t="shared" si="76"/>
        <v>#DIV/0!</v>
      </c>
      <c r="S1012" s="143">
        <f t="shared" si="77"/>
        <v>0</v>
      </c>
      <c r="T1012" s="144">
        <f>IF(P1012="nio",0,IF(P1012&gt;0,VLOOKUP(K1012,'3-Productie normen'!A:W,VLOOKUP(P1012,'3-Productie normen'!$B$37:$C$59,2,FALSE),FALSE)))/VLOOKUP(B1012,'2-Kosten per locatie'!$A$11:$C$31,3,FALSE)</f>
        <v>0</v>
      </c>
      <c r="U1012" s="144">
        <f t="shared" si="78"/>
        <v>0</v>
      </c>
      <c r="V1012" s="145" t="str">
        <f>VLOOKUP(K1012,'3-Productie normen'!A:AG,29,FALSE)</f>
        <v>B</v>
      </c>
      <c r="W1012" s="145"/>
      <c r="X1012" s="146"/>
      <c r="Y1012" s="147">
        <f t="shared" si="79"/>
        <v>897.6</v>
      </c>
    </row>
    <row r="1013" spans="1:25" s="148" customFormat="1" ht="13.9" customHeight="1">
      <c r="A1013" s="137">
        <v>1013</v>
      </c>
      <c r="B1013" s="138" t="s">
        <v>1427</v>
      </c>
      <c r="C1013" s="138" t="s">
        <v>1429</v>
      </c>
      <c r="D1013" s="138"/>
      <c r="E1013" s="2">
        <v>0</v>
      </c>
      <c r="F1013" s="2" t="s">
        <v>372</v>
      </c>
      <c r="G1013" s="2" t="s">
        <v>1855</v>
      </c>
      <c r="H1013" s="2" t="s">
        <v>1856</v>
      </c>
      <c r="I1013" s="139" t="s">
        <v>277</v>
      </c>
      <c r="J1013" s="139" t="s">
        <v>1857</v>
      </c>
      <c r="K1013" s="139" t="s">
        <v>478</v>
      </c>
      <c r="L1013" s="139" t="s">
        <v>298</v>
      </c>
      <c r="M1013" s="140" t="s">
        <v>8160</v>
      </c>
      <c r="N1013" s="141">
        <v>18.809999999999999</v>
      </c>
      <c r="O1013" s="142">
        <f t="shared" si="75"/>
        <v>80</v>
      </c>
      <c r="P1013" s="2">
        <v>80</v>
      </c>
      <c r="Q1013" s="2"/>
      <c r="R1013" s="143" t="e">
        <f t="shared" si="76"/>
        <v>#DIV/0!</v>
      </c>
      <c r="S1013" s="143">
        <f t="shared" si="77"/>
        <v>0</v>
      </c>
      <c r="T1013" s="144">
        <f>IF(P1013="nio",0,IF(P1013&gt;0,VLOOKUP(K1013,'3-Productie normen'!A:W,VLOOKUP(P1013,'3-Productie normen'!$B$37:$C$59,2,FALSE),FALSE)))/VLOOKUP(B1013,'2-Kosten per locatie'!$A$11:$C$31,3,FALSE)</f>
        <v>0</v>
      </c>
      <c r="U1013" s="144">
        <f t="shared" si="78"/>
        <v>0</v>
      </c>
      <c r="V1013" s="145" t="str">
        <f>VLOOKUP(K1013,'3-Productie normen'!A:AG,29,FALSE)</f>
        <v>B</v>
      </c>
      <c r="W1013" s="145"/>
      <c r="X1013" s="146"/>
      <c r="Y1013" s="147">
        <f t="shared" si="79"/>
        <v>1504.8</v>
      </c>
    </row>
    <row r="1014" spans="1:25" s="148" customFormat="1" ht="13.9" customHeight="1">
      <c r="A1014" s="137">
        <v>1014</v>
      </c>
      <c r="B1014" s="138" t="s">
        <v>1427</v>
      </c>
      <c r="C1014" s="138" t="s">
        <v>1429</v>
      </c>
      <c r="D1014" s="138"/>
      <c r="E1014" s="2">
        <v>0</v>
      </c>
      <c r="F1014" s="2" t="s">
        <v>372</v>
      </c>
      <c r="G1014" s="2" t="s">
        <v>1858</v>
      </c>
      <c r="H1014" s="2" t="s">
        <v>1859</v>
      </c>
      <c r="I1014" s="139" t="s">
        <v>277</v>
      </c>
      <c r="J1014" s="139" t="s">
        <v>1837</v>
      </c>
      <c r="K1014" s="139" t="s">
        <v>417</v>
      </c>
      <c r="L1014" s="139" t="s">
        <v>298</v>
      </c>
      <c r="M1014" s="140" t="s">
        <v>8160</v>
      </c>
      <c r="N1014" s="141">
        <v>10.01</v>
      </c>
      <c r="O1014" s="142">
        <f t="shared" si="75"/>
        <v>200</v>
      </c>
      <c r="P1014" s="2">
        <v>200</v>
      </c>
      <c r="Q1014" s="2"/>
      <c r="R1014" s="143" t="e">
        <f t="shared" si="76"/>
        <v>#DIV/0!</v>
      </c>
      <c r="S1014" s="143">
        <f t="shared" si="77"/>
        <v>0</v>
      </c>
      <c r="T1014" s="144">
        <f>IF(P1014="nio",0,IF(P1014&gt;0,VLOOKUP(K1014,'3-Productie normen'!A:W,VLOOKUP(P1014,'3-Productie normen'!$B$37:$C$59,2,FALSE),FALSE)))/VLOOKUP(B1014,'2-Kosten per locatie'!$A$11:$C$31,3,FALSE)</f>
        <v>0</v>
      </c>
      <c r="U1014" s="144">
        <f t="shared" si="78"/>
        <v>0</v>
      </c>
      <c r="V1014" s="145" t="str">
        <f>VLOOKUP(K1014,'3-Productie normen'!A:AG,29,FALSE)</f>
        <v>B</v>
      </c>
      <c r="W1014" s="145"/>
      <c r="X1014" s="146"/>
      <c r="Y1014" s="147">
        <f t="shared" si="79"/>
        <v>2002</v>
      </c>
    </row>
    <row r="1015" spans="1:25" s="148" customFormat="1" ht="13.9" customHeight="1">
      <c r="A1015" s="137">
        <v>1015</v>
      </c>
      <c r="B1015" s="138" t="s">
        <v>1427</v>
      </c>
      <c r="C1015" s="138" t="s">
        <v>1429</v>
      </c>
      <c r="D1015" s="138"/>
      <c r="E1015" s="2">
        <v>0</v>
      </c>
      <c r="F1015" s="2" t="s">
        <v>372</v>
      </c>
      <c r="G1015" s="2" t="s">
        <v>1860</v>
      </c>
      <c r="H1015" s="2" t="s">
        <v>1861</v>
      </c>
      <c r="I1015" s="139" t="s">
        <v>350</v>
      </c>
      <c r="J1015" s="139" t="s">
        <v>1605</v>
      </c>
      <c r="K1015" s="139" t="s">
        <v>612</v>
      </c>
      <c r="L1015" s="139" t="s">
        <v>298</v>
      </c>
      <c r="M1015" s="140" t="s">
        <v>8160</v>
      </c>
      <c r="N1015" s="141">
        <v>53.07</v>
      </c>
      <c r="O1015" s="142">
        <f t="shared" si="75"/>
        <v>200</v>
      </c>
      <c r="P1015" s="2">
        <v>200</v>
      </c>
      <c r="Q1015" s="2"/>
      <c r="R1015" s="143" t="e">
        <f t="shared" si="76"/>
        <v>#DIV/0!</v>
      </c>
      <c r="S1015" s="143">
        <f t="shared" si="77"/>
        <v>0</v>
      </c>
      <c r="T1015" s="144">
        <f>IF(P1015="nio",0,IF(P1015&gt;0,VLOOKUP(K1015,'3-Productie normen'!A:W,VLOOKUP(P1015,'3-Productie normen'!$B$37:$C$59,2,FALSE),FALSE)))/VLOOKUP(B1015,'2-Kosten per locatie'!$A$11:$C$31,3,FALSE)</f>
        <v>0</v>
      </c>
      <c r="U1015" s="144">
        <f t="shared" si="78"/>
        <v>0</v>
      </c>
      <c r="V1015" s="145" t="str">
        <f>VLOOKUP(K1015,'3-Productie normen'!A:AG,29,FALSE)</f>
        <v>L</v>
      </c>
      <c r="W1015" s="145"/>
      <c r="X1015" s="146"/>
      <c r="Y1015" s="147">
        <f t="shared" si="79"/>
        <v>10614</v>
      </c>
    </row>
    <row r="1016" spans="1:25" s="148" customFormat="1" ht="13.9" customHeight="1">
      <c r="A1016" s="137">
        <v>1016</v>
      </c>
      <c r="B1016" s="138" t="s">
        <v>1427</v>
      </c>
      <c r="C1016" s="138" t="s">
        <v>1429</v>
      </c>
      <c r="D1016" s="138"/>
      <c r="E1016" s="2">
        <v>0</v>
      </c>
      <c r="F1016" s="2" t="s">
        <v>372</v>
      </c>
      <c r="G1016" s="2" t="s">
        <v>1862</v>
      </c>
      <c r="H1016" s="2" t="s">
        <v>1863</v>
      </c>
      <c r="I1016" s="139" t="s">
        <v>350</v>
      </c>
      <c r="J1016" s="139" t="s">
        <v>1605</v>
      </c>
      <c r="K1016" s="139" t="s">
        <v>612</v>
      </c>
      <c r="L1016" s="139" t="s">
        <v>298</v>
      </c>
      <c r="M1016" s="140" t="s">
        <v>8160</v>
      </c>
      <c r="N1016" s="141">
        <v>53.17</v>
      </c>
      <c r="O1016" s="142">
        <f t="shared" si="75"/>
        <v>200</v>
      </c>
      <c r="P1016" s="2">
        <v>200</v>
      </c>
      <c r="Q1016" s="2"/>
      <c r="R1016" s="143" t="e">
        <f t="shared" si="76"/>
        <v>#DIV/0!</v>
      </c>
      <c r="S1016" s="143">
        <f t="shared" si="77"/>
        <v>0</v>
      </c>
      <c r="T1016" s="144">
        <f>IF(P1016="nio",0,IF(P1016&gt;0,VLOOKUP(K1016,'3-Productie normen'!A:W,VLOOKUP(P1016,'3-Productie normen'!$B$37:$C$59,2,FALSE),FALSE)))/VLOOKUP(B1016,'2-Kosten per locatie'!$A$11:$C$31,3,FALSE)</f>
        <v>0</v>
      </c>
      <c r="U1016" s="144">
        <f t="shared" si="78"/>
        <v>0</v>
      </c>
      <c r="V1016" s="145" t="str">
        <f>VLOOKUP(K1016,'3-Productie normen'!A:AG,29,FALSE)</f>
        <v>L</v>
      </c>
      <c r="W1016" s="145"/>
      <c r="X1016" s="146"/>
      <c r="Y1016" s="147">
        <f t="shared" si="79"/>
        <v>10634</v>
      </c>
    </row>
    <row r="1017" spans="1:25" s="148" customFormat="1" ht="13.9" customHeight="1">
      <c r="A1017" s="137">
        <v>1017</v>
      </c>
      <c r="B1017" s="138" t="s">
        <v>1427</v>
      </c>
      <c r="C1017" s="138" t="s">
        <v>1429</v>
      </c>
      <c r="D1017" s="138"/>
      <c r="E1017" s="2">
        <v>0</v>
      </c>
      <c r="F1017" s="2" t="s">
        <v>372</v>
      </c>
      <c r="G1017" s="2" t="s">
        <v>1864</v>
      </c>
      <c r="H1017" s="2" t="s">
        <v>1865</v>
      </c>
      <c r="I1017" s="139" t="s">
        <v>350</v>
      </c>
      <c r="J1017" s="139" t="s">
        <v>1605</v>
      </c>
      <c r="K1017" s="139" t="s">
        <v>612</v>
      </c>
      <c r="L1017" s="139" t="s">
        <v>298</v>
      </c>
      <c r="M1017" s="140" t="s">
        <v>8160</v>
      </c>
      <c r="N1017" s="141">
        <v>53.86</v>
      </c>
      <c r="O1017" s="142">
        <f t="shared" si="75"/>
        <v>200</v>
      </c>
      <c r="P1017" s="2">
        <v>200</v>
      </c>
      <c r="Q1017" s="2"/>
      <c r="R1017" s="143" t="e">
        <f t="shared" si="76"/>
        <v>#DIV/0!</v>
      </c>
      <c r="S1017" s="143">
        <f t="shared" si="77"/>
        <v>0</v>
      </c>
      <c r="T1017" s="144">
        <f>IF(P1017="nio",0,IF(P1017&gt;0,VLOOKUP(K1017,'3-Productie normen'!A:W,VLOOKUP(P1017,'3-Productie normen'!$B$37:$C$59,2,FALSE),FALSE)))/VLOOKUP(B1017,'2-Kosten per locatie'!$A$11:$C$31,3,FALSE)</f>
        <v>0</v>
      </c>
      <c r="U1017" s="144">
        <f t="shared" si="78"/>
        <v>0</v>
      </c>
      <c r="V1017" s="145" t="str">
        <f>VLOOKUP(K1017,'3-Productie normen'!A:AG,29,FALSE)</f>
        <v>L</v>
      </c>
      <c r="W1017" s="145"/>
      <c r="X1017" s="146"/>
      <c r="Y1017" s="147">
        <f t="shared" si="79"/>
        <v>10772</v>
      </c>
    </row>
    <row r="1018" spans="1:25" s="148" customFormat="1" ht="13.9" customHeight="1">
      <c r="A1018" s="137">
        <v>1018</v>
      </c>
      <c r="B1018" s="138" t="s">
        <v>1427</v>
      </c>
      <c r="C1018" s="138" t="s">
        <v>1429</v>
      </c>
      <c r="D1018" s="138"/>
      <c r="E1018" s="2">
        <v>0</v>
      </c>
      <c r="F1018" s="2" t="s">
        <v>372</v>
      </c>
      <c r="G1018" s="2" t="s">
        <v>1866</v>
      </c>
      <c r="H1018" s="2" t="s">
        <v>1867</v>
      </c>
      <c r="I1018" s="139" t="s">
        <v>350</v>
      </c>
      <c r="J1018" s="139" t="s">
        <v>1764</v>
      </c>
      <c r="K1018" s="139" t="s">
        <v>612</v>
      </c>
      <c r="L1018" s="139" t="s">
        <v>1275</v>
      </c>
      <c r="M1018" s="140"/>
      <c r="N1018" s="141">
        <v>56.03</v>
      </c>
      <c r="O1018" s="142">
        <f t="shared" si="75"/>
        <v>200</v>
      </c>
      <c r="P1018" s="2">
        <v>200</v>
      </c>
      <c r="Q1018" s="2"/>
      <c r="R1018" s="143" t="e">
        <f t="shared" si="76"/>
        <v>#DIV/0!</v>
      </c>
      <c r="S1018" s="143">
        <f t="shared" si="77"/>
        <v>0</v>
      </c>
      <c r="T1018" s="144">
        <f>IF(P1018="nio",0,IF(P1018&gt;0,VLOOKUP(K1018,'3-Productie normen'!A:W,VLOOKUP(P1018,'3-Productie normen'!$B$37:$C$59,2,FALSE),FALSE)))/VLOOKUP(B1018,'2-Kosten per locatie'!$A$11:$C$31,3,FALSE)</f>
        <v>0</v>
      </c>
      <c r="U1018" s="144">
        <f t="shared" si="78"/>
        <v>0</v>
      </c>
      <c r="V1018" s="145" t="str">
        <f>VLOOKUP(K1018,'3-Productie normen'!A:AG,29,FALSE)</f>
        <v>L</v>
      </c>
      <c r="W1018" s="145"/>
      <c r="X1018" s="146"/>
      <c r="Y1018" s="147">
        <f t="shared" si="79"/>
        <v>11206</v>
      </c>
    </row>
    <row r="1019" spans="1:25" s="148" customFormat="1" ht="13.9" customHeight="1">
      <c r="A1019" s="137">
        <v>1019</v>
      </c>
      <c r="B1019" s="138" t="s">
        <v>1427</v>
      </c>
      <c r="C1019" s="138" t="s">
        <v>1429</v>
      </c>
      <c r="D1019" s="138"/>
      <c r="E1019" s="2">
        <v>0</v>
      </c>
      <c r="F1019" s="2" t="s">
        <v>422</v>
      </c>
      <c r="G1019" s="2" t="s">
        <v>1868</v>
      </c>
      <c r="H1019" s="2" t="s">
        <v>1869</v>
      </c>
      <c r="I1019" s="139" t="s">
        <v>484</v>
      </c>
      <c r="J1019" s="139" t="s">
        <v>1437</v>
      </c>
      <c r="K1019" s="139" t="s">
        <v>248</v>
      </c>
      <c r="L1019" s="139" t="s">
        <v>298</v>
      </c>
      <c r="M1019" s="140" t="s">
        <v>8160</v>
      </c>
      <c r="N1019" s="141">
        <v>21.2</v>
      </c>
      <c r="O1019" s="142">
        <f t="shared" si="75"/>
        <v>200</v>
      </c>
      <c r="P1019" s="2">
        <v>200</v>
      </c>
      <c r="Q1019" s="2"/>
      <c r="R1019" s="143" t="e">
        <f t="shared" si="76"/>
        <v>#DIV/0!</v>
      </c>
      <c r="S1019" s="143">
        <f t="shared" si="77"/>
        <v>0</v>
      </c>
      <c r="T1019" s="144">
        <f>IF(P1019="nio",0,IF(P1019&gt;0,VLOOKUP(K1019,'3-Productie normen'!A:W,VLOOKUP(P1019,'3-Productie normen'!$B$37:$C$59,2,FALSE),FALSE)))/VLOOKUP(B1019,'2-Kosten per locatie'!$A$11:$C$31,3,FALSE)</f>
        <v>0</v>
      </c>
      <c r="U1019" s="144">
        <f t="shared" si="78"/>
        <v>0</v>
      </c>
      <c r="V1019" s="145" t="str">
        <f>VLOOKUP(K1019,'3-Productie normen'!A:AG,29,FALSE)</f>
        <v>V</v>
      </c>
      <c r="W1019" s="145"/>
      <c r="X1019" s="146"/>
      <c r="Y1019" s="147">
        <f t="shared" si="79"/>
        <v>4240</v>
      </c>
    </row>
    <row r="1020" spans="1:25" s="148" customFormat="1" ht="13.9" customHeight="1">
      <c r="A1020" s="137">
        <v>1020</v>
      </c>
      <c r="B1020" s="138" t="s">
        <v>1427</v>
      </c>
      <c r="C1020" s="138" t="s">
        <v>1429</v>
      </c>
      <c r="D1020" s="138"/>
      <c r="E1020" s="2">
        <v>0</v>
      </c>
      <c r="F1020" s="2" t="s">
        <v>422</v>
      </c>
      <c r="G1020" s="2" t="s">
        <v>1870</v>
      </c>
      <c r="H1020" s="2" t="s">
        <v>1871</v>
      </c>
      <c r="I1020" s="139" t="s">
        <v>484</v>
      </c>
      <c r="J1020" s="139" t="s">
        <v>1437</v>
      </c>
      <c r="K1020" s="139" t="s">
        <v>248</v>
      </c>
      <c r="L1020" s="139" t="s">
        <v>298</v>
      </c>
      <c r="M1020" s="140" t="s">
        <v>8160</v>
      </c>
      <c r="N1020" s="141">
        <v>21.9</v>
      </c>
      <c r="O1020" s="142">
        <f t="shared" si="75"/>
        <v>200</v>
      </c>
      <c r="P1020" s="2">
        <v>200</v>
      </c>
      <c r="Q1020" s="2"/>
      <c r="R1020" s="143" t="e">
        <f t="shared" si="76"/>
        <v>#DIV/0!</v>
      </c>
      <c r="S1020" s="143">
        <f t="shared" si="77"/>
        <v>0</v>
      </c>
      <c r="T1020" s="144">
        <f>IF(P1020="nio",0,IF(P1020&gt;0,VLOOKUP(K1020,'3-Productie normen'!A:W,VLOOKUP(P1020,'3-Productie normen'!$B$37:$C$59,2,FALSE),FALSE)))/VLOOKUP(B1020,'2-Kosten per locatie'!$A$11:$C$31,3,FALSE)</f>
        <v>0</v>
      </c>
      <c r="U1020" s="144">
        <f t="shared" si="78"/>
        <v>0</v>
      </c>
      <c r="V1020" s="145" t="str">
        <f>VLOOKUP(K1020,'3-Productie normen'!A:AG,29,FALSE)</f>
        <v>V</v>
      </c>
      <c r="W1020" s="145"/>
      <c r="X1020" s="146"/>
      <c r="Y1020" s="147">
        <f t="shared" si="79"/>
        <v>4380</v>
      </c>
    </row>
    <row r="1021" spans="1:25" s="148" customFormat="1" ht="13.9" customHeight="1">
      <c r="A1021" s="137">
        <v>1021</v>
      </c>
      <c r="B1021" s="138" t="s">
        <v>1427</v>
      </c>
      <c r="C1021" s="138" t="s">
        <v>1429</v>
      </c>
      <c r="D1021" s="138"/>
      <c r="E1021" s="2">
        <v>0</v>
      </c>
      <c r="F1021" s="2" t="s">
        <v>422</v>
      </c>
      <c r="G1021" s="2" t="s">
        <v>1872</v>
      </c>
      <c r="H1021" s="2" t="s">
        <v>1873</v>
      </c>
      <c r="I1021" s="139" t="s">
        <v>484</v>
      </c>
      <c r="J1021" s="139" t="s">
        <v>1689</v>
      </c>
      <c r="K1021" s="139" t="s">
        <v>259</v>
      </c>
      <c r="L1021" s="139" t="s">
        <v>246</v>
      </c>
      <c r="M1021" s="140"/>
      <c r="N1021" s="141">
        <v>1.84</v>
      </c>
      <c r="O1021" s="142">
        <f t="shared" si="75"/>
        <v>0</v>
      </c>
      <c r="P1021" s="2" t="s">
        <v>477</v>
      </c>
      <c r="Q1021" s="2"/>
      <c r="R1021" s="143">
        <f t="shared" si="76"/>
        <v>0</v>
      </c>
      <c r="S1021" s="143">
        <f t="shared" si="77"/>
        <v>0</v>
      </c>
      <c r="T1021" s="144">
        <f>IF(P1021="nio",0,IF(P1021&gt;0,VLOOKUP(K1021,'3-Productie normen'!A:W,VLOOKUP(P1021,'3-Productie normen'!$B$37:$C$59,2,FALSE),FALSE)))/VLOOKUP(B1021,'2-Kosten per locatie'!$A$11:$C$31,3,FALSE)</f>
        <v>0</v>
      </c>
      <c r="U1021" s="144">
        <f t="shared" si="78"/>
        <v>0</v>
      </c>
      <c r="V1021" s="145">
        <f>VLOOKUP(K1021,'3-Productie normen'!A:AG,29,FALSE)</f>
        <v>0</v>
      </c>
      <c r="W1021" s="145"/>
      <c r="X1021" s="146"/>
      <c r="Y1021" s="147">
        <f t="shared" si="79"/>
        <v>0</v>
      </c>
    </row>
    <row r="1022" spans="1:25" s="148" customFormat="1" ht="13.9" customHeight="1">
      <c r="A1022" s="137">
        <v>1022</v>
      </c>
      <c r="B1022" s="138" t="s">
        <v>1427</v>
      </c>
      <c r="C1022" s="138" t="s">
        <v>1429</v>
      </c>
      <c r="D1022" s="138"/>
      <c r="E1022" s="2">
        <v>0</v>
      </c>
      <c r="F1022" s="2" t="s">
        <v>422</v>
      </c>
      <c r="G1022" s="2" t="s">
        <v>1874</v>
      </c>
      <c r="H1022" s="2" t="s">
        <v>1875</v>
      </c>
      <c r="I1022" s="139" t="s">
        <v>491</v>
      </c>
      <c r="J1022" s="139" t="s">
        <v>1443</v>
      </c>
      <c r="K1022" s="139" t="s">
        <v>4571</v>
      </c>
      <c r="L1022" s="139" t="s">
        <v>298</v>
      </c>
      <c r="M1022" s="140" t="s">
        <v>8160</v>
      </c>
      <c r="N1022" s="141">
        <v>14.48</v>
      </c>
      <c r="O1022" s="142">
        <f t="shared" si="75"/>
        <v>200</v>
      </c>
      <c r="P1022" s="2">
        <v>200</v>
      </c>
      <c r="Q1022" s="2"/>
      <c r="R1022" s="143" t="e">
        <f t="shared" si="76"/>
        <v>#DIV/0!</v>
      </c>
      <c r="S1022" s="143">
        <f t="shared" si="77"/>
        <v>0</v>
      </c>
      <c r="T1022" s="144">
        <f>IF(P1022="nio",0,IF(P1022&gt;0,VLOOKUP(K1022,'3-Productie normen'!A:W,VLOOKUP(P1022,'3-Productie normen'!$B$37:$C$59,2,FALSE),FALSE)))/VLOOKUP(B1022,'2-Kosten per locatie'!$A$11:$C$31,3,FALSE)</f>
        <v>0</v>
      </c>
      <c r="U1022" s="144">
        <f t="shared" si="78"/>
        <v>0</v>
      </c>
      <c r="V1022" s="145" t="str">
        <f>VLOOKUP(K1022,'3-Productie normen'!A:AG,29,FALSE)</f>
        <v>V</v>
      </c>
      <c r="W1022" s="145"/>
      <c r="X1022" s="146"/>
      <c r="Y1022" s="147">
        <f t="shared" si="79"/>
        <v>2896</v>
      </c>
    </row>
    <row r="1023" spans="1:25" s="148" customFormat="1" ht="13.9" customHeight="1">
      <c r="A1023" s="137">
        <v>1023</v>
      </c>
      <c r="B1023" s="138" t="s">
        <v>1427</v>
      </c>
      <c r="C1023" s="138" t="s">
        <v>1429</v>
      </c>
      <c r="D1023" s="138"/>
      <c r="E1023" s="2">
        <v>0</v>
      </c>
      <c r="F1023" s="2" t="s">
        <v>422</v>
      </c>
      <c r="G1023" s="2" t="s">
        <v>1876</v>
      </c>
      <c r="H1023" s="2" t="s">
        <v>1630</v>
      </c>
      <c r="I1023" s="139" t="s">
        <v>491</v>
      </c>
      <c r="J1023" s="139" t="s">
        <v>1443</v>
      </c>
      <c r="K1023" s="139" t="s">
        <v>4571</v>
      </c>
      <c r="L1023" s="139" t="s">
        <v>298</v>
      </c>
      <c r="M1023" s="140" t="s">
        <v>8160</v>
      </c>
      <c r="N1023" s="141">
        <v>25.37</v>
      </c>
      <c r="O1023" s="142">
        <f t="shared" si="75"/>
        <v>200</v>
      </c>
      <c r="P1023" s="2">
        <v>200</v>
      </c>
      <c r="Q1023" s="2"/>
      <c r="R1023" s="143" t="e">
        <f t="shared" si="76"/>
        <v>#DIV/0!</v>
      </c>
      <c r="S1023" s="143">
        <f t="shared" si="77"/>
        <v>0</v>
      </c>
      <c r="T1023" s="144">
        <f>IF(P1023="nio",0,IF(P1023&gt;0,VLOOKUP(K1023,'3-Productie normen'!A:W,VLOOKUP(P1023,'3-Productie normen'!$B$37:$C$59,2,FALSE),FALSE)))/VLOOKUP(B1023,'2-Kosten per locatie'!$A$11:$C$31,3,FALSE)</f>
        <v>0</v>
      </c>
      <c r="U1023" s="144">
        <f t="shared" si="78"/>
        <v>0</v>
      </c>
      <c r="V1023" s="145" t="str">
        <f>VLOOKUP(K1023,'3-Productie normen'!A:AG,29,FALSE)</f>
        <v>V</v>
      </c>
      <c r="W1023" s="145"/>
      <c r="X1023" s="146"/>
      <c r="Y1023" s="147">
        <f t="shared" si="79"/>
        <v>5074</v>
      </c>
    </row>
    <row r="1024" spans="1:25" s="148" customFormat="1" ht="13.9" customHeight="1">
      <c r="A1024" s="137">
        <v>1024</v>
      </c>
      <c r="B1024" s="138" t="s">
        <v>1427</v>
      </c>
      <c r="C1024" s="138" t="s">
        <v>1429</v>
      </c>
      <c r="D1024" s="138"/>
      <c r="E1024" s="2">
        <v>0</v>
      </c>
      <c r="F1024" s="2" t="s">
        <v>422</v>
      </c>
      <c r="G1024" s="2" t="s">
        <v>1877</v>
      </c>
      <c r="H1024" s="2" t="s">
        <v>1632</v>
      </c>
      <c r="I1024" s="139" t="s">
        <v>491</v>
      </c>
      <c r="J1024" s="139" t="s">
        <v>1443</v>
      </c>
      <c r="K1024" s="139" t="s">
        <v>4571</v>
      </c>
      <c r="L1024" s="139" t="s">
        <v>298</v>
      </c>
      <c r="M1024" s="140" t="s">
        <v>8160</v>
      </c>
      <c r="N1024" s="141">
        <v>76.83</v>
      </c>
      <c r="O1024" s="142">
        <f t="shared" si="75"/>
        <v>200</v>
      </c>
      <c r="P1024" s="2">
        <v>200</v>
      </c>
      <c r="Q1024" s="2"/>
      <c r="R1024" s="143" t="e">
        <f t="shared" si="76"/>
        <v>#DIV/0!</v>
      </c>
      <c r="S1024" s="143">
        <f t="shared" si="77"/>
        <v>0</v>
      </c>
      <c r="T1024" s="144">
        <f>IF(P1024="nio",0,IF(P1024&gt;0,VLOOKUP(K1024,'3-Productie normen'!A:W,VLOOKUP(P1024,'3-Productie normen'!$B$37:$C$59,2,FALSE),FALSE)))/VLOOKUP(B1024,'2-Kosten per locatie'!$A$11:$C$31,3,FALSE)</f>
        <v>0</v>
      </c>
      <c r="U1024" s="144">
        <f t="shared" si="78"/>
        <v>0</v>
      </c>
      <c r="V1024" s="145" t="str">
        <f>VLOOKUP(K1024,'3-Productie normen'!A:AG,29,FALSE)</f>
        <v>V</v>
      </c>
      <c r="W1024" s="145"/>
      <c r="X1024" s="146"/>
      <c r="Y1024" s="147">
        <f t="shared" si="79"/>
        <v>15366</v>
      </c>
    </row>
    <row r="1025" spans="1:25" s="148" customFormat="1" ht="13.9" customHeight="1">
      <c r="A1025" s="137">
        <v>1025</v>
      </c>
      <c r="B1025" s="138" t="s">
        <v>1427</v>
      </c>
      <c r="C1025" s="138" t="s">
        <v>1429</v>
      </c>
      <c r="D1025" s="138"/>
      <c r="E1025" s="2">
        <v>0</v>
      </c>
      <c r="F1025" s="2" t="s">
        <v>422</v>
      </c>
      <c r="G1025" s="2" t="s">
        <v>1878</v>
      </c>
      <c r="H1025" s="2" t="s">
        <v>1634</v>
      </c>
      <c r="I1025" s="139" t="s">
        <v>491</v>
      </c>
      <c r="J1025" s="139" t="s">
        <v>1443</v>
      </c>
      <c r="K1025" s="139" t="s">
        <v>4571</v>
      </c>
      <c r="L1025" s="139" t="s">
        <v>298</v>
      </c>
      <c r="M1025" s="140" t="s">
        <v>8160</v>
      </c>
      <c r="N1025" s="141">
        <v>22.17</v>
      </c>
      <c r="O1025" s="142">
        <f t="shared" si="75"/>
        <v>200</v>
      </c>
      <c r="P1025" s="2">
        <v>200</v>
      </c>
      <c r="Q1025" s="2"/>
      <c r="R1025" s="143" t="e">
        <f t="shared" si="76"/>
        <v>#DIV/0!</v>
      </c>
      <c r="S1025" s="143">
        <f t="shared" si="77"/>
        <v>0</v>
      </c>
      <c r="T1025" s="144">
        <f>IF(P1025="nio",0,IF(P1025&gt;0,VLOOKUP(K1025,'3-Productie normen'!A:W,VLOOKUP(P1025,'3-Productie normen'!$B$37:$C$59,2,FALSE),FALSE)))/VLOOKUP(B1025,'2-Kosten per locatie'!$A$11:$C$31,3,FALSE)</f>
        <v>0</v>
      </c>
      <c r="U1025" s="144">
        <f t="shared" si="78"/>
        <v>0</v>
      </c>
      <c r="V1025" s="145" t="str">
        <f>VLOOKUP(K1025,'3-Productie normen'!A:AG,29,FALSE)</f>
        <v>V</v>
      </c>
      <c r="W1025" s="145"/>
      <c r="X1025" s="146"/>
      <c r="Y1025" s="147">
        <f t="shared" si="79"/>
        <v>4434</v>
      </c>
    </row>
    <row r="1026" spans="1:25" s="148" customFormat="1" ht="13.9" customHeight="1">
      <c r="A1026" s="137">
        <v>1026</v>
      </c>
      <c r="B1026" s="138" t="s">
        <v>1427</v>
      </c>
      <c r="C1026" s="138" t="s">
        <v>1429</v>
      </c>
      <c r="D1026" s="138"/>
      <c r="E1026" s="2">
        <v>0</v>
      </c>
      <c r="F1026" s="2" t="s">
        <v>422</v>
      </c>
      <c r="G1026" s="2" t="s">
        <v>1879</v>
      </c>
      <c r="H1026" s="2" t="s">
        <v>1880</v>
      </c>
      <c r="I1026" s="139" t="s">
        <v>491</v>
      </c>
      <c r="J1026" s="139" t="s">
        <v>1443</v>
      </c>
      <c r="K1026" s="139" t="s">
        <v>4571</v>
      </c>
      <c r="L1026" s="139" t="s">
        <v>298</v>
      </c>
      <c r="M1026" s="140" t="s">
        <v>8160</v>
      </c>
      <c r="N1026" s="141">
        <v>18.86</v>
      </c>
      <c r="O1026" s="142">
        <f t="shared" si="75"/>
        <v>200</v>
      </c>
      <c r="P1026" s="2">
        <v>200</v>
      </c>
      <c r="Q1026" s="2"/>
      <c r="R1026" s="143" t="e">
        <f t="shared" si="76"/>
        <v>#DIV/0!</v>
      </c>
      <c r="S1026" s="143">
        <f t="shared" si="77"/>
        <v>0</v>
      </c>
      <c r="T1026" s="144">
        <f>IF(P1026="nio",0,IF(P1026&gt;0,VLOOKUP(K1026,'3-Productie normen'!A:W,VLOOKUP(P1026,'3-Productie normen'!$B$37:$C$59,2,FALSE),FALSE)))/VLOOKUP(B1026,'2-Kosten per locatie'!$A$11:$C$31,3,FALSE)</f>
        <v>0</v>
      </c>
      <c r="U1026" s="144">
        <f t="shared" si="78"/>
        <v>0</v>
      </c>
      <c r="V1026" s="145" t="str">
        <f>VLOOKUP(K1026,'3-Productie normen'!A:AG,29,FALSE)</f>
        <v>V</v>
      </c>
      <c r="W1026" s="145"/>
      <c r="X1026" s="146"/>
      <c r="Y1026" s="147">
        <f t="shared" si="79"/>
        <v>3772</v>
      </c>
    </row>
    <row r="1027" spans="1:25" s="148" customFormat="1" ht="13.9" customHeight="1">
      <c r="A1027" s="137">
        <v>1027</v>
      </c>
      <c r="B1027" s="138" t="s">
        <v>1427</v>
      </c>
      <c r="C1027" s="138" t="s">
        <v>1429</v>
      </c>
      <c r="D1027" s="138"/>
      <c r="E1027" s="2">
        <v>0</v>
      </c>
      <c r="F1027" s="2" t="s">
        <v>422</v>
      </c>
      <c r="G1027" s="2" t="s">
        <v>1881</v>
      </c>
      <c r="H1027" s="2" t="s">
        <v>1677</v>
      </c>
      <c r="I1027" s="139" t="s">
        <v>267</v>
      </c>
      <c r="J1027" s="139" t="s">
        <v>1528</v>
      </c>
      <c r="K1027" s="139" t="s">
        <v>259</v>
      </c>
      <c r="L1027" s="139" t="s">
        <v>298</v>
      </c>
      <c r="M1027" s="140"/>
      <c r="N1027" s="141">
        <v>1.07</v>
      </c>
      <c r="O1027" s="142">
        <f t="shared" si="75"/>
        <v>0</v>
      </c>
      <c r="P1027" s="2" t="s">
        <v>477</v>
      </c>
      <c r="Q1027" s="2"/>
      <c r="R1027" s="143">
        <f t="shared" si="76"/>
        <v>0</v>
      </c>
      <c r="S1027" s="143">
        <f t="shared" si="77"/>
        <v>0</v>
      </c>
      <c r="T1027" s="144">
        <f>IF(P1027="nio",0,IF(P1027&gt;0,VLOOKUP(K1027,'3-Productie normen'!A:W,VLOOKUP(P1027,'3-Productie normen'!$B$37:$C$59,2,FALSE),FALSE)))/VLOOKUP(B1027,'2-Kosten per locatie'!$A$11:$C$31,3,FALSE)</f>
        <v>0</v>
      </c>
      <c r="U1027" s="144">
        <f t="shared" si="78"/>
        <v>0</v>
      </c>
      <c r="V1027" s="145">
        <f>VLOOKUP(K1027,'3-Productie normen'!A:AG,29,FALSE)</f>
        <v>0</v>
      </c>
      <c r="W1027" s="145"/>
      <c r="X1027" s="146"/>
      <c r="Y1027" s="147">
        <f t="shared" si="79"/>
        <v>0</v>
      </c>
    </row>
    <row r="1028" spans="1:25" s="148" customFormat="1" ht="13.9" customHeight="1">
      <c r="A1028" s="137">
        <v>1028</v>
      </c>
      <c r="B1028" s="138" t="s">
        <v>1427</v>
      </c>
      <c r="C1028" s="138" t="s">
        <v>1429</v>
      </c>
      <c r="D1028" s="138"/>
      <c r="E1028" s="2">
        <v>0</v>
      </c>
      <c r="F1028" s="2" t="s">
        <v>422</v>
      </c>
      <c r="G1028" s="2" t="s">
        <v>1882</v>
      </c>
      <c r="H1028" s="2" t="s">
        <v>1636</v>
      </c>
      <c r="I1028" s="139" t="s">
        <v>267</v>
      </c>
      <c r="J1028" s="139" t="s">
        <v>1462</v>
      </c>
      <c r="K1028" s="139" t="s">
        <v>259</v>
      </c>
      <c r="L1028" s="139" t="s">
        <v>298</v>
      </c>
      <c r="M1028" s="140"/>
      <c r="N1028" s="141">
        <v>2.31</v>
      </c>
      <c r="O1028" s="142">
        <f t="shared" si="75"/>
        <v>0</v>
      </c>
      <c r="P1028" s="2" t="s">
        <v>477</v>
      </c>
      <c r="Q1028" s="2"/>
      <c r="R1028" s="143">
        <f t="shared" si="76"/>
        <v>0</v>
      </c>
      <c r="S1028" s="143">
        <f t="shared" si="77"/>
        <v>0</v>
      </c>
      <c r="T1028" s="144">
        <f>IF(P1028="nio",0,IF(P1028&gt;0,VLOOKUP(K1028,'3-Productie normen'!A:W,VLOOKUP(P1028,'3-Productie normen'!$B$37:$C$59,2,FALSE),FALSE)))/VLOOKUP(B1028,'2-Kosten per locatie'!$A$11:$C$31,3,FALSE)</f>
        <v>0</v>
      </c>
      <c r="U1028" s="144">
        <f t="shared" si="78"/>
        <v>0</v>
      </c>
      <c r="V1028" s="145">
        <f>VLOOKUP(K1028,'3-Productie normen'!A:AG,29,FALSE)</f>
        <v>0</v>
      </c>
      <c r="W1028" s="145"/>
      <c r="X1028" s="146"/>
      <c r="Y1028" s="147">
        <f t="shared" si="79"/>
        <v>0</v>
      </c>
    </row>
    <row r="1029" spans="1:25" s="148" customFormat="1" ht="13.9" customHeight="1">
      <c r="A1029" s="137">
        <v>1029</v>
      </c>
      <c r="B1029" s="138" t="s">
        <v>1427</v>
      </c>
      <c r="C1029" s="138" t="s">
        <v>1429</v>
      </c>
      <c r="D1029" s="138"/>
      <c r="E1029" s="2">
        <v>0</v>
      </c>
      <c r="F1029" s="2" t="s">
        <v>422</v>
      </c>
      <c r="G1029" s="2" t="s">
        <v>1883</v>
      </c>
      <c r="H1029" s="2" t="s">
        <v>1884</v>
      </c>
      <c r="I1029" s="139" t="s">
        <v>267</v>
      </c>
      <c r="J1029" s="139" t="s">
        <v>1528</v>
      </c>
      <c r="K1029" s="139" t="s">
        <v>259</v>
      </c>
      <c r="L1029" s="139" t="s">
        <v>298</v>
      </c>
      <c r="M1029" s="140"/>
      <c r="N1029" s="141">
        <v>3.14</v>
      </c>
      <c r="O1029" s="142">
        <f t="shared" si="75"/>
        <v>0</v>
      </c>
      <c r="P1029" s="2" t="s">
        <v>477</v>
      </c>
      <c r="Q1029" s="2"/>
      <c r="R1029" s="143">
        <f t="shared" si="76"/>
        <v>0</v>
      </c>
      <c r="S1029" s="143">
        <f t="shared" si="77"/>
        <v>0</v>
      </c>
      <c r="T1029" s="144">
        <f>IF(P1029="nio",0,IF(P1029&gt;0,VLOOKUP(K1029,'3-Productie normen'!A:W,VLOOKUP(P1029,'3-Productie normen'!$B$37:$C$59,2,FALSE),FALSE)))/VLOOKUP(B1029,'2-Kosten per locatie'!$A$11:$C$31,3,FALSE)</f>
        <v>0</v>
      </c>
      <c r="U1029" s="144">
        <f t="shared" si="78"/>
        <v>0</v>
      </c>
      <c r="V1029" s="145">
        <f>VLOOKUP(K1029,'3-Productie normen'!A:AG,29,FALSE)</f>
        <v>0</v>
      </c>
      <c r="W1029" s="145"/>
      <c r="X1029" s="146"/>
      <c r="Y1029" s="147">
        <f t="shared" si="79"/>
        <v>0</v>
      </c>
    </row>
    <row r="1030" spans="1:25" s="148" customFormat="1" ht="13.9" customHeight="1">
      <c r="A1030" s="137">
        <v>1030</v>
      </c>
      <c r="B1030" s="138" t="s">
        <v>1427</v>
      </c>
      <c r="C1030" s="138" t="s">
        <v>1429</v>
      </c>
      <c r="D1030" s="138"/>
      <c r="E1030" s="2">
        <v>0</v>
      </c>
      <c r="F1030" s="2" t="s">
        <v>422</v>
      </c>
      <c r="G1030" s="2" t="s">
        <v>1885</v>
      </c>
      <c r="H1030" s="2" t="s">
        <v>1886</v>
      </c>
      <c r="I1030" s="139" t="s">
        <v>257</v>
      </c>
      <c r="J1030" s="139" t="s">
        <v>1887</v>
      </c>
      <c r="K1030" s="139" t="s">
        <v>259</v>
      </c>
      <c r="L1030" s="139" t="s">
        <v>298</v>
      </c>
      <c r="M1030" s="140"/>
      <c r="N1030" s="141">
        <v>2.57</v>
      </c>
      <c r="O1030" s="142">
        <f t="shared" si="75"/>
        <v>0</v>
      </c>
      <c r="P1030" s="2" t="s">
        <v>477</v>
      </c>
      <c r="Q1030" s="2"/>
      <c r="R1030" s="143">
        <f t="shared" si="76"/>
        <v>0</v>
      </c>
      <c r="S1030" s="143">
        <f t="shared" si="77"/>
        <v>0</v>
      </c>
      <c r="T1030" s="144">
        <f>IF(P1030="nio",0,IF(P1030&gt;0,VLOOKUP(K1030,'3-Productie normen'!A:W,VLOOKUP(P1030,'3-Productie normen'!$B$37:$C$59,2,FALSE),FALSE)))/VLOOKUP(B1030,'2-Kosten per locatie'!$A$11:$C$31,3,FALSE)</f>
        <v>0</v>
      </c>
      <c r="U1030" s="144">
        <f t="shared" si="78"/>
        <v>0</v>
      </c>
      <c r="V1030" s="145">
        <f>VLOOKUP(K1030,'3-Productie normen'!A:AG,29,FALSE)</f>
        <v>0</v>
      </c>
      <c r="W1030" s="145"/>
      <c r="X1030" s="146"/>
      <c r="Y1030" s="147">
        <f t="shared" si="79"/>
        <v>0</v>
      </c>
    </row>
    <row r="1031" spans="1:25" s="148" customFormat="1" ht="13.9" customHeight="1">
      <c r="A1031" s="137">
        <v>1031</v>
      </c>
      <c r="B1031" s="138" t="s">
        <v>1427</v>
      </c>
      <c r="C1031" s="138" t="s">
        <v>1429</v>
      </c>
      <c r="D1031" s="138"/>
      <c r="E1031" s="2">
        <v>0</v>
      </c>
      <c r="F1031" s="2" t="s">
        <v>422</v>
      </c>
      <c r="G1031" s="2" t="s">
        <v>1888</v>
      </c>
      <c r="H1031" s="2" t="s">
        <v>1675</v>
      </c>
      <c r="I1031" s="139" t="s">
        <v>46</v>
      </c>
      <c r="J1031" s="139" t="s">
        <v>1462</v>
      </c>
      <c r="K1031" s="139" t="s">
        <v>259</v>
      </c>
      <c r="L1031" s="139" t="s">
        <v>534</v>
      </c>
      <c r="M1031" s="140"/>
      <c r="N1031" s="141">
        <v>1.23</v>
      </c>
      <c r="O1031" s="142">
        <f t="shared" si="75"/>
        <v>0</v>
      </c>
      <c r="P1031" s="2" t="s">
        <v>477</v>
      </c>
      <c r="Q1031" s="2"/>
      <c r="R1031" s="143">
        <f t="shared" si="76"/>
        <v>0</v>
      </c>
      <c r="S1031" s="143">
        <f t="shared" si="77"/>
        <v>0</v>
      </c>
      <c r="T1031" s="144">
        <f>IF(P1031="nio",0,IF(P1031&gt;0,VLOOKUP(K1031,'3-Productie normen'!A:W,VLOOKUP(P1031,'3-Productie normen'!$B$37:$C$59,2,FALSE),FALSE)))/VLOOKUP(B1031,'2-Kosten per locatie'!$A$11:$C$31,3,FALSE)</f>
        <v>0</v>
      </c>
      <c r="U1031" s="144">
        <f t="shared" si="78"/>
        <v>0</v>
      </c>
      <c r="V1031" s="145">
        <f>VLOOKUP(K1031,'3-Productie normen'!A:AG,29,FALSE)</f>
        <v>0</v>
      </c>
      <c r="W1031" s="145"/>
      <c r="X1031" s="146"/>
      <c r="Y1031" s="147">
        <f t="shared" si="79"/>
        <v>0</v>
      </c>
    </row>
    <row r="1032" spans="1:25" s="148" customFormat="1" ht="13.9" customHeight="1">
      <c r="A1032" s="137">
        <v>1032</v>
      </c>
      <c r="B1032" s="138" t="s">
        <v>1427</v>
      </c>
      <c r="C1032" s="138" t="s">
        <v>1429</v>
      </c>
      <c r="D1032" s="138"/>
      <c r="E1032" s="2">
        <v>0</v>
      </c>
      <c r="F1032" s="2" t="s">
        <v>422</v>
      </c>
      <c r="G1032" s="2" t="s">
        <v>1889</v>
      </c>
      <c r="H1032" s="2" t="s">
        <v>1890</v>
      </c>
      <c r="I1032" s="139" t="s">
        <v>267</v>
      </c>
      <c r="J1032" s="139" t="s">
        <v>1837</v>
      </c>
      <c r="K1032" s="139" t="s">
        <v>417</v>
      </c>
      <c r="L1032" s="139" t="s">
        <v>1275</v>
      </c>
      <c r="M1032" s="140"/>
      <c r="N1032" s="141">
        <v>3.53</v>
      </c>
      <c r="O1032" s="142">
        <f t="shared" si="75"/>
        <v>200</v>
      </c>
      <c r="P1032" s="2">
        <v>200</v>
      </c>
      <c r="Q1032" s="2"/>
      <c r="R1032" s="143" t="e">
        <f t="shared" si="76"/>
        <v>#DIV/0!</v>
      </c>
      <c r="S1032" s="143">
        <f t="shared" si="77"/>
        <v>0</v>
      </c>
      <c r="T1032" s="144">
        <f>IF(P1032="nio",0,IF(P1032&gt;0,VLOOKUP(K1032,'3-Productie normen'!A:W,VLOOKUP(P1032,'3-Productie normen'!$B$37:$C$59,2,FALSE),FALSE)))/VLOOKUP(B1032,'2-Kosten per locatie'!$A$11:$C$31,3,FALSE)</f>
        <v>0</v>
      </c>
      <c r="U1032" s="144">
        <f t="shared" si="78"/>
        <v>0</v>
      </c>
      <c r="V1032" s="145" t="str">
        <f>VLOOKUP(K1032,'3-Productie normen'!A:AG,29,FALSE)</f>
        <v>B</v>
      </c>
      <c r="W1032" s="145"/>
      <c r="X1032" s="146"/>
      <c r="Y1032" s="147">
        <f t="shared" si="79"/>
        <v>706</v>
      </c>
    </row>
    <row r="1033" spans="1:25" s="148" customFormat="1" ht="13.9" customHeight="1">
      <c r="A1033" s="137">
        <v>1033</v>
      </c>
      <c r="B1033" s="138" t="s">
        <v>1427</v>
      </c>
      <c r="C1033" s="138" t="s">
        <v>1429</v>
      </c>
      <c r="D1033" s="138"/>
      <c r="E1033" s="2">
        <v>0</v>
      </c>
      <c r="F1033" s="2" t="s">
        <v>422</v>
      </c>
      <c r="G1033" s="2" t="s">
        <v>1891</v>
      </c>
      <c r="H1033" s="2" t="s">
        <v>1892</v>
      </c>
      <c r="I1033" s="139" t="s">
        <v>267</v>
      </c>
      <c r="J1033" s="139" t="s">
        <v>1528</v>
      </c>
      <c r="K1033" s="139" t="s">
        <v>259</v>
      </c>
      <c r="L1033" s="139" t="s">
        <v>1275</v>
      </c>
      <c r="M1033" s="140"/>
      <c r="N1033" s="141">
        <v>11.62</v>
      </c>
      <c r="O1033" s="142">
        <f t="shared" si="75"/>
        <v>0</v>
      </c>
      <c r="P1033" s="2" t="s">
        <v>477</v>
      </c>
      <c r="Q1033" s="2"/>
      <c r="R1033" s="143">
        <f t="shared" si="76"/>
        <v>0</v>
      </c>
      <c r="S1033" s="143">
        <f t="shared" si="77"/>
        <v>0</v>
      </c>
      <c r="T1033" s="144">
        <f>IF(P1033="nio",0,IF(P1033&gt;0,VLOOKUP(K1033,'3-Productie normen'!A:W,VLOOKUP(P1033,'3-Productie normen'!$B$37:$C$59,2,FALSE),FALSE)))/VLOOKUP(B1033,'2-Kosten per locatie'!$A$11:$C$31,3,FALSE)</f>
        <v>0</v>
      </c>
      <c r="U1033" s="144">
        <f t="shared" si="78"/>
        <v>0</v>
      </c>
      <c r="V1033" s="145">
        <f>VLOOKUP(K1033,'3-Productie normen'!A:AG,29,FALSE)</f>
        <v>0</v>
      </c>
      <c r="W1033" s="145"/>
      <c r="X1033" s="146"/>
      <c r="Y1033" s="147">
        <f t="shared" si="79"/>
        <v>0</v>
      </c>
    </row>
    <row r="1034" spans="1:25" s="148" customFormat="1" ht="13.9" customHeight="1">
      <c r="A1034" s="137">
        <v>1034</v>
      </c>
      <c r="B1034" s="138" t="s">
        <v>1427</v>
      </c>
      <c r="C1034" s="138" t="s">
        <v>1429</v>
      </c>
      <c r="D1034" s="138"/>
      <c r="E1034" s="2">
        <v>0</v>
      </c>
      <c r="F1034" s="2" t="s">
        <v>422</v>
      </c>
      <c r="G1034" s="2" t="s">
        <v>1893</v>
      </c>
      <c r="H1034" s="2" t="s">
        <v>1638</v>
      </c>
      <c r="I1034" s="139" t="s">
        <v>267</v>
      </c>
      <c r="J1034" s="139" t="s">
        <v>1462</v>
      </c>
      <c r="K1034" s="139" t="s">
        <v>259</v>
      </c>
      <c r="L1034" s="139" t="s">
        <v>298</v>
      </c>
      <c r="M1034" s="140"/>
      <c r="N1034" s="141">
        <v>6.97</v>
      </c>
      <c r="O1034" s="142">
        <f t="shared" ref="O1034:O1097" si="80">SUM(P1034:Q1034)</f>
        <v>0</v>
      </c>
      <c r="P1034" s="2" t="s">
        <v>477</v>
      </c>
      <c r="Q1034" s="2"/>
      <c r="R1034" s="143">
        <f t="shared" ref="R1034:R1097" si="81">IF(P1034="nio",0,IF(P1034&gt;0,P1034*N1034/T1034,0))</f>
        <v>0</v>
      </c>
      <c r="S1034" s="143">
        <f t="shared" ref="S1034:S1097" si="82">IF(Q1034&gt;0,Q1034*N1034/U1034,0)</f>
        <v>0</v>
      </c>
      <c r="T1034" s="144">
        <f>IF(P1034="nio",0,IF(P1034&gt;0,VLOOKUP(K1034,'3-Productie normen'!A:W,VLOOKUP(P1034,'3-Productie normen'!$B$37:$C$59,2,FALSE),FALSE)))/VLOOKUP(B1034,'2-Kosten per locatie'!$A$11:$C$31,3,FALSE)</f>
        <v>0</v>
      </c>
      <c r="U1034" s="144">
        <f t="shared" ref="U1034:U1097" si="83">IF(Q1034&gt;0,T1034*$U$8,0)</f>
        <v>0</v>
      </c>
      <c r="V1034" s="145">
        <f>VLOOKUP(K1034,'3-Productie normen'!A:AG,29,FALSE)</f>
        <v>0</v>
      </c>
      <c r="W1034" s="145"/>
      <c r="X1034" s="146"/>
      <c r="Y1034" s="147">
        <f t="shared" ref="Y1034:Y1097" si="84">O1034*N1034</f>
        <v>0</v>
      </c>
    </row>
    <row r="1035" spans="1:25" s="148" customFormat="1" ht="13.9" customHeight="1">
      <c r="A1035" s="137">
        <v>1035</v>
      </c>
      <c r="B1035" s="138" t="s">
        <v>1427</v>
      </c>
      <c r="C1035" s="138" t="s">
        <v>1429</v>
      </c>
      <c r="D1035" s="138"/>
      <c r="E1035" s="2">
        <v>0</v>
      </c>
      <c r="F1035" s="2" t="s">
        <v>422</v>
      </c>
      <c r="G1035" s="2" t="s">
        <v>1894</v>
      </c>
      <c r="H1035" s="2" t="s">
        <v>1895</v>
      </c>
      <c r="I1035" s="139" t="s">
        <v>46</v>
      </c>
      <c r="J1035" s="139" t="s">
        <v>1465</v>
      </c>
      <c r="K1035" s="139" t="s">
        <v>321</v>
      </c>
      <c r="L1035" s="139" t="s">
        <v>298</v>
      </c>
      <c r="M1035" s="140" t="s">
        <v>8160</v>
      </c>
      <c r="N1035" s="141">
        <v>5.72</v>
      </c>
      <c r="O1035" s="142">
        <f t="shared" si="80"/>
        <v>400</v>
      </c>
      <c r="P1035" s="2">
        <v>200</v>
      </c>
      <c r="Q1035" s="2">
        <v>200</v>
      </c>
      <c r="R1035" s="143" t="e">
        <f t="shared" si="81"/>
        <v>#DIV/0!</v>
      </c>
      <c r="S1035" s="143" t="e">
        <f t="shared" si="82"/>
        <v>#DIV/0!</v>
      </c>
      <c r="T1035" s="144">
        <f>IF(P1035="nio",0,IF(P1035&gt;0,VLOOKUP(K1035,'3-Productie normen'!A:W,VLOOKUP(P1035,'3-Productie normen'!$B$37:$C$59,2,FALSE),FALSE)))/VLOOKUP(B1035,'2-Kosten per locatie'!$A$11:$C$31,3,FALSE)</f>
        <v>0</v>
      </c>
      <c r="U1035" s="144">
        <f t="shared" si="83"/>
        <v>0</v>
      </c>
      <c r="V1035" s="145" t="str">
        <f>VLOOKUP(K1035,'3-Productie normen'!A:AG,29,FALSE)</f>
        <v>S</v>
      </c>
      <c r="W1035" s="145"/>
      <c r="X1035" s="146"/>
      <c r="Y1035" s="147">
        <f t="shared" si="84"/>
        <v>2288</v>
      </c>
    </row>
    <row r="1036" spans="1:25" s="148" customFormat="1" ht="13.9" customHeight="1">
      <c r="A1036" s="137">
        <v>1036</v>
      </c>
      <c r="B1036" s="138" t="s">
        <v>1427</v>
      </c>
      <c r="C1036" s="138" t="s">
        <v>1429</v>
      </c>
      <c r="D1036" s="138"/>
      <c r="E1036" s="2">
        <v>0</v>
      </c>
      <c r="F1036" s="2" t="s">
        <v>422</v>
      </c>
      <c r="G1036" s="2" t="s">
        <v>1896</v>
      </c>
      <c r="H1036" s="2" t="s">
        <v>1897</v>
      </c>
      <c r="I1036" s="139" t="s">
        <v>46</v>
      </c>
      <c r="J1036" s="139" t="s">
        <v>1468</v>
      </c>
      <c r="K1036" s="139" t="s">
        <v>321</v>
      </c>
      <c r="L1036" s="139" t="s">
        <v>534</v>
      </c>
      <c r="M1036" s="140"/>
      <c r="N1036" s="141">
        <v>2.17</v>
      </c>
      <c r="O1036" s="142">
        <f t="shared" si="80"/>
        <v>400</v>
      </c>
      <c r="P1036" s="2">
        <v>200</v>
      </c>
      <c r="Q1036" s="2">
        <v>200</v>
      </c>
      <c r="R1036" s="143" t="e">
        <f t="shared" si="81"/>
        <v>#DIV/0!</v>
      </c>
      <c r="S1036" s="143" t="e">
        <f t="shared" si="82"/>
        <v>#DIV/0!</v>
      </c>
      <c r="T1036" s="144">
        <f>IF(P1036="nio",0,IF(P1036&gt;0,VLOOKUP(K1036,'3-Productie normen'!A:W,VLOOKUP(P1036,'3-Productie normen'!$B$37:$C$59,2,FALSE),FALSE)))/VLOOKUP(B1036,'2-Kosten per locatie'!$A$11:$C$31,3,FALSE)</f>
        <v>0</v>
      </c>
      <c r="U1036" s="144">
        <f t="shared" si="83"/>
        <v>0</v>
      </c>
      <c r="V1036" s="145" t="str">
        <f>VLOOKUP(K1036,'3-Productie normen'!A:AG,29,FALSE)</f>
        <v>S</v>
      </c>
      <c r="W1036" s="145"/>
      <c r="X1036" s="146"/>
      <c r="Y1036" s="147">
        <f t="shared" si="84"/>
        <v>868</v>
      </c>
    </row>
    <row r="1037" spans="1:25" s="148" customFormat="1" ht="13.9" customHeight="1">
      <c r="A1037" s="137">
        <v>1037</v>
      </c>
      <c r="B1037" s="138" t="s">
        <v>1427</v>
      </c>
      <c r="C1037" s="138" t="s">
        <v>1429</v>
      </c>
      <c r="D1037" s="138"/>
      <c r="E1037" s="2">
        <v>0</v>
      </c>
      <c r="F1037" s="2" t="s">
        <v>422</v>
      </c>
      <c r="G1037" s="2" t="s">
        <v>1898</v>
      </c>
      <c r="H1037" s="2" t="s">
        <v>1899</v>
      </c>
      <c r="I1037" s="139" t="s">
        <v>46</v>
      </c>
      <c r="J1037" s="139" t="s">
        <v>1468</v>
      </c>
      <c r="K1037" s="139" t="s">
        <v>321</v>
      </c>
      <c r="L1037" s="139" t="s">
        <v>534</v>
      </c>
      <c r="M1037" s="140"/>
      <c r="N1037" s="141">
        <v>1</v>
      </c>
      <c r="O1037" s="142">
        <f t="shared" si="80"/>
        <v>400</v>
      </c>
      <c r="P1037" s="2">
        <v>200</v>
      </c>
      <c r="Q1037" s="2">
        <v>200</v>
      </c>
      <c r="R1037" s="143" t="e">
        <f t="shared" si="81"/>
        <v>#DIV/0!</v>
      </c>
      <c r="S1037" s="143" t="e">
        <f t="shared" si="82"/>
        <v>#DIV/0!</v>
      </c>
      <c r="T1037" s="144">
        <f>IF(P1037="nio",0,IF(P1037&gt;0,VLOOKUP(K1037,'3-Productie normen'!A:W,VLOOKUP(P1037,'3-Productie normen'!$B$37:$C$59,2,FALSE),FALSE)))/VLOOKUP(B1037,'2-Kosten per locatie'!$A$11:$C$31,3,FALSE)</f>
        <v>0</v>
      </c>
      <c r="U1037" s="144">
        <f t="shared" si="83"/>
        <v>0</v>
      </c>
      <c r="V1037" s="145" t="str">
        <f>VLOOKUP(K1037,'3-Productie normen'!A:AG,29,FALSE)</f>
        <v>S</v>
      </c>
      <c r="W1037" s="145"/>
      <c r="X1037" s="146"/>
      <c r="Y1037" s="147">
        <f t="shared" si="84"/>
        <v>400</v>
      </c>
    </row>
    <row r="1038" spans="1:25" s="148" customFormat="1" ht="13.9" customHeight="1">
      <c r="A1038" s="137">
        <v>1038</v>
      </c>
      <c r="B1038" s="138" t="s">
        <v>1427</v>
      </c>
      <c r="C1038" s="138" t="s">
        <v>1429</v>
      </c>
      <c r="D1038" s="138"/>
      <c r="E1038" s="2">
        <v>0</v>
      </c>
      <c r="F1038" s="2" t="s">
        <v>422</v>
      </c>
      <c r="G1038" s="2" t="s">
        <v>1900</v>
      </c>
      <c r="H1038" s="2" t="s">
        <v>1901</v>
      </c>
      <c r="I1038" s="139" t="s">
        <v>46</v>
      </c>
      <c r="J1038" s="139" t="s">
        <v>1468</v>
      </c>
      <c r="K1038" s="139" t="s">
        <v>321</v>
      </c>
      <c r="L1038" s="139" t="s">
        <v>534</v>
      </c>
      <c r="M1038" s="140"/>
      <c r="N1038" s="141">
        <v>1</v>
      </c>
      <c r="O1038" s="142">
        <f t="shared" si="80"/>
        <v>400</v>
      </c>
      <c r="P1038" s="2">
        <v>200</v>
      </c>
      <c r="Q1038" s="2">
        <v>200</v>
      </c>
      <c r="R1038" s="143" t="e">
        <f t="shared" si="81"/>
        <v>#DIV/0!</v>
      </c>
      <c r="S1038" s="143" t="e">
        <f t="shared" si="82"/>
        <v>#DIV/0!</v>
      </c>
      <c r="T1038" s="144">
        <f>IF(P1038="nio",0,IF(P1038&gt;0,VLOOKUP(K1038,'3-Productie normen'!A:W,VLOOKUP(P1038,'3-Productie normen'!$B$37:$C$59,2,FALSE),FALSE)))/VLOOKUP(B1038,'2-Kosten per locatie'!$A$11:$C$31,3,FALSE)</f>
        <v>0</v>
      </c>
      <c r="U1038" s="144">
        <f t="shared" si="83"/>
        <v>0</v>
      </c>
      <c r="V1038" s="145" t="str">
        <f>VLOOKUP(K1038,'3-Productie normen'!A:AG,29,FALSE)</f>
        <v>S</v>
      </c>
      <c r="W1038" s="145"/>
      <c r="X1038" s="146"/>
      <c r="Y1038" s="147">
        <f t="shared" si="84"/>
        <v>400</v>
      </c>
    </row>
    <row r="1039" spans="1:25" s="148" customFormat="1" ht="13.9" customHeight="1">
      <c r="A1039" s="137">
        <v>1039</v>
      </c>
      <c r="B1039" s="138" t="s">
        <v>1427</v>
      </c>
      <c r="C1039" s="138" t="s">
        <v>1429</v>
      </c>
      <c r="D1039" s="138"/>
      <c r="E1039" s="2">
        <v>0</v>
      </c>
      <c r="F1039" s="2" t="s">
        <v>422</v>
      </c>
      <c r="G1039" s="2" t="s">
        <v>1902</v>
      </c>
      <c r="H1039" s="2" t="s">
        <v>1903</v>
      </c>
      <c r="I1039" s="139" t="s">
        <v>46</v>
      </c>
      <c r="J1039" s="139" t="s">
        <v>1465</v>
      </c>
      <c r="K1039" s="139" t="s">
        <v>321</v>
      </c>
      <c r="L1039" s="139" t="s">
        <v>534</v>
      </c>
      <c r="M1039" s="140"/>
      <c r="N1039" s="141">
        <v>6.41</v>
      </c>
      <c r="O1039" s="142">
        <f t="shared" si="80"/>
        <v>400</v>
      </c>
      <c r="P1039" s="2">
        <v>200</v>
      </c>
      <c r="Q1039" s="2">
        <v>200</v>
      </c>
      <c r="R1039" s="143" t="e">
        <f t="shared" si="81"/>
        <v>#DIV/0!</v>
      </c>
      <c r="S1039" s="143" t="e">
        <f t="shared" si="82"/>
        <v>#DIV/0!</v>
      </c>
      <c r="T1039" s="144">
        <f>IF(P1039="nio",0,IF(P1039&gt;0,VLOOKUP(K1039,'3-Productie normen'!A:W,VLOOKUP(P1039,'3-Productie normen'!$B$37:$C$59,2,FALSE),FALSE)))/VLOOKUP(B1039,'2-Kosten per locatie'!$A$11:$C$31,3,FALSE)</f>
        <v>0</v>
      </c>
      <c r="U1039" s="144">
        <f t="shared" si="83"/>
        <v>0</v>
      </c>
      <c r="V1039" s="145" t="str">
        <f>VLOOKUP(K1039,'3-Productie normen'!A:AG,29,FALSE)</f>
        <v>S</v>
      </c>
      <c r="W1039" s="145"/>
      <c r="X1039" s="146"/>
      <c r="Y1039" s="147">
        <f t="shared" si="84"/>
        <v>2564</v>
      </c>
    </row>
    <row r="1040" spans="1:25" s="148" customFormat="1" ht="13.9" customHeight="1">
      <c r="A1040" s="137">
        <v>1040</v>
      </c>
      <c r="B1040" s="138" t="s">
        <v>1427</v>
      </c>
      <c r="C1040" s="138" t="s">
        <v>1429</v>
      </c>
      <c r="D1040" s="138"/>
      <c r="E1040" s="2">
        <v>0</v>
      </c>
      <c r="F1040" s="2" t="s">
        <v>422</v>
      </c>
      <c r="G1040" s="2" t="s">
        <v>1904</v>
      </c>
      <c r="H1040" s="2" t="s">
        <v>1905</v>
      </c>
      <c r="I1040" s="139" t="s">
        <v>46</v>
      </c>
      <c r="J1040" s="139" t="s">
        <v>1468</v>
      </c>
      <c r="K1040" s="139" t="s">
        <v>321</v>
      </c>
      <c r="L1040" s="139" t="s">
        <v>534</v>
      </c>
      <c r="M1040" s="140"/>
      <c r="N1040" s="141">
        <v>1.01</v>
      </c>
      <c r="O1040" s="142">
        <f t="shared" si="80"/>
        <v>400</v>
      </c>
      <c r="P1040" s="2">
        <v>200</v>
      </c>
      <c r="Q1040" s="2">
        <v>200</v>
      </c>
      <c r="R1040" s="143" t="e">
        <f t="shared" si="81"/>
        <v>#DIV/0!</v>
      </c>
      <c r="S1040" s="143" t="e">
        <f t="shared" si="82"/>
        <v>#DIV/0!</v>
      </c>
      <c r="T1040" s="144">
        <f>IF(P1040="nio",0,IF(P1040&gt;0,VLOOKUP(K1040,'3-Productie normen'!A:W,VLOOKUP(P1040,'3-Productie normen'!$B$37:$C$59,2,FALSE),FALSE)))/VLOOKUP(B1040,'2-Kosten per locatie'!$A$11:$C$31,3,FALSE)</f>
        <v>0</v>
      </c>
      <c r="U1040" s="144">
        <f t="shared" si="83"/>
        <v>0</v>
      </c>
      <c r="V1040" s="145" t="str">
        <f>VLOOKUP(K1040,'3-Productie normen'!A:AG,29,FALSE)</f>
        <v>S</v>
      </c>
      <c r="W1040" s="145"/>
      <c r="X1040" s="146"/>
      <c r="Y1040" s="147">
        <f t="shared" si="84"/>
        <v>404</v>
      </c>
    </row>
    <row r="1041" spans="1:25" s="148" customFormat="1" ht="13.9" customHeight="1">
      <c r="A1041" s="137">
        <v>1041</v>
      </c>
      <c r="B1041" s="138" t="s">
        <v>1427</v>
      </c>
      <c r="C1041" s="138" t="s">
        <v>1429</v>
      </c>
      <c r="D1041" s="138"/>
      <c r="E1041" s="2">
        <v>0</v>
      </c>
      <c r="F1041" s="2" t="s">
        <v>422</v>
      </c>
      <c r="G1041" s="2" t="s">
        <v>1906</v>
      </c>
      <c r="H1041" s="2" t="s">
        <v>1907</v>
      </c>
      <c r="I1041" s="139" t="s">
        <v>46</v>
      </c>
      <c r="J1041" s="139" t="s">
        <v>1468</v>
      </c>
      <c r="K1041" s="139" t="s">
        <v>321</v>
      </c>
      <c r="L1041" s="139" t="s">
        <v>534</v>
      </c>
      <c r="M1041" s="140"/>
      <c r="N1041" s="141">
        <v>1.01</v>
      </c>
      <c r="O1041" s="142">
        <f t="shared" si="80"/>
        <v>400</v>
      </c>
      <c r="P1041" s="2">
        <v>200</v>
      </c>
      <c r="Q1041" s="2">
        <v>200</v>
      </c>
      <c r="R1041" s="143" t="e">
        <f t="shared" si="81"/>
        <v>#DIV/0!</v>
      </c>
      <c r="S1041" s="143" t="e">
        <f t="shared" si="82"/>
        <v>#DIV/0!</v>
      </c>
      <c r="T1041" s="144">
        <f>IF(P1041="nio",0,IF(P1041&gt;0,VLOOKUP(K1041,'3-Productie normen'!A:W,VLOOKUP(P1041,'3-Productie normen'!$B$37:$C$59,2,FALSE),FALSE)))/VLOOKUP(B1041,'2-Kosten per locatie'!$A$11:$C$31,3,FALSE)</f>
        <v>0</v>
      </c>
      <c r="U1041" s="144">
        <f t="shared" si="83"/>
        <v>0</v>
      </c>
      <c r="V1041" s="145" t="str">
        <f>VLOOKUP(K1041,'3-Productie normen'!A:AG,29,FALSE)</f>
        <v>S</v>
      </c>
      <c r="W1041" s="145"/>
      <c r="X1041" s="146"/>
      <c r="Y1041" s="147">
        <f t="shared" si="84"/>
        <v>404</v>
      </c>
    </row>
    <row r="1042" spans="1:25" s="148" customFormat="1" ht="13.9" customHeight="1">
      <c r="A1042" s="137">
        <v>1042</v>
      </c>
      <c r="B1042" s="138" t="s">
        <v>1427</v>
      </c>
      <c r="C1042" s="138" t="s">
        <v>1429</v>
      </c>
      <c r="D1042" s="138"/>
      <c r="E1042" s="2">
        <v>0</v>
      </c>
      <c r="F1042" s="2" t="s">
        <v>422</v>
      </c>
      <c r="G1042" s="2" t="s">
        <v>1908</v>
      </c>
      <c r="H1042" s="2" t="s">
        <v>1909</v>
      </c>
      <c r="I1042" s="139" t="s">
        <v>46</v>
      </c>
      <c r="J1042" s="139" t="s">
        <v>1468</v>
      </c>
      <c r="K1042" s="139" t="s">
        <v>321</v>
      </c>
      <c r="L1042" s="139" t="s">
        <v>534</v>
      </c>
      <c r="M1042" s="140"/>
      <c r="N1042" s="141">
        <v>1.01</v>
      </c>
      <c r="O1042" s="142">
        <f t="shared" si="80"/>
        <v>400</v>
      </c>
      <c r="P1042" s="2">
        <v>200</v>
      </c>
      <c r="Q1042" s="2">
        <v>200</v>
      </c>
      <c r="R1042" s="143" t="e">
        <f t="shared" si="81"/>
        <v>#DIV/0!</v>
      </c>
      <c r="S1042" s="143" t="e">
        <f t="shared" si="82"/>
        <v>#DIV/0!</v>
      </c>
      <c r="T1042" s="144">
        <f>IF(P1042="nio",0,IF(P1042&gt;0,VLOOKUP(K1042,'3-Productie normen'!A:W,VLOOKUP(P1042,'3-Productie normen'!$B$37:$C$59,2,FALSE),FALSE)))/VLOOKUP(B1042,'2-Kosten per locatie'!$A$11:$C$31,3,FALSE)</f>
        <v>0</v>
      </c>
      <c r="U1042" s="144">
        <f t="shared" si="83"/>
        <v>0</v>
      </c>
      <c r="V1042" s="145" t="str">
        <f>VLOOKUP(K1042,'3-Productie normen'!A:AG,29,FALSE)</f>
        <v>S</v>
      </c>
      <c r="W1042" s="145"/>
      <c r="X1042" s="146"/>
      <c r="Y1042" s="147">
        <f t="shared" si="84"/>
        <v>404</v>
      </c>
    </row>
    <row r="1043" spans="1:25" s="148" customFormat="1" ht="13.9" customHeight="1">
      <c r="A1043" s="137">
        <v>1043</v>
      </c>
      <c r="B1043" s="138" t="s">
        <v>1427</v>
      </c>
      <c r="C1043" s="138" t="s">
        <v>1429</v>
      </c>
      <c r="D1043" s="138"/>
      <c r="E1043" s="2">
        <v>0</v>
      </c>
      <c r="F1043" s="2" t="s">
        <v>422</v>
      </c>
      <c r="G1043" s="2" t="s">
        <v>1910</v>
      </c>
      <c r="H1043" s="2" t="s">
        <v>1911</v>
      </c>
      <c r="I1043" s="139" t="s">
        <v>46</v>
      </c>
      <c r="J1043" s="139" t="s">
        <v>1465</v>
      </c>
      <c r="K1043" s="139" t="s">
        <v>321</v>
      </c>
      <c r="L1043" s="139" t="s">
        <v>534</v>
      </c>
      <c r="M1043" s="140"/>
      <c r="N1043" s="141">
        <v>10.07</v>
      </c>
      <c r="O1043" s="142">
        <f t="shared" si="80"/>
        <v>400</v>
      </c>
      <c r="P1043" s="2">
        <v>200</v>
      </c>
      <c r="Q1043" s="2">
        <v>200</v>
      </c>
      <c r="R1043" s="143" t="e">
        <f t="shared" si="81"/>
        <v>#DIV/0!</v>
      </c>
      <c r="S1043" s="143" t="e">
        <f t="shared" si="82"/>
        <v>#DIV/0!</v>
      </c>
      <c r="T1043" s="144">
        <f>IF(P1043="nio",0,IF(P1043&gt;0,VLOOKUP(K1043,'3-Productie normen'!A:W,VLOOKUP(P1043,'3-Productie normen'!$B$37:$C$59,2,FALSE),FALSE)))/VLOOKUP(B1043,'2-Kosten per locatie'!$A$11:$C$31,3,FALSE)</f>
        <v>0</v>
      </c>
      <c r="U1043" s="144">
        <f t="shared" si="83"/>
        <v>0</v>
      </c>
      <c r="V1043" s="145" t="str">
        <f>VLOOKUP(K1043,'3-Productie normen'!A:AG,29,FALSE)</f>
        <v>S</v>
      </c>
      <c r="W1043" s="145"/>
      <c r="X1043" s="146"/>
      <c r="Y1043" s="147">
        <f t="shared" si="84"/>
        <v>4028</v>
      </c>
    </row>
    <row r="1044" spans="1:25" s="148" customFormat="1" ht="13.9" customHeight="1">
      <c r="A1044" s="137">
        <v>1044</v>
      </c>
      <c r="B1044" s="138" t="s">
        <v>1427</v>
      </c>
      <c r="C1044" s="138" t="s">
        <v>1429</v>
      </c>
      <c r="D1044" s="138"/>
      <c r="E1044" s="2">
        <v>0</v>
      </c>
      <c r="F1044" s="2" t="s">
        <v>422</v>
      </c>
      <c r="G1044" s="2" t="s">
        <v>1912</v>
      </c>
      <c r="H1044" s="2" t="s">
        <v>1913</v>
      </c>
      <c r="I1044" s="139" t="s">
        <v>46</v>
      </c>
      <c r="J1044" s="139" t="s">
        <v>1468</v>
      </c>
      <c r="K1044" s="139" t="s">
        <v>321</v>
      </c>
      <c r="L1044" s="139" t="s">
        <v>534</v>
      </c>
      <c r="M1044" s="140"/>
      <c r="N1044" s="141">
        <v>1.39</v>
      </c>
      <c r="O1044" s="142">
        <f t="shared" si="80"/>
        <v>400</v>
      </c>
      <c r="P1044" s="2">
        <v>200</v>
      </c>
      <c r="Q1044" s="2">
        <v>200</v>
      </c>
      <c r="R1044" s="143" t="e">
        <f t="shared" si="81"/>
        <v>#DIV/0!</v>
      </c>
      <c r="S1044" s="143" t="e">
        <f t="shared" si="82"/>
        <v>#DIV/0!</v>
      </c>
      <c r="T1044" s="144">
        <f>IF(P1044="nio",0,IF(P1044&gt;0,VLOOKUP(K1044,'3-Productie normen'!A:W,VLOOKUP(P1044,'3-Productie normen'!$B$37:$C$59,2,FALSE),FALSE)))/VLOOKUP(B1044,'2-Kosten per locatie'!$A$11:$C$31,3,FALSE)</f>
        <v>0</v>
      </c>
      <c r="U1044" s="144">
        <f t="shared" si="83"/>
        <v>0</v>
      </c>
      <c r="V1044" s="145" t="str">
        <f>VLOOKUP(K1044,'3-Productie normen'!A:AG,29,FALSE)</f>
        <v>S</v>
      </c>
      <c r="W1044" s="145"/>
      <c r="X1044" s="146"/>
      <c r="Y1044" s="147">
        <f t="shared" si="84"/>
        <v>556</v>
      </c>
    </row>
    <row r="1045" spans="1:25" s="148" customFormat="1" ht="13.9" customHeight="1">
      <c r="A1045" s="137">
        <v>1045</v>
      </c>
      <c r="B1045" s="138" t="s">
        <v>1427</v>
      </c>
      <c r="C1045" s="138" t="s">
        <v>1429</v>
      </c>
      <c r="D1045" s="138"/>
      <c r="E1045" s="2">
        <v>0</v>
      </c>
      <c r="F1045" s="2" t="s">
        <v>422</v>
      </c>
      <c r="G1045" s="2" t="s">
        <v>1914</v>
      </c>
      <c r="H1045" s="2" t="s">
        <v>1915</v>
      </c>
      <c r="I1045" s="139" t="s">
        <v>46</v>
      </c>
      <c r="J1045" s="139" t="s">
        <v>1468</v>
      </c>
      <c r="K1045" s="139" t="s">
        <v>321</v>
      </c>
      <c r="L1045" s="139" t="s">
        <v>534</v>
      </c>
      <c r="M1045" s="140"/>
      <c r="N1045" s="141">
        <v>1.33</v>
      </c>
      <c r="O1045" s="142">
        <f t="shared" si="80"/>
        <v>400</v>
      </c>
      <c r="P1045" s="2">
        <v>200</v>
      </c>
      <c r="Q1045" s="2">
        <v>200</v>
      </c>
      <c r="R1045" s="143" t="e">
        <f t="shared" si="81"/>
        <v>#DIV/0!</v>
      </c>
      <c r="S1045" s="143" t="e">
        <f t="shared" si="82"/>
        <v>#DIV/0!</v>
      </c>
      <c r="T1045" s="144">
        <f>IF(P1045="nio",0,IF(P1045&gt;0,VLOOKUP(K1045,'3-Productie normen'!A:W,VLOOKUP(P1045,'3-Productie normen'!$B$37:$C$59,2,FALSE),FALSE)))/VLOOKUP(B1045,'2-Kosten per locatie'!$A$11:$C$31,3,FALSE)</f>
        <v>0</v>
      </c>
      <c r="U1045" s="144">
        <f t="shared" si="83"/>
        <v>0</v>
      </c>
      <c r="V1045" s="145" t="str">
        <f>VLOOKUP(K1045,'3-Productie normen'!A:AG,29,FALSE)</f>
        <v>S</v>
      </c>
      <c r="W1045" s="145"/>
      <c r="X1045" s="146"/>
      <c r="Y1045" s="147">
        <f t="shared" si="84"/>
        <v>532</v>
      </c>
    </row>
    <row r="1046" spans="1:25" s="148" customFormat="1" ht="13.9" customHeight="1">
      <c r="A1046" s="137">
        <v>1046</v>
      </c>
      <c r="B1046" s="138" t="s">
        <v>1427</v>
      </c>
      <c r="C1046" s="138" t="s">
        <v>1429</v>
      </c>
      <c r="D1046" s="138"/>
      <c r="E1046" s="2">
        <v>0</v>
      </c>
      <c r="F1046" s="2" t="s">
        <v>422</v>
      </c>
      <c r="G1046" s="2" t="s">
        <v>1916</v>
      </c>
      <c r="H1046" s="2" t="s">
        <v>1917</v>
      </c>
      <c r="I1046" s="139" t="s">
        <v>277</v>
      </c>
      <c r="J1046" s="139" t="s">
        <v>1837</v>
      </c>
      <c r="K1046" s="139" t="s">
        <v>417</v>
      </c>
      <c r="L1046" s="139" t="s">
        <v>1275</v>
      </c>
      <c r="M1046" s="140"/>
      <c r="N1046" s="141">
        <v>11.34</v>
      </c>
      <c r="O1046" s="142">
        <f t="shared" si="80"/>
        <v>200</v>
      </c>
      <c r="P1046" s="2">
        <v>200</v>
      </c>
      <c r="Q1046" s="2"/>
      <c r="R1046" s="143" t="e">
        <f t="shared" si="81"/>
        <v>#DIV/0!</v>
      </c>
      <c r="S1046" s="143">
        <f t="shared" si="82"/>
        <v>0</v>
      </c>
      <c r="T1046" s="144">
        <f>IF(P1046="nio",0,IF(P1046&gt;0,VLOOKUP(K1046,'3-Productie normen'!A:W,VLOOKUP(P1046,'3-Productie normen'!$B$37:$C$59,2,FALSE),FALSE)))/VLOOKUP(B1046,'2-Kosten per locatie'!$A$11:$C$31,3,FALSE)</f>
        <v>0</v>
      </c>
      <c r="U1046" s="144">
        <f t="shared" si="83"/>
        <v>0</v>
      </c>
      <c r="V1046" s="145" t="str">
        <f>VLOOKUP(K1046,'3-Productie normen'!A:AG,29,FALSE)</f>
        <v>B</v>
      </c>
      <c r="W1046" s="145"/>
      <c r="X1046" s="146"/>
      <c r="Y1046" s="147">
        <f t="shared" si="84"/>
        <v>2268</v>
      </c>
    </row>
    <row r="1047" spans="1:25" s="148" customFormat="1" ht="13.9" customHeight="1">
      <c r="A1047" s="137">
        <v>1047</v>
      </c>
      <c r="B1047" s="138" t="s">
        <v>1427</v>
      </c>
      <c r="C1047" s="138" t="s">
        <v>1429</v>
      </c>
      <c r="D1047" s="138"/>
      <c r="E1047" s="2">
        <v>0</v>
      </c>
      <c r="F1047" s="2" t="s">
        <v>422</v>
      </c>
      <c r="G1047" s="2" t="s">
        <v>1918</v>
      </c>
      <c r="H1047" s="2" t="s">
        <v>1919</v>
      </c>
      <c r="I1047" s="139" t="s">
        <v>1920</v>
      </c>
      <c r="J1047" s="139" t="s">
        <v>1605</v>
      </c>
      <c r="K1047" s="139" t="s">
        <v>612</v>
      </c>
      <c r="L1047" s="139" t="s">
        <v>298</v>
      </c>
      <c r="M1047" s="140" t="s">
        <v>8160</v>
      </c>
      <c r="N1047" s="141">
        <v>54.22</v>
      </c>
      <c r="O1047" s="142">
        <f t="shared" si="80"/>
        <v>200</v>
      </c>
      <c r="P1047" s="2">
        <v>200</v>
      </c>
      <c r="Q1047" s="2"/>
      <c r="R1047" s="143" t="e">
        <f t="shared" si="81"/>
        <v>#DIV/0!</v>
      </c>
      <c r="S1047" s="143">
        <f t="shared" si="82"/>
        <v>0</v>
      </c>
      <c r="T1047" s="144">
        <f>IF(P1047="nio",0,IF(P1047&gt;0,VLOOKUP(K1047,'3-Productie normen'!A:W,VLOOKUP(P1047,'3-Productie normen'!$B$37:$C$59,2,FALSE),FALSE)))/VLOOKUP(B1047,'2-Kosten per locatie'!$A$11:$C$31,3,FALSE)</f>
        <v>0</v>
      </c>
      <c r="U1047" s="144">
        <f t="shared" si="83"/>
        <v>0</v>
      </c>
      <c r="V1047" s="145" t="str">
        <f>VLOOKUP(K1047,'3-Productie normen'!A:AG,29,FALSE)</f>
        <v>L</v>
      </c>
      <c r="W1047" s="145"/>
      <c r="X1047" s="146"/>
      <c r="Y1047" s="147">
        <f t="shared" si="84"/>
        <v>10844</v>
      </c>
    </row>
    <row r="1048" spans="1:25" s="148" customFormat="1" ht="13.9" customHeight="1">
      <c r="A1048" s="137">
        <v>1048</v>
      </c>
      <c r="B1048" s="138" t="s">
        <v>1427</v>
      </c>
      <c r="C1048" s="138" t="s">
        <v>1429</v>
      </c>
      <c r="D1048" s="138"/>
      <c r="E1048" s="2">
        <v>0</v>
      </c>
      <c r="F1048" s="2" t="s">
        <v>422</v>
      </c>
      <c r="G1048" s="2" t="s">
        <v>1921</v>
      </c>
      <c r="H1048" s="2" t="s">
        <v>1922</v>
      </c>
      <c r="I1048" s="139" t="s">
        <v>1920</v>
      </c>
      <c r="J1048" s="139" t="s">
        <v>1605</v>
      </c>
      <c r="K1048" s="139" t="s">
        <v>612</v>
      </c>
      <c r="L1048" s="139" t="s">
        <v>298</v>
      </c>
      <c r="M1048" s="140" t="s">
        <v>8160</v>
      </c>
      <c r="N1048" s="141">
        <v>52.39</v>
      </c>
      <c r="O1048" s="142">
        <f t="shared" si="80"/>
        <v>200</v>
      </c>
      <c r="P1048" s="2">
        <v>200</v>
      </c>
      <c r="Q1048" s="2"/>
      <c r="R1048" s="143" t="e">
        <f t="shared" si="81"/>
        <v>#DIV/0!</v>
      </c>
      <c r="S1048" s="143">
        <f t="shared" si="82"/>
        <v>0</v>
      </c>
      <c r="T1048" s="144">
        <f>IF(P1048="nio",0,IF(P1048&gt;0,VLOOKUP(K1048,'3-Productie normen'!A:W,VLOOKUP(P1048,'3-Productie normen'!$B$37:$C$59,2,FALSE),FALSE)))/VLOOKUP(B1048,'2-Kosten per locatie'!$A$11:$C$31,3,FALSE)</f>
        <v>0</v>
      </c>
      <c r="U1048" s="144">
        <f t="shared" si="83"/>
        <v>0</v>
      </c>
      <c r="V1048" s="145" t="str">
        <f>VLOOKUP(K1048,'3-Productie normen'!A:AG,29,FALSE)</f>
        <v>L</v>
      </c>
      <c r="W1048" s="145"/>
      <c r="X1048" s="146"/>
      <c r="Y1048" s="147">
        <f t="shared" si="84"/>
        <v>10478</v>
      </c>
    </row>
    <row r="1049" spans="1:25" s="148" customFormat="1" ht="13.9" customHeight="1">
      <c r="A1049" s="137">
        <v>1049</v>
      </c>
      <c r="B1049" s="138" t="s">
        <v>1427</v>
      </c>
      <c r="C1049" s="138" t="s">
        <v>1429</v>
      </c>
      <c r="D1049" s="138"/>
      <c r="E1049" s="2">
        <v>0</v>
      </c>
      <c r="F1049" s="2" t="s">
        <v>422</v>
      </c>
      <c r="G1049" s="2" t="s">
        <v>1923</v>
      </c>
      <c r="H1049" s="2" t="s">
        <v>1924</v>
      </c>
      <c r="I1049" s="139" t="s">
        <v>1920</v>
      </c>
      <c r="J1049" s="139" t="s">
        <v>1605</v>
      </c>
      <c r="K1049" s="139" t="s">
        <v>612</v>
      </c>
      <c r="L1049" s="139" t="s">
        <v>298</v>
      </c>
      <c r="M1049" s="140" t="s">
        <v>8160</v>
      </c>
      <c r="N1049" s="141">
        <v>46.41</v>
      </c>
      <c r="O1049" s="142">
        <f t="shared" si="80"/>
        <v>200</v>
      </c>
      <c r="P1049" s="2">
        <v>200</v>
      </c>
      <c r="Q1049" s="2"/>
      <c r="R1049" s="143" t="e">
        <f t="shared" si="81"/>
        <v>#DIV/0!</v>
      </c>
      <c r="S1049" s="143">
        <f t="shared" si="82"/>
        <v>0</v>
      </c>
      <c r="T1049" s="144">
        <f>IF(P1049="nio",0,IF(P1049&gt;0,VLOOKUP(K1049,'3-Productie normen'!A:W,VLOOKUP(P1049,'3-Productie normen'!$B$37:$C$59,2,FALSE),FALSE)))/VLOOKUP(B1049,'2-Kosten per locatie'!$A$11:$C$31,3,FALSE)</f>
        <v>0</v>
      </c>
      <c r="U1049" s="144">
        <f t="shared" si="83"/>
        <v>0</v>
      </c>
      <c r="V1049" s="145" t="str">
        <f>VLOOKUP(K1049,'3-Productie normen'!A:AG,29,FALSE)</f>
        <v>L</v>
      </c>
      <c r="W1049" s="145"/>
      <c r="X1049" s="146"/>
      <c r="Y1049" s="147">
        <f t="shared" si="84"/>
        <v>9282</v>
      </c>
    </row>
    <row r="1050" spans="1:25" s="148" customFormat="1" ht="13.9" customHeight="1">
      <c r="A1050" s="137">
        <v>1050</v>
      </c>
      <c r="B1050" s="138" t="s">
        <v>1427</v>
      </c>
      <c r="C1050" s="138" t="s">
        <v>1429</v>
      </c>
      <c r="D1050" s="138"/>
      <c r="E1050" s="2">
        <v>0</v>
      </c>
      <c r="F1050" s="2" t="s">
        <v>422</v>
      </c>
      <c r="G1050" s="2" t="s">
        <v>1925</v>
      </c>
      <c r="H1050" s="2" t="s">
        <v>1926</v>
      </c>
      <c r="I1050" s="139" t="s">
        <v>1920</v>
      </c>
      <c r="J1050" s="139" t="s">
        <v>1605</v>
      </c>
      <c r="K1050" s="139" t="s">
        <v>612</v>
      </c>
      <c r="L1050" s="139" t="s">
        <v>298</v>
      </c>
      <c r="M1050" s="140" t="s">
        <v>8160</v>
      </c>
      <c r="N1050" s="141">
        <v>47.27</v>
      </c>
      <c r="O1050" s="142">
        <f t="shared" si="80"/>
        <v>200</v>
      </c>
      <c r="P1050" s="2">
        <v>200</v>
      </c>
      <c r="Q1050" s="2"/>
      <c r="R1050" s="143" t="e">
        <f t="shared" si="81"/>
        <v>#DIV/0!</v>
      </c>
      <c r="S1050" s="143">
        <f t="shared" si="82"/>
        <v>0</v>
      </c>
      <c r="T1050" s="144">
        <f>IF(P1050="nio",0,IF(P1050&gt;0,VLOOKUP(K1050,'3-Productie normen'!A:W,VLOOKUP(P1050,'3-Productie normen'!$B$37:$C$59,2,FALSE),FALSE)))/VLOOKUP(B1050,'2-Kosten per locatie'!$A$11:$C$31,3,FALSE)</f>
        <v>0</v>
      </c>
      <c r="U1050" s="144">
        <f t="shared" si="83"/>
        <v>0</v>
      </c>
      <c r="V1050" s="145" t="str">
        <f>VLOOKUP(K1050,'3-Productie normen'!A:AG,29,FALSE)</f>
        <v>L</v>
      </c>
      <c r="W1050" s="145"/>
      <c r="X1050" s="146"/>
      <c r="Y1050" s="147">
        <f t="shared" si="84"/>
        <v>9454</v>
      </c>
    </row>
    <row r="1051" spans="1:25" s="148" customFormat="1" ht="13.9" customHeight="1">
      <c r="A1051" s="137">
        <v>1051</v>
      </c>
      <c r="B1051" s="138" t="s">
        <v>1427</v>
      </c>
      <c r="C1051" s="138" t="s">
        <v>1429</v>
      </c>
      <c r="D1051" s="138"/>
      <c r="E1051" s="2">
        <v>0</v>
      </c>
      <c r="F1051" s="2" t="s">
        <v>422</v>
      </c>
      <c r="G1051" s="2" t="s">
        <v>1927</v>
      </c>
      <c r="H1051" s="2" t="s">
        <v>1655</v>
      </c>
      <c r="I1051" s="139" t="s">
        <v>1920</v>
      </c>
      <c r="J1051" s="139" t="s">
        <v>1928</v>
      </c>
      <c r="K1051" s="139" t="s">
        <v>1510</v>
      </c>
      <c r="L1051" s="139" t="s">
        <v>298</v>
      </c>
      <c r="M1051" s="140" t="s">
        <v>8160</v>
      </c>
      <c r="N1051" s="141">
        <v>53.97</v>
      </c>
      <c r="O1051" s="142">
        <f t="shared" si="80"/>
        <v>200</v>
      </c>
      <c r="P1051" s="2">
        <v>200</v>
      </c>
      <c r="Q1051" s="2"/>
      <c r="R1051" s="143" t="e">
        <f t="shared" si="81"/>
        <v>#DIV/0!</v>
      </c>
      <c r="S1051" s="143">
        <f t="shared" si="82"/>
        <v>0</v>
      </c>
      <c r="T1051" s="144">
        <f>IF(P1051="nio",0,IF(P1051&gt;0,VLOOKUP(K1051,'3-Productie normen'!A:W,VLOOKUP(P1051,'3-Productie normen'!$B$37:$C$59,2,FALSE),FALSE)))/VLOOKUP(B1051,'2-Kosten per locatie'!$A$11:$C$31,3,FALSE)</f>
        <v>0</v>
      </c>
      <c r="U1051" s="144">
        <f t="shared" si="83"/>
        <v>0</v>
      </c>
      <c r="V1051" s="145" t="str">
        <f>VLOOKUP(K1051,'3-Productie normen'!A:AG,29,FALSE)</f>
        <v>L</v>
      </c>
      <c r="W1051" s="145"/>
      <c r="X1051" s="146"/>
      <c r="Y1051" s="147">
        <f t="shared" si="84"/>
        <v>10794</v>
      </c>
    </row>
    <row r="1052" spans="1:25" s="148" customFormat="1" ht="13.9" customHeight="1">
      <c r="A1052" s="137">
        <v>1052</v>
      </c>
      <c r="B1052" s="138" t="s">
        <v>1427</v>
      </c>
      <c r="C1052" s="138" t="s">
        <v>1429</v>
      </c>
      <c r="D1052" s="138"/>
      <c r="E1052" s="2">
        <v>0</v>
      </c>
      <c r="F1052" s="2" t="s">
        <v>422</v>
      </c>
      <c r="G1052" s="2" t="s">
        <v>1929</v>
      </c>
      <c r="H1052" s="2" t="s">
        <v>1658</v>
      </c>
      <c r="I1052" s="139" t="s">
        <v>1920</v>
      </c>
      <c r="J1052" s="139" t="s">
        <v>1930</v>
      </c>
      <c r="K1052" s="139" t="s">
        <v>304</v>
      </c>
      <c r="L1052" s="139" t="s">
        <v>298</v>
      </c>
      <c r="M1052" s="140" t="s">
        <v>8160</v>
      </c>
      <c r="N1052" s="141">
        <v>54.64</v>
      </c>
      <c r="O1052" s="142">
        <f t="shared" si="80"/>
        <v>200</v>
      </c>
      <c r="P1052" s="2">
        <v>200</v>
      </c>
      <c r="Q1052" s="2"/>
      <c r="R1052" s="143" t="e">
        <f t="shared" si="81"/>
        <v>#DIV/0!</v>
      </c>
      <c r="S1052" s="143">
        <f t="shared" si="82"/>
        <v>0</v>
      </c>
      <c r="T1052" s="144">
        <f>IF(P1052="nio",0,IF(P1052&gt;0,VLOOKUP(K1052,'3-Productie normen'!A:W,VLOOKUP(P1052,'3-Productie normen'!$B$37:$C$59,2,FALSE),FALSE)))/VLOOKUP(B1052,'2-Kosten per locatie'!$A$11:$C$31,3,FALSE)</f>
        <v>0</v>
      </c>
      <c r="U1052" s="144">
        <f t="shared" si="83"/>
        <v>0</v>
      </c>
      <c r="V1052" s="145" t="str">
        <f>VLOOKUP(K1052,'3-Productie normen'!A:AG,29,FALSE)</f>
        <v>V</v>
      </c>
      <c r="W1052" s="145"/>
      <c r="X1052" s="146"/>
      <c r="Y1052" s="147">
        <f t="shared" si="84"/>
        <v>10928</v>
      </c>
    </row>
    <row r="1053" spans="1:25" s="148" customFormat="1" ht="13.9" customHeight="1">
      <c r="A1053" s="137">
        <v>1053</v>
      </c>
      <c r="B1053" s="138" t="s">
        <v>1427</v>
      </c>
      <c r="C1053" s="138" t="s">
        <v>1429</v>
      </c>
      <c r="D1053" s="138"/>
      <c r="E1053" s="2">
        <v>0</v>
      </c>
      <c r="F1053" s="2" t="s">
        <v>422</v>
      </c>
      <c r="G1053" s="2" t="s">
        <v>1931</v>
      </c>
      <c r="H1053" s="2" t="s">
        <v>1680</v>
      </c>
      <c r="I1053" s="139" t="s">
        <v>1920</v>
      </c>
      <c r="J1053" s="139" t="s">
        <v>1605</v>
      </c>
      <c r="K1053" s="139" t="s">
        <v>612</v>
      </c>
      <c r="L1053" s="139" t="s">
        <v>1932</v>
      </c>
      <c r="M1053" s="140"/>
      <c r="N1053" s="141">
        <v>56.55</v>
      </c>
      <c r="O1053" s="142">
        <f t="shared" si="80"/>
        <v>200</v>
      </c>
      <c r="P1053" s="2">
        <v>200</v>
      </c>
      <c r="Q1053" s="2"/>
      <c r="R1053" s="143" t="e">
        <f t="shared" si="81"/>
        <v>#DIV/0!</v>
      </c>
      <c r="S1053" s="143">
        <f t="shared" si="82"/>
        <v>0</v>
      </c>
      <c r="T1053" s="144">
        <f>IF(P1053="nio",0,IF(P1053&gt;0,VLOOKUP(K1053,'3-Productie normen'!A:W,VLOOKUP(P1053,'3-Productie normen'!$B$37:$C$59,2,FALSE),FALSE)))/VLOOKUP(B1053,'2-Kosten per locatie'!$A$11:$C$31,3,FALSE)</f>
        <v>0</v>
      </c>
      <c r="U1053" s="144">
        <f t="shared" si="83"/>
        <v>0</v>
      </c>
      <c r="V1053" s="145" t="str">
        <f>VLOOKUP(K1053,'3-Productie normen'!A:AG,29,FALSE)</f>
        <v>L</v>
      </c>
      <c r="W1053" s="145"/>
      <c r="X1053" s="146"/>
      <c r="Y1053" s="147">
        <f t="shared" si="84"/>
        <v>11310</v>
      </c>
    </row>
    <row r="1054" spans="1:25" s="148" customFormat="1" ht="13.9" customHeight="1">
      <c r="A1054" s="137">
        <v>1054</v>
      </c>
      <c r="B1054" s="138" t="s">
        <v>1427</v>
      </c>
      <c r="C1054" s="138" t="s">
        <v>1429</v>
      </c>
      <c r="D1054" s="138"/>
      <c r="E1054" s="2">
        <v>0</v>
      </c>
      <c r="F1054" s="2" t="s">
        <v>422</v>
      </c>
      <c r="G1054" s="2" t="s">
        <v>1933</v>
      </c>
      <c r="H1054" s="2" t="s">
        <v>1673</v>
      </c>
      <c r="I1054" s="139" t="s">
        <v>1920</v>
      </c>
      <c r="J1054" s="139" t="s">
        <v>1605</v>
      </c>
      <c r="K1054" s="139" t="s">
        <v>612</v>
      </c>
      <c r="L1054" s="139" t="s">
        <v>1932</v>
      </c>
      <c r="M1054" s="140"/>
      <c r="N1054" s="141">
        <v>53.93</v>
      </c>
      <c r="O1054" s="142">
        <f t="shared" si="80"/>
        <v>200</v>
      </c>
      <c r="P1054" s="2">
        <v>200</v>
      </c>
      <c r="Q1054" s="2"/>
      <c r="R1054" s="143" t="e">
        <f t="shared" si="81"/>
        <v>#DIV/0!</v>
      </c>
      <c r="S1054" s="143">
        <f t="shared" si="82"/>
        <v>0</v>
      </c>
      <c r="T1054" s="144">
        <f>IF(P1054="nio",0,IF(P1054&gt;0,VLOOKUP(K1054,'3-Productie normen'!A:W,VLOOKUP(P1054,'3-Productie normen'!$B$37:$C$59,2,FALSE),FALSE)))/VLOOKUP(B1054,'2-Kosten per locatie'!$A$11:$C$31,3,FALSE)</f>
        <v>0</v>
      </c>
      <c r="U1054" s="144">
        <f t="shared" si="83"/>
        <v>0</v>
      </c>
      <c r="V1054" s="145" t="str">
        <f>VLOOKUP(K1054,'3-Productie normen'!A:AG,29,FALSE)</f>
        <v>L</v>
      </c>
      <c r="W1054" s="145"/>
      <c r="X1054" s="146"/>
      <c r="Y1054" s="147">
        <f t="shared" si="84"/>
        <v>10786</v>
      </c>
    </row>
    <row r="1055" spans="1:25" s="148" customFormat="1" ht="13.9" customHeight="1">
      <c r="A1055" s="137">
        <v>1055</v>
      </c>
      <c r="B1055" s="138" t="s">
        <v>1427</v>
      </c>
      <c r="C1055" s="138" t="s">
        <v>1429</v>
      </c>
      <c r="D1055" s="138"/>
      <c r="E1055" s="2">
        <v>0</v>
      </c>
      <c r="F1055" s="2" t="s">
        <v>422</v>
      </c>
      <c r="G1055" s="2" t="s">
        <v>1934</v>
      </c>
      <c r="H1055" s="2" t="s">
        <v>1671</v>
      </c>
      <c r="I1055" s="139" t="s">
        <v>1920</v>
      </c>
      <c r="J1055" s="139" t="s">
        <v>1605</v>
      </c>
      <c r="K1055" s="139" t="s">
        <v>612</v>
      </c>
      <c r="L1055" s="139" t="s">
        <v>298</v>
      </c>
      <c r="M1055" s="140" t="s">
        <v>8160</v>
      </c>
      <c r="N1055" s="141">
        <v>52.95</v>
      </c>
      <c r="O1055" s="142">
        <f t="shared" si="80"/>
        <v>200</v>
      </c>
      <c r="P1055" s="2">
        <v>200</v>
      </c>
      <c r="Q1055" s="2"/>
      <c r="R1055" s="143" t="e">
        <f t="shared" si="81"/>
        <v>#DIV/0!</v>
      </c>
      <c r="S1055" s="143">
        <f t="shared" si="82"/>
        <v>0</v>
      </c>
      <c r="T1055" s="144">
        <f>IF(P1055="nio",0,IF(P1055&gt;0,VLOOKUP(K1055,'3-Productie normen'!A:W,VLOOKUP(P1055,'3-Productie normen'!$B$37:$C$59,2,FALSE),FALSE)))/VLOOKUP(B1055,'2-Kosten per locatie'!$A$11:$C$31,3,FALSE)</f>
        <v>0</v>
      </c>
      <c r="U1055" s="144">
        <f t="shared" si="83"/>
        <v>0</v>
      </c>
      <c r="V1055" s="145" t="str">
        <f>VLOOKUP(K1055,'3-Productie normen'!A:AG,29,FALSE)</f>
        <v>L</v>
      </c>
      <c r="W1055" s="145"/>
      <c r="X1055" s="146"/>
      <c r="Y1055" s="147">
        <f t="shared" si="84"/>
        <v>10590</v>
      </c>
    </row>
    <row r="1056" spans="1:25" s="148" customFormat="1" ht="13.9" customHeight="1">
      <c r="A1056" s="137">
        <v>1056</v>
      </c>
      <c r="B1056" s="138" t="s">
        <v>1427</v>
      </c>
      <c r="C1056" s="138" t="s">
        <v>1429</v>
      </c>
      <c r="D1056" s="138"/>
      <c r="E1056" s="2">
        <v>0</v>
      </c>
      <c r="F1056" s="2" t="s">
        <v>422</v>
      </c>
      <c r="G1056" s="2" t="s">
        <v>1935</v>
      </c>
      <c r="H1056" s="2" t="s">
        <v>1669</v>
      </c>
      <c r="I1056" s="139" t="s">
        <v>1920</v>
      </c>
      <c r="J1056" s="139" t="s">
        <v>1605</v>
      </c>
      <c r="K1056" s="139" t="s">
        <v>612</v>
      </c>
      <c r="L1056" s="139" t="s">
        <v>298</v>
      </c>
      <c r="M1056" s="140" t="s">
        <v>8160</v>
      </c>
      <c r="N1056" s="141">
        <v>52.94</v>
      </c>
      <c r="O1056" s="142">
        <f t="shared" si="80"/>
        <v>200</v>
      </c>
      <c r="P1056" s="2">
        <v>200</v>
      </c>
      <c r="Q1056" s="2"/>
      <c r="R1056" s="143" t="e">
        <f t="shared" si="81"/>
        <v>#DIV/0!</v>
      </c>
      <c r="S1056" s="143">
        <f t="shared" si="82"/>
        <v>0</v>
      </c>
      <c r="T1056" s="144">
        <f>IF(P1056="nio",0,IF(P1056&gt;0,VLOOKUP(K1056,'3-Productie normen'!A:W,VLOOKUP(P1056,'3-Productie normen'!$B$37:$C$59,2,FALSE),FALSE)))/VLOOKUP(B1056,'2-Kosten per locatie'!$A$11:$C$31,3,FALSE)</f>
        <v>0</v>
      </c>
      <c r="U1056" s="144">
        <f t="shared" si="83"/>
        <v>0</v>
      </c>
      <c r="V1056" s="145" t="str">
        <f>VLOOKUP(K1056,'3-Productie normen'!A:AG,29,FALSE)</f>
        <v>L</v>
      </c>
      <c r="W1056" s="145"/>
      <c r="X1056" s="146"/>
      <c r="Y1056" s="147">
        <f t="shared" si="84"/>
        <v>10588</v>
      </c>
    </row>
    <row r="1057" spans="1:25" s="148" customFormat="1" ht="13.9" customHeight="1">
      <c r="A1057" s="137">
        <v>1057</v>
      </c>
      <c r="B1057" s="138" t="s">
        <v>1427</v>
      </c>
      <c r="C1057" s="138" t="s">
        <v>1429</v>
      </c>
      <c r="D1057" s="138"/>
      <c r="E1057" s="2">
        <v>0</v>
      </c>
      <c r="F1057" s="2" t="s">
        <v>422</v>
      </c>
      <c r="G1057" s="2" t="s">
        <v>1936</v>
      </c>
      <c r="H1057" s="2" t="s">
        <v>1662</v>
      </c>
      <c r="I1057" s="139" t="s">
        <v>1920</v>
      </c>
      <c r="J1057" s="139" t="s">
        <v>1605</v>
      </c>
      <c r="K1057" s="139" t="s">
        <v>612</v>
      </c>
      <c r="L1057" s="139" t="s">
        <v>298</v>
      </c>
      <c r="M1057" s="140" t="s">
        <v>8160</v>
      </c>
      <c r="N1057" s="141">
        <v>54</v>
      </c>
      <c r="O1057" s="142">
        <f t="shared" si="80"/>
        <v>200</v>
      </c>
      <c r="P1057" s="2">
        <v>200</v>
      </c>
      <c r="Q1057" s="2"/>
      <c r="R1057" s="143" t="e">
        <f t="shared" si="81"/>
        <v>#DIV/0!</v>
      </c>
      <c r="S1057" s="143">
        <f t="shared" si="82"/>
        <v>0</v>
      </c>
      <c r="T1057" s="144">
        <f>IF(P1057="nio",0,IF(P1057&gt;0,VLOOKUP(K1057,'3-Productie normen'!A:W,VLOOKUP(P1057,'3-Productie normen'!$B$37:$C$59,2,FALSE),FALSE)))/VLOOKUP(B1057,'2-Kosten per locatie'!$A$11:$C$31,3,FALSE)</f>
        <v>0</v>
      </c>
      <c r="U1057" s="144">
        <f t="shared" si="83"/>
        <v>0</v>
      </c>
      <c r="V1057" s="145" t="str">
        <f>VLOOKUP(K1057,'3-Productie normen'!A:AG,29,FALSE)</f>
        <v>L</v>
      </c>
      <c r="W1057" s="145"/>
      <c r="X1057" s="146"/>
      <c r="Y1057" s="147">
        <f t="shared" si="84"/>
        <v>10800</v>
      </c>
    </row>
    <row r="1058" spans="1:25" s="148" customFormat="1" ht="13.9" customHeight="1">
      <c r="A1058" s="137">
        <v>1058</v>
      </c>
      <c r="B1058" s="138" t="s">
        <v>1427</v>
      </c>
      <c r="C1058" s="138" t="s">
        <v>1429</v>
      </c>
      <c r="D1058" s="138"/>
      <c r="E1058" s="2">
        <v>0</v>
      </c>
      <c r="F1058" s="2" t="s">
        <v>422</v>
      </c>
      <c r="G1058" s="2" t="s">
        <v>1937</v>
      </c>
      <c r="H1058" s="2" t="s">
        <v>1660</v>
      </c>
      <c r="I1058" s="139" t="s">
        <v>1920</v>
      </c>
      <c r="J1058" s="139" t="s">
        <v>1605</v>
      </c>
      <c r="K1058" s="139" t="s">
        <v>612</v>
      </c>
      <c r="L1058" s="139" t="s">
        <v>298</v>
      </c>
      <c r="M1058" s="140" t="s">
        <v>8160</v>
      </c>
      <c r="N1058" s="141">
        <v>53.06</v>
      </c>
      <c r="O1058" s="142">
        <f t="shared" si="80"/>
        <v>200</v>
      </c>
      <c r="P1058" s="2">
        <v>200</v>
      </c>
      <c r="Q1058" s="2"/>
      <c r="R1058" s="143" t="e">
        <f t="shared" si="81"/>
        <v>#DIV/0!</v>
      </c>
      <c r="S1058" s="143">
        <f t="shared" si="82"/>
        <v>0</v>
      </c>
      <c r="T1058" s="144">
        <f>IF(P1058="nio",0,IF(P1058&gt;0,VLOOKUP(K1058,'3-Productie normen'!A:W,VLOOKUP(P1058,'3-Productie normen'!$B$37:$C$59,2,FALSE),FALSE)))/VLOOKUP(B1058,'2-Kosten per locatie'!$A$11:$C$31,3,FALSE)</f>
        <v>0</v>
      </c>
      <c r="U1058" s="144">
        <f t="shared" si="83"/>
        <v>0</v>
      </c>
      <c r="V1058" s="145" t="str">
        <f>VLOOKUP(K1058,'3-Productie normen'!A:AG,29,FALSE)</f>
        <v>L</v>
      </c>
      <c r="W1058" s="145"/>
      <c r="X1058" s="146"/>
      <c r="Y1058" s="147">
        <f t="shared" si="84"/>
        <v>10612</v>
      </c>
    </row>
    <row r="1059" spans="1:25" s="148" customFormat="1" ht="13.9" customHeight="1">
      <c r="A1059" s="137">
        <v>1059</v>
      </c>
      <c r="B1059" s="138" t="s">
        <v>1427</v>
      </c>
      <c r="C1059" s="138" t="s">
        <v>1429</v>
      </c>
      <c r="D1059" s="138"/>
      <c r="E1059" s="2">
        <v>0</v>
      </c>
      <c r="F1059" s="2" t="s">
        <v>746</v>
      </c>
      <c r="G1059" s="2" t="s">
        <v>1938</v>
      </c>
      <c r="H1059" s="2" t="s">
        <v>1939</v>
      </c>
      <c r="I1059" s="139" t="s">
        <v>484</v>
      </c>
      <c r="J1059" s="139" t="s">
        <v>1437</v>
      </c>
      <c r="K1059" s="139" t="s">
        <v>248</v>
      </c>
      <c r="L1059" s="139" t="s">
        <v>298</v>
      </c>
      <c r="M1059" s="140" t="s">
        <v>8160</v>
      </c>
      <c r="N1059" s="141">
        <v>23.3</v>
      </c>
      <c r="O1059" s="142">
        <f t="shared" si="80"/>
        <v>200</v>
      </c>
      <c r="P1059" s="2">
        <v>200</v>
      </c>
      <c r="Q1059" s="2"/>
      <c r="R1059" s="143" t="e">
        <f t="shared" si="81"/>
        <v>#DIV/0!</v>
      </c>
      <c r="S1059" s="143">
        <f t="shared" si="82"/>
        <v>0</v>
      </c>
      <c r="T1059" s="144">
        <f>IF(P1059="nio",0,IF(P1059&gt;0,VLOOKUP(K1059,'3-Productie normen'!A:W,VLOOKUP(P1059,'3-Productie normen'!$B$37:$C$59,2,FALSE),FALSE)))/VLOOKUP(B1059,'2-Kosten per locatie'!$A$11:$C$31,3,FALSE)</f>
        <v>0</v>
      </c>
      <c r="U1059" s="144">
        <f t="shared" si="83"/>
        <v>0</v>
      </c>
      <c r="V1059" s="145" t="str">
        <f>VLOOKUP(K1059,'3-Productie normen'!A:AG,29,FALSE)</f>
        <v>V</v>
      </c>
      <c r="W1059" s="145"/>
      <c r="X1059" s="146"/>
      <c r="Y1059" s="147">
        <f t="shared" si="84"/>
        <v>4660</v>
      </c>
    </row>
    <row r="1060" spans="1:25" s="148" customFormat="1" ht="13.9" customHeight="1">
      <c r="A1060" s="137">
        <v>1060</v>
      </c>
      <c r="B1060" s="138" t="s">
        <v>1427</v>
      </c>
      <c r="C1060" s="138" t="s">
        <v>1429</v>
      </c>
      <c r="D1060" s="138"/>
      <c r="E1060" s="2">
        <v>0</v>
      </c>
      <c r="F1060" s="2" t="s">
        <v>746</v>
      </c>
      <c r="G1060" s="2" t="s">
        <v>1940</v>
      </c>
      <c r="H1060" s="2" t="s">
        <v>1941</v>
      </c>
      <c r="I1060" s="139" t="s">
        <v>484</v>
      </c>
      <c r="J1060" s="139" t="s">
        <v>1437</v>
      </c>
      <c r="K1060" s="139" t="s">
        <v>248</v>
      </c>
      <c r="L1060" s="139" t="s">
        <v>298</v>
      </c>
      <c r="M1060" s="140" t="s">
        <v>8160</v>
      </c>
      <c r="N1060" s="141">
        <v>26.63</v>
      </c>
      <c r="O1060" s="142">
        <f t="shared" si="80"/>
        <v>200</v>
      </c>
      <c r="P1060" s="2">
        <v>200</v>
      </c>
      <c r="Q1060" s="2"/>
      <c r="R1060" s="143" t="e">
        <f t="shared" si="81"/>
        <v>#DIV/0!</v>
      </c>
      <c r="S1060" s="143">
        <f t="shared" si="82"/>
        <v>0</v>
      </c>
      <c r="T1060" s="144">
        <f>IF(P1060="nio",0,IF(P1060&gt;0,VLOOKUP(K1060,'3-Productie normen'!A:W,VLOOKUP(P1060,'3-Productie normen'!$B$37:$C$59,2,FALSE),FALSE)))/VLOOKUP(B1060,'2-Kosten per locatie'!$A$11:$C$31,3,FALSE)</f>
        <v>0</v>
      </c>
      <c r="U1060" s="144">
        <f t="shared" si="83"/>
        <v>0</v>
      </c>
      <c r="V1060" s="145" t="str">
        <f>VLOOKUP(K1060,'3-Productie normen'!A:AG,29,FALSE)</f>
        <v>V</v>
      </c>
      <c r="W1060" s="145"/>
      <c r="X1060" s="146"/>
      <c r="Y1060" s="147">
        <f t="shared" si="84"/>
        <v>5326</v>
      </c>
    </row>
    <row r="1061" spans="1:25" s="148" customFormat="1" ht="13.9" customHeight="1">
      <c r="A1061" s="137">
        <v>1061</v>
      </c>
      <c r="B1061" s="138" t="s">
        <v>1427</v>
      </c>
      <c r="C1061" s="138" t="s">
        <v>1429</v>
      </c>
      <c r="D1061" s="138"/>
      <c r="E1061" s="2">
        <v>0</v>
      </c>
      <c r="F1061" s="2" t="s">
        <v>746</v>
      </c>
      <c r="G1061" s="2" t="s">
        <v>1942</v>
      </c>
      <c r="H1061" s="2" t="s">
        <v>1943</v>
      </c>
      <c r="I1061" s="139" t="s">
        <v>484</v>
      </c>
      <c r="J1061" s="139" t="s">
        <v>1689</v>
      </c>
      <c r="K1061" s="139" t="s">
        <v>259</v>
      </c>
      <c r="L1061" s="139" t="s">
        <v>246</v>
      </c>
      <c r="M1061" s="140"/>
      <c r="N1061" s="141">
        <v>1.84</v>
      </c>
      <c r="O1061" s="142">
        <f t="shared" si="80"/>
        <v>0</v>
      </c>
      <c r="P1061" s="2" t="s">
        <v>477</v>
      </c>
      <c r="Q1061" s="2"/>
      <c r="R1061" s="143">
        <f t="shared" si="81"/>
        <v>0</v>
      </c>
      <c r="S1061" s="143">
        <f t="shared" si="82"/>
        <v>0</v>
      </c>
      <c r="T1061" s="144">
        <f>IF(P1061="nio",0,IF(P1061&gt;0,VLOOKUP(K1061,'3-Productie normen'!A:W,VLOOKUP(P1061,'3-Productie normen'!$B$37:$C$59,2,FALSE),FALSE)))/VLOOKUP(B1061,'2-Kosten per locatie'!$A$11:$C$31,3,FALSE)</f>
        <v>0</v>
      </c>
      <c r="U1061" s="144">
        <f t="shared" si="83"/>
        <v>0</v>
      </c>
      <c r="V1061" s="145">
        <f>VLOOKUP(K1061,'3-Productie normen'!A:AG,29,FALSE)</f>
        <v>0</v>
      </c>
      <c r="W1061" s="145"/>
      <c r="X1061" s="146"/>
      <c r="Y1061" s="147">
        <f t="shared" si="84"/>
        <v>0</v>
      </c>
    </row>
    <row r="1062" spans="1:25" s="148" customFormat="1" ht="13.9" customHeight="1">
      <c r="A1062" s="137">
        <v>1062</v>
      </c>
      <c r="B1062" s="138" t="s">
        <v>1427</v>
      </c>
      <c r="C1062" s="138" t="s">
        <v>1429</v>
      </c>
      <c r="D1062" s="138"/>
      <c r="E1062" s="2">
        <v>0</v>
      </c>
      <c r="F1062" s="2" t="s">
        <v>746</v>
      </c>
      <c r="G1062" s="2" t="s">
        <v>1944</v>
      </c>
      <c r="H1062" s="2" t="s">
        <v>1945</v>
      </c>
      <c r="I1062" s="139" t="s">
        <v>491</v>
      </c>
      <c r="J1062" s="139" t="s">
        <v>1443</v>
      </c>
      <c r="K1062" s="139" t="s">
        <v>4571</v>
      </c>
      <c r="L1062" s="139" t="s">
        <v>298</v>
      </c>
      <c r="M1062" s="140" t="s">
        <v>8160</v>
      </c>
      <c r="N1062" s="141">
        <v>6.38</v>
      </c>
      <c r="O1062" s="142">
        <f t="shared" si="80"/>
        <v>200</v>
      </c>
      <c r="P1062" s="2">
        <v>200</v>
      </c>
      <c r="Q1062" s="2"/>
      <c r="R1062" s="143" t="e">
        <f t="shared" si="81"/>
        <v>#DIV/0!</v>
      </c>
      <c r="S1062" s="143">
        <f t="shared" si="82"/>
        <v>0</v>
      </c>
      <c r="T1062" s="144">
        <f>IF(P1062="nio",0,IF(P1062&gt;0,VLOOKUP(K1062,'3-Productie normen'!A:W,VLOOKUP(P1062,'3-Productie normen'!$B$37:$C$59,2,FALSE),FALSE)))/VLOOKUP(B1062,'2-Kosten per locatie'!$A$11:$C$31,3,FALSE)</f>
        <v>0</v>
      </c>
      <c r="U1062" s="144">
        <f t="shared" si="83"/>
        <v>0</v>
      </c>
      <c r="V1062" s="145" t="str">
        <f>VLOOKUP(K1062,'3-Productie normen'!A:AG,29,FALSE)</f>
        <v>V</v>
      </c>
      <c r="W1062" s="145"/>
      <c r="X1062" s="146"/>
      <c r="Y1062" s="147">
        <f t="shared" si="84"/>
        <v>1276</v>
      </c>
    </row>
    <row r="1063" spans="1:25" s="148" customFormat="1" ht="13.9" customHeight="1">
      <c r="A1063" s="137">
        <v>1063</v>
      </c>
      <c r="B1063" s="138" t="s">
        <v>1427</v>
      </c>
      <c r="C1063" s="138" t="s">
        <v>1429</v>
      </c>
      <c r="D1063" s="138"/>
      <c r="E1063" s="2">
        <v>0</v>
      </c>
      <c r="F1063" s="2" t="s">
        <v>746</v>
      </c>
      <c r="G1063" s="2" t="s">
        <v>1946</v>
      </c>
      <c r="H1063" s="2" t="s">
        <v>1947</v>
      </c>
      <c r="I1063" s="139" t="s">
        <v>491</v>
      </c>
      <c r="J1063" s="139" t="s">
        <v>1443</v>
      </c>
      <c r="K1063" s="139" t="s">
        <v>4571</v>
      </c>
      <c r="L1063" s="139" t="s">
        <v>298</v>
      </c>
      <c r="M1063" s="140" t="s">
        <v>8160</v>
      </c>
      <c r="N1063" s="141">
        <v>8.85</v>
      </c>
      <c r="O1063" s="142">
        <f t="shared" si="80"/>
        <v>200</v>
      </c>
      <c r="P1063" s="2">
        <v>200</v>
      </c>
      <c r="Q1063" s="2"/>
      <c r="R1063" s="143" t="e">
        <f t="shared" si="81"/>
        <v>#DIV/0!</v>
      </c>
      <c r="S1063" s="143">
        <f t="shared" si="82"/>
        <v>0</v>
      </c>
      <c r="T1063" s="144">
        <f>IF(P1063="nio",0,IF(P1063&gt;0,VLOOKUP(K1063,'3-Productie normen'!A:W,VLOOKUP(P1063,'3-Productie normen'!$B$37:$C$59,2,FALSE),FALSE)))/VLOOKUP(B1063,'2-Kosten per locatie'!$A$11:$C$31,3,FALSE)</f>
        <v>0</v>
      </c>
      <c r="U1063" s="144">
        <f t="shared" si="83"/>
        <v>0</v>
      </c>
      <c r="V1063" s="145" t="str">
        <f>VLOOKUP(K1063,'3-Productie normen'!A:AG,29,FALSE)</f>
        <v>V</v>
      </c>
      <c r="W1063" s="145"/>
      <c r="X1063" s="146"/>
      <c r="Y1063" s="147">
        <f t="shared" si="84"/>
        <v>1770</v>
      </c>
    </row>
    <row r="1064" spans="1:25" s="148" customFormat="1" ht="13.9" customHeight="1">
      <c r="A1064" s="137">
        <v>1064</v>
      </c>
      <c r="B1064" s="138" t="s">
        <v>1427</v>
      </c>
      <c r="C1064" s="138" t="s">
        <v>1429</v>
      </c>
      <c r="D1064" s="138"/>
      <c r="E1064" s="2">
        <v>0</v>
      </c>
      <c r="F1064" s="2" t="s">
        <v>746</v>
      </c>
      <c r="G1064" s="2" t="s">
        <v>1948</v>
      </c>
      <c r="H1064" s="2" t="s">
        <v>1949</v>
      </c>
      <c r="I1064" s="139" t="s">
        <v>491</v>
      </c>
      <c r="J1064" s="139" t="s">
        <v>1950</v>
      </c>
      <c r="K1064" s="139" t="s">
        <v>417</v>
      </c>
      <c r="L1064" s="139" t="s">
        <v>298</v>
      </c>
      <c r="M1064" s="140" t="s">
        <v>8160</v>
      </c>
      <c r="N1064" s="141">
        <v>46.18</v>
      </c>
      <c r="O1064" s="142">
        <f t="shared" si="80"/>
        <v>200</v>
      </c>
      <c r="P1064" s="2">
        <v>200</v>
      </c>
      <c r="Q1064" s="2"/>
      <c r="R1064" s="143" t="e">
        <f t="shared" si="81"/>
        <v>#DIV/0!</v>
      </c>
      <c r="S1064" s="143">
        <f t="shared" si="82"/>
        <v>0</v>
      </c>
      <c r="T1064" s="144">
        <f>IF(P1064="nio",0,IF(P1064&gt;0,VLOOKUP(K1064,'3-Productie normen'!A:W,VLOOKUP(P1064,'3-Productie normen'!$B$37:$C$59,2,FALSE),FALSE)))/VLOOKUP(B1064,'2-Kosten per locatie'!$A$11:$C$31,3,FALSE)</f>
        <v>0</v>
      </c>
      <c r="U1064" s="144">
        <f t="shared" si="83"/>
        <v>0</v>
      </c>
      <c r="V1064" s="145" t="str">
        <f>VLOOKUP(K1064,'3-Productie normen'!A:AG,29,FALSE)</f>
        <v>B</v>
      </c>
      <c r="W1064" s="145"/>
      <c r="X1064" s="146"/>
      <c r="Y1064" s="147">
        <f t="shared" si="84"/>
        <v>9236</v>
      </c>
    </row>
    <row r="1065" spans="1:25" s="148" customFormat="1" ht="13.9" customHeight="1">
      <c r="A1065" s="137">
        <v>1065</v>
      </c>
      <c r="B1065" s="138" t="s">
        <v>1427</v>
      </c>
      <c r="C1065" s="138" t="s">
        <v>1429</v>
      </c>
      <c r="D1065" s="138"/>
      <c r="E1065" s="2">
        <v>0</v>
      </c>
      <c r="F1065" s="2" t="s">
        <v>746</v>
      </c>
      <c r="G1065" s="2" t="s">
        <v>1951</v>
      </c>
      <c r="H1065" s="2" t="s">
        <v>1952</v>
      </c>
      <c r="I1065" s="139" t="s">
        <v>267</v>
      </c>
      <c r="J1065" s="139" t="s">
        <v>1528</v>
      </c>
      <c r="K1065" s="139" t="s">
        <v>259</v>
      </c>
      <c r="L1065" s="139" t="s">
        <v>1697</v>
      </c>
      <c r="M1065" s="140"/>
      <c r="N1065" s="141">
        <v>87.96</v>
      </c>
      <c r="O1065" s="142">
        <f t="shared" si="80"/>
        <v>0</v>
      </c>
      <c r="P1065" s="2" t="s">
        <v>477</v>
      </c>
      <c r="Q1065" s="2"/>
      <c r="R1065" s="143">
        <f t="shared" si="81"/>
        <v>0</v>
      </c>
      <c r="S1065" s="143">
        <f t="shared" si="82"/>
        <v>0</v>
      </c>
      <c r="T1065" s="144">
        <f>IF(P1065="nio",0,IF(P1065&gt;0,VLOOKUP(K1065,'3-Productie normen'!A:W,VLOOKUP(P1065,'3-Productie normen'!$B$37:$C$59,2,FALSE),FALSE)))/VLOOKUP(B1065,'2-Kosten per locatie'!$A$11:$C$31,3,FALSE)</f>
        <v>0</v>
      </c>
      <c r="U1065" s="144">
        <f t="shared" si="83"/>
        <v>0</v>
      </c>
      <c r="V1065" s="145">
        <f>VLOOKUP(K1065,'3-Productie normen'!A:AG,29,FALSE)</f>
        <v>0</v>
      </c>
      <c r="W1065" s="145"/>
      <c r="X1065" s="146"/>
      <c r="Y1065" s="147">
        <f t="shared" si="84"/>
        <v>0</v>
      </c>
    </row>
    <row r="1066" spans="1:25" s="148" customFormat="1" ht="13.9" customHeight="1">
      <c r="A1066" s="137">
        <v>1066</v>
      </c>
      <c r="B1066" s="138" t="s">
        <v>1427</v>
      </c>
      <c r="C1066" s="138" t="s">
        <v>1429</v>
      </c>
      <c r="D1066" s="138"/>
      <c r="E1066" s="2">
        <v>0</v>
      </c>
      <c r="F1066" s="2" t="s">
        <v>746</v>
      </c>
      <c r="G1066" s="2" t="s">
        <v>1953</v>
      </c>
      <c r="H1066" s="2" t="s">
        <v>1954</v>
      </c>
      <c r="I1066" s="139" t="s">
        <v>257</v>
      </c>
      <c r="J1066" s="139" t="s">
        <v>1711</v>
      </c>
      <c r="K1066" s="139" t="s">
        <v>259</v>
      </c>
      <c r="L1066" s="139" t="s">
        <v>298</v>
      </c>
      <c r="M1066" s="140"/>
      <c r="N1066" s="141">
        <v>2.12</v>
      </c>
      <c r="O1066" s="142">
        <f t="shared" si="80"/>
        <v>0</v>
      </c>
      <c r="P1066" s="2" t="s">
        <v>477</v>
      </c>
      <c r="Q1066" s="2"/>
      <c r="R1066" s="143">
        <f t="shared" si="81"/>
        <v>0</v>
      </c>
      <c r="S1066" s="143">
        <f t="shared" si="82"/>
        <v>0</v>
      </c>
      <c r="T1066" s="144">
        <f>IF(P1066="nio",0,IF(P1066&gt;0,VLOOKUP(K1066,'3-Productie normen'!A:W,VLOOKUP(P1066,'3-Productie normen'!$B$37:$C$59,2,FALSE),FALSE)))/VLOOKUP(B1066,'2-Kosten per locatie'!$A$11:$C$31,3,FALSE)</f>
        <v>0</v>
      </c>
      <c r="U1066" s="144">
        <f t="shared" si="83"/>
        <v>0</v>
      </c>
      <c r="V1066" s="145">
        <f>VLOOKUP(K1066,'3-Productie normen'!A:AG,29,FALSE)</f>
        <v>0</v>
      </c>
      <c r="W1066" s="145"/>
      <c r="X1066" s="146"/>
      <c r="Y1066" s="147">
        <f t="shared" si="84"/>
        <v>0</v>
      </c>
    </row>
    <row r="1067" spans="1:25" s="148" customFormat="1" ht="13.9" customHeight="1">
      <c r="A1067" s="137">
        <v>1067</v>
      </c>
      <c r="B1067" s="138" t="s">
        <v>1427</v>
      </c>
      <c r="C1067" s="138" t="s">
        <v>1429</v>
      </c>
      <c r="D1067" s="138"/>
      <c r="E1067" s="2">
        <v>0</v>
      </c>
      <c r="F1067" s="2" t="s">
        <v>746</v>
      </c>
      <c r="G1067" s="2" t="s">
        <v>1955</v>
      </c>
      <c r="H1067" s="2" t="s">
        <v>1956</v>
      </c>
      <c r="I1067" s="139" t="s">
        <v>257</v>
      </c>
      <c r="J1067" s="139" t="s">
        <v>1957</v>
      </c>
      <c r="K1067" s="139" t="s">
        <v>259</v>
      </c>
      <c r="L1067" s="139" t="s">
        <v>1958</v>
      </c>
      <c r="M1067" s="140"/>
      <c r="N1067" s="141">
        <v>25.85</v>
      </c>
      <c r="O1067" s="142">
        <f t="shared" si="80"/>
        <v>0</v>
      </c>
      <c r="P1067" s="2" t="s">
        <v>477</v>
      </c>
      <c r="Q1067" s="2"/>
      <c r="R1067" s="143">
        <f t="shared" si="81"/>
        <v>0</v>
      </c>
      <c r="S1067" s="143">
        <f t="shared" si="82"/>
        <v>0</v>
      </c>
      <c r="T1067" s="144">
        <f>IF(P1067="nio",0,IF(P1067&gt;0,VLOOKUP(K1067,'3-Productie normen'!A:W,VLOOKUP(P1067,'3-Productie normen'!$B$37:$C$59,2,FALSE),FALSE)))/VLOOKUP(B1067,'2-Kosten per locatie'!$A$11:$C$31,3,FALSE)</f>
        <v>0</v>
      </c>
      <c r="U1067" s="144">
        <f t="shared" si="83"/>
        <v>0</v>
      </c>
      <c r="V1067" s="145">
        <f>VLOOKUP(K1067,'3-Productie normen'!A:AG,29,FALSE)</f>
        <v>0</v>
      </c>
      <c r="W1067" s="145"/>
      <c r="X1067" s="146"/>
      <c r="Y1067" s="147">
        <f t="shared" si="84"/>
        <v>0</v>
      </c>
    </row>
    <row r="1068" spans="1:25" s="148" customFormat="1" ht="13.9" customHeight="1">
      <c r="A1068" s="137">
        <v>1068</v>
      </c>
      <c r="B1068" s="138" t="s">
        <v>1427</v>
      </c>
      <c r="C1068" s="138" t="s">
        <v>1429</v>
      </c>
      <c r="D1068" s="138"/>
      <c r="E1068" s="2">
        <v>0</v>
      </c>
      <c r="F1068" s="2" t="s">
        <v>746</v>
      </c>
      <c r="G1068" s="2" t="s">
        <v>1959</v>
      </c>
      <c r="H1068" s="2" t="s">
        <v>1960</v>
      </c>
      <c r="I1068" s="139" t="s">
        <v>46</v>
      </c>
      <c r="J1068" s="139" t="s">
        <v>1468</v>
      </c>
      <c r="K1068" s="139" t="s">
        <v>321</v>
      </c>
      <c r="L1068" s="139" t="s">
        <v>306</v>
      </c>
      <c r="M1068" s="140"/>
      <c r="N1068" s="141">
        <v>1.67</v>
      </c>
      <c r="O1068" s="142">
        <f t="shared" si="80"/>
        <v>400</v>
      </c>
      <c r="P1068" s="2">
        <v>200</v>
      </c>
      <c r="Q1068" s="2">
        <v>200</v>
      </c>
      <c r="R1068" s="143" t="e">
        <f t="shared" si="81"/>
        <v>#DIV/0!</v>
      </c>
      <c r="S1068" s="143" t="e">
        <f t="shared" si="82"/>
        <v>#DIV/0!</v>
      </c>
      <c r="T1068" s="144">
        <f>IF(P1068="nio",0,IF(P1068&gt;0,VLOOKUP(K1068,'3-Productie normen'!A:W,VLOOKUP(P1068,'3-Productie normen'!$B$37:$C$59,2,FALSE),FALSE)))/VLOOKUP(B1068,'2-Kosten per locatie'!$A$11:$C$31,3,FALSE)</f>
        <v>0</v>
      </c>
      <c r="U1068" s="144">
        <f t="shared" si="83"/>
        <v>0</v>
      </c>
      <c r="V1068" s="145" t="str">
        <f>VLOOKUP(K1068,'3-Productie normen'!A:AG,29,FALSE)</f>
        <v>S</v>
      </c>
      <c r="W1068" s="145"/>
      <c r="X1068" s="146"/>
      <c r="Y1068" s="147">
        <f t="shared" si="84"/>
        <v>668</v>
      </c>
    </row>
    <row r="1069" spans="1:25" s="148" customFormat="1" ht="13.9" customHeight="1">
      <c r="A1069" s="137">
        <v>1069</v>
      </c>
      <c r="B1069" s="138" t="s">
        <v>1427</v>
      </c>
      <c r="C1069" s="138" t="s">
        <v>1429</v>
      </c>
      <c r="D1069" s="138"/>
      <c r="E1069" s="2">
        <v>0</v>
      </c>
      <c r="F1069" s="2" t="s">
        <v>746</v>
      </c>
      <c r="G1069" s="2" t="s">
        <v>1961</v>
      </c>
      <c r="H1069" s="2" t="s">
        <v>1962</v>
      </c>
      <c r="I1069" s="139" t="s">
        <v>46</v>
      </c>
      <c r="J1069" s="139" t="s">
        <v>1468</v>
      </c>
      <c r="K1069" s="139" t="s">
        <v>321</v>
      </c>
      <c r="L1069" s="139" t="s">
        <v>306</v>
      </c>
      <c r="M1069" s="140"/>
      <c r="N1069" s="141">
        <v>1.66</v>
      </c>
      <c r="O1069" s="142">
        <f t="shared" si="80"/>
        <v>400</v>
      </c>
      <c r="P1069" s="2">
        <v>200</v>
      </c>
      <c r="Q1069" s="2">
        <v>200</v>
      </c>
      <c r="R1069" s="143" t="e">
        <f t="shared" si="81"/>
        <v>#DIV/0!</v>
      </c>
      <c r="S1069" s="143" t="e">
        <f t="shared" si="82"/>
        <v>#DIV/0!</v>
      </c>
      <c r="T1069" s="144">
        <f>IF(P1069="nio",0,IF(P1069&gt;0,VLOOKUP(K1069,'3-Productie normen'!A:W,VLOOKUP(P1069,'3-Productie normen'!$B$37:$C$59,2,FALSE),FALSE)))/VLOOKUP(B1069,'2-Kosten per locatie'!$A$11:$C$31,3,FALSE)</f>
        <v>0</v>
      </c>
      <c r="U1069" s="144">
        <f t="shared" si="83"/>
        <v>0</v>
      </c>
      <c r="V1069" s="145" t="str">
        <f>VLOOKUP(K1069,'3-Productie normen'!A:AG,29,FALSE)</f>
        <v>S</v>
      </c>
      <c r="W1069" s="145"/>
      <c r="X1069" s="146"/>
      <c r="Y1069" s="147">
        <f t="shared" si="84"/>
        <v>664</v>
      </c>
    </row>
    <row r="1070" spans="1:25" s="148" customFormat="1" ht="13.9" customHeight="1">
      <c r="A1070" s="137">
        <v>1070</v>
      </c>
      <c r="B1070" s="138" t="s">
        <v>1427</v>
      </c>
      <c r="C1070" s="138" t="s">
        <v>1429</v>
      </c>
      <c r="D1070" s="138"/>
      <c r="E1070" s="2">
        <v>0</v>
      </c>
      <c r="F1070" s="2" t="s">
        <v>746</v>
      </c>
      <c r="G1070" s="2" t="s">
        <v>1963</v>
      </c>
      <c r="H1070" s="2" t="s">
        <v>1964</v>
      </c>
      <c r="I1070" s="139" t="s">
        <v>277</v>
      </c>
      <c r="J1070" s="139" t="s">
        <v>1965</v>
      </c>
      <c r="K1070" s="139" t="s">
        <v>478</v>
      </c>
      <c r="L1070" s="139" t="s">
        <v>1275</v>
      </c>
      <c r="M1070" s="140"/>
      <c r="N1070" s="141">
        <v>206.71</v>
      </c>
      <c r="O1070" s="142">
        <f t="shared" si="80"/>
        <v>80</v>
      </c>
      <c r="P1070" s="2">
        <v>80</v>
      </c>
      <c r="Q1070" s="2"/>
      <c r="R1070" s="143" t="e">
        <f t="shared" si="81"/>
        <v>#DIV/0!</v>
      </c>
      <c r="S1070" s="143">
        <f t="shared" si="82"/>
        <v>0</v>
      </c>
      <c r="T1070" s="144">
        <f>IF(P1070="nio",0,IF(P1070&gt;0,VLOOKUP(K1070,'3-Productie normen'!A:W,VLOOKUP(P1070,'3-Productie normen'!$B$37:$C$59,2,FALSE),FALSE)))/VLOOKUP(B1070,'2-Kosten per locatie'!$A$11:$C$31,3,FALSE)</f>
        <v>0</v>
      </c>
      <c r="U1070" s="144">
        <f t="shared" si="83"/>
        <v>0</v>
      </c>
      <c r="V1070" s="145" t="str">
        <f>VLOOKUP(K1070,'3-Productie normen'!A:AG,29,FALSE)</f>
        <v>B</v>
      </c>
      <c r="W1070" s="145"/>
      <c r="X1070" s="146"/>
      <c r="Y1070" s="147">
        <f t="shared" si="84"/>
        <v>16536.8</v>
      </c>
    </row>
    <row r="1071" spans="1:25" s="148" customFormat="1" ht="13.9" customHeight="1">
      <c r="A1071" s="137">
        <v>1071</v>
      </c>
      <c r="B1071" s="138" t="s">
        <v>1427</v>
      </c>
      <c r="C1071" s="138" t="s">
        <v>1429</v>
      </c>
      <c r="D1071" s="138"/>
      <c r="E1071" s="2">
        <v>0</v>
      </c>
      <c r="F1071" s="2" t="s">
        <v>746</v>
      </c>
      <c r="G1071" s="2" t="s">
        <v>1948</v>
      </c>
      <c r="H1071" s="2" t="s">
        <v>1966</v>
      </c>
      <c r="I1071" s="139" t="s">
        <v>277</v>
      </c>
      <c r="J1071" s="139" t="s">
        <v>1967</v>
      </c>
      <c r="K1071" s="139" t="s">
        <v>417</v>
      </c>
      <c r="L1071" s="139" t="s">
        <v>1275</v>
      </c>
      <c r="M1071" s="140"/>
      <c r="N1071" s="141">
        <v>20.48</v>
      </c>
      <c r="O1071" s="142">
        <f t="shared" si="80"/>
        <v>200</v>
      </c>
      <c r="P1071" s="2">
        <v>200</v>
      </c>
      <c r="Q1071" s="2"/>
      <c r="R1071" s="143" t="e">
        <f t="shared" si="81"/>
        <v>#DIV/0!</v>
      </c>
      <c r="S1071" s="143">
        <f t="shared" si="82"/>
        <v>0</v>
      </c>
      <c r="T1071" s="144">
        <f>IF(P1071="nio",0,IF(P1071&gt;0,VLOOKUP(K1071,'3-Productie normen'!A:W,VLOOKUP(P1071,'3-Productie normen'!$B$37:$C$59,2,FALSE),FALSE)))/VLOOKUP(B1071,'2-Kosten per locatie'!$A$11:$C$31,3,FALSE)</f>
        <v>0</v>
      </c>
      <c r="U1071" s="144">
        <f t="shared" si="83"/>
        <v>0</v>
      </c>
      <c r="V1071" s="145" t="str">
        <f>VLOOKUP(K1071,'3-Productie normen'!A:AG,29,FALSE)</f>
        <v>B</v>
      </c>
      <c r="W1071" s="145"/>
      <c r="X1071" s="146"/>
      <c r="Y1071" s="147">
        <f t="shared" si="84"/>
        <v>4096</v>
      </c>
    </row>
    <row r="1072" spans="1:25" s="148" customFormat="1" ht="13.9" customHeight="1">
      <c r="A1072" s="137">
        <v>1072</v>
      </c>
      <c r="B1072" s="138" t="s">
        <v>1427</v>
      </c>
      <c r="C1072" s="138" t="s">
        <v>1430</v>
      </c>
      <c r="D1072" s="138"/>
      <c r="E1072" s="2">
        <v>0</v>
      </c>
      <c r="F1072" s="2" t="s">
        <v>284</v>
      </c>
      <c r="G1072" s="2" t="s">
        <v>1968</v>
      </c>
      <c r="H1072" s="2" t="s">
        <v>1684</v>
      </c>
      <c r="I1072" s="139" t="s">
        <v>484</v>
      </c>
      <c r="J1072" s="139" t="s">
        <v>1437</v>
      </c>
      <c r="K1072" s="139" t="s">
        <v>248</v>
      </c>
      <c r="L1072" s="139" t="s">
        <v>298</v>
      </c>
      <c r="M1072" s="140" t="s">
        <v>8160</v>
      </c>
      <c r="N1072" s="141">
        <v>5.01</v>
      </c>
      <c r="O1072" s="142">
        <f t="shared" si="80"/>
        <v>200</v>
      </c>
      <c r="P1072" s="2">
        <v>200</v>
      </c>
      <c r="Q1072" s="2"/>
      <c r="R1072" s="143" t="e">
        <f t="shared" si="81"/>
        <v>#DIV/0!</v>
      </c>
      <c r="S1072" s="143">
        <f t="shared" si="82"/>
        <v>0</v>
      </c>
      <c r="T1072" s="144">
        <f>IF(P1072="nio",0,IF(P1072&gt;0,VLOOKUP(K1072,'3-Productie normen'!A:W,VLOOKUP(P1072,'3-Productie normen'!$B$37:$C$59,2,FALSE),FALSE)))/VLOOKUP(B1072,'2-Kosten per locatie'!$A$11:$C$31,3,FALSE)</f>
        <v>0</v>
      </c>
      <c r="U1072" s="144">
        <f t="shared" si="83"/>
        <v>0</v>
      </c>
      <c r="V1072" s="145" t="str">
        <f>VLOOKUP(K1072,'3-Productie normen'!A:AG,29,FALSE)</f>
        <v>V</v>
      </c>
      <c r="W1072" s="145"/>
      <c r="X1072" s="146"/>
      <c r="Y1072" s="147">
        <f t="shared" si="84"/>
        <v>1002</v>
      </c>
    </row>
    <row r="1073" spans="1:25" s="148" customFormat="1" ht="13.9" customHeight="1">
      <c r="A1073" s="137">
        <v>1073</v>
      </c>
      <c r="B1073" s="138" t="s">
        <v>1427</v>
      </c>
      <c r="C1073" s="138" t="s">
        <v>1430</v>
      </c>
      <c r="D1073" s="138"/>
      <c r="E1073" s="2">
        <v>0</v>
      </c>
      <c r="F1073" s="2" t="s">
        <v>284</v>
      </c>
      <c r="G1073" s="2" t="s">
        <v>1969</v>
      </c>
      <c r="H1073" s="2" t="s">
        <v>1688</v>
      </c>
      <c r="I1073" s="139" t="s">
        <v>484</v>
      </c>
      <c r="J1073" s="139" t="s">
        <v>1437</v>
      </c>
      <c r="K1073" s="139" t="s">
        <v>248</v>
      </c>
      <c r="L1073" s="139" t="s">
        <v>298</v>
      </c>
      <c r="M1073" s="140" t="s">
        <v>8160</v>
      </c>
      <c r="N1073" s="141">
        <v>3.09</v>
      </c>
      <c r="O1073" s="142">
        <f t="shared" si="80"/>
        <v>200</v>
      </c>
      <c r="P1073" s="2">
        <v>200</v>
      </c>
      <c r="Q1073" s="2"/>
      <c r="R1073" s="143" t="e">
        <f t="shared" si="81"/>
        <v>#DIV/0!</v>
      </c>
      <c r="S1073" s="143">
        <f t="shared" si="82"/>
        <v>0</v>
      </c>
      <c r="T1073" s="144">
        <f>IF(P1073="nio",0,IF(P1073&gt;0,VLOOKUP(K1073,'3-Productie normen'!A:W,VLOOKUP(P1073,'3-Productie normen'!$B$37:$C$59,2,FALSE),FALSE)))/VLOOKUP(B1073,'2-Kosten per locatie'!$A$11:$C$31,3,FALSE)</f>
        <v>0</v>
      </c>
      <c r="U1073" s="144">
        <f t="shared" si="83"/>
        <v>0</v>
      </c>
      <c r="V1073" s="145" t="str">
        <f>VLOOKUP(K1073,'3-Productie normen'!A:AG,29,FALSE)</f>
        <v>V</v>
      </c>
      <c r="W1073" s="145"/>
      <c r="X1073" s="146"/>
      <c r="Y1073" s="147">
        <f t="shared" si="84"/>
        <v>618</v>
      </c>
    </row>
    <row r="1074" spans="1:25" s="148" customFormat="1" ht="13.9" customHeight="1">
      <c r="A1074" s="137">
        <v>1074</v>
      </c>
      <c r="B1074" s="138" t="s">
        <v>1427</v>
      </c>
      <c r="C1074" s="138" t="s">
        <v>1430</v>
      </c>
      <c r="D1074" s="138"/>
      <c r="E1074" s="2">
        <v>0</v>
      </c>
      <c r="F1074" s="2" t="s">
        <v>284</v>
      </c>
      <c r="G1074" s="2" t="s">
        <v>1970</v>
      </c>
      <c r="H1074" s="2" t="s">
        <v>1436</v>
      </c>
      <c r="I1074" s="139" t="s">
        <v>484</v>
      </c>
      <c r="J1074" s="139" t="s">
        <v>1437</v>
      </c>
      <c r="K1074" s="139" t="s">
        <v>248</v>
      </c>
      <c r="L1074" s="139" t="s">
        <v>298</v>
      </c>
      <c r="M1074" s="140" t="s">
        <v>8160</v>
      </c>
      <c r="N1074" s="141">
        <v>10.85</v>
      </c>
      <c r="O1074" s="142">
        <f t="shared" si="80"/>
        <v>200</v>
      </c>
      <c r="P1074" s="2">
        <v>200</v>
      </c>
      <c r="Q1074" s="2"/>
      <c r="R1074" s="143" t="e">
        <f t="shared" si="81"/>
        <v>#DIV/0!</v>
      </c>
      <c r="S1074" s="143">
        <f t="shared" si="82"/>
        <v>0</v>
      </c>
      <c r="T1074" s="144">
        <f>IF(P1074="nio",0,IF(P1074&gt;0,VLOOKUP(K1074,'3-Productie normen'!A:W,VLOOKUP(P1074,'3-Productie normen'!$B$37:$C$59,2,FALSE),FALSE)))/VLOOKUP(B1074,'2-Kosten per locatie'!$A$11:$C$31,3,FALSE)</f>
        <v>0</v>
      </c>
      <c r="U1074" s="144">
        <f t="shared" si="83"/>
        <v>0</v>
      </c>
      <c r="V1074" s="145" t="str">
        <f>VLOOKUP(K1074,'3-Productie normen'!A:AG,29,FALSE)</f>
        <v>V</v>
      </c>
      <c r="W1074" s="145"/>
      <c r="X1074" s="146"/>
      <c r="Y1074" s="147">
        <f t="shared" si="84"/>
        <v>2170</v>
      </c>
    </row>
    <row r="1075" spans="1:25" s="148" customFormat="1" ht="13.9" customHeight="1">
      <c r="A1075" s="137">
        <v>1075</v>
      </c>
      <c r="B1075" s="138" t="s">
        <v>1427</v>
      </c>
      <c r="C1075" s="138" t="s">
        <v>1430</v>
      </c>
      <c r="D1075" s="138"/>
      <c r="E1075" s="2">
        <v>0</v>
      </c>
      <c r="F1075" s="2" t="s">
        <v>284</v>
      </c>
      <c r="G1075" s="2" t="s">
        <v>1971</v>
      </c>
      <c r="H1075" s="2" t="s">
        <v>1972</v>
      </c>
      <c r="I1075" s="139" t="s">
        <v>484</v>
      </c>
      <c r="J1075" s="139" t="s">
        <v>1973</v>
      </c>
      <c r="K1075" s="139" t="s">
        <v>4571</v>
      </c>
      <c r="L1075" s="139" t="s">
        <v>298</v>
      </c>
      <c r="M1075" s="140" t="s">
        <v>8160</v>
      </c>
      <c r="N1075" s="141">
        <v>10.81</v>
      </c>
      <c r="O1075" s="142">
        <f t="shared" si="80"/>
        <v>200</v>
      </c>
      <c r="P1075" s="2">
        <v>200</v>
      </c>
      <c r="Q1075" s="2"/>
      <c r="R1075" s="143" t="e">
        <f t="shared" si="81"/>
        <v>#DIV/0!</v>
      </c>
      <c r="S1075" s="143">
        <f t="shared" si="82"/>
        <v>0</v>
      </c>
      <c r="T1075" s="144">
        <f>IF(P1075="nio",0,IF(P1075&gt;0,VLOOKUP(K1075,'3-Productie normen'!A:W,VLOOKUP(P1075,'3-Productie normen'!$B$37:$C$59,2,FALSE),FALSE)))/VLOOKUP(B1075,'2-Kosten per locatie'!$A$11:$C$31,3,FALSE)</f>
        <v>0</v>
      </c>
      <c r="U1075" s="144">
        <f t="shared" si="83"/>
        <v>0</v>
      </c>
      <c r="V1075" s="145" t="str">
        <f>VLOOKUP(K1075,'3-Productie normen'!A:AG,29,FALSE)</f>
        <v>V</v>
      </c>
      <c r="W1075" s="145"/>
      <c r="X1075" s="146"/>
      <c r="Y1075" s="147">
        <f t="shared" si="84"/>
        <v>2162</v>
      </c>
    </row>
    <row r="1076" spans="1:25" s="148" customFormat="1" ht="13.9" customHeight="1">
      <c r="A1076" s="137">
        <v>1076</v>
      </c>
      <c r="B1076" s="138" t="s">
        <v>1427</v>
      </c>
      <c r="C1076" s="138" t="s">
        <v>1430</v>
      </c>
      <c r="D1076" s="138"/>
      <c r="E1076" s="2">
        <v>0</v>
      </c>
      <c r="F1076" s="2" t="s">
        <v>284</v>
      </c>
      <c r="G1076" s="2" t="s">
        <v>1974</v>
      </c>
      <c r="H1076" s="2" t="s">
        <v>1686</v>
      </c>
      <c r="I1076" s="139" t="s">
        <v>484</v>
      </c>
      <c r="J1076" s="139" t="s">
        <v>1437</v>
      </c>
      <c r="K1076" s="139" t="s">
        <v>248</v>
      </c>
      <c r="L1076" s="139" t="s">
        <v>298</v>
      </c>
      <c r="M1076" s="140" t="s">
        <v>8160</v>
      </c>
      <c r="N1076" s="141">
        <v>11.79</v>
      </c>
      <c r="O1076" s="142">
        <f t="shared" si="80"/>
        <v>200</v>
      </c>
      <c r="P1076" s="2">
        <v>200</v>
      </c>
      <c r="Q1076" s="2"/>
      <c r="R1076" s="143" t="e">
        <f t="shared" si="81"/>
        <v>#DIV/0!</v>
      </c>
      <c r="S1076" s="143">
        <f t="shared" si="82"/>
        <v>0</v>
      </c>
      <c r="T1076" s="144">
        <f>IF(P1076="nio",0,IF(P1076&gt;0,VLOOKUP(K1076,'3-Productie normen'!A:W,VLOOKUP(P1076,'3-Productie normen'!$B$37:$C$59,2,FALSE),FALSE)))/VLOOKUP(B1076,'2-Kosten per locatie'!$A$11:$C$31,3,FALSE)</f>
        <v>0</v>
      </c>
      <c r="U1076" s="144">
        <f t="shared" si="83"/>
        <v>0</v>
      </c>
      <c r="V1076" s="145" t="str">
        <f>VLOOKUP(K1076,'3-Productie normen'!A:AG,29,FALSE)</f>
        <v>V</v>
      </c>
      <c r="W1076" s="145"/>
      <c r="X1076" s="146"/>
      <c r="Y1076" s="147">
        <f t="shared" si="84"/>
        <v>2358</v>
      </c>
    </row>
    <row r="1077" spans="1:25" s="148" customFormat="1" ht="13.9" customHeight="1">
      <c r="A1077" s="137">
        <v>1077</v>
      </c>
      <c r="B1077" s="138" t="s">
        <v>1427</v>
      </c>
      <c r="C1077" s="138" t="s">
        <v>1430</v>
      </c>
      <c r="D1077" s="138"/>
      <c r="E1077" s="2">
        <v>0</v>
      </c>
      <c r="F1077" s="2" t="s">
        <v>284</v>
      </c>
      <c r="G1077" s="2" t="s">
        <v>1975</v>
      </c>
      <c r="H1077" s="2" t="s">
        <v>1976</v>
      </c>
      <c r="I1077" s="139" t="s">
        <v>484</v>
      </c>
      <c r="J1077" s="139" t="s">
        <v>57</v>
      </c>
      <c r="K1077" s="139" t="s">
        <v>57</v>
      </c>
      <c r="L1077" s="139" t="s">
        <v>246</v>
      </c>
      <c r="M1077" s="140"/>
      <c r="N1077" s="141">
        <v>1.34</v>
      </c>
      <c r="O1077" s="142">
        <f t="shared" si="80"/>
        <v>200</v>
      </c>
      <c r="P1077" s="2">
        <v>200</v>
      </c>
      <c r="Q1077" s="2"/>
      <c r="R1077" s="143" t="e">
        <f t="shared" si="81"/>
        <v>#DIV/0!</v>
      </c>
      <c r="S1077" s="143">
        <f t="shared" si="82"/>
        <v>0</v>
      </c>
      <c r="T1077" s="144">
        <f>IF(P1077="nio",0,IF(P1077&gt;0,VLOOKUP(K1077,'3-Productie normen'!A:W,VLOOKUP(P1077,'3-Productie normen'!$B$37:$C$59,2,FALSE),FALSE)))/VLOOKUP(B1077,'2-Kosten per locatie'!$A$11:$C$31,3,FALSE)</f>
        <v>0</v>
      </c>
      <c r="U1077" s="144">
        <f t="shared" si="83"/>
        <v>0</v>
      </c>
      <c r="V1077" s="145" t="str">
        <f>VLOOKUP(K1077,'3-Productie normen'!A:AG,29,FALSE)</f>
        <v>V</v>
      </c>
      <c r="W1077" s="145"/>
      <c r="X1077" s="146"/>
      <c r="Y1077" s="147">
        <f t="shared" si="84"/>
        <v>268</v>
      </c>
    </row>
    <row r="1078" spans="1:25" s="148" customFormat="1" ht="13.9" customHeight="1">
      <c r="A1078" s="137">
        <v>1078</v>
      </c>
      <c r="B1078" s="138" t="s">
        <v>1427</v>
      </c>
      <c r="C1078" s="138" t="s">
        <v>1430</v>
      </c>
      <c r="D1078" s="138"/>
      <c r="E1078" s="2">
        <v>0</v>
      </c>
      <c r="F1078" s="2" t="s">
        <v>284</v>
      </c>
      <c r="G1078" s="2" t="s">
        <v>1977</v>
      </c>
      <c r="H1078" s="2" t="s">
        <v>1978</v>
      </c>
      <c r="I1078" s="139" t="s">
        <v>491</v>
      </c>
      <c r="J1078" s="139" t="s">
        <v>1559</v>
      </c>
      <c r="K1078" s="139" t="s">
        <v>259</v>
      </c>
      <c r="L1078" s="139" t="s">
        <v>306</v>
      </c>
      <c r="M1078" s="140"/>
      <c r="N1078" s="141">
        <v>31.4</v>
      </c>
      <c r="O1078" s="142">
        <f t="shared" si="80"/>
        <v>0</v>
      </c>
      <c r="P1078" s="2" t="s">
        <v>477</v>
      </c>
      <c r="Q1078" s="2"/>
      <c r="R1078" s="143">
        <f t="shared" si="81"/>
        <v>0</v>
      </c>
      <c r="S1078" s="143">
        <f t="shared" si="82"/>
        <v>0</v>
      </c>
      <c r="T1078" s="144">
        <f>IF(P1078="nio",0,IF(P1078&gt;0,VLOOKUP(K1078,'3-Productie normen'!A:W,VLOOKUP(P1078,'3-Productie normen'!$B$37:$C$59,2,FALSE),FALSE)))/VLOOKUP(B1078,'2-Kosten per locatie'!$A$11:$C$31,3,FALSE)</f>
        <v>0</v>
      </c>
      <c r="U1078" s="144">
        <f t="shared" si="83"/>
        <v>0</v>
      </c>
      <c r="V1078" s="145">
        <f>VLOOKUP(K1078,'3-Productie normen'!A:AG,29,FALSE)</f>
        <v>0</v>
      </c>
      <c r="W1078" s="145"/>
      <c r="X1078" s="146"/>
      <c r="Y1078" s="147">
        <f t="shared" si="84"/>
        <v>0</v>
      </c>
    </row>
    <row r="1079" spans="1:25" s="148" customFormat="1" ht="13.9" customHeight="1">
      <c r="A1079" s="137">
        <v>1079</v>
      </c>
      <c r="B1079" s="138" t="s">
        <v>1427</v>
      </c>
      <c r="C1079" s="138" t="s">
        <v>1430</v>
      </c>
      <c r="D1079" s="138"/>
      <c r="E1079" s="2">
        <v>0</v>
      </c>
      <c r="F1079" s="2" t="s">
        <v>284</v>
      </c>
      <c r="G1079" s="2" t="s">
        <v>1979</v>
      </c>
      <c r="H1079" s="2" t="s">
        <v>1691</v>
      </c>
      <c r="I1079" s="139" t="s">
        <v>491</v>
      </c>
      <c r="J1079" s="139" t="s">
        <v>1448</v>
      </c>
      <c r="K1079" s="139" t="s">
        <v>290</v>
      </c>
      <c r="L1079" s="139" t="s">
        <v>1438</v>
      </c>
      <c r="M1079" s="140" t="s">
        <v>8160</v>
      </c>
      <c r="N1079" s="141">
        <v>13.81</v>
      </c>
      <c r="O1079" s="142">
        <f t="shared" si="80"/>
        <v>200</v>
      </c>
      <c r="P1079" s="2">
        <v>200</v>
      </c>
      <c r="Q1079" s="2"/>
      <c r="R1079" s="143" t="e">
        <f t="shared" si="81"/>
        <v>#DIV/0!</v>
      </c>
      <c r="S1079" s="143">
        <f t="shared" si="82"/>
        <v>0</v>
      </c>
      <c r="T1079" s="144">
        <f>IF(P1079="nio",0,IF(P1079&gt;0,VLOOKUP(K1079,'3-Productie normen'!A:W,VLOOKUP(P1079,'3-Productie normen'!$B$37:$C$59,2,FALSE),FALSE)))/VLOOKUP(B1079,'2-Kosten per locatie'!$A$11:$C$31,3,FALSE)</f>
        <v>0</v>
      </c>
      <c r="U1079" s="144">
        <f t="shared" si="83"/>
        <v>0</v>
      </c>
      <c r="V1079" s="145" t="str">
        <f>VLOOKUP(K1079,'3-Productie normen'!A:AG,29,FALSE)</f>
        <v>V</v>
      </c>
      <c r="W1079" s="145"/>
      <c r="X1079" s="146"/>
      <c r="Y1079" s="147">
        <f t="shared" si="84"/>
        <v>2762</v>
      </c>
    </row>
    <row r="1080" spans="1:25" s="148" customFormat="1" ht="13.9" customHeight="1">
      <c r="A1080" s="137">
        <v>1080</v>
      </c>
      <c r="B1080" s="138" t="s">
        <v>1427</v>
      </c>
      <c r="C1080" s="138" t="s">
        <v>1430</v>
      </c>
      <c r="D1080" s="138"/>
      <c r="E1080" s="2">
        <v>0</v>
      </c>
      <c r="F1080" s="2" t="s">
        <v>284</v>
      </c>
      <c r="G1080" s="2" t="s">
        <v>1980</v>
      </c>
      <c r="H1080" s="2" t="s">
        <v>1694</v>
      </c>
      <c r="I1080" s="139" t="s">
        <v>491</v>
      </c>
      <c r="J1080" s="139" t="s">
        <v>1443</v>
      </c>
      <c r="K1080" s="139" t="s">
        <v>4571</v>
      </c>
      <c r="L1080" s="139" t="s">
        <v>298</v>
      </c>
      <c r="M1080" s="140" t="s">
        <v>8160</v>
      </c>
      <c r="N1080" s="141">
        <v>28.6</v>
      </c>
      <c r="O1080" s="142">
        <f t="shared" si="80"/>
        <v>200</v>
      </c>
      <c r="P1080" s="2">
        <v>200</v>
      </c>
      <c r="Q1080" s="2"/>
      <c r="R1080" s="143" t="e">
        <f t="shared" si="81"/>
        <v>#DIV/0!</v>
      </c>
      <c r="S1080" s="143">
        <f t="shared" si="82"/>
        <v>0</v>
      </c>
      <c r="T1080" s="144">
        <f>IF(P1080="nio",0,IF(P1080&gt;0,VLOOKUP(K1080,'3-Productie normen'!A:W,VLOOKUP(P1080,'3-Productie normen'!$B$37:$C$59,2,FALSE),FALSE)))/VLOOKUP(B1080,'2-Kosten per locatie'!$A$11:$C$31,3,FALSE)</f>
        <v>0</v>
      </c>
      <c r="U1080" s="144">
        <f t="shared" si="83"/>
        <v>0</v>
      </c>
      <c r="V1080" s="145" t="str">
        <f>VLOOKUP(K1080,'3-Productie normen'!A:AG,29,FALSE)</f>
        <v>V</v>
      </c>
      <c r="W1080" s="145"/>
      <c r="X1080" s="146"/>
      <c r="Y1080" s="147">
        <f t="shared" si="84"/>
        <v>5720</v>
      </c>
    </row>
    <row r="1081" spans="1:25" s="148" customFormat="1" ht="13.9" customHeight="1">
      <c r="A1081" s="137">
        <v>1081</v>
      </c>
      <c r="B1081" s="138" t="s">
        <v>1427</v>
      </c>
      <c r="C1081" s="138" t="s">
        <v>1430</v>
      </c>
      <c r="D1081" s="138"/>
      <c r="E1081" s="2">
        <v>0</v>
      </c>
      <c r="F1081" s="2" t="s">
        <v>284</v>
      </c>
      <c r="G1081" s="2" t="s">
        <v>1981</v>
      </c>
      <c r="H1081" s="2" t="s">
        <v>1696</v>
      </c>
      <c r="I1081" s="139" t="s">
        <v>491</v>
      </c>
      <c r="J1081" s="139" t="s">
        <v>1443</v>
      </c>
      <c r="K1081" s="139" t="s">
        <v>4571</v>
      </c>
      <c r="L1081" s="139" t="s">
        <v>298</v>
      </c>
      <c r="M1081" s="140" t="s">
        <v>8160</v>
      </c>
      <c r="N1081" s="141">
        <v>9.6</v>
      </c>
      <c r="O1081" s="142">
        <f t="shared" si="80"/>
        <v>200</v>
      </c>
      <c r="P1081" s="2">
        <v>200</v>
      </c>
      <c r="Q1081" s="2"/>
      <c r="R1081" s="143" t="e">
        <f t="shared" si="81"/>
        <v>#DIV/0!</v>
      </c>
      <c r="S1081" s="143">
        <f t="shared" si="82"/>
        <v>0</v>
      </c>
      <c r="T1081" s="144">
        <f>IF(P1081="nio",0,IF(P1081&gt;0,VLOOKUP(K1081,'3-Productie normen'!A:W,VLOOKUP(P1081,'3-Productie normen'!$B$37:$C$59,2,FALSE),FALSE)))/VLOOKUP(B1081,'2-Kosten per locatie'!$A$11:$C$31,3,FALSE)</f>
        <v>0</v>
      </c>
      <c r="U1081" s="144">
        <f t="shared" si="83"/>
        <v>0</v>
      </c>
      <c r="V1081" s="145" t="str">
        <f>VLOOKUP(K1081,'3-Productie normen'!A:AG,29,FALSE)</f>
        <v>V</v>
      </c>
      <c r="W1081" s="145"/>
      <c r="X1081" s="146"/>
      <c r="Y1081" s="147">
        <f t="shared" si="84"/>
        <v>1920</v>
      </c>
    </row>
    <row r="1082" spans="1:25" s="148" customFormat="1" ht="13.9" customHeight="1">
      <c r="A1082" s="137">
        <v>1082</v>
      </c>
      <c r="B1082" s="138" t="s">
        <v>1427</v>
      </c>
      <c r="C1082" s="138" t="s">
        <v>1430</v>
      </c>
      <c r="D1082" s="138"/>
      <c r="E1082" s="2">
        <v>0</v>
      </c>
      <c r="F1082" s="2" t="s">
        <v>284</v>
      </c>
      <c r="G1082" s="2" t="s">
        <v>1982</v>
      </c>
      <c r="H1082" s="2" t="s">
        <v>1699</v>
      </c>
      <c r="I1082" s="139" t="s">
        <v>491</v>
      </c>
      <c r="J1082" s="139" t="s">
        <v>1443</v>
      </c>
      <c r="K1082" s="139" t="s">
        <v>4571</v>
      </c>
      <c r="L1082" s="139" t="s">
        <v>298</v>
      </c>
      <c r="M1082" s="140" t="s">
        <v>8160</v>
      </c>
      <c r="N1082" s="141">
        <v>23.61</v>
      </c>
      <c r="O1082" s="142">
        <f t="shared" si="80"/>
        <v>200</v>
      </c>
      <c r="P1082" s="2">
        <v>200</v>
      </c>
      <c r="Q1082" s="2"/>
      <c r="R1082" s="143" t="e">
        <f t="shared" si="81"/>
        <v>#DIV/0!</v>
      </c>
      <c r="S1082" s="143">
        <f t="shared" si="82"/>
        <v>0</v>
      </c>
      <c r="T1082" s="144">
        <f>IF(P1082="nio",0,IF(P1082&gt;0,VLOOKUP(K1082,'3-Productie normen'!A:W,VLOOKUP(P1082,'3-Productie normen'!$B$37:$C$59,2,FALSE),FALSE)))/VLOOKUP(B1082,'2-Kosten per locatie'!$A$11:$C$31,3,FALSE)</f>
        <v>0</v>
      </c>
      <c r="U1082" s="144">
        <f t="shared" si="83"/>
        <v>0</v>
      </c>
      <c r="V1082" s="145" t="str">
        <f>VLOOKUP(K1082,'3-Productie normen'!A:AG,29,FALSE)</f>
        <v>V</v>
      </c>
      <c r="W1082" s="145"/>
      <c r="X1082" s="146"/>
      <c r="Y1082" s="147">
        <f t="shared" si="84"/>
        <v>4722</v>
      </c>
    </row>
    <row r="1083" spans="1:25" s="148" customFormat="1" ht="13.9" customHeight="1">
      <c r="A1083" s="137">
        <v>1083</v>
      </c>
      <c r="B1083" s="138" t="s">
        <v>1427</v>
      </c>
      <c r="C1083" s="138" t="s">
        <v>1430</v>
      </c>
      <c r="D1083" s="138"/>
      <c r="E1083" s="2">
        <v>0</v>
      </c>
      <c r="F1083" s="2" t="s">
        <v>284</v>
      </c>
      <c r="G1083" s="2" t="s">
        <v>1983</v>
      </c>
      <c r="H1083" s="2" t="s">
        <v>1442</v>
      </c>
      <c r="I1083" s="139" t="s">
        <v>491</v>
      </c>
      <c r="J1083" s="139" t="s">
        <v>1443</v>
      </c>
      <c r="K1083" s="139" t="s">
        <v>4571</v>
      </c>
      <c r="L1083" s="139" t="s">
        <v>1275</v>
      </c>
      <c r="M1083" s="140"/>
      <c r="N1083" s="141">
        <v>22.92</v>
      </c>
      <c r="O1083" s="142">
        <f t="shared" si="80"/>
        <v>200</v>
      </c>
      <c r="P1083" s="2">
        <v>200</v>
      </c>
      <c r="Q1083" s="2"/>
      <c r="R1083" s="143" t="e">
        <f t="shared" si="81"/>
        <v>#DIV/0!</v>
      </c>
      <c r="S1083" s="143">
        <f t="shared" si="82"/>
        <v>0</v>
      </c>
      <c r="T1083" s="144">
        <f>IF(P1083="nio",0,IF(P1083&gt;0,VLOOKUP(K1083,'3-Productie normen'!A:W,VLOOKUP(P1083,'3-Productie normen'!$B$37:$C$59,2,FALSE),FALSE)))/VLOOKUP(B1083,'2-Kosten per locatie'!$A$11:$C$31,3,FALSE)</f>
        <v>0</v>
      </c>
      <c r="U1083" s="144">
        <f t="shared" si="83"/>
        <v>0</v>
      </c>
      <c r="V1083" s="145" t="str">
        <f>VLOOKUP(K1083,'3-Productie normen'!A:AG,29,FALSE)</f>
        <v>V</v>
      </c>
      <c r="W1083" s="145"/>
      <c r="X1083" s="146"/>
      <c r="Y1083" s="147">
        <f t="shared" si="84"/>
        <v>4584</v>
      </c>
    </row>
    <row r="1084" spans="1:25" s="148" customFormat="1" ht="13.9" customHeight="1">
      <c r="A1084" s="137">
        <v>1084</v>
      </c>
      <c r="B1084" s="138" t="s">
        <v>1427</v>
      </c>
      <c r="C1084" s="138" t="s">
        <v>1430</v>
      </c>
      <c r="D1084" s="138"/>
      <c r="E1084" s="2">
        <v>0</v>
      </c>
      <c r="F1084" s="2" t="s">
        <v>284</v>
      </c>
      <c r="G1084" s="2" t="s">
        <v>1984</v>
      </c>
      <c r="H1084" s="2" t="s">
        <v>1710</v>
      </c>
      <c r="I1084" s="139" t="s">
        <v>46</v>
      </c>
      <c r="J1084" s="139" t="s">
        <v>1985</v>
      </c>
      <c r="K1084" s="139" t="s">
        <v>321</v>
      </c>
      <c r="L1084" s="139" t="s">
        <v>298</v>
      </c>
      <c r="M1084" s="140" t="s">
        <v>8160</v>
      </c>
      <c r="N1084" s="141">
        <v>0.73</v>
      </c>
      <c r="O1084" s="142">
        <f t="shared" si="80"/>
        <v>400</v>
      </c>
      <c r="P1084" s="2">
        <v>200</v>
      </c>
      <c r="Q1084" s="2">
        <v>200</v>
      </c>
      <c r="R1084" s="143" t="e">
        <f t="shared" si="81"/>
        <v>#DIV/0!</v>
      </c>
      <c r="S1084" s="143" t="e">
        <f t="shared" si="82"/>
        <v>#DIV/0!</v>
      </c>
      <c r="T1084" s="144">
        <f>IF(P1084="nio",0,IF(P1084&gt;0,VLOOKUP(K1084,'3-Productie normen'!A:W,VLOOKUP(P1084,'3-Productie normen'!$B$37:$C$59,2,FALSE),FALSE)))/VLOOKUP(B1084,'2-Kosten per locatie'!$A$11:$C$31,3,FALSE)</f>
        <v>0</v>
      </c>
      <c r="U1084" s="144">
        <f t="shared" si="83"/>
        <v>0</v>
      </c>
      <c r="V1084" s="145" t="str">
        <f>VLOOKUP(K1084,'3-Productie normen'!A:AG,29,FALSE)</f>
        <v>S</v>
      </c>
      <c r="W1084" s="145"/>
      <c r="X1084" s="146"/>
      <c r="Y1084" s="147">
        <f t="shared" si="84"/>
        <v>292</v>
      </c>
    </row>
    <row r="1085" spans="1:25" s="148" customFormat="1" ht="13.9" customHeight="1">
      <c r="A1085" s="137">
        <v>1085</v>
      </c>
      <c r="B1085" s="138" t="s">
        <v>1427</v>
      </c>
      <c r="C1085" s="138" t="s">
        <v>1430</v>
      </c>
      <c r="D1085" s="138"/>
      <c r="E1085" s="2">
        <v>0</v>
      </c>
      <c r="F1085" s="2" t="s">
        <v>284</v>
      </c>
      <c r="G1085" s="2" t="s">
        <v>1986</v>
      </c>
      <c r="H1085" s="2" t="s">
        <v>1758</v>
      </c>
      <c r="I1085" s="139" t="s">
        <v>46</v>
      </c>
      <c r="J1085" s="139" t="s">
        <v>1985</v>
      </c>
      <c r="K1085" s="139" t="s">
        <v>321</v>
      </c>
      <c r="L1085" s="139" t="s">
        <v>298</v>
      </c>
      <c r="M1085" s="140" t="s">
        <v>8160</v>
      </c>
      <c r="N1085" s="141">
        <v>0.24</v>
      </c>
      <c r="O1085" s="142">
        <f t="shared" si="80"/>
        <v>400</v>
      </c>
      <c r="P1085" s="2">
        <v>200</v>
      </c>
      <c r="Q1085" s="2">
        <v>200</v>
      </c>
      <c r="R1085" s="143" t="e">
        <f t="shared" si="81"/>
        <v>#DIV/0!</v>
      </c>
      <c r="S1085" s="143" t="e">
        <f t="shared" si="82"/>
        <v>#DIV/0!</v>
      </c>
      <c r="T1085" s="144">
        <f>IF(P1085="nio",0,IF(P1085&gt;0,VLOOKUP(K1085,'3-Productie normen'!A:W,VLOOKUP(P1085,'3-Productie normen'!$B$37:$C$59,2,FALSE),FALSE)))/VLOOKUP(B1085,'2-Kosten per locatie'!$A$11:$C$31,3,FALSE)</f>
        <v>0</v>
      </c>
      <c r="U1085" s="144">
        <f t="shared" si="83"/>
        <v>0</v>
      </c>
      <c r="V1085" s="145" t="str">
        <f>VLOOKUP(K1085,'3-Productie normen'!A:AG,29,FALSE)</f>
        <v>S</v>
      </c>
      <c r="W1085" s="145"/>
      <c r="X1085" s="146"/>
      <c r="Y1085" s="147">
        <f t="shared" si="84"/>
        <v>96</v>
      </c>
    </row>
    <row r="1086" spans="1:25" s="148" customFormat="1" ht="13.9" customHeight="1">
      <c r="A1086" s="137">
        <v>1086</v>
      </c>
      <c r="B1086" s="138" t="s">
        <v>1427</v>
      </c>
      <c r="C1086" s="138" t="s">
        <v>1430</v>
      </c>
      <c r="D1086" s="138"/>
      <c r="E1086" s="2">
        <v>0</v>
      </c>
      <c r="F1086" s="2" t="s">
        <v>284</v>
      </c>
      <c r="G1086" s="2" t="s">
        <v>1987</v>
      </c>
      <c r="H1086" s="2" t="s">
        <v>1714</v>
      </c>
      <c r="I1086" s="139" t="s">
        <v>46</v>
      </c>
      <c r="J1086" s="139" t="s">
        <v>1985</v>
      </c>
      <c r="K1086" s="139" t="s">
        <v>321</v>
      </c>
      <c r="L1086" s="139" t="s">
        <v>298</v>
      </c>
      <c r="M1086" s="140" t="s">
        <v>8160</v>
      </c>
      <c r="N1086" s="141">
        <v>0.24</v>
      </c>
      <c r="O1086" s="142">
        <f t="shared" si="80"/>
        <v>400</v>
      </c>
      <c r="P1086" s="2">
        <v>200</v>
      </c>
      <c r="Q1086" s="2">
        <v>200</v>
      </c>
      <c r="R1086" s="143" t="e">
        <f t="shared" si="81"/>
        <v>#DIV/0!</v>
      </c>
      <c r="S1086" s="143" t="e">
        <f t="shared" si="82"/>
        <v>#DIV/0!</v>
      </c>
      <c r="T1086" s="144">
        <f>IF(P1086="nio",0,IF(P1086&gt;0,VLOOKUP(K1086,'3-Productie normen'!A:W,VLOOKUP(P1086,'3-Productie normen'!$B$37:$C$59,2,FALSE),FALSE)))/VLOOKUP(B1086,'2-Kosten per locatie'!$A$11:$C$31,3,FALSE)</f>
        <v>0</v>
      </c>
      <c r="U1086" s="144">
        <f t="shared" si="83"/>
        <v>0</v>
      </c>
      <c r="V1086" s="145" t="str">
        <f>VLOOKUP(K1086,'3-Productie normen'!A:AG,29,FALSE)</f>
        <v>S</v>
      </c>
      <c r="W1086" s="145"/>
      <c r="X1086" s="146"/>
      <c r="Y1086" s="147">
        <f t="shared" si="84"/>
        <v>96</v>
      </c>
    </row>
    <row r="1087" spans="1:25" s="148" customFormat="1" ht="13.9" customHeight="1">
      <c r="A1087" s="137">
        <v>1087</v>
      </c>
      <c r="B1087" s="138" t="s">
        <v>1427</v>
      </c>
      <c r="C1087" s="138" t="s">
        <v>1430</v>
      </c>
      <c r="D1087" s="138"/>
      <c r="E1087" s="2">
        <v>0</v>
      </c>
      <c r="F1087" s="2" t="s">
        <v>284</v>
      </c>
      <c r="G1087" s="2" t="s">
        <v>1988</v>
      </c>
      <c r="H1087" s="2" t="s">
        <v>1723</v>
      </c>
      <c r="I1087" s="139" t="s">
        <v>272</v>
      </c>
      <c r="J1087" s="139" t="s">
        <v>1989</v>
      </c>
      <c r="K1087" s="139" t="s">
        <v>478</v>
      </c>
      <c r="L1087" s="139" t="s">
        <v>534</v>
      </c>
      <c r="M1087" s="140"/>
      <c r="N1087" s="141">
        <v>1.83</v>
      </c>
      <c r="O1087" s="142">
        <f t="shared" si="80"/>
        <v>80</v>
      </c>
      <c r="P1087" s="2">
        <v>80</v>
      </c>
      <c r="Q1087" s="2"/>
      <c r="R1087" s="143" t="e">
        <f t="shared" si="81"/>
        <v>#DIV/0!</v>
      </c>
      <c r="S1087" s="143">
        <f t="shared" si="82"/>
        <v>0</v>
      </c>
      <c r="T1087" s="144">
        <f>IF(P1087="nio",0,IF(P1087&gt;0,VLOOKUP(K1087,'3-Productie normen'!A:W,VLOOKUP(P1087,'3-Productie normen'!$B$37:$C$59,2,FALSE),FALSE)))/VLOOKUP(B1087,'2-Kosten per locatie'!$A$11:$C$31,3,FALSE)</f>
        <v>0</v>
      </c>
      <c r="U1087" s="144">
        <f t="shared" si="83"/>
        <v>0</v>
      </c>
      <c r="V1087" s="145" t="str">
        <f>VLOOKUP(K1087,'3-Productie normen'!A:AG,29,FALSE)</f>
        <v>B</v>
      </c>
      <c r="W1087" s="145"/>
      <c r="X1087" s="146"/>
      <c r="Y1087" s="147">
        <f t="shared" si="84"/>
        <v>146.4</v>
      </c>
    </row>
    <row r="1088" spans="1:25" s="148" customFormat="1" ht="13.9" customHeight="1">
      <c r="A1088" s="137">
        <v>1088</v>
      </c>
      <c r="B1088" s="138" t="s">
        <v>1427</v>
      </c>
      <c r="C1088" s="138" t="s">
        <v>1430</v>
      </c>
      <c r="D1088" s="138"/>
      <c r="E1088" s="2">
        <v>0</v>
      </c>
      <c r="F1088" s="2" t="s">
        <v>284</v>
      </c>
      <c r="G1088" s="2" t="s">
        <v>1990</v>
      </c>
      <c r="H1088" s="2" t="s">
        <v>1708</v>
      </c>
      <c r="I1088" s="139" t="s">
        <v>267</v>
      </c>
      <c r="J1088" s="139" t="s">
        <v>1462</v>
      </c>
      <c r="K1088" s="139" t="s">
        <v>259</v>
      </c>
      <c r="L1088" s="139" t="s">
        <v>298</v>
      </c>
      <c r="M1088" s="140"/>
      <c r="N1088" s="141">
        <v>6.22</v>
      </c>
      <c r="O1088" s="142">
        <f t="shared" si="80"/>
        <v>0</v>
      </c>
      <c r="P1088" s="2" t="s">
        <v>477</v>
      </c>
      <c r="Q1088" s="2"/>
      <c r="R1088" s="143">
        <f t="shared" si="81"/>
        <v>0</v>
      </c>
      <c r="S1088" s="143">
        <f t="shared" si="82"/>
        <v>0</v>
      </c>
      <c r="T1088" s="144">
        <f>IF(P1088="nio",0,IF(P1088&gt;0,VLOOKUP(K1088,'3-Productie normen'!A:W,VLOOKUP(P1088,'3-Productie normen'!$B$37:$C$59,2,FALSE),FALSE)))/VLOOKUP(B1088,'2-Kosten per locatie'!$A$11:$C$31,3,FALSE)</f>
        <v>0</v>
      </c>
      <c r="U1088" s="144">
        <f t="shared" si="83"/>
        <v>0</v>
      </c>
      <c r="V1088" s="145">
        <f>VLOOKUP(K1088,'3-Productie normen'!A:AG,29,FALSE)</f>
        <v>0</v>
      </c>
      <c r="W1088" s="145"/>
      <c r="X1088" s="146"/>
      <c r="Y1088" s="147">
        <f t="shared" si="84"/>
        <v>0</v>
      </c>
    </row>
    <row r="1089" spans="1:25" s="148" customFormat="1" ht="13.9" customHeight="1">
      <c r="A1089" s="137">
        <v>1089</v>
      </c>
      <c r="B1089" s="138" t="s">
        <v>1427</v>
      </c>
      <c r="C1089" s="138" t="s">
        <v>1430</v>
      </c>
      <c r="D1089" s="138"/>
      <c r="E1089" s="2">
        <v>0</v>
      </c>
      <c r="F1089" s="2" t="s">
        <v>284</v>
      </c>
      <c r="G1089" s="2" t="s">
        <v>1991</v>
      </c>
      <c r="H1089" s="2" t="s">
        <v>1992</v>
      </c>
      <c r="I1089" s="139" t="s">
        <v>257</v>
      </c>
      <c r="J1089" s="139" t="s">
        <v>1993</v>
      </c>
      <c r="K1089" s="139" t="s">
        <v>259</v>
      </c>
      <c r="L1089" s="139" t="s">
        <v>298</v>
      </c>
      <c r="M1089" s="140"/>
      <c r="N1089" s="141">
        <v>3.96</v>
      </c>
      <c r="O1089" s="142">
        <f t="shared" si="80"/>
        <v>0</v>
      </c>
      <c r="P1089" s="2" t="s">
        <v>477</v>
      </c>
      <c r="Q1089" s="2"/>
      <c r="R1089" s="143">
        <f t="shared" si="81"/>
        <v>0</v>
      </c>
      <c r="S1089" s="143">
        <f t="shared" si="82"/>
        <v>0</v>
      </c>
      <c r="T1089" s="144">
        <f>IF(P1089="nio",0,IF(P1089&gt;0,VLOOKUP(K1089,'3-Productie normen'!A:W,VLOOKUP(P1089,'3-Productie normen'!$B$37:$C$59,2,FALSE),FALSE)))/VLOOKUP(B1089,'2-Kosten per locatie'!$A$11:$C$31,3,FALSE)</f>
        <v>0</v>
      </c>
      <c r="U1089" s="144">
        <f t="shared" si="83"/>
        <v>0</v>
      </c>
      <c r="V1089" s="145">
        <f>VLOOKUP(K1089,'3-Productie normen'!A:AG,29,FALSE)</f>
        <v>0</v>
      </c>
      <c r="W1089" s="145"/>
      <c r="X1089" s="146"/>
      <c r="Y1089" s="147">
        <f t="shared" si="84"/>
        <v>0</v>
      </c>
    </row>
    <row r="1090" spans="1:25" s="148" customFormat="1" ht="13.9" customHeight="1">
      <c r="A1090" s="137">
        <v>1090</v>
      </c>
      <c r="B1090" s="138" t="s">
        <v>1427</v>
      </c>
      <c r="C1090" s="138" t="s">
        <v>1430</v>
      </c>
      <c r="D1090" s="138"/>
      <c r="E1090" s="2">
        <v>0</v>
      </c>
      <c r="F1090" s="2" t="s">
        <v>284</v>
      </c>
      <c r="G1090" s="2" t="s">
        <v>1994</v>
      </c>
      <c r="H1090" s="2" t="s">
        <v>1995</v>
      </c>
      <c r="I1090" s="139" t="s">
        <v>267</v>
      </c>
      <c r="J1090" s="139" t="s">
        <v>1528</v>
      </c>
      <c r="K1090" s="139" t="s">
        <v>259</v>
      </c>
      <c r="L1090" s="139" t="s">
        <v>249</v>
      </c>
      <c r="M1090" s="140"/>
      <c r="N1090" s="141">
        <v>3.44</v>
      </c>
      <c r="O1090" s="142">
        <f t="shared" si="80"/>
        <v>0</v>
      </c>
      <c r="P1090" s="2" t="s">
        <v>477</v>
      </c>
      <c r="Q1090" s="2"/>
      <c r="R1090" s="143">
        <f t="shared" si="81"/>
        <v>0</v>
      </c>
      <c r="S1090" s="143">
        <f t="shared" si="82"/>
        <v>0</v>
      </c>
      <c r="T1090" s="144">
        <f>IF(P1090="nio",0,IF(P1090&gt;0,VLOOKUP(K1090,'3-Productie normen'!A:W,VLOOKUP(P1090,'3-Productie normen'!$B$37:$C$59,2,FALSE),FALSE)))/VLOOKUP(B1090,'2-Kosten per locatie'!$A$11:$C$31,3,FALSE)</f>
        <v>0</v>
      </c>
      <c r="U1090" s="144">
        <f t="shared" si="83"/>
        <v>0</v>
      </c>
      <c r="V1090" s="145">
        <f>VLOOKUP(K1090,'3-Productie normen'!A:AG,29,FALSE)</f>
        <v>0</v>
      </c>
      <c r="W1090" s="145"/>
      <c r="X1090" s="146"/>
      <c r="Y1090" s="147">
        <f t="shared" si="84"/>
        <v>0</v>
      </c>
    </row>
    <row r="1091" spans="1:25" s="148" customFormat="1" ht="13.9" customHeight="1">
      <c r="A1091" s="137">
        <v>1091</v>
      </c>
      <c r="B1091" s="138" t="s">
        <v>1427</v>
      </c>
      <c r="C1091" s="138" t="s">
        <v>1430</v>
      </c>
      <c r="D1091" s="138"/>
      <c r="E1091" s="2">
        <v>0</v>
      </c>
      <c r="F1091" s="2" t="s">
        <v>284</v>
      </c>
      <c r="G1091" s="2" t="s">
        <v>1996</v>
      </c>
      <c r="H1091" s="2" t="s">
        <v>1542</v>
      </c>
      <c r="I1091" s="139" t="s">
        <v>267</v>
      </c>
      <c r="J1091" s="139" t="s">
        <v>1520</v>
      </c>
      <c r="K1091" s="139" t="s">
        <v>259</v>
      </c>
      <c r="L1091" s="139" t="s">
        <v>298</v>
      </c>
      <c r="M1091" s="140"/>
      <c r="N1091" s="141">
        <v>10.050000000000001</v>
      </c>
      <c r="O1091" s="142">
        <f t="shared" si="80"/>
        <v>0</v>
      </c>
      <c r="P1091" s="2" t="s">
        <v>477</v>
      </c>
      <c r="Q1091" s="2"/>
      <c r="R1091" s="143">
        <f t="shared" si="81"/>
        <v>0</v>
      </c>
      <c r="S1091" s="143">
        <f t="shared" si="82"/>
        <v>0</v>
      </c>
      <c r="T1091" s="144">
        <f>IF(P1091="nio",0,IF(P1091&gt;0,VLOOKUP(K1091,'3-Productie normen'!A:W,VLOOKUP(P1091,'3-Productie normen'!$B$37:$C$59,2,FALSE),FALSE)))/VLOOKUP(B1091,'2-Kosten per locatie'!$A$11:$C$31,3,FALSE)</f>
        <v>0</v>
      </c>
      <c r="U1091" s="144">
        <f t="shared" si="83"/>
        <v>0</v>
      </c>
      <c r="V1091" s="145">
        <f>VLOOKUP(K1091,'3-Productie normen'!A:AG,29,FALSE)</f>
        <v>0</v>
      </c>
      <c r="W1091" s="145"/>
      <c r="X1091" s="146"/>
      <c r="Y1091" s="147">
        <f t="shared" si="84"/>
        <v>0</v>
      </c>
    </row>
    <row r="1092" spans="1:25" s="148" customFormat="1" ht="13.9" customHeight="1">
      <c r="A1092" s="137">
        <v>1092</v>
      </c>
      <c r="B1092" s="138" t="s">
        <v>1427</v>
      </c>
      <c r="C1092" s="138" t="s">
        <v>1430</v>
      </c>
      <c r="D1092" s="138"/>
      <c r="E1092" s="2">
        <v>0</v>
      </c>
      <c r="F1092" s="2" t="s">
        <v>284</v>
      </c>
      <c r="G1092" s="2" t="s">
        <v>1997</v>
      </c>
      <c r="H1092" s="2" t="s">
        <v>1727</v>
      </c>
      <c r="I1092" s="139" t="s">
        <v>46</v>
      </c>
      <c r="J1092" s="139" t="s">
        <v>1465</v>
      </c>
      <c r="K1092" s="139" t="s">
        <v>321</v>
      </c>
      <c r="L1092" s="139" t="s">
        <v>1998</v>
      </c>
      <c r="M1092" s="140" t="s">
        <v>8160</v>
      </c>
      <c r="N1092" s="141">
        <v>1.36</v>
      </c>
      <c r="O1092" s="142">
        <f t="shared" si="80"/>
        <v>400</v>
      </c>
      <c r="P1092" s="2">
        <v>200</v>
      </c>
      <c r="Q1092" s="2">
        <v>200</v>
      </c>
      <c r="R1092" s="143" t="e">
        <f t="shared" si="81"/>
        <v>#DIV/0!</v>
      </c>
      <c r="S1092" s="143" t="e">
        <f t="shared" si="82"/>
        <v>#DIV/0!</v>
      </c>
      <c r="T1092" s="144">
        <f>IF(P1092="nio",0,IF(P1092&gt;0,VLOOKUP(K1092,'3-Productie normen'!A:W,VLOOKUP(P1092,'3-Productie normen'!$B$37:$C$59,2,FALSE),FALSE)))/VLOOKUP(B1092,'2-Kosten per locatie'!$A$11:$C$31,3,FALSE)</f>
        <v>0</v>
      </c>
      <c r="U1092" s="144">
        <f t="shared" si="83"/>
        <v>0</v>
      </c>
      <c r="V1092" s="145" t="str">
        <f>VLOOKUP(K1092,'3-Productie normen'!A:AG,29,FALSE)</f>
        <v>S</v>
      </c>
      <c r="W1092" s="145"/>
      <c r="X1092" s="146"/>
      <c r="Y1092" s="147">
        <f t="shared" si="84"/>
        <v>544</v>
      </c>
    </row>
    <row r="1093" spans="1:25" s="148" customFormat="1" ht="13.9" customHeight="1">
      <c r="A1093" s="137">
        <v>1093</v>
      </c>
      <c r="B1093" s="138" t="s">
        <v>1427</v>
      </c>
      <c r="C1093" s="138" t="s">
        <v>1430</v>
      </c>
      <c r="D1093" s="138"/>
      <c r="E1093" s="2">
        <v>0</v>
      </c>
      <c r="F1093" s="2" t="s">
        <v>284</v>
      </c>
      <c r="G1093" s="2" t="s">
        <v>1999</v>
      </c>
      <c r="H1093" s="2" t="s">
        <v>1729</v>
      </c>
      <c r="I1093" s="139" t="s">
        <v>46</v>
      </c>
      <c r="J1093" s="139" t="s">
        <v>1468</v>
      </c>
      <c r="K1093" s="139" t="s">
        <v>321</v>
      </c>
      <c r="L1093" s="139" t="s">
        <v>2000</v>
      </c>
      <c r="M1093" s="140" t="s">
        <v>8160</v>
      </c>
      <c r="N1093" s="141">
        <v>1.23</v>
      </c>
      <c r="O1093" s="142">
        <f t="shared" si="80"/>
        <v>400</v>
      </c>
      <c r="P1093" s="2">
        <v>200</v>
      </c>
      <c r="Q1093" s="2">
        <v>200</v>
      </c>
      <c r="R1093" s="143" t="e">
        <f t="shared" si="81"/>
        <v>#DIV/0!</v>
      </c>
      <c r="S1093" s="143" t="e">
        <f t="shared" si="82"/>
        <v>#DIV/0!</v>
      </c>
      <c r="T1093" s="144">
        <f>IF(P1093="nio",0,IF(P1093&gt;0,VLOOKUP(K1093,'3-Productie normen'!A:W,VLOOKUP(P1093,'3-Productie normen'!$B$37:$C$59,2,FALSE),FALSE)))/VLOOKUP(B1093,'2-Kosten per locatie'!$A$11:$C$31,3,FALSE)</f>
        <v>0</v>
      </c>
      <c r="U1093" s="144">
        <f t="shared" si="83"/>
        <v>0</v>
      </c>
      <c r="V1093" s="145" t="str">
        <f>VLOOKUP(K1093,'3-Productie normen'!A:AG,29,FALSE)</f>
        <v>S</v>
      </c>
      <c r="W1093" s="145"/>
      <c r="X1093" s="146"/>
      <c r="Y1093" s="147">
        <f t="shared" si="84"/>
        <v>492</v>
      </c>
    </row>
    <row r="1094" spans="1:25" s="148" customFormat="1" ht="13.9" customHeight="1">
      <c r="A1094" s="137">
        <v>1094</v>
      </c>
      <c r="B1094" s="138" t="s">
        <v>1427</v>
      </c>
      <c r="C1094" s="138" t="s">
        <v>1430</v>
      </c>
      <c r="D1094" s="138"/>
      <c r="E1094" s="2">
        <v>0</v>
      </c>
      <c r="F1094" s="2" t="s">
        <v>284</v>
      </c>
      <c r="G1094" s="2" t="s">
        <v>2001</v>
      </c>
      <c r="H1094" s="2" t="s">
        <v>1733</v>
      </c>
      <c r="I1094" s="139" t="s">
        <v>46</v>
      </c>
      <c r="J1094" s="139" t="s">
        <v>1465</v>
      </c>
      <c r="K1094" s="139" t="s">
        <v>321</v>
      </c>
      <c r="L1094" s="139" t="s">
        <v>2000</v>
      </c>
      <c r="M1094" s="140" t="s">
        <v>8160</v>
      </c>
      <c r="N1094" s="141">
        <v>1.36</v>
      </c>
      <c r="O1094" s="142">
        <f t="shared" si="80"/>
        <v>400</v>
      </c>
      <c r="P1094" s="2">
        <v>200</v>
      </c>
      <c r="Q1094" s="2">
        <v>200</v>
      </c>
      <c r="R1094" s="143" t="e">
        <f t="shared" si="81"/>
        <v>#DIV/0!</v>
      </c>
      <c r="S1094" s="143" t="e">
        <f t="shared" si="82"/>
        <v>#DIV/0!</v>
      </c>
      <c r="T1094" s="144">
        <f>IF(P1094="nio",0,IF(P1094&gt;0,VLOOKUP(K1094,'3-Productie normen'!A:W,VLOOKUP(P1094,'3-Productie normen'!$B$37:$C$59,2,FALSE),FALSE)))/VLOOKUP(B1094,'2-Kosten per locatie'!$A$11:$C$31,3,FALSE)</f>
        <v>0</v>
      </c>
      <c r="U1094" s="144">
        <f t="shared" si="83"/>
        <v>0</v>
      </c>
      <c r="V1094" s="145" t="str">
        <f>VLOOKUP(K1094,'3-Productie normen'!A:AG,29,FALSE)</f>
        <v>S</v>
      </c>
      <c r="W1094" s="145"/>
      <c r="X1094" s="146"/>
      <c r="Y1094" s="147">
        <f t="shared" si="84"/>
        <v>544</v>
      </c>
    </row>
    <row r="1095" spans="1:25" s="148" customFormat="1" ht="13.9" customHeight="1">
      <c r="A1095" s="137">
        <v>1095</v>
      </c>
      <c r="B1095" s="138" t="s">
        <v>1427</v>
      </c>
      <c r="C1095" s="138" t="s">
        <v>1430</v>
      </c>
      <c r="D1095" s="138"/>
      <c r="E1095" s="2">
        <v>0</v>
      </c>
      <c r="F1095" s="2" t="s">
        <v>284</v>
      </c>
      <c r="G1095" s="2" t="s">
        <v>2002</v>
      </c>
      <c r="H1095" s="2" t="s">
        <v>1735</v>
      </c>
      <c r="I1095" s="139" t="s">
        <v>46</v>
      </c>
      <c r="J1095" s="139" t="s">
        <v>1468</v>
      </c>
      <c r="K1095" s="139" t="s">
        <v>321</v>
      </c>
      <c r="L1095" s="139" t="s">
        <v>2000</v>
      </c>
      <c r="M1095" s="140" t="s">
        <v>8160</v>
      </c>
      <c r="N1095" s="141">
        <v>1.23</v>
      </c>
      <c r="O1095" s="142">
        <f t="shared" si="80"/>
        <v>400</v>
      </c>
      <c r="P1095" s="2">
        <v>200</v>
      </c>
      <c r="Q1095" s="2">
        <v>200</v>
      </c>
      <c r="R1095" s="143" t="e">
        <f t="shared" si="81"/>
        <v>#DIV/0!</v>
      </c>
      <c r="S1095" s="143" t="e">
        <f t="shared" si="82"/>
        <v>#DIV/0!</v>
      </c>
      <c r="T1095" s="144">
        <f>IF(P1095="nio",0,IF(P1095&gt;0,VLOOKUP(K1095,'3-Productie normen'!A:W,VLOOKUP(P1095,'3-Productie normen'!$B$37:$C$59,2,FALSE),FALSE)))/VLOOKUP(B1095,'2-Kosten per locatie'!$A$11:$C$31,3,FALSE)</f>
        <v>0</v>
      </c>
      <c r="U1095" s="144">
        <f t="shared" si="83"/>
        <v>0</v>
      </c>
      <c r="V1095" s="145" t="str">
        <f>VLOOKUP(K1095,'3-Productie normen'!A:AG,29,FALSE)</f>
        <v>S</v>
      </c>
      <c r="W1095" s="145"/>
      <c r="X1095" s="146"/>
      <c r="Y1095" s="147">
        <f t="shared" si="84"/>
        <v>492</v>
      </c>
    </row>
    <row r="1096" spans="1:25" s="148" customFormat="1" ht="13.9" customHeight="1">
      <c r="A1096" s="137">
        <v>1096</v>
      </c>
      <c r="B1096" s="138" t="s">
        <v>1427</v>
      </c>
      <c r="C1096" s="138" t="s">
        <v>1430</v>
      </c>
      <c r="D1096" s="138"/>
      <c r="E1096" s="2">
        <v>0</v>
      </c>
      <c r="F1096" s="2" t="s">
        <v>284</v>
      </c>
      <c r="G1096" s="2" t="s">
        <v>2003</v>
      </c>
      <c r="H1096" s="2" t="s">
        <v>1464</v>
      </c>
      <c r="I1096" s="139" t="s">
        <v>46</v>
      </c>
      <c r="J1096" s="139" t="s">
        <v>1465</v>
      </c>
      <c r="K1096" s="139" t="s">
        <v>321</v>
      </c>
      <c r="L1096" s="139" t="s">
        <v>2000</v>
      </c>
      <c r="M1096" s="140" t="s">
        <v>8160</v>
      </c>
      <c r="N1096" s="141">
        <v>3.8</v>
      </c>
      <c r="O1096" s="142">
        <f t="shared" si="80"/>
        <v>400</v>
      </c>
      <c r="P1096" s="2">
        <v>200</v>
      </c>
      <c r="Q1096" s="2">
        <v>200</v>
      </c>
      <c r="R1096" s="143" t="e">
        <f t="shared" si="81"/>
        <v>#DIV/0!</v>
      </c>
      <c r="S1096" s="143" t="e">
        <f t="shared" si="82"/>
        <v>#DIV/0!</v>
      </c>
      <c r="T1096" s="144">
        <f>IF(P1096="nio",0,IF(P1096&gt;0,VLOOKUP(K1096,'3-Productie normen'!A:W,VLOOKUP(P1096,'3-Productie normen'!$B$37:$C$59,2,FALSE),FALSE)))/VLOOKUP(B1096,'2-Kosten per locatie'!$A$11:$C$31,3,FALSE)</f>
        <v>0</v>
      </c>
      <c r="U1096" s="144">
        <f t="shared" si="83"/>
        <v>0</v>
      </c>
      <c r="V1096" s="145" t="str">
        <f>VLOOKUP(K1096,'3-Productie normen'!A:AG,29,FALSE)</f>
        <v>S</v>
      </c>
      <c r="W1096" s="145"/>
      <c r="X1096" s="146"/>
      <c r="Y1096" s="147">
        <f t="shared" si="84"/>
        <v>1520</v>
      </c>
    </row>
    <row r="1097" spans="1:25" s="148" customFormat="1" ht="13.9" customHeight="1">
      <c r="A1097" s="137">
        <v>1097</v>
      </c>
      <c r="B1097" s="138" t="s">
        <v>1427</v>
      </c>
      <c r="C1097" s="138" t="s">
        <v>1430</v>
      </c>
      <c r="D1097" s="138"/>
      <c r="E1097" s="2">
        <v>0</v>
      </c>
      <c r="F1097" s="2" t="s">
        <v>284</v>
      </c>
      <c r="G1097" s="2" t="s">
        <v>2004</v>
      </c>
      <c r="H1097" s="2" t="s">
        <v>1747</v>
      </c>
      <c r="I1097" s="139" t="s">
        <v>46</v>
      </c>
      <c r="J1097" s="139" t="s">
        <v>1468</v>
      </c>
      <c r="K1097" s="139" t="s">
        <v>321</v>
      </c>
      <c r="L1097" s="139" t="s">
        <v>2000</v>
      </c>
      <c r="M1097" s="140" t="s">
        <v>8160</v>
      </c>
      <c r="N1097" s="141">
        <v>1.1000000000000001</v>
      </c>
      <c r="O1097" s="142">
        <f t="shared" si="80"/>
        <v>400</v>
      </c>
      <c r="P1097" s="2">
        <v>200</v>
      </c>
      <c r="Q1097" s="2">
        <v>200</v>
      </c>
      <c r="R1097" s="143" t="e">
        <f t="shared" si="81"/>
        <v>#DIV/0!</v>
      </c>
      <c r="S1097" s="143" t="e">
        <f t="shared" si="82"/>
        <v>#DIV/0!</v>
      </c>
      <c r="T1097" s="144">
        <f>IF(P1097="nio",0,IF(P1097&gt;0,VLOOKUP(K1097,'3-Productie normen'!A:W,VLOOKUP(P1097,'3-Productie normen'!$B$37:$C$59,2,FALSE),FALSE)))/VLOOKUP(B1097,'2-Kosten per locatie'!$A$11:$C$31,3,FALSE)</f>
        <v>0</v>
      </c>
      <c r="U1097" s="144">
        <f t="shared" si="83"/>
        <v>0</v>
      </c>
      <c r="V1097" s="145" t="str">
        <f>VLOOKUP(K1097,'3-Productie normen'!A:AG,29,FALSE)</f>
        <v>S</v>
      </c>
      <c r="W1097" s="145"/>
      <c r="X1097" s="146"/>
      <c r="Y1097" s="147">
        <f t="shared" si="84"/>
        <v>440.00000000000006</v>
      </c>
    </row>
    <row r="1098" spans="1:25" s="148" customFormat="1" ht="13.9" customHeight="1">
      <c r="A1098" s="137">
        <v>1098</v>
      </c>
      <c r="B1098" s="138" t="s">
        <v>1427</v>
      </c>
      <c r="C1098" s="138" t="s">
        <v>1430</v>
      </c>
      <c r="D1098" s="138"/>
      <c r="E1098" s="2">
        <v>0</v>
      </c>
      <c r="F1098" s="2" t="s">
        <v>284</v>
      </c>
      <c r="G1098" s="2" t="s">
        <v>2005</v>
      </c>
      <c r="H1098" s="2" t="s">
        <v>1467</v>
      </c>
      <c r="I1098" s="139" t="s">
        <v>46</v>
      </c>
      <c r="J1098" s="139" t="s">
        <v>1468</v>
      </c>
      <c r="K1098" s="139" t="s">
        <v>321</v>
      </c>
      <c r="L1098" s="139" t="s">
        <v>2000</v>
      </c>
      <c r="M1098" s="140" t="s">
        <v>8160</v>
      </c>
      <c r="N1098" s="141">
        <v>1.1000000000000001</v>
      </c>
      <c r="O1098" s="142">
        <f t="shared" ref="O1098:O1161" si="85">SUM(P1098:Q1098)</f>
        <v>400</v>
      </c>
      <c r="P1098" s="2">
        <v>200</v>
      </c>
      <c r="Q1098" s="2">
        <v>200</v>
      </c>
      <c r="R1098" s="143" t="e">
        <f t="shared" ref="R1098:R1161" si="86">IF(P1098="nio",0,IF(P1098&gt;0,P1098*N1098/T1098,0))</f>
        <v>#DIV/0!</v>
      </c>
      <c r="S1098" s="143" t="e">
        <f t="shared" ref="S1098:S1161" si="87">IF(Q1098&gt;0,Q1098*N1098/U1098,0)</f>
        <v>#DIV/0!</v>
      </c>
      <c r="T1098" s="144">
        <f>IF(P1098="nio",0,IF(P1098&gt;0,VLOOKUP(K1098,'3-Productie normen'!A:W,VLOOKUP(P1098,'3-Productie normen'!$B$37:$C$59,2,FALSE),FALSE)))/VLOOKUP(B1098,'2-Kosten per locatie'!$A$11:$C$31,3,FALSE)</f>
        <v>0</v>
      </c>
      <c r="U1098" s="144">
        <f t="shared" ref="U1098:U1161" si="88">IF(Q1098&gt;0,T1098*$U$8,0)</f>
        <v>0</v>
      </c>
      <c r="V1098" s="145" t="str">
        <f>VLOOKUP(K1098,'3-Productie normen'!A:AG,29,FALSE)</f>
        <v>S</v>
      </c>
      <c r="W1098" s="145"/>
      <c r="X1098" s="146"/>
      <c r="Y1098" s="147">
        <f t="shared" ref="Y1098:Y1161" si="89">O1098*N1098</f>
        <v>440.00000000000006</v>
      </c>
    </row>
    <row r="1099" spans="1:25" s="148" customFormat="1" ht="13.9" customHeight="1">
      <c r="A1099" s="137">
        <v>1099</v>
      </c>
      <c r="B1099" s="138" t="s">
        <v>1427</v>
      </c>
      <c r="C1099" s="138" t="s">
        <v>1430</v>
      </c>
      <c r="D1099" s="138"/>
      <c r="E1099" s="2">
        <v>0</v>
      </c>
      <c r="F1099" s="2" t="s">
        <v>284</v>
      </c>
      <c r="G1099" s="2" t="s">
        <v>2006</v>
      </c>
      <c r="H1099" s="2" t="s">
        <v>1471</v>
      </c>
      <c r="I1099" s="139" t="s">
        <v>46</v>
      </c>
      <c r="J1099" s="139" t="s">
        <v>1465</v>
      </c>
      <c r="K1099" s="139" t="s">
        <v>321</v>
      </c>
      <c r="L1099" s="139" t="s">
        <v>2000</v>
      </c>
      <c r="M1099" s="140" t="s">
        <v>8160</v>
      </c>
      <c r="N1099" s="141">
        <v>3.8</v>
      </c>
      <c r="O1099" s="142">
        <f t="shared" si="85"/>
        <v>400</v>
      </c>
      <c r="P1099" s="2">
        <v>200</v>
      </c>
      <c r="Q1099" s="2">
        <v>200</v>
      </c>
      <c r="R1099" s="143" t="e">
        <f t="shared" si="86"/>
        <v>#DIV/0!</v>
      </c>
      <c r="S1099" s="143" t="e">
        <f t="shared" si="87"/>
        <v>#DIV/0!</v>
      </c>
      <c r="T1099" s="144">
        <f>IF(P1099="nio",0,IF(P1099&gt;0,VLOOKUP(K1099,'3-Productie normen'!A:W,VLOOKUP(P1099,'3-Productie normen'!$B$37:$C$59,2,FALSE),FALSE)))/VLOOKUP(B1099,'2-Kosten per locatie'!$A$11:$C$31,3,FALSE)</f>
        <v>0</v>
      </c>
      <c r="U1099" s="144">
        <f t="shared" si="88"/>
        <v>0</v>
      </c>
      <c r="V1099" s="145" t="str">
        <f>VLOOKUP(K1099,'3-Productie normen'!A:AG,29,FALSE)</f>
        <v>S</v>
      </c>
      <c r="W1099" s="145"/>
      <c r="X1099" s="146"/>
      <c r="Y1099" s="147">
        <f t="shared" si="89"/>
        <v>1520</v>
      </c>
    </row>
    <row r="1100" spans="1:25" s="148" customFormat="1" ht="13.9" customHeight="1">
      <c r="A1100" s="137">
        <v>1100</v>
      </c>
      <c r="B1100" s="138" t="s">
        <v>1427</v>
      </c>
      <c r="C1100" s="138" t="s">
        <v>1430</v>
      </c>
      <c r="D1100" s="138"/>
      <c r="E1100" s="2">
        <v>0</v>
      </c>
      <c r="F1100" s="2" t="s">
        <v>284</v>
      </c>
      <c r="G1100" s="2" t="s">
        <v>2007</v>
      </c>
      <c r="H1100" s="2" t="s">
        <v>1475</v>
      </c>
      <c r="I1100" s="139" t="s">
        <v>46</v>
      </c>
      <c r="J1100" s="139" t="s">
        <v>1468</v>
      </c>
      <c r="K1100" s="139" t="s">
        <v>321</v>
      </c>
      <c r="L1100" s="139" t="s">
        <v>2000</v>
      </c>
      <c r="M1100" s="140" t="s">
        <v>8160</v>
      </c>
      <c r="N1100" s="141">
        <v>1.1000000000000001</v>
      </c>
      <c r="O1100" s="142">
        <f t="shared" si="85"/>
        <v>400</v>
      </c>
      <c r="P1100" s="2">
        <v>200</v>
      </c>
      <c r="Q1100" s="2">
        <v>200</v>
      </c>
      <c r="R1100" s="143" t="e">
        <f t="shared" si="86"/>
        <v>#DIV/0!</v>
      </c>
      <c r="S1100" s="143" t="e">
        <f t="shared" si="87"/>
        <v>#DIV/0!</v>
      </c>
      <c r="T1100" s="144">
        <f>IF(P1100="nio",0,IF(P1100&gt;0,VLOOKUP(K1100,'3-Productie normen'!A:W,VLOOKUP(P1100,'3-Productie normen'!$B$37:$C$59,2,FALSE),FALSE)))/VLOOKUP(B1100,'2-Kosten per locatie'!$A$11:$C$31,3,FALSE)</f>
        <v>0</v>
      </c>
      <c r="U1100" s="144">
        <f t="shared" si="88"/>
        <v>0</v>
      </c>
      <c r="V1100" s="145" t="str">
        <f>VLOOKUP(K1100,'3-Productie normen'!A:AG,29,FALSE)</f>
        <v>S</v>
      </c>
      <c r="W1100" s="145"/>
      <c r="X1100" s="146"/>
      <c r="Y1100" s="147">
        <f t="shared" si="89"/>
        <v>440.00000000000006</v>
      </c>
    </row>
    <row r="1101" spans="1:25" s="148" customFormat="1" ht="13.9" customHeight="1">
      <c r="A1101" s="137">
        <v>1101</v>
      </c>
      <c r="B1101" s="138" t="s">
        <v>1427</v>
      </c>
      <c r="C1101" s="138" t="s">
        <v>1430</v>
      </c>
      <c r="D1101" s="138"/>
      <c r="E1101" s="2">
        <v>0</v>
      </c>
      <c r="F1101" s="2" t="s">
        <v>284</v>
      </c>
      <c r="G1101" s="2" t="s">
        <v>2008</v>
      </c>
      <c r="H1101" s="2" t="s">
        <v>1473</v>
      </c>
      <c r="I1101" s="139" t="s">
        <v>46</v>
      </c>
      <c r="J1101" s="139" t="s">
        <v>1468</v>
      </c>
      <c r="K1101" s="139" t="s">
        <v>321</v>
      </c>
      <c r="L1101" s="139" t="s">
        <v>2000</v>
      </c>
      <c r="M1101" s="140" t="s">
        <v>8160</v>
      </c>
      <c r="N1101" s="141">
        <v>1.1000000000000001</v>
      </c>
      <c r="O1101" s="142">
        <f t="shared" si="85"/>
        <v>400</v>
      </c>
      <c r="P1101" s="2">
        <v>200</v>
      </c>
      <c r="Q1101" s="2">
        <v>200</v>
      </c>
      <c r="R1101" s="143" t="e">
        <f t="shared" si="86"/>
        <v>#DIV/0!</v>
      </c>
      <c r="S1101" s="143" t="e">
        <f t="shared" si="87"/>
        <v>#DIV/0!</v>
      </c>
      <c r="T1101" s="144">
        <f>IF(P1101="nio",0,IF(P1101&gt;0,VLOOKUP(K1101,'3-Productie normen'!A:W,VLOOKUP(P1101,'3-Productie normen'!$B$37:$C$59,2,FALSE),FALSE)))/VLOOKUP(B1101,'2-Kosten per locatie'!$A$11:$C$31,3,FALSE)</f>
        <v>0</v>
      </c>
      <c r="U1101" s="144">
        <f t="shared" si="88"/>
        <v>0</v>
      </c>
      <c r="V1101" s="145" t="str">
        <f>VLOOKUP(K1101,'3-Productie normen'!A:AG,29,FALSE)</f>
        <v>S</v>
      </c>
      <c r="W1101" s="145"/>
      <c r="X1101" s="146"/>
      <c r="Y1101" s="147">
        <f t="shared" si="89"/>
        <v>440.00000000000006</v>
      </c>
    </row>
    <row r="1102" spans="1:25" s="148" customFormat="1" ht="13.9" customHeight="1">
      <c r="A1102" s="137">
        <v>1102</v>
      </c>
      <c r="B1102" s="138" t="s">
        <v>1427</v>
      </c>
      <c r="C1102" s="138" t="s">
        <v>1430</v>
      </c>
      <c r="D1102" s="138"/>
      <c r="E1102" s="2">
        <v>0</v>
      </c>
      <c r="F1102" s="2" t="s">
        <v>284</v>
      </c>
      <c r="G1102" s="2" t="s">
        <v>2009</v>
      </c>
      <c r="H1102" s="2" t="s">
        <v>1458</v>
      </c>
      <c r="I1102" s="139" t="s">
        <v>257</v>
      </c>
      <c r="J1102" s="139" t="s">
        <v>2010</v>
      </c>
      <c r="K1102" s="139" t="s">
        <v>259</v>
      </c>
      <c r="L1102" s="139" t="s">
        <v>298</v>
      </c>
      <c r="M1102" s="140"/>
      <c r="N1102" s="141">
        <v>18.88</v>
      </c>
      <c r="O1102" s="142">
        <f t="shared" si="85"/>
        <v>0</v>
      </c>
      <c r="P1102" s="2" t="s">
        <v>477</v>
      </c>
      <c r="Q1102" s="2"/>
      <c r="R1102" s="143">
        <f t="shared" si="86"/>
        <v>0</v>
      </c>
      <c r="S1102" s="143">
        <f t="shared" si="87"/>
        <v>0</v>
      </c>
      <c r="T1102" s="144">
        <f>IF(P1102="nio",0,IF(P1102&gt;0,VLOOKUP(K1102,'3-Productie normen'!A:W,VLOOKUP(P1102,'3-Productie normen'!$B$37:$C$59,2,FALSE),FALSE)))/VLOOKUP(B1102,'2-Kosten per locatie'!$A$11:$C$31,3,FALSE)</f>
        <v>0</v>
      </c>
      <c r="U1102" s="144">
        <f t="shared" si="88"/>
        <v>0</v>
      </c>
      <c r="V1102" s="145">
        <f>VLOOKUP(K1102,'3-Productie normen'!A:AG,29,FALSE)</f>
        <v>0</v>
      </c>
      <c r="W1102" s="145"/>
      <c r="X1102" s="146"/>
      <c r="Y1102" s="147">
        <f t="shared" si="89"/>
        <v>0</v>
      </c>
    </row>
    <row r="1103" spans="1:25" s="148" customFormat="1" ht="13.9" customHeight="1">
      <c r="A1103" s="137">
        <v>1103</v>
      </c>
      <c r="B1103" s="138" t="s">
        <v>1427</v>
      </c>
      <c r="C1103" s="138" t="s">
        <v>1430</v>
      </c>
      <c r="D1103" s="138"/>
      <c r="E1103" s="2">
        <v>0</v>
      </c>
      <c r="F1103" s="2" t="s">
        <v>284</v>
      </c>
      <c r="G1103" s="2" t="s">
        <v>2011</v>
      </c>
      <c r="H1103" s="2" t="s">
        <v>1755</v>
      </c>
      <c r="I1103" s="139" t="s">
        <v>277</v>
      </c>
      <c r="J1103" s="139" t="s">
        <v>2012</v>
      </c>
      <c r="K1103" s="139" t="s">
        <v>478</v>
      </c>
      <c r="L1103" s="139" t="s">
        <v>298</v>
      </c>
      <c r="M1103" s="140" t="s">
        <v>8160</v>
      </c>
      <c r="N1103" s="141">
        <v>22.7</v>
      </c>
      <c r="O1103" s="142">
        <f t="shared" si="85"/>
        <v>80</v>
      </c>
      <c r="P1103" s="2">
        <v>80</v>
      </c>
      <c r="Q1103" s="2"/>
      <c r="R1103" s="143" t="e">
        <f t="shared" si="86"/>
        <v>#DIV/0!</v>
      </c>
      <c r="S1103" s="143">
        <f t="shared" si="87"/>
        <v>0</v>
      </c>
      <c r="T1103" s="144">
        <f>IF(P1103="nio",0,IF(P1103&gt;0,VLOOKUP(K1103,'3-Productie normen'!A:W,VLOOKUP(P1103,'3-Productie normen'!$B$37:$C$59,2,FALSE),FALSE)))/VLOOKUP(B1103,'2-Kosten per locatie'!$A$11:$C$31,3,FALSE)</f>
        <v>0</v>
      </c>
      <c r="U1103" s="144">
        <f t="shared" si="88"/>
        <v>0</v>
      </c>
      <c r="V1103" s="145" t="str">
        <f>VLOOKUP(K1103,'3-Productie normen'!A:AG,29,FALSE)</f>
        <v>B</v>
      </c>
      <c r="W1103" s="145"/>
      <c r="X1103" s="146"/>
      <c r="Y1103" s="147">
        <f t="shared" si="89"/>
        <v>1816</v>
      </c>
    </row>
    <row r="1104" spans="1:25" s="148" customFormat="1" ht="13.9" customHeight="1">
      <c r="A1104" s="137">
        <v>1104</v>
      </c>
      <c r="B1104" s="138" t="s">
        <v>1427</v>
      </c>
      <c r="C1104" s="138" t="s">
        <v>1430</v>
      </c>
      <c r="D1104" s="138"/>
      <c r="E1104" s="2">
        <v>0</v>
      </c>
      <c r="F1104" s="2" t="s">
        <v>284</v>
      </c>
      <c r="G1104" s="2" t="s">
        <v>2013</v>
      </c>
      <c r="H1104" s="2" t="s">
        <v>1717</v>
      </c>
      <c r="I1104" s="139" t="s">
        <v>46</v>
      </c>
      <c r="J1104" s="139" t="s">
        <v>1993</v>
      </c>
      <c r="K1104" s="139" t="s">
        <v>259</v>
      </c>
      <c r="L1104" s="139" t="s">
        <v>2014</v>
      </c>
      <c r="M1104" s="140"/>
      <c r="N1104" s="141">
        <v>9.4</v>
      </c>
      <c r="O1104" s="142">
        <f t="shared" si="85"/>
        <v>0</v>
      </c>
      <c r="P1104" s="2" t="s">
        <v>477</v>
      </c>
      <c r="Q1104" s="2"/>
      <c r="R1104" s="143">
        <f t="shared" si="86"/>
        <v>0</v>
      </c>
      <c r="S1104" s="143">
        <f t="shared" si="87"/>
        <v>0</v>
      </c>
      <c r="T1104" s="144">
        <f>IF(P1104="nio",0,IF(P1104&gt;0,VLOOKUP(K1104,'3-Productie normen'!A:W,VLOOKUP(P1104,'3-Productie normen'!$B$37:$C$59,2,FALSE),FALSE)))/VLOOKUP(B1104,'2-Kosten per locatie'!$A$11:$C$31,3,FALSE)</f>
        <v>0</v>
      </c>
      <c r="U1104" s="144">
        <f t="shared" si="88"/>
        <v>0</v>
      </c>
      <c r="V1104" s="145">
        <f>VLOOKUP(K1104,'3-Productie normen'!A:AG,29,FALSE)</f>
        <v>0</v>
      </c>
      <c r="W1104" s="145"/>
      <c r="X1104" s="146"/>
      <c r="Y1104" s="147">
        <f t="shared" si="89"/>
        <v>0</v>
      </c>
    </row>
    <row r="1105" spans="1:25" s="148" customFormat="1" ht="13.9" customHeight="1">
      <c r="A1105" s="137">
        <v>1105</v>
      </c>
      <c r="B1105" s="138" t="s">
        <v>1427</v>
      </c>
      <c r="C1105" s="138" t="s">
        <v>1430</v>
      </c>
      <c r="D1105" s="138"/>
      <c r="E1105" s="2">
        <v>0</v>
      </c>
      <c r="F1105" s="2" t="s">
        <v>284</v>
      </c>
      <c r="G1105" s="2" t="s">
        <v>2015</v>
      </c>
      <c r="H1105" s="2" t="s">
        <v>2016</v>
      </c>
      <c r="I1105" s="139" t="s">
        <v>46</v>
      </c>
      <c r="J1105" s="139" t="s">
        <v>1993</v>
      </c>
      <c r="K1105" s="139" t="s">
        <v>259</v>
      </c>
      <c r="L1105" s="139" t="s">
        <v>1500</v>
      </c>
      <c r="M1105" s="140"/>
      <c r="N1105" s="141">
        <v>1.75</v>
      </c>
      <c r="O1105" s="142">
        <f t="shared" si="85"/>
        <v>0</v>
      </c>
      <c r="P1105" s="2" t="s">
        <v>477</v>
      </c>
      <c r="Q1105" s="2"/>
      <c r="R1105" s="143">
        <f t="shared" si="86"/>
        <v>0</v>
      </c>
      <c r="S1105" s="143">
        <f t="shared" si="87"/>
        <v>0</v>
      </c>
      <c r="T1105" s="144">
        <f>IF(P1105="nio",0,IF(P1105&gt;0,VLOOKUP(K1105,'3-Productie normen'!A:W,VLOOKUP(P1105,'3-Productie normen'!$B$37:$C$59,2,FALSE),FALSE)))/VLOOKUP(B1105,'2-Kosten per locatie'!$A$11:$C$31,3,FALSE)</f>
        <v>0</v>
      </c>
      <c r="U1105" s="144">
        <f t="shared" si="88"/>
        <v>0</v>
      </c>
      <c r="V1105" s="145">
        <f>VLOOKUP(K1105,'3-Productie normen'!A:AG,29,FALSE)</f>
        <v>0</v>
      </c>
      <c r="W1105" s="145"/>
      <c r="X1105" s="146"/>
      <c r="Y1105" s="147">
        <f t="shared" si="89"/>
        <v>0</v>
      </c>
    </row>
    <row r="1106" spans="1:25" s="148" customFormat="1" ht="13.9" customHeight="1">
      <c r="A1106" s="137">
        <v>1106</v>
      </c>
      <c r="B1106" s="138" t="s">
        <v>1427</v>
      </c>
      <c r="C1106" s="138" t="s">
        <v>1430</v>
      </c>
      <c r="D1106" s="138"/>
      <c r="E1106" s="2">
        <v>0</v>
      </c>
      <c r="F1106" s="2" t="s">
        <v>284</v>
      </c>
      <c r="G1106" s="2" t="s">
        <v>2017</v>
      </c>
      <c r="H1106" s="2" t="s">
        <v>1344</v>
      </c>
      <c r="I1106" s="139" t="s">
        <v>277</v>
      </c>
      <c r="J1106" s="139" t="s">
        <v>1837</v>
      </c>
      <c r="K1106" s="139" t="s">
        <v>417</v>
      </c>
      <c r="L1106" s="139" t="s">
        <v>1275</v>
      </c>
      <c r="M1106" s="140"/>
      <c r="N1106" s="141">
        <v>6.28</v>
      </c>
      <c r="O1106" s="142">
        <f t="shared" si="85"/>
        <v>200</v>
      </c>
      <c r="P1106" s="2">
        <v>200</v>
      </c>
      <c r="Q1106" s="2"/>
      <c r="R1106" s="143" t="e">
        <f t="shared" si="86"/>
        <v>#DIV/0!</v>
      </c>
      <c r="S1106" s="143">
        <f t="shared" si="87"/>
        <v>0</v>
      </c>
      <c r="T1106" s="144">
        <f>IF(P1106="nio",0,IF(P1106&gt;0,VLOOKUP(K1106,'3-Productie normen'!A:W,VLOOKUP(P1106,'3-Productie normen'!$B$37:$C$59,2,FALSE),FALSE)))/VLOOKUP(B1106,'2-Kosten per locatie'!$A$11:$C$31,3,FALSE)</f>
        <v>0</v>
      </c>
      <c r="U1106" s="144">
        <f t="shared" si="88"/>
        <v>0</v>
      </c>
      <c r="V1106" s="145" t="str">
        <f>VLOOKUP(K1106,'3-Productie normen'!A:AG,29,FALSE)</f>
        <v>B</v>
      </c>
      <c r="W1106" s="145"/>
      <c r="X1106" s="146"/>
      <c r="Y1106" s="147">
        <f t="shared" si="89"/>
        <v>1256</v>
      </c>
    </row>
    <row r="1107" spans="1:25" s="148" customFormat="1" ht="13.9" customHeight="1">
      <c r="A1107" s="137">
        <v>1107</v>
      </c>
      <c r="B1107" s="138" t="s">
        <v>1427</v>
      </c>
      <c r="C1107" s="138" t="s">
        <v>1430</v>
      </c>
      <c r="D1107" s="138"/>
      <c r="E1107" s="2">
        <v>0</v>
      </c>
      <c r="F1107" s="2" t="s">
        <v>284</v>
      </c>
      <c r="G1107" s="2" t="s">
        <v>2018</v>
      </c>
      <c r="H1107" s="2" t="s">
        <v>1522</v>
      </c>
      <c r="I1107" s="139" t="s">
        <v>277</v>
      </c>
      <c r="J1107" s="139" t="s">
        <v>2019</v>
      </c>
      <c r="K1107" s="139" t="s">
        <v>417</v>
      </c>
      <c r="L1107" s="139" t="s">
        <v>1275</v>
      </c>
      <c r="M1107" s="140"/>
      <c r="N1107" s="141">
        <v>5.0999999999999996</v>
      </c>
      <c r="O1107" s="142">
        <f t="shared" si="85"/>
        <v>200</v>
      </c>
      <c r="P1107" s="2">
        <v>200</v>
      </c>
      <c r="Q1107" s="2"/>
      <c r="R1107" s="143" t="e">
        <f t="shared" si="86"/>
        <v>#DIV/0!</v>
      </c>
      <c r="S1107" s="143">
        <f t="shared" si="87"/>
        <v>0</v>
      </c>
      <c r="T1107" s="144">
        <f>IF(P1107="nio",0,IF(P1107&gt;0,VLOOKUP(K1107,'3-Productie normen'!A:W,VLOOKUP(P1107,'3-Productie normen'!$B$37:$C$59,2,FALSE),FALSE)))/VLOOKUP(B1107,'2-Kosten per locatie'!$A$11:$C$31,3,FALSE)</f>
        <v>0</v>
      </c>
      <c r="U1107" s="144">
        <f t="shared" si="88"/>
        <v>0</v>
      </c>
      <c r="V1107" s="145" t="str">
        <f>VLOOKUP(K1107,'3-Productie normen'!A:AG,29,FALSE)</f>
        <v>B</v>
      </c>
      <c r="W1107" s="145"/>
      <c r="X1107" s="146"/>
      <c r="Y1107" s="147">
        <f t="shared" si="89"/>
        <v>1019.9999999999999</v>
      </c>
    </row>
    <row r="1108" spans="1:25" s="148" customFormat="1" ht="13.9" customHeight="1">
      <c r="A1108" s="137">
        <v>1108</v>
      </c>
      <c r="B1108" s="138" t="s">
        <v>1427</v>
      </c>
      <c r="C1108" s="138" t="s">
        <v>1430</v>
      </c>
      <c r="D1108" s="138"/>
      <c r="E1108" s="2">
        <v>0</v>
      </c>
      <c r="F1108" s="2" t="s">
        <v>284</v>
      </c>
      <c r="G1108" s="2" t="s">
        <v>2020</v>
      </c>
      <c r="H1108" s="2" t="s">
        <v>349</v>
      </c>
      <c r="I1108" s="139" t="s">
        <v>277</v>
      </c>
      <c r="J1108" s="139" t="s">
        <v>1837</v>
      </c>
      <c r="K1108" s="139" t="s">
        <v>417</v>
      </c>
      <c r="L1108" s="139" t="s">
        <v>1275</v>
      </c>
      <c r="M1108" s="140"/>
      <c r="N1108" s="141">
        <v>5.0999999999999996</v>
      </c>
      <c r="O1108" s="142">
        <f t="shared" si="85"/>
        <v>200</v>
      </c>
      <c r="P1108" s="2">
        <v>200</v>
      </c>
      <c r="Q1108" s="2"/>
      <c r="R1108" s="143" t="e">
        <f t="shared" si="86"/>
        <v>#DIV/0!</v>
      </c>
      <c r="S1108" s="143">
        <f t="shared" si="87"/>
        <v>0</v>
      </c>
      <c r="T1108" s="144">
        <f>IF(P1108="nio",0,IF(P1108&gt;0,VLOOKUP(K1108,'3-Productie normen'!A:W,VLOOKUP(P1108,'3-Productie normen'!$B$37:$C$59,2,FALSE),FALSE)))/VLOOKUP(B1108,'2-Kosten per locatie'!$A$11:$C$31,3,FALSE)</f>
        <v>0</v>
      </c>
      <c r="U1108" s="144">
        <f t="shared" si="88"/>
        <v>0</v>
      </c>
      <c r="V1108" s="145" t="str">
        <f>VLOOKUP(K1108,'3-Productie normen'!A:AG,29,FALSE)</f>
        <v>B</v>
      </c>
      <c r="W1108" s="145"/>
      <c r="X1108" s="146"/>
      <c r="Y1108" s="147">
        <f t="shared" si="89"/>
        <v>1019.9999999999999</v>
      </c>
    </row>
    <row r="1109" spans="1:25" s="148" customFormat="1" ht="13.9" customHeight="1">
      <c r="A1109" s="137">
        <v>1109</v>
      </c>
      <c r="B1109" s="138" t="s">
        <v>1427</v>
      </c>
      <c r="C1109" s="138" t="s">
        <v>1430</v>
      </c>
      <c r="D1109" s="138"/>
      <c r="E1109" s="2">
        <v>0</v>
      </c>
      <c r="F1109" s="2" t="s">
        <v>284</v>
      </c>
      <c r="G1109" s="2" t="s">
        <v>2021</v>
      </c>
      <c r="H1109" s="2" t="s">
        <v>1547</v>
      </c>
      <c r="I1109" s="139" t="s">
        <v>277</v>
      </c>
      <c r="J1109" s="139" t="s">
        <v>1837</v>
      </c>
      <c r="K1109" s="139" t="s">
        <v>417</v>
      </c>
      <c r="L1109" s="139" t="s">
        <v>1275</v>
      </c>
      <c r="M1109" s="140"/>
      <c r="N1109" s="141">
        <v>18.420000000000002</v>
      </c>
      <c r="O1109" s="142">
        <f t="shared" si="85"/>
        <v>200</v>
      </c>
      <c r="P1109" s="2">
        <v>200</v>
      </c>
      <c r="Q1109" s="2"/>
      <c r="R1109" s="143" t="e">
        <f t="shared" si="86"/>
        <v>#DIV/0!</v>
      </c>
      <c r="S1109" s="143">
        <f t="shared" si="87"/>
        <v>0</v>
      </c>
      <c r="T1109" s="144">
        <f>IF(P1109="nio",0,IF(P1109&gt;0,VLOOKUP(K1109,'3-Productie normen'!A:W,VLOOKUP(P1109,'3-Productie normen'!$B$37:$C$59,2,FALSE),FALSE)))/VLOOKUP(B1109,'2-Kosten per locatie'!$A$11:$C$31,3,FALSE)</f>
        <v>0</v>
      </c>
      <c r="U1109" s="144">
        <f t="shared" si="88"/>
        <v>0</v>
      </c>
      <c r="V1109" s="145" t="str">
        <f>VLOOKUP(K1109,'3-Productie normen'!A:AG,29,FALSE)</f>
        <v>B</v>
      </c>
      <c r="W1109" s="145"/>
      <c r="X1109" s="146"/>
      <c r="Y1109" s="147">
        <f t="shared" si="89"/>
        <v>3684.0000000000005</v>
      </c>
    </row>
    <row r="1110" spans="1:25" s="148" customFormat="1" ht="13.9" customHeight="1">
      <c r="A1110" s="137">
        <v>1110</v>
      </c>
      <c r="B1110" s="138" t="s">
        <v>1427</v>
      </c>
      <c r="C1110" s="138" t="s">
        <v>1430</v>
      </c>
      <c r="D1110" s="138"/>
      <c r="E1110" s="2">
        <v>0</v>
      </c>
      <c r="F1110" s="2" t="s">
        <v>284</v>
      </c>
      <c r="G1110" s="2" t="s">
        <v>2022</v>
      </c>
      <c r="H1110" s="2" t="s">
        <v>356</v>
      </c>
      <c r="I1110" s="139" t="s">
        <v>277</v>
      </c>
      <c r="J1110" s="139" t="s">
        <v>1837</v>
      </c>
      <c r="K1110" s="139" t="s">
        <v>417</v>
      </c>
      <c r="L1110" s="139" t="s">
        <v>1275</v>
      </c>
      <c r="M1110" s="140"/>
      <c r="N1110" s="141">
        <v>18.420000000000002</v>
      </c>
      <c r="O1110" s="142">
        <f t="shared" si="85"/>
        <v>200</v>
      </c>
      <c r="P1110" s="2">
        <v>200</v>
      </c>
      <c r="Q1110" s="2"/>
      <c r="R1110" s="143" t="e">
        <f t="shared" si="86"/>
        <v>#DIV/0!</v>
      </c>
      <c r="S1110" s="143">
        <f t="shared" si="87"/>
        <v>0</v>
      </c>
      <c r="T1110" s="144">
        <f>IF(P1110="nio",0,IF(P1110&gt;0,VLOOKUP(K1110,'3-Productie normen'!A:W,VLOOKUP(P1110,'3-Productie normen'!$B$37:$C$59,2,FALSE),FALSE)))/VLOOKUP(B1110,'2-Kosten per locatie'!$A$11:$C$31,3,FALSE)</f>
        <v>0</v>
      </c>
      <c r="U1110" s="144">
        <f t="shared" si="88"/>
        <v>0</v>
      </c>
      <c r="V1110" s="145" t="str">
        <f>VLOOKUP(K1110,'3-Productie normen'!A:AG,29,FALSE)</f>
        <v>B</v>
      </c>
      <c r="W1110" s="145"/>
      <c r="X1110" s="146"/>
      <c r="Y1110" s="147">
        <f t="shared" si="89"/>
        <v>3684.0000000000005</v>
      </c>
    </row>
    <row r="1111" spans="1:25" s="148" customFormat="1" ht="13.9" customHeight="1">
      <c r="A1111" s="137">
        <v>1111</v>
      </c>
      <c r="B1111" s="138" t="s">
        <v>1427</v>
      </c>
      <c r="C1111" s="138" t="s">
        <v>1430</v>
      </c>
      <c r="D1111" s="138"/>
      <c r="E1111" s="2">
        <v>0</v>
      </c>
      <c r="F1111" s="2" t="s">
        <v>284</v>
      </c>
      <c r="G1111" s="2" t="s">
        <v>2023</v>
      </c>
      <c r="H1111" s="2" t="s">
        <v>1761</v>
      </c>
      <c r="I1111" s="139" t="s">
        <v>350</v>
      </c>
      <c r="J1111" s="139" t="s">
        <v>1605</v>
      </c>
      <c r="K1111" s="139" t="s">
        <v>612</v>
      </c>
      <c r="L1111" s="139" t="s">
        <v>298</v>
      </c>
      <c r="M1111" s="140" t="s">
        <v>8160</v>
      </c>
      <c r="N1111" s="141">
        <v>117.23</v>
      </c>
      <c r="O1111" s="142">
        <f t="shared" si="85"/>
        <v>200</v>
      </c>
      <c r="P1111" s="2">
        <v>200</v>
      </c>
      <c r="Q1111" s="2"/>
      <c r="R1111" s="143" t="e">
        <f t="shared" si="86"/>
        <v>#DIV/0!</v>
      </c>
      <c r="S1111" s="143">
        <f t="shared" si="87"/>
        <v>0</v>
      </c>
      <c r="T1111" s="144">
        <f>IF(P1111="nio",0,IF(P1111&gt;0,VLOOKUP(K1111,'3-Productie normen'!A:W,VLOOKUP(P1111,'3-Productie normen'!$B$37:$C$59,2,FALSE),FALSE)))/VLOOKUP(B1111,'2-Kosten per locatie'!$A$11:$C$31,3,FALSE)</f>
        <v>0</v>
      </c>
      <c r="U1111" s="144">
        <f t="shared" si="88"/>
        <v>0</v>
      </c>
      <c r="V1111" s="145" t="str">
        <f>VLOOKUP(K1111,'3-Productie normen'!A:AG,29,FALSE)</f>
        <v>L</v>
      </c>
      <c r="W1111" s="145"/>
      <c r="X1111" s="146"/>
      <c r="Y1111" s="147">
        <f t="shared" si="89"/>
        <v>23446</v>
      </c>
    </row>
    <row r="1112" spans="1:25" s="148" customFormat="1" ht="13.9" customHeight="1">
      <c r="A1112" s="137">
        <v>1112</v>
      </c>
      <c r="B1112" s="138" t="s">
        <v>1427</v>
      </c>
      <c r="C1112" s="138" t="s">
        <v>1430</v>
      </c>
      <c r="D1112" s="138"/>
      <c r="E1112" s="2">
        <v>0</v>
      </c>
      <c r="F1112" s="2" t="s">
        <v>284</v>
      </c>
      <c r="G1112" s="2" t="s">
        <v>2024</v>
      </c>
      <c r="H1112" s="2" t="s">
        <v>1508</v>
      </c>
      <c r="I1112" s="139" t="s">
        <v>350</v>
      </c>
      <c r="J1112" s="139" t="s">
        <v>1605</v>
      </c>
      <c r="K1112" s="139" t="s">
        <v>612</v>
      </c>
      <c r="L1112" s="139" t="s">
        <v>298</v>
      </c>
      <c r="M1112" s="140" t="s">
        <v>8160</v>
      </c>
      <c r="N1112" s="141">
        <v>52.97</v>
      </c>
      <c r="O1112" s="142">
        <f t="shared" si="85"/>
        <v>200</v>
      </c>
      <c r="P1112" s="2">
        <v>200</v>
      </c>
      <c r="Q1112" s="2"/>
      <c r="R1112" s="143" t="e">
        <f t="shared" si="86"/>
        <v>#DIV/0!</v>
      </c>
      <c r="S1112" s="143">
        <f t="shared" si="87"/>
        <v>0</v>
      </c>
      <c r="T1112" s="144">
        <f>IF(P1112="nio",0,IF(P1112&gt;0,VLOOKUP(K1112,'3-Productie normen'!A:W,VLOOKUP(P1112,'3-Productie normen'!$B$37:$C$59,2,FALSE),FALSE)))/VLOOKUP(B1112,'2-Kosten per locatie'!$A$11:$C$31,3,FALSE)</f>
        <v>0</v>
      </c>
      <c r="U1112" s="144">
        <f t="shared" si="88"/>
        <v>0</v>
      </c>
      <c r="V1112" s="145" t="str">
        <f>VLOOKUP(K1112,'3-Productie normen'!A:AG,29,FALSE)</f>
        <v>L</v>
      </c>
      <c r="W1112" s="145"/>
      <c r="X1112" s="146"/>
      <c r="Y1112" s="147">
        <f t="shared" si="89"/>
        <v>10594</v>
      </c>
    </row>
    <row r="1113" spans="1:25" s="148" customFormat="1" ht="13.9" customHeight="1">
      <c r="A1113" s="137">
        <v>1113</v>
      </c>
      <c r="B1113" s="138" t="s">
        <v>1427</v>
      </c>
      <c r="C1113" s="138" t="s">
        <v>1430</v>
      </c>
      <c r="D1113" s="138"/>
      <c r="E1113" s="2">
        <v>0</v>
      </c>
      <c r="F1113" s="2" t="s">
        <v>284</v>
      </c>
      <c r="G1113" s="2" t="s">
        <v>2025</v>
      </c>
      <c r="H1113" s="2" t="s">
        <v>2026</v>
      </c>
      <c r="I1113" s="139" t="s">
        <v>277</v>
      </c>
      <c r="J1113" s="139" t="s">
        <v>1993</v>
      </c>
      <c r="K1113" s="139" t="s">
        <v>259</v>
      </c>
      <c r="L1113" s="139" t="s">
        <v>1275</v>
      </c>
      <c r="M1113" s="140"/>
      <c r="N1113" s="141">
        <v>12.03</v>
      </c>
      <c r="O1113" s="142">
        <f t="shared" si="85"/>
        <v>0</v>
      </c>
      <c r="P1113" s="2" t="s">
        <v>477</v>
      </c>
      <c r="Q1113" s="2"/>
      <c r="R1113" s="143">
        <f t="shared" si="86"/>
        <v>0</v>
      </c>
      <c r="S1113" s="143">
        <f t="shared" si="87"/>
        <v>0</v>
      </c>
      <c r="T1113" s="144">
        <f>IF(P1113="nio",0,IF(P1113&gt;0,VLOOKUP(K1113,'3-Productie normen'!A:W,VLOOKUP(P1113,'3-Productie normen'!$B$37:$C$59,2,FALSE),FALSE)))/VLOOKUP(B1113,'2-Kosten per locatie'!$A$11:$C$31,3,FALSE)</f>
        <v>0</v>
      </c>
      <c r="U1113" s="144">
        <f t="shared" si="88"/>
        <v>0</v>
      </c>
      <c r="V1113" s="145">
        <f>VLOOKUP(K1113,'3-Productie normen'!A:AG,29,FALSE)</f>
        <v>0</v>
      </c>
      <c r="W1113" s="145"/>
      <c r="X1113" s="146"/>
      <c r="Y1113" s="147">
        <f t="shared" si="89"/>
        <v>0</v>
      </c>
    </row>
    <row r="1114" spans="1:25" s="148" customFormat="1" ht="13.9" customHeight="1">
      <c r="A1114" s="137">
        <v>1114</v>
      </c>
      <c r="B1114" s="138" t="s">
        <v>1427</v>
      </c>
      <c r="C1114" s="138" t="s">
        <v>1430</v>
      </c>
      <c r="D1114" s="138"/>
      <c r="E1114" s="2">
        <v>0</v>
      </c>
      <c r="F1114" s="2" t="s">
        <v>284</v>
      </c>
      <c r="G1114" s="2" t="s">
        <v>2027</v>
      </c>
      <c r="H1114" s="2" t="s">
        <v>2028</v>
      </c>
      <c r="I1114" s="139" t="s">
        <v>277</v>
      </c>
      <c r="J1114" s="139" t="s">
        <v>2029</v>
      </c>
      <c r="K1114" s="139" t="s">
        <v>478</v>
      </c>
      <c r="L1114" s="139" t="s">
        <v>1275</v>
      </c>
      <c r="M1114" s="140"/>
      <c r="N1114" s="141">
        <v>20.059999999999999</v>
      </c>
      <c r="O1114" s="142">
        <f t="shared" si="85"/>
        <v>80</v>
      </c>
      <c r="P1114" s="2">
        <v>80</v>
      </c>
      <c r="Q1114" s="2"/>
      <c r="R1114" s="143" t="e">
        <f t="shared" si="86"/>
        <v>#DIV/0!</v>
      </c>
      <c r="S1114" s="143">
        <f t="shared" si="87"/>
        <v>0</v>
      </c>
      <c r="T1114" s="144">
        <f>IF(P1114="nio",0,IF(P1114&gt;0,VLOOKUP(K1114,'3-Productie normen'!A:W,VLOOKUP(P1114,'3-Productie normen'!$B$37:$C$59,2,FALSE),FALSE)))/VLOOKUP(B1114,'2-Kosten per locatie'!$A$11:$C$31,3,FALSE)</f>
        <v>0</v>
      </c>
      <c r="U1114" s="144">
        <f t="shared" si="88"/>
        <v>0</v>
      </c>
      <c r="V1114" s="145" t="str">
        <f>VLOOKUP(K1114,'3-Productie normen'!A:AG,29,FALSE)</f>
        <v>B</v>
      </c>
      <c r="W1114" s="145"/>
      <c r="X1114" s="146"/>
      <c r="Y1114" s="147">
        <f t="shared" si="89"/>
        <v>1604.8</v>
      </c>
    </row>
    <row r="1115" spans="1:25" s="148" customFormat="1" ht="13.9" customHeight="1">
      <c r="A1115" s="137">
        <v>1115</v>
      </c>
      <c r="B1115" s="138" t="s">
        <v>1427</v>
      </c>
      <c r="C1115" s="138" t="s">
        <v>1430</v>
      </c>
      <c r="D1115" s="138"/>
      <c r="E1115" s="2">
        <v>0</v>
      </c>
      <c r="F1115" s="2" t="s">
        <v>284</v>
      </c>
      <c r="G1115" s="2" t="s">
        <v>2030</v>
      </c>
      <c r="H1115" s="2" t="s">
        <v>1519</v>
      </c>
      <c r="I1115" s="139" t="s">
        <v>277</v>
      </c>
      <c r="J1115" s="139" t="s">
        <v>1852</v>
      </c>
      <c r="K1115" s="139" t="s">
        <v>478</v>
      </c>
      <c r="L1115" s="139" t="s">
        <v>1275</v>
      </c>
      <c r="M1115" s="140"/>
      <c r="N1115" s="141">
        <v>17.16</v>
      </c>
      <c r="O1115" s="142">
        <f t="shared" si="85"/>
        <v>80</v>
      </c>
      <c r="P1115" s="2">
        <v>80</v>
      </c>
      <c r="Q1115" s="2"/>
      <c r="R1115" s="143" t="e">
        <f t="shared" si="86"/>
        <v>#DIV/0!</v>
      </c>
      <c r="S1115" s="143">
        <f t="shared" si="87"/>
        <v>0</v>
      </c>
      <c r="T1115" s="144">
        <f>IF(P1115="nio",0,IF(P1115&gt;0,VLOOKUP(K1115,'3-Productie normen'!A:W,VLOOKUP(P1115,'3-Productie normen'!$B$37:$C$59,2,FALSE),FALSE)))/VLOOKUP(B1115,'2-Kosten per locatie'!$A$11:$C$31,3,FALSE)</f>
        <v>0</v>
      </c>
      <c r="U1115" s="144">
        <f t="shared" si="88"/>
        <v>0</v>
      </c>
      <c r="V1115" s="145" t="str">
        <f>VLOOKUP(K1115,'3-Productie normen'!A:AG,29,FALSE)</f>
        <v>B</v>
      </c>
      <c r="W1115" s="145"/>
      <c r="X1115" s="146"/>
      <c r="Y1115" s="147">
        <f t="shared" si="89"/>
        <v>1372.8</v>
      </c>
    </row>
    <row r="1116" spans="1:25" s="148" customFormat="1" ht="13.9" customHeight="1">
      <c r="A1116" s="137">
        <v>1116</v>
      </c>
      <c r="B1116" s="138" t="s">
        <v>1427</v>
      </c>
      <c r="C1116" s="138" t="s">
        <v>1430</v>
      </c>
      <c r="D1116" s="138"/>
      <c r="E1116" s="2">
        <v>0</v>
      </c>
      <c r="F1116" s="2" t="s">
        <v>284</v>
      </c>
      <c r="G1116" s="2" t="s">
        <v>2031</v>
      </c>
      <c r="H1116" s="2" t="s">
        <v>1552</v>
      </c>
      <c r="I1116" s="139" t="s">
        <v>277</v>
      </c>
      <c r="J1116" s="139" t="s">
        <v>2029</v>
      </c>
      <c r="K1116" s="139" t="s">
        <v>478</v>
      </c>
      <c r="L1116" s="139" t="s">
        <v>1275</v>
      </c>
      <c r="M1116" s="140"/>
      <c r="N1116" s="141">
        <v>32.32</v>
      </c>
      <c r="O1116" s="142">
        <f t="shared" si="85"/>
        <v>80</v>
      </c>
      <c r="P1116" s="2">
        <v>80</v>
      </c>
      <c r="Q1116" s="2"/>
      <c r="R1116" s="143" t="e">
        <f t="shared" si="86"/>
        <v>#DIV/0!</v>
      </c>
      <c r="S1116" s="143">
        <f t="shared" si="87"/>
        <v>0</v>
      </c>
      <c r="T1116" s="144">
        <f>IF(P1116="nio",0,IF(P1116&gt;0,VLOOKUP(K1116,'3-Productie normen'!A:W,VLOOKUP(P1116,'3-Productie normen'!$B$37:$C$59,2,FALSE),FALSE)))/VLOOKUP(B1116,'2-Kosten per locatie'!$A$11:$C$31,3,FALSE)</f>
        <v>0</v>
      </c>
      <c r="U1116" s="144">
        <f t="shared" si="88"/>
        <v>0</v>
      </c>
      <c r="V1116" s="145" t="str">
        <f>VLOOKUP(K1116,'3-Productie normen'!A:AG,29,FALSE)</f>
        <v>B</v>
      </c>
      <c r="W1116" s="145"/>
      <c r="X1116" s="146"/>
      <c r="Y1116" s="147">
        <f t="shared" si="89"/>
        <v>2585.6</v>
      </c>
    </row>
    <row r="1117" spans="1:25" s="148" customFormat="1" ht="13.9" customHeight="1">
      <c r="A1117" s="137">
        <v>1117</v>
      </c>
      <c r="B1117" s="138" t="s">
        <v>1427</v>
      </c>
      <c r="C1117" s="138" t="s">
        <v>1430</v>
      </c>
      <c r="D1117" s="138"/>
      <c r="E1117" s="2">
        <v>0</v>
      </c>
      <c r="F1117" s="2" t="s">
        <v>372</v>
      </c>
      <c r="G1117" s="2" t="s">
        <v>2032</v>
      </c>
      <c r="H1117" s="2" t="s">
        <v>1774</v>
      </c>
      <c r="I1117" s="139" t="s">
        <v>484</v>
      </c>
      <c r="J1117" s="139" t="s">
        <v>1437</v>
      </c>
      <c r="K1117" s="139" t="s">
        <v>248</v>
      </c>
      <c r="L1117" s="139" t="s">
        <v>298</v>
      </c>
      <c r="M1117" s="140" t="s">
        <v>8160</v>
      </c>
      <c r="N1117" s="141">
        <v>22.48</v>
      </c>
      <c r="O1117" s="142">
        <f t="shared" si="85"/>
        <v>200</v>
      </c>
      <c r="P1117" s="2">
        <v>200</v>
      </c>
      <c r="Q1117" s="2"/>
      <c r="R1117" s="143" t="e">
        <f t="shared" si="86"/>
        <v>#DIV/0!</v>
      </c>
      <c r="S1117" s="143">
        <f t="shared" si="87"/>
        <v>0</v>
      </c>
      <c r="T1117" s="144">
        <f>IF(P1117="nio",0,IF(P1117&gt;0,VLOOKUP(K1117,'3-Productie normen'!A:W,VLOOKUP(P1117,'3-Productie normen'!$B$37:$C$59,2,FALSE),FALSE)))/VLOOKUP(B1117,'2-Kosten per locatie'!$A$11:$C$31,3,FALSE)</f>
        <v>0</v>
      </c>
      <c r="U1117" s="144">
        <f t="shared" si="88"/>
        <v>0</v>
      </c>
      <c r="V1117" s="145" t="str">
        <f>VLOOKUP(K1117,'3-Productie normen'!A:AG,29,FALSE)</f>
        <v>V</v>
      </c>
      <c r="W1117" s="145"/>
      <c r="X1117" s="146"/>
      <c r="Y1117" s="147">
        <f t="shared" si="89"/>
        <v>4496</v>
      </c>
    </row>
    <row r="1118" spans="1:25" s="148" customFormat="1" ht="13.9" customHeight="1">
      <c r="A1118" s="137">
        <v>1118</v>
      </c>
      <c r="B1118" s="138" t="s">
        <v>1427</v>
      </c>
      <c r="C1118" s="138" t="s">
        <v>1430</v>
      </c>
      <c r="D1118" s="138"/>
      <c r="E1118" s="2">
        <v>0</v>
      </c>
      <c r="F1118" s="2" t="s">
        <v>372</v>
      </c>
      <c r="G1118" s="2" t="s">
        <v>2033</v>
      </c>
      <c r="H1118" s="2" t="s">
        <v>1778</v>
      </c>
      <c r="I1118" s="139" t="s">
        <v>484</v>
      </c>
      <c r="J1118" s="139" t="s">
        <v>1437</v>
      </c>
      <c r="K1118" s="139" t="s">
        <v>248</v>
      </c>
      <c r="L1118" s="139" t="s">
        <v>298</v>
      </c>
      <c r="M1118" s="140" t="s">
        <v>8160</v>
      </c>
      <c r="N1118" s="141">
        <v>10.56</v>
      </c>
      <c r="O1118" s="142">
        <f t="shared" si="85"/>
        <v>200</v>
      </c>
      <c r="P1118" s="2">
        <v>200</v>
      </c>
      <c r="Q1118" s="2"/>
      <c r="R1118" s="143" t="e">
        <f t="shared" si="86"/>
        <v>#DIV/0!</v>
      </c>
      <c r="S1118" s="143">
        <f t="shared" si="87"/>
        <v>0</v>
      </c>
      <c r="T1118" s="144">
        <f>IF(P1118="nio",0,IF(P1118&gt;0,VLOOKUP(K1118,'3-Productie normen'!A:W,VLOOKUP(P1118,'3-Productie normen'!$B$37:$C$59,2,FALSE),FALSE)))/VLOOKUP(B1118,'2-Kosten per locatie'!$A$11:$C$31,3,FALSE)</f>
        <v>0</v>
      </c>
      <c r="U1118" s="144">
        <f t="shared" si="88"/>
        <v>0</v>
      </c>
      <c r="V1118" s="145" t="str">
        <f>VLOOKUP(K1118,'3-Productie normen'!A:AG,29,FALSE)</f>
        <v>V</v>
      </c>
      <c r="W1118" s="145"/>
      <c r="X1118" s="146"/>
      <c r="Y1118" s="147">
        <f t="shared" si="89"/>
        <v>2112</v>
      </c>
    </row>
    <row r="1119" spans="1:25" s="148" customFormat="1" ht="13.9" customHeight="1">
      <c r="A1119" s="137">
        <v>1119</v>
      </c>
      <c r="B1119" s="138" t="s">
        <v>1427</v>
      </c>
      <c r="C1119" s="138" t="s">
        <v>1430</v>
      </c>
      <c r="D1119" s="138"/>
      <c r="E1119" s="2">
        <v>0</v>
      </c>
      <c r="F1119" s="2" t="s">
        <v>372</v>
      </c>
      <c r="G1119" s="2" t="s">
        <v>2034</v>
      </c>
      <c r="H1119" s="2" t="s">
        <v>2035</v>
      </c>
      <c r="I1119" s="139" t="s">
        <v>484</v>
      </c>
      <c r="J1119" s="139" t="s">
        <v>1437</v>
      </c>
      <c r="K1119" s="139" t="s">
        <v>248</v>
      </c>
      <c r="L1119" s="139" t="s">
        <v>298</v>
      </c>
      <c r="M1119" s="140" t="s">
        <v>8160</v>
      </c>
      <c r="N1119" s="141">
        <v>10.85</v>
      </c>
      <c r="O1119" s="142">
        <f t="shared" si="85"/>
        <v>200</v>
      </c>
      <c r="P1119" s="2">
        <v>200</v>
      </c>
      <c r="Q1119" s="2"/>
      <c r="R1119" s="143" t="e">
        <f t="shared" si="86"/>
        <v>#DIV/0!</v>
      </c>
      <c r="S1119" s="143">
        <f t="shared" si="87"/>
        <v>0</v>
      </c>
      <c r="T1119" s="144">
        <f>IF(P1119="nio",0,IF(P1119&gt;0,VLOOKUP(K1119,'3-Productie normen'!A:W,VLOOKUP(P1119,'3-Productie normen'!$B$37:$C$59,2,FALSE),FALSE)))/VLOOKUP(B1119,'2-Kosten per locatie'!$A$11:$C$31,3,FALSE)</f>
        <v>0</v>
      </c>
      <c r="U1119" s="144">
        <f t="shared" si="88"/>
        <v>0</v>
      </c>
      <c r="V1119" s="145" t="str">
        <f>VLOOKUP(K1119,'3-Productie normen'!A:AG,29,FALSE)</f>
        <v>V</v>
      </c>
      <c r="W1119" s="145"/>
      <c r="X1119" s="146"/>
      <c r="Y1119" s="147">
        <f t="shared" si="89"/>
        <v>2170</v>
      </c>
    </row>
    <row r="1120" spans="1:25" s="148" customFormat="1" ht="13.9" customHeight="1">
      <c r="A1120" s="137">
        <v>1120</v>
      </c>
      <c r="B1120" s="138" t="s">
        <v>1427</v>
      </c>
      <c r="C1120" s="138" t="s">
        <v>1430</v>
      </c>
      <c r="D1120" s="138"/>
      <c r="E1120" s="2">
        <v>0</v>
      </c>
      <c r="F1120" s="2" t="s">
        <v>372</v>
      </c>
      <c r="G1120" s="2" t="s">
        <v>2036</v>
      </c>
      <c r="H1120" s="2" t="s">
        <v>1554</v>
      </c>
      <c r="I1120" s="139" t="s">
        <v>484</v>
      </c>
      <c r="J1120" s="139" t="s">
        <v>1973</v>
      </c>
      <c r="K1120" s="139" t="s">
        <v>4571</v>
      </c>
      <c r="L1120" s="139" t="s">
        <v>298</v>
      </c>
      <c r="M1120" s="140" t="s">
        <v>8160</v>
      </c>
      <c r="N1120" s="141">
        <v>10.85</v>
      </c>
      <c r="O1120" s="142">
        <f t="shared" si="85"/>
        <v>200</v>
      </c>
      <c r="P1120" s="2">
        <v>200</v>
      </c>
      <c r="Q1120" s="2"/>
      <c r="R1120" s="143" t="e">
        <f t="shared" si="86"/>
        <v>#DIV/0!</v>
      </c>
      <c r="S1120" s="143">
        <f t="shared" si="87"/>
        <v>0</v>
      </c>
      <c r="T1120" s="144">
        <f>IF(P1120="nio",0,IF(P1120&gt;0,VLOOKUP(K1120,'3-Productie normen'!A:W,VLOOKUP(P1120,'3-Productie normen'!$B$37:$C$59,2,FALSE),FALSE)))/VLOOKUP(B1120,'2-Kosten per locatie'!$A$11:$C$31,3,FALSE)</f>
        <v>0</v>
      </c>
      <c r="U1120" s="144">
        <f t="shared" si="88"/>
        <v>0</v>
      </c>
      <c r="V1120" s="145" t="str">
        <f>VLOOKUP(K1120,'3-Productie normen'!A:AG,29,FALSE)</f>
        <v>V</v>
      </c>
      <c r="W1120" s="145"/>
      <c r="X1120" s="146"/>
      <c r="Y1120" s="147">
        <f t="shared" si="89"/>
        <v>2170</v>
      </c>
    </row>
    <row r="1121" spans="1:25" s="148" customFormat="1" ht="13.9" customHeight="1">
      <c r="A1121" s="137">
        <v>1121</v>
      </c>
      <c r="B1121" s="138" t="s">
        <v>1427</v>
      </c>
      <c r="C1121" s="138" t="s">
        <v>1430</v>
      </c>
      <c r="D1121" s="138"/>
      <c r="E1121" s="2">
        <v>0</v>
      </c>
      <c r="F1121" s="2" t="s">
        <v>372</v>
      </c>
      <c r="G1121" s="2" t="s">
        <v>2037</v>
      </c>
      <c r="H1121" s="2" t="s">
        <v>1776</v>
      </c>
      <c r="I1121" s="139" t="s">
        <v>484</v>
      </c>
      <c r="J1121" s="139" t="s">
        <v>1437</v>
      </c>
      <c r="K1121" s="139" t="s">
        <v>248</v>
      </c>
      <c r="L1121" s="139" t="s">
        <v>298</v>
      </c>
      <c r="M1121" s="140" t="s">
        <v>8160</v>
      </c>
      <c r="N1121" s="141">
        <v>12.75</v>
      </c>
      <c r="O1121" s="142">
        <f t="shared" si="85"/>
        <v>200</v>
      </c>
      <c r="P1121" s="2">
        <v>200</v>
      </c>
      <c r="Q1121" s="2"/>
      <c r="R1121" s="143" t="e">
        <f t="shared" si="86"/>
        <v>#DIV/0!</v>
      </c>
      <c r="S1121" s="143">
        <f t="shared" si="87"/>
        <v>0</v>
      </c>
      <c r="T1121" s="144">
        <f>IF(P1121="nio",0,IF(P1121&gt;0,VLOOKUP(K1121,'3-Productie normen'!A:W,VLOOKUP(P1121,'3-Productie normen'!$B$37:$C$59,2,FALSE),FALSE)))/VLOOKUP(B1121,'2-Kosten per locatie'!$A$11:$C$31,3,FALSE)</f>
        <v>0</v>
      </c>
      <c r="U1121" s="144">
        <f t="shared" si="88"/>
        <v>0</v>
      </c>
      <c r="V1121" s="145" t="str">
        <f>VLOOKUP(K1121,'3-Productie normen'!A:AG,29,FALSE)</f>
        <v>V</v>
      </c>
      <c r="W1121" s="145"/>
      <c r="X1121" s="146"/>
      <c r="Y1121" s="147">
        <f t="shared" si="89"/>
        <v>2550</v>
      </c>
    </row>
    <row r="1122" spans="1:25" s="148" customFormat="1" ht="13.9" customHeight="1">
      <c r="A1122" s="137">
        <v>1122</v>
      </c>
      <c r="B1122" s="138" t="s">
        <v>1427</v>
      </c>
      <c r="C1122" s="138" t="s">
        <v>1430</v>
      </c>
      <c r="D1122" s="138"/>
      <c r="E1122" s="2">
        <v>0</v>
      </c>
      <c r="F1122" s="2" t="s">
        <v>372</v>
      </c>
      <c r="G1122" s="2" t="s">
        <v>2038</v>
      </c>
      <c r="H1122" s="2" t="s">
        <v>2039</v>
      </c>
      <c r="I1122" s="139" t="s">
        <v>484</v>
      </c>
      <c r="J1122" s="139" t="s">
        <v>1689</v>
      </c>
      <c r="K1122" s="139" t="s">
        <v>259</v>
      </c>
      <c r="L1122" s="139" t="s">
        <v>298</v>
      </c>
      <c r="M1122" s="140"/>
      <c r="N1122" s="141">
        <v>1.34</v>
      </c>
      <c r="O1122" s="142">
        <f t="shared" si="85"/>
        <v>0</v>
      </c>
      <c r="P1122" s="2" t="s">
        <v>477</v>
      </c>
      <c r="Q1122" s="2"/>
      <c r="R1122" s="143">
        <f t="shared" si="86"/>
        <v>0</v>
      </c>
      <c r="S1122" s="143">
        <f t="shared" si="87"/>
        <v>0</v>
      </c>
      <c r="T1122" s="144">
        <f>IF(P1122="nio",0,IF(P1122&gt;0,VLOOKUP(K1122,'3-Productie normen'!A:W,VLOOKUP(P1122,'3-Productie normen'!$B$37:$C$59,2,FALSE),FALSE)))/VLOOKUP(B1122,'2-Kosten per locatie'!$A$11:$C$31,3,FALSE)</f>
        <v>0</v>
      </c>
      <c r="U1122" s="144">
        <f t="shared" si="88"/>
        <v>0</v>
      </c>
      <c r="V1122" s="145">
        <f>VLOOKUP(K1122,'3-Productie normen'!A:AG,29,FALSE)</f>
        <v>0</v>
      </c>
      <c r="W1122" s="145"/>
      <c r="X1122" s="146"/>
      <c r="Y1122" s="147">
        <f t="shared" si="89"/>
        <v>0</v>
      </c>
    </row>
    <row r="1123" spans="1:25" s="148" customFormat="1" ht="13.9" customHeight="1">
      <c r="A1123" s="137">
        <v>1123</v>
      </c>
      <c r="B1123" s="138" t="s">
        <v>1427</v>
      </c>
      <c r="C1123" s="138" t="s">
        <v>1430</v>
      </c>
      <c r="D1123" s="138"/>
      <c r="E1123" s="2">
        <v>0</v>
      </c>
      <c r="F1123" s="2" t="s">
        <v>372</v>
      </c>
      <c r="G1123" s="2" t="s">
        <v>2040</v>
      </c>
      <c r="H1123" s="2" t="s">
        <v>1780</v>
      </c>
      <c r="I1123" s="139" t="s">
        <v>491</v>
      </c>
      <c r="J1123" s="139" t="s">
        <v>1443</v>
      </c>
      <c r="K1123" s="139" t="s">
        <v>4571</v>
      </c>
      <c r="L1123" s="139" t="s">
        <v>298</v>
      </c>
      <c r="M1123" s="140" t="s">
        <v>8160</v>
      </c>
      <c r="N1123" s="141">
        <v>36.21</v>
      </c>
      <c r="O1123" s="142">
        <f t="shared" si="85"/>
        <v>200</v>
      </c>
      <c r="P1123" s="2">
        <v>200</v>
      </c>
      <c r="Q1123" s="2"/>
      <c r="R1123" s="143" t="e">
        <f t="shared" si="86"/>
        <v>#DIV/0!</v>
      </c>
      <c r="S1123" s="143">
        <f t="shared" si="87"/>
        <v>0</v>
      </c>
      <c r="T1123" s="144">
        <f>IF(P1123="nio",0,IF(P1123&gt;0,VLOOKUP(K1123,'3-Productie normen'!A:W,VLOOKUP(P1123,'3-Productie normen'!$B$37:$C$59,2,FALSE),FALSE)))/VLOOKUP(B1123,'2-Kosten per locatie'!$A$11:$C$31,3,FALSE)</f>
        <v>0</v>
      </c>
      <c r="U1123" s="144">
        <f t="shared" si="88"/>
        <v>0</v>
      </c>
      <c r="V1123" s="145" t="str">
        <f>VLOOKUP(K1123,'3-Productie normen'!A:AG,29,FALSE)</f>
        <v>V</v>
      </c>
      <c r="W1123" s="145"/>
      <c r="X1123" s="146"/>
      <c r="Y1123" s="147">
        <f t="shared" si="89"/>
        <v>7242</v>
      </c>
    </row>
    <row r="1124" spans="1:25" s="148" customFormat="1" ht="13.9" customHeight="1">
      <c r="A1124" s="137">
        <v>1124</v>
      </c>
      <c r="B1124" s="138" t="s">
        <v>1427</v>
      </c>
      <c r="C1124" s="138" t="s">
        <v>1430</v>
      </c>
      <c r="D1124" s="138"/>
      <c r="E1124" s="2">
        <v>0</v>
      </c>
      <c r="F1124" s="2" t="s">
        <v>372</v>
      </c>
      <c r="G1124" s="2" t="s">
        <v>2041</v>
      </c>
      <c r="H1124" s="2" t="s">
        <v>1782</v>
      </c>
      <c r="I1124" s="139" t="s">
        <v>491</v>
      </c>
      <c r="J1124" s="139" t="s">
        <v>1443</v>
      </c>
      <c r="K1124" s="139" t="s">
        <v>4571</v>
      </c>
      <c r="L1124" s="139" t="s">
        <v>298</v>
      </c>
      <c r="M1124" s="140" t="s">
        <v>8160</v>
      </c>
      <c r="N1124" s="141">
        <v>5.55</v>
      </c>
      <c r="O1124" s="142">
        <f t="shared" si="85"/>
        <v>200</v>
      </c>
      <c r="P1124" s="2">
        <v>200</v>
      </c>
      <c r="Q1124" s="2"/>
      <c r="R1124" s="143" t="e">
        <f t="shared" si="86"/>
        <v>#DIV/0!</v>
      </c>
      <c r="S1124" s="143">
        <f t="shared" si="87"/>
        <v>0</v>
      </c>
      <c r="T1124" s="144">
        <f>IF(P1124="nio",0,IF(P1124&gt;0,VLOOKUP(K1124,'3-Productie normen'!A:W,VLOOKUP(P1124,'3-Productie normen'!$B$37:$C$59,2,FALSE),FALSE)))/VLOOKUP(B1124,'2-Kosten per locatie'!$A$11:$C$31,3,FALSE)</f>
        <v>0</v>
      </c>
      <c r="U1124" s="144">
        <f t="shared" si="88"/>
        <v>0</v>
      </c>
      <c r="V1124" s="145" t="str">
        <f>VLOOKUP(K1124,'3-Productie normen'!A:AG,29,FALSE)</f>
        <v>V</v>
      </c>
      <c r="W1124" s="145"/>
      <c r="X1124" s="146"/>
      <c r="Y1124" s="147">
        <f t="shared" si="89"/>
        <v>1110</v>
      </c>
    </row>
    <row r="1125" spans="1:25" s="148" customFormat="1" ht="13.9" customHeight="1">
      <c r="A1125" s="137">
        <v>1125</v>
      </c>
      <c r="B1125" s="138" t="s">
        <v>1427</v>
      </c>
      <c r="C1125" s="138" t="s">
        <v>1430</v>
      </c>
      <c r="D1125" s="138"/>
      <c r="E1125" s="2">
        <v>0</v>
      </c>
      <c r="F1125" s="2" t="s">
        <v>372</v>
      </c>
      <c r="G1125" s="2" t="s">
        <v>2042</v>
      </c>
      <c r="H1125" s="2" t="s">
        <v>1793</v>
      </c>
      <c r="I1125" s="139" t="s">
        <v>257</v>
      </c>
      <c r="J1125" s="139" t="s">
        <v>2043</v>
      </c>
      <c r="K1125" s="139" t="s">
        <v>259</v>
      </c>
      <c r="L1125" s="139" t="s">
        <v>298</v>
      </c>
      <c r="M1125" s="140"/>
      <c r="N1125" s="141">
        <v>5.89</v>
      </c>
      <c r="O1125" s="142">
        <f t="shared" si="85"/>
        <v>0</v>
      </c>
      <c r="P1125" s="2" t="s">
        <v>477</v>
      </c>
      <c r="Q1125" s="2"/>
      <c r="R1125" s="143">
        <f t="shared" si="86"/>
        <v>0</v>
      </c>
      <c r="S1125" s="143">
        <f t="shared" si="87"/>
        <v>0</v>
      </c>
      <c r="T1125" s="144">
        <f>IF(P1125="nio",0,IF(P1125&gt;0,VLOOKUP(K1125,'3-Productie normen'!A:W,VLOOKUP(P1125,'3-Productie normen'!$B$37:$C$59,2,FALSE),FALSE)))/VLOOKUP(B1125,'2-Kosten per locatie'!$A$11:$C$31,3,FALSE)</f>
        <v>0</v>
      </c>
      <c r="U1125" s="144">
        <f t="shared" si="88"/>
        <v>0</v>
      </c>
      <c r="V1125" s="145">
        <f>VLOOKUP(K1125,'3-Productie normen'!A:AG,29,FALSE)</f>
        <v>0</v>
      </c>
      <c r="W1125" s="145"/>
      <c r="X1125" s="146"/>
      <c r="Y1125" s="147">
        <f t="shared" si="89"/>
        <v>0</v>
      </c>
    </row>
    <row r="1126" spans="1:25" s="148" customFormat="1" ht="13.9" customHeight="1">
      <c r="A1126" s="137">
        <v>1126</v>
      </c>
      <c r="B1126" s="138" t="s">
        <v>1427</v>
      </c>
      <c r="C1126" s="138" t="s">
        <v>1430</v>
      </c>
      <c r="D1126" s="138"/>
      <c r="E1126" s="2">
        <v>0</v>
      </c>
      <c r="F1126" s="2" t="s">
        <v>372</v>
      </c>
      <c r="G1126" s="2" t="s">
        <v>2044</v>
      </c>
      <c r="H1126" s="2" t="s">
        <v>1846</v>
      </c>
      <c r="I1126" s="139" t="s">
        <v>257</v>
      </c>
      <c r="J1126" s="139" t="s">
        <v>318</v>
      </c>
      <c r="K1126" s="139" t="s">
        <v>259</v>
      </c>
      <c r="L1126" s="139" t="s">
        <v>246</v>
      </c>
      <c r="M1126" s="140"/>
      <c r="N1126" s="141">
        <v>0.72</v>
      </c>
      <c r="O1126" s="142">
        <f t="shared" si="85"/>
        <v>0</v>
      </c>
      <c r="P1126" s="2" t="s">
        <v>477</v>
      </c>
      <c r="Q1126" s="2"/>
      <c r="R1126" s="143">
        <f t="shared" si="86"/>
        <v>0</v>
      </c>
      <c r="S1126" s="143">
        <f t="shared" si="87"/>
        <v>0</v>
      </c>
      <c r="T1126" s="144">
        <f>IF(P1126="nio",0,IF(P1126&gt;0,VLOOKUP(K1126,'3-Productie normen'!A:W,VLOOKUP(P1126,'3-Productie normen'!$B$37:$C$59,2,FALSE),FALSE)))/VLOOKUP(B1126,'2-Kosten per locatie'!$A$11:$C$31,3,FALSE)</f>
        <v>0</v>
      </c>
      <c r="U1126" s="144">
        <f t="shared" si="88"/>
        <v>0</v>
      </c>
      <c r="V1126" s="145">
        <f>VLOOKUP(K1126,'3-Productie normen'!A:AG,29,FALSE)</f>
        <v>0</v>
      </c>
      <c r="W1126" s="145"/>
      <c r="X1126" s="146"/>
      <c r="Y1126" s="147">
        <f t="shared" si="89"/>
        <v>0</v>
      </c>
    </row>
    <row r="1127" spans="1:25" s="148" customFormat="1" ht="13.9" customHeight="1">
      <c r="A1127" s="137">
        <v>1127</v>
      </c>
      <c r="B1127" s="138" t="s">
        <v>1427</v>
      </c>
      <c r="C1127" s="138" t="s">
        <v>1430</v>
      </c>
      <c r="D1127" s="138"/>
      <c r="E1127" s="2">
        <v>0</v>
      </c>
      <c r="F1127" s="2" t="s">
        <v>372</v>
      </c>
      <c r="G1127" s="2" t="s">
        <v>2045</v>
      </c>
      <c r="H1127" s="2" t="s">
        <v>1814</v>
      </c>
      <c r="I1127" s="139" t="s">
        <v>46</v>
      </c>
      <c r="J1127" s="139" t="s">
        <v>1465</v>
      </c>
      <c r="K1127" s="139" t="s">
        <v>321</v>
      </c>
      <c r="L1127" s="139" t="s">
        <v>2000</v>
      </c>
      <c r="M1127" s="140" t="s">
        <v>8160</v>
      </c>
      <c r="N1127" s="141">
        <v>1.45</v>
      </c>
      <c r="O1127" s="142">
        <f t="shared" si="85"/>
        <v>400</v>
      </c>
      <c r="P1127" s="2">
        <v>200</v>
      </c>
      <c r="Q1127" s="2">
        <v>200</v>
      </c>
      <c r="R1127" s="143" t="e">
        <f t="shared" si="86"/>
        <v>#DIV/0!</v>
      </c>
      <c r="S1127" s="143" t="e">
        <f t="shared" si="87"/>
        <v>#DIV/0!</v>
      </c>
      <c r="T1127" s="144">
        <f>IF(P1127="nio",0,IF(P1127&gt;0,VLOOKUP(K1127,'3-Productie normen'!A:W,VLOOKUP(P1127,'3-Productie normen'!$B$37:$C$59,2,FALSE),FALSE)))/VLOOKUP(B1127,'2-Kosten per locatie'!$A$11:$C$31,3,FALSE)</f>
        <v>0</v>
      </c>
      <c r="U1127" s="144">
        <f t="shared" si="88"/>
        <v>0</v>
      </c>
      <c r="V1127" s="145" t="str">
        <f>VLOOKUP(K1127,'3-Productie normen'!A:AG,29,FALSE)</f>
        <v>S</v>
      </c>
      <c r="W1127" s="145"/>
      <c r="X1127" s="146"/>
      <c r="Y1127" s="147">
        <f t="shared" si="89"/>
        <v>580</v>
      </c>
    </row>
    <row r="1128" spans="1:25" s="148" customFormat="1" ht="13.9" customHeight="1">
      <c r="A1128" s="137">
        <v>1128</v>
      </c>
      <c r="B1128" s="138" t="s">
        <v>1427</v>
      </c>
      <c r="C1128" s="138" t="s">
        <v>1430</v>
      </c>
      <c r="D1128" s="138"/>
      <c r="E1128" s="2">
        <v>0</v>
      </c>
      <c r="F1128" s="2" t="s">
        <v>372</v>
      </c>
      <c r="G1128" s="2" t="s">
        <v>2046</v>
      </c>
      <c r="H1128" s="2" t="s">
        <v>1816</v>
      </c>
      <c r="I1128" s="139" t="s">
        <v>46</v>
      </c>
      <c r="J1128" s="139" t="s">
        <v>1468</v>
      </c>
      <c r="K1128" s="139" t="s">
        <v>321</v>
      </c>
      <c r="L1128" s="139" t="s">
        <v>2000</v>
      </c>
      <c r="M1128" s="140" t="s">
        <v>8160</v>
      </c>
      <c r="N1128" s="141">
        <v>1.1100000000000001</v>
      </c>
      <c r="O1128" s="142">
        <f t="shared" si="85"/>
        <v>400</v>
      </c>
      <c r="P1128" s="2">
        <v>200</v>
      </c>
      <c r="Q1128" s="2">
        <v>200</v>
      </c>
      <c r="R1128" s="143" t="e">
        <f t="shared" si="86"/>
        <v>#DIV/0!</v>
      </c>
      <c r="S1128" s="143" t="e">
        <f t="shared" si="87"/>
        <v>#DIV/0!</v>
      </c>
      <c r="T1128" s="144">
        <f>IF(P1128="nio",0,IF(P1128&gt;0,VLOOKUP(K1128,'3-Productie normen'!A:W,VLOOKUP(P1128,'3-Productie normen'!$B$37:$C$59,2,FALSE),FALSE)))/VLOOKUP(B1128,'2-Kosten per locatie'!$A$11:$C$31,3,FALSE)</f>
        <v>0</v>
      </c>
      <c r="U1128" s="144">
        <f t="shared" si="88"/>
        <v>0</v>
      </c>
      <c r="V1128" s="145" t="str">
        <f>VLOOKUP(K1128,'3-Productie normen'!A:AG,29,FALSE)</f>
        <v>S</v>
      </c>
      <c r="W1128" s="145"/>
      <c r="X1128" s="146"/>
      <c r="Y1128" s="147">
        <f t="shared" si="89"/>
        <v>444.00000000000006</v>
      </c>
    </row>
    <row r="1129" spans="1:25" s="148" customFormat="1" ht="13.9" customHeight="1">
      <c r="A1129" s="137">
        <v>1129</v>
      </c>
      <c r="B1129" s="138" t="s">
        <v>1427</v>
      </c>
      <c r="C1129" s="138" t="s">
        <v>1430</v>
      </c>
      <c r="D1129" s="138"/>
      <c r="E1129" s="2">
        <v>0</v>
      </c>
      <c r="F1129" s="2" t="s">
        <v>372</v>
      </c>
      <c r="G1129" s="2" t="s">
        <v>2047</v>
      </c>
      <c r="H1129" s="2" t="s">
        <v>1823</v>
      </c>
      <c r="I1129" s="139" t="s">
        <v>46</v>
      </c>
      <c r="J1129" s="139" t="s">
        <v>1465</v>
      </c>
      <c r="K1129" s="139" t="s">
        <v>321</v>
      </c>
      <c r="L1129" s="139" t="s">
        <v>2000</v>
      </c>
      <c r="M1129" s="140" t="s">
        <v>8160</v>
      </c>
      <c r="N1129" s="141">
        <v>1.48</v>
      </c>
      <c r="O1129" s="142">
        <f t="shared" si="85"/>
        <v>400</v>
      </c>
      <c r="P1129" s="2">
        <v>200</v>
      </c>
      <c r="Q1129" s="2">
        <v>200</v>
      </c>
      <c r="R1129" s="143" t="e">
        <f t="shared" si="86"/>
        <v>#DIV/0!</v>
      </c>
      <c r="S1129" s="143" t="e">
        <f t="shared" si="87"/>
        <v>#DIV/0!</v>
      </c>
      <c r="T1129" s="144">
        <f>IF(P1129="nio",0,IF(P1129&gt;0,VLOOKUP(K1129,'3-Productie normen'!A:W,VLOOKUP(P1129,'3-Productie normen'!$B$37:$C$59,2,FALSE),FALSE)))/VLOOKUP(B1129,'2-Kosten per locatie'!$A$11:$C$31,3,FALSE)</f>
        <v>0</v>
      </c>
      <c r="U1129" s="144">
        <f t="shared" si="88"/>
        <v>0</v>
      </c>
      <c r="V1129" s="145" t="str">
        <f>VLOOKUP(K1129,'3-Productie normen'!A:AG,29,FALSE)</f>
        <v>S</v>
      </c>
      <c r="W1129" s="145"/>
      <c r="X1129" s="146"/>
      <c r="Y1129" s="147">
        <f t="shared" si="89"/>
        <v>592</v>
      </c>
    </row>
    <row r="1130" spans="1:25" s="148" customFormat="1" ht="13.9" customHeight="1">
      <c r="A1130" s="137">
        <v>1130</v>
      </c>
      <c r="B1130" s="138" t="s">
        <v>1427</v>
      </c>
      <c r="C1130" s="138" t="s">
        <v>1430</v>
      </c>
      <c r="D1130" s="138"/>
      <c r="E1130" s="2">
        <v>0</v>
      </c>
      <c r="F1130" s="2" t="s">
        <v>372</v>
      </c>
      <c r="G1130" s="2" t="s">
        <v>2048</v>
      </c>
      <c r="H1130" s="2" t="s">
        <v>1820</v>
      </c>
      <c r="I1130" s="139" t="s">
        <v>46</v>
      </c>
      <c r="J1130" s="139" t="s">
        <v>1468</v>
      </c>
      <c r="K1130" s="139" t="s">
        <v>321</v>
      </c>
      <c r="L1130" s="139" t="s">
        <v>2000</v>
      </c>
      <c r="M1130" s="140" t="s">
        <v>8160</v>
      </c>
      <c r="N1130" s="141">
        <v>1.0900000000000001</v>
      </c>
      <c r="O1130" s="142">
        <f t="shared" si="85"/>
        <v>400</v>
      </c>
      <c r="P1130" s="2">
        <v>200</v>
      </c>
      <c r="Q1130" s="2">
        <v>200</v>
      </c>
      <c r="R1130" s="143" t="e">
        <f t="shared" si="86"/>
        <v>#DIV/0!</v>
      </c>
      <c r="S1130" s="143" t="e">
        <f t="shared" si="87"/>
        <v>#DIV/0!</v>
      </c>
      <c r="T1130" s="144">
        <f>IF(P1130="nio",0,IF(P1130&gt;0,VLOOKUP(K1130,'3-Productie normen'!A:W,VLOOKUP(P1130,'3-Productie normen'!$B$37:$C$59,2,FALSE),FALSE)))/VLOOKUP(B1130,'2-Kosten per locatie'!$A$11:$C$31,3,FALSE)</f>
        <v>0</v>
      </c>
      <c r="U1130" s="144">
        <f t="shared" si="88"/>
        <v>0</v>
      </c>
      <c r="V1130" s="145" t="str">
        <f>VLOOKUP(K1130,'3-Productie normen'!A:AG,29,FALSE)</f>
        <v>S</v>
      </c>
      <c r="W1130" s="145"/>
      <c r="X1130" s="146"/>
      <c r="Y1130" s="147">
        <f t="shared" si="89"/>
        <v>436.00000000000006</v>
      </c>
    </row>
    <row r="1131" spans="1:25" s="148" customFormat="1" ht="13.9" customHeight="1">
      <c r="A1131" s="137">
        <v>1131</v>
      </c>
      <c r="B1131" s="138" t="s">
        <v>1427</v>
      </c>
      <c r="C1131" s="138" t="s">
        <v>1430</v>
      </c>
      <c r="D1131" s="138"/>
      <c r="E1131" s="2">
        <v>0</v>
      </c>
      <c r="F1131" s="2" t="s">
        <v>372</v>
      </c>
      <c r="G1131" s="2" t="s">
        <v>2049</v>
      </c>
      <c r="H1131" s="2" t="s">
        <v>1798</v>
      </c>
      <c r="I1131" s="139" t="s">
        <v>46</v>
      </c>
      <c r="J1131" s="139" t="s">
        <v>1465</v>
      </c>
      <c r="K1131" s="139" t="s">
        <v>321</v>
      </c>
      <c r="L1131" s="139" t="s">
        <v>2000</v>
      </c>
      <c r="M1131" s="140" t="s">
        <v>8160</v>
      </c>
      <c r="N1131" s="141">
        <v>3.61</v>
      </c>
      <c r="O1131" s="142">
        <f t="shared" si="85"/>
        <v>400</v>
      </c>
      <c r="P1131" s="2">
        <v>200</v>
      </c>
      <c r="Q1131" s="2">
        <v>200</v>
      </c>
      <c r="R1131" s="143" t="e">
        <f t="shared" si="86"/>
        <v>#DIV/0!</v>
      </c>
      <c r="S1131" s="143" t="e">
        <f t="shared" si="87"/>
        <v>#DIV/0!</v>
      </c>
      <c r="T1131" s="144">
        <f>IF(P1131="nio",0,IF(P1131&gt;0,VLOOKUP(K1131,'3-Productie normen'!A:W,VLOOKUP(P1131,'3-Productie normen'!$B$37:$C$59,2,FALSE),FALSE)))/VLOOKUP(B1131,'2-Kosten per locatie'!$A$11:$C$31,3,FALSE)</f>
        <v>0</v>
      </c>
      <c r="U1131" s="144">
        <f t="shared" si="88"/>
        <v>0</v>
      </c>
      <c r="V1131" s="145" t="str">
        <f>VLOOKUP(K1131,'3-Productie normen'!A:AG,29,FALSE)</f>
        <v>S</v>
      </c>
      <c r="W1131" s="145"/>
      <c r="X1131" s="146"/>
      <c r="Y1131" s="147">
        <f t="shared" si="89"/>
        <v>1444</v>
      </c>
    </row>
    <row r="1132" spans="1:25" s="148" customFormat="1" ht="13.9" customHeight="1">
      <c r="A1132" s="137">
        <v>1132</v>
      </c>
      <c r="B1132" s="138" t="s">
        <v>1427</v>
      </c>
      <c r="C1132" s="138" t="s">
        <v>1430</v>
      </c>
      <c r="D1132" s="138"/>
      <c r="E1132" s="2">
        <v>0</v>
      </c>
      <c r="F1132" s="2" t="s">
        <v>372</v>
      </c>
      <c r="G1132" s="2" t="s">
        <v>2050</v>
      </c>
      <c r="H1132" s="2" t="s">
        <v>1800</v>
      </c>
      <c r="I1132" s="139" t="s">
        <v>46</v>
      </c>
      <c r="J1132" s="139" t="s">
        <v>1468</v>
      </c>
      <c r="K1132" s="139" t="s">
        <v>321</v>
      </c>
      <c r="L1132" s="139" t="s">
        <v>2000</v>
      </c>
      <c r="M1132" s="140" t="s">
        <v>8160</v>
      </c>
      <c r="N1132" s="141">
        <v>1.1000000000000001</v>
      </c>
      <c r="O1132" s="142">
        <f t="shared" si="85"/>
        <v>400</v>
      </c>
      <c r="P1132" s="2">
        <v>200</v>
      </c>
      <c r="Q1132" s="2">
        <v>200</v>
      </c>
      <c r="R1132" s="143" t="e">
        <f t="shared" si="86"/>
        <v>#DIV/0!</v>
      </c>
      <c r="S1132" s="143" t="e">
        <f t="shared" si="87"/>
        <v>#DIV/0!</v>
      </c>
      <c r="T1132" s="144">
        <f>IF(P1132="nio",0,IF(P1132&gt;0,VLOOKUP(K1132,'3-Productie normen'!A:W,VLOOKUP(P1132,'3-Productie normen'!$B$37:$C$59,2,FALSE),FALSE)))/VLOOKUP(B1132,'2-Kosten per locatie'!$A$11:$C$31,3,FALSE)</f>
        <v>0</v>
      </c>
      <c r="U1132" s="144">
        <f t="shared" si="88"/>
        <v>0</v>
      </c>
      <c r="V1132" s="145" t="str">
        <f>VLOOKUP(K1132,'3-Productie normen'!A:AG,29,FALSE)</f>
        <v>S</v>
      </c>
      <c r="W1132" s="145"/>
      <c r="X1132" s="146"/>
      <c r="Y1132" s="147">
        <f t="shared" si="89"/>
        <v>440.00000000000006</v>
      </c>
    </row>
    <row r="1133" spans="1:25" s="148" customFormat="1" ht="13.9" customHeight="1">
      <c r="A1133" s="137">
        <v>1133</v>
      </c>
      <c r="B1133" s="138" t="s">
        <v>1427</v>
      </c>
      <c r="C1133" s="138" t="s">
        <v>1430</v>
      </c>
      <c r="D1133" s="138"/>
      <c r="E1133" s="2">
        <v>0</v>
      </c>
      <c r="F1133" s="2" t="s">
        <v>372</v>
      </c>
      <c r="G1133" s="2" t="s">
        <v>2051</v>
      </c>
      <c r="H1133" s="2" t="s">
        <v>1802</v>
      </c>
      <c r="I1133" s="139" t="s">
        <v>46</v>
      </c>
      <c r="J1133" s="139" t="s">
        <v>1468</v>
      </c>
      <c r="K1133" s="139" t="s">
        <v>321</v>
      </c>
      <c r="L1133" s="139" t="s">
        <v>2000</v>
      </c>
      <c r="M1133" s="140" t="s">
        <v>8160</v>
      </c>
      <c r="N1133" s="141">
        <v>1.1000000000000001</v>
      </c>
      <c r="O1133" s="142">
        <f t="shared" si="85"/>
        <v>400</v>
      </c>
      <c r="P1133" s="2">
        <v>200</v>
      </c>
      <c r="Q1133" s="2">
        <v>200</v>
      </c>
      <c r="R1133" s="143" t="e">
        <f t="shared" si="86"/>
        <v>#DIV/0!</v>
      </c>
      <c r="S1133" s="143" t="e">
        <f t="shared" si="87"/>
        <v>#DIV/0!</v>
      </c>
      <c r="T1133" s="144">
        <f>IF(P1133="nio",0,IF(P1133&gt;0,VLOOKUP(K1133,'3-Productie normen'!A:W,VLOOKUP(P1133,'3-Productie normen'!$B$37:$C$59,2,FALSE),FALSE)))/VLOOKUP(B1133,'2-Kosten per locatie'!$A$11:$C$31,3,FALSE)</f>
        <v>0</v>
      </c>
      <c r="U1133" s="144">
        <f t="shared" si="88"/>
        <v>0</v>
      </c>
      <c r="V1133" s="145" t="str">
        <f>VLOOKUP(K1133,'3-Productie normen'!A:AG,29,FALSE)</f>
        <v>S</v>
      </c>
      <c r="W1133" s="145"/>
      <c r="X1133" s="146"/>
      <c r="Y1133" s="147">
        <f t="shared" si="89"/>
        <v>440.00000000000006</v>
      </c>
    </row>
    <row r="1134" spans="1:25" s="148" customFormat="1" ht="13.9" customHeight="1">
      <c r="A1134" s="137">
        <v>1134</v>
      </c>
      <c r="B1134" s="138" t="s">
        <v>1427</v>
      </c>
      <c r="C1134" s="138" t="s">
        <v>1430</v>
      </c>
      <c r="D1134" s="138"/>
      <c r="E1134" s="2">
        <v>0</v>
      </c>
      <c r="F1134" s="2" t="s">
        <v>372</v>
      </c>
      <c r="G1134" s="2" t="s">
        <v>2052</v>
      </c>
      <c r="H1134" s="2" t="s">
        <v>1806</v>
      </c>
      <c r="I1134" s="139" t="s">
        <v>46</v>
      </c>
      <c r="J1134" s="139" t="s">
        <v>1465</v>
      </c>
      <c r="K1134" s="139" t="s">
        <v>321</v>
      </c>
      <c r="L1134" s="139" t="s">
        <v>2000</v>
      </c>
      <c r="M1134" s="140" t="s">
        <v>8160</v>
      </c>
      <c r="N1134" s="141">
        <v>3.6</v>
      </c>
      <c r="O1134" s="142">
        <f t="shared" si="85"/>
        <v>400</v>
      </c>
      <c r="P1134" s="2">
        <v>200</v>
      </c>
      <c r="Q1134" s="2">
        <v>200</v>
      </c>
      <c r="R1134" s="143" t="e">
        <f t="shared" si="86"/>
        <v>#DIV/0!</v>
      </c>
      <c r="S1134" s="143" t="e">
        <f t="shared" si="87"/>
        <v>#DIV/0!</v>
      </c>
      <c r="T1134" s="144">
        <f>IF(P1134="nio",0,IF(P1134&gt;0,VLOOKUP(K1134,'3-Productie normen'!A:W,VLOOKUP(P1134,'3-Productie normen'!$B$37:$C$59,2,FALSE),FALSE)))/VLOOKUP(B1134,'2-Kosten per locatie'!$A$11:$C$31,3,FALSE)</f>
        <v>0</v>
      </c>
      <c r="U1134" s="144">
        <f t="shared" si="88"/>
        <v>0</v>
      </c>
      <c r="V1134" s="145" t="str">
        <f>VLOOKUP(K1134,'3-Productie normen'!A:AG,29,FALSE)</f>
        <v>S</v>
      </c>
      <c r="W1134" s="145"/>
      <c r="X1134" s="146"/>
      <c r="Y1134" s="147">
        <f t="shared" si="89"/>
        <v>1440</v>
      </c>
    </row>
    <row r="1135" spans="1:25" s="148" customFormat="1" ht="13.9" customHeight="1">
      <c r="A1135" s="137">
        <v>1135</v>
      </c>
      <c r="B1135" s="138" t="s">
        <v>1427</v>
      </c>
      <c r="C1135" s="138" t="s">
        <v>1430</v>
      </c>
      <c r="D1135" s="138"/>
      <c r="E1135" s="2">
        <v>0</v>
      </c>
      <c r="F1135" s="2" t="s">
        <v>372</v>
      </c>
      <c r="G1135" s="2" t="s">
        <v>2053</v>
      </c>
      <c r="H1135" s="2" t="s">
        <v>1808</v>
      </c>
      <c r="I1135" s="139" t="s">
        <v>46</v>
      </c>
      <c r="J1135" s="139" t="s">
        <v>1468</v>
      </c>
      <c r="K1135" s="139" t="s">
        <v>321</v>
      </c>
      <c r="L1135" s="139" t="s">
        <v>2000</v>
      </c>
      <c r="M1135" s="140" t="s">
        <v>8160</v>
      </c>
      <c r="N1135" s="141">
        <v>1.1000000000000001</v>
      </c>
      <c r="O1135" s="142">
        <f t="shared" si="85"/>
        <v>400</v>
      </c>
      <c r="P1135" s="2">
        <v>200</v>
      </c>
      <c r="Q1135" s="2">
        <v>200</v>
      </c>
      <c r="R1135" s="143" t="e">
        <f t="shared" si="86"/>
        <v>#DIV/0!</v>
      </c>
      <c r="S1135" s="143" t="e">
        <f t="shared" si="87"/>
        <v>#DIV/0!</v>
      </c>
      <c r="T1135" s="144">
        <f>IF(P1135="nio",0,IF(P1135&gt;0,VLOOKUP(K1135,'3-Productie normen'!A:W,VLOOKUP(P1135,'3-Productie normen'!$B$37:$C$59,2,FALSE),FALSE)))/VLOOKUP(B1135,'2-Kosten per locatie'!$A$11:$C$31,3,FALSE)</f>
        <v>0</v>
      </c>
      <c r="U1135" s="144">
        <f t="shared" si="88"/>
        <v>0</v>
      </c>
      <c r="V1135" s="145" t="str">
        <f>VLOOKUP(K1135,'3-Productie normen'!A:AG,29,FALSE)</f>
        <v>S</v>
      </c>
      <c r="W1135" s="145"/>
      <c r="X1135" s="146"/>
      <c r="Y1135" s="147">
        <f t="shared" si="89"/>
        <v>440.00000000000006</v>
      </c>
    </row>
    <row r="1136" spans="1:25" s="148" customFormat="1" ht="13.9" customHeight="1">
      <c r="A1136" s="137">
        <v>1136</v>
      </c>
      <c r="B1136" s="138" t="s">
        <v>1427</v>
      </c>
      <c r="C1136" s="138" t="s">
        <v>1430</v>
      </c>
      <c r="D1136" s="138"/>
      <c r="E1136" s="2">
        <v>0</v>
      </c>
      <c r="F1136" s="2" t="s">
        <v>372</v>
      </c>
      <c r="G1136" s="2" t="s">
        <v>2054</v>
      </c>
      <c r="H1136" s="2" t="s">
        <v>1810</v>
      </c>
      <c r="I1136" s="139" t="s">
        <v>46</v>
      </c>
      <c r="J1136" s="139" t="s">
        <v>1468</v>
      </c>
      <c r="K1136" s="139" t="s">
        <v>321</v>
      </c>
      <c r="L1136" s="139" t="s">
        <v>2000</v>
      </c>
      <c r="M1136" s="140" t="s">
        <v>8160</v>
      </c>
      <c r="N1136" s="141">
        <v>1.1000000000000001</v>
      </c>
      <c r="O1136" s="142">
        <f t="shared" si="85"/>
        <v>400</v>
      </c>
      <c r="P1136" s="2">
        <v>200</v>
      </c>
      <c r="Q1136" s="2">
        <v>200</v>
      </c>
      <c r="R1136" s="143" t="e">
        <f t="shared" si="86"/>
        <v>#DIV/0!</v>
      </c>
      <c r="S1136" s="143" t="e">
        <f t="shared" si="87"/>
        <v>#DIV/0!</v>
      </c>
      <c r="T1136" s="144">
        <f>IF(P1136="nio",0,IF(P1136&gt;0,VLOOKUP(K1136,'3-Productie normen'!A:W,VLOOKUP(P1136,'3-Productie normen'!$B$37:$C$59,2,FALSE),FALSE)))/VLOOKUP(B1136,'2-Kosten per locatie'!$A$11:$C$31,3,FALSE)</f>
        <v>0</v>
      </c>
      <c r="U1136" s="144">
        <f t="shared" si="88"/>
        <v>0</v>
      </c>
      <c r="V1136" s="145" t="str">
        <f>VLOOKUP(K1136,'3-Productie normen'!A:AG,29,FALSE)</f>
        <v>S</v>
      </c>
      <c r="W1136" s="145"/>
      <c r="X1136" s="146"/>
      <c r="Y1136" s="147">
        <f t="shared" si="89"/>
        <v>440.00000000000006</v>
      </c>
    </row>
    <row r="1137" spans="1:25" s="148" customFormat="1" ht="13.9" customHeight="1">
      <c r="A1137" s="137">
        <v>1137</v>
      </c>
      <c r="B1137" s="138" t="s">
        <v>1427</v>
      </c>
      <c r="C1137" s="138" t="s">
        <v>1430</v>
      </c>
      <c r="D1137" s="138"/>
      <c r="E1137" s="2">
        <v>0</v>
      </c>
      <c r="F1137" s="2" t="s">
        <v>372</v>
      </c>
      <c r="G1137" s="2" t="s">
        <v>2055</v>
      </c>
      <c r="H1137" s="2" t="s">
        <v>1566</v>
      </c>
      <c r="I1137" s="139" t="s">
        <v>267</v>
      </c>
      <c r="J1137" s="139" t="s">
        <v>2056</v>
      </c>
      <c r="K1137" s="139" t="s">
        <v>259</v>
      </c>
      <c r="L1137" s="139" t="s">
        <v>298</v>
      </c>
      <c r="M1137" s="140"/>
      <c r="N1137" s="141">
        <v>10.62</v>
      </c>
      <c r="O1137" s="142">
        <f t="shared" si="85"/>
        <v>0</v>
      </c>
      <c r="P1137" s="2" t="s">
        <v>477</v>
      </c>
      <c r="Q1137" s="2"/>
      <c r="R1137" s="143">
        <f t="shared" si="86"/>
        <v>0</v>
      </c>
      <c r="S1137" s="143">
        <f t="shared" si="87"/>
        <v>0</v>
      </c>
      <c r="T1137" s="144">
        <f>IF(P1137="nio",0,IF(P1137&gt;0,VLOOKUP(K1137,'3-Productie normen'!A:W,VLOOKUP(P1137,'3-Productie normen'!$B$37:$C$59,2,FALSE),FALSE)))/VLOOKUP(B1137,'2-Kosten per locatie'!$A$11:$C$31,3,FALSE)</f>
        <v>0</v>
      </c>
      <c r="U1137" s="144">
        <f t="shared" si="88"/>
        <v>0</v>
      </c>
      <c r="V1137" s="145">
        <f>VLOOKUP(K1137,'3-Productie normen'!A:AG,29,FALSE)</f>
        <v>0</v>
      </c>
      <c r="W1137" s="145"/>
      <c r="X1137" s="146"/>
      <c r="Y1137" s="147">
        <f t="shared" si="89"/>
        <v>0</v>
      </c>
    </row>
    <row r="1138" spans="1:25" s="148" customFormat="1" ht="13.9" customHeight="1">
      <c r="A1138" s="137">
        <v>1138</v>
      </c>
      <c r="B1138" s="138" t="s">
        <v>1427</v>
      </c>
      <c r="C1138" s="138" t="s">
        <v>1430</v>
      </c>
      <c r="D1138" s="138"/>
      <c r="E1138" s="2">
        <v>0</v>
      </c>
      <c r="F1138" s="2" t="s">
        <v>372</v>
      </c>
      <c r="G1138" s="2" t="s">
        <v>2057</v>
      </c>
      <c r="H1138" s="2" t="s">
        <v>1825</v>
      </c>
      <c r="I1138" s="139" t="s">
        <v>350</v>
      </c>
      <c r="J1138" s="139" t="s">
        <v>1605</v>
      </c>
      <c r="K1138" s="139" t="s">
        <v>612</v>
      </c>
      <c r="L1138" s="139" t="s">
        <v>298</v>
      </c>
      <c r="M1138" s="140" t="s">
        <v>8160</v>
      </c>
      <c r="N1138" s="141">
        <v>45.97</v>
      </c>
      <c r="O1138" s="142">
        <f t="shared" si="85"/>
        <v>200</v>
      </c>
      <c r="P1138" s="2">
        <v>200</v>
      </c>
      <c r="Q1138" s="2"/>
      <c r="R1138" s="143" t="e">
        <f t="shared" si="86"/>
        <v>#DIV/0!</v>
      </c>
      <c r="S1138" s="143">
        <f t="shared" si="87"/>
        <v>0</v>
      </c>
      <c r="T1138" s="144">
        <f>IF(P1138="nio",0,IF(P1138&gt;0,VLOOKUP(K1138,'3-Productie normen'!A:W,VLOOKUP(P1138,'3-Productie normen'!$B$37:$C$59,2,FALSE),FALSE)))/VLOOKUP(B1138,'2-Kosten per locatie'!$A$11:$C$31,3,FALSE)</f>
        <v>0</v>
      </c>
      <c r="U1138" s="144">
        <f t="shared" si="88"/>
        <v>0</v>
      </c>
      <c r="V1138" s="145" t="str">
        <f>VLOOKUP(K1138,'3-Productie normen'!A:AG,29,FALSE)</f>
        <v>L</v>
      </c>
      <c r="W1138" s="145"/>
      <c r="X1138" s="146"/>
      <c r="Y1138" s="147">
        <f t="shared" si="89"/>
        <v>9194</v>
      </c>
    </row>
    <row r="1139" spans="1:25" s="148" customFormat="1" ht="13.9" customHeight="1">
      <c r="A1139" s="137">
        <v>1139</v>
      </c>
      <c r="B1139" s="138" t="s">
        <v>1427</v>
      </c>
      <c r="C1139" s="138" t="s">
        <v>1430</v>
      </c>
      <c r="D1139" s="138"/>
      <c r="E1139" s="2">
        <v>0</v>
      </c>
      <c r="F1139" s="2" t="s">
        <v>372</v>
      </c>
      <c r="G1139" s="2" t="s">
        <v>2058</v>
      </c>
      <c r="H1139" s="2" t="s">
        <v>1827</v>
      </c>
      <c r="I1139" s="139" t="s">
        <v>350</v>
      </c>
      <c r="J1139" s="139" t="s">
        <v>1605</v>
      </c>
      <c r="K1139" s="139" t="s">
        <v>612</v>
      </c>
      <c r="L1139" s="139" t="s">
        <v>298</v>
      </c>
      <c r="M1139" s="140" t="s">
        <v>8160</v>
      </c>
      <c r="N1139" s="141">
        <v>47.48</v>
      </c>
      <c r="O1139" s="142">
        <f t="shared" si="85"/>
        <v>200</v>
      </c>
      <c r="P1139" s="2">
        <v>200</v>
      </c>
      <c r="Q1139" s="2"/>
      <c r="R1139" s="143" t="e">
        <f t="shared" si="86"/>
        <v>#DIV/0!</v>
      </c>
      <c r="S1139" s="143">
        <f t="shared" si="87"/>
        <v>0</v>
      </c>
      <c r="T1139" s="144">
        <f>IF(P1139="nio",0,IF(P1139&gt;0,VLOOKUP(K1139,'3-Productie normen'!A:W,VLOOKUP(P1139,'3-Productie normen'!$B$37:$C$59,2,FALSE),FALSE)))/VLOOKUP(B1139,'2-Kosten per locatie'!$A$11:$C$31,3,FALSE)</f>
        <v>0</v>
      </c>
      <c r="U1139" s="144">
        <f t="shared" si="88"/>
        <v>0</v>
      </c>
      <c r="V1139" s="145" t="str">
        <f>VLOOKUP(K1139,'3-Productie normen'!A:AG,29,FALSE)</f>
        <v>L</v>
      </c>
      <c r="W1139" s="145"/>
      <c r="X1139" s="146"/>
      <c r="Y1139" s="147">
        <f t="shared" si="89"/>
        <v>9496</v>
      </c>
    </row>
    <row r="1140" spans="1:25" s="148" customFormat="1" ht="13.9" customHeight="1">
      <c r="A1140" s="137">
        <v>1140</v>
      </c>
      <c r="B1140" s="138" t="s">
        <v>1427</v>
      </c>
      <c r="C1140" s="138" t="s">
        <v>1430</v>
      </c>
      <c r="D1140" s="138"/>
      <c r="E1140" s="2">
        <v>0</v>
      </c>
      <c r="F1140" s="2" t="s">
        <v>372</v>
      </c>
      <c r="G1140" s="2" t="s">
        <v>2059</v>
      </c>
      <c r="H1140" s="2" t="s">
        <v>1830</v>
      </c>
      <c r="I1140" s="139" t="s">
        <v>277</v>
      </c>
      <c r="J1140" s="139" t="s">
        <v>2029</v>
      </c>
      <c r="K1140" s="139" t="s">
        <v>478</v>
      </c>
      <c r="L1140" s="139" t="s">
        <v>1275</v>
      </c>
      <c r="M1140" s="140"/>
      <c r="N1140" s="141">
        <v>22.88</v>
      </c>
      <c r="O1140" s="142">
        <f t="shared" si="85"/>
        <v>80</v>
      </c>
      <c r="P1140" s="2">
        <v>80</v>
      </c>
      <c r="Q1140" s="2"/>
      <c r="R1140" s="143" t="e">
        <f t="shared" si="86"/>
        <v>#DIV/0!</v>
      </c>
      <c r="S1140" s="143">
        <f t="shared" si="87"/>
        <v>0</v>
      </c>
      <c r="T1140" s="144">
        <f>IF(P1140="nio",0,IF(P1140&gt;0,VLOOKUP(K1140,'3-Productie normen'!A:W,VLOOKUP(P1140,'3-Productie normen'!$B$37:$C$59,2,FALSE),FALSE)))/VLOOKUP(B1140,'2-Kosten per locatie'!$A$11:$C$31,3,FALSE)</f>
        <v>0</v>
      </c>
      <c r="U1140" s="144">
        <f t="shared" si="88"/>
        <v>0</v>
      </c>
      <c r="V1140" s="145" t="str">
        <f>VLOOKUP(K1140,'3-Productie normen'!A:AG,29,FALSE)</f>
        <v>B</v>
      </c>
      <c r="W1140" s="145"/>
      <c r="X1140" s="146"/>
      <c r="Y1140" s="147">
        <f t="shared" si="89"/>
        <v>1830.3999999999999</v>
      </c>
    </row>
    <row r="1141" spans="1:25" s="148" customFormat="1" ht="13.9" customHeight="1">
      <c r="A1141" s="137">
        <v>1141</v>
      </c>
      <c r="B1141" s="138" t="s">
        <v>1427</v>
      </c>
      <c r="C1141" s="138" t="s">
        <v>1430</v>
      </c>
      <c r="D1141" s="138"/>
      <c r="E1141" s="2">
        <v>0</v>
      </c>
      <c r="F1141" s="2" t="s">
        <v>372</v>
      </c>
      <c r="G1141" s="2" t="s">
        <v>2060</v>
      </c>
      <c r="H1141" s="2" t="s">
        <v>1833</v>
      </c>
      <c r="I1141" s="139" t="s">
        <v>277</v>
      </c>
      <c r="J1141" s="139" t="s">
        <v>2029</v>
      </c>
      <c r="K1141" s="139" t="s">
        <v>478</v>
      </c>
      <c r="L1141" s="139" t="s">
        <v>1275</v>
      </c>
      <c r="M1141" s="140"/>
      <c r="N1141" s="141">
        <v>19.309999999999999</v>
      </c>
      <c r="O1141" s="142">
        <f t="shared" si="85"/>
        <v>80</v>
      </c>
      <c r="P1141" s="2">
        <v>80</v>
      </c>
      <c r="Q1141" s="2"/>
      <c r="R1141" s="143" t="e">
        <f t="shared" si="86"/>
        <v>#DIV/0!</v>
      </c>
      <c r="S1141" s="143">
        <f t="shared" si="87"/>
        <v>0</v>
      </c>
      <c r="T1141" s="144">
        <f>IF(P1141="nio",0,IF(P1141&gt;0,VLOOKUP(K1141,'3-Productie normen'!A:W,VLOOKUP(P1141,'3-Productie normen'!$B$37:$C$59,2,FALSE),FALSE)))/VLOOKUP(B1141,'2-Kosten per locatie'!$A$11:$C$31,3,FALSE)</f>
        <v>0</v>
      </c>
      <c r="U1141" s="144">
        <f t="shared" si="88"/>
        <v>0</v>
      </c>
      <c r="V1141" s="145" t="str">
        <f>VLOOKUP(K1141,'3-Productie normen'!A:AG,29,FALSE)</f>
        <v>B</v>
      </c>
      <c r="W1141" s="145"/>
      <c r="X1141" s="146"/>
      <c r="Y1141" s="147">
        <f t="shared" si="89"/>
        <v>1544.8</v>
      </c>
    </row>
    <row r="1142" spans="1:25" s="148" customFormat="1" ht="13.9" customHeight="1">
      <c r="A1142" s="137">
        <v>1142</v>
      </c>
      <c r="B1142" s="138" t="s">
        <v>1427</v>
      </c>
      <c r="C1142" s="138" t="s">
        <v>1430</v>
      </c>
      <c r="D1142" s="138"/>
      <c r="E1142" s="2">
        <v>0</v>
      </c>
      <c r="F1142" s="2" t="s">
        <v>372</v>
      </c>
      <c r="G1142" s="2" t="s">
        <v>2061</v>
      </c>
      <c r="H1142" s="2" t="s">
        <v>1790</v>
      </c>
      <c r="I1142" s="139" t="s">
        <v>267</v>
      </c>
      <c r="J1142" s="139" t="s">
        <v>1528</v>
      </c>
      <c r="K1142" s="139" t="s">
        <v>259</v>
      </c>
      <c r="L1142" s="139" t="s">
        <v>2062</v>
      </c>
      <c r="M1142" s="140"/>
      <c r="N1142" s="141">
        <v>13.16</v>
      </c>
      <c r="O1142" s="142">
        <f t="shared" si="85"/>
        <v>0</v>
      </c>
      <c r="P1142" s="2" t="s">
        <v>477</v>
      </c>
      <c r="Q1142" s="2"/>
      <c r="R1142" s="143">
        <f t="shared" si="86"/>
        <v>0</v>
      </c>
      <c r="S1142" s="143">
        <f t="shared" si="87"/>
        <v>0</v>
      </c>
      <c r="T1142" s="144">
        <f>IF(P1142="nio",0,IF(P1142&gt;0,VLOOKUP(K1142,'3-Productie normen'!A:W,VLOOKUP(P1142,'3-Productie normen'!$B$37:$C$59,2,FALSE),FALSE)))/VLOOKUP(B1142,'2-Kosten per locatie'!$A$11:$C$31,3,FALSE)</f>
        <v>0</v>
      </c>
      <c r="U1142" s="144">
        <f t="shared" si="88"/>
        <v>0</v>
      </c>
      <c r="V1142" s="145">
        <f>VLOOKUP(K1142,'3-Productie normen'!A:AG,29,FALSE)</f>
        <v>0</v>
      </c>
      <c r="W1142" s="145"/>
      <c r="X1142" s="146"/>
      <c r="Y1142" s="147">
        <f t="shared" si="89"/>
        <v>0</v>
      </c>
    </row>
    <row r="1143" spans="1:25" s="148" customFormat="1" ht="13.9" customHeight="1">
      <c r="A1143" s="137">
        <v>1143</v>
      </c>
      <c r="B1143" s="138" t="s">
        <v>1427</v>
      </c>
      <c r="C1143" s="138" t="s">
        <v>1430</v>
      </c>
      <c r="D1143" s="138"/>
      <c r="E1143" s="2">
        <v>0</v>
      </c>
      <c r="F1143" s="2" t="s">
        <v>372</v>
      </c>
      <c r="G1143" s="2" t="s">
        <v>2063</v>
      </c>
      <c r="H1143" s="2" t="s">
        <v>2064</v>
      </c>
      <c r="I1143" s="139" t="s">
        <v>267</v>
      </c>
      <c r="J1143" s="139" t="s">
        <v>1528</v>
      </c>
      <c r="K1143" s="139" t="s">
        <v>259</v>
      </c>
      <c r="L1143" s="139" t="s">
        <v>1500</v>
      </c>
      <c r="M1143" s="140"/>
      <c r="N1143" s="141">
        <v>2.82</v>
      </c>
      <c r="O1143" s="142">
        <f t="shared" si="85"/>
        <v>0</v>
      </c>
      <c r="P1143" s="2" t="s">
        <v>477</v>
      </c>
      <c r="Q1143" s="2"/>
      <c r="R1143" s="143">
        <f t="shared" si="86"/>
        <v>0</v>
      </c>
      <c r="S1143" s="143">
        <f t="shared" si="87"/>
        <v>0</v>
      </c>
      <c r="T1143" s="144">
        <f>IF(P1143="nio",0,IF(P1143&gt;0,VLOOKUP(K1143,'3-Productie normen'!A:W,VLOOKUP(P1143,'3-Productie normen'!$B$37:$C$59,2,FALSE),FALSE)))/VLOOKUP(B1143,'2-Kosten per locatie'!$A$11:$C$31,3,FALSE)</f>
        <v>0</v>
      </c>
      <c r="U1143" s="144">
        <f t="shared" si="88"/>
        <v>0</v>
      </c>
      <c r="V1143" s="145">
        <f>VLOOKUP(K1143,'3-Productie normen'!A:AG,29,FALSE)</f>
        <v>0</v>
      </c>
      <c r="W1143" s="145"/>
      <c r="X1143" s="146"/>
      <c r="Y1143" s="147">
        <f t="shared" si="89"/>
        <v>0</v>
      </c>
    </row>
    <row r="1144" spans="1:25" s="148" customFormat="1" ht="13.9" customHeight="1">
      <c r="A1144" s="137">
        <v>1144</v>
      </c>
      <c r="B1144" s="138" t="s">
        <v>1427</v>
      </c>
      <c r="C1144" s="138" t="s">
        <v>1430</v>
      </c>
      <c r="D1144" s="138"/>
      <c r="E1144" s="2">
        <v>0</v>
      </c>
      <c r="F1144" s="2" t="s">
        <v>372</v>
      </c>
      <c r="G1144" s="2" t="s">
        <v>2065</v>
      </c>
      <c r="H1144" s="2" t="s">
        <v>1836</v>
      </c>
      <c r="I1144" s="139" t="s">
        <v>272</v>
      </c>
      <c r="J1144" s="139" t="s">
        <v>1509</v>
      </c>
      <c r="K1144" s="139" t="s">
        <v>1510</v>
      </c>
      <c r="L1144" s="139" t="s">
        <v>1511</v>
      </c>
      <c r="M1144" s="140"/>
      <c r="N1144" s="141">
        <v>104.55</v>
      </c>
      <c r="O1144" s="142">
        <f t="shared" si="85"/>
        <v>200</v>
      </c>
      <c r="P1144" s="2">
        <v>200</v>
      </c>
      <c r="Q1144" s="2"/>
      <c r="R1144" s="143" t="e">
        <f t="shared" si="86"/>
        <v>#DIV/0!</v>
      </c>
      <c r="S1144" s="143">
        <f t="shared" si="87"/>
        <v>0</v>
      </c>
      <c r="T1144" s="144">
        <f>IF(P1144="nio",0,IF(P1144&gt;0,VLOOKUP(K1144,'3-Productie normen'!A:W,VLOOKUP(P1144,'3-Productie normen'!$B$37:$C$59,2,FALSE),FALSE)))/VLOOKUP(B1144,'2-Kosten per locatie'!$A$11:$C$31,3,FALSE)</f>
        <v>0</v>
      </c>
      <c r="U1144" s="144">
        <f t="shared" si="88"/>
        <v>0</v>
      </c>
      <c r="V1144" s="145" t="str">
        <f>VLOOKUP(K1144,'3-Productie normen'!A:AG,29,FALSE)</f>
        <v>L</v>
      </c>
      <c r="W1144" s="145"/>
      <c r="X1144" s="146"/>
      <c r="Y1144" s="147">
        <f t="shared" si="89"/>
        <v>20910</v>
      </c>
    </row>
    <row r="1145" spans="1:25" s="148" customFormat="1" ht="13.9" customHeight="1">
      <c r="A1145" s="137">
        <v>1145</v>
      </c>
      <c r="B1145" s="138" t="s">
        <v>1427</v>
      </c>
      <c r="C1145" s="138" t="s">
        <v>1430</v>
      </c>
      <c r="D1145" s="138"/>
      <c r="E1145" s="2">
        <v>0</v>
      </c>
      <c r="F1145" s="2" t="s">
        <v>372</v>
      </c>
      <c r="G1145" s="2" t="s">
        <v>2066</v>
      </c>
      <c r="H1145" s="2" t="s">
        <v>1839</v>
      </c>
      <c r="I1145" s="139" t="s">
        <v>272</v>
      </c>
      <c r="J1145" s="139" t="s">
        <v>1509</v>
      </c>
      <c r="K1145" s="139" t="s">
        <v>1510</v>
      </c>
      <c r="L1145" s="139" t="s">
        <v>1560</v>
      </c>
      <c r="M1145" s="140"/>
      <c r="N1145" s="141">
        <v>26.45</v>
      </c>
      <c r="O1145" s="142">
        <f t="shared" si="85"/>
        <v>200</v>
      </c>
      <c r="P1145" s="2">
        <v>200</v>
      </c>
      <c r="Q1145" s="2"/>
      <c r="R1145" s="143" t="e">
        <f t="shared" si="86"/>
        <v>#DIV/0!</v>
      </c>
      <c r="S1145" s="143">
        <f t="shared" si="87"/>
        <v>0</v>
      </c>
      <c r="T1145" s="144">
        <f>IF(P1145="nio",0,IF(P1145&gt;0,VLOOKUP(K1145,'3-Productie normen'!A:W,VLOOKUP(P1145,'3-Productie normen'!$B$37:$C$59,2,FALSE),FALSE)))/VLOOKUP(B1145,'2-Kosten per locatie'!$A$11:$C$31,3,FALSE)</f>
        <v>0</v>
      </c>
      <c r="U1145" s="144">
        <f t="shared" si="88"/>
        <v>0</v>
      </c>
      <c r="V1145" s="145" t="str">
        <f>VLOOKUP(K1145,'3-Productie normen'!A:AG,29,FALSE)</f>
        <v>L</v>
      </c>
      <c r="W1145" s="145"/>
      <c r="X1145" s="146"/>
      <c r="Y1145" s="147">
        <f t="shared" si="89"/>
        <v>5290</v>
      </c>
    </row>
    <row r="1146" spans="1:25" s="148" customFormat="1" ht="13.9" customHeight="1">
      <c r="A1146" s="137">
        <v>1146</v>
      </c>
      <c r="B1146" s="138" t="s">
        <v>1427</v>
      </c>
      <c r="C1146" s="138" t="s">
        <v>1430</v>
      </c>
      <c r="D1146" s="138"/>
      <c r="E1146" s="2">
        <v>0</v>
      </c>
      <c r="F1146" s="2" t="s">
        <v>372</v>
      </c>
      <c r="G1146" s="2" t="s">
        <v>2067</v>
      </c>
      <c r="H1146" s="2" t="s">
        <v>1570</v>
      </c>
      <c r="I1146" s="139" t="s">
        <v>267</v>
      </c>
      <c r="J1146" s="139" t="s">
        <v>1517</v>
      </c>
      <c r="K1146" s="139" t="s">
        <v>259</v>
      </c>
      <c r="L1146" s="139" t="s">
        <v>1500</v>
      </c>
      <c r="M1146" s="140"/>
      <c r="N1146" s="141">
        <v>5.03</v>
      </c>
      <c r="O1146" s="142">
        <f t="shared" si="85"/>
        <v>0</v>
      </c>
      <c r="P1146" s="2" t="s">
        <v>477</v>
      </c>
      <c r="Q1146" s="2"/>
      <c r="R1146" s="143">
        <f t="shared" si="86"/>
        <v>0</v>
      </c>
      <c r="S1146" s="143">
        <f t="shared" si="87"/>
        <v>0</v>
      </c>
      <c r="T1146" s="144">
        <f>IF(P1146="nio",0,IF(P1146&gt;0,VLOOKUP(K1146,'3-Productie normen'!A:W,VLOOKUP(P1146,'3-Productie normen'!$B$37:$C$59,2,FALSE),FALSE)))/VLOOKUP(B1146,'2-Kosten per locatie'!$A$11:$C$31,3,FALSE)</f>
        <v>0</v>
      </c>
      <c r="U1146" s="144">
        <f t="shared" si="88"/>
        <v>0</v>
      </c>
      <c r="V1146" s="145">
        <f>VLOOKUP(K1146,'3-Productie normen'!A:AG,29,FALSE)</f>
        <v>0</v>
      </c>
      <c r="W1146" s="145"/>
      <c r="X1146" s="146"/>
      <c r="Y1146" s="147">
        <f t="shared" si="89"/>
        <v>0</v>
      </c>
    </row>
    <row r="1147" spans="1:25" s="148" customFormat="1" ht="13.9" customHeight="1">
      <c r="A1147" s="137">
        <v>1147</v>
      </c>
      <c r="B1147" s="138" t="s">
        <v>1427</v>
      </c>
      <c r="C1147" s="138" t="s">
        <v>1430</v>
      </c>
      <c r="D1147" s="138"/>
      <c r="E1147" s="2">
        <v>0</v>
      </c>
      <c r="F1147" s="2" t="s">
        <v>372</v>
      </c>
      <c r="G1147" s="2" t="s">
        <v>2068</v>
      </c>
      <c r="H1147" s="2" t="s">
        <v>2069</v>
      </c>
      <c r="I1147" s="139" t="s">
        <v>46</v>
      </c>
      <c r="J1147" s="139" t="s">
        <v>1490</v>
      </c>
      <c r="K1147" s="139" t="s">
        <v>51</v>
      </c>
      <c r="L1147" s="139" t="s">
        <v>1511</v>
      </c>
      <c r="M1147" s="140"/>
      <c r="N1147" s="141">
        <v>4.28</v>
      </c>
      <c r="O1147" s="142">
        <f t="shared" si="85"/>
        <v>400</v>
      </c>
      <c r="P1147" s="2">
        <v>200</v>
      </c>
      <c r="Q1147" s="2">
        <v>200</v>
      </c>
      <c r="R1147" s="143" t="e">
        <f t="shared" si="86"/>
        <v>#DIV/0!</v>
      </c>
      <c r="S1147" s="143" t="e">
        <f t="shared" si="87"/>
        <v>#DIV/0!</v>
      </c>
      <c r="T1147" s="144">
        <f>IF(P1147="nio",0,IF(P1147&gt;0,VLOOKUP(K1147,'3-Productie normen'!A:W,VLOOKUP(P1147,'3-Productie normen'!$B$37:$C$59,2,FALSE),FALSE)))/VLOOKUP(B1147,'2-Kosten per locatie'!$A$11:$C$31,3,FALSE)</f>
        <v>0</v>
      </c>
      <c r="U1147" s="144">
        <f t="shared" si="88"/>
        <v>0</v>
      </c>
      <c r="V1147" s="145" t="str">
        <f>VLOOKUP(K1147,'3-Productie normen'!A:AG,29,FALSE)</f>
        <v>V</v>
      </c>
      <c r="W1147" s="145"/>
      <c r="X1147" s="146"/>
      <c r="Y1147" s="147">
        <f t="shared" si="89"/>
        <v>1712</v>
      </c>
    </row>
    <row r="1148" spans="1:25" s="148" customFormat="1" ht="13.9" customHeight="1">
      <c r="A1148" s="137">
        <v>1148</v>
      </c>
      <c r="B1148" s="138" t="s">
        <v>1427</v>
      </c>
      <c r="C1148" s="138" t="s">
        <v>1430</v>
      </c>
      <c r="D1148" s="138"/>
      <c r="E1148" s="2">
        <v>0</v>
      </c>
      <c r="F1148" s="2" t="s">
        <v>372</v>
      </c>
      <c r="G1148" s="2" t="s">
        <v>2070</v>
      </c>
      <c r="H1148" s="2" t="s">
        <v>1568</v>
      </c>
      <c r="I1148" s="139" t="s">
        <v>267</v>
      </c>
      <c r="J1148" s="139" t="s">
        <v>1520</v>
      </c>
      <c r="K1148" s="139" t="s">
        <v>259</v>
      </c>
      <c r="L1148" s="139" t="s">
        <v>298</v>
      </c>
      <c r="M1148" s="140"/>
      <c r="N1148" s="141">
        <v>9.27</v>
      </c>
      <c r="O1148" s="142">
        <f t="shared" si="85"/>
        <v>0</v>
      </c>
      <c r="P1148" s="2" t="s">
        <v>477</v>
      </c>
      <c r="Q1148" s="2"/>
      <c r="R1148" s="143">
        <f t="shared" si="86"/>
        <v>0</v>
      </c>
      <c r="S1148" s="143">
        <f t="shared" si="87"/>
        <v>0</v>
      </c>
      <c r="T1148" s="144">
        <f>IF(P1148="nio",0,IF(P1148&gt;0,VLOOKUP(K1148,'3-Productie normen'!A:W,VLOOKUP(P1148,'3-Productie normen'!$B$37:$C$59,2,FALSE),FALSE)))/VLOOKUP(B1148,'2-Kosten per locatie'!$A$11:$C$31,3,FALSE)</f>
        <v>0</v>
      </c>
      <c r="U1148" s="144">
        <f t="shared" si="88"/>
        <v>0</v>
      </c>
      <c r="V1148" s="145">
        <f>VLOOKUP(K1148,'3-Productie normen'!A:AG,29,FALSE)</f>
        <v>0</v>
      </c>
      <c r="W1148" s="145"/>
      <c r="X1148" s="146"/>
      <c r="Y1148" s="147">
        <f t="shared" si="89"/>
        <v>0</v>
      </c>
    </row>
    <row r="1149" spans="1:25" s="148" customFormat="1" ht="13.9" customHeight="1">
      <c r="A1149" s="137">
        <v>1149</v>
      </c>
      <c r="B1149" s="138" t="s">
        <v>1427</v>
      </c>
      <c r="C1149" s="138" t="s">
        <v>1430</v>
      </c>
      <c r="D1149" s="138"/>
      <c r="E1149" s="2">
        <v>0</v>
      </c>
      <c r="F1149" s="2" t="s">
        <v>372</v>
      </c>
      <c r="G1149" s="2" t="s">
        <v>2071</v>
      </c>
      <c r="H1149" s="2" t="s">
        <v>1604</v>
      </c>
      <c r="I1149" s="139" t="s">
        <v>272</v>
      </c>
      <c r="J1149" s="139" t="s">
        <v>1509</v>
      </c>
      <c r="K1149" s="139" t="s">
        <v>1510</v>
      </c>
      <c r="L1149" s="139" t="s">
        <v>1511</v>
      </c>
      <c r="M1149" s="140"/>
      <c r="N1149" s="141">
        <v>64.66</v>
      </c>
      <c r="O1149" s="142">
        <f t="shared" si="85"/>
        <v>200</v>
      </c>
      <c r="P1149" s="2">
        <v>200</v>
      </c>
      <c r="Q1149" s="2"/>
      <c r="R1149" s="143" t="e">
        <f t="shared" si="86"/>
        <v>#DIV/0!</v>
      </c>
      <c r="S1149" s="143">
        <f t="shared" si="87"/>
        <v>0</v>
      </c>
      <c r="T1149" s="144">
        <f>IF(P1149="nio",0,IF(P1149&gt;0,VLOOKUP(K1149,'3-Productie normen'!A:W,VLOOKUP(P1149,'3-Productie normen'!$B$37:$C$59,2,FALSE),FALSE)))/VLOOKUP(B1149,'2-Kosten per locatie'!$A$11:$C$31,3,FALSE)</f>
        <v>0</v>
      </c>
      <c r="U1149" s="144">
        <f t="shared" si="88"/>
        <v>0</v>
      </c>
      <c r="V1149" s="145" t="str">
        <f>VLOOKUP(K1149,'3-Productie normen'!A:AG,29,FALSE)</f>
        <v>L</v>
      </c>
      <c r="W1149" s="145"/>
      <c r="X1149" s="146"/>
      <c r="Y1149" s="147">
        <f t="shared" si="89"/>
        <v>12932</v>
      </c>
    </row>
    <row r="1150" spans="1:25" s="148" customFormat="1" ht="13.9" customHeight="1">
      <c r="A1150" s="137">
        <v>1150</v>
      </c>
      <c r="B1150" s="138" t="s">
        <v>1427</v>
      </c>
      <c r="C1150" s="138" t="s">
        <v>1430</v>
      </c>
      <c r="D1150" s="138"/>
      <c r="E1150" s="2">
        <v>0</v>
      </c>
      <c r="F1150" s="2" t="s">
        <v>372</v>
      </c>
      <c r="G1150" s="2" t="s">
        <v>2072</v>
      </c>
      <c r="H1150" s="2" t="s">
        <v>1613</v>
      </c>
      <c r="I1150" s="139" t="s">
        <v>272</v>
      </c>
      <c r="J1150" s="139" t="s">
        <v>2073</v>
      </c>
      <c r="K1150" s="139" t="s">
        <v>619</v>
      </c>
      <c r="L1150" s="139" t="s">
        <v>2000</v>
      </c>
      <c r="M1150" s="140" t="s">
        <v>8160</v>
      </c>
      <c r="N1150" s="141">
        <v>65.83</v>
      </c>
      <c r="O1150" s="142">
        <f t="shared" si="85"/>
        <v>200</v>
      </c>
      <c r="P1150" s="2">
        <v>200</v>
      </c>
      <c r="Q1150" s="2"/>
      <c r="R1150" s="143" t="e">
        <f t="shared" si="86"/>
        <v>#DIV/0!</v>
      </c>
      <c r="S1150" s="143">
        <f t="shared" si="87"/>
        <v>0</v>
      </c>
      <c r="T1150" s="144">
        <f>IF(P1150="nio",0,IF(P1150&gt;0,VLOOKUP(K1150,'3-Productie normen'!A:W,VLOOKUP(P1150,'3-Productie normen'!$B$37:$C$59,2,FALSE),FALSE)))/VLOOKUP(B1150,'2-Kosten per locatie'!$A$11:$C$31,3,FALSE)</f>
        <v>0</v>
      </c>
      <c r="U1150" s="144">
        <f t="shared" si="88"/>
        <v>0</v>
      </c>
      <c r="V1150" s="145" t="str">
        <f>VLOOKUP(K1150,'3-Productie normen'!A:AG,29,FALSE)</f>
        <v>L</v>
      </c>
      <c r="W1150" s="145"/>
      <c r="X1150" s="146"/>
      <c r="Y1150" s="147">
        <f t="shared" si="89"/>
        <v>13166</v>
      </c>
    </row>
    <row r="1151" spans="1:25" s="148" customFormat="1" ht="13.9" customHeight="1">
      <c r="A1151" s="137">
        <v>1151</v>
      </c>
      <c r="B1151" s="138" t="s">
        <v>1427</v>
      </c>
      <c r="C1151" s="138" t="s">
        <v>1430</v>
      </c>
      <c r="D1151" s="138"/>
      <c r="E1151" s="2">
        <v>0</v>
      </c>
      <c r="F1151" s="2" t="s">
        <v>422</v>
      </c>
      <c r="G1151" s="2" t="s">
        <v>2074</v>
      </c>
      <c r="H1151" s="2" t="s">
        <v>1869</v>
      </c>
      <c r="I1151" s="139" t="s">
        <v>484</v>
      </c>
      <c r="J1151" s="139" t="s">
        <v>1437</v>
      </c>
      <c r="K1151" s="139" t="s">
        <v>248</v>
      </c>
      <c r="L1151" s="139" t="s">
        <v>298</v>
      </c>
      <c r="M1151" s="140" t="s">
        <v>8160</v>
      </c>
      <c r="N1151" s="141">
        <v>21.98</v>
      </c>
      <c r="O1151" s="142">
        <f t="shared" si="85"/>
        <v>200</v>
      </c>
      <c r="P1151" s="2">
        <v>200</v>
      </c>
      <c r="Q1151" s="2"/>
      <c r="R1151" s="143" t="e">
        <f t="shared" si="86"/>
        <v>#DIV/0!</v>
      </c>
      <c r="S1151" s="143">
        <f t="shared" si="87"/>
        <v>0</v>
      </c>
      <c r="T1151" s="144">
        <f>IF(P1151="nio",0,IF(P1151&gt;0,VLOOKUP(K1151,'3-Productie normen'!A:W,VLOOKUP(P1151,'3-Productie normen'!$B$37:$C$59,2,FALSE),FALSE)))/VLOOKUP(B1151,'2-Kosten per locatie'!$A$11:$C$31,3,FALSE)</f>
        <v>0</v>
      </c>
      <c r="U1151" s="144">
        <f t="shared" si="88"/>
        <v>0</v>
      </c>
      <c r="V1151" s="145" t="str">
        <f>VLOOKUP(K1151,'3-Productie normen'!A:AG,29,FALSE)</f>
        <v>V</v>
      </c>
      <c r="W1151" s="145"/>
      <c r="X1151" s="146"/>
      <c r="Y1151" s="147">
        <f t="shared" si="89"/>
        <v>4396</v>
      </c>
    </row>
    <row r="1152" spans="1:25" s="148" customFormat="1" ht="13.9" customHeight="1">
      <c r="A1152" s="137">
        <v>1152</v>
      </c>
      <c r="B1152" s="138" t="s">
        <v>1427</v>
      </c>
      <c r="C1152" s="138" t="s">
        <v>1430</v>
      </c>
      <c r="D1152" s="138"/>
      <c r="E1152" s="2">
        <v>0</v>
      </c>
      <c r="F1152" s="2" t="s">
        <v>422</v>
      </c>
      <c r="G1152" s="2" t="s">
        <v>2075</v>
      </c>
      <c r="H1152" s="2" t="s">
        <v>1627</v>
      </c>
      <c r="I1152" s="139" t="s">
        <v>484</v>
      </c>
      <c r="J1152" s="139" t="s">
        <v>1437</v>
      </c>
      <c r="K1152" s="139" t="s">
        <v>248</v>
      </c>
      <c r="L1152" s="139" t="s">
        <v>298</v>
      </c>
      <c r="M1152" s="140" t="s">
        <v>8160</v>
      </c>
      <c r="N1152" s="141">
        <v>10.91</v>
      </c>
      <c r="O1152" s="142">
        <f t="shared" si="85"/>
        <v>200</v>
      </c>
      <c r="P1152" s="2">
        <v>200</v>
      </c>
      <c r="Q1152" s="2"/>
      <c r="R1152" s="143" t="e">
        <f t="shared" si="86"/>
        <v>#DIV/0!</v>
      </c>
      <c r="S1152" s="143">
        <f t="shared" si="87"/>
        <v>0</v>
      </c>
      <c r="T1152" s="144">
        <f>IF(P1152="nio",0,IF(P1152&gt;0,VLOOKUP(K1152,'3-Productie normen'!A:W,VLOOKUP(P1152,'3-Productie normen'!$B$37:$C$59,2,FALSE),FALSE)))/VLOOKUP(B1152,'2-Kosten per locatie'!$A$11:$C$31,3,FALSE)</f>
        <v>0</v>
      </c>
      <c r="U1152" s="144">
        <f t="shared" si="88"/>
        <v>0</v>
      </c>
      <c r="V1152" s="145" t="str">
        <f>VLOOKUP(K1152,'3-Productie normen'!A:AG,29,FALSE)</f>
        <v>V</v>
      </c>
      <c r="W1152" s="145"/>
      <c r="X1152" s="146"/>
      <c r="Y1152" s="147">
        <f t="shared" si="89"/>
        <v>2182</v>
      </c>
    </row>
    <row r="1153" spans="1:25" s="148" customFormat="1" ht="13.9" customHeight="1">
      <c r="A1153" s="137">
        <v>1153</v>
      </c>
      <c r="B1153" s="138" t="s">
        <v>1427</v>
      </c>
      <c r="C1153" s="138" t="s">
        <v>1430</v>
      </c>
      <c r="D1153" s="138"/>
      <c r="E1153" s="2">
        <v>0</v>
      </c>
      <c r="F1153" s="2" t="s">
        <v>422</v>
      </c>
      <c r="G1153" s="2" t="s">
        <v>2076</v>
      </c>
      <c r="H1153" s="2" t="s">
        <v>2077</v>
      </c>
      <c r="I1153" s="139" t="s">
        <v>484</v>
      </c>
      <c r="J1153" s="139" t="s">
        <v>1437</v>
      </c>
      <c r="K1153" s="139" t="s">
        <v>248</v>
      </c>
      <c r="L1153" s="139" t="s">
        <v>298</v>
      </c>
      <c r="M1153" s="140" t="s">
        <v>8160</v>
      </c>
      <c r="N1153" s="141">
        <v>13.37</v>
      </c>
      <c r="O1153" s="142">
        <f t="shared" si="85"/>
        <v>200</v>
      </c>
      <c r="P1153" s="2">
        <v>200</v>
      </c>
      <c r="Q1153" s="2"/>
      <c r="R1153" s="143" t="e">
        <f t="shared" si="86"/>
        <v>#DIV/0!</v>
      </c>
      <c r="S1153" s="143">
        <f t="shared" si="87"/>
        <v>0</v>
      </c>
      <c r="T1153" s="144">
        <f>IF(P1153="nio",0,IF(P1153&gt;0,VLOOKUP(K1153,'3-Productie normen'!A:W,VLOOKUP(P1153,'3-Productie normen'!$B$37:$C$59,2,FALSE),FALSE)))/VLOOKUP(B1153,'2-Kosten per locatie'!$A$11:$C$31,3,FALSE)</f>
        <v>0</v>
      </c>
      <c r="U1153" s="144">
        <f t="shared" si="88"/>
        <v>0</v>
      </c>
      <c r="V1153" s="145" t="str">
        <f>VLOOKUP(K1153,'3-Productie normen'!A:AG,29,FALSE)</f>
        <v>V</v>
      </c>
      <c r="W1153" s="145"/>
      <c r="X1153" s="146"/>
      <c r="Y1153" s="147">
        <f t="shared" si="89"/>
        <v>2674</v>
      </c>
    </row>
    <row r="1154" spans="1:25" s="148" customFormat="1" ht="13.9" customHeight="1">
      <c r="A1154" s="137">
        <v>1154</v>
      </c>
      <c r="B1154" s="138" t="s">
        <v>1427</v>
      </c>
      <c r="C1154" s="138" t="s">
        <v>1430</v>
      </c>
      <c r="D1154" s="138"/>
      <c r="E1154" s="2">
        <v>0</v>
      </c>
      <c r="F1154" s="2" t="s">
        <v>422</v>
      </c>
      <c r="G1154" s="2" t="s">
        <v>2078</v>
      </c>
      <c r="H1154" s="2" t="s">
        <v>1875</v>
      </c>
      <c r="I1154" s="139" t="s">
        <v>491</v>
      </c>
      <c r="J1154" s="139" t="s">
        <v>1443</v>
      </c>
      <c r="K1154" s="139" t="s">
        <v>4571</v>
      </c>
      <c r="L1154" s="139" t="s">
        <v>298</v>
      </c>
      <c r="M1154" s="140" t="s">
        <v>8160</v>
      </c>
      <c r="N1154" s="141">
        <v>29.63</v>
      </c>
      <c r="O1154" s="142">
        <f t="shared" si="85"/>
        <v>200</v>
      </c>
      <c r="P1154" s="2">
        <v>200</v>
      </c>
      <c r="Q1154" s="2"/>
      <c r="R1154" s="143" t="e">
        <f t="shared" si="86"/>
        <v>#DIV/0!</v>
      </c>
      <c r="S1154" s="143">
        <f t="shared" si="87"/>
        <v>0</v>
      </c>
      <c r="T1154" s="144">
        <f>IF(P1154="nio",0,IF(P1154&gt;0,VLOOKUP(K1154,'3-Productie normen'!A:W,VLOOKUP(P1154,'3-Productie normen'!$B$37:$C$59,2,FALSE),FALSE)))/VLOOKUP(B1154,'2-Kosten per locatie'!$A$11:$C$31,3,FALSE)</f>
        <v>0</v>
      </c>
      <c r="U1154" s="144">
        <f t="shared" si="88"/>
        <v>0</v>
      </c>
      <c r="V1154" s="145" t="str">
        <f>VLOOKUP(K1154,'3-Productie normen'!A:AG,29,FALSE)</f>
        <v>V</v>
      </c>
      <c r="W1154" s="145"/>
      <c r="X1154" s="146"/>
      <c r="Y1154" s="147">
        <f t="shared" si="89"/>
        <v>5926</v>
      </c>
    </row>
    <row r="1155" spans="1:25" s="148" customFormat="1" ht="13.9" customHeight="1">
      <c r="A1155" s="137">
        <v>1155</v>
      </c>
      <c r="B1155" s="138" t="s">
        <v>1427</v>
      </c>
      <c r="C1155" s="138" t="s">
        <v>1430</v>
      </c>
      <c r="D1155" s="138"/>
      <c r="E1155" s="2">
        <v>0</v>
      </c>
      <c r="F1155" s="2" t="s">
        <v>422</v>
      </c>
      <c r="G1155" s="2" t="s">
        <v>2079</v>
      </c>
      <c r="H1155" s="2" t="s">
        <v>1884</v>
      </c>
      <c r="I1155" s="139" t="s">
        <v>267</v>
      </c>
      <c r="J1155" s="139" t="s">
        <v>1528</v>
      </c>
      <c r="K1155" s="139" t="s">
        <v>259</v>
      </c>
      <c r="L1155" s="139" t="s">
        <v>298</v>
      </c>
      <c r="M1155" s="140"/>
      <c r="N1155" s="141">
        <v>3.99</v>
      </c>
      <c r="O1155" s="142">
        <f t="shared" si="85"/>
        <v>0</v>
      </c>
      <c r="P1155" s="2" t="s">
        <v>477</v>
      </c>
      <c r="Q1155" s="2"/>
      <c r="R1155" s="143">
        <f t="shared" si="86"/>
        <v>0</v>
      </c>
      <c r="S1155" s="143">
        <f t="shared" si="87"/>
        <v>0</v>
      </c>
      <c r="T1155" s="144">
        <f>IF(P1155="nio",0,IF(P1155&gt;0,VLOOKUP(K1155,'3-Productie normen'!A:W,VLOOKUP(P1155,'3-Productie normen'!$B$37:$C$59,2,FALSE),FALSE)))/VLOOKUP(B1155,'2-Kosten per locatie'!$A$11:$C$31,3,FALSE)</f>
        <v>0</v>
      </c>
      <c r="U1155" s="144">
        <f t="shared" si="88"/>
        <v>0</v>
      </c>
      <c r="V1155" s="145">
        <f>VLOOKUP(K1155,'3-Productie normen'!A:AG,29,FALSE)</f>
        <v>0</v>
      </c>
      <c r="W1155" s="145"/>
      <c r="X1155" s="146"/>
      <c r="Y1155" s="147">
        <f t="shared" si="89"/>
        <v>0</v>
      </c>
    </row>
    <row r="1156" spans="1:25" s="148" customFormat="1" ht="13.9" customHeight="1">
      <c r="A1156" s="137">
        <v>1156</v>
      </c>
      <c r="B1156" s="138" t="s">
        <v>1427</v>
      </c>
      <c r="C1156" s="138" t="s">
        <v>1430</v>
      </c>
      <c r="D1156" s="138"/>
      <c r="E1156" s="2">
        <v>0</v>
      </c>
      <c r="F1156" s="2" t="s">
        <v>422</v>
      </c>
      <c r="G1156" s="2" t="s">
        <v>2080</v>
      </c>
      <c r="H1156" s="2" t="s">
        <v>1895</v>
      </c>
      <c r="I1156" s="139" t="s">
        <v>46</v>
      </c>
      <c r="J1156" s="139" t="s">
        <v>1465</v>
      </c>
      <c r="K1156" s="139" t="s">
        <v>321</v>
      </c>
      <c r="L1156" s="139" t="s">
        <v>2000</v>
      </c>
      <c r="M1156" s="140" t="s">
        <v>8160</v>
      </c>
      <c r="N1156" s="141">
        <v>3.6</v>
      </c>
      <c r="O1156" s="142">
        <f t="shared" si="85"/>
        <v>400</v>
      </c>
      <c r="P1156" s="2">
        <v>200</v>
      </c>
      <c r="Q1156" s="2">
        <v>200</v>
      </c>
      <c r="R1156" s="143" t="e">
        <f t="shared" si="86"/>
        <v>#DIV/0!</v>
      </c>
      <c r="S1156" s="143" t="e">
        <f t="shared" si="87"/>
        <v>#DIV/0!</v>
      </c>
      <c r="T1156" s="144">
        <f>IF(P1156="nio",0,IF(P1156&gt;0,VLOOKUP(K1156,'3-Productie normen'!A:W,VLOOKUP(P1156,'3-Productie normen'!$B$37:$C$59,2,FALSE),FALSE)))/VLOOKUP(B1156,'2-Kosten per locatie'!$A$11:$C$31,3,FALSE)</f>
        <v>0</v>
      </c>
      <c r="U1156" s="144">
        <f t="shared" si="88"/>
        <v>0</v>
      </c>
      <c r="V1156" s="145" t="str">
        <f>VLOOKUP(K1156,'3-Productie normen'!A:AG,29,FALSE)</f>
        <v>S</v>
      </c>
      <c r="W1156" s="145"/>
      <c r="X1156" s="146"/>
      <c r="Y1156" s="147">
        <f t="shared" si="89"/>
        <v>1440</v>
      </c>
    </row>
    <row r="1157" spans="1:25" s="148" customFormat="1" ht="13.9" customHeight="1">
      <c r="A1157" s="137">
        <v>1157</v>
      </c>
      <c r="B1157" s="138" t="s">
        <v>1427</v>
      </c>
      <c r="C1157" s="138" t="s">
        <v>1430</v>
      </c>
      <c r="D1157" s="138"/>
      <c r="E1157" s="2">
        <v>0</v>
      </c>
      <c r="F1157" s="2" t="s">
        <v>422</v>
      </c>
      <c r="G1157" s="2" t="s">
        <v>2081</v>
      </c>
      <c r="H1157" s="2" t="s">
        <v>1897</v>
      </c>
      <c r="I1157" s="139" t="s">
        <v>46</v>
      </c>
      <c r="J1157" s="139" t="s">
        <v>1468</v>
      </c>
      <c r="K1157" s="139" t="s">
        <v>321</v>
      </c>
      <c r="L1157" s="139" t="s">
        <v>2000</v>
      </c>
      <c r="M1157" s="140" t="s">
        <v>8160</v>
      </c>
      <c r="N1157" s="141">
        <v>1.1000000000000001</v>
      </c>
      <c r="O1157" s="142">
        <f t="shared" si="85"/>
        <v>400</v>
      </c>
      <c r="P1157" s="2">
        <v>200</v>
      </c>
      <c r="Q1157" s="2">
        <v>200</v>
      </c>
      <c r="R1157" s="143" t="e">
        <f t="shared" si="86"/>
        <v>#DIV/0!</v>
      </c>
      <c r="S1157" s="143" t="e">
        <f t="shared" si="87"/>
        <v>#DIV/0!</v>
      </c>
      <c r="T1157" s="144">
        <f>IF(P1157="nio",0,IF(P1157&gt;0,VLOOKUP(K1157,'3-Productie normen'!A:W,VLOOKUP(P1157,'3-Productie normen'!$B$37:$C$59,2,FALSE),FALSE)))/VLOOKUP(B1157,'2-Kosten per locatie'!$A$11:$C$31,3,FALSE)</f>
        <v>0</v>
      </c>
      <c r="U1157" s="144">
        <f t="shared" si="88"/>
        <v>0</v>
      </c>
      <c r="V1157" s="145" t="str">
        <f>VLOOKUP(K1157,'3-Productie normen'!A:AG,29,FALSE)</f>
        <v>S</v>
      </c>
      <c r="W1157" s="145"/>
      <c r="X1157" s="146"/>
      <c r="Y1157" s="147">
        <f t="shared" si="89"/>
        <v>440.00000000000006</v>
      </c>
    </row>
    <row r="1158" spans="1:25" s="148" customFormat="1" ht="13.9" customHeight="1">
      <c r="A1158" s="137">
        <v>1158</v>
      </c>
      <c r="B1158" s="138" t="s">
        <v>1427</v>
      </c>
      <c r="C1158" s="138" t="s">
        <v>1430</v>
      </c>
      <c r="D1158" s="138"/>
      <c r="E1158" s="2">
        <v>0</v>
      </c>
      <c r="F1158" s="2" t="s">
        <v>422</v>
      </c>
      <c r="G1158" s="2" t="s">
        <v>2082</v>
      </c>
      <c r="H1158" s="2" t="s">
        <v>1899</v>
      </c>
      <c r="I1158" s="139" t="s">
        <v>46</v>
      </c>
      <c r="J1158" s="139" t="s">
        <v>1468</v>
      </c>
      <c r="K1158" s="139" t="s">
        <v>321</v>
      </c>
      <c r="L1158" s="139" t="s">
        <v>2000</v>
      </c>
      <c r="M1158" s="140" t="s">
        <v>8160</v>
      </c>
      <c r="N1158" s="141">
        <v>1.1000000000000001</v>
      </c>
      <c r="O1158" s="142">
        <f t="shared" si="85"/>
        <v>400</v>
      </c>
      <c r="P1158" s="2">
        <v>200</v>
      </c>
      <c r="Q1158" s="2">
        <v>200</v>
      </c>
      <c r="R1158" s="143" t="e">
        <f t="shared" si="86"/>
        <v>#DIV/0!</v>
      </c>
      <c r="S1158" s="143" t="e">
        <f t="shared" si="87"/>
        <v>#DIV/0!</v>
      </c>
      <c r="T1158" s="144">
        <f>IF(P1158="nio",0,IF(P1158&gt;0,VLOOKUP(K1158,'3-Productie normen'!A:W,VLOOKUP(P1158,'3-Productie normen'!$B$37:$C$59,2,FALSE),FALSE)))/VLOOKUP(B1158,'2-Kosten per locatie'!$A$11:$C$31,3,FALSE)</f>
        <v>0</v>
      </c>
      <c r="U1158" s="144">
        <f t="shared" si="88"/>
        <v>0</v>
      </c>
      <c r="V1158" s="145" t="str">
        <f>VLOOKUP(K1158,'3-Productie normen'!A:AG,29,FALSE)</f>
        <v>S</v>
      </c>
      <c r="W1158" s="145"/>
      <c r="X1158" s="146"/>
      <c r="Y1158" s="147">
        <f t="shared" si="89"/>
        <v>440.00000000000006</v>
      </c>
    </row>
    <row r="1159" spans="1:25" s="148" customFormat="1" ht="13.9" customHeight="1">
      <c r="A1159" s="137">
        <v>1159</v>
      </c>
      <c r="B1159" s="138" t="s">
        <v>1427</v>
      </c>
      <c r="C1159" s="138" t="s">
        <v>1430</v>
      </c>
      <c r="D1159" s="138"/>
      <c r="E1159" s="2">
        <v>0</v>
      </c>
      <c r="F1159" s="2" t="s">
        <v>422</v>
      </c>
      <c r="G1159" s="2" t="s">
        <v>2083</v>
      </c>
      <c r="H1159" s="2" t="s">
        <v>1903</v>
      </c>
      <c r="I1159" s="139" t="s">
        <v>46</v>
      </c>
      <c r="J1159" s="139" t="s">
        <v>1465</v>
      </c>
      <c r="K1159" s="139" t="s">
        <v>321</v>
      </c>
      <c r="L1159" s="139" t="s">
        <v>2000</v>
      </c>
      <c r="M1159" s="140" t="s">
        <v>8160</v>
      </c>
      <c r="N1159" s="141">
        <v>3.61</v>
      </c>
      <c r="O1159" s="142">
        <f t="shared" si="85"/>
        <v>400</v>
      </c>
      <c r="P1159" s="2">
        <v>200</v>
      </c>
      <c r="Q1159" s="2">
        <v>200</v>
      </c>
      <c r="R1159" s="143" t="e">
        <f t="shared" si="86"/>
        <v>#DIV/0!</v>
      </c>
      <c r="S1159" s="143" t="e">
        <f t="shared" si="87"/>
        <v>#DIV/0!</v>
      </c>
      <c r="T1159" s="144">
        <f>IF(P1159="nio",0,IF(P1159&gt;0,VLOOKUP(K1159,'3-Productie normen'!A:W,VLOOKUP(P1159,'3-Productie normen'!$B$37:$C$59,2,FALSE),FALSE)))/VLOOKUP(B1159,'2-Kosten per locatie'!$A$11:$C$31,3,FALSE)</f>
        <v>0</v>
      </c>
      <c r="U1159" s="144">
        <f t="shared" si="88"/>
        <v>0</v>
      </c>
      <c r="V1159" s="145" t="str">
        <f>VLOOKUP(K1159,'3-Productie normen'!A:AG,29,FALSE)</f>
        <v>S</v>
      </c>
      <c r="W1159" s="145"/>
      <c r="X1159" s="146"/>
      <c r="Y1159" s="147">
        <f t="shared" si="89"/>
        <v>1444</v>
      </c>
    </row>
    <row r="1160" spans="1:25" s="148" customFormat="1" ht="13.9" customHeight="1">
      <c r="A1160" s="137">
        <v>1160</v>
      </c>
      <c r="B1160" s="138" t="s">
        <v>1427</v>
      </c>
      <c r="C1160" s="138" t="s">
        <v>1430</v>
      </c>
      <c r="D1160" s="138"/>
      <c r="E1160" s="2">
        <v>0</v>
      </c>
      <c r="F1160" s="2" t="s">
        <v>422</v>
      </c>
      <c r="G1160" s="2" t="s">
        <v>2084</v>
      </c>
      <c r="H1160" s="2" t="s">
        <v>1905</v>
      </c>
      <c r="I1160" s="139" t="s">
        <v>46</v>
      </c>
      <c r="J1160" s="139" t="s">
        <v>1468</v>
      </c>
      <c r="K1160" s="139" t="s">
        <v>321</v>
      </c>
      <c r="L1160" s="139" t="s">
        <v>2000</v>
      </c>
      <c r="M1160" s="140" t="s">
        <v>8160</v>
      </c>
      <c r="N1160" s="141">
        <v>1.1100000000000001</v>
      </c>
      <c r="O1160" s="142">
        <f t="shared" si="85"/>
        <v>400</v>
      </c>
      <c r="P1160" s="2">
        <v>200</v>
      </c>
      <c r="Q1160" s="2">
        <v>200</v>
      </c>
      <c r="R1160" s="143" t="e">
        <f t="shared" si="86"/>
        <v>#DIV/0!</v>
      </c>
      <c r="S1160" s="143" t="e">
        <f t="shared" si="87"/>
        <v>#DIV/0!</v>
      </c>
      <c r="T1160" s="144">
        <f>IF(P1160="nio",0,IF(P1160&gt;0,VLOOKUP(K1160,'3-Productie normen'!A:W,VLOOKUP(P1160,'3-Productie normen'!$B$37:$C$59,2,FALSE),FALSE)))/VLOOKUP(B1160,'2-Kosten per locatie'!$A$11:$C$31,3,FALSE)</f>
        <v>0</v>
      </c>
      <c r="U1160" s="144">
        <f t="shared" si="88"/>
        <v>0</v>
      </c>
      <c r="V1160" s="145" t="str">
        <f>VLOOKUP(K1160,'3-Productie normen'!A:AG,29,FALSE)</f>
        <v>S</v>
      </c>
      <c r="W1160" s="145"/>
      <c r="X1160" s="146"/>
      <c r="Y1160" s="147">
        <f t="shared" si="89"/>
        <v>444.00000000000006</v>
      </c>
    </row>
    <row r="1161" spans="1:25" s="148" customFormat="1" ht="13.9" customHeight="1">
      <c r="A1161" s="137">
        <v>1161</v>
      </c>
      <c r="B1161" s="138" t="s">
        <v>1427</v>
      </c>
      <c r="C1161" s="138" t="s">
        <v>1430</v>
      </c>
      <c r="D1161" s="138"/>
      <c r="E1161" s="2">
        <v>0</v>
      </c>
      <c r="F1161" s="2" t="s">
        <v>422</v>
      </c>
      <c r="G1161" s="2" t="s">
        <v>2085</v>
      </c>
      <c r="H1161" s="2" t="s">
        <v>1907</v>
      </c>
      <c r="I1161" s="139" t="s">
        <v>46</v>
      </c>
      <c r="J1161" s="139" t="s">
        <v>1468</v>
      </c>
      <c r="K1161" s="139" t="s">
        <v>321</v>
      </c>
      <c r="L1161" s="139" t="s">
        <v>2000</v>
      </c>
      <c r="M1161" s="140" t="s">
        <v>8160</v>
      </c>
      <c r="N1161" s="141">
        <v>1.1000000000000001</v>
      </c>
      <c r="O1161" s="142">
        <f t="shared" si="85"/>
        <v>400</v>
      </c>
      <c r="P1161" s="2">
        <v>200</v>
      </c>
      <c r="Q1161" s="2">
        <v>200</v>
      </c>
      <c r="R1161" s="143" t="e">
        <f t="shared" si="86"/>
        <v>#DIV/0!</v>
      </c>
      <c r="S1161" s="143" t="e">
        <f t="shared" si="87"/>
        <v>#DIV/0!</v>
      </c>
      <c r="T1161" s="144">
        <f>IF(P1161="nio",0,IF(P1161&gt;0,VLOOKUP(K1161,'3-Productie normen'!A:W,VLOOKUP(P1161,'3-Productie normen'!$B$37:$C$59,2,FALSE),FALSE)))/VLOOKUP(B1161,'2-Kosten per locatie'!$A$11:$C$31,3,FALSE)</f>
        <v>0</v>
      </c>
      <c r="U1161" s="144">
        <f t="shared" si="88"/>
        <v>0</v>
      </c>
      <c r="V1161" s="145" t="str">
        <f>VLOOKUP(K1161,'3-Productie normen'!A:AG,29,FALSE)</f>
        <v>S</v>
      </c>
      <c r="W1161" s="145"/>
      <c r="X1161" s="146"/>
      <c r="Y1161" s="147">
        <f t="shared" si="89"/>
        <v>440.00000000000006</v>
      </c>
    </row>
    <row r="1162" spans="1:25" s="148" customFormat="1" ht="13.9" customHeight="1">
      <c r="A1162" s="137">
        <v>1162</v>
      </c>
      <c r="B1162" s="138" t="s">
        <v>1427</v>
      </c>
      <c r="C1162" s="138" t="s">
        <v>1430</v>
      </c>
      <c r="D1162" s="138"/>
      <c r="E1162" s="2">
        <v>0</v>
      </c>
      <c r="F1162" s="2" t="s">
        <v>422</v>
      </c>
      <c r="G1162" s="2" t="s">
        <v>2086</v>
      </c>
      <c r="H1162" s="2" t="s">
        <v>1922</v>
      </c>
      <c r="I1162" s="139" t="s">
        <v>350</v>
      </c>
      <c r="J1162" s="139" t="s">
        <v>1605</v>
      </c>
      <c r="K1162" s="139" t="s">
        <v>612</v>
      </c>
      <c r="L1162" s="139" t="s">
        <v>298</v>
      </c>
      <c r="M1162" s="140" t="s">
        <v>8160</v>
      </c>
      <c r="N1162" s="141">
        <v>43.94</v>
      </c>
      <c r="O1162" s="142">
        <f t="shared" ref="O1162:O1225" si="90">SUM(P1162:Q1162)</f>
        <v>200</v>
      </c>
      <c r="P1162" s="2">
        <v>200</v>
      </c>
      <c r="Q1162" s="2"/>
      <c r="R1162" s="143" t="e">
        <f t="shared" ref="R1162:R1225" si="91">IF(P1162="nio",0,IF(P1162&gt;0,P1162*N1162/T1162,0))</f>
        <v>#DIV/0!</v>
      </c>
      <c r="S1162" s="143">
        <f t="shared" ref="S1162:S1225" si="92">IF(Q1162&gt;0,Q1162*N1162/U1162,0)</f>
        <v>0</v>
      </c>
      <c r="T1162" s="144">
        <f>IF(P1162="nio",0,IF(P1162&gt;0,VLOOKUP(K1162,'3-Productie normen'!A:W,VLOOKUP(P1162,'3-Productie normen'!$B$37:$C$59,2,FALSE),FALSE)))/VLOOKUP(B1162,'2-Kosten per locatie'!$A$11:$C$31,3,FALSE)</f>
        <v>0</v>
      </c>
      <c r="U1162" s="144">
        <f t="shared" ref="U1162:U1225" si="93">IF(Q1162&gt;0,T1162*$U$8,0)</f>
        <v>0</v>
      </c>
      <c r="V1162" s="145" t="str">
        <f>VLOOKUP(K1162,'3-Productie normen'!A:AG,29,FALSE)</f>
        <v>L</v>
      </c>
      <c r="W1162" s="145"/>
      <c r="X1162" s="146"/>
      <c r="Y1162" s="147">
        <f t="shared" ref="Y1162:Y1225" si="94">O1162*N1162</f>
        <v>8788</v>
      </c>
    </row>
    <row r="1163" spans="1:25" s="148" customFormat="1" ht="13.9" customHeight="1">
      <c r="A1163" s="137">
        <v>1163</v>
      </c>
      <c r="B1163" s="138" t="s">
        <v>1427</v>
      </c>
      <c r="C1163" s="138" t="s">
        <v>1430</v>
      </c>
      <c r="D1163" s="138"/>
      <c r="E1163" s="2">
        <v>0</v>
      </c>
      <c r="F1163" s="2" t="s">
        <v>422</v>
      </c>
      <c r="G1163" s="2" t="s">
        <v>2087</v>
      </c>
      <c r="H1163" s="2" t="s">
        <v>1919</v>
      </c>
      <c r="I1163" s="139" t="s">
        <v>350</v>
      </c>
      <c r="J1163" s="139" t="s">
        <v>1605</v>
      </c>
      <c r="K1163" s="139" t="s">
        <v>612</v>
      </c>
      <c r="L1163" s="139" t="s">
        <v>298</v>
      </c>
      <c r="M1163" s="140" t="s">
        <v>8160</v>
      </c>
      <c r="N1163" s="141">
        <v>47.45</v>
      </c>
      <c r="O1163" s="142">
        <f t="shared" si="90"/>
        <v>200</v>
      </c>
      <c r="P1163" s="2">
        <v>200</v>
      </c>
      <c r="Q1163" s="2"/>
      <c r="R1163" s="143" t="e">
        <f t="shared" si="91"/>
        <v>#DIV/0!</v>
      </c>
      <c r="S1163" s="143">
        <f t="shared" si="92"/>
        <v>0</v>
      </c>
      <c r="T1163" s="144">
        <f>IF(P1163="nio",0,IF(P1163&gt;0,VLOOKUP(K1163,'3-Productie normen'!A:W,VLOOKUP(P1163,'3-Productie normen'!$B$37:$C$59,2,FALSE),FALSE)))/VLOOKUP(B1163,'2-Kosten per locatie'!$A$11:$C$31,3,FALSE)</f>
        <v>0</v>
      </c>
      <c r="U1163" s="144">
        <f t="shared" si="93"/>
        <v>0</v>
      </c>
      <c r="V1163" s="145" t="str">
        <f>VLOOKUP(K1163,'3-Productie normen'!A:AG,29,FALSE)</f>
        <v>L</v>
      </c>
      <c r="W1163" s="145"/>
      <c r="X1163" s="146"/>
      <c r="Y1163" s="147">
        <f t="shared" si="94"/>
        <v>9490</v>
      </c>
    </row>
    <row r="1164" spans="1:25" s="148" customFormat="1" ht="13.9" customHeight="1">
      <c r="A1164" s="137">
        <v>1164</v>
      </c>
      <c r="B1164" s="138" t="s">
        <v>1427</v>
      </c>
      <c r="C1164" s="138" t="s">
        <v>1430</v>
      </c>
      <c r="D1164" s="138"/>
      <c r="E1164" s="2">
        <v>0</v>
      </c>
      <c r="F1164" s="2" t="s">
        <v>422</v>
      </c>
      <c r="G1164" s="2" t="s">
        <v>2088</v>
      </c>
      <c r="H1164" s="2" t="s">
        <v>1917</v>
      </c>
      <c r="I1164" s="139" t="s">
        <v>350</v>
      </c>
      <c r="J1164" s="139" t="s">
        <v>1605</v>
      </c>
      <c r="K1164" s="139" t="s">
        <v>612</v>
      </c>
      <c r="L1164" s="139" t="s">
        <v>298</v>
      </c>
      <c r="M1164" s="140" t="s">
        <v>8160</v>
      </c>
      <c r="N1164" s="141">
        <v>46.72</v>
      </c>
      <c r="O1164" s="142">
        <f t="shared" si="90"/>
        <v>200</v>
      </c>
      <c r="P1164" s="2">
        <v>200</v>
      </c>
      <c r="Q1164" s="2"/>
      <c r="R1164" s="143" t="e">
        <f t="shared" si="91"/>
        <v>#DIV/0!</v>
      </c>
      <c r="S1164" s="143">
        <f t="shared" si="92"/>
        <v>0</v>
      </c>
      <c r="T1164" s="144">
        <f>IF(P1164="nio",0,IF(P1164&gt;0,VLOOKUP(K1164,'3-Productie normen'!A:W,VLOOKUP(P1164,'3-Productie normen'!$B$37:$C$59,2,FALSE),FALSE)))/VLOOKUP(B1164,'2-Kosten per locatie'!$A$11:$C$31,3,FALSE)</f>
        <v>0</v>
      </c>
      <c r="U1164" s="144">
        <f t="shared" si="93"/>
        <v>0</v>
      </c>
      <c r="V1164" s="145" t="str">
        <f>VLOOKUP(K1164,'3-Productie normen'!A:AG,29,FALSE)</f>
        <v>L</v>
      </c>
      <c r="W1164" s="145"/>
      <c r="X1164" s="146"/>
      <c r="Y1164" s="147">
        <f t="shared" si="94"/>
        <v>9344</v>
      </c>
    </row>
    <row r="1165" spans="1:25" s="148" customFormat="1" ht="13.9" customHeight="1">
      <c r="A1165" s="137">
        <v>1165</v>
      </c>
      <c r="B1165" s="138" t="s">
        <v>1427</v>
      </c>
      <c r="C1165" s="138" t="s">
        <v>1430</v>
      </c>
      <c r="D1165" s="138"/>
      <c r="E1165" s="2">
        <v>0</v>
      </c>
      <c r="F1165" s="2" t="s">
        <v>746</v>
      </c>
      <c r="G1165" s="2" t="s">
        <v>2089</v>
      </c>
      <c r="H1165" s="2" t="s">
        <v>1939</v>
      </c>
      <c r="I1165" s="139" t="s">
        <v>484</v>
      </c>
      <c r="J1165" s="139" t="s">
        <v>1437</v>
      </c>
      <c r="K1165" s="139" t="s">
        <v>248</v>
      </c>
      <c r="L1165" s="139" t="s">
        <v>298</v>
      </c>
      <c r="M1165" s="140" t="s">
        <v>8160</v>
      </c>
      <c r="N1165" s="141">
        <v>10.130000000000001</v>
      </c>
      <c r="O1165" s="142">
        <f t="shared" si="90"/>
        <v>200</v>
      </c>
      <c r="P1165" s="2">
        <v>200</v>
      </c>
      <c r="Q1165" s="2"/>
      <c r="R1165" s="143" t="e">
        <f t="shared" si="91"/>
        <v>#DIV/0!</v>
      </c>
      <c r="S1165" s="143">
        <f t="shared" si="92"/>
        <v>0</v>
      </c>
      <c r="T1165" s="144">
        <f>IF(P1165="nio",0,IF(P1165&gt;0,VLOOKUP(K1165,'3-Productie normen'!A:W,VLOOKUP(P1165,'3-Productie normen'!$B$37:$C$59,2,FALSE),FALSE)))/VLOOKUP(B1165,'2-Kosten per locatie'!$A$11:$C$31,3,FALSE)</f>
        <v>0</v>
      </c>
      <c r="U1165" s="144">
        <f t="shared" si="93"/>
        <v>0</v>
      </c>
      <c r="V1165" s="145" t="str">
        <f>VLOOKUP(K1165,'3-Productie normen'!A:AG,29,FALSE)</f>
        <v>V</v>
      </c>
      <c r="W1165" s="145"/>
      <c r="X1165" s="146"/>
      <c r="Y1165" s="147">
        <f t="shared" si="94"/>
        <v>2026.0000000000002</v>
      </c>
    </row>
    <row r="1166" spans="1:25" s="148" customFormat="1" ht="13.9" customHeight="1">
      <c r="A1166" s="137">
        <v>1166</v>
      </c>
      <c r="B1166" s="138" t="s">
        <v>1427</v>
      </c>
      <c r="C1166" s="138" t="s">
        <v>1430</v>
      </c>
      <c r="D1166" s="138"/>
      <c r="E1166" s="2">
        <v>0</v>
      </c>
      <c r="F1166" s="2" t="s">
        <v>746</v>
      </c>
      <c r="G1166" s="2" t="s">
        <v>2090</v>
      </c>
      <c r="H1166" s="2" t="s">
        <v>1943</v>
      </c>
      <c r="I1166" s="139" t="s">
        <v>484</v>
      </c>
      <c r="J1166" s="139" t="s">
        <v>1437</v>
      </c>
      <c r="K1166" s="139" t="s">
        <v>248</v>
      </c>
      <c r="L1166" s="139" t="s">
        <v>298</v>
      </c>
      <c r="M1166" s="140" t="s">
        <v>8160</v>
      </c>
      <c r="N1166" s="141">
        <v>5.73</v>
      </c>
      <c r="O1166" s="142">
        <f t="shared" si="90"/>
        <v>200</v>
      </c>
      <c r="P1166" s="2">
        <v>200</v>
      </c>
      <c r="Q1166" s="2"/>
      <c r="R1166" s="143" t="e">
        <f t="shared" si="91"/>
        <v>#DIV/0!</v>
      </c>
      <c r="S1166" s="143">
        <f t="shared" si="92"/>
        <v>0</v>
      </c>
      <c r="T1166" s="144">
        <f>IF(P1166="nio",0,IF(P1166&gt;0,VLOOKUP(K1166,'3-Productie normen'!A:W,VLOOKUP(P1166,'3-Productie normen'!$B$37:$C$59,2,FALSE),FALSE)))/VLOOKUP(B1166,'2-Kosten per locatie'!$A$11:$C$31,3,FALSE)</f>
        <v>0</v>
      </c>
      <c r="U1166" s="144">
        <f t="shared" si="93"/>
        <v>0</v>
      </c>
      <c r="V1166" s="145" t="str">
        <f>VLOOKUP(K1166,'3-Productie normen'!A:AG,29,FALSE)</f>
        <v>V</v>
      </c>
      <c r="W1166" s="145"/>
      <c r="X1166" s="146"/>
      <c r="Y1166" s="147">
        <f t="shared" si="94"/>
        <v>1146</v>
      </c>
    </row>
    <row r="1167" spans="1:25" s="148" customFormat="1" ht="13.9" customHeight="1">
      <c r="A1167" s="137">
        <v>1167</v>
      </c>
      <c r="B1167" s="138" t="s">
        <v>1427</v>
      </c>
      <c r="C1167" s="138" t="s">
        <v>1430</v>
      </c>
      <c r="D1167" s="138"/>
      <c r="E1167" s="2">
        <v>0</v>
      </c>
      <c r="F1167" s="2" t="s">
        <v>746</v>
      </c>
      <c r="G1167" s="2" t="s">
        <v>2091</v>
      </c>
      <c r="H1167" s="2" t="s">
        <v>2092</v>
      </c>
      <c r="I1167" s="139" t="s">
        <v>484</v>
      </c>
      <c r="J1167" s="139" t="s">
        <v>2029</v>
      </c>
      <c r="K1167" s="139" t="s">
        <v>478</v>
      </c>
      <c r="L1167" s="139" t="s">
        <v>1275</v>
      </c>
      <c r="M1167" s="140"/>
      <c r="N1167" s="141">
        <v>50.58</v>
      </c>
      <c r="O1167" s="142">
        <f t="shared" si="90"/>
        <v>80</v>
      </c>
      <c r="P1167" s="2">
        <v>80</v>
      </c>
      <c r="Q1167" s="2"/>
      <c r="R1167" s="143" t="e">
        <f t="shared" si="91"/>
        <v>#DIV/0!</v>
      </c>
      <c r="S1167" s="143">
        <f t="shared" si="92"/>
        <v>0</v>
      </c>
      <c r="T1167" s="144">
        <f>IF(P1167="nio",0,IF(P1167&gt;0,VLOOKUP(K1167,'3-Productie normen'!A:W,VLOOKUP(P1167,'3-Productie normen'!$B$37:$C$59,2,FALSE),FALSE)))/VLOOKUP(B1167,'2-Kosten per locatie'!$A$11:$C$31,3,FALSE)</f>
        <v>0</v>
      </c>
      <c r="U1167" s="144">
        <f t="shared" si="93"/>
        <v>0</v>
      </c>
      <c r="V1167" s="145" t="str">
        <f>VLOOKUP(K1167,'3-Productie normen'!A:AG,29,FALSE)</f>
        <v>B</v>
      </c>
      <c r="W1167" s="145"/>
      <c r="X1167" s="146"/>
      <c r="Y1167" s="147">
        <f t="shared" si="94"/>
        <v>4046.3999999999996</v>
      </c>
    </row>
    <row r="1168" spans="1:25" s="148" customFormat="1" ht="13.9" customHeight="1">
      <c r="A1168" s="137">
        <v>1168</v>
      </c>
      <c r="B1168" s="138" t="s">
        <v>1427</v>
      </c>
      <c r="C1168" s="138" t="s">
        <v>1430</v>
      </c>
      <c r="D1168" s="138"/>
      <c r="E1168" s="2">
        <v>0</v>
      </c>
      <c r="F1168" s="2" t="s">
        <v>746</v>
      </c>
      <c r="G1168" s="2" t="s">
        <v>2093</v>
      </c>
      <c r="H1168" s="2" t="s">
        <v>1954</v>
      </c>
      <c r="I1168" s="139" t="s">
        <v>257</v>
      </c>
      <c r="J1168" s="139" t="s">
        <v>2094</v>
      </c>
      <c r="K1168" s="139" t="s">
        <v>259</v>
      </c>
      <c r="L1168" s="139" t="s">
        <v>534</v>
      </c>
      <c r="M1168" s="140"/>
      <c r="N1168" s="141">
        <v>8.15</v>
      </c>
      <c r="O1168" s="142">
        <f t="shared" si="90"/>
        <v>0</v>
      </c>
      <c r="P1168" s="2" t="s">
        <v>477</v>
      </c>
      <c r="Q1168" s="2"/>
      <c r="R1168" s="143">
        <f t="shared" si="91"/>
        <v>0</v>
      </c>
      <c r="S1168" s="143">
        <f t="shared" si="92"/>
        <v>0</v>
      </c>
      <c r="T1168" s="144">
        <f>IF(P1168="nio",0,IF(P1168&gt;0,VLOOKUP(K1168,'3-Productie normen'!A:W,VLOOKUP(P1168,'3-Productie normen'!$B$37:$C$59,2,FALSE),FALSE)))/VLOOKUP(B1168,'2-Kosten per locatie'!$A$11:$C$31,3,FALSE)</f>
        <v>0</v>
      </c>
      <c r="U1168" s="144">
        <f t="shared" si="93"/>
        <v>0</v>
      </c>
      <c r="V1168" s="145">
        <f>VLOOKUP(K1168,'3-Productie normen'!A:AG,29,FALSE)</f>
        <v>0</v>
      </c>
      <c r="W1168" s="145"/>
      <c r="X1168" s="146"/>
      <c r="Y1168" s="147">
        <f t="shared" si="94"/>
        <v>0</v>
      </c>
    </row>
    <row r="1169" spans="1:25" s="148" customFormat="1" ht="13.9" customHeight="1">
      <c r="A1169" s="137">
        <v>1169</v>
      </c>
      <c r="B1169" s="138" t="s">
        <v>1427</v>
      </c>
      <c r="C1169" s="138" t="s">
        <v>1430</v>
      </c>
      <c r="D1169" s="138"/>
      <c r="E1169" s="2">
        <v>0</v>
      </c>
      <c r="F1169" s="2" t="s">
        <v>746</v>
      </c>
      <c r="G1169" s="2" t="s">
        <v>2095</v>
      </c>
      <c r="H1169" s="2" t="s">
        <v>1956</v>
      </c>
      <c r="I1169" s="139" t="s">
        <v>491</v>
      </c>
      <c r="J1169" s="139" t="s">
        <v>1993</v>
      </c>
      <c r="K1169" s="139" t="s">
        <v>259</v>
      </c>
      <c r="L1169" s="139" t="s">
        <v>298</v>
      </c>
      <c r="M1169" s="140"/>
      <c r="N1169" s="141">
        <v>46.9</v>
      </c>
      <c r="O1169" s="142">
        <f t="shared" si="90"/>
        <v>0</v>
      </c>
      <c r="P1169" s="2" t="s">
        <v>477</v>
      </c>
      <c r="Q1169" s="2"/>
      <c r="R1169" s="143">
        <f t="shared" si="91"/>
        <v>0</v>
      </c>
      <c r="S1169" s="143">
        <f t="shared" si="92"/>
        <v>0</v>
      </c>
      <c r="T1169" s="144">
        <f>IF(P1169="nio",0,IF(P1169&gt;0,VLOOKUP(K1169,'3-Productie normen'!A:W,VLOOKUP(P1169,'3-Productie normen'!$B$37:$C$59,2,FALSE),FALSE)))/VLOOKUP(B1169,'2-Kosten per locatie'!$A$11:$C$31,3,FALSE)</f>
        <v>0</v>
      </c>
      <c r="U1169" s="144">
        <f t="shared" si="93"/>
        <v>0</v>
      </c>
      <c r="V1169" s="145">
        <f>VLOOKUP(K1169,'3-Productie normen'!A:AG,29,FALSE)</f>
        <v>0</v>
      </c>
      <c r="W1169" s="145"/>
      <c r="X1169" s="146"/>
      <c r="Y1169" s="147">
        <f t="shared" si="94"/>
        <v>0</v>
      </c>
    </row>
    <row r="1170" spans="1:25" s="148" customFormat="1" ht="13.9" customHeight="1">
      <c r="A1170" s="137">
        <v>1170</v>
      </c>
      <c r="B1170" s="138" t="s">
        <v>1427</v>
      </c>
      <c r="C1170" s="138" t="s">
        <v>1431</v>
      </c>
      <c r="D1170" s="138" t="s">
        <v>8176</v>
      </c>
      <c r="E1170" s="2">
        <v>0</v>
      </c>
      <c r="F1170" s="2" t="s">
        <v>244</v>
      </c>
      <c r="G1170" s="2" t="s">
        <v>405</v>
      </c>
      <c r="H1170" s="2"/>
      <c r="I1170" s="139" t="s">
        <v>556</v>
      </c>
      <c r="J1170" s="139" t="s">
        <v>1619</v>
      </c>
      <c r="K1170" s="139" t="s">
        <v>478</v>
      </c>
      <c r="L1170" s="139" t="s">
        <v>2096</v>
      </c>
      <c r="M1170" s="140"/>
      <c r="N1170" s="141">
        <v>30.6</v>
      </c>
      <c r="O1170" s="142">
        <f t="shared" si="90"/>
        <v>80</v>
      </c>
      <c r="P1170" s="2">
        <v>80</v>
      </c>
      <c r="Q1170" s="2"/>
      <c r="R1170" s="143" t="e">
        <f t="shared" si="91"/>
        <v>#DIV/0!</v>
      </c>
      <c r="S1170" s="143">
        <f t="shared" si="92"/>
        <v>0</v>
      </c>
      <c r="T1170" s="144">
        <f>IF(P1170="nio",0,IF(P1170&gt;0,VLOOKUP(K1170,'3-Productie normen'!A:W,VLOOKUP(P1170,'3-Productie normen'!$B$37:$C$59,2,FALSE),FALSE)))/VLOOKUP(B1170,'2-Kosten per locatie'!$A$11:$C$31,3,FALSE)</f>
        <v>0</v>
      </c>
      <c r="U1170" s="144">
        <f t="shared" si="93"/>
        <v>0</v>
      </c>
      <c r="V1170" s="145" t="str">
        <f>VLOOKUP(K1170,'3-Productie normen'!A:AG,29,FALSE)</f>
        <v>B</v>
      </c>
      <c r="W1170" s="145"/>
      <c r="X1170" s="146"/>
      <c r="Y1170" s="147">
        <f t="shared" si="94"/>
        <v>2448</v>
      </c>
    </row>
    <row r="1171" spans="1:25" s="148" customFormat="1" ht="13.9" customHeight="1">
      <c r="A1171" s="137">
        <v>1171</v>
      </c>
      <c r="B1171" s="138" t="s">
        <v>1427</v>
      </c>
      <c r="C1171" s="138" t="s">
        <v>1431</v>
      </c>
      <c r="D1171" s="138" t="s">
        <v>8176</v>
      </c>
      <c r="E1171" s="2">
        <v>0</v>
      </c>
      <c r="F1171" s="2" t="s">
        <v>244</v>
      </c>
      <c r="G1171" s="2" t="s">
        <v>2097</v>
      </c>
      <c r="H1171" s="2"/>
      <c r="I1171" s="139" t="s">
        <v>304</v>
      </c>
      <c r="J1171" s="139" t="s">
        <v>2098</v>
      </c>
      <c r="K1171" s="139" t="s">
        <v>304</v>
      </c>
      <c r="L1171" s="139" t="s">
        <v>2099</v>
      </c>
      <c r="M1171" s="140"/>
      <c r="N1171" s="141">
        <v>31.1</v>
      </c>
      <c r="O1171" s="142">
        <f t="shared" si="90"/>
        <v>200</v>
      </c>
      <c r="P1171" s="2">
        <v>200</v>
      </c>
      <c r="Q1171" s="2"/>
      <c r="R1171" s="143" t="e">
        <f t="shared" si="91"/>
        <v>#DIV/0!</v>
      </c>
      <c r="S1171" s="143">
        <f t="shared" si="92"/>
        <v>0</v>
      </c>
      <c r="T1171" s="144">
        <f>IF(P1171="nio",0,IF(P1171&gt;0,VLOOKUP(K1171,'3-Productie normen'!A:W,VLOOKUP(P1171,'3-Productie normen'!$B$37:$C$59,2,FALSE),FALSE)))/VLOOKUP(B1171,'2-Kosten per locatie'!$A$11:$C$31,3,FALSE)</f>
        <v>0</v>
      </c>
      <c r="U1171" s="144">
        <f t="shared" si="93"/>
        <v>0</v>
      </c>
      <c r="V1171" s="145" t="str">
        <f>VLOOKUP(K1171,'3-Productie normen'!A:AG,29,FALSE)</f>
        <v>V</v>
      </c>
      <c r="W1171" s="145"/>
      <c r="X1171" s="146"/>
      <c r="Y1171" s="147">
        <f t="shared" si="94"/>
        <v>6220</v>
      </c>
    </row>
    <row r="1172" spans="1:25" s="148" customFormat="1" ht="13.9" customHeight="1">
      <c r="A1172" s="137">
        <v>1172</v>
      </c>
      <c r="B1172" s="138" t="s">
        <v>1427</v>
      </c>
      <c r="C1172" s="138" t="s">
        <v>1431</v>
      </c>
      <c r="D1172" s="138" t="s">
        <v>8176</v>
      </c>
      <c r="E1172" s="2">
        <v>0</v>
      </c>
      <c r="F1172" s="2" t="s">
        <v>244</v>
      </c>
      <c r="G1172" s="2" t="s">
        <v>2100</v>
      </c>
      <c r="H1172" s="2"/>
      <c r="I1172" s="139" t="s">
        <v>259</v>
      </c>
      <c r="J1172" s="139" t="s">
        <v>1459</v>
      </c>
      <c r="K1172" s="139" t="s">
        <v>259</v>
      </c>
      <c r="L1172" s="139" t="s">
        <v>2099</v>
      </c>
      <c r="M1172" s="140"/>
      <c r="N1172" s="141">
        <v>33.700000000000003</v>
      </c>
      <c r="O1172" s="142">
        <f t="shared" si="90"/>
        <v>0</v>
      </c>
      <c r="P1172" s="2" t="s">
        <v>477</v>
      </c>
      <c r="Q1172" s="2"/>
      <c r="R1172" s="143">
        <f t="shared" si="91"/>
        <v>0</v>
      </c>
      <c r="S1172" s="143">
        <f t="shared" si="92"/>
        <v>0</v>
      </c>
      <c r="T1172" s="144">
        <f>IF(P1172="nio",0,IF(P1172&gt;0,VLOOKUP(K1172,'3-Productie normen'!A:W,VLOOKUP(P1172,'3-Productie normen'!$B$37:$C$59,2,FALSE),FALSE)))/VLOOKUP(B1172,'2-Kosten per locatie'!$A$11:$C$31,3,FALSE)</f>
        <v>0</v>
      </c>
      <c r="U1172" s="144">
        <f t="shared" si="93"/>
        <v>0</v>
      </c>
      <c r="V1172" s="145">
        <f>VLOOKUP(K1172,'3-Productie normen'!A:AG,29,FALSE)</f>
        <v>0</v>
      </c>
      <c r="W1172" s="145"/>
      <c r="X1172" s="146"/>
      <c r="Y1172" s="147">
        <f t="shared" si="94"/>
        <v>0</v>
      </c>
    </row>
    <row r="1173" spans="1:25" s="148" customFormat="1" ht="13.9" customHeight="1">
      <c r="A1173" s="137">
        <v>1173</v>
      </c>
      <c r="B1173" s="138" t="s">
        <v>1427</v>
      </c>
      <c r="C1173" s="138" t="s">
        <v>1431</v>
      </c>
      <c r="D1173" s="138" t="s">
        <v>8176</v>
      </c>
      <c r="E1173" s="2">
        <v>0</v>
      </c>
      <c r="F1173" s="2" t="s">
        <v>244</v>
      </c>
      <c r="G1173" s="2" t="s">
        <v>2100</v>
      </c>
      <c r="H1173" s="2"/>
      <c r="I1173" s="139" t="s">
        <v>259</v>
      </c>
      <c r="J1173" s="139" t="s">
        <v>2101</v>
      </c>
      <c r="K1173" s="139" t="s">
        <v>259</v>
      </c>
      <c r="L1173" s="139" t="s">
        <v>2099</v>
      </c>
      <c r="M1173" s="140"/>
      <c r="N1173" s="141">
        <v>8.8000000000000007</v>
      </c>
      <c r="O1173" s="142">
        <f t="shared" si="90"/>
        <v>0</v>
      </c>
      <c r="P1173" s="2" t="s">
        <v>477</v>
      </c>
      <c r="Q1173" s="2"/>
      <c r="R1173" s="143">
        <f t="shared" si="91"/>
        <v>0</v>
      </c>
      <c r="S1173" s="143">
        <f t="shared" si="92"/>
        <v>0</v>
      </c>
      <c r="T1173" s="144">
        <f>IF(P1173="nio",0,IF(P1173&gt;0,VLOOKUP(K1173,'3-Productie normen'!A:W,VLOOKUP(P1173,'3-Productie normen'!$B$37:$C$59,2,FALSE),FALSE)))/VLOOKUP(B1173,'2-Kosten per locatie'!$A$11:$C$31,3,FALSE)</f>
        <v>0</v>
      </c>
      <c r="U1173" s="144">
        <f t="shared" si="93"/>
        <v>0</v>
      </c>
      <c r="V1173" s="145">
        <f>VLOOKUP(K1173,'3-Productie normen'!A:AG,29,FALSE)</f>
        <v>0</v>
      </c>
      <c r="W1173" s="145"/>
      <c r="X1173" s="146"/>
      <c r="Y1173" s="147">
        <f t="shared" si="94"/>
        <v>0</v>
      </c>
    </row>
    <row r="1174" spans="1:25" s="148" customFormat="1" ht="13.9" customHeight="1">
      <c r="A1174" s="137">
        <v>1174</v>
      </c>
      <c r="B1174" s="138" t="s">
        <v>1427</v>
      </c>
      <c r="C1174" s="138" t="s">
        <v>1431</v>
      </c>
      <c r="D1174" s="138" t="s">
        <v>8176</v>
      </c>
      <c r="E1174" s="2">
        <v>0</v>
      </c>
      <c r="F1174" s="2" t="s">
        <v>244</v>
      </c>
      <c r="G1174" s="2" t="s">
        <v>2100</v>
      </c>
      <c r="H1174" s="2"/>
      <c r="I1174" s="139" t="s">
        <v>259</v>
      </c>
      <c r="J1174" s="139" t="s">
        <v>2102</v>
      </c>
      <c r="K1174" s="139" t="s">
        <v>259</v>
      </c>
      <c r="L1174" s="139" t="s">
        <v>2099</v>
      </c>
      <c r="M1174" s="140"/>
      <c r="N1174" s="141">
        <v>23.7</v>
      </c>
      <c r="O1174" s="142">
        <f t="shared" si="90"/>
        <v>0</v>
      </c>
      <c r="P1174" s="2" t="s">
        <v>477</v>
      </c>
      <c r="Q1174" s="2"/>
      <c r="R1174" s="143">
        <f t="shared" si="91"/>
        <v>0</v>
      </c>
      <c r="S1174" s="143">
        <f t="shared" si="92"/>
        <v>0</v>
      </c>
      <c r="T1174" s="144">
        <f>IF(P1174="nio",0,IF(P1174&gt;0,VLOOKUP(K1174,'3-Productie normen'!A:W,VLOOKUP(P1174,'3-Productie normen'!$B$37:$C$59,2,FALSE),FALSE)))/VLOOKUP(B1174,'2-Kosten per locatie'!$A$11:$C$31,3,FALSE)</f>
        <v>0</v>
      </c>
      <c r="U1174" s="144">
        <f t="shared" si="93"/>
        <v>0</v>
      </c>
      <c r="V1174" s="145">
        <f>VLOOKUP(K1174,'3-Productie normen'!A:AG,29,FALSE)</f>
        <v>0</v>
      </c>
      <c r="W1174" s="145"/>
      <c r="X1174" s="146"/>
      <c r="Y1174" s="147">
        <f t="shared" si="94"/>
        <v>0</v>
      </c>
    </row>
    <row r="1175" spans="1:25" s="148" customFormat="1" ht="13.9" customHeight="1">
      <c r="A1175" s="137">
        <v>1175</v>
      </c>
      <c r="B1175" s="138" t="s">
        <v>1427</v>
      </c>
      <c r="C1175" s="138" t="s">
        <v>1431</v>
      </c>
      <c r="D1175" s="138" t="s">
        <v>8176</v>
      </c>
      <c r="E1175" s="2">
        <v>0</v>
      </c>
      <c r="F1175" s="2" t="s">
        <v>244</v>
      </c>
      <c r="G1175" s="2" t="s">
        <v>2100</v>
      </c>
      <c r="H1175" s="2"/>
      <c r="I1175" s="139" t="s">
        <v>259</v>
      </c>
      <c r="J1175" s="139" t="s">
        <v>2101</v>
      </c>
      <c r="K1175" s="139" t="s">
        <v>259</v>
      </c>
      <c r="L1175" s="139" t="s">
        <v>2099</v>
      </c>
      <c r="M1175" s="140"/>
      <c r="N1175" s="141">
        <v>11.2</v>
      </c>
      <c r="O1175" s="142">
        <f t="shared" si="90"/>
        <v>0</v>
      </c>
      <c r="P1175" s="2" t="s">
        <v>477</v>
      </c>
      <c r="Q1175" s="2"/>
      <c r="R1175" s="143">
        <f t="shared" si="91"/>
        <v>0</v>
      </c>
      <c r="S1175" s="143">
        <f t="shared" si="92"/>
        <v>0</v>
      </c>
      <c r="T1175" s="144">
        <f>IF(P1175="nio",0,IF(P1175&gt;0,VLOOKUP(K1175,'3-Productie normen'!A:W,VLOOKUP(P1175,'3-Productie normen'!$B$37:$C$59,2,FALSE),FALSE)))/VLOOKUP(B1175,'2-Kosten per locatie'!$A$11:$C$31,3,FALSE)</f>
        <v>0</v>
      </c>
      <c r="U1175" s="144">
        <f t="shared" si="93"/>
        <v>0</v>
      </c>
      <c r="V1175" s="145">
        <f>VLOOKUP(K1175,'3-Productie normen'!A:AG,29,FALSE)</f>
        <v>0</v>
      </c>
      <c r="W1175" s="145"/>
      <c r="X1175" s="146"/>
      <c r="Y1175" s="147">
        <f t="shared" si="94"/>
        <v>0</v>
      </c>
    </row>
    <row r="1176" spans="1:25" s="148" customFormat="1" ht="13.9" customHeight="1">
      <c r="A1176" s="137">
        <v>1176</v>
      </c>
      <c r="B1176" s="138" t="s">
        <v>1427</v>
      </c>
      <c r="C1176" s="138" t="s">
        <v>1431</v>
      </c>
      <c r="D1176" s="138" t="s">
        <v>8176</v>
      </c>
      <c r="E1176" s="2">
        <v>0</v>
      </c>
      <c r="F1176" s="2" t="s">
        <v>244</v>
      </c>
      <c r="G1176" s="2" t="s">
        <v>2103</v>
      </c>
      <c r="H1176" s="2"/>
      <c r="I1176" s="139" t="s">
        <v>254</v>
      </c>
      <c r="J1176" s="139" t="s">
        <v>253</v>
      </c>
      <c r="K1176" s="139" t="s">
        <v>4571</v>
      </c>
      <c r="L1176" s="139" t="s">
        <v>2099</v>
      </c>
      <c r="M1176" s="140"/>
      <c r="N1176" s="141">
        <v>4</v>
      </c>
      <c r="O1176" s="142">
        <f t="shared" si="90"/>
        <v>200</v>
      </c>
      <c r="P1176" s="2">
        <v>200</v>
      </c>
      <c r="Q1176" s="2"/>
      <c r="R1176" s="143" t="e">
        <f t="shared" si="91"/>
        <v>#DIV/0!</v>
      </c>
      <c r="S1176" s="143">
        <f t="shared" si="92"/>
        <v>0</v>
      </c>
      <c r="T1176" s="144">
        <f>IF(P1176="nio",0,IF(P1176&gt;0,VLOOKUP(K1176,'3-Productie normen'!A:W,VLOOKUP(P1176,'3-Productie normen'!$B$37:$C$59,2,FALSE),FALSE)))/VLOOKUP(B1176,'2-Kosten per locatie'!$A$11:$C$31,3,FALSE)</f>
        <v>0</v>
      </c>
      <c r="U1176" s="144">
        <f t="shared" si="93"/>
        <v>0</v>
      </c>
      <c r="V1176" s="145" t="str">
        <f>VLOOKUP(K1176,'3-Productie normen'!A:AG,29,FALSE)</f>
        <v>V</v>
      </c>
      <c r="W1176" s="145"/>
      <c r="X1176" s="146"/>
      <c r="Y1176" s="147">
        <f t="shared" si="94"/>
        <v>800</v>
      </c>
    </row>
    <row r="1177" spans="1:25" s="148" customFormat="1" ht="13.9" customHeight="1">
      <c r="A1177" s="137">
        <v>1177</v>
      </c>
      <c r="B1177" s="138" t="s">
        <v>1427</v>
      </c>
      <c r="C1177" s="138" t="s">
        <v>1431</v>
      </c>
      <c r="D1177" s="138" t="s">
        <v>8176</v>
      </c>
      <c r="E1177" s="2">
        <v>0</v>
      </c>
      <c r="F1177" s="2" t="s">
        <v>244</v>
      </c>
      <c r="G1177" s="2" t="s">
        <v>2103</v>
      </c>
      <c r="H1177" s="2"/>
      <c r="I1177" s="139" t="s">
        <v>254</v>
      </c>
      <c r="J1177" s="139" t="s">
        <v>253</v>
      </c>
      <c r="K1177" s="139" t="s">
        <v>4571</v>
      </c>
      <c r="L1177" s="139" t="s">
        <v>2099</v>
      </c>
      <c r="M1177" s="140"/>
      <c r="N1177" s="141">
        <v>11</v>
      </c>
      <c r="O1177" s="142">
        <f t="shared" si="90"/>
        <v>200</v>
      </c>
      <c r="P1177" s="2">
        <v>200</v>
      </c>
      <c r="Q1177" s="2"/>
      <c r="R1177" s="143" t="e">
        <f t="shared" si="91"/>
        <v>#DIV/0!</v>
      </c>
      <c r="S1177" s="143">
        <f t="shared" si="92"/>
        <v>0</v>
      </c>
      <c r="T1177" s="144">
        <f>IF(P1177="nio",0,IF(P1177&gt;0,VLOOKUP(K1177,'3-Productie normen'!A:W,VLOOKUP(P1177,'3-Productie normen'!$B$37:$C$59,2,FALSE),FALSE)))/VLOOKUP(B1177,'2-Kosten per locatie'!$A$11:$C$31,3,FALSE)</f>
        <v>0</v>
      </c>
      <c r="U1177" s="144">
        <f t="shared" si="93"/>
        <v>0</v>
      </c>
      <c r="V1177" s="145" t="str">
        <f>VLOOKUP(K1177,'3-Productie normen'!A:AG,29,FALSE)</f>
        <v>V</v>
      </c>
      <c r="W1177" s="145"/>
      <c r="X1177" s="146"/>
      <c r="Y1177" s="147">
        <f t="shared" si="94"/>
        <v>2200</v>
      </c>
    </row>
    <row r="1178" spans="1:25" s="148" customFormat="1" ht="13.9" customHeight="1">
      <c r="A1178" s="137">
        <v>1178</v>
      </c>
      <c r="B1178" s="138" t="s">
        <v>1427</v>
      </c>
      <c r="C1178" s="138" t="s">
        <v>1431</v>
      </c>
      <c r="D1178" s="138" t="s">
        <v>8176</v>
      </c>
      <c r="E1178" s="2">
        <v>0</v>
      </c>
      <c r="F1178" s="2" t="s">
        <v>244</v>
      </c>
      <c r="G1178" s="2" t="s">
        <v>2104</v>
      </c>
      <c r="H1178" s="2"/>
      <c r="I1178" s="139" t="s">
        <v>525</v>
      </c>
      <c r="J1178" s="139" t="s">
        <v>56</v>
      </c>
      <c r="K1178" s="139" t="s">
        <v>248</v>
      </c>
      <c r="L1178" s="139" t="s">
        <v>2105</v>
      </c>
      <c r="M1178" s="140"/>
      <c r="N1178" s="141">
        <v>2.2000000000000002</v>
      </c>
      <c r="O1178" s="142">
        <f t="shared" si="90"/>
        <v>200</v>
      </c>
      <c r="P1178" s="2">
        <v>200</v>
      </c>
      <c r="Q1178" s="2"/>
      <c r="R1178" s="143" t="e">
        <f t="shared" si="91"/>
        <v>#DIV/0!</v>
      </c>
      <c r="S1178" s="143">
        <f t="shared" si="92"/>
        <v>0</v>
      </c>
      <c r="T1178" s="144">
        <f>IF(P1178="nio",0,IF(P1178&gt;0,VLOOKUP(K1178,'3-Productie normen'!A:W,VLOOKUP(P1178,'3-Productie normen'!$B$37:$C$59,2,FALSE),FALSE)))/VLOOKUP(B1178,'2-Kosten per locatie'!$A$11:$C$31,3,FALSE)</f>
        <v>0</v>
      </c>
      <c r="U1178" s="144">
        <f t="shared" si="93"/>
        <v>0</v>
      </c>
      <c r="V1178" s="145" t="str">
        <f>VLOOKUP(K1178,'3-Productie normen'!A:AG,29,FALSE)</f>
        <v>V</v>
      </c>
      <c r="W1178" s="145"/>
      <c r="X1178" s="146"/>
      <c r="Y1178" s="147">
        <f t="shared" si="94"/>
        <v>440.00000000000006</v>
      </c>
    </row>
    <row r="1179" spans="1:25" s="148" customFormat="1" ht="13.9" customHeight="1">
      <c r="A1179" s="137">
        <v>1179</v>
      </c>
      <c r="B1179" s="138" t="s">
        <v>1427</v>
      </c>
      <c r="C1179" s="138" t="s">
        <v>1431</v>
      </c>
      <c r="D1179" s="138" t="s">
        <v>8176</v>
      </c>
      <c r="E1179" s="2">
        <v>0</v>
      </c>
      <c r="F1179" s="2" t="s">
        <v>244</v>
      </c>
      <c r="G1179" s="2" t="s">
        <v>2106</v>
      </c>
      <c r="H1179" s="2"/>
      <c r="I1179" s="139" t="s">
        <v>259</v>
      </c>
      <c r="J1179" s="139" t="s">
        <v>2107</v>
      </c>
      <c r="K1179" s="139" t="s">
        <v>259</v>
      </c>
      <c r="L1179" s="139"/>
      <c r="M1179" s="140"/>
      <c r="N1179" s="141">
        <v>0.5</v>
      </c>
      <c r="O1179" s="142">
        <f t="shared" si="90"/>
        <v>0</v>
      </c>
      <c r="P1179" s="2" t="s">
        <v>477</v>
      </c>
      <c r="Q1179" s="2"/>
      <c r="R1179" s="143">
        <f t="shared" si="91"/>
        <v>0</v>
      </c>
      <c r="S1179" s="143">
        <f t="shared" si="92"/>
        <v>0</v>
      </c>
      <c r="T1179" s="144">
        <f>IF(P1179="nio",0,IF(P1179&gt;0,VLOOKUP(K1179,'3-Productie normen'!A:W,VLOOKUP(P1179,'3-Productie normen'!$B$37:$C$59,2,FALSE),FALSE)))/VLOOKUP(B1179,'2-Kosten per locatie'!$A$11:$C$31,3,FALSE)</f>
        <v>0</v>
      </c>
      <c r="U1179" s="144">
        <f t="shared" si="93"/>
        <v>0</v>
      </c>
      <c r="V1179" s="145">
        <f>VLOOKUP(K1179,'3-Productie normen'!A:AG,29,FALSE)</f>
        <v>0</v>
      </c>
      <c r="W1179" s="145"/>
      <c r="X1179" s="146"/>
      <c r="Y1179" s="147">
        <f t="shared" si="94"/>
        <v>0</v>
      </c>
    </row>
    <row r="1180" spans="1:25" s="148" customFormat="1" ht="13.9" customHeight="1">
      <c r="A1180" s="137">
        <v>1180</v>
      </c>
      <c r="B1180" s="138" t="s">
        <v>1427</v>
      </c>
      <c r="C1180" s="138" t="s">
        <v>1431</v>
      </c>
      <c r="D1180" s="138" t="s">
        <v>8176</v>
      </c>
      <c r="E1180" s="2">
        <v>0</v>
      </c>
      <c r="F1180" s="2" t="s">
        <v>2108</v>
      </c>
      <c r="G1180" s="2" t="s">
        <v>405</v>
      </c>
      <c r="H1180" s="2"/>
      <c r="I1180" s="139" t="s">
        <v>556</v>
      </c>
      <c r="J1180" s="139" t="s">
        <v>1619</v>
      </c>
      <c r="K1180" s="139" t="s">
        <v>478</v>
      </c>
      <c r="L1180" s="139" t="s">
        <v>2109</v>
      </c>
      <c r="M1180" s="140"/>
      <c r="N1180" s="141">
        <v>30.7</v>
      </c>
      <c r="O1180" s="142">
        <f t="shared" si="90"/>
        <v>80</v>
      </c>
      <c r="P1180" s="2">
        <v>80</v>
      </c>
      <c r="Q1180" s="2"/>
      <c r="R1180" s="143" t="e">
        <f t="shared" si="91"/>
        <v>#DIV/0!</v>
      </c>
      <c r="S1180" s="143">
        <f t="shared" si="92"/>
        <v>0</v>
      </c>
      <c r="T1180" s="144">
        <f>IF(P1180="nio",0,IF(P1180&gt;0,VLOOKUP(K1180,'3-Productie normen'!A:W,VLOOKUP(P1180,'3-Productie normen'!$B$37:$C$59,2,FALSE),FALSE)))/VLOOKUP(B1180,'2-Kosten per locatie'!$A$11:$C$31,3,FALSE)</f>
        <v>0</v>
      </c>
      <c r="U1180" s="144">
        <f t="shared" si="93"/>
        <v>0</v>
      </c>
      <c r="V1180" s="145" t="str">
        <f>VLOOKUP(K1180,'3-Productie normen'!A:AG,29,FALSE)</f>
        <v>B</v>
      </c>
      <c r="W1180" s="145"/>
      <c r="X1180" s="146"/>
      <c r="Y1180" s="147">
        <f t="shared" si="94"/>
        <v>2456</v>
      </c>
    </row>
    <row r="1181" spans="1:25" s="148" customFormat="1" ht="13.9" customHeight="1">
      <c r="A1181" s="137">
        <v>1181</v>
      </c>
      <c r="B1181" s="138" t="s">
        <v>1427</v>
      </c>
      <c r="C1181" s="138" t="s">
        <v>1431</v>
      </c>
      <c r="D1181" s="138" t="s">
        <v>8176</v>
      </c>
      <c r="E1181" s="2">
        <v>0</v>
      </c>
      <c r="F1181" s="2" t="s">
        <v>2108</v>
      </c>
      <c r="G1181" s="2" t="s">
        <v>2110</v>
      </c>
      <c r="H1181" s="2"/>
      <c r="I1181" s="139" t="s">
        <v>2111</v>
      </c>
      <c r="J1181" s="139" t="s">
        <v>2112</v>
      </c>
      <c r="K1181" s="139" t="s">
        <v>1510</v>
      </c>
      <c r="L1181" s="139" t="s">
        <v>2099</v>
      </c>
      <c r="M1181" s="140"/>
      <c r="N1181" s="141">
        <v>24.2</v>
      </c>
      <c r="O1181" s="142">
        <f t="shared" si="90"/>
        <v>200</v>
      </c>
      <c r="P1181" s="2">
        <v>200</v>
      </c>
      <c r="Q1181" s="2"/>
      <c r="R1181" s="143" t="e">
        <f t="shared" si="91"/>
        <v>#DIV/0!</v>
      </c>
      <c r="S1181" s="143">
        <f t="shared" si="92"/>
        <v>0</v>
      </c>
      <c r="T1181" s="144">
        <f>IF(P1181="nio",0,IF(P1181&gt;0,VLOOKUP(K1181,'3-Productie normen'!A:W,VLOOKUP(P1181,'3-Productie normen'!$B$37:$C$59,2,FALSE),FALSE)))/VLOOKUP(B1181,'2-Kosten per locatie'!$A$11:$C$31,3,FALSE)</f>
        <v>0</v>
      </c>
      <c r="U1181" s="144">
        <f t="shared" si="93"/>
        <v>0</v>
      </c>
      <c r="V1181" s="145" t="str">
        <f>VLOOKUP(K1181,'3-Productie normen'!A:AG,29,FALSE)</f>
        <v>L</v>
      </c>
      <c r="W1181" s="145"/>
      <c r="X1181" s="146"/>
      <c r="Y1181" s="147">
        <f t="shared" si="94"/>
        <v>4840</v>
      </c>
    </row>
    <row r="1182" spans="1:25" s="148" customFormat="1" ht="13.9" customHeight="1">
      <c r="A1182" s="137">
        <v>1182</v>
      </c>
      <c r="B1182" s="138" t="s">
        <v>1427</v>
      </c>
      <c r="C1182" s="138" t="s">
        <v>1431</v>
      </c>
      <c r="D1182" s="138" t="s">
        <v>8176</v>
      </c>
      <c r="E1182" s="2">
        <v>0</v>
      </c>
      <c r="F1182" s="2" t="s">
        <v>2108</v>
      </c>
      <c r="G1182" s="2" t="s">
        <v>2110</v>
      </c>
      <c r="H1182" s="2"/>
      <c r="I1182" s="139" t="s">
        <v>2111</v>
      </c>
      <c r="J1182" s="139" t="s">
        <v>2112</v>
      </c>
      <c r="K1182" s="139" t="s">
        <v>1510</v>
      </c>
      <c r="L1182" s="139" t="s">
        <v>2113</v>
      </c>
      <c r="M1182" s="140"/>
      <c r="N1182" s="141">
        <v>4.5</v>
      </c>
      <c r="O1182" s="142">
        <f t="shared" si="90"/>
        <v>200</v>
      </c>
      <c r="P1182" s="2">
        <v>200</v>
      </c>
      <c r="Q1182" s="2"/>
      <c r="R1182" s="143" t="e">
        <f t="shared" si="91"/>
        <v>#DIV/0!</v>
      </c>
      <c r="S1182" s="143">
        <f t="shared" si="92"/>
        <v>0</v>
      </c>
      <c r="T1182" s="144">
        <f>IF(P1182="nio",0,IF(P1182&gt;0,VLOOKUP(K1182,'3-Productie normen'!A:W,VLOOKUP(P1182,'3-Productie normen'!$B$37:$C$59,2,FALSE),FALSE)))/VLOOKUP(B1182,'2-Kosten per locatie'!$A$11:$C$31,3,FALSE)</f>
        <v>0</v>
      </c>
      <c r="U1182" s="144">
        <f t="shared" si="93"/>
        <v>0</v>
      </c>
      <c r="V1182" s="145" t="str">
        <f>VLOOKUP(K1182,'3-Productie normen'!A:AG,29,FALSE)</f>
        <v>L</v>
      </c>
      <c r="W1182" s="145"/>
      <c r="X1182" s="146"/>
      <c r="Y1182" s="147">
        <f t="shared" si="94"/>
        <v>900</v>
      </c>
    </row>
    <row r="1183" spans="1:25" s="148" customFormat="1" ht="13.9" customHeight="1">
      <c r="A1183" s="137">
        <v>1183</v>
      </c>
      <c r="B1183" s="138" t="s">
        <v>1427</v>
      </c>
      <c r="C1183" s="138" t="s">
        <v>1431</v>
      </c>
      <c r="D1183" s="138" t="s">
        <v>8176</v>
      </c>
      <c r="E1183" s="2">
        <v>0</v>
      </c>
      <c r="F1183" s="2" t="s">
        <v>2108</v>
      </c>
      <c r="G1183" s="2" t="s">
        <v>2097</v>
      </c>
      <c r="H1183" s="2"/>
      <c r="I1183" s="139" t="s">
        <v>2111</v>
      </c>
      <c r="J1183" s="139" t="s">
        <v>2114</v>
      </c>
      <c r="K1183" s="139" t="s">
        <v>304</v>
      </c>
      <c r="L1183" s="139" t="s">
        <v>739</v>
      </c>
      <c r="M1183" s="140"/>
      <c r="N1183" s="141">
        <v>70.7</v>
      </c>
      <c r="O1183" s="142">
        <f t="shared" si="90"/>
        <v>200</v>
      </c>
      <c r="P1183" s="2">
        <v>200</v>
      </c>
      <c r="Q1183" s="2"/>
      <c r="R1183" s="143" t="e">
        <f t="shared" si="91"/>
        <v>#DIV/0!</v>
      </c>
      <c r="S1183" s="143">
        <f t="shared" si="92"/>
        <v>0</v>
      </c>
      <c r="T1183" s="144">
        <f>IF(P1183="nio",0,IF(P1183&gt;0,VLOOKUP(K1183,'3-Productie normen'!A:W,VLOOKUP(P1183,'3-Productie normen'!$B$37:$C$59,2,FALSE),FALSE)))/VLOOKUP(B1183,'2-Kosten per locatie'!$A$11:$C$31,3,FALSE)</f>
        <v>0</v>
      </c>
      <c r="U1183" s="144">
        <f t="shared" si="93"/>
        <v>0</v>
      </c>
      <c r="V1183" s="145" t="str">
        <f>VLOOKUP(K1183,'3-Productie normen'!A:AG,29,FALSE)</f>
        <v>V</v>
      </c>
      <c r="W1183" s="145"/>
      <c r="X1183" s="146"/>
      <c r="Y1183" s="147">
        <f t="shared" si="94"/>
        <v>14140</v>
      </c>
    </row>
    <row r="1184" spans="1:25" s="148" customFormat="1" ht="13.9" customHeight="1">
      <c r="A1184" s="137">
        <v>1184</v>
      </c>
      <c r="B1184" s="138" t="s">
        <v>1427</v>
      </c>
      <c r="C1184" s="138" t="s">
        <v>1431</v>
      </c>
      <c r="D1184" s="138" t="s">
        <v>8176</v>
      </c>
      <c r="E1184" s="2">
        <v>0</v>
      </c>
      <c r="F1184" s="2" t="s">
        <v>2108</v>
      </c>
      <c r="G1184" s="2" t="s">
        <v>2100</v>
      </c>
      <c r="H1184" s="2"/>
      <c r="I1184" s="139" t="s">
        <v>2111</v>
      </c>
      <c r="J1184" s="139" t="s">
        <v>2115</v>
      </c>
      <c r="K1184" s="139" t="s">
        <v>267</v>
      </c>
      <c r="L1184" s="139"/>
      <c r="M1184" s="140"/>
      <c r="N1184" s="141">
        <v>0.8</v>
      </c>
      <c r="O1184" s="142">
        <f t="shared" si="90"/>
        <v>200</v>
      </c>
      <c r="P1184" s="2">
        <v>200</v>
      </c>
      <c r="Q1184" s="2"/>
      <c r="R1184" s="143" t="e">
        <f t="shared" si="91"/>
        <v>#DIV/0!</v>
      </c>
      <c r="S1184" s="143">
        <f t="shared" si="92"/>
        <v>0</v>
      </c>
      <c r="T1184" s="144">
        <f>IF(P1184="nio",0,IF(P1184&gt;0,VLOOKUP(K1184,'3-Productie normen'!A:W,VLOOKUP(P1184,'3-Productie normen'!$B$37:$C$59,2,FALSE),FALSE)))/VLOOKUP(B1184,'2-Kosten per locatie'!$A$11:$C$31,3,FALSE)</f>
        <v>0</v>
      </c>
      <c r="U1184" s="144">
        <f t="shared" si="93"/>
        <v>0</v>
      </c>
      <c r="V1184" s="145" t="str">
        <f>VLOOKUP(K1184,'3-Productie normen'!A:AG,29,FALSE)</f>
        <v>V</v>
      </c>
      <c r="W1184" s="145"/>
      <c r="X1184" s="146"/>
      <c r="Y1184" s="147">
        <f t="shared" si="94"/>
        <v>160</v>
      </c>
    </row>
    <row r="1185" spans="1:25" s="148" customFormat="1" ht="13.9" customHeight="1">
      <c r="A1185" s="137">
        <v>1185</v>
      </c>
      <c r="B1185" s="138" t="s">
        <v>1427</v>
      </c>
      <c r="C1185" s="138" t="s">
        <v>1431</v>
      </c>
      <c r="D1185" s="138" t="s">
        <v>8176</v>
      </c>
      <c r="E1185" s="2">
        <v>0</v>
      </c>
      <c r="F1185" s="2" t="s">
        <v>2108</v>
      </c>
      <c r="G1185" s="2" t="s">
        <v>2100</v>
      </c>
      <c r="H1185" s="2"/>
      <c r="I1185" s="139" t="s">
        <v>2111</v>
      </c>
      <c r="J1185" s="139" t="s">
        <v>2116</v>
      </c>
      <c r="K1185" s="139" t="s">
        <v>4571</v>
      </c>
      <c r="L1185" s="139" t="s">
        <v>2117</v>
      </c>
      <c r="M1185" s="140" t="s">
        <v>8160</v>
      </c>
      <c r="N1185" s="141">
        <v>1.3</v>
      </c>
      <c r="O1185" s="142">
        <f t="shared" si="90"/>
        <v>200</v>
      </c>
      <c r="P1185" s="2">
        <v>200</v>
      </c>
      <c r="Q1185" s="2"/>
      <c r="R1185" s="143" t="e">
        <f t="shared" si="91"/>
        <v>#DIV/0!</v>
      </c>
      <c r="S1185" s="143">
        <f t="shared" si="92"/>
        <v>0</v>
      </c>
      <c r="T1185" s="144">
        <f>IF(P1185="nio",0,IF(P1185&gt;0,VLOOKUP(K1185,'3-Productie normen'!A:W,VLOOKUP(P1185,'3-Productie normen'!$B$37:$C$59,2,FALSE),FALSE)))/VLOOKUP(B1185,'2-Kosten per locatie'!$A$11:$C$31,3,FALSE)</f>
        <v>0</v>
      </c>
      <c r="U1185" s="144">
        <f t="shared" si="93"/>
        <v>0</v>
      </c>
      <c r="V1185" s="145" t="str">
        <f>VLOOKUP(K1185,'3-Productie normen'!A:AG,29,FALSE)</f>
        <v>V</v>
      </c>
      <c r="W1185" s="145"/>
      <c r="X1185" s="146"/>
      <c r="Y1185" s="147">
        <f t="shared" si="94"/>
        <v>260</v>
      </c>
    </row>
    <row r="1186" spans="1:25" s="148" customFormat="1" ht="13.9" customHeight="1">
      <c r="A1186" s="137">
        <v>1186</v>
      </c>
      <c r="B1186" s="138" t="s">
        <v>1427</v>
      </c>
      <c r="C1186" s="138" t="s">
        <v>1431</v>
      </c>
      <c r="D1186" s="138" t="s">
        <v>8176</v>
      </c>
      <c r="E1186" s="2">
        <v>0</v>
      </c>
      <c r="F1186" s="2" t="s">
        <v>2108</v>
      </c>
      <c r="G1186" s="2" t="s">
        <v>2118</v>
      </c>
      <c r="H1186" s="2"/>
      <c r="I1186" s="139" t="s">
        <v>46</v>
      </c>
      <c r="J1186" s="139" t="s">
        <v>323</v>
      </c>
      <c r="K1186" s="139" t="s">
        <v>321</v>
      </c>
      <c r="L1186" s="139" t="s">
        <v>2113</v>
      </c>
      <c r="M1186" s="140"/>
      <c r="N1186" s="141">
        <v>1.5</v>
      </c>
      <c r="O1186" s="142">
        <f t="shared" si="90"/>
        <v>200</v>
      </c>
      <c r="P1186" s="2">
        <v>200</v>
      </c>
      <c r="Q1186" s="2"/>
      <c r="R1186" s="143" t="e">
        <f t="shared" si="91"/>
        <v>#DIV/0!</v>
      </c>
      <c r="S1186" s="143">
        <f t="shared" si="92"/>
        <v>0</v>
      </c>
      <c r="T1186" s="144">
        <f>IF(P1186="nio",0,IF(P1186&gt;0,VLOOKUP(K1186,'3-Productie normen'!A:W,VLOOKUP(P1186,'3-Productie normen'!$B$37:$C$59,2,FALSE),FALSE)))/VLOOKUP(B1186,'2-Kosten per locatie'!$A$11:$C$31,3,FALSE)</f>
        <v>0</v>
      </c>
      <c r="U1186" s="144">
        <f t="shared" si="93"/>
        <v>0</v>
      </c>
      <c r="V1186" s="145" t="str">
        <f>VLOOKUP(K1186,'3-Productie normen'!A:AG,29,FALSE)</f>
        <v>S</v>
      </c>
      <c r="W1186" s="145"/>
      <c r="X1186" s="146"/>
      <c r="Y1186" s="147">
        <f t="shared" si="94"/>
        <v>300</v>
      </c>
    </row>
    <row r="1187" spans="1:25" s="148" customFormat="1" ht="13.9" customHeight="1">
      <c r="A1187" s="137">
        <v>1187</v>
      </c>
      <c r="B1187" s="138" t="s">
        <v>1427</v>
      </c>
      <c r="C1187" s="138" t="s">
        <v>1431</v>
      </c>
      <c r="D1187" s="138" t="s">
        <v>8176</v>
      </c>
      <c r="E1187" s="2">
        <v>0</v>
      </c>
      <c r="F1187" s="2" t="s">
        <v>2108</v>
      </c>
      <c r="G1187" s="2" t="s">
        <v>2118</v>
      </c>
      <c r="H1187" s="2"/>
      <c r="I1187" s="139" t="s">
        <v>46</v>
      </c>
      <c r="J1187" s="139" t="s">
        <v>323</v>
      </c>
      <c r="K1187" s="139" t="s">
        <v>321</v>
      </c>
      <c r="L1187" s="139" t="s">
        <v>2113</v>
      </c>
      <c r="M1187" s="140"/>
      <c r="N1187" s="141">
        <v>1.5</v>
      </c>
      <c r="O1187" s="142">
        <f t="shared" si="90"/>
        <v>200</v>
      </c>
      <c r="P1187" s="2">
        <v>200</v>
      </c>
      <c r="Q1187" s="2"/>
      <c r="R1187" s="143" t="e">
        <f t="shared" si="91"/>
        <v>#DIV/0!</v>
      </c>
      <c r="S1187" s="143">
        <f t="shared" si="92"/>
        <v>0</v>
      </c>
      <c r="T1187" s="144">
        <f>IF(P1187="nio",0,IF(P1187&gt;0,VLOOKUP(K1187,'3-Productie normen'!A:W,VLOOKUP(P1187,'3-Productie normen'!$B$37:$C$59,2,FALSE),FALSE)))/VLOOKUP(B1187,'2-Kosten per locatie'!$A$11:$C$31,3,FALSE)</f>
        <v>0</v>
      </c>
      <c r="U1187" s="144">
        <f t="shared" si="93"/>
        <v>0</v>
      </c>
      <c r="V1187" s="145" t="str">
        <f>VLOOKUP(K1187,'3-Productie normen'!A:AG,29,FALSE)</f>
        <v>S</v>
      </c>
      <c r="W1187" s="145"/>
      <c r="X1187" s="146"/>
      <c r="Y1187" s="147">
        <f t="shared" si="94"/>
        <v>300</v>
      </c>
    </row>
    <row r="1188" spans="1:25" s="148" customFormat="1" ht="13.9" customHeight="1">
      <c r="A1188" s="137">
        <v>1188</v>
      </c>
      <c r="B1188" s="138" t="s">
        <v>1427</v>
      </c>
      <c r="C1188" s="138" t="s">
        <v>1431</v>
      </c>
      <c r="D1188" s="138" t="s">
        <v>8176</v>
      </c>
      <c r="E1188" s="2">
        <v>0</v>
      </c>
      <c r="F1188" s="2" t="s">
        <v>2108</v>
      </c>
      <c r="G1188" s="2" t="s">
        <v>2119</v>
      </c>
      <c r="H1188" s="2"/>
      <c r="I1188" s="139" t="s">
        <v>46</v>
      </c>
      <c r="J1188" s="139" t="s">
        <v>2120</v>
      </c>
      <c r="K1188" s="139" t="s">
        <v>321</v>
      </c>
      <c r="L1188" s="139" t="s">
        <v>2113</v>
      </c>
      <c r="M1188" s="140"/>
      <c r="N1188" s="141">
        <v>1.3</v>
      </c>
      <c r="O1188" s="142">
        <f t="shared" si="90"/>
        <v>200</v>
      </c>
      <c r="P1188" s="2">
        <v>200</v>
      </c>
      <c r="Q1188" s="2"/>
      <c r="R1188" s="143" t="e">
        <f t="shared" si="91"/>
        <v>#DIV/0!</v>
      </c>
      <c r="S1188" s="143">
        <f t="shared" si="92"/>
        <v>0</v>
      </c>
      <c r="T1188" s="144">
        <f>IF(P1188="nio",0,IF(P1188&gt;0,VLOOKUP(K1188,'3-Productie normen'!A:W,VLOOKUP(P1188,'3-Productie normen'!$B$37:$C$59,2,FALSE),FALSE)))/VLOOKUP(B1188,'2-Kosten per locatie'!$A$11:$C$31,3,FALSE)</f>
        <v>0</v>
      </c>
      <c r="U1188" s="144">
        <f t="shared" si="93"/>
        <v>0</v>
      </c>
      <c r="V1188" s="145" t="str">
        <f>VLOOKUP(K1188,'3-Productie normen'!A:AG,29,FALSE)</f>
        <v>S</v>
      </c>
      <c r="W1188" s="145"/>
      <c r="X1188" s="146"/>
      <c r="Y1188" s="147">
        <f t="shared" si="94"/>
        <v>260</v>
      </c>
    </row>
    <row r="1189" spans="1:25" s="148" customFormat="1" ht="13.9" customHeight="1">
      <c r="A1189" s="137">
        <v>1189</v>
      </c>
      <c r="B1189" s="138" t="s">
        <v>1427</v>
      </c>
      <c r="C1189" s="138" t="s">
        <v>1431</v>
      </c>
      <c r="D1189" s="138" t="s">
        <v>8176</v>
      </c>
      <c r="E1189" s="2">
        <v>0</v>
      </c>
      <c r="F1189" s="2" t="s">
        <v>2108</v>
      </c>
      <c r="G1189" s="2" t="s">
        <v>2119</v>
      </c>
      <c r="H1189" s="2"/>
      <c r="I1189" s="139" t="s">
        <v>46</v>
      </c>
      <c r="J1189" s="139" t="s">
        <v>2120</v>
      </c>
      <c r="K1189" s="139" t="s">
        <v>321</v>
      </c>
      <c r="L1189" s="139" t="s">
        <v>2113</v>
      </c>
      <c r="M1189" s="140"/>
      <c r="N1189" s="141">
        <v>2.5</v>
      </c>
      <c r="O1189" s="142">
        <f t="shared" si="90"/>
        <v>200</v>
      </c>
      <c r="P1189" s="2">
        <v>200</v>
      </c>
      <c r="Q1189" s="2"/>
      <c r="R1189" s="143" t="e">
        <f t="shared" si="91"/>
        <v>#DIV/0!</v>
      </c>
      <c r="S1189" s="143">
        <f t="shared" si="92"/>
        <v>0</v>
      </c>
      <c r="T1189" s="144">
        <f>IF(P1189="nio",0,IF(P1189&gt;0,VLOOKUP(K1189,'3-Productie normen'!A:W,VLOOKUP(P1189,'3-Productie normen'!$B$37:$C$59,2,FALSE),FALSE)))/VLOOKUP(B1189,'2-Kosten per locatie'!$A$11:$C$31,3,FALSE)</f>
        <v>0</v>
      </c>
      <c r="U1189" s="144">
        <f t="shared" si="93"/>
        <v>0</v>
      </c>
      <c r="V1189" s="145" t="str">
        <f>VLOOKUP(K1189,'3-Productie normen'!A:AG,29,FALSE)</f>
        <v>S</v>
      </c>
      <c r="W1189" s="145"/>
      <c r="X1189" s="146"/>
      <c r="Y1189" s="147">
        <f t="shared" si="94"/>
        <v>500</v>
      </c>
    </row>
    <row r="1190" spans="1:25" s="148" customFormat="1" ht="13.9" customHeight="1">
      <c r="A1190" s="137">
        <v>1190</v>
      </c>
      <c r="B1190" s="138" t="s">
        <v>1427</v>
      </c>
      <c r="C1190" s="138" t="s">
        <v>1431</v>
      </c>
      <c r="D1190" s="138" t="s">
        <v>8176</v>
      </c>
      <c r="E1190" s="2">
        <v>0</v>
      </c>
      <c r="F1190" s="2" t="s">
        <v>2108</v>
      </c>
      <c r="G1190" s="2" t="s">
        <v>2119</v>
      </c>
      <c r="H1190" s="2"/>
      <c r="I1190" s="139" t="s">
        <v>46</v>
      </c>
      <c r="J1190" s="139" t="s">
        <v>2120</v>
      </c>
      <c r="K1190" s="139" t="s">
        <v>321</v>
      </c>
      <c r="L1190" s="139" t="s">
        <v>2113</v>
      </c>
      <c r="M1190" s="140"/>
      <c r="N1190" s="141">
        <v>1.3</v>
      </c>
      <c r="O1190" s="142">
        <f t="shared" si="90"/>
        <v>200</v>
      </c>
      <c r="P1190" s="2">
        <v>200</v>
      </c>
      <c r="Q1190" s="2"/>
      <c r="R1190" s="143" t="e">
        <f t="shared" si="91"/>
        <v>#DIV/0!</v>
      </c>
      <c r="S1190" s="143">
        <f t="shared" si="92"/>
        <v>0</v>
      </c>
      <c r="T1190" s="144">
        <f>IF(P1190="nio",0,IF(P1190&gt;0,VLOOKUP(K1190,'3-Productie normen'!A:W,VLOOKUP(P1190,'3-Productie normen'!$B$37:$C$59,2,FALSE),FALSE)))/VLOOKUP(B1190,'2-Kosten per locatie'!$A$11:$C$31,3,FALSE)</f>
        <v>0</v>
      </c>
      <c r="U1190" s="144">
        <f t="shared" si="93"/>
        <v>0</v>
      </c>
      <c r="V1190" s="145" t="str">
        <f>VLOOKUP(K1190,'3-Productie normen'!A:AG,29,FALSE)</f>
        <v>S</v>
      </c>
      <c r="W1190" s="145"/>
      <c r="X1190" s="146"/>
      <c r="Y1190" s="147">
        <f t="shared" si="94"/>
        <v>260</v>
      </c>
    </row>
    <row r="1191" spans="1:25" s="148" customFormat="1" ht="13.9" customHeight="1">
      <c r="A1191" s="137">
        <v>1191</v>
      </c>
      <c r="B1191" s="138" t="s">
        <v>1427</v>
      </c>
      <c r="C1191" s="138" t="s">
        <v>1431</v>
      </c>
      <c r="D1191" s="138" t="s">
        <v>8176</v>
      </c>
      <c r="E1191" s="2">
        <v>0</v>
      </c>
      <c r="F1191" s="2" t="s">
        <v>2108</v>
      </c>
      <c r="G1191" s="2" t="s">
        <v>2121</v>
      </c>
      <c r="H1191" s="2"/>
      <c r="I1191" s="139" t="s">
        <v>259</v>
      </c>
      <c r="J1191" s="139" t="s">
        <v>2122</v>
      </c>
      <c r="K1191" s="139" t="s">
        <v>259</v>
      </c>
      <c r="L1191" s="139" t="s">
        <v>2105</v>
      </c>
      <c r="M1191" s="140"/>
      <c r="N1191" s="141">
        <v>18.3</v>
      </c>
      <c r="O1191" s="142">
        <f t="shared" si="90"/>
        <v>0</v>
      </c>
      <c r="P1191" s="2" t="s">
        <v>477</v>
      </c>
      <c r="Q1191" s="2"/>
      <c r="R1191" s="143">
        <f t="shared" si="91"/>
        <v>0</v>
      </c>
      <c r="S1191" s="143">
        <f t="shared" si="92"/>
        <v>0</v>
      </c>
      <c r="T1191" s="144">
        <f>IF(P1191="nio",0,IF(P1191&gt;0,VLOOKUP(K1191,'3-Productie normen'!A:W,VLOOKUP(P1191,'3-Productie normen'!$B$37:$C$59,2,FALSE),FALSE)))/VLOOKUP(B1191,'2-Kosten per locatie'!$A$11:$C$31,3,FALSE)</f>
        <v>0</v>
      </c>
      <c r="U1191" s="144">
        <f t="shared" si="93"/>
        <v>0</v>
      </c>
      <c r="V1191" s="145">
        <f>VLOOKUP(K1191,'3-Productie normen'!A:AG,29,FALSE)</f>
        <v>0</v>
      </c>
      <c r="W1191" s="145"/>
      <c r="X1191" s="146"/>
      <c r="Y1191" s="147">
        <f t="shared" si="94"/>
        <v>0</v>
      </c>
    </row>
    <row r="1192" spans="1:25" s="148" customFormat="1" ht="13.9" customHeight="1">
      <c r="A1192" s="137">
        <v>1192</v>
      </c>
      <c r="B1192" s="138" t="s">
        <v>1427</v>
      </c>
      <c r="C1192" s="138" t="s">
        <v>1431</v>
      </c>
      <c r="D1192" s="138" t="s">
        <v>8176</v>
      </c>
      <c r="E1192" s="2">
        <v>0</v>
      </c>
      <c r="F1192" s="2" t="s">
        <v>2108</v>
      </c>
      <c r="G1192" s="2" t="s">
        <v>2103</v>
      </c>
      <c r="H1192" s="2"/>
      <c r="I1192" s="139" t="s">
        <v>533</v>
      </c>
      <c r="J1192" s="139" t="s">
        <v>55</v>
      </c>
      <c r="K1192" s="139" t="s">
        <v>290</v>
      </c>
      <c r="L1192" s="139" t="s">
        <v>2123</v>
      </c>
      <c r="M1192" s="140"/>
      <c r="N1192" s="141">
        <v>3.9</v>
      </c>
      <c r="O1192" s="142">
        <f t="shared" si="90"/>
        <v>200</v>
      </c>
      <c r="P1192" s="2">
        <v>200</v>
      </c>
      <c r="Q1192" s="2"/>
      <c r="R1192" s="143" t="e">
        <f t="shared" si="91"/>
        <v>#DIV/0!</v>
      </c>
      <c r="S1192" s="143">
        <f t="shared" si="92"/>
        <v>0</v>
      </c>
      <c r="T1192" s="144">
        <f>IF(P1192="nio",0,IF(P1192&gt;0,VLOOKUP(K1192,'3-Productie normen'!A:W,VLOOKUP(P1192,'3-Productie normen'!$B$37:$C$59,2,FALSE),FALSE)))/VLOOKUP(B1192,'2-Kosten per locatie'!$A$11:$C$31,3,FALSE)</f>
        <v>0</v>
      </c>
      <c r="U1192" s="144">
        <f t="shared" si="93"/>
        <v>0</v>
      </c>
      <c r="V1192" s="145" t="str">
        <f>VLOOKUP(K1192,'3-Productie normen'!A:AG,29,FALSE)</f>
        <v>V</v>
      </c>
      <c r="W1192" s="145"/>
      <c r="X1192" s="146"/>
      <c r="Y1192" s="147">
        <f t="shared" si="94"/>
        <v>780</v>
      </c>
    </row>
    <row r="1193" spans="1:25" s="148" customFormat="1" ht="13.9" customHeight="1">
      <c r="A1193" s="137">
        <v>1193</v>
      </c>
      <c r="B1193" s="138" t="s">
        <v>1427</v>
      </c>
      <c r="C1193" s="138" t="s">
        <v>1431</v>
      </c>
      <c r="D1193" s="138" t="s">
        <v>8176</v>
      </c>
      <c r="E1193" s="2">
        <v>0</v>
      </c>
      <c r="F1193" s="2" t="s">
        <v>2108</v>
      </c>
      <c r="G1193" s="2" t="s">
        <v>2103</v>
      </c>
      <c r="H1193" s="2"/>
      <c r="I1193" s="139" t="s">
        <v>254</v>
      </c>
      <c r="J1193" s="139" t="s">
        <v>293</v>
      </c>
      <c r="K1193" s="139" t="s">
        <v>4571</v>
      </c>
      <c r="L1193" s="139" t="s">
        <v>2117</v>
      </c>
      <c r="M1193" s="140" t="s">
        <v>8160</v>
      </c>
      <c r="N1193" s="141">
        <v>6.4</v>
      </c>
      <c r="O1193" s="142">
        <f t="shared" si="90"/>
        <v>200</v>
      </c>
      <c r="P1193" s="2">
        <v>200</v>
      </c>
      <c r="Q1193" s="2"/>
      <c r="R1193" s="143" t="e">
        <f t="shared" si="91"/>
        <v>#DIV/0!</v>
      </c>
      <c r="S1193" s="143">
        <f t="shared" si="92"/>
        <v>0</v>
      </c>
      <c r="T1193" s="144">
        <f>IF(P1193="nio",0,IF(P1193&gt;0,VLOOKUP(K1193,'3-Productie normen'!A:W,VLOOKUP(P1193,'3-Productie normen'!$B$37:$C$59,2,FALSE),FALSE)))/VLOOKUP(B1193,'2-Kosten per locatie'!$A$11:$C$31,3,FALSE)</f>
        <v>0</v>
      </c>
      <c r="U1193" s="144">
        <f t="shared" si="93"/>
        <v>0</v>
      </c>
      <c r="V1193" s="145" t="str">
        <f>VLOOKUP(K1193,'3-Productie normen'!A:AG,29,FALSE)</f>
        <v>V</v>
      </c>
      <c r="W1193" s="145"/>
      <c r="X1193" s="146"/>
      <c r="Y1193" s="147">
        <f t="shared" si="94"/>
        <v>1280</v>
      </c>
    </row>
    <row r="1194" spans="1:25" s="148" customFormat="1" ht="13.9" customHeight="1">
      <c r="A1194" s="137">
        <v>1194</v>
      </c>
      <c r="B1194" s="138" t="s">
        <v>1427</v>
      </c>
      <c r="C1194" s="138" t="s">
        <v>1431</v>
      </c>
      <c r="D1194" s="138" t="s">
        <v>8176</v>
      </c>
      <c r="E1194" s="2">
        <v>0</v>
      </c>
      <c r="F1194" s="2" t="s">
        <v>2108</v>
      </c>
      <c r="G1194" s="2" t="s">
        <v>2103</v>
      </c>
      <c r="H1194" s="2"/>
      <c r="I1194" s="139" t="s">
        <v>254</v>
      </c>
      <c r="J1194" s="139" t="s">
        <v>253</v>
      </c>
      <c r="K1194" s="139" t="s">
        <v>4571</v>
      </c>
      <c r="L1194" s="139" t="s">
        <v>2117</v>
      </c>
      <c r="M1194" s="140" t="s">
        <v>8160</v>
      </c>
      <c r="N1194" s="141">
        <v>2.5</v>
      </c>
      <c r="O1194" s="142">
        <f t="shared" si="90"/>
        <v>200</v>
      </c>
      <c r="P1194" s="2">
        <v>200</v>
      </c>
      <c r="Q1194" s="2"/>
      <c r="R1194" s="143" t="e">
        <f t="shared" si="91"/>
        <v>#DIV/0!</v>
      </c>
      <c r="S1194" s="143">
        <f t="shared" si="92"/>
        <v>0</v>
      </c>
      <c r="T1194" s="144">
        <f>IF(P1194="nio",0,IF(P1194&gt;0,VLOOKUP(K1194,'3-Productie normen'!A:W,VLOOKUP(P1194,'3-Productie normen'!$B$37:$C$59,2,FALSE),FALSE)))/VLOOKUP(B1194,'2-Kosten per locatie'!$A$11:$C$31,3,FALSE)</f>
        <v>0</v>
      </c>
      <c r="U1194" s="144">
        <f t="shared" si="93"/>
        <v>0</v>
      </c>
      <c r="V1194" s="145" t="str">
        <f>VLOOKUP(K1194,'3-Productie normen'!A:AG,29,FALSE)</f>
        <v>V</v>
      </c>
      <c r="W1194" s="145"/>
      <c r="X1194" s="146"/>
      <c r="Y1194" s="147">
        <f t="shared" si="94"/>
        <v>500</v>
      </c>
    </row>
    <row r="1195" spans="1:25" s="148" customFormat="1" ht="13.9" customHeight="1">
      <c r="A1195" s="137">
        <v>1195</v>
      </c>
      <c r="B1195" s="138" t="s">
        <v>1427</v>
      </c>
      <c r="C1195" s="138" t="s">
        <v>1431</v>
      </c>
      <c r="D1195" s="138" t="s">
        <v>8176</v>
      </c>
      <c r="E1195" s="2">
        <v>0</v>
      </c>
      <c r="F1195" s="2" t="s">
        <v>2108</v>
      </c>
      <c r="G1195" s="2" t="s">
        <v>2103</v>
      </c>
      <c r="H1195" s="2"/>
      <c r="I1195" s="139" t="s">
        <v>254</v>
      </c>
      <c r="J1195" s="139" t="s">
        <v>253</v>
      </c>
      <c r="K1195" s="139" t="s">
        <v>4571</v>
      </c>
      <c r="L1195" s="139" t="s">
        <v>2124</v>
      </c>
      <c r="M1195" s="140"/>
      <c r="N1195" s="141">
        <v>10.9</v>
      </c>
      <c r="O1195" s="142">
        <f t="shared" si="90"/>
        <v>200</v>
      </c>
      <c r="P1195" s="2">
        <v>200</v>
      </c>
      <c r="Q1195" s="2"/>
      <c r="R1195" s="143" t="e">
        <f t="shared" si="91"/>
        <v>#DIV/0!</v>
      </c>
      <c r="S1195" s="143">
        <f t="shared" si="92"/>
        <v>0</v>
      </c>
      <c r="T1195" s="144">
        <f>IF(P1195="nio",0,IF(P1195&gt;0,VLOOKUP(K1195,'3-Productie normen'!A:W,VLOOKUP(P1195,'3-Productie normen'!$B$37:$C$59,2,FALSE),FALSE)))/VLOOKUP(B1195,'2-Kosten per locatie'!$A$11:$C$31,3,FALSE)</f>
        <v>0</v>
      </c>
      <c r="U1195" s="144">
        <f t="shared" si="93"/>
        <v>0</v>
      </c>
      <c r="V1195" s="145" t="str">
        <f>VLOOKUP(K1195,'3-Productie normen'!A:AG,29,FALSE)</f>
        <v>V</v>
      </c>
      <c r="W1195" s="145"/>
      <c r="X1195" s="146"/>
      <c r="Y1195" s="147">
        <f t="shared" si="94"/>
        <v>2180</v>
      </c>
    </row>
    <row r="1196" spans="1:25" s="148" customFormat="1" ht="13.9" customHeight="1">
      <c r="A1196" s="137">
        <v>1196</v>
      </c>
      <c r="B1196" s="138" t="s">
        <v>1427</v>
      </c>
      <c r="C1196" s="138" t="s">
        <v>1431</v>
      </c>
      <c r="D1196" s="138" t="s">
        <v>8176</v>
      </c>
      <c r="E1196" s="2">
        <v>0</v>
      </c>
      <c r="F1196" s="2" t="s">
        <v>2108</v>
      </c>
      <c r="G1196" s="2" t="s">
        <v>2104</v>
      </c>
      <c r="H1196" s="2"/>
      <c r="I1196" s="139" t="s">
        <v>525</v>
      </c>
      <c r="J1196" s="139" t="s">
        <v>56</v>
      </c>
      <c r="K1196" s="139" t="s">
        <v>248</v>
      </c>
      <c r="L1196" s="139" t="s">
        <v>2105</v>
      </c>
      <c r="M1196" s="140"/>
      <c r="N1196" s="141">
        <v>2.2000000000000002</v>
      </c>
      <c r="O1196" s="142">
        <f t="shared" si="90"/>
        <v>200</v>
      </c>
      <c r="P1196" s="2">
        <v>200</v>
      </c>
      <c r="Q1196" s="2"/>
      <c r="R1196" s="143" t="e">
        <f t="shared" si="91"/>
        <v>#DIV/0!</v>
      </c>
      <c r="S1196" s="143">
        <f t="shared" si="92"/>
        <v>0</v>
      </c>
      <c r="T1196" s="144">
        <f>IF(P1196="nio",0,IF(P1196&gt;0,VLOOKUP(K1196,'3-Productie normen'!A:W,VLOOKUP(P1196,'3-Productie normen'!$B$37:$C$59,2,FALSE),FALSE)))/VLOOKUP(B1196,'2-Kosten per locatie'!$A$11:$C$31,3,FALSE)</f>
        <v>0</v>
      </c>
      <c r="U1196" s="144">
        <f t="shared" si="93"/>
        <v>0</v>
      </c>
      <c r="V1196" s="145" t="str">
        <f>VLOOKUP(K1196,'3-Productie normen'!A:AG,29,FALSE)</f>
        <v>V</v>
      </c>
      <c r="W1196" s="145"/>
      <c r="X1196" s="146"/>
      <c r="Y1196" s="147">
        <f t="shared" si="94"/>
        <v>440.00000000000006</v>
      </c>
    </row>
    <row r="1197" spans="1:25" s="148" customFormat="1" ht="13.9" customHeight="1">
      <c r="A1197" s="137">
        <v>1197</v>
      </c>
      <c r="B1197" s="138" t="s">
        <v>1427</v>
      </c>
      <c r="C1197" s="138" t="s">
        <v>1431</v>
      </c>
      <c r="D1197" s="138" t="s">
        <v>8176</v>
      </c>
      <c r="E1197" s="2">
        <v>0</v>
      </c>
      <c r="F1197" s="2" t="s">
        <v>2108</v>
      </c>
      <c r="G1197" s="2" t="s">
        <v>2106</v>
      </c>
      <c r="H1197" s="2"/>
      <c r="I1197" s="139" t="s">
        <v>259</v>
      </c>
      <c r="J1197" s="139" t="s">
        <v>2107</v>
      </c>
      <c r="K1197" s="139" t="s">
        <v>259</v>
      </c>
      <c r="L1197" s="139"/>
      <c r="M1197" s="140"/>
      <c r="N1197" s="141">
        <v>0.3</v>
      </c>
      <c r="O1197" s="142">
        <f t="shared" si="90"/>
        <v>0</v>
      </c>
      <c r="P1197" s="2" t="s">
        <v>477</v>
      </c>
      <c r="Q1197" s="2"/>
      <c r="R1197" s="143">
        <f t="shared" si="91"/>
        <v>0</v>
      </c>
      <c r="S1197" s="143">
        <f t="shared" si="92"/>
        <v>0</v>
      </c>
      <c r="T1197" s="144">
        <f>IF(P1197="nio",0,IF(P1197&gt;0,VLOOKUP(K1197,'3-Productie normen'!A:W,VLOOKUP(P1197,'3-Productie normen'!$B$37:$C$59,2,FALSE),FALSE)))/VLOOKUP(B1197,'2-Kosten per locatie'!$A$11:$C$31,3,FALSE)</f>
        <v>0</v>
      </c>
      <c r="U1197" s="144">
        <f t="shared" si="93"/>
        <v>0</v>
      </c>
      <c r="V1197" s="145">
        <f>VLOOKUP(K1197,'3-Productie normen'!A:AG,29,FALSE)</f>
        <v>0</v>
      </c>
      <c r="W1197" s="145"/>
      <c r="X1197" s="146"/>
      <c r="Y1197" s="147">
        <f t="shared" si="94"/>
        <v>0</v>
      </c>
    </row>
    <row r="1198" spans="1:25" s="148" customFormat="1" ht="13.9" customHeight="1">
      <c r="A1198" s="137">
        <v>1198</v>
      </c>
      <c r="B1198" s="138" t="s">
        <v>1427</v>
      </c>
      <c r="C1198" s="138" t="s">
        <v>1431</v>
      </c>
      <c r="D1198" s="138" t="s">
        <v>8176</v>
      </c>
      <c r="E1198" s="2">
        <v>0</v>
      </c>
      <c r="F1198" s="2" t="s">
        <v>2108</v>
      </c>
      <c r="G1198" s="2" t="s">
        <v>2106</v>
      </c>
      <c r="H1198" s="2"/>
      <c r="I1198" s="139" t="s">
        <v>259</v>
      </c>
      <c r="J1198" s="139" t="s">
        <v>2107</v>
      </c>
      <c r="K1198" s="139" t="s">
        <v>259</v>
      </c>
      <c r="L1198" s="139"/>
      <c r="M1198" s="140"/>
      <c r="N1198" s="141">
        <v>0.5</v>
      </c>
      <c r="O1198" s="142">
        <f t="shared" si="90"/>
        <v>0</v>
      </c>
      <c r="P1198" s="2" t="s">
        <v>477</v>
      </c>
      <c r="Q1198" s="2"/>
      <c r="R1198" s="143">
        <f t="shared" si="91"/>
        <v>0</v>
      </c>
      <c r="S1198" s="143">
        <f t="shared" si="92"/>
        <v>0</v>
      </c>
      <c r="T1198" s="144">
        <f>IF(P1198="nio",0,IF(P1198&gt;0,VLOOKUP(K1198,'3-Productie normen'!A:W,VLOOKUP(P1198,'3-Productie normen'!$B$37:$C$59,2,FALSE),FALSE)))/VLOOKUP(B1198,'2-Kosten per locatie'!$A$11:$C$31,3,FALSE)</f>
        <v>0</v>
      </c>
      <c r="U1198" s="144">
        <f t="shared" si="93"/>
        <v>0</v>
      </c>
      <c r="V1198" s="145">
        <f>VLOOKUP(K1198,'3-Productie normen'!A:AG,29,FALSE)</f>
        <v>0</v>
      </c>
      <c r="W1198" s="145"/>
      <c r="X1198" s="146"/>
      <c r="Y1198" s="147">
        <f t="shared" si="94"/>
        <v>0</v>
      </c>
    </row>
    <row r="1199" spans="1:25" s="148" customFormat="1" ht="13.9" customHeight="1">
      <c r="A1199" s="137">
        <v>1199</v>
      </c>
      <c r="B1199" s="138" t="s">
        <v>8342</v>
      </c>
      <c r="C1199" s="138" t="s">
        <v>1432</v>
      </c>
      <c r="D1199" s="138"/>
      <c r="E1199" s="2">
        <v>0</v>
      </c>
      <c r="F1199" s="2" t="s">
        <v>2125</v>
      </c>
      <c r="G1199" s="2"/>
      <c r="H1199" s="2"/>
      <c r="I1199" s="139"/>
      <c r="J1199" s="139" t="s">
        <v>2126</v>
      </c>
      <c r="K1199" s="139" t="s">
        <v>248</v>
      </c>
      <c r="L1199" s="139" t="s">
        <v>84</v>
      </c>
      <c r="M1199" s="140"/>
      <c r="N1199" s="141">
        <v>13</v>
      </c>
      <c r="O1199" s="142">
        <f t="shared" si="90"/>
        <v>200</v>
      </c>
      <c r="P1199" s="2">
        <v>200</v>
      </c>
      <c r="Q1199" s="2"/>
      <c r="R1199" s="143" t="e">
        <f t="shared" si="91"/>
        <v>#DIV/0!</v>
      </c>
      <c r="S1199" s="143">
        <f t="shared" si="92"/>
        <v>0</v>
      </c>
      <c r="T1199" s="144">
        <f>IF(P1199="nio",0,IF(P1199&gt;0,VLOOKUP(K1199,'3-Productie normen'!A:W,VLOOKUP(P1199,'3-Productie normen'!$B$37:$C$59,2,FALSE),FALSE)))/VLOOKUP(B1199,'2-Kosten per locatie'!$A$11:$C$31,3,FALSE)</f>
        <v>0</v>
      </c>
      <c r="U1199" s="144">
        <f t="shared" si="93"/>
        <v>0</v>
      </c>
      <c r="V1199" s="145" t="str">
        <f>VLOOKUP(K1199,'3-Productie normen'!A:AG,29,FALSE)</f>
        <v>V</v>
      </c>
      <c r="W1199" s="145"/>
      <c r="X1199" s="146"/>
      <c r="Y1199" s="147">
        <f t="shared" si="94"/>
        <v>2600</v>
      </c>
    </row>
    <row r="1200" spans="1:25" s="148" customFormat="1" ht="13.9" customHeight="1">
      <c r="A1200" s="137">
        <v>1200</v>
      </c>
      <c r="B1200" s="138" t="s">
        <v>8342</v>
      </c>
      <c r="C1200" s="138" t="s">
        <v>1432</v>
      </c>
      <c r="D1200" s="138"/>
      <c r="E1200" s="2">
        <v>0</v>
      </c>
      <c r="F1200" s="2" t="s">
        <v>2125</v>
      </c>
      <c r="G1200" s="2"/>
      <c r="H1200" s="2"/>
      <c r="I1200" s="139"/>
      <c r="J1200" s="139" t="s">
        <v>2127</v>
      </c>
      <c r="K1200" s="139" t="s">
        <v>248</v>
      </c>
      <c r="L1200" s="139" t="s">
        <v>233</v>
      </c>
      <c r="M1200" s="140"/>
      <c r="N1200" s="141">
        <v>57</v>
      </c>
      <c r="O1200" s="142">
        <f t="shared" si="90"/>
        <v>200</v>
      </c>
      <c r="P1200" s="2">
        <v>200</v>
      </c>
      <c r="Q1200" s="2"/>
      <c r="R1200" s="143" t="e">
        <f t="shared" si="91"/>
        <v>#DIV/0!</v>
      </c>
      <c r="S1200" s="143">
        <f t="shared" si="92"/>
        <v>0</v>
      </c>
      <c r="T1200" s="144">
        <f>IF(P1200="nio",0,IF(P1200&gt;0,VLOOKUP(K1200,'3-Productie normen'!A:W,VLOOKUP(P1200,'3-Productie normen'!$B$37:$C$59,2,FALSE),FALSE)))/VLOOKUP(B1200,'2-Kosten per locatie'!$A$11:$C$31,3,FALSE)</f>
        <v>0</v>
      </c>
      <c r="U1200" s="144">
        <f t="shared" si="93"/>
        <v>0</v>
      </c>
      <c r="V1200" s="145" t="str">
        <f>VLOOKUP(K1200,'3-Productie normen'!A:AG,29,FALSE)</f>
        <v>V</v>
      </c>
      <c r="W1200" s="145"/>
      <c r="X1200" s="146"/>
      <c r="Y1200" s="147">
        <f t="shared" si="94"/>
        <v>11400</v>
      </c>
    </row>
    <row r="1201" spans="1:25" s="148" customFormat="1" ht="13.9" customHeight="1">
      <c r="A1201" s="137">
        <v>1201</v>
      </c>
      <c r="B1201" s="138" t="s">
        <v>8342</v>
      </c>
      <c r="C1201" s="138" t="s">
        <v>1432</v>
      </c>
      <c r="D1201" s="138"/>
      <c r="E1201" s="2">
        <v>0</v>
      </c>
      <c r="F1201" s="2" t="s">
        <v>2125</v>
      </c>
      <c r="G1201" s="2"/>
      <c r="H1201" s="2"/>
      <c r="I1201" s="139"/>
      <c r="J1201" s="139" t="s">
        <v>2128</v>
      </c>
      <c r="K1201" s="139" t="s">
        <v>248</v>
      </c>
      <c r="L1201" s="139" t="s">
        <v>739</v>
      </c>
      <c r="M1201" s="140"/>
      <c r="N1201" s="141">
        <v>13</v>
      </c>
      <c r="O1201" s="142">
        <f t="shared" si="90"/>
        <v>200</v>
      </c>
      <c r="P1201" s="2">
        <v>200</v>
      </c>
      <c r="Q1201" s="2"/>
      <c r="R1201" s="143" t="e">
        <f t="shared" si="91"/>
        <v>#DIV/0!</v>
      </c>
      <c r="S1201" s="143">
        <f t="shared" si="92"/>
        <v>0</v>
      </c>
      <c r="T1201" s="144">
        <f>IF(P1201="nio",0,IF(P1201&gt;0,VLOOKUP(K1201,'3-Productie normen'!A:W,VLOOKUP(P1201,'3-Productie normen'!$B$37:$C$59,2,FALSE),FALSE)))/VLOOKUP(B1201,'2-Kosten per locatie'!$A$11:$C$31,3,FALSE)</f>
        <v>0</v>
      </c>
      <c r="U1201" s="144">
        <f t="shared" si="93"/>
        <v>0</v>
      </c>
      <c r="V1201" s="145" t="str">
        <f>VLOOKUP(K1201,'3-Productie normen'!A:AG,29,FALSE)</f>
        <v>V</v>
      </c>
      <c r="W1201" s="145"/>
      <c r="X1201" s="146"/>
      <c r="Y1201" s="147">
        <f t="shared" si="94"/>
        <v>2600</v>
      </c>
    </row>
    <row r="1202" spans="1:25" s="148" customFormat="1" ht="13.9" customHeight="1">
      <c r="A1202" s="137">
        <v>1202</v>
      </c>
      <c r="B1202" s="138" t="s">
        <v>8342</v>
      </c>
      <c r="C1202" s="138" t="s">
        <v>1432</v>
      </c>
      <c r="D1202" s="138"/>
      <c r="E1202" s="2">
        <v>0</v>
      </c>
      <c r="F1202" s="2" t="s">
        <v>2125</v>
      </c>
      <c r="G1202" s="2"/>
      <c r="H1202" s="2"/>
      <c r="I1202" s="139"/>
      <c r="J1202" s="139" t="s">
        <v>2129</v>
      </c>
      <c r="K1202" s="139" t="s">
        <v>478</v>
      </c>
      <c r="L1202" s="139" t="s">
        <v>233</v>
      </c>
      <c r="M1202" s="140"/>
      <c r="N1202" s="141">
        <v>60</v>
      </c>
      <c r="O1202" s="142">
        <f t="shared" si="90"/>
        <v>200</v>
      </c>
      <c r="P1202" s="2">
        <v>200</v>
      </c>
      <c r="Q1202" s="2"/>
      <c r="R1202" s="143" t="e">
        <f t="shared" si="91"/>
        <v>#DIV/0!</v>
      </c>
      <c r="S1202" s="143">
        <f t="shared" si="92"/>
        <v>0</v>
      </c>
      <c r="T1202" s="144">
        <f>IF(P1202="nio",0,IF(P1202&gt;0,VLOOKUP(K1202,'3-Productie normen'!A:W,VLOOKUP(P1202,'3-Productie normen'!$B$37:$C$59,2,FALSE),FALSE)))/VLOOKUP(B1202,'2-Kosten per locatie'!$A$11:$C$31,3,FALSE)</f>
        <v>0</v>
      </c>
      <c r="U1202" s="144">
        <f t="shared" si="93"/>
        <v>0</v>
      </c>
      <c r="V1202" s="145" t="str">
        <f>VLOOKUP(K1202,'3-Productie normen'!A:AG,29,FALSE)</f>
        <v>B</v>
      </c>
      <c r="W1202" s="145"/>
      <c r="X1202" s="146"/>
      <c r="Y1202" s="147">
        <f t="shared" si="94"/>
        <v>12000</v>
      </c>
    </row>
    <row r="1203" spans="1:25" s="148" customFormat="1" ht="13.9" customHeight="1">
      <c r="A1203" s="137">
        <v>1203</v>
      </c>
      <c r="B1203" s="138" t="s">
        <v>8342</v>
      </c>
      <c r="C1203" s="138" t="s">
        <v>1432</v>
      </c>
      <c r="D1203" s="138"/>
      <c r="E1203" s="2">
        <v>0</v>
      </c>
      <c r="F1203" s="2" t="s">
        <v>2125</v>
      </c>
      <c r="G1203" s="2"/>
      <c r="H1203" s="2"/>
      <c r="I1203" s="139"/>
      <c r="J1203" s="139" t="s">
        <v>2130</v>
      </c>
      <c r="K1203" s="139" t="s">
        <v>612</v>
      </c>
      <c r="L1203" s="139" t="s">
        <v>233</v>
      </c>
      <c r="M1203" s="140"/>
      <c r="N1203" s="141">
        <v>44</v>
      </c>
      <c r="O1203" s="142">
        <f t="shared" si="90"/>
        <v>200</v>
      </c>
      <c r="P1203" s="2">
        <v>200</v>
      </c>
      <c r="Q1203" s="2"/>
      <c r="R1203" s="143" t="e">
        <f t="shared" si="91"/>
        <v>#DIV/0!</v>
      </c>
      <c r="S1203" s="143">
        <f t="shared" si="92"/>
        <v>0</v>
      </c>
      <c r="T1203" s="144">
        <f>IF(P1203="nio",0,IF(P1203&gt;0,VLOOKUP(K1203,'3-Productie normen'!A:W,VLOOKUP(P1203,'3-Productie normen'!$B$37:$C$59,2,FALSE),FALSE)))/VLOOKUP(B1203,'2-Kosten per locatie'!$A$11:$C$31,3,FALSE)</f>
        <v>0</v>
      </c>
      <c r="U1203" s="144">
        <f t="shared" si="93"/>
        <v>0</v>
      </c>
      <c r="V1203" s="145" t="str">
        <f>VLOOKUP(K1203,'3-Productie normen'!A:AG,29,FALSE)</f>
        <v>L</v>
      </c>
      <c r="W1203" s="145"/>
      <c r="X1203" s="146"/>
      <c r="Y1203" s="147">
        <f t="shared" si="94"/>
        <v>8800</v>
      </c>
    </row>
    <row r="1204" spans="1:25" s="148" customFormat="1" ht="13.9" customHeight="1">
      <c r="A1204" s="137">
        <v>1204</v>
      </c>
      <c r="B1204" s="138" t="s">
        <v>8342</v>
      </c>
      <c r="C1204" s="138" t="s">
        <v>1432</v>
      </c>
      <c r="D1204" s="138"/>
      <c r="E1204" s="2">
        <v>0</v>
      </c>
      <c r="F1204" s="2" t="s">
        <v>2125</v>
      </c>
      <c r="G1204" s="2"/>
      <c r="H1204" s="2"/>
      <c r="I1204" s="139"/>
      <c r="J1204" s="139" t="s">
        <v>2130</v>
      </c>
      <c r="K1204" s="139" t="s">
        <v>612</v>
      </c>
      <c r="L1204" s="139" t="s">
        <v>233</v>
      </c>
      <c r="M1204" s="140"/>
      <c r="N1204" s="141">
        <v>44</v>
      </c>
      <c r="O1204" s="142">
        <f t="shared" si="90"/>
        <v>200</v>
      </c>
      <c r="P1204" s="2">
        <v>200</v>
      </c>
      <c r="Q1204" s="2"/>
      <c r="R1204" s="143" t="e">
        <f t="shared" si="91"/>
        <v>#DIV/0!</v>
      </c>
      <c r="S1204" s="143">
        <f t="shared" si="92"/>
        <v>0</v>
      </c>
      <c r="T1204" s="144">
        <f>IF(P1204="nio",0,IF(P1204&gt;0,VLOOKUP(K1204,'3-Productie normen'!A:W,VLOOKUP(P1204,'3-Productie normen'!$B$37:$C$59,2,FALSE),FALSE)))/VLOOKUP(B1204,'2-Kosten per locatie'!$A$11:$C$31,3,FALSE)</f>
        <v>0</v>
      </c>
      <c r="U1204" s="144">
        <f t="shared" si="93"/>
        <v>0</v>
      </c>
      <c r="V1204" s="145" t="str">
        <f>VLOOKUP(K1204,'3-Productie normen'!A:AG,29,FALSE)</f>
        <v>L</v>
      </c>
      <c r="W1204" s="145"/>
      <c r="X1204" s="146"/>
      <c r="Y1204" s="147">
        <f t="shared" si="94"/>
        <v>8800</v>
      </c>
    </row>
    <row r="1205" spans="1:25" s="148" customFormat="1" ht="13.9" customHeight="1">
      <c r="A1205" s="137">
        <v>1205</v>
      </c>
      <c r="B1205" s="138" t="s">
        <v>8342</v>
      </c>
      <c r="C1205" s="138" t="s">
        <v>1432</v>
      </c>
      <c r="D1205" s="138"/>
      <c r="E1205" s="2">
        <v>0</v>
      </c>
      <c r="F1205" s="2" t="s">
        <v>2125</v>
      </c>
      <c r="G1205" s="2"/>
      <c r="H1205" s="2"/>
      <c r="I1205" s="139"/>
      <c r="J1205" s="139" t="s">
        <v>2131</v>
      </c>
      <c r="K1205" s="139" t="s">
        <v>612</v>
      </c>
      <c r="L1205" s="139" t="s">
        <v>233</v>
      </c>
      <c r="M1205" s="140"/>
      <c r="N1205" s="141">
        <v>329</v>
      </c>
      <c r="O1205" s="142">
        <f t="shared" si="90"/>
        <v>200</v>
      </c>
      <c r="P1205" s="2">
        <v>200</v>
      </c>
      <c r="Q1205" s="2"/>
      <c r="R1205" s="143" t="e">
        <f t="shared" si="91"/>
        <v>#DIV/0!</v>
      </c>
      <c r="S1205" s="143">
        <f t="shared" si="92"/>
        <v>0</v>
      </c>
      <c r="T1205" s="144">
        <f>IF(P1205="nio",0,IF(P1205&gt;0,VLOOKUP(K1205,'3-Productie normen'!A:W,VLOOKUP(P1205,'3-Productie normen'!$B$37:$C$59,2,FALSE),FALSE)))/VLOOKUP(B1205,'2-Kosten per locatie'!$A$11:$C$31,3,FALSE)</f>
        <v>0</v>
      </c>
      <c r="U1205" s="144">
        <f t="shared" si="93"/>
        <v>0</v>
      </c>
      <c r="V1205" s="145" t="str">
        <f>VLOOKUP(K1205,'3-Productie normen'!A:AG,29,FALSE)</f>
        <v>L</v>
      </c>
      <c r="W1205" s="145"/>
      <c r="X1205" s="146"/>
      <c r="Y1205" s="147">
        <f t="shared" si="94"/>
        <v>65800</v>
      </c>
    </row>
    <row r="1206" spans="1:25" s="148" customFormat="1" ht="13.9" customHeight="1">
      <c r="A1206" s="137">
        <v>1206</v>
      </c>
      <c r="B1206" s="138" t="s">
        <v>8342</v>
      </c>
      <c r="C1206" s="138" t="s">
        <v>1432</v>
      </c>
      <c r="D1206" s="138"/>
      <c r="E1206" s="2">
        <v>0</v>
      </c>
      <c r="F1206" s="2" t="s">
        <v>2125</v>
      </c>
      <c r="G1206" s="2"/>
      <c r="H1206" s="2"/>
      <c r="I1206" s="139"/>
      <c r="J1206" s="139" t="s">
        <v>253</v>
      </c>
      <c r="K1206" s="139" t="s">
        <v>4571</v>
      </c>
      <c r="L1206" s="139" t="s">
        <v>2132</v>
      </c>
      <c r="M1206" s="140"/>
      <c r="N1206" s="141">
        <v>12</v>
      </c>
      <c r="O1206" s="142">
        <f t="shared" si="90"/>
        <v>200</v>
      </c>
      <c r="P1206" s="2">
        <v>200</v>
      </c>
      <c r="Q1206" s="2"/>
      <c r="R1206" s="143" t="e">
        <f t="shared" si="91"/>
        <v>#DIV/0!</v>
      </c>
      <c r="S1206" s="143">
        <f t="shared" si="92"/>
        <v>0</v>
      </c>
      <c r="T1206" s="144">
        <f>IF(P1206="nio",0,IF(P1206&gt;0,VLOOKUP(K1206,'3-Productie normen'!A:W,VLOOKUP(P1206,'3-Productie normen'!$B$37:$C$59,2,FALSE),FALSE)))/VLOOKUP(B1206,'2-Kosten per locatie'!$A$11:$C$31,3,FALSE)</f>
        <v>0</v>
      </c>
      <c r="U1206" s="144">
        <f t="shared" si="93"/>
        <v>0</v>
      </c>
      <c r="V1206" s="145" t="str">
        <f>VLOOKUP(K1206,'3-Productie normen'!A:AG,29,FALSE)</f>
        <v>V</v>
      </c>
      <c r="W1206" s="145"/>
      <c r="X1206" s="146"/>
      <c r="Y1206" s="147">
        <f t="shared" si="94"/>
        <v>2400</v>
      </c>
    </row>
    <row r="1207" spans="1:25" s="148" customFormat="1" ht="13.9" customHeight="1">
      <c r="A1207" s="137">
        <v>1207</v>
      </c>
      <c r="B1207" s="138" t="s">
        <v>8342</v>
      </c>
      <c r="C1207" s="138" t="s">
        <v>1432</v>
      </c>
      <c r="D1207" s="138"/>
      <c r="E1207" s="2">
        <v>0</v>
      </c>
      <c r="F1207" s="2" t="s">
        <v>2125</v>
      </c>
      <c r="G1207" s="2"/>
      <c r="H1207" s="2"/>
      <c r="I1207" s="139"/>
      <c r="J1207" s="139" t="s">
        <v>2133</v>
      </c>
      <c r="K1207" s="139" t="s">
        <v>478</v>
      </c>
      <c r="L1207" s="139" t="s">
        <v>2132</v>
      </c>
      <c r="M1207" s="140"/>
      <c r="N1207" s="141">
        <v>9</v>
      </c>
      <c r="O1207" s="142">
        <f t="shared" si="90"/>
        <v>200</v>
      </c>
      <c r="P1207" s="2">
        <v>200</v>
      </c>
      <c r="Q1207" s="2"/>
      <c r="R1207" s="143" t="e">
        <f t="shared" si="91"/>
        <v>#DIV/0!</v>
      </c>
      <c r="S1207" s="143">
        <f t="shared" si="92"/>
        <v>0</v>
      </c>
      <c r="T1207" s="144">
        <f>IF(P1207="nio",0,IF(P1207&gt;0,VLOOKUP(K1207,'3-Productie normen'!A:W,VLOOKUP(P1207,'3-Productie normen'!$B$37:$C$59,2,FALSE),FALSE)))/VLOOKUP(B1207,'2-Kosten per locatie'!$A$11:$C$31,3,FALSE)</f>
        <v>0</v>
      </c>
      <c r="U1207" s="144">
        <f t="shared" si="93"/>
        <v>0</v>
      </c>
      <c r="V1207" s="145" t="str">
        <f>VLOOKUP(K1207,'3-Productie normen'!A:AG,29,FALSE)</f>
        <v>B</v>
      </c>
      <c r="W1207" s="145"/>
      <c r="X1207" s="146"/>
      <c r="Y1207" s="147">
        <f t="shared" si="94"/>
        <v>1800</v>
      </c>
    </row>
    <row r="1208" spans="1:25" s="148" customFormat="1" ht="13.9" customHeight="1">
      <c r="A1208" s="137">
        <v>1208</v>
      </c>
      <c r="B1208" s="138" t="s">
        <v>8342</v>
      </c>
      <c r="C1208" s="138" t="s">
        <v>1432</v>
      </c>
      <c r="D1208" s="138"/>
      <c r="E1208" s="2">
        <v>0</v>
      </c>
      <c r="F1208" s="2" t="s">
        <v>2125</v>
      </c>
      <c r="G1208" s="2"/>
      <c r="H1208" s="2"/>
      <c r="I1208" s="139"/>
      <c r="J1208" s="139" t="s">
        <v>2134</v>
      </c>
      <c r="K1208" s="139" t="s">
        <v>259</v>
      </c>
      <c r="L1208" s="139" t="s">
        <v>84</v>
      </c>
      <c r="M1208" s="140"/>
      <c r="N1208" s="141">
        <v>11</v>
      </c>
      <c r="O1208" s="142">
        <f t="shared" si="90"/>
        <v>0</v>
      </c>
      <c r="P1208" s="2" t="s">
        <v>477</v>
      </c>
      <c r="Q1208" s="2"/>
      <c r="R1208" s="143">
        <f t="shared" si="91"/>
        <v>0</v>
      </c>
      <c r="S1208" s="143">
        <f t="shared" si="92"/>
        <v>0</v>
      </c>
      <c r="T1208" s="144">
        <f>IF(P1208="nio",0,IF(P1208&gt;0,VLOOKUP(K1208,'3-Productie normen'!A:W,VLOOKUP(P1208,'3-Productie normen'!$B$37:$C$59,2,FALSE),FALSE)))/VLOOKUP(B1208,'2-Kosten per locatie'!$A$11:$C$31,3,FALSE)</f>
        <v>0</v>
      </c>
      <c r="U1208" s="144">
        <f t="shared" si="93"/>
        <v>0</v>
      </c>
      <c r="V1208" s="145">
        <f>VLOOKUP(K1208,'3-Productie normen'!A:AG,29,FALSE)</f>
        <v>0</v>
      </c>
      <c r="W1208" s="145"/>
      <c r="X1208" s="146"/>
      <c r="Y1208" s="147">
        <f t="shared" si="94"/>
        <v>0</v>
      </c>
    </row>
    <row r="1209" spans="1:25" s="148" customFormat="1" ht="13.9" customHeight="1">
      <c r="A1209" s="137">
        <v>1209</v>
      </c>
      <c r="B1209" s="138" t="s">
        <v>8342</v>
      </c>
      <c r="C1209" s="138" t="s">
        <v>1432</v>
      </c>
      <c r="D1209" s="138"/>
      <c r="E1209" s="2">
        <v>0</v>
      </c>
      <c r="F1209" s="2" t="s">
        <v>2125</v>
      </c>
      <c r="G1209" s="2"/>
      <c r="H1209" s="2"/>
      <c r="I1209" s="139"/>
      <c r="J1209" s="139" t="s">
        <v>313</v>
      </c>
      <c r="K1209" s="139" t="s">
        <v>259</v>
      </c>
      <c r="L1209" s="139" t="s">
        <v>2132</v>
      </c>
      <c r="M1209" s="140"/>
      <c r="N1209" s="141">
        <v>4</v>
      </c>
      <c r="O1209" s="142">
        <f t="shared" si="90"/>
        <v>0</v>
      </c>
      <c r="P1209" s="2" t="s">
        <v>477</v>
      </c>
      <c r="Q1209" s="2"/>
      <c r="R1209" s="143">
        <f t="shared" si="91"/>
        <v>0</v>
      </c>
      <c r="S1209" s="143">
        <f t="shared" si="92"/>
        <v>0</v>
      </c>
      <c r="T1209" s="144">
        <f>IF(P1209="nio",0,IF(P1209&gt;0,VLOOKUP(K1209,'3-Productie normen'!A:W,VLOOKUP(P1209,'3-Productie normen'!$B$37:$C$59,2,FALSE),FALSE)))/VLOOKUP(B1209,'2-Kosten per locatie'!$A$11:$C$31,3,FALSE)</f>
        <v>0</v>
      </c>
      <c r="U1209" s="144">
        <f t="shared" si="93"/>
        <v>0</v>
      </c>
      <c r="V1209" s="145">
        <f>VLOOKUP(K1209,'3-Productie normen'!A:AG,29,FALSE)</f>
        <v>0</v>
      </c>
      <c r="W1209" s="145"/>
      <c r="X1209" s="146"/>
      <c r="Y1209" s="147">
        <f t="shared" si="94"/>
        <v>0</v>
      </c>
    </row>
    <row r="1210" spans="1:25" s="148" customFormat="1" ht="13.9" customHeight="1">
      <c r="A1210" s="137">
        <v>1210</v>
      </c>
      <c r="B1210" s="138" t="s">
        <v>8342</v>
      </c>
      <c r="C1210" s="138" t="s">
        <v>1432</v>
      </c>
      <c r="D1210" s="138"/>
      <c r="E1210" s="2">
        <v>0</v>
      </c>
      <c r="F1210" s="2" t="s">
        <v>2125</v>
      </c>
      <c r="G1210" s="2"/>
      <c r="H1210" s="2"/>
      <c r="I1210" s="139"/>
      <c r="J1210" s="139" t="s">
        <v>2135</v>
      </c>
      <c r="K1210" s="139" t="s">
        <v>321</v>
      </c>
      <c r="L1210" s="139" t="s">
        <v>2132</v>
      </c>
      <c r="M1210" s="140"/>
      <c r="N1210" s="141">
        <v>5</v>
      </c>
      <c r="O1210" s="142">
        <f t="shared" si="90"/>
        <v>200</v>
      </c>
      <c r="P1210" s="2">
        <v>200</v>
      </c>
      <c r="Q1210" s="2"/>
      <c r="R1210" s="143" t="e">
        <f t="shared" si="91"/>
        <v>#DIV/0!</v>
      </c>
      <c r="S1210" s="143">
        <f t="shared" si="92"/>
        <v>0</v>
      </c>
      <c r="T1210" s="144">
        <f>IF(P1210="nio",0,IF(P1210&gt;0,VLOOKUP(K1210,'3-Productie normen'!A:W,VLOOKUP(P1210,'3-Productie normen'!$B$37:$C$59,2,FALSE),FALSE)))/VLOOKUP(B1210,'2-Kosten per locatie'!$A$11:$C$31,3,FALSE)</f>
        <v>0</v>
      </c>
      <c r="U1210" s="144">
        <f t="shared" si="93"/>
        <v>0</v>
      </c>
      <c r="V1210" s="145" t="str">
        <f>VLOOKUP(K1210,'3-Productie normen'!A:AG,29,FALSE)</f>
        <v>S</v>
      </c>
      <c r="W1210" s="145"/>
      <c r="X1210" s="146"/>
      <c r="Y1210" s="147">
        <f t="shared" si="94"/>
        <v>1000</v>
      </c>
    </row>
    <row r="1211" spans="1:25" s="148" customFormat="1" ht="13.9" customHeight="1">
      <c r="A1211" s="137">
        <v>1211</v>
      </c>
      <c r="B1211" s="138" t="s">
        <v>8342</v>
      </c>
      <c r="C1211" s="138" t="s">
        <v>1432</v>
      </c>
      <c r="D1211" s="138"/>
      <c r="E1211" s="2">
        <v>0</v>
      </c>
      <c r="F1211" s="2" t="s">
        <v>2125</v>
      </c>
      <c r="G1211" s="2"/>
      <c r="H1211" s="2"/>
      <c r="I1211" s="139"/>
      <c r="J1211" s="139" t="s">
        <v>2136</v>
      </c>
      <c r="K1211" s="139" t="s">
        <v>321</v>
      </c>
      <c r="L1211" s="139" t="s">
        <v>2132</v>
      </c>
      <c r="M1211" s="140"/>
      <c r="N1211" s="141">
        <v>8</v>
      </c>
      <c r="O1211" s="142">
        <f t="shared" si="90"/>
        <v>200</v>
      </c>
      <c r="P1211" s="2">
        <v>200</v>
      </c>
      <c r="Q1211" s="2"/>
      <c r="R1211" s="143" t="e">
        <f t="shared" si="91"/>
        <v>#DIV/0!</v>
      </c>
      <c r="S1211" s="143">
        <f t="shared" si="92"/>
        <v>0</v>
      </c>
      <c r="T1211" s="144">
        <f>IF(P1211="nio",0,IF(P1211&gt;0,VLOOKUP(K1211,'3-Productie normen'!A:W,VLOOKUP(P1211,'3-Productie normen'!$B$37:$C$59,2,FALSE),FALSE)))/VLOOKUP(B1211,'2-Kosten per locatie'!$A$11:$C$31,3,FALSE)</f>
        <v>0</v>
      </c>
      <c r="U1211" s="144">
        <f t="shared" si="93"/>
        <v>0</v>
      </c>
      <c r="V1211" s="145" t="str">
        <f>VLOOKUP(K1211,'3-Productie normen'!A:AG,29,FALSE)</f>
        <v>S</v>
      </c>
      <c r="W1211" s="145"/>
      <c r="X1211" s="146"/>
      <c r="Y1211" s="147">
        <f t="shared" si="94"/>
        <v>1600</v>
      </c>
    </row>
    <row r="1212" spans="1:25" s="148" customFormat="1" ht="13.9" customHeight="1">
      <c r="A1212" s="137">
        <v>1212</v>
      </c>
      <c r="B1212" s="138" t="s">
        <v>8342</v>
      </c>
      <c r="C1212" s="138" t="s">
        <v>1432</v>
      </c>
      <c r="D1212" s="138"/>
      <c r="E1212" s="2">
        <v>0</v>
      </c>
      <c r="F1212" s="2" t="s">
        <v>2125</v>
      </c>
      <c r="G1212" s="2"/>
      <c r="H1212" s="2"/>
      <c r="I1212" s="139"/>
      <c r="J1212" s="139" t="s">
        <v>2137</v>
      </c>
      <c r="K1212" s="139" t="s">
        <v>321</v>
      </c>
      <c r="L1212" s="139" t="s">
        <v>2132</v>
      </c>
      <c r="M1212" s="140"/>
      <c r="N1212" s="141">
        <v>14</v>
      </c>
      <c r="O1212" s="142">
        <f t="shared" si="90"/>
        <v>200</v>
      </c>
      <c r="P1212" s="2">
        <v>200</v>
      </c>
      <c r="Q1212" s="2"/>
      <c r="R1212" s="143" t="e">
        <f t="shared" si="91"/>
        <v>#DIV/0!</v>
      </c>
      <c r="S1212" s="143">
        <f t="shared" si="92"/>
        <v>0</v>
      </c>
      <c r="T1212" s="144">
        <f>IF(P1212="nio",0,IF(P1212&gt;0,VLOOKUP(K1212,'3-Productie normen'!A:W,VLOOKUP(P1212,'3-Productie normen'!$B$37:$C$59,2,FALSE),FALSE)))/VLOOKUP(B1212,'2-Kosten per locatie'!$A$11:$C$31,3,FALSE)</f>
        <v>0</v>
      </c>
      <c r="U1212" s="144">
        <f t="shared" si="93"/>
        <v>0</v>
      </c>
      <c r="V1212" s="145" t="str">
        <f>VLOOKUP(K1212,'3-Productie normen'!A:AG,29,FALSE)</f>
        <v>S</v>
      </c>
      <c r="W1212" s="145"/>
      <c r="X1212" s="146"/>
      <c r="Y1212" s="147">
        <f t="shared" si="94"/>
        <v>2800</v>
      </c>
    </row>
    <row r="1213" spans="1:25" s="148" customFormat="1" ht="13.9" customHeight="1">
      <c r="A1213" s="137">
        <v>1213</v>
      </c>
      <c r="B1213" s="138" t="s">
        <v>8342</v>
      </c>
      <c r="C1213" s="138" t="s">
        <v>1432</v>
      </c>
      <c r="D1213" s="138"/>
      <c r="E1213" s="2">
        <v>0</v>
      </c>
      <c r="F1213" s="2" t="s">
        <v>2138</v>
      </c>
      <c r="G1213" s="2"/>
      <c r="H1213" s="2"/>
      <c r="I1213" s="139"/>
      <c r="J1213" s="139" t="s">
        <v>2139</v>
      </c>
      <c r="K1213" s="139" t="s">
        <v>479</v>
      </c>
      <c r="L1213" s="139" t="s">
        <v>233</v>
      </c>
      <c r="M1213" s="140"/>
      <c r="N1213" s="141">
        <v>61</v>
      </c>
      <c r="O1213" s="142">
        <f t="shared" si="90"/>
        <v>200</v>
      </c>
      <c r="P1213" s="2">
        <v>200</v>
      </c>
      <c r="Q1213" s="2"/>
      <c r="R1213" s="143" t="e">
        <f t="shared" si="91"/>
        <v>#DIV/0!</v>
      </c>
      <c r="S1213" s="143">
        <f t="shared" si="92"/>
        <v>0</v>
      </c>
      <c r="T1213" s="144">
        <f>IF(P1213="nio",0,IF(P1213&gt;0,VLOOKUP(K1213,'3-Productie normen'!A:W,VLOOKUP(P1213,'3-Productie normen'!$B$37:$C$59,2,FALSE),FALSE)))/VLOOKUP(B1213,'2-Kosten per locatie'!$A$11:$C$31,3,FALSE)</f>
        <v>0</v>
      </c>
      <c r="U1213" s="144">
        <f t="shared" si="93"/>
        <v>0</v>
      </c>
      <c r="V1213" s="145" t="str">
        <f>VLOOKUP(K1213,'3-Productie normen'!A:AG,29,FALSE)</f>
        <v>B</v>
      </c>
      <c r="W1213" s="145"/>
      <c r="X1213" s="146"/>
      <c r="Y1213" s="147">
        <f t="shared" si="94"/>
        <v>12200</v>
      </c>
    </row>
    <row r="1214" spans="1:25" s="148" customFormat="1" ht="13.9" customHeight="1">
      <c r="A1214" s="137">
        <v>1214</v>
      </c>
      <c r="B1214" s="138" t="s">
        <v>8342</v>
      </c>
      <c r="C1214" s="138" t="s">
        <v>1432</v>
      </c>
      <c r="D1214" s="138"/>
      <c r="E1214" s="2">
        <v>0</v>
      </c>
      <c r="F1214" s="2" t="s">
        <v>2138</v>
      </c>
      <c r="G1214" s="2"/>
      <c r="H1214" s="2"/>
      <c r="I1214" s="139"/>
      <c r="J1214" s="139" t="s">
        <v>323</v>
      </c>
      <c r="K1214" s="139" t="s">
        <v>321</v>
      </c>
      <c r="L1214" s="139" t="s">
        <v>739</v>
      </c>
      <c r="M1214" s="140"/>
      <c r="N1214" s="141">
        <v>6</v>
      </c>
      <c r="O1214" s="142">
        <f t="shared" si="90"/>
        <v>200</v>
      </c>
      <c r="P1214" s="2">
        <v>200</v>
      </c>
      <c r="Q1214" s="2"/>
      <c r="R1214" s="143" t="e">
        <f t="shared" si="91"/>
        <v>#DIV/0!</v>
      </c>
      <c r="S1214" s="143">
        <f t="shared" si="92"/>
        <v>0</v>
      </c>
      <c r="T1214" s="144">
        <f>IF(P1214="nio",0,IF(P1214&gt;0,VLOOKUP(K1214,'3-Productie normen'!A:W,VLOOKUP(P1214,'3-Productie normen'!$B$37:$C$59,2,FALSE),FALSE)))/VLOOKUP(B1214,'2-Kosten per locatie'!$A$11:$C$31,3,FALSE)</f>
        <v>0</v>
      </c>
      <c r="U1214" s="144">
        <f t="shared" si="93"/>
        <v>0</v>
      </c>
      <c r="V1214" s="145" t="str">
        <f>VLOOKUP(K1214,'3-Productie normen'!A:AG,29,FALSE)</f>
        <v>S</v>
      </c>
      <c r="W1214" s="145"/>
      <c r="X1214" s="146"/>
      <c r="Y1214" s="147">
        <f t="shared" si="94"/>
        <v>1200</v>
      </c>
    </row>
    <row r="1215" spans="1:25" s="148" customFormat="1" ht="13.9" customHeight="1">
      <c r="A1215" s="137">
        <v>1215</v>
      </c>
      <c r="B1215" s="138" t="s">
        <v>8342</v>
      </c>
      <c r="C1215" s="138" t="s">
        <v>1432</v>
      </c>
      <c r="D1215" s="138"/>
      <c r="E1215" s="2">
        <v>0</v>
      </c>
      <c r="F1215" s="2" t="s">
        <v>2140</v>
      </c>
      <c r="G1215" s="2"/>
      <c r="H1215" s="2"/>
      <c r="I1215" s="139"/>
      <c r="J1215" s="139" t="s">
        <v>2141</v>
      </c>
      <c r="K1215" s="139" t="s">
        <v>4571</v>
      </c>
      <c r="L1215" s="139" t="s">
        <v>82</v>
      </c>
      <c r="M1215" s="140" t="s">
        <v>8160</v>
      </c>
      <c r="N1215" s="141">
        <v>14</v>
      </c>
      <c r="O1215" s="142">
        <f t="shared" si="90"/>
        <v>200</v>
      </c>
      <c r="P1215" s="2">
        <v>200</v>
      </c>
      <c r="Q1215" s="2"/>
      <c r="R1215" s="143" t="e">
        <f t="shared" si="91"/>
        <v>#DIV/0!</v>
      </c>
      <c r="S1215" s="143">
        <f t="shared" si="92"/>
        <v>0</v>
      </c>
      <c r="T1215" s="144">
        <f>IF(P1215="nio",0,IF(P1215&gt;0,VLOOKUP(K1215,'3-Productie normen'!A:W,VLOOKUP(P1215,'3-Productie normen'!$B$37:$C$59,2,FALSE),FALSE)))/VLOOKUP(B1215,'2-Kosten per locatie'!$A$11:$C$31,3,FALSE)</f>
        <v>0</v>
      </c>
      <c r="U1215" s="144">
        <f t="shared" si="93"/>
        <v>0</v>
      </c>
      <c r="V1215" s="145" t="str">
        <f>VLOOKUP(K1215,'3-Productie normen'!A:AG,29,FALSE)</f>
        <v>V</v>
      </c>
      <c r="W1215" s="145"/>
      <c r="X1215" s="146"/>
      <c r="Y1215" s="147">
        <f t="shared" si="94"/>
        <v>2800</v>
      </c>
    </row>
    <row r="1216" spans="1:25" s="148" customFormat="1" ht="13.9" customHeight="1">
      <c r="A1216" s="137">
        <v>1216</v>
      </c>
      <c r="B1216" s="138" t="s">
        <v>8342</v>
      </c>
      <c r="C1216" s="138" t="s">
        <v>1432</v>
      </c>
      <c r="D1216" s="138"/>
      <c r="E1216" s="2">
        <v>0</v>
      </c>
      <c r="F1216" s="2" t="s">
        <v>2140</v>
      </c>
      <c r="G1216" s="2"/>
      <c r="H1216" s="2"/>
      <c r="I1216" s="139"/>
      <c r="J1216" s="139" t="s">
        <v>2130</v>
      </c>
      <c r="K1216" s="139" t="s">
        <v>612</v>
      </c>
      <c r="L1216" s="139" t="s">
        <v>82</v>
      </c>
      <c r="M1216" s="140" t="s">
        <v>8160</v>
      </c>
      <c r="N1216" s="141">
        <v>44</v>
      </c>
      <c r="O1216" s="142">
        <f t="shared" si="90"/>
        <v>200</v>
      </c>
      <c r="P1216" s="2">
        <v>200</v>
      </c>
      <c r="Q1216" s="2"/>
      <c r="R1216" s="143" t="e">
        <f t="shared" si="91"/>
        <v>#DIV/0!</v>
      </c>
      <c r="S1216" s="143">
        <f t="shared" si="92"/>
        <v>0</v>
      </c>
      <c r="T1216" s="144">
        <f>IF(P1216="nio",0,IF(P1216&gt;0,VLOOKUP(K1216,'3-Productie normen'!A:W,VLOOKUP(P1216,'3-Productie normen'!$B$37:$C$59,2,FALSE),FALSE)))/VLOOKUP(B1216,'2-Kosten per locatie'!$A$11:$C$31,3,FALSE)</f>
        <v>0</v>
      </c>
      <c r="U1216" s="144">
        <f t="shared" si="93"/>
        <v>0</v>
      </c>
      <c r="V1216" s="145" t="str">
        <f>VLOOKUP(K1216,'3-Productie normen'!A:AG,29,FALSE)</f>
        <v>L</v>
      </c>
      <c r="W1216" s="145"/>
      <c r="X1216" s="146"/>
      <c r="Y1216" s="147">
        <f t="shared" si="94"/>
        <v>8800</v>
      </c>
    </row>
    <row r="1217" spans="1:25" s="148" customFormat="1" ht="13.9" customHeight="1">
      <c r="A1217" s="137">
        <v>1217</v>
      </c>
      <c r="B1217" s="138" t="s">
        <v>8342</v>
      </c>
      <c r="C1217" s="138" t="s">
        <v>1432</v>
      </c>
      <c r="D1217" s="138"/>
      <c r="E1217" s="2">
        <v>0</v>
      </c>
      <c r="F1217" s="2" t="s">
        <v>2140</v>
      </c>
      <c r="G1217" s="2"/>
      <c r="H1217" s="2"/>
      <c r="I1217" s="139"/>
      <c r="J1217" s="139" t="s">
        <v>2130</v>
      </c>
      <c r="K1217" s="139" t="s">
        <v>612</v>
      </c>
      <c r="L1217" s="139" t="s">
        <v>82</v>
      </c>
      <c r="M1217" s="140" t="s">
        <v>8160</v>
      </c>
      <c r="N1217" s="141">
        <v>44</v>
      </c>
      <c r="O1217" s="142">
        <f t="shared" si="90"/>
        <v>200</v>
      </c>
      <c r="P1217" s="2">
        <v>200</v>
      </c>
      <c r="Q1217" s="2"/>
      <c r="R1217" s="143" t="e">
        <f t="shared" si="91"/>
        <v>#DIV/0!</v>
      </c>
      <c r="S1217" s="143">
        <f t="shared" si="92"/>
        <v>0</v>
      </c>
      <c r="T1217" s="144">
        <f>IF(P1217="nio",0,IF(P1217&gt;0,VLOOKUP(K1217,'3-Productie normen'!A:W,VLOOKUP(P1217,'3-Productie normen'!$B$37:$C$59,2,FALSE),FALSE)))/VLOOKUP(B1217,'2-Kosten per locatie'!$A$11:$C$31,3,FALSE)</f>
        <v>0</v>
      </c>
      <c r="U1217" s="144">
        <f t="shared" si="93"/>
        <v>0</v>
      </c>
      <c r="V1217" s="145" t="str">
        <f>VLOOKUP(K1217,'3-Productie normen'!A:AG,29,FALSE)</f>
        <v>L</v>
      </c>
      <c r="W1217" s="145"/>
      <c r="X1217" s="146"/>
      <c r="Y1217" s="147">
        <f t="shared" si="94"/>
        <v>8800</v>
      </c>
    </row>
    <row r="1218" spans="1:25" s="148" customFormat="1" ht="13.9" customHeight="1">
      <c r="A1218" s="137">
        <v>1218</v>
      </c>
      <c r="B1218" s="138" t="s">
        <v>8342</v>
      </c>
      <c r="C1218" s="138" t="s">
        <v>1432</v>
      </c>
      <c r="D1218" s="138"/>
      <c r="E1218" s="2">
        <v>0</v>
      </c>
      <c r="F1218" s="2" t="s">
        <v>2140</v>
      </c>
      <c r="G1218" s="2"/>
      <c r="H1218" s="2"/>
      <c r="I1218" s="139"/>
      <c r="J1218" s="139" t="s">
        <v>2098</v>
      </c>
      <c r="K1218" s="139" t="s">
        <v>304</v>
      </c>
      <c r="L1218" s="139" t="s">
        <v>82</v>
      </c>
      <c r="M1218" s="140" t="s">
        <v>8160</v>
      </c>
      <c r="N1218" s="141">
        <v>158</v>
      </c>
      <c r="O1218" s="142">
        <f t="shared" si="90"/>
        <v>200</v>
      </c>
      <c r="P1218" s="2">
        <v>200</v>
      </c>
      <c r="Q1218" s="2"/>
      <c r="R1218" s="143" t="e">
        <f t="shared" si="91"/>
        <v>#DIV/0!</v>
      </c>
      <c r="S1218" s="143">
        <f t="shared" si="92"/>
        <v>0</v>
      </c>
      <c r="T1218" s="144">
        <f>IF(P1218="nio",0,IF(P1218&gt;0,VLOOKUP(K1218,'3-Productie normen'!A:W,VLOOKUP(P1218,'3-Productie normen'!$B$37:$C$59,2,FALSE),FALSE)))/VLOOKUP(B1218,'2-Kosten per locatie'!$A$11:$C$31,3,FALSE)</f>
        <v>0</v>
      </c>
      <c r="U1218" s="144">
        <f t="shared" si="93"/>
        <v>0</v>
      </c>
      <c r="V1218" s="145" t="str">
        <f>VLOOKUP(K1218,'3-Productie normen'!A:AG,29,FALSE)</f>
        <v>V</v>
      </c>
      <c r="W1218" s="145"/>
      <c r="X1218" s="146"/>
      <c r="Y1218" s="147">
        <f t="shared" si="94"/>
        <v>31600</v>
      </c>
    </row>
    <row r="1219" spans="1:25" s="148" customFormat="1" ht="13.9" customHeight="1">
      <c r="A1219" s="137">
        <v>1219</v>
      </c>
      <c r="B1219" s="138" t="s">
        <v>8342</v>
      </c>
      <c r="C1219" s="138" t="s">
        <v>1432</v>
      </c>
      <c r="D1219" s="138"/>
      <c r="E1219" s="2">
        <v>0</v>
      </c>
      <c r="F1219" s="2" t="s">
        <v>2140</v>
      </c>
      <c r="G1219" s="2"/>
      <c r="H1219" s="2"/>
      <c r="I1219" s="139"/>
      <c r="J1219" s="139" t="s">
        <v>2142</v>
      </c>
      <c r="K1219" s="139" t="s">
        <v>304</v>
      </c>
      <c r="L1219" s="139" t="s">
        <v>82</v>
      </c>
      <c r="M1219" s="140" t="s">
        <v>8160</v>
      </c>
      <c r="N1219" s="141">
        <v>10</v>
      </c>
      <c r="O1219" s="142">
        <f t="shared" si="90"/>
        <v>200</v>
      </c>
      <c r="P1219" s="2">
        <v>200</v>
      </c>
      <c r="Q1219" s="2"/>
      <c r="R1219" s="143" t="e">
        <f t="shared" si="91"/>
        <v>#DIV/0!</v>
      </c>
      <c r="S1219" s="143">
        <f t="shared" si="92"/>
        <v>0</v>
      </c>
      <c r="T1219" s="144">
        <f>IF(P1219="nio",0,IF(P1219&gt;0,VLOOKUP(K1219,'3-Productie normen'!A:W,VLOOKUP(P1219,'3-Productie normen'!$B$37:$C$59,2,FALSE),FALSE)))/VLOOKUP(B1219,'2-Kosten per locatie'!$A$11:$C$31,3,FALSE)</f>
        <v>0</v>
      </c>
      <c r="U1219" s="144">
        <f t="shared" si="93"/>
        <v>0</v>
      </c>
      <c r="V1219" s="145" t="str">
        <f>VLOOKUP(K1219,'3-Productie normen'!A:AG,29,FALSE)</f>
        <v>V</v>
      </c>
      <c r="W1219" s="145"/>
      <c r="X1219" s="146"/>
      <c r="Y1219" s="147">
        <f t="shared" si="94"/>
        <v>2000</v>
      </c>
    </row>
    <row r="1220" spans="1:25" s="148" customFormat="1" ht="13.9" customHeight="1">
      <c r="A1220" s="137">
        <v>1220</v>
      </c>
      <c r="B1220" s="138" t="s">
        <v>8342</v>
      </c>
      <c r="C1220" s="138" t="s">
        <v>1432</v>
      </c>
      <c r="D1220" s="138"/>
      <c r="E1220" s="2">
        <v>0</v>
      </c>
      <c r="F1220" s="2" t="s">
        <v>2140</v>
      </c>
      <c r="G1220" s="2"/>
      <c r="H1220" s="2"/>
      <c r="I1220" s="139"/>
      <c r="J1220" s="139" t="s">
        <v>1619</v>
      </c>
      <c r="K1220" s="139" t="s">
        <v>478</v>
      </c>
      <c r="L1220" s="139" t="s">
        <v>82</v>
      </c>
      <c r="M1220" s="140" t="s">
        <v>8160</v>
      </c>
      <c r="N1220" s="141">
        <v>10</v>
      </c>
      <c r="O1220" s="142">
        <f t="shared" si="90"/>
        <v>200</v>
      </c>
      <c r="P1220" s="2">
        <v>200</v>
      </c>
      <c r="Q1220" s="2"/>
      <c r="R1220" s="143" t="e">
        <f t="shared" si="91"/>
        <v>#DIV/0!</v>
      </c>
      <c r="S1220" s="143">
        <f t="shared" si="92"/>
        <v>0</v>
      </c>
      <c r="T1220" s="144">
        <f>IF(P1220="nio",0,IF(P1220&gt;0,VLOOKUP(K1220,'3-Productie normen'!A:W,VLOOKUP(P1220,'3-Productie normen'!$B$37:$C$59,2,FALSE),FALSE)))/VLOOKUP(B1220,'2-Kosten per locatie'!$A$11:$C$31,3,FALSE)</f>
        <v>0</v>
      </c>
      <c r="U1220" s="144">
        <f t="shared" si="93"/>
        <v>0</v>
      </c>
      <c r="V1220" s="145" t="str">
        <f>VLOOKUP(K1220,'3-Productie normen'!A:AG,29,FALSE)</f>
        <v>B</v>
      </c>
      <c r="W1220" s="145"/>
      <c r="X1220" s="146"/>
      <c r="Y1220" s="147">
        <f t="shared" si="94"/>
        <v>2000</v>
      </c>
    </row>
    <row r="1221" spans="1:25" s="148" customFormat="1" ht="13.9" customHeight="1">
      <c r="A1221" s="137">
        <v>1221</v>
      </c>
      <c r="B1221" s="138" t="s">
        <v>8342</v>
      </c>
      <c r="C1221" s="138" t="s">
        <v>1432</v>
      </c>
      <c r="D1221" s="138"/>
      <c r="E1221" s="2">
        <v>0</v>
      </c>
      <c r="F1221" s="2" t="s">
        <v>2140</v>
      </c>
      <c r="G1221" s="2"/>
      <c r="H1221" s="2"/>
      <c r="I1221" s="139"/>
      <c r="J1221" s="139" t="s">
        <v>2143</v>
      </c>
      <c r="K1221" s="139" t="s">
        <v>417</v>
      </c>
      <c r="L1221" s="139" t="s">
        <v>233</v>
      </c>
      <c r="M1221" s="140"/>
      <c r="N1221" s="141">
        <v>18</v>
      </c>
      <c r="O1221" s="142">
        <f t="shared" si="90"/>
        <v>200</v>
      </c>
      <c r="P1221" s="2">
        <v>200</v>
      </c>
      <c r="Q1221" s="2"/>
      <c r="R1221" s="143" t="e">
        <f t="shared" si="91"/>
        <v>#DIV/0!</v>
      </c>
      <c r="S1221" s="143">
        <f t="shared" si="92"/>
        <v>0</v>
      </c>
      <c r="T1221" s="144">
        <f>IF(P1221="nio",0,IF(P1221&gt;0,VLOOKUP(K1221,'3-Productie normen'!A:W,VLOOKUP(P1221,'3-Productie normen'!$B$37:$C$59,2,FALSE),FALSE)))/VLOOKUP(B1221,'2-Kosten per locatie'!$A$11:$C$31,3,FALSE)</f>
        <v>0</v>
      </c>
      <c r="U1221" s="144">
        <f t="shared" si="93"/>
        <v>0</v>
      </c>
      <c r="V1221" s="145" t="str">
        <f>VLOOKUP(K1221,'3-Productie normen'!A:AG,29,FALSE)</f>
        <v>B</v>
      </c>
      <c r="W1221" s="145"/>
      <c r="X1221" s="146"/>
      <c r="Y1221" s="147">
        <f t="shared" si="94"/>
        <v>3600</v>
      </c>
    </row>
    <row r="1222" spans="1:25" s="148" customFormat="1" ht="13.9" customHeight="1">
      <c r="A1222" s="137">
        <v>1222</v>
      </c>
      <c r="B1222" s="138" t="s">
        <v>8342</v>
      </c>
      <c r="C1222" s="138" t="s">
        <v>1432</v>
      </c>
      <c r="D1222" s="138"/>
      <c r="E1222" s="2">
        <v>0</v>
      </c>
      <c r="F1222" s="2" t="s">
        <v>2140</v>
      </c>
      <c r="G1222" s="2"/>
      <c r="H1222" s="2"/>
      <c r="I1222" s="139"/>
      <c r="J1222" s="139" t="s">
        <v>253</v>
      </c>
      <c r="K1222" s="139" t="s">
        <v>4571</v>
      </c>
      <c r="L1222" s="139" t="s">
        <v>84</v>
      </c>
      <c r="M1222" s="140"/>
      <c r="N1222" s="141">
        <v>14</v>
      </c>
      <c r="O1222" s="142">
        <f t="shared" si="90"/>
        <v>200</v>
      </c>
      <c r="P1222" s="2">
        <v>200</v>
      </c>
      <c r="Q1222" s="2"/>
      <c r="R1222" s="143" t="e">
        <f t="shared" si="91"/>
        <v>#DIV/0!</v>
      </c>
      <c r="S1222" s="143">
        <f t="shared" si="92"/>
        <v>0</v>
      </c>
      <c r="T1222" s="144">
        <f>IF(P1222="nio",0,IF(P1222&gt;0,VLOOKUP(K1222,'3-Productie normen'!A:W,VLOOKUP(P1222,'3-Productie normen'!$B$37:$C$59,2,FALSE),FALSE)))/VLOOKUP(B1222,'2-Kosten per locatie'!$A$11:$C$31,3,FALSE)</f>
        <v>0</v>
      </c>
      <c r="U1222" s="144">
        <f t="shared" si="93"/>
        <v>0</v>
      </c>
      <c r="V1222" s="145" t="str">
        <f>VLOOKUP(K1222,'3-Productie normen'!A:AG,29,FALSE)</f>
        <v>V</v>
      </c>
      <c r="W1222" s="145"/>
      <c r="X1222" s="146"/>
      <c r="Y1222" s="147">
        <f t="shared" si="94"/>
        <v>2800</v>
      </c>
    </row>
    <row r="1223" spans="1:25" s="148" customFormat="1" ht="13.9" customHeight="1">
      <c r="A1223" s="137">
        <v>1223</v>
      </c>
      <c r="B1223" s="138" t="s">
        <v>8342</v>
      </c>
      <c r="C1223" s="138" t="s">
        <v>1432</v>
      </c>
      <c r="D1223" s="138"/>
      <c r="E1223" s="2">
        <v>0</v>
      </c>
      <c r="F1223" s="2" t="s">
        <v>2140</v>
      </c>
      <c r="G1223" s="2"/>
      <c r="H1223" s="2"/>
      <c r="I1223" s="139"/>
      <c r="J1223" s="139" t="s">
        <v>253</v>
      </c>
      <c r="K1223" s="139" t="s">
        <v>4571</v>
      </c>
      <c r="L1223" s="139" t="s">
        <v>233</v>
      </c>
      <c r="M1223" s="140"/>
      <c r="N1223" s="141">
        <v>28</v>
      </c>
      <c r="O1223" s="142">
        <f t="shared" si="90"/>
        <v>200</v>
      </c>
      <c r="P1223" s="2">
        <v>200</v>
      </c>
      <c r="Q1223" s="2"/>
      <c r="R1223" s="143" t="e">
        <f t="shared" si="91"/>
        <v>#DIV/0!</v>
      </c>
      <c r="S1223" s="143">
        <f t="shared" si="92"/>
        <v>0</v>
      </c>
      <c r="T1223" s="144">
        <f>IF(P1223="nio",0,IF(P1223&gt;0,VLOOKUP(K1223,'3-Productie normen'!A:W,VLOOKUP(P1223,'3-Productie normen'!$B$37:$C$59,2,FALSE),FALSE)))/VLOOKUP(B1223,'2-Kosten per locatie'!$A$11:$C$31,3,FALSE)</f>
        <v>0</v>
      </c>
      <c r="U1223" s="144">
        <f t="shared" si="93"/>
        <v>0</v>
      </c>
      <c r="V1223" s="145" t="str">
        <f>VLOOKUP(K1223,'3-Productie normen'!A:AG,29,FALSE)</f>
        <v>V</v>
      </c>
      <c r="W1223" s="145"/>
      <c r="X1223" s="146"/>
      <c r="Y1223" s="147">
        <f t="shared" si="94"/>
        <v>5600</v>
      </c>
    </row>
    <row r="1224" spans="1:25" s="148" customFormat="1" ht="13.9" customHeight="1">
      <c r="A1224" s="137">
        <v>1224</v>
      </c>
      <c r="B1224" s="138" t="s">
        <v>8342</v>
      </c>
      <c r="C1224" s="138" t="s">
        <v>1432</v>
      </c>
      <c r="D1224" s="138"/>
      <c r="E1224" s="2">
        <v>0</v>
      </c>
      <c r="F1224" s="2" t="s">
        <v>2140</v>
      </c>
      <c r="G1224" s="2"/>
      <c r="H1224" s="2"/>
      <c r="I1224" s="139"/>
      <c r="J1224" s="139" t="s">
        <v>56</v>
      </c>
      <c r="K1224" s="139" t="s">
        <v>248</v>
      </c>
      <c r="L1224" s="139" t="s">
        <v>233</v>
      </c>
      <c r="M1224" s="140"/>
      <c r="N1224" s="141">
        <v>32</v>
      </c>
      <c r="O1224" s="142">
        <f t="shared" si="90"/>
        <v>200</v>
      </c>
      <c r="P1224" s="2">
        <v>200</v>
      </c>
      <c r="Q1224" s="2"/>
      <c r="R1224" s="143" t="e">
        <f t="shared" si="91"/>
        <v>#DIV/0!</v>
      </c>
      <c r="S1224" s="143">
        <f t="shared" si="92"/>
        <v>0</v>
      </c>
      <c r="T1224" s="144">
        <f>IF(P1224="nio",0,IF(P1224&gt;0,VLOOKUP(K1224,'3-Productie normen'!A:W,VLOOKUP(P1224,'3-Productie normen'!$B$37:$C$59,2,FALSE),FALSE)))/VLOOKUP(B1224,'2-Kosten per locatie'!$A$11:$C$31,3,FALSE)</f>
        <v>0</v>
      </c>
      <c r="U1224" s="144">
        <f t="shared" si="93"/>
        <v>0</v>
      </c>
      <c r="V1224" s="145" t="str">
        <f>VLOOKUP(K1224,'3-Productie normen'!A:AG,29,FALSE)</f>
        <v>V</v>
      </c>
      <c r="W1224" s="145"/>
      <c r="X1224" s="146"/>
      <c r="Y1224" s="147">
        <f t="shared" si="94"/>
        <v>6400</v>
      </c>
    </row>
    <row r="1225" spans="1:25" s="148" customFormat="1" ht="13.9" customHeight="1">
      <c r="A1225" s="137">
        <v>1225</v>
      </c>
      <c r="B1225" s="138" t="s">
        <v>8342</v>
      </c>
      <c r="C1225" s="138" t="s">
        <v>1432</v>
      </c>
      <c r="D1225" s="138"/>
      <c r="E1225" s="2">
        <v>0</v>
      </c>
      <c r="F1225" s="2" t="s">
        <v>2140</v>
      </c>
      <c r="G1225" s="2"/>
      <c r="H1225" s="2"/>
      <c r="I1225" s="139"/>
      <c r="J1225" s="139" t="s">
        <v>2136</v>
      </c>
      <c r="K1225" s="139" t="s">
        <v>321</v>
      </c>
      <c r="L1225" s="139" t="s">
        <v>2132</v>
      </c>
      <c r="M1225" s="140"/>
      <c r="N1225" s="141">
        <v>7</v>
      </c>
      <c r="O1225" s="142">
        <f t="shared" si="90"/>
        <v>200</v>
      </c>
      <c r="P1225" s="2">
        <v>200</v>
      </c>
      <c r="Q1225" s="2"/>
      <c r="R1225" s="143" t="e">
        <f t="shared" si="91"/>
        <v>#DIV/0!</v>
      </c>
      <c r="S1225" s="143">
        <f t="shared" si="92"/>
        <v>0</v>
      </c>
      <c r="T1225" s="144">
        <f>IF(P1225="nio",0,IF(P1225&gt;0,VLOOKUP(K1225,'3-Productie normen'!A:W,VLOOKUP(P1225,'3-Productie normen'!$B$37:$C$59,2,FALSE),FALSE)))/VLOOKUP(B1225,'2-Kosten per locatie'!$A$11:$C$31,3,FALSE)</f>
        <v>0</v>
      </c>
      <c r="U1225" s="144">
        <f t="shared" si="93"/>
        <v>0</v>
      </c>
      <c r="V1225" s="145" t="str">
        <f>VLOOKUP(K1225,'3-Productie normen'!A:AG,29,FALSE)</f>
        <v>S</v>
      </c>
      <c r="W1225" s="145"/>
      <c r="X1225" s="146"/>
      <c r="Y1225" s="147">
        <f t="shared" si="94"/>
        <v>1400</v>
      </c>
    </row>
    <row r="1226" spans="1:25" s="148" customFormat="1" ht="13.9" customHeight="1">
      <c r="A1226" s="137">
        <v>1226</v>
      </c>
      <c r="B1226" s="138" t="s">
        <v>8342</v>
      </c>
      <c r="C1226" s="138" t="s">
        <v>1432</v>
      </c>
      <c r="D1226" s="138"/>
      <c r="E1226" s="2">
        <v>0</v>
      </c>
      <c r="F1226" s="2" t="s">
        <v>2140</v>
      </c>
      <c r="G1226" s="2"/>
      <c r="H1226" s="2"/>
      <c r="I1226" s="139"/>
      <c r="J1226" s="139" t="s">
        <v>2137</v>
      </c>
      <c r="K1226" s="139" t="s">
        <v>321</v>
      </c>
      <c r="L1226" s="139" t="s">
        <v>2132</v>
      </c>
      <c r="M1226" s="140"/>
      <c r="N1226" s="141">
        <v>7</v>
      </c>
      <c r="O1226" s="142">
        <f t="shared" ref="O1226:O1289" si="95">SUM(P1226:Q1226)</f>
        <v>200</v>
      </c>
      <c r="P1226" s="2">
        <v>200</v>
      </c>
      <c r="Q1226" s="2"/>
      <c r="R1226" s="143" t="e">
        <f t="shared" ref="R1226:R1289" si="96">IF(P1226="nio",0,IF(P1226&gt;0,P1226*N1226/T1226,0))</f>
        <v>#DIV/0!</v>
      </c>
      <c r="S1226" s="143">
        <f t="shared" ref="S1226:S1289" si="97">IF(Q1226&gt;0,Q1226*N1226/U1226,0)</f>
        <v>0</v>
      </c>
      <c r="T1226" s="144">
        <f>IF(P1226="nio",0,IF(P1226&gt;0,VLOOKUP(K1226,'3-Productie normen'!A:W,VLOOKUP(P1226,'3-Productie normen'!$B$37:$C$59,2,FALSE),FALSE)))/VLOOKUP(B1226,'2-Kosten per locatie'!$A$11:$C$31,3,FALSE)</f>
        <v>0</v>
      </c>
      <c r="U1226" s="144">
        <f t="shared" ref="U1226:U1289" si="98">IF(Q1226&gt;0,T1226*$U$8,0)</f>
        <v>0</v>
      </c>
      <c r="V1226" s="145" t="str">
        <f>VLOOKUP(K1226,'3-Productie normen'!A:AG,29,FALSE)</f>
        <v>S</v>
      </c>
      <c r="W1226" s="145"/>
      <c r="X1226" s="146"/>
      <c r="Y1226" s="147">
        <f t="shared" ref="Y1226:Y1289" si="99">O1226*N1226</f>
        <v>1400</v>
      </c>
    </row>
    <row r="1227" spans="1:25" s="148" customFormat="1" ht="13.9" customHeight="1">
      <c r="A1227" s="137">
        <v>1227</v>
      </c>
      <c r="B1227" s="138" t="s">
        <v>8342</v>
      </c>
      <c r="C1227" s="138" t="s">
        <v>1432</v>
      </c>
      <c r="D1227" s="138"/>
      <c r="E1227" s="2">
        <v>0</v>
      </c>
      <c r="F1227" s="2" t="s">
        <v>2140</v>
      </c>
      <c r="G1227" s="2"/>
      <c r="H1227" s="2"/>
      <c r="I1227" s="139"/>
      <c r="J1227" s="139" t="s">
        <v>2144</v>
      </c>
      <c r="K1227" s="139" t="s">
        <v>290</v>
      </c>
      <c r="L1227" s="139" t="s">
        <v>233</v>
      </c>
      <c r="M1227" s="140"/>
      <c r="N1227" s="141">
        <v>20</v>
      </c>
      <c r="O1227" s="142">
        <f t="shared" si="95"/>
        <v>200</v>
      </c>
      <c r="P1227" s="2">
        <v>200</v>
      </c>
      <c r="Q1227" s="2"/>
      <c r="R1227" s="143" t="e">
        <f t="shared" si="96"/>
        <v>#DIV/0!</v>
      </c>
      <c r="S1227" s="143">
        <f t="shared" si="97"/>
        <v>0</v>
      </c>
      <c r="T1227" s="144">
        <f>IF(P1227="nio",0,IF(P1227&gt;0,VLOOKUP(K1227,'3-Productie normen'!A:W,VLOOKUP(P1227,'3-Productie normen'!$B$37:$C$59,2,FALSE),FALSE)))/VLOOKUP(B1227,'2-Kosten per locatie'!$A$11:$C$31,3,FALSE)</f>
        <v>0</v>
      </c>
      <c r="U1227" s="144">
        <f t="shared" si="98"/>
        <v>0</v>
      </c>
      <c r="V1227" s="145" t="str">
        <f>VLOOKUP(K1227,'3-Productie normen'!A:AG,29,FALSE)</f>
        <v>V</v>
      </c>
      <c r="W1227" s="145"/>
      <c r="X1227" s="146"/>
      <c r="Y1227" s="147">
        <f t="shared" si="99"/>
        <v>4000</v>
      </c>
    </row>
    <row r="1228" spans="1:25" s="148" customFormat="1" ht="13.9" customHeight="1">
      <c r="A1228" s="137">
        <v>1228</v>
      </c>
      <c r="B1228" s="138" t="s">
        <v>8342</v>
      </c>
      <c r="C1228" s="138" t="s">
        <v>1432</v>
      </c>
      <c r="D1228" s="138"/>
      <c r="E1228" s="2">
        <v>0</v>
      </c>
      <c r="F1228" s="2" t="s">
        <v>2140</v>
      </c>
      <c r="G1228" s="2"/>
      <c r="H1228" s="2"/>
      <c r="I1228" s="139"/>
      <c r="J1228" s="139" t="s">
        <v>253</v>
      </c>
      <c r="K1228" s="139" t="s">
        <v>4571</v>
      </c>
      <c r="L1228" s="139" t="s">
        <v>233</v>
      </c>
      <c r="M1228" s="140"/>
      <c r="N1228" s="141">
        <v>100</v>
      </c>
      <c r="O1228" s="142">
        <f t="shared" si="95"/>
        <v>200</v>
      </c>
      <c r="P1228" s="2">
        <v>200</v>
      </c>
      <c r="Q1228" s="2"/>
      <c r="R1228" s="143" t="e">
        <f t="shared" si="96"/>
        <v>#DIV/0!</v>
      </c>
      <c r="S1228" s="143">
        <f t="shared" si="97"/>
        <v>0</v>
      </c>
      <c r="T1228" s="144">
        <f>IF(P1228="nio",0,IF(P1228&gt;0,VLOOKUP(K1228,'3-Productie normen'!A:W,VLOOKUP(P1228,'3-Productie normen'!$B$37:$C$59,2,FALSE),FALSE)))/VLOOKUP(B1228,'2-Kosten per locatie'!$A$11:$C$31,3,FALSE)</f>
        <v>0</v>
      </c>
      <c r="U1228" s="144">
        <f t="shared" si="98"/>
        <v>0</v>
      </c>
      <c r="V1228" s="145" t="str">
        <f>VLOOKUP(K1228,'3-Productie normen'!A:AG,29,FALSE)</f>
        <v>V</v>
      </c>
      <c r="W1228" s="145"/>
      <c r="X1228" s="146"/>
      <c r="Y1228" s="147">
        <f t="shared" si="99"/>
        <v>20000</v>
      </c>
    </row>
    <row r="1229" spans="1:25" s="148" customFormat="1" ht="13.9" customHeight="1">
      <c r="A1229" s="137">
        <v>1229</v>
      </c>
      <c r="B1229" s="138" t="s">
        <v>8342</v>
      </c>
      <c r="C1229" s="138" t="s">
        <v>1432</v>
      </c>
      <c r="D1229" s="138"/>
      <c r="E1229" s="2">
        <v>0</v>
      </c>
      <c r="F1229" s="2" t="s">
        <v>2140</v>
      </c>
      <c r="G1229" s="2"/>
      <c r="H1229" s="2"/>
      <c r="I1229" s="139"/>
      <c r="J1229" s="139" t="s">
        <v>2145</v>
      </c>
      <c r="K1229" s="139" t="s">
        <v>478</v>
      </c>
      <c r="L1229" s="139" t="s">
        <v>233</v>
      </c>
      <c r="M1229" s="140"/>
      <c r="N1229" s="141">
        <v>8</v>
      </c>
      <c r="O1229" s="142">
        <f t="shared" si="95"/>
        <v>200</v>
      </c>
      <c r="P1229" s="2">
        <v>200</v>
      </c>
      <c r="Q1229" s="2"/>
      <c r="R1229" s="143" t="e">
        <f t="shared" si="96"/>
        <v>#DIV/0!</v>
      </c>
      <c r="S1229" s="143">
        <f t="shared" si="97"/>
        <v>0</v>
      </c>
      <c r="T1229" s="144">
        <f>IF(P1229="nio",0,IF(P1229&gt;0,VLOOKUP(K1229,'3-Productie normen'!A:W,VLOOKUP(P1229,'3-Productie normen'!$B$37:$C$59,2,FALSE),FALSE)))/VLOOKUP(B1229,'2-Kosten per locatie'!$A$11:$C$31,3,FALSE)</f>
        <v>0</v>
      </c>
      <c r="U1229" s="144">
        <f t="shared" si="98"/>
        <v>0</v>
      </c>
      <c r="V1229" s="145" t="str">
        <f>VLOOKUP(K1229,'3-Productie normen'!A:AG,29,FALSE)</f>
        <v>B</v>
      </c>
      <c r="W1229" s="145"/>
      <c r="X1229" s="146"/>
      <c r="Y1229" s="147">
        <f t="shared" si="99"/>
        <v>1600</v>
      </c>
    </row>
    <row r="1230" spans="1:25" s="148" customFormat="1" ht="13.9" customHeight="1">
      <c r="A1230" s="137">
        <v>1230</v>
      </c>
      <c r="B1230" s="138" t="s">
        <v>8342</v>
      </c>
      <c r="C1230" s="138" t="s">
        <v>1432</v>
      </c>
      <c r="D1230" s="138"/>
      <c r="E1230" s="2">
        <v>0</v>
      </c>
      <c r="F1230" s="2" t="s">
        <v>2140</v>
      </c>
      <c r="G1230" s="2"/>
      <c r="H1230" s="2"/>
      <c r="I1230" s="139"/>
      <c r="J1230" s="139" t="s">
        <v>1619</v>
      </c>
      <c r="K1230" s="139" t="s">
        <v>478</v>
      </c>
      <c r="L1230" s="139" t="s">
        <v>233</v>
      </c>
      <c r="M1230" s="140"/>
      <c r="N1230" s="141">
        <v>8</v>
      </c>
      <c r="O1230" s="142">
        <f t="shared" si="95"/>
        <v>200</v>
      </c>
      <c r="P1230" s="2">
        <v>200</v>
      </c>
      <c r="Q1230" s="2"/>
      <c r="R1230" s="143" t="e">
        <f t="shared" si="96"/>
        <v>#DIV/0!</v>
      </c>
      <c r="S1230" s="143">
        <f t="shared" si="97"/>
        <v>0</v>
      </c>
      <c r="T1230" s="144">
        <f>IF(P1230="nio",0,IF(P1230&gt;0,VLOOKUP(K1230,'3-Productie normen'!A:W,VLOOKUP(P1230,'3-Productie normen'!$B$37:$C$59,2,FALSE),FALSE)))/VLOOKUP(B1230,'2-Kosten per locatie'!$A$11:$C$31,3,FALSE)</f>
        <v>0</v>
      </c>
      <c r="U1230" s="144">
        <f t="shared" si="98"/>
        <v>0</v>
      </c>
      <c r="V1230" s="145" t="str">
        <f>VLOOKUP(K1230,'3-Productie normen'!A:AG,29,FALSE)</f>
        <v>B</v>
      </c>
      <c r="W1230" s="145"/>
      <c r="X1230" s="146"/>
      <c r="Y1230" s="147">
        <f t="shared" si="99"/>
        <v>1600</v>
      </c>
    </row>
    <row r="1231" spans="1:25" s="148" customFormat="1" ht="13.9" customHeight="1">
      <c r="A1231" s="137">
        <v>1231</v>
      </c>
      <c r="B1231" s="138" t="s">
        <v>8342</v>
      </c>
      <c r="C1231" s="138" t="s">
        <v>1432</v>
      </c>
      <c r="D1231" s="138"/>
      <c r="E1231" s="2">
        <v>0</v>
      </c>
      <c r="F1231" s="2" t="s">
        <v>2140</v>
      </c>
      <c r="G1231" s="2"/>
      <c r="H1231" s="2"/>
      <c r="I1231" s="139"/>
      <c r="J1231" s="139" t="s">
        <v>57</v>
      </c>
      <c r="K1231" s="139" t="s">
        <v>57</v>
      </c>
      <c r="L1231" s="139" t="s">
        <v>739</v>
      </c>
      <c r="M1231" s="140"/>
      <c r="N1231" s="141">
        <v>2</v>
      </c>
      <c r="O1231" s="142">
        <f t="shared" si="95"/>
        <v>40</v>
      </c>
      <c r="P1231" s="2">
        <v>40</v>
      </c>
      <c r="Q1231" s="2"/>
      <c r="R1231" s="143" t="e">
        <f t="shared" si="96"/>
        <v>#DIV/0!</v>
      </c>
      <c r="S1231" s="143">
        <f t="shared" si="97"/>
        <v>0</v>
      </c>
      <c r="T1231" s="144">
        <f>IF(P1231="nio",0,IF(P1231&gt;0,VLOOKUP(K1231,'3-Productie normen'!A:W,VLOOKUP(P1231,'3-Productie normen'!$B$37:$C$59,2,FALSE),FALSE)))/VLOOKUP(B1231,'2-Kosten per locatie'!$A$11:$C$31,3,FALSE)</f>
        <v>0</v>
      </c>
      <c r="U1231" s="144">
        <f t="shared" si="98"/>
        <v>0</v>
      </c>
      <c r="V1231" s="145" t="str">
        <f>VLOOKUP(K1231,'3-Productie normen'!A:AG,29,FALSE)</f>
        <v>V</v>
      </c>
      <c r="W1231" s="145"/>
      <c r="X1231" s="146"/>
      <c r="Y1231" s="147">
        <f t="shared" si="99"/>
        <v>80</v>
      </c>
    </row>
    <row r="1232" spans="1:25" s="148" customFormat="1" ht="13.9" customHeight="1">
      <c r="A1232" s="137">
        <v>1232</v>
      </c>
      <c r="B1232" s="138" t="s">
        <v>8342</v>
      </c>
      <c r="C1232" s="138" t="s">
        <v>1432</v>
      </c>
      <c r="D1232" s="138"/>
      <c r="E1232" s="2">
        <v>0</v>
      </c>
      <c r="F1232" s="2" t="s">
        <v>2140</v>
      </c>
      <c r="G1232" s="2"/>
      <c r="H1232" s="2"/>
      <c r="I1232" s="139"/>
      <c r="J1232" s="139" t="s">
        <v>2146</v>
      </c>
      <c r="K1232" s="139" t="s">
        <v>57</v>
      </c>
      <c r="L1232" s="139" t="s">
        <v>739</v>
      </c>
      <c r="M1232" s="140"/>
      <c r="N1232" s="141">
        <v>6</v>
      </c>
      <c r="O1232" s="142">
        <f t="shared" si="95"/>
        <v>40</v>
      </c>
      <c r="P1232" s="2">
        <v>40</v>
      </c>
      <c r="Q1232" s="2"/>
      <c r="R1232" s="143" t="e">
        <f t="shared" si="96"/>
        <v>#DIV/0!</v>
      </c>
      <c r="S1232" s="143">
        <f t="shared" si="97"/>
        <v>0</v>
      </c>
      <c r="T1232" s="144">
        <f>IF(P1232="nio",0,IF(P1232&gt;0,VLOOKUP(K1232,'3-Productie normen'!A:W,VLOOKUP(P1232,'3-Productie normen'!$B$37:$C$59,2,FALSE),FALSE)))/VLOOKUP(B1232,'2-Kosten per locatie'!$A$11:$C$31,3,FALSE)</f>
        <v>0</v>
      </c>
      <c r="U1232" s="144">
        <f t="shared" si="98"/>
        <v>0</v>
      </c>
      <c r="V1232" s="145" t="str">
        <f>VLOOKUP(K1232,'3-Productie normen'!A:AG,29,FALSE)</f>
        <v>V</v>
      </c>
      <c r="W1232" s="145"/>
      <c r="X1232" s="146"/>
      <c r="Y1232" s="147">
        <f t="shared" si="99"/>
        <v>240</v>
      </c>
    </row>
    <row r="1233" spans="1:25" s="148" customFormat="1" ht="13.9" customHeight="1">
      <c r="A1233" s="137">
        <v>1233</v>
      </c>
      <c r="B1233" s="138" t="s">
        <v>8342</v>
      </c>
      <c r="C1233" s="138" t="s">
        <v>1432</v>
      </c>
      <c r="D1233" s="138"/>
      <c r="E1233" s="2">
        <v>0</v>
      </c>
      <c r="F1233" s="2" t="s">
        <v>2140</v>
      </c>
      <c r="G1233" s="2"/>
      <c r="H1233" s="2"/>
      <c r="I1233" s="139"/>
      <c r="J1233" s="139" t="s">
        <v>2130</v>
      </c>
      <c r="K1233" s="139" t="s">
        <v>612</v>
      </c>
      <c r="L1233" s="139" t="s">
        <v>233</v>
      </c>
      <c r="M1233" s="140"/>
      <c r="N1233" s="141">
        <v>44</v>
      </c>
      <c r="O1233" s="142">
        <f t="shared" si="95"/>
        <v>200</v>
      </c>
      <c r="P1233" s="2">
        <v>200</v>
      </c>
      <c r="Q1233" s="2"/>
      <c r="R1233" s="143" t="e">
        <f t="shared" si="96"/>
        <v>#DIV/0!</v>
      </c>
      <c r="S1233" s="143">
        <f t="shared" si="97"/>
        <v>0</v>
      </c>
      <c r="T1233" s="144">
        <f>IF(P1233="nio",0,IF(P1233&gt;0,VLOOKUP(K1233,'3-Productie normen'!A:W,VLOOKUP(P1233,'3-Productie normen'!$B$37:$C$59,2,FALSE),FALSE)))/VLOOKUP(B1233,'2-Kosten per locatie'!$A$11:$C$31,3,FALSE)</f>
        <v>0</v>
      </c>
      <c r="U1233" s="144">
        <f t="shared" si="98"/>
        <v>0</v>
      </c>
      <c r="V1233" s="145" t="str">
        <f>VLOOKUP(K1233,'3-Productie normen'!A:AG,29,FALSE)</f>
        <v>L</v>
      </c>
      <c r="W1233" s="145"/>
      <c r="X1233" s="146"/>
      <c r="Y1233" s="147">
        <f t="shared" si="99"/>
        <v>8800</v>
      </c>
    </row>
    <row r="1234" spans="1:25" s="148" customFormat="1" ht="13.9" customHeight="1">
      <c r="A1234" s="137">
        <v>1234</v>
      </c>
      <c r="B1234" s="138" t="s">
        <v>8342</v>
      </c>
      <c r="C1234" s="138" t="s">
        <v>1432</v>
      </c>
      <c r="D1234" s="138"/>
      <c r="E1234" s="2">
        <v>0</v>
      </c>
      <c r="F1234" s="2" t="s">
        <v>2140</v>
      </c>
      <c r="G1234" s="2"/>
      <c r="H1234" s="2"/>
      <c r="I1234" s="139"/>
      <c r="J1234" s="139" t="s">
        <v>2130</v>
      </c>
      <c r="K1234" s="139" t="s">
        <v>612</v>
      </c>
      <c r="L1234" s="139" t="s">
        <v>233</v>
      </c>
      <c r="M1234" s="140"/>
      <c r="N1234" s="141">
        <v>44</v>
      </c>
      <c r="O1234" s="142">
        <f t="shared" si="95"/>
        <v>200</v>
      </c>
      <c r="P1234" s="2">
        <v>200</v>
      </c>
      <c r="Q1234" s="2"/>
      <c r="R1234" s="143" t="e">
        <f t="shared" si="96"/>
        <v>#DIV/0!</v>
      </c>
      <c r="S1234" s="143">
        <f t="shared" si="97"/>
        <v>0</v>
      </c>
      <c r="T1234" s="144">
        <f>IF(P1234="nio",0,IF(P1234&gt;0,VLOOKUP(K1234,'3-Productie normen'!A:W,VLOOKUP(P1234,'3-Productie normen'!$B$37:$C$59,2,FALSE),FALSE)))/VLOOKUP(B1234,'2-Kosten per locatie'!$A$11:$C$31,3,FALSE)</f>
        <v>0</v>
      </c>
      <c r="U1234" s="144">
        <f t="shared" si="98"/>
        <v>0</v>
      </c>
      <c r="V1234" s="145" t="str">
        <f>VLOOKUP(K1234,'3-Productie normen'!A:AG,29,FALSE)</f>
        <v>L</v>
      </c>
      <c r="W1234" s="145"/>
      <c r="X1234" s="146"/>
      <c r="Y1234" s="147">
        <f t="shared" si="99"/>
        <v>8800</v>
      </c>
    </row>
    <row r="1235" spans="1:25" s="148" customFormat="1" ht="13.9" customHeight="1">
      <c r="A1235" s="137">
        <v>1235</v>
      </c>
      <c r="B1235" s="138" t="s">
        <v>8342</v>
      </c>
      <c r="C1235" s="138" t="s">
        <v>1432</v>
      </c>
      <c r="D1235" s="138"/>
      <c r="E1235" s="2">
        <v>0</v>
      </c>
      <c r="F1235" s="2" t="s">
        <v>2140</v>
      </c>
      <c r="G1235" s="2"/>
      <c r="H1235" s="2"/>
      <c r="I1235" s="139"/>
      <c r="J1235" s="139" t="s">
        <v>2130</v>
      </c>
      <c r="K1235" s="139" t="s">
        <v>612</v>
      </c>
      <c r="L1235" s="139" t="s">
        <v>233</v>
      </c>
      <c r="M1235" s="140"/>
      <c r="N1235" s="141">
        <v>36</v>
      </c>
      <c r="O1235" s="142">
        <f t="shared" si="95"/>
        <v>200</v>
      </c>
      <c r="P1235" s="2">
        <v>200</v>
      </c>
      <c r="Q1235" s="2"/>
      <c r="R1235" s="143" t="e">
        <f t="shared" si="96"/>
        <v>#DIV/0!</v>
      </c>
      <c r="S1235" s="143">
        <f t="shared" si="97"/>
        <v>0</v>
      </c>
      <c r="T1235" s="144">
        <f>IF(P1235="nio",0,IF(P1235&gt;0,VLOOKUP(K1235,'3-Productie normen'!A:W,VLOOKUP(P1235,'3-Productie normen'!$B$37:$C$59,2,FALSE),FALSE)))/VLOOKUP(B1235,'2-Kosten per locatie'!$A$11:$C$31,3,FALSE)</f>
        <v>0</v>
      </c>
      <c r="U1235" s="144">
        <f t="shared" si="98"/>
        <v>0</v>
      </c>
      <c r="V1235" s="145" t="str">
        <f>VLOOKUP(K1235,'3-Productie normen'!A:AG,29,FALSE)</f>
        <v>L</v>
      </c>
      <c r="W1235" s="145"/>
      <c r="X1235" s="146"/>
      <c r="Y1235" s="147">
        <f t="shared" si="99"/>
        <v>7200</v>
      </c>
    </row>
    <row r="1236" spans="1:25" s="148" customFormat="1" ht="13.9" customHeight="1">
      <c r="A1236" s="137">
        <v>1236</v>
      </c>
      <c r="B1236" s="138" t="s">
        <v>8342</v>
      </c>
      <c r="C1236" s="138" t="s">
        <v>1432</v>
      </c>
      <c r="D1236" s="138"/>
      <c r="E1236" s="2">
        <v>0</v>
      </c>
      <c r="F1236" s="2" t="s">
        <v>2140</v>
      </c>
      <c r="G1236" s="2"/>
      <c r="H1236" s="2"/>
      <c r="I1236" s="139"/>
      <c r="J1236" s="139" t="s">
        <v>2130</v>
      </c>
      <c r="K1236" s="139" t="s">
        <v>612</v>
      </c>
      <c r="L1236" s="139" t="s">
        <v>233</v>
      </c>
      <c r="M1236" s="140"/>
      <c r="N1236" s="141">
        <v>36</v>
      </c>
      <c r="O1236" s="142">
        <f t="shared" si="95"/>
        <v>200</v>
      </c>
      <c r="P1236" s="2">
        <v>200</v>
      </c>
      <c r="Q1236" s="2"/>
      <c r="R1236" s="143" t="e">
        <f t="shared" si="96"/>
        <v>#DIV/0!</v>
      </c>
      <c r="S1236" s="143">
        <f t="shared" si="97"/>
        <v>0</v>
      </c>
      <c r="T1236" s="144">
        <f>IF(P1236="nio",0,IF(P1236&gt;0,VLOOKUP(K1236,'3-Productie normen'!A:W,VLOOKUP(P1236,'3-Productie normen'!$B$37:$C$59,2,FALSE),FALSE)))/VLOOKUP(B1236,'2-Kosten per locatie'!$A$11:$C$31,3,FALSE)</f>
        <v>0</v>
      </c>
      <c r="U1236" s="144">
        <f t="shared" si="98"/>
        <v>0</v>
      </c>
      <c r="V1236" s="145" t="str">
        <f>VLOOKUP(K1236,'3-Productie normen'!A:AG,29,FALSE)</f>
        <v>L</v>
      </c>
      <c r="W1236" s="145"/>
      <c r="X1236" s="146"/>
      <c r="Y1236" s="147">
        <f t="shared" si="99"/>
        <v>7200</v>
      </c>
    </row>
    <row r="1237" spans="1:25" s="148" customFormat="1" ht="13.9" customHeight="1">
      <c r="A1237" s="137">
        <v>1237</v>
      </c>
      <c r="B1237" s="138" t="s">
        <v>8342</v>
      </c>
      <c r="C1237" s="138" t="s">
        <v>1432</v>
      </c>
      <c r="D1237" s="138"/>
      <c r="E1237" s="2">
        <v>0</v>
      </c>
      <c r="F1237" s="2" t="s">
        <v>2140</v>
      </c>
      <c r="G1237" s="2"/>
      <c r="H1237" s="2"/>
      <c r="I1237" s="139"/>
      <c r="J1237" s="139" t="s">
        <v>2147</v>
      </c>
      <c r="K1237" s="139" t="s">
        <v>612</v>
      </c>
      <c r="L1237" s="139" t="s">
        <v>233</v>
      </c>
      <c r="M1237" s="140"/>
      <c r="N1237" s="141">
        <v>87</v>
      </c>
      <c r="O1237" s="142">
        <f t="shared" si="95"/>
        <v>200</v>
      </c>
      <c r="P1237" s="2">
        <v>200</v>
      </c>
      <c r="Q1237" s="2"/>
      <c r="R1237" s="143" t="e">
        <f t="shared" si="96"/>
        <v>#DIV/0!</v>
      </c>
      <c r="S1237" s="143">
        <f t="shared" si="97"/>
        <v>0</v>
      </c>
      <c r="T1237" s="144">
        <f>IF(P1237="nio",0,IF(P1237&gt;0,VLOOKUP(K1237,'3-Productie normen'!A:W,VLOOKUP(P1237,'3-Productie normen'!$B$37:$C$59,2,FALSE),FALSE)))/VLOOKUP(B1237,'2-Kosten per locatie'!$A$11:$C$31,3,FALSE)</f>
        <v>0</v>
      </c>
      <c r="U1237" s="144">
        <f t="shared" si="98"/>
        <v>0</v>
      </c>
      <c r="V1237" s="145" t="str">
        <f>VLOOKUP(K1237,'3-Productie normen'!A:AG,29,FALSE)</f>
        <v>L</v>
      </c>
      <c r="W1237" s="145"/>
      <c r="X1237" s="146"/>
      <c r="Y1237" s="147">
        <f t="shared" si="99"/>
        <v>17400</v>
      </c>
    </row>
    <row r="1238" spans="1:25" s="148" customFormat="1" ht="13.9" customHeight="1">
      <c r="A1238" s="137">
        <v>1238</v>
      </c>
      <c r="B1238" s="138" t="s">
        <v>8342</v>
      </c>
      <c r="C1238" s="138" t="s">
        <v>1432</v>
      </c>
      <c r="D1238" s="138"/>
      <c r="E1238" s="2">
        <v>0</v>
      </c>
      <c r="F1238" s="2" t="s">
        <v>2140</v>
      </c>
      <c r="G1238" s="2"/>
      <c r="H1238" s="2"/>
      <c r="I1238" s="139"/>
      <c r="J1238" s="139" t="s">
        <v>2148</v>
      </c>
      <c r="K1238" s="139" t="s">
        <v>478</v>
      </c>
      <c r="L1238" s="139" t="s">
        <v>233</v>
      </c>
      <c r="M1238" s="140"/>
      <c r="N1238" s="141">
        <v>58</v>
      </c>
      <c r="O1238" s="142">
        <f t="shared" si="95"/>
        <v>200</v>
      </c>
      <c r="P1238" s="2">
        <v>200</v>
      </c>
      <c r="Q1238" s="2"/>
      <c r="R1238" s="143" t="e">
        <f t="shared" si="96"/>
        <v>#DIV/0!</v>
      </c>
      <c r="S1238" s="143">
        <f t="shared" si="97"/>
        <v>0</v>
      </c>
      <c r="T1238" s="144">
        <f>IF(P1238="nio",0,IF(P1238&gt;0,VLOOKUP(K1238,'3-Productie normen'!A:W,VLOOKUP(P1238,'3-Productie normen'!$B$37:$C$59,2,FALSE),FALSE)))/VLOOKUP(B1238,'2-Kosten per locatie'!$A$11:$C$31,3,FALSE)</f>
        <v>0</v>
      </c>
      <c r="U1238" s="144">
        <f t="shared" si="98"/>
        <v>0</v>
      </c>
      <c r="V1238" s="145" t="str">
        <f>VLOOKUP(K1238,'3-Productie normen'!A:AG,29,FALSE)</f>
        <v>B</v>
      </c>
      <c r="W1238" s="145"/>
      <c r="X1238" s="146"/>
      <c r="Y1238" s="147">
        <f t="shared" si="99"/>
        <v>11600</v>
      </c>
    </row>
    <row r="1239" spans="1:25" s="148" customFormat="1" ht="13.9" customHeight="1">
      <c r="A1239" s="137">
        <v>1239</v>
      </c>
      <c r="B1239" s="138" t="s">
        <v>8342</v>
      </c>
      <c r="C1239" s="138" t="s">
        <v>1432</v>
      </c>
      <c r="D1239" s="138"/>
      <c r="E1239" s="2">
        <v>0</v>
      </c>
      <c r="F1239" s="2" t="s">
        <v>2140</v>
      </c>
      <c r="G1239" s="2"/>
      <c r="H1239" s="2"/>
      <c r="I1239" s="139"/>
      <c r="J1239" s="139" t="s">
        <v>2149</v>
      </c>
      <c r="K1239" s="139" t="s">
        <v>417</v>
      </c>
      <c r="L1239" s="139" t="s">
        <v>233</v>
      </c>
      <c r="M1239" s="140"/>
      <c r="N1239" s="141">
        <v>23</v>
      </c>
      <c r="O1239" s="142">
        <f t="shared" si="95"/>
        <v>200</v>
      </c>
      <c r="P1239" s="2">
        <v>200</v>
      </c>
      <c r="Q1239" s="2"/>
      <c r="R1239" s="143" t="e">
        <f t="shared" si="96"/>
        <v>#DIV/0!</v>
      </c>
      <c r="S1239" s="143">
        <f t="shared" si="97"/>
        <v>0</v>
      </c>
      <c r="T1239" s="144">
        <f>IF(P1239="nio",0,IF(P1239&gt;0,VLOOKUP(K1239,'3-Productie normen'!A:W,VLOOKUP(P1239,'3-Productie normen'!$B$37:$C$59,2,FALSE),FALSE)))/VLOOKUP(B1239,'2-Kosten per locatie'!$A$11:$C$31,3,FALSE)</f>
        <v>0</v>
      </c>
      <c r="U1239" s="144">
        <f t="shared" si="98"/>
        <v>0</v>
      </c>
      <c r="V1239" s="145" t="str">
        <f>VLOOKUP(K1239,'3-Productie normen'!A:AG,29,FALSE)</f>
        <v>B</v>
      </c>
      <c r="W1239" s="145"/>
      <c r="X1239" s="146"/>
      <c r="Y1239" s="147">
        <f t="shared" si="99"/>
        <v>4600</v>
      </c>
    </row>
    <row r="1240" spans="1:25" s="148" customFormat="1" ht="13.9" customHeight="1">
      <c r="A1240" s="137">
        <v>1240</v>
      </c>
      <c r="B1240" s="138" t="s">
        <v>8342</v>
      </c>
      <c r="C1240" s="138" t="s">
        <v>1432</v>
      </c>
      <c r="D1240" s="138"/>
      <c r="E1240" s="2">
        <v>0</v>
      </c>
      <c r="F1240" s="2" t="s">
        <v>2140</v>
      </c>
      <c r="G1240" s="2"/>
      <c r="H1240" s="2"/>
      <c r="I1240" s="139"/>
      <c r="J1240" s="139" t="s">
        <v>2150</v>
      </c>
      <c r="K1240" s="139" t="s">
        <v>478</v>
      </c>
      <c r="L1240" s="139" t="s">
        <v>233</v>
      </c>
      <c r="M1240" s="140"/>
      <c r="N1240" s="141">
        <v>44</v>
      </c>
      <c r="O1240" s="142">
        <f t="shared" si="95"/>
        <v>200</v>
      </c>
      <c r="P1240" s="2">
        <v>200</v>
      </c>
      <c r="Q1240" s="2"/>
      <c r="R1240" s="143" t="e">
        <f t="shared" si="96"/>
        <v>#DIV/0!</v>
      </c>
      <c r="S1240" s="143">
        <f t="shared" si="97"/>
        <v>0</v>
      </c>
      <c r="T1240" s="144">
        <f>IF(P1240="nio",0,IF(P1240&gt;0,VLOOKUP(K1240,'3-Productie normen'!A:W,VLOOKUP(P1240,'3-Productie normen'!$B$37:$C$59,2,FALSE),FALSE)))/VLOOKUP(B1240,'2-Kosten per locatie'!$A$11:$C$31,3,FALSE)</f>
        <v>0</v>
      </c>
      <c r="U1240" s="144">
        <f t="shared" si="98"/>
        <v>0</v>
      </c>
      <c r="V1240" s="145" t="str">
        <f>VLOOKUP(K1240,'3-Productie normen'!A:AG,29,FALSE)</f>
        <v>B</v>
      </c>
      <c r="W1240" s="145"/>
      <c r="X1240" s="146"/>
      <c r="Y1240" s="147">
        <f t="shared" si="99"/>
        <v>8800</v>
      </c>
    </row>
    <row r="1241" spans="1:25" s="148" customFormat="1" ht="13.9" customHeight="1">
      <c r="A1241" s="137">
        <v>1241</v>
      </c>
      <c r="B1241" s="138" t="s">
        <v>8342</v>
      </c>
      <c r="C1241" s="138" t="s">
        <v>1432</v>
      </c>
      <c r="D1241" s="138"/>
      <c r="E1241" s="2">
        <v>0</v>
      </c>
      <c r="F1241" s="2" t="s">
        <v>2140</v>
      </c>
      <c r="G1241" s="2"/>
      <c r="H1241" s="2"/>
      <c r="I1241" s="139"/>
      <c r="J1241" s="139" t="s">
        <v>2151</v>
      </c>
      <c r="K1241" s="139" t="s">
        <v>478</v>
      </c>
      <c r="L1241" s="139" t="s">
        <v>233</v>
      </c>
      <c r="M1241" s="140"/>
      <c r="N1241" s="141">
        <v>28</v>
      </c>
      <c r="O1241" s="142">
        <f t="shared" si="95"/>
        <v>200</v>
      </c>
      <c r="P1241" s="2">
        <v>200</v>
      </c>
      <c r="Q1241" s="2"/>
      <c r="R1241" s="143" t="e">
        <f t="shared" si="96"/>
        <v>#DIV/0!</v>
      </c>
      <c r="S1241" s="143">
        <f t="shared" si="97"/>
        <v>0</v>
      </c>
      <c r="T1241" s="144">
        <f>IF(P1241="nio",0,IF(P1241&gt;0,VLOOKUP(K1241,'3-Productie normen'!A:W,VLOOKUP(P1241,'3-Productie normen'!$B$37:$C$59,2,FALSE),FALSE)))/VLOOKUP(B1241,'2-Kosten per locatie'!$A$11:$C$31,3,FALSE)</f>
        <v>0</v>
      </c>
      <c r="U1241" s="144">
        <f t="shared" si="98"/>
        <v>0</v>
      </c>
      <c r="V1241" s="145" t="str">
        <f>VLOOKUP(K1241,'3-Productie normen'!A:AG,29,FALSE)</f>
        <v>B</v>
      </c>
      <c r="W1241" s="145"/>
      <c r="X1241" s="146"/>
      <c r="Y1241" s="147">
        <f t="shared" si="99"/>
        <v>5600</v>
      </c>
    </row>
    <row r="1242" spans="1:25" s="148" customFormat="1" ht="13.9" customHeight="1">
      <c r="A1242" s="137">
        <v>1242</v>
      </c>
      <c r="B1242" s="138" t="s">
        <v>8342</v>
      </c>
      <c r="C1242" s="138" t="s">
        <v>1432</v>
      </c>
      <c r="D1242" s="138"/>
      <c r="E1242" s="2">
        <v>0</v>
      </c>
      <c r="F1242" s="2" t="s">
        <v>2140</v>
      </c>
      <c r="G1242" s="2"/>
      <c r="H1242" s="2"/>
      <c r="I1242" s="139"/>
      <c r="J1242" s="139" t="s">
        <v>2126</v>
      </c>
      <c r="K1242" s="139" t="s">
        <v>248</v>
      </c>
      <c r="L1242" s="139" t="s">
        <v>84</v>
      </c>
      <c r="M1242" s="140"/>
      <c r="N1242" s="141">
        <v>13</v>
      </c>
      <c r="O1242" s="142">
        <f t="shared" si="95"/>
        <v>200</v>
      </c>
      <c r="P1242" s="2">
        <v>200</v>
      </c>
      <c r="Q1242" s="2"/>
      <c r="R1242" s="143" t="e">
        <f t="shared" si="96"/>
        <v>#DIV/0!</v>
      </c>
      <c r="S1242" s="143">
        <f t="shared" si="97"/>
        <v>0</v>
      </c>
      <c r="T1242" s="144">
        <f>IF(P1242="nio",0,IF(P1242&gt;0,VLOOKUP(K1242,'3-Productie normen'!A:W,VLOOKUP(P1242,'3-Productie normen'!$B$37:$C$59,2,FALSE),FALSE)))/VLOOKUP(B1242,'2-Kosten per locatie'!$A$11:$C$31,3,FALSE)</f>
        <v>0</v>
      </c>
      <c r="U1242" s="144">
        <f t="shared" si="98"/>
        <v>0</v>
      </c>
      <c r="V1242" s="145" t="str">
        <f>VLOOKUP(K1242,'3-Productie normen'!A:AG,29,FALSE)</f>
        <v>V</v>
      </c>
      <c r="W1242" s="145"/>
      <c r="X1242" s="146"/>
      <c r="Y1242" s="147">
        <f t="shared" si="99"/>
        <v>2600</v>
      </c>
    </row>
    <row r="1243" spans="1:25" s="148" customFormat="1" ht="13.9" customHeight="1">
      <c r="A1243" s="137">
        <v>1243</v>
      </c>
      <c r="B1243" s="138" t="s">
        <v>1427</v>
      </c>
      <c r="C1243" s="138" t="s">
        <v>1433</v>
      </c>
      <c r="D1243" s="138"/>
      <c r="E1243" s="2">
        <v>0</v>
      </c>
      <c r="F1243" s="2" t="s">
        <v>81</v>
      </c>
      <c r="G1243" s="2" t="s">
        <v>2152</v>
      </c>
      <c r="H1243" s="2"/>
      <c r="I1243" s="139"/>
      <c r="J1243" s="139" t="s">
        <v>253</v>
      </c>
      <c r="K1243" s="139" t="s">
        <v>4571</v>
      </c>
      <c r="L1243" s="139" t="s">
        <v>2117</v>
      </c>
      <c r="M1243" s="140" t="s">
        <v>8160</v>
      </c>
      <c r="N1243" s="141">
        <v>7.2</v>
      </c>
      <c r="O1243" s="142">
        <f t="shared" si="95"/>
        <v>200</v>
      </c>
      <c r="P1243" s="2">
        <v>200</v>
      </c>
      <c r="Q1243" s="2"/>
      <c r="R1243" s="143" t="e">
        <f t="shared" si="96"/>
        <v>#DIV/0!</v>
      </c>
      <c r="S1243" s="143">
        <f t="shared" si="97"/>
        <v>0</v>
      </c>
      <c r="T1243" s="144">
        <f>IF(P1243="nio",0,IF(P1243&gt;0,VLOOKUP(K1243,'3-Productie normen'!A:W,VLOOKUP(P1243,'3-Productie normen'!$B$37:$C$59,2,FALSE),FALSE)))/VLOOKUP(B1243,'2-Kosten per locatie'!$A$11:$C$31,3,FALSE)</f>
        <v>0</v>
      </c>
      <c r="U1243" s="144">
        <f t="shared" si="98"/>
        <v>0</v>
      </c>
      <c r="V1243" s="145" t="str">
        <f>VLOOKUP(K1243,'3-Productie normen'!A:AG,29,FALSE)</f>
        <v>V</v>
      </c>
      <c r="W1243" s="145"/>
      <c r="X1243" s="146"/>
      <c r="Y1243" s="147">
        <f t="shared" si="99"/>
        <v>1440</v>
      </c>
    </row>
    <row r="1244" spans="1:25" s="148" customFormat="1" ht="13.9" customHeight="1">
      <c r="A1244" s="137">
        <v>1244</v>
      </c>
      <c r="B1244" s="138" t="s">
        <v>1427</v>
      </c>
      <c r="C1244" s="138" t="s">
        <v>1433</v>
      </c>
      <c r="D1244" s="138"/>
      <c r="E1244" s="2">
        <v>0</v>
      </c>
      <c r="F1244" s="2" t="s">
        <v>81</v>
      </c>
      <c r="G1244" s="2" t="s">
        <v>1755</v>
      </c>
      <c r="H1244" s="2"/>
      <c r="I1244" s="139"/>
      <c r="J1244" s="139" t="s">
        <v>1619</v>
      </c>
      <c r="K1244" s="139" t="s">
        <v>478</v>
      </c>
      <c r="L1244" s="139" t="s">
        <v>2096</v>
      </c>
      <c r="M1244" s="140"/>
      <c r="N1244" s="141">
        <v>36.299999999999997</v>
      </c>
      <c r="O1244" s="142">
        <f t="shared" si="95"/>
        <v>80</v>
      </c>
      <c r="P1244" s="2">
        <v>80</v>
      </c>
      <c r="Q1244" s="2"/>
      <c r="R1244" s="143" t="e">
        <f t="shared" si="96"/>
        <v>#DIV/0!</v>
      </c>
      <c r="S1244" s="143">
        <f t="shared" si="97"/>
        <v>0</v>
      </c>
      <c r="T1244" s="144">
        <f>IF(P1244="nio",0,IF(P1244&gt;0,VLOOKUP(K1244,'3-Productie normen'!A:W,VLOOKUP(P1244,'3-Productie normen'!$B$37:$C$59,2,FALSE),FALSE)))/VLOOKUP(B1244,'2-Kosten per locatie'!$A$11:$C$31,3,FALSE)</f>
        <v>0</v>
      </c>
      <c r="U1244" s="144">
        <f t="shared" si="98"/>
        <v>0</v>
      </c>
      <c r="V1244" s="145" t="str">
        <f>VLOOKUP(K1244,'3-Productie normen'!A:AG,29,FALSE)</f>
        <v>B</v>
      </c>
      <c r="W1244" s="145"/>
      <c r="X1244" s="146"/>
      <c r="Y1244" s="147">
        <f t="shared" si="99"/>
        <v>2904</v>
      </c>
    </row>
    <row r="1245" spans="1:25" s="148" customFormat="1" ht="13.9" customHeight="1">
      <c r="A1245" s="137">
        <v>1245</v>
      </c>
      <c r="B1245" s="138" t="s">
        <v>1427</v>
      </c>
      <c r="C1245" s="138" t="s">
        <v>1433</v>
      </c>
      <c r="D1245" s="138"/>
      <c r="E1245" s="2">
        <v>0</v>
      </c>
      <c r="F1245" s="2" t="s">
        <v>81</v>
      </c>
      <c r="G1245" s="2" t="s">
        <v>1344</v>
      </c>
      <c r="H1245" s="2"/>
      <c r="I1245" s="139"/>
      <c r="J1245" s="139" t="s">
        <v>2098</v>
      </c>
      <c r="K1245" s="139" t="s">
        <v>304</v>
      </c>
      <c r="L1245" s="139" t="s">
        <v>2153</v>
      </c>
      <c r="M1245" s="140"/>
      <c r="N1245" s="141">
        <v>333.5</v>
      </c>
      <c r="O1245" s="142">
        <f t="shared" si="95"/>
        <v>200</v>
      </c>
      <c r="P1245" s="2">
        <v>200</v>
      </c>
      <c r="Q1245" s="2"/>
      <c r="R1245" s="143" t="e">
        <f t="shared" si="96"/>
        <v>#DIV/0!</v>
      </c>
      <c r="S1245" s="143">
        <f t="shared" si="97"/>
        <v>0</v>
      </c>
      <c r="T1245" s="144">
        <f>IF(P1245="nio",0,IF(P1245&gt;0,VLOOKUP(K1245,'3-Productie normen'!A:W,VLOOKUP(P1245,'3-Productie normen'!$B$37:$C$59,2,FALSE),FALSE)))/VLOOKUP(B1245,'2-Kosten per locatie'!$A$11:$C$31,3,FALSE)</f>
        <v>0</v>
      </c>
      <c r="U1245" s="144">
        <f t="shared" si="98"/>
        <v>0</v>
      </c>
      <c r="V1245" s="145" t="str">
        <f>VLOOKUP(K1245,'3-Productie normen'!A:AG,29,FALSE)</f>
        <v>V</v>
      </c>
      <c r="W1245" s="145"/>
      <c r="X1245" s="146"/>
      <c r="Y1245" s="147">
        <f t="shared" si="99"/>
        <v>66700</v>
      </c>
    </row>
    <row r="1246" spans="1:25" s="148" customFormat="1" ht="13.9" customHeight="1">
      <c r="A1246" s="137">
        <v>1246</v>
      </c>
      <c r="B1246" s="138" t="s">
        <v>1427</v>
      </c>
      <c r="C1246" s="138" t="s">
        <v>1433</v>
      </c>
      <c r="D1246" s="138"/>
      <c r="E1246" s="2">
        <v>0</v>
      </c>
      <c r="F1246" s="2" t="s">
        <v>81</v>
      </c>
      <c r="G1246" s="2" t="s">
        <v>2154</v>
      </c>
      <c r="H1246" s="2"/>
      <c r="I1246" s="139"/>
      <c r="J1246" s="139" t="s">
        <v>309</v>
      </c>
      <c r="K1246" s="139" t="s">
        <v>1510</v>
      </c>
      <c r="L1246" s="139" t="s">
        <v>2155</v>
      </c>
      <c r="M1246" s="140"/>
      <c r="N1246" s="141">
        <v>30.7</v>
      </c>
      <c r="O1246" s="142">
        <f t="shared" si="95"/>
        <v>200</v>
      </c>
      <c r="P1246" s="2">
        <v>200</v>
      </c>
      <c r="Q1246" s="2"/>
      <c r="R1246" s="143" t="e">
        <f t="shared" si="96"/>
        <v>#DIV/0!</v>
      </c>
      <c r="S1246" s="143">
        <f t="shared" si="97"/>
        <v>0</v>
      </c>
      <c r="T1246" s="144">
        <f>IF(P1246="nio",0,IF(P1246&gt;0,VLOOKUP(K1246,'3-Productie normen'!A:W,VLOOKUP(P1246,'3-Productie normen'!$B$37:$C$59,2,FALSE),FALSE)))/VLOOKUP(B1246,'2-Kosten per locatie'!$A$11:$C$31,3,FALSE)</f>
        <v>0</v>
      </c>
      <c r="U1246" s="144">
        <f t="shared" si="98"/>
        <v>0</v>
      </c>
      <c r="V1246" s="145" t="str">
        <f>VLOOKUP(K1246,'3-Productie normen'!A:AG,29,FALSE)</f>
        <v>L</v>
      </c>
      <c r="W1246" s="145"/>
      <c r="X1246" s="146"/>
      <c r="Y1246" s="147">
        <f t="shared" si="99"/>
        <v>6140</v>
      </c>
    </row>
    <row r="1247" spans="1:25" s="148" customFormat="1" ht="13.9" customHeight="1">
      <c r="A1247" s="137">
        <v>1247</v>
      </c>
      <c r="B1247" s="138" t="s">
        <v>1427</v>
      </c>
      <c r="C1247" s="138" t="s">
        <v>1433</v>
      </c>
      <c r="D1247" s="138"/>
      <c r="E1247" s="2">
        <v>0</v>
      </c>
      <c r="F1247" s="2" t="s">
        <v>81</v>
      </c>
      <c r="G1247" s="2" t="s">
        <v>1522</v>
      </c>
      <c r="H1247" s="2"/>
      <c r="I1247" s="139"/>
      <c r="J1247" s="139" t="s">
        <v>1619</v>
      </c>
      <c r="K1247" s="139" t="s">
        <v>478</v>
      </c>
      <c r="L1247" s="139" t="s">
        <v>2117</v>
      </c>
      <c r="M1247" s="140" t="s">
        <v>8160</v>
      </c>
      <c r="N1247" s="141">
        <v>82.2</v>
      </c>
      <c r="O1247" s="142">
        <f t="shared" si="95"/>
        <v>80</v>
      </c>
      <c r="P1247" s="2">
        <v>80</v>
      </c>
      <c r="Q1247" s="2"/>
      <c r="R1247" s="143" t="e">
        <f t="shared" si="96"/>
        <v>#DIV/0!</v>
      </c>
      <c r="S1247" s="143">
        <f t="shared" si="97"/>
        <v>0</v>
      </c>
      <c r="T1247" s="144">
        <f>IF(P1247="nio",0,IF(P1247&gt;0,VLOOKUP(K1247,'3-Productie normen'!A:W,VLOOKUP(P1247,'3-Productie normen'!$B$37:$C$59,2,FALSE),FALSE)))/VLOOKUP(B1247,'2-Kosten per locatie'!$A$11:$C$31,3,FALSE)</f>
        <v>0</v>
      </c>
      <c r="U1247" s="144">
        <f t="shared" si="98"/>
        <v>0</v>
      </c>
      <c r="V1247" s="145" t="str">
        <f>VLOOKUP(K1247,'3-Productie normen'!A:AG,29,FALSE)</f>
        <v>B</v>
      </c>
      <c r="W1247" s="145"/>
      <c r="X1247" s="146"/>
      <c r="Y1247" s="147">
        <f t="shared" si="99"/>
        <v>6576</v>
      </c>
    </row>
    <row r="1248" spans="1:25" s="148" customFormat="1" ht="13.9" customHeight="1">
      <c r="A1248" s="137">
        <v>1248</v>
      </c>
      <c r="B1248" s="138" t="s">
        <v>1427</v>
      </c>
      <c r="C1248" s="138" t="s">
        <v>1433</v>
      </c>
      <c r="D1248" s="138"/>
      <c r="E1248" s="2">
        <v>0</v>
      </c>
      <c r="F1248" s="2" t="s">
        <v>81</v>
      </c>
      <c r="G1248" s="2" t="s">
        <v>1530</v>
      </c>
      <c r="H1248" s="2"/>
      <c r="I1248" s="139"/>
      <c r="J1248" s="139" t="s">
        <v>2101</v>
      </c>
      <c r="K1248" s="139" t="s">
        <v>259</v>
      </c>
      <c r="L1248" s="139" t="s">
        <v>2117</v>
      </c>
      <c r="M1248" s="140"/>
      <c r="N1248" s="141">
        <v>3.9</v>
      </c>
      <c r="O1248" s="142">
        <f t="shared" si="95"/>
        <v>0</v>
      </c>
      <c r="P1248" s="2" t="s">
        <v>477</v>
      </c>
      <c r="Q1248" s="2"/>
      <c r="R1248" s="143">
        <f t="shared" si="96"/>
        <v>0</v>
      </c>
      <c r="S1248" s="143">
        <f t="shared" si="97"/>
        <v>0</v>
      </c>
      <c r="T1248" s="144">
        <f>IF(P1248="nio",0,IF(P1248&gt;0,VLOOKUP(K1248,'3-Productie normen'!A:W,VLOOKUP(P1248,'3-Productie normen'!$B$37:$C$59,2,FALSE),FALSE)))/VLOOKUP(B1248,'2-Kosten per locatie'!$A$11:$C$31,3,FALSE)</f>
        <v>0</v>
      </c>
      <c r="U1248" s="144">
        <f t="shared" si="98"/>
        <v>0</v>
      </c>
      <c r="V1248" s="145">
        <f>VLOOKUP(K1248,'3-Productie normen'!A:AG,29,FALSE)</f>
        <v>0</v>
      </c>
      <c r="W1248" s="145"/>
      <c r="X1248" s="146"/>
      <c r="Y1248" s="147">
        <f t="shared" si="99"/>
        <v>0</v>
      </c>
    </row>
    <row r="1249" spans="1:25" s="148" customFormat="1" ht="13.9" customHeight="1">
      <c r="A1249" s="137">
        <v>1249</v>
      </c>
      <c r="B1249" s="138" t="s">
        <v>1427</v>
      </c>
      <c r="C1249" s="138" t="s">
        <v>1433</v>
      </c>
      <c r="D1249" s="138"/>
      <c r="E1249" s="2">
        <v>0</v>
      </c>
      <c r="F1249" s="2" t="s">
        <v>81</v>
      </c>
      <c r="G1249" s="2" t="s">
        <v>1524</v>
      </c>
      <c r="H1249" s="2"/>
      <c r="I1249" s="139"/>
      <c r="J1249" s="139" t="s">
        <v>2101</v>
      </c>
      <c r="K1249" s="139" t="s">
        <v>259</v>
      </c>
      <c r="L1249" s="139" t="s">
        <v>2117</v>
      </c>
      <c r="M1249" s="140"/>
      <c r="N1249" s="141">
        <v>6.6</v>
      </c>
      <c r="O1249" s="142">
        <f t="shared" si="95"/>
        <v>0</v>
      </c>
      <c r="P1249" s="2" t="s">
        <v>477</v>
      </c>
      <c r="Q1249" s="2"/>
      <c r="R1249" s="143">
        <f t="shared" si="96"/>
        <v>0</v>
      </c>
      <c r="S1249" s="143">
        <f t="shared" si="97"/>
        <v>0</v>
      </c>
      <c r="T1249" s="144">
        <f>IF(P1249="nio",0,IF(P1249&gt;0,VLOOKUP(K1249,'3-Productie normen'!A:W,VLOOKUP(P1249,'3-Productie normen'!$B$37:$C$59,2,FALSE),FALSE)))/VLOOKUP(B1249,'2-Kosten per locatie'!$A$11:$C$31,3,FALSE)</f>
        <v>0</v>
      </c>
      <c r="U1249" s="144">
        <f t="shared" si="98"/>
        <v>0</v>
      </c>
      <c r="V1249" s="145">
        <f>VLOOKUP(K1249,'3-Productie normen'!A:AG,29,FALSE)</f>
        <v>0</v>
      </c>
      <c r="W1249" s="145"/>
      <c r="X1249" s="146"/>
      <c r="Y1249" s="147">
        <f t="shared" si="99"/>
        <v>0</v>
      </c>
    </row>
    <row r="1250" spans="1:25" s="148" customFormat="1" ht="13.9" customHeight="1">
      <c r="A1250" s="137">
        <v>1250</v>
      </c>
      <c r="B1250" s="138" t="s">
        <v>1427</v>
      </c>
      <c r="C1250" s="138" t="s">
        <v>1433</v>
      </c>
      <c r="D1250" s="138"/>
      <c r="E1250" s="2">
        <v>0</v>
      </c>
      <c r="F1250" s="2" t="s">
        <v>81</v>
      </c>
      <c r="G1250" s="2" t="s">
        <v>349</v>
      </c>
      <c r="H1250" s="2"/>
      <c r="I1250" s="139"/>
      <c r="J1250" s="139" t="s">
        <v>1619</v>
      </c>
      <c r="K1250" s="139" t="s">
        <v>478</v>
      </c>
      <c r="L1250" s="139" t="s">
        <v>2117</v>
      </c>
      <c r="M1250" s="140" t="s">
        <v>8160</v>
      </c>
      <c r="N1250" s="141">
        <v>18.399999999999999</v>
      </c>
      <c r="O1250" s="142">
        <f t="shared" si="95"/>
        <v>80</v>
      </c>
      <c r="P1250" s="2">
        <v>80</v>
      </c>
      <c r="Q1250" s="2"/>
      <c r="R1250" s="143" t="e">
        <f t="shared" si="96"/>
        <v>#DIV/0!</v>
      </c>
      <c r="S1250" s="143">
        <f t="shared" si="97"/>
        <v>0</v>
      </c>
      <c r="T1250" s="144">
        <f>IF(P1250="nio",0,IF(P1250&gt;0,VLOOKUP(K1250,'3-Productie normen'!A:W,VLOOKUP(P1250,'3-Productie normen'!$B$37:$C$59,2,FALSE),FALSE)))/VLOOKUP(B1250,'2-Kosten per locatie'!$A$11:$C$31,3,FALSE)</f>
        <v>0</v>
      </c>
      <c r="U1250" s="144">
        <f t="shared" si="98"/>
        <v>0</v>
      </c>
      <c r="V1250" s="145" t="str">
        <f>VLOOKUP(K1250,'3-Productie normen'!A:AG,29,FALSE)</f>
        <v>B</v>
      </c>
      <c r="W1250" s="145"/>
      <c r="X1250" s="146"/>
      <c r="Y1250" s="147">
        <f t="shared" si="99"/>
        <v>1472</v>
      </c>
    </row>
    <row r="1251" spans="1:25" s="148" customFormat="1" ht="13.9" customHeight="1">
      <c r="A1251" s="137">
        <v>1251</v>
      </c>
      <c r="B1251" s="138" t="s">
        <v>1427</v>
      </c>
      <c r="C1251" s="138" t="s">
        <v>1433</v>
      </c>
      <c r="D1251" s="138"/>
      <c r="E1251" s="2">
        <v>0</v>
      </c>
      <c r="F1251" s="2" t="s">
        <v>81</v>
      </c>
      <c r="G1251" s="2" t="s">
        <v>1547</v>
      </c>
      <c r="H1251" s="2"/>
      <c r="I1251" s="139"/>
      <c r="J1251" s="139" t="s">
        <v>1619</v>
      </c>
      <c r="K1251" s="139" t="s">
        <v>478</v>
      </c>
      <c r="L1251" s="139" t="s">
        <v>2117</v>
      </c>
      <c r="M1251" s="140" t="s">
        <v>8160</v>
      </c>
      <c r="N1251" s="141">
        <v>31.4</v>
      </c>
      <c r="O1251" s="142">
        <f t="shared" si="95"/>
        <v>80</v>
      </c>
      <c r="P1251" s="2">
        <v>80</v>
      </c>
      <c r="Q1251" s="2"/>
      <c r="R1251" s="143" t="e">
        <f t="shared" si="96"/>
        <v>#DIV/0!</v>
      </c>
      <c r="S1251" s="143">
        <f t="shared" si="97"/>
        <v>0</v>
      </c>
      <c r="T1251" s="144">
        <f>IF(P1251="nio",0,IF(P1251&gt;0,VLOOKUP(K1251,'3-Productie normen'!A:W,VLOOKUP(P1251,'3-Productie normen'!$B$37:$C$59,2,FALSE),FALSE)))/VLOOKUP(B1251,'2-Kosten per locatie'!$A$11:$C$31,3,FALSE)</f>
        <v>0</v>
      </c>
      <c r="U1251" s="144">
        <f t="shared" si="98"/>
        <v>0</v>
      </c>
      <c r="V1251" s="145" t="str">
        <f>VLOOKUP(K1251,'3-Productie normen'!A:AG,29,FALSE)</f>
        <v>B</v>
      </c>
      <c r="W1251" s="145"/>
      <c r="X1251" s="146"/>
      <c r="Y1251" s="147">
        <f t="shared" si="99"/>
        <v>2512</v>
      </c>
    </row>
    <row r="1252" spans="1:25" s="148" customFormat="1" ht="13.9" customHeight="1">
      <c r="A1252" s="137">
        <v>1252</v>
      </c>
      <c r="B1252" s="138" t="s">
        <v>1427</v>
      </c>
      <c r="C1252" s="138" t="s">
        <v>1433</v>
      </c>
      <c r="D1252" s="138"/>
      <c r="E1252" s="2">
        <v>0</v>
      </c>
      <c r="F1252" s="2" t="s">
        <v>81</v>
      </c>
      <c r="G1252" s="2" t="s">
        <v>356</v>
      </c>
      <c r="H1252" s="2"/>
      <c r="I1252" s="139"/>
      <c r="J1252" s="139" t="s">
        <v>2114</v>
      </c>
      <c r="K1252" s="139" t="s">
        <v>304</v>
      </c>
      <c r="L1252" s="139" t="s">
        <v>2096</v>
      </c>
      <c r="M1252" s="140"/>
      <c r="N1252" s="141">
        <v>99.4</v>
      </c>
      <c r="O1252" s="142">
        <f t="shared" si="95"/>
        <v>200</v>
      </c>
      <c r="P1252" s="2">
        <v>200</v>
      </c>
      <c r="Q1252" s="2"/>
      <c r="R1252" s="143" t="e">
        <f t="shared" si="96"/>
        <v>#DIV/0!</v>
      </c>
      <c r="S1252" s="143">
        <f t="shared" si="97"/>
        <v>0</v>
      </c>
      <c r="T1252" s="144">
        <f>IF(P1252="nio",0,IF(P1252&gt;0,VLOOKUP(K1252,'3-Productie normen'!A:W,VLOOKUP(P1252,'3-Productie normen'!$B$37:$C$59,2,FALSE),FALSE)))/VLOOKUP(B1252,'2-Kosten per locatie'!$A$11:$C$31,3,FALSE)</f>
        <v>0</v>
      </c>
      <c r="U1252" s="144">
        <f t="shared" si="98"/>
        <v>0</v>
      </c>
      <c r="V1252" s="145" t="str">
        <f>VLOOKUP(K1252,'3-Productie normen'!A:AG,29,FALSE)</f>
        <v>V</v>
      </c>
      <c r="W1252" s="145"/>
      <c r="X1252" s="146"/>
      <c r="Y1252" s="147">
        <f t="shared" si="99"/>
        <v>19880</v>
      </c>
    </row>
    <row r="1253" spans="1:25" s="148" customFormat="1" ht="13.9" customHeight="1">
      <c r="A1253" s="137">
        <v>1253</v>
      </c>
      <c r="B1253" s="138" t="s">
        <v>1427</v>
      </c>
      <c r="C1253" s="138" t="s">
        <v>1433</v>
      </c>
      <c r="D1253" s="138"/>
      <c r="E1253" s="2">
        <v>0</v>
      </c>
      <c r="F1253" s="2" t="s">
        <v>81</v>
      </c>
      <c r="G1253" s="2" t="s">
        <v>1761</v>
      </c>
      <c r="H1253" s="2"/>
      <c r="I1253" s="139"/>
      <c r="J1253" s="139" t="s">
        <v>175</v>
      </c>
      <c r="K1253" s="139" t="s">
        <v>1510</v>
      </c>
      <c r="L1253" s="139" t="s">
        <v>2155</v>
      </c>
      <c r="M1253" s="140"/>
      <c r="N1253" s="141">
        <v>63.2</v>
      </c>
      <c r="O1253" s="142">
        <f t="shared" si="95"/>
        <v>200</v>
      </c>
      <c r="P1253" s="2">
        <v>200</v>
      </c>
      <c r="Q1253" s="2"/>
      <c r="R1253" s="143" t="e">
        <f t="shared" si="96"/>
        <v>#DIV/0!</v>
      </c>
      <c r="S1253" s="143">
        <f t="shared" si="97"/>
        <v>0</v>
      </c>
      <c r="T1253" s="144">
        <f>IF(P1253="nio",0,IF(P1253&gt;0,VLOOKUP(K1253,'3-Productie normen'!A:W,VLOOKUP(P1253,'3-Productie normen'!$B$37:$C$59,2,FALSE),FALSE)))/VLOOKUP(B1253,'2-Kosten per locatie'!$A$11:$C$31,3,FALSE)</f>
        <v>0</v>
      </c>
      <c r="U1253" s="144">
        <f t="shared" si="98"/>
        <v>0</v>
      </c>
      <c r="V1253" s="145" t="str">
        <f>VLOOKUP(K1253,'3-Productie normen'!A:AG,29,FALSE)</f>
        <v>L</v>
      </c>
      <c r="W1253" s="145"/>
      <c r="X1253" s="146"/>
      <c r="Y1253" s="147">
        <f t="shared" si="99"/>
        <v>12640</v>
      </c>
    </row>
    <row r="1254" spans="1:25" s="148" customFormat="1" ht="13.9" customHeight="1">
      <c r="A1254" s="137">
        <v>1254</v>
      </c>
      <c r="B1254" s="138" t="s">
        <v>1427</v>
      </c>
      <c r="C1254" s="138" t="s">
        <v>1433</v>
      </c>
      <c r="D1254" s="138"/>
      <c r="E1254" s="2">
        <v>0</v>
      </c>
      <c r="F1254" s="2" t="s">
        <v>81</v>
      </c>
      <c r="G1254" s="2" t="s">
        <v>1995</v>
      </c>
      <c r="H1254" s="2"/>
      <c r="I1254" s="139"/>
      <c r="J1254" s="139" t="s">
        <v>2156</v>
      </c>
      <c r="K1254" s="139" t="s">
        <v>4571</v>
      </c>
      <c r="L1254" s="139" t="s">
        <v>2155</v>
      </c>
      <c r="M1254" s="140"/>
      <c r="N1254" s="141">
        <v>10.6</v>
      </c>
      <c r="O1254" s="142">
        <f t="shared" si="95"/>
        <v>200</v>
      </c>
      <c r="P1254" s="2">
        <v>200</v>
      </c>
      <c r="Q1254" s="2"/>
      <c r="R1254" s="143" t="e">
        <f t="shared" si="96"/>
        <v>#DIV/0!</v>
      </c>
      <c r="S1254" s="143">
        <f t="shared" si="97"/>
        <v>0</v>
      </c>
      <c r="T1254" s="144">
        <f>IF(P1254="nio",0,IF(P1254&gt;0,VLOOKUP(K1254,'3-Productie normen'!A:W,VLOOKUP(P1254,'3-Productie normen'!$B$37:$C$59,2,FALSE),FALSE)))/VLOOKUP(B1254,'2-Kosten per locatie'!$A$11:$C$31,3,FALSE)</f>
        <v>0</v>
      </c>
      <c r="U1254" s="144">
        <f t="shared" si="98"/>
        <v>0</v>
      </c>
      <c r="V1254" s="145" t="str">
        <f>VLOOKUP(K1254,'3-Productie normen'!A:AG,29,FALSE)</f>
        <v>V</v>
      </c>
      <c r="W1254" s="145"/>
      <c r="X1254" s="146"/>
      <c r="Y1254" s="147">
        <f t="shared" si="99"/>
        <v>2120</v>
      </c>
    </row>
    <row r="1255" spans="1:25" s="148" customFormat="1" ht="13.9" customHeight="1">
      <c r="A1255" s="137">
        <v>1255</v>
      </c>
      <c r="B1255" s="138" t="s">
        <v>1427</v>
      </c>
      <c r="C1255" s="138" t="s">
        <v>1433</v>
      </c>
      <c r="D1255" s="138"/>
      <c r="E1255" s="2">
        <v>0</v>
      </c>
      <c r="F1255" s="2" t="s">
        <v>81</v>
      </c>
      <c r="G1255" s="2" t="s">
        <v>1508</v>
      </c>
      <c r="H1255" s="2"/>
      <c r="I1255" s="139"/>
      <c r="J1255" s="139" t="s">
        <v>2101</v>
      </c>
      <c r="K1255" s="139" t="s">
        <v>259</v>
      </c>
      <c r="L1255" s="139" t="s">
        <v>2155</v>
      </c>
      <c r="M1255" s="140"/>
      <c r="N1255" s="141">
        <v>7.2</v>
      </c>
      <c r="O1255" s="142">
        <f t="shared" si="95"/>
        <v>0</v>
      </c>
      <c r="P1255" s="2" t="s">
        <v>477</v>
      </c>
      <c r="Q1255" s="2"/>
      <c r="R1255" s="143">
        <f t="shared" si="96"/>
        <v>0</v>
      </c>
      <c r="S1255" s="143">
        <f t="shared" si="97"/>
        <v>0</v>
      </c>
      <c r="T1255" s="144">
        <f>IF(P1255="nio",0,IF(P1255&gt;0,VLOOKUP(K1255,'3-Productie normen'!A:W,VLOOKUP(P1255,'3-Productie normen'!$B$37:$C$59,2,FALSE),FALSE)))/VLOOKUP(B1255,'2-Kosten per locatie'!$A$11:$C$31,3,FALSE)</f>
        <v>0</v>
      </c>
      <c r="U1255" s="144">
        <f t="shared" si="98"/>
        <v>0</v>
      </c>
      <c r="V1255" s="145">
        <f>VLOOKUP(K1255,'3-Productie normen'!A:AG,29,FALSE)</f>
        <v>0</v>
      </c>
      <c r="W1255" s="145"/>
      <c r="X1255" s="146"/>
      <c r="Y1255" s="147">
        <f t="shared" si="99"/>
        <v>0</v>
      </c>
    </row>
    <row r="1256" spans="1:25" s="148" customFormat="1" ht="13.9" customHeight="1">
      <c r="A1256" s="137">
        <v>1256</v>
      </c>
      <c r="B1256" s="138" t="s">
        <v>1427</v>
      </c>
      <c r="C1256" s="138" t="s">
        <v>1433</v>
      </c>
      <c r="D1256" s="138"/>
      <c r="E1256" s="2">
        <v>0</v>
      </c>
      <c r="F1256" s="2" t="s">
        <v>81</v>
      </c>
      <c r="G1256" s="2" t="s">
        <v>1513</v>
      </c>
      <c r="H1256" s="2"/>
      <c r="I1256" s="139"/>
      <c r="J1256" s="139" t="s">
        <v>309</v>
      </c>
      <c r="K1256" s="139" t="s">
        <v>1510</v>
      </c>
      <c r="L1256" s="139" t="s">
        <v>2155</v>
      </c>
      <c r="M1256" s="140"/>
      <c r="N1256" s="141">
        <v>36</v>
      </c>
      <c r="O1256" s="142">
        <f t="shared" si="95"/>
        <v>200</v>
      </c>
      <c r="P1256" s="2">
        <v>200</v>
      </c>
      <c r="Q1256" s="2"/>
      <c r="R1256" s="143" t="e">
        <f t="shared" si="96"/>
        <v>#DIV/0!</v>
      </c>
      <c r="S1256" s="143">
        <f t="shared" si="97"/>
        <v>0</v>
      </c>
      <c r="T1256" s="144">
        <f>IF(P1256="nio",0,IF(P1256&gt;0,VLOOKUP(K1256,'3-Productie normen'!A:W,VLOOKUP(P1256,'3-Productie normen'!$B$37:$C$59,2,FALSE),FALSE)))/VLOOKUP(B1256,'2-Kosten per locatie'!$A$11:$C$31,3,FALSE)</f>
        <v>0</v>
      </c>
      <c r="U1256" s="144">
        <f t="shared" si="98"/>
        <v>0</v>
      </c>
      <c r="V1256" s="145" t="str">
        <f>VLOOKUP(K1256,'3-Productie normen'!A:AG,29,FALSE)</f>
        <v>L</v>
      </c>
      <c r="W1256" s="145"/>
      <c r="X1256" s="146"/>
      <c r="Y1256" s="147">
        <f t="shared" si="99"/>
        <v>7200</v>
      </c>
    </row>
    <row r="1257" spans="1:25" s="148" customFormat="1" ht="13.9" customHeight="1">
      <c r="A1257" s="137">
        <v>1257</v>
      </c>
      <c r="B1257" s="138" t="s">
        <v>1427</v>
      </c>
      <c r="C1257" s="138" t="s">
        <v>1433</v>
      </c>
      <c r="D1257" s="138"/>
      <c r="E1257" s="2">
        <v>0</v>
      </c>
      <c r="F1257" s="2" t="s">
        <v>81</v>
      </c>
      <c r="G1257" s="2" t="s">
        <v>1516</v>
      </c>
      <c r="H1257" s="2"/>
      <c r="I1257" s="139"/>
      <c r="J1257" s="139" t="s">
        <v>309</v>
      </c>
      <c r="K1257" s="139" t="s">
        <v>1510</v>
      </c>
      <c r="L1257" s="139" t="s">
        <v>2155</v>
      </c>
      <c r="M1257" s="140"/>
      <c r="N1257" s="141">
        <v>45.7</v>
      </c>
      <c r="O1257" s="142">
        <f t="shared" si="95"/>
        <v>200</v>
      </c>
      <c r="P1257" s="2">
        <v>200</v>
      </c>
      <c r="Q1257" s="2"/>
      <c r="R1257" s="143" t="e">
        <f t="shared" si="96"/>
        <v>#DIV/0!</v>
      </c>
      <c r="S1257" s="143">
        <f t="shared" si="97"/>
        <v>0</v>
      </c>
      <c r="T1257" s="144">
        <f>IF(P1257="nio",0,IF(P1257&gt;0,VLOOKUP(K1257,'3-Productie normen'!A:W,VLOOKUP(P1257,'3-Productie normen'!$B$37:$C$59,2,FALSE),FALSE)))/VLOOKUP(B1257,'2-Kosten per locatie'!$A$11:$C$31,3,FALSE)</f>
        <v>0</v>
      </c>
      <c r="U1257" s="144">
        <f t="shared" si="98"/>
        <v>0</v>
      </c>
      <c r="V1257" s="145" t="str">
        <f>VLOOKUP(K1257,'3-Productie normen'!A:AG,29,FALSE)</f>
        <v>L</v>
      </c>
      <c r="W1257" s="145"/>
      <c r="X1257" s="146"/>
      <c r="Y1257" s="147">
        <f t="shared" si="99"/>
        <v>9140</v>
      </c>
    </row>
    <row r="1258" spans="1:25" s="148" customFormat="1" ht="13.9" customHeight="1">
      <c r="A1258" s="137">
        <v>1258</v>
      </c>
      <c r="B1258" s="138" t="s">
        <v>1427</v>
      </c>
      <c r="C1258" s="138" t="s">
        <v>1433</v>
      </c>
      <c r="D1258" s="138"/>
      <c r="E1258" s="2">
        <v>0</v>
      </c>
      <c r="F1258" s="2" t="s">
        <v>81</v>
      </c>
      <c r="G1258" s="2" t="s">
        <v>1532</v>
      </c>
      <c r="H1258" s="2"/>
      <c r="I1258" s="139"/>
      <c r="J1258" s="139" t="s">
        <v>2157</v>
      </c>
      <c r="K1258" s="139" t="s">
        <v>478</v>
      </c>
      <c r="L1258" s="139" t="s">
        <v>2117</v>
      </c>
      <c r="M1258" s="140" t="s">
        <v>8160</v>
      </c>
      <c r="N1258" s="141">
        <v>10.199999999999999</v>
      </c>
      <c r="O1258" s="142">
        <f t="shared" si="95"/>
        <v>200</v>
      </c>
      <c r="P1258" s="2">
        <v>200</v>
      </c>
      <c r="Q1258" s="2"/>
      <c r="R1258" s="143" t="e">
        <f t="shared" si="96"/>
        <v>#DIV/0!</v>
      </c>
      <c r="S1258" s="143">
        <f t="shared" si="97"/>
        <v>0</v>
      </c>
      <c r="T1258" s="144">
        <f>IF(P1258="nio",0,IF(P1258&gt;0,VLOOKUP(K1258,'3-Productie normen'!A:W,VLOOKUP(P1258,'3-Productie normen'!$B$37:$C$59,2,FALSE),FALSE)))/VLOOKUP(B1258,'2-Kosten per locatie'!$A$11:$C$31,3,FALSE)</f>
        <v>0</v>
      </c>
      <c r="U1258" s="144">
        <f t="shared" si="98"/>
        <v>0</v>
      </c>
      <c r="V1258" s="145" t="str">
        <f>VLOOKUP(K1258,'3-Productie normen'!A:AG,29,FALSE)</f>
        <v>B</v>
      </c>
      <c r="W1258" s="145"/>
      <c r="X1258" s="146"/>
      <c r="Y1258" s="147">
        <f t="shared" si="99"/>
        <v>2039.9999999999998</v>
      </c>
    </row>
    <row r="1259" spans="1:25" s="148" customFormat="1" ht="13.9" customHeight="1">
      <c r="A1259" s="137">
        <v>1259</v>
      </c>
      <c r="B1259" s="138" t="s">
        <v>1427</v>
      </c>
      <c r="C1259" s="138" t="s">
        <v>1433</v>
      </c>
      <c r="D1259" s="138"/>
      <c r="E1259" s="2">
        <v>0</v>
      </c>
      <c r="F1259" s="2" t="s">
        <v>81</v>
      </c>
      <c r="G1259" s="2" t="s">
        <v>1723</v>
      </c>
      <c r="H1259" s="2"/>
      <c r="I1259" s="139"/>
      <c r="J1259" s="139" t="s">
        <v>323</v>
      </c>
      <c r="K1259" s="139" t="s">
        <v>321</v>
      </c>
      <c r="L1259" s="139" t="s">
        <v>2158</v>
      </c>
      <c r="M1259" s="140"/>
      <c r="N1259" s="141">
        <v>1.1000000000000001</v>
      </c>
      <c r="O1259" s="142">
        <f t="shared" si="95"/>
        <v>600</v>
      </c>
      <c r="P1259" s="2">
        <v>200</v>
      </c>
      <c r="Q1259" s="2">
        <v>400</v>
      </c>
      <c r="R1259" s="143" t="e">
        <f t="shared" si="96"/>
        <v>#DIV/0!</v>
      </c>
      <c r="S1259" s="143" t="e">
        <f t="shared" si="97"/>
        <v>#DIV/0!</v>
      </c>
      <c r="T1259" s="144">
        <f>IF(P1259="nio",0,IF(P1259&gt;0,VLOOKUP(K1259,'3-Productie normen'!A:W,VLOOKUP(P1259,'3-Productie normen'!$B$37:$C$59,2,FALSE),FALSE)))/VLOOKUP(B1259,'2-Kosten per locatie'!$A$11:$C$31,3,FALSE)</f>
        <v>0</v>
      </c>
      <c r="U1259" s="144">
        <f t="shared" si="98"/>
        <v>0</v>
      </c>
      <c r="V1259" s="145" t="str">
        <f>VLOOKUP(K1259,'3-Productie normen'!A:AG,29,FALSE)</f>
        <v>S</v>
      </c>
      <c r="W1259" s="145"/>
      <c r="X1259" s="146"/>
      <c r="Y1259" s="147">
        <f t="shared" si="99"/>
        <v>660</v>
      </c>
    </row>
    <row r="1260" spans="1:25" s="148" customFormat="1" ht="13.9" customHeight="1">
      <c r="A1260" s="137">
        <v>1260</v>
      </c>
      <c r="B1260" s="138" t="s">
        <v>1427</v>
      </c>
      <c r="C1260" s="138" t="s">
        <v>1433</v>
      </c>
      <c r="D1260" s="138"/>
      <c r="E1260" s="2">
        <v>0</v>
      </c>
      <c r="F1260" s="2" t="s">
        <v>81</v>
      </c>
      <c r="G1260" s="2" t="s">
        <v>1725</v>
      </c>
      <c r="H1260" s="2"/>
      <c r="I1260" s="139"/>
      <c r="J1260" s="139" t="s">
        <v>323</v>
      </c>
      <c r="K1260" s="139" t="s">
        <v>321</v>
      </c>
      <c r="L1260" s="139" t="s">
        <v>2158</v>
      </c>
      <c r="M1260" s="140"/>
      <c r="N1260" s="141">
        <v>1.2</v>
      </c>
      <c r="O1260" s="142">
        <f t="shared" si="95"/>
        <v>600</v>
      </c>
      <c r="P1260" s="2">
        <v>200</v>
      </c>
      <c r="Q1260" s="2">
        <v>400</v>
      </c>
      <c r="R1260" s="143" t="e">
        <f t="shared" si="96"/>
        <v>#DIV/0!</v>
      </c>
      <c r="S1260" s="143" t="e">
        <f t="shared" si="97"/>
        <v>#DIV/0!</v>
      </c>
      <c r="T1260" s="144">
        <f>IF(P1260="nio",0,IF(P1260&gt;0,VLOOKUP(K1260,'3-Productie normen'!A:W,VLOOKUP(P1260,'3-Productie normen'!$B$37:$C$59,2,FALSE),FALSE)))/VLOOKUP(B1260,'2-Kosten per locatie'!$A$11:$C$31,3,FALSE)</f>
        <v>0</v>
      </c>
      <c r="U1260" s="144">
        <f t="shared" si="98"/>
        <v>0</v>
      </c>
      <c r="V1260" s="145" t="str">
        <f>VLOOKUP(K1260,'3-Productie normen'!A:AG,29,FALSE)</f>
        <v>S</v>
      </c>
      <c r="W1260" s="145"/>
      <c r="X1260" s="146"/>
      <c r="Y1260" s="147">
        <f t="shared" si="99"/>
        <v>720</v>
      </c>
    </row>
    <row r="1261" spans="1:25" s="148" customFormat="1" ht="13.9" customHeight="1">
      <c r="A1261" s="137">
        <v>1261</v>
      </c>
      <c r="B1261" s="138" t="s">
        <v>1427</v>
      </c>
      <c r="C1261" s="138" t="s">
        <v>1433</v>
      </c>
      <c r="D1261" s="138"/>
      <c r="E1261" s="2">
        <v>0</v>
      </c>
      <c r="F1261" s="2" t="s">
        <v>81</v>
      </c>
      <c r="G1261" s="2" t="s">
        <v>1727</v>
      </c>
      <c r="H1261" s="2"/>
      <c r="I1261" s="139"/>
      <c r="J1261" s="139" t="s">
        <v>323</v>
      </c>
      <c r="K1261" s="139" t="s">
        <v>321</v>
      </c>
      <c r="L1261" s="139" t="s">
        <v>2158</v>
      </c>
      <c r="M1261" s="140"/>
      <c r="N1261" s="141">
        <v>1.1000000000000001</v>
      </c>
      <c r="O1261" s="142">
        <f t="shared" si="95"/>
        <v>600</v>
      </c>
      <c r="P1261" s="2">
        <v>200</v>
      </c>
      <c r="Q1261" s="2">
        <v>400</v>
      </c>
      <c r="R1261" s="143" t="e">
        <f t="shared" si="96"/>
        <v>#DIV/0!</v>
      </c>
      <c r="S1261" s="143" t="e">
        <f t="shared" si="97"/>
        <v>#DIV/0!</v>
      </c>
      <c r="T1261" s="144">
        <f>IF(P1261="nio",0,IF(P1261&gt;0,VLOOKUP(K1261,'3-Productie normen'!A:W,VLOOKUP(P1261,'3-Productie normen'!$B$37:$C$59,2,FALSE),FALSE)))/VLOOKUP(B1261,'2-Kosten per locatie'!$A$11:$C$31,3,FALSE)</f>
        <v>0</v>
      </c>
      <c r="U1261" s="144">
        <f t="shared" si="98"/>
        <v>0</v>
      </c>
      <c r="V1261" s="145" t="str">
        <f>VLOOKUP(K1261,'3-Productie normen'!A:AG,29,FALSE)</f>
        <v>S</v>
      </c>
      <c r="W1261" s="145"/>
      <c r="X1261" s="146"/>
      <c r="Y1261" s="147">
        <f t="shared" si="99"/>
        <v>660</v>
      </c>
    </row>
    <row r="1262" spans="1:25" s="148" customFormat="1" ht="13.9" customHeight="1">
      <c r="A1262" s="137">
        <v>1262</v>
      </c>
      <c r="B1262" s="138" t="s">
        <v>1427</v>
      </c>
      <c r="C1262" s="138" t="s">
        <v>1433</v>
      </c>
      <c r="D1262" s="138"/>
      <c r="E1262" s="2">
        <v>0</v>
      </c>
      <c r="F1262" s="2" t="s">
        <v>81</v>
      </c>
      <c r="G1262" s="2" t="s">
        <v>1729</v>
      </c>
      <c r="H1262" s="2"/>
      <c r="I1262" s="139"/>
      <c r="J1262" s="139" t="s">
        <v>323</v>
      </c>
      <c r="K1262" s="139" t="s">
        <v>321</v>
      </c>
      <c r="L1262" s="139" t="s">
        <v>2158</v>
      </c>
      <c r="M1262" s="140"/>
      <c r="N1262" s="141">
        <v>1.2</v>
      </c>
      <c r="O1262" s="142">
        <f t="shared" si="95"/>
        <v>600</v>
      </c>
      <c r="P1262" s="2">
        <v>200</v>
      </c>
      <c r="Q1262" s="2">
        <v>400</v>
      </c>
      <c r="R1262" s="143" t="e">
        <f t="shared" si="96"/>
        <v>#DIV/0!</v>
      </c>
      <c r="S1262" s="143" t="e">
        <f t="shared" si="97"/>
        <v>#DIV/0!</v>
      </c>
      <c r="T1262" s="144">
        <f>IF(P1262="nio",0,IF(P1262&gt;0,VLOOKUP(K1262,'3-Productie normen'!A:W,VLOOKUP(P1262,'3-Productie normen'!$B$37:$C$59,2,FALSE),FALSE)))/VLOOKUP(B1262,'2-Kosten per locatie'!$A$11:$C$31,3,FALSE)</f>
        <v>0</v>
      </c>
      <c r="U1262" s="144">
        <f t="shared" si="98"/>
        <v>0</v>
      </c>
      <c r="V1262" s="145" t="str">
        <f>VLOOKUP(K1262,'3-Productie normen'!A:AG,29,FALSE)</f>
        <v>S</v>
      </c>
      <c r="W1262" s="145"/>
      <c r="X1262" s="146"/>
      <c r="Y1262" s="147">
        <f t="shared" si="99"/>
        <v>720</v>
      </c>
    </row>
    <row r="1263" spans="1:25" s="148" customFormat="1" ht="13.9" customHeight="1">
      <c r="A1263" s="137">
        <v>1263</v>
      </c>
      <c r="B1263" s="138" t="s">
        <v>1427</v>
      </c>
      <c r="C1263" s="138" t="s">
        <v>1433</v>
      </c>
      <c r="D1263" s="138"/>
      <c r="E1263" s="2">
        <v>0</v>
      </c>
      <c r="F1263" s="2" t="s">
        <v>81</v>
      </c>
      <c r="G1263" s="2" t="s">
        <v>1733</v>
      </c>
      <c r="H1263" s="2"/>
      <c r="I1263" s="139"/>
      <c r="J1263" s="139" t="s">
        <v>323</v>
      </c>
      <c r="K1263" s="139" t="s">
        <v>321</v>
      </c>
      <c r="L1263" s="139" t="s">
        <v>2158</v>
      </c>
      <c r="M1263" s="140"/>
      <c r="N1263" s="141">
        <v>3.6</v>
      </c>
      <c r="O1263" s="142">
        <f t="shared" si="95"/>
        <v>600</v>
      </c>
      <c r="P1263" s="2">
        <v>200</v>
      </c>
      <c r="Q1263" s="2">
        <v>400</v>
      </c>
      <c r="R1263" s="143" t="e">
        <f t="shared" si="96"/>
        <v>#DIV/0!</v>
      </c>
      <c r="S1263" s="143" t="e">
        <f t="shared" si="97"/>
        <v>#DIV/0!</v>
      </c>
      <c r="T1263" s="144">
        <f>IF(P1263="nio",0,IF(P1263&gt;0,VLOOKUP(K1263,'3-Productie normen'!A:W,VLOOKUP(P1263,'3-Productie normen'!$B$37:$C$59,2,FALSE),FALSE)))/VLOOKUP(B1263,'2-Kosten per locatie'!$A$11:$C$31,3,FALSE)</f>
        <v>0</v>
      </c>
      <c r="U1263" s="144">
        <f t="shared" si="98"/>
        <v>0</v>
      </c>
      <c r="V1263" s="145" t="str">
        <f>VLOOKUP(K1263,'3-Productie normen'!A:AG,29,FALSE)</f>
        <v>S</v>
      </c>
      <c r="W1263" s="145"/>
      <c r="X1263" s="146"/>
      <c r="Y1263" s="147">
        <f t="shared" si="99"/>
        <v>2160</v>
      </c>
    </row>
    <row r="1264" spans="1:25" s="148" customFormat="1" ht="13.9" customHeight="1">
      <c r="A1264" s="137">
        <v>1264</v>
      </c>
      <c r="B1264" s="138" t="s">
        <v>1427</v>
      </c>
      <c r="C1264" s="138" t="s">
        <v>1433</v>
      </c>
      <c r="D1264" s="138"/>
      <c r="E1264" s="2">
        <v>0</v>
      </c>
      <c r="F1264" s="2" t="s">
        <v>81</v>
      </c>
      <c r="G1264" s="2" t="s">
        <v>1464</v>
      </c>
      <c r="H1264" s="2"/>
      <c r="I1264" s="139"/>
      <c r="J1264" s="139" t="s">
        <v>323</v>
      </c>
      <c r="K1264" s="139" t="s">
        <v>321</v>
      </c>
      <c r="L1264" s="139" t="s">
        <v>2158</v>
      </c>
      <c r="M1264" s="140"/>
      <c r="N1264" s="141">
        <v>2.9</v>
      </c>
      <c r="O1264" s="142">
        <f t="shared" si="95"/>
        <v>400</v>
      </c>
      <c r="P1264" s="2">
        <v>200</v>
      </c>
      <c r="Q1264" s="2">
        <v>200</v>
      </c>
      <c r="R1264" s="143" t="e">
        <f t="shared" si="96"/>
        <v>#DIV/0!</v>
      </c>
      <c r="S1264" s="143" t="e">
        <f t="shared" si="97"/>
        <v>#DIV/0!</v>
      </c>
      <c r="T1264" s="144">
        <f>IF(P1264="nio",0,IF(P1264&gt;0,VLOOKUP(K1264,'3-Productie normen'!A:W,VLOOKUP(P1264,'3-Productie normen'!$B$37:$C$59,2,FALSE),FALSE)))/VLOOKUP(B1264,'2-Kosten per locatie'!$A$11:$C$31,3,FALSE)</f>
        <v>0</v>
      </c>
      <c r="U1264" s="144">
        <f t="shared" si="98"/>
        <v>0</v>
      </c>
      <c r="V1264" s="145" t="str">
        <f>VLOOKUP(K1264,'3-Productie normen'!A:AG,29,FALSE)</f>
        <v>S</v>
      </c>
      <c r="W1264" s="145"/>
      <c r="X1264" s="146"/>
      <c r="Y1264" s="147">
        <f t="shared" si="99"/>
        <v>1160</v>
      </c>
    </row>
    <row r="1265" spans="1:25" s="148" customFormat="1" ht="13.9" customHeight="1">
      <c r="A1265" s="137">
        <v>1265</v>
      </c>
      <c r="B1265" s="138" t="s">
        <v>1427</v>
      </c>
      <c r="C1265" s="138" t="s">
        <v>1433</v>
      </c>
      <c r="D1265" s="138"/>
      <c r="E1265" s="2">
        <v>0</v>
      </c>
      <c r="F1265" s="2" t="s">
        <v>81</v>
      </c>
      <c r="G1265" s="2" t="s">
        <v>1747</v>
      </c>
      <c r="H1265" s="2"/>
      <c r="I1265" s="139"/>
      <c r="J1265" s="139" t="s">
        <v>323</v>
      </c>
      <c r="K1265" s="139" t="s">
        <v>321</v>
      </c>
      <c r="L1265" s="139" t="s">
        <v>2158</v>
      </c>
      <c r="M1265" s="140"/>
      <c r="N1265" s="141">
        <v>0.9</v>
      </c>
      <c r="O1265" s="142">
        <f t="shared" si="95"/>
        <v>400</v>
      </c>
      <c r="P1265" s="2">
        <v>200</v>
      </c>
      <c r="Q1265" s="2">
        <v>200</v>
      </c>
      <c r="R1265" s="143" t="e">
        <f t="shared" si="96"/>
        <v>#DIV/0!</v>
      </c>
      <c r="S1265" s="143" t="e">
        <f t="shared" si="97"/>
        <v>#DIV/0!</v>
      </c>
      <c r="T1265" s="144">
        <f>IF(P1265="nio",0,IF(P1265&gt;0,VLOOKUP(K1265,'3-Productie normen'!A:W,VLOOKUP(P1265,'3-Productie normen'!$B$37:$C$59,2,FALSE),FALSE)))/VLOOKUP(B1265,'2-Kosten per locatie'!$A$11:$C$31,3,FALSE)</f>
        <v>0</v>
      </c>
      <c r="U1265" s="144">
        <f t="shared" si="98"/>
        <v>0</v>
      </c>
      <c r="V1265" s="145" t="str">
        <f>VLOOKUP(K1265,'3-Productie normen'!A:AG,29,FALSE)</f>
        <v>S</v>
      </c>
      <c r="W1265" s="145"/>
      <c r="X1265" s="146"/>
      <c r="Y1265" s="147">
        <f t="shared" si="99"/>
        <v>360</v>
      </c>
    </row>
    <row r="1266" spans="1:25" s="148" customFormat="1" ht="13.9" customHeight="1">
      <c r="A1266" s="137">
        <v>1266</v>
      </c>
      <c r="B1266" s="138" t="s">
        <v>1427</v>
      </c>
      <c r="C1266" s="138" t="s">
        <v>1433</v>
      </c>
      <c r="D1266" s="138"/>
      <c r="E1266" s="2">
        <v>0</v>
      </c>
      <c r="F1266" s="2" t="s">
        <v>81</v>
      </c>
      <c r="G1266" s="2" t="s">
        <v>1467</v>
      </c>
      <c r="H1266" s="2"/>
      <c r="I1266" s="139"/>
      <c r="J1266" s="139" t="s">
        <v>323</v>
      </c>
      <c r="K1266" s="139" t="s">
        <v>321</v>
      </c>
      <c r="L1266" s="139" t="s">
        <v>2158</v>
      </c>
      <c r="M1266" s="140"/>
      <c r="N1266" s="141">
        <v>0.9</v>
      </c>
      <c r="O1266" s="142">
        <f t="shared" si="95"/>
        <v>400</v>
      </c>
      <c r="P1266" s="2">
        <v>200</v>
      </c>
      <c r="Q1266" s="2">
        <v>200</v>
      </c>
      <c r="R1266" s="143" t="e">
        <f t="shared" si="96"/>
        <v>#DIV/0!</v>
      </c>
      <c r="S1266" s="143" t="e">
        <f t="shared" si="97"/>
        <v>#DIV/0!</v>
      </c>
      <c r="T1266" s="144">
        <f>IF(P1266="nio",0,IF(P1266&gt;0,VLOOKUP(K1266,'3-Productie normen'!A:W,VLOOKUP(P1266,'3-Productie normen'!$B$37:$C$59,2,FALSE),FALSE)))/VLOOKUP(B1266,'2-Kosten per locatie'!$A$11:$C$31,3,FALSE)</f>
        <v>0</v>
      </c>
      <c r="U1266" s="144">
        <f t="shared" si="98"/>
        <v>0</v>
      </c>
      <c r="V1266" s="145" t="str">
        <f>VLOOKUP(K1266,'3-Productie normen'!A:AG,29,FALSE)</f>
        <v>S</v>
      </c>
      <c r="W1266" s="145"/>
      <c r="X1266" s="146"/>
      <c r="Y1266" s="147">
        <f t="shared" si="99"/>
        <v>360</v>
      </c>
    </row>
    <row r="1267" spans="1:25" s="148" customFormat="1" ht="13.9" customHeight="1">
      <c r="A1267" s="137">
        <v>1267</v>
      </c>
      <c r="B1267" s="138" t="s">
        <v>1427</v>
      </c>
      <c r="C1267" s="138" t="s">
        <v>1433</v>
      </c>
      <c r="D1267" s="138"/>
      <c r="E1267" s="2">
        <v>0</v>
      </c>
      <c r="F1267" s="2" t="s">
        <v>81</v>
      </c>
      <c r="G1267" s="2" t="s">
        <v>1471</v>
      </c>
      <c r="H1267" s="2"/>
      <c r="I1267" s="139"/>
      <c r="J1267" s="139" t="s">
        <v>323</v>
      </c>
      <c r="K1267" s="139" t="s">
        <v>321</v>
      </c>
      <c r="L1267" s="139" t="s">
        <v>2158</v>
      </c>
      <c r="M1267" s="140"/>
      <c r="N1267" s="141">
        <v>2.9</v>
      </c>
      <c r="O1267" s="142">
        <f t="shared" si="95"/>
        <v>400</v>
      </c>
      <c r="P1267" s="2">
        <v>200</v>
      </c>
      <c r="Q1267" s="2">
        <v>200</v>
      </c>
      <c r="R1267" s="143" t="e">
        <f t="shared" si="96"/>
        <v>#DIV/0!</v>
      </c>
      <c r="S1267" s="143" t="e">
        <f t="shared" si="97"/>
        <v>#DIV/0!</v>
      </c>
      <c r="T1267" s="144">
        <f>IF(P1267="nio",0,IF(P1267&gt;0,VLOOKUP(K1267,'3-Productie normen'!A:W,VLOOKUP(P1267,'3-Productie normen'!$B$37:$C$59,2,FALSE),FALSE)))/VLOOKUP(B1267,'2-Kosten per locatie'!$A$11:$C$31,3,FALSE)</f>
        <v>0</v>
      </c>
      <c r="U1267" s="144">
        <f t="shared" si="98"/>
        <v>0</v>
      </c>
      <c r="V1267" s="145" t="str">
        <f>VLOOKUP(K1267,'3-Productie normen'!A:AG,29,FALSE)</f>
        <v>S</v>
      </c>
      <c r="W1267" s="145"/>
      <c r="X1267" s="146"/>
      <c r="Y1267" s="147">
        <f t="shared" si="99"/>
        <v>1160</v>
      </c>
    </row>
    <row r="1268" spans="1:25" s="148" customFormat="1" ht="13.9" customHeight="1">
      <c r="A1268" s="137">
        <v>1268</v>
      </c>
      <c r="B1268" s="138" t="s">
        <v>1427</v>
      </c>
      <c r="C1268" s="138" t="s">
        <v>1433</v>
      </c>
      <c r="D1268" s="138"/>
      <c r="E1268" s="2">
        <v>0</v>
      </c>
      <c r="F1268" s="2" t="s">
        <v>81</v>
      </c>
      <c r="G1268" s="2" t="s">
        <v>1475</v>
      </c>
      <c r="H1268" s="2"/>
      <c r="I1268" s="139"/>
      <c r="J1268" s="139" t="s">
        <v>323</v>
      </c>
      <c r="K1268" s="139" t="s">
        <v>321</v>
      </c>
      <c r="L1268" s="139" t="s">
        <v>2158</v>
      </c>
      <c r="M1268" s="140"/>
      <c r="N1268" s="141">
        <v>0.9</v>
      </c>
      <c r="O1268" s="142">
        <f t="shared" si="95"/>
        <v>400</v>
      </c>
      <c r="P1268" s="2">
        <v>200</v>
      </c>
      <c r="Q1268" s="2">
        <v>200</v>
      </c>
      <c r="R1268" s="143" t="e">
        <f t="shared" si="96"/>
        <v>#DIV/0!</v>
      </c>
      <c r="S1268" s="143" t="e">
        <f t="shared" si="97"/>
        <v>#DIV/0!</v>
      </c>
      <c r="T1268" s="144">
        <f>IF(P1268="nio",0,IF(P1268&gt;0,VLOOKUP(K1268,'3-Productie normen'!A:W,VLOOKUP(P1268,'3-Productie normen'!$B$37:$C$59,2,FALSE),FALSE)))/VLOOKUP(B1268,'2-Kosten per locatie'!$A$11:$C$31,3,FALSE)</f>
        <v>0</v>
      </c>
      <c r="U1268" s="144">
        <f t="shared" si="98"/>
        <v>0</v>
      </c>
      <c r="V1268" s="145" t="str">
        <f>VLOOKUP(K1268,'3-Productie normen'!A:AG,29,FALSE)</f>
        <v>S</v>
      </c>
      <c r="W1268" s="145"/>
      <c r="X1268" s="146"/>
      <c r="Y1268" s="147">
        <f t="shared" si="99"/>
        <v>360</v>
      </c>
    </row>
    <row r="1269" spans="1:25" s="148" customFormat="1" ht="13.9" customHeight="1">
      <c r="A1269" s="137">
        <v>1269</v>
      </c>
      <c r="B1269" s="138" t="s">
        <v>1427</v>
      </c>
      <c r="C1269" s="138" t="s">
        <v>1433</v>
      </c>
      <c r="D1269" s="138"/>
      <c r="E1269" s="2">
        <v>0</v>
      </c>
      <c r="F1269" s="2" t="s">
        <v>81</v>
      </c>
      <c r="G1269" s="2" t="s">
        <v>1473</v>
      </c>
      <c r="H1269" s="2"/>
      <c r="I1269" s="139"/>
      <c r="J1269" s="139" t="s">
        <v>323</v>
      </c>
      <c r="K1269" s="139" t="s">
        <v>321</v>
      </c>
      <c r="L1269" s="139" t="s">
        <v>2158</v>
      </c>
      <c r="M1269" s="140"/>
      <c r="N1269" s="141">
        <v>0.9</v>
      </c>
      <c r="O1269" s="142">
        <f t="shared" si="95"/>
        <v>400</v>
      </c>
      <c r="P1269" s="2">
        <v>200</v>
      </c>
      <c r="Q1269" s="2">
        <v>200</v>
      </c>
      <c r="R1269" s="143" t="e">
        <f t="shared" si="96"/>
        <v>#DIV/0!</v>
      </c>
      <c r="S1269" s="143" t="e">
        <f t="shared" si="97"/>
        <v>#DIV/0!</v>
      </c>
      <c r="T1269" s="144">
        <f>IF(P1269="nio",0,IF(P1269&gt;0,VLOOKUP(K1269,'3-Productie normen'!A:W,VLOOKUP(P1269,'3-Productie normen'!$B$37:$C$59,2,FALSE),FALSE)))/VLOOKUP(B1269,'2-Kosten per locatie'!$A$11:$C$31,3,FALSE)</f>
        <v>0</v>
      </c>
      <c r="U1269" s="144">
        <f t="shared" si="98"/>
        <v>0</v>
      </c>
      <c r="V1269" s="145" t="str">
        <f>VLOOKUP(K1269,'3-Productie normen'!A:AG,29,FALSE)</f>
        <v>S</v>
      </c>
      <c r="W1269" s="145"/>
      <c r="X1269" s="146"/>
      <c r="Y1269" s="147">
        <f t="shared" si="99"/>
        <v>360</v>
      </c>
    </row>
    <row r="1270" spans="1:25" s="148" customFormat="1" ht="13.9" customHeight="1">
      <c r="A1270" s="137">
        <v>1270</v>
      </c>
      <c r="B1270" s="138" t="s">
        <v>1427</v>
      </c>
      <c r="C1270" s="138" t="s">
        <v>1433</v>
      </c>
      <c r="D1270" s="138"/>
      <c r="E1270" s="2">
        <v>0</v>
      </c>
      <c r="F1270" s="2" t="s">
        <v>81</v>
      </c>
      <c r="G1270" s="2" t="s">
        <v>1477</v>
      </c>
      <c r="H1270" s="2"/>
      <c r="I1270" s="139"/>
      <c r="J1270" s="139" t="s">
        <v>323</v>
      </c>
      <c r="K1270" s="139" t="s">
        <v>321</v>
      </c>
      <c r="L1270" s="139" t="s">
        <v>2158</v>
      </c>
      <c r="M1270" s="140"/>
      <c r="N1270" s="141">
        <v>2.8</v>
      </c>
      <c r="O1270" s="142">
        <f t="shared" si="95"/>
        <v>400</v>
      </c>
      <c r="P1270" s="2">
        <v>200</v>
      </c>
      <c r="Q1270" s="2">
        <v>200</v>
      </c>
      <c r="R1270" s="143" t="e">
        <f t="shared" si="96"/>
        <v>#DIV/0!</v>
      </c>
      <c r="S1270" s="143" t="e">
        <f t="shared" si="97"/>
        <v>#DIV/0!</v>
      </c>
      <c r="T1270" s="144">
        <f>IF(P1270="nio",0,IF(P1270&gt;0,VLOOKUP(K1270,'3-Productie normen'!A:W,VLOOKUP(P1270,'3-Productie normen'!$B$37:$C$59,2,FALSE),FALSE)))/VLOOKUP(B1270,'2-Kosten per locatie'!$A$11:$C$31,3,FALSE)</f>
        <v>0</v>
      </c>
      <c r="U1270" s="144">
        <f t="shared" si="98"/>
        <v>0</v>
      </c>
      <c r="V1270" s="145" t="str">
        <f>VLOOKUP(K1270,'3-Productie normen'!A:AG,29,FALSE)</f>
        <v>S</v>
      </c>
      <c r="W1270" s="145"/>
      <c r="X1270" s="146"/>
      <c r="Y1270" s="147">
        <f t="shared" si="99"/>
        <v>1120</v>
      </c>
    </row>
    <row r="1271" spans="1:25" s="148" customFormat="1" ht="13.9" customHeight="1">
      <c r="A1271" s="137">
        <v>1271</v>
      </c>
      <c r="B1271" s="138" t="s">
        <v>1427</v>
      </c>
      <c r="C1271" s="138" t="s">
        <v>1433</v>
      </c>
      <c r="D1271" s="138"/>
      <c r="E1271" s="2">
        <v>0</v>
      </c>
      <c r="F1271" s="2" t="s">
        <v>81</v>
      </c>
      <c r="G1271" s="2" t="s">
        <v>1481</v>
      </c>
      <c r="H1271" s="2"/>
      <c r="I1271" s="139"/>
      <c r="J1271" s="139" t="s">
        <v>323</v>
      </c>
      <c r="K1271" s="139" t="s">
        <v>321</v>
      </c>
      <c r="L1271" s="139" t="s">
        <v>2158</v>
      </c>
      <c r="M1271" s="140"/>
      <c r="N1271" s="141">
        <v>0.9</v>
      </c>
      <c r="O1271" s="142">
        <f t="shared" si="95"/>
        <v>400</v>
      </c>
      <c r="P1271" s="2">
        <v>200</v>
      </c>
      <c r="Q1271" s="2">
        <v>200</v>
      </c>
      <c r="R1271" s="143" t="e">
        <f t="shared" si="96"/>
        <v>#DIV/0!</v>
      </c>
      <c r="S1271" s="143" t="e">
        <f t="shared" si="97"/>
        <v>#DIV/0!</v>
      </c>
      <c r="T1271" s="144">
        <f>IF(P1271="nio",0,IF(P1271&gt;0,VLOOKUP(K1271,'3-Productie normen'!A:W,VLOOKUP(P1271,'3-Productie normen'!$B$37:$C$59,2,FALSE),FALSE)))/VLOOKUP(B1271,'2-Kosten per locatie'!$A$11:$C$31,3,FALSE)</f>
        <v>0</v>
      </c>
      <c r="U1271" s="144">
        <f t="shared" si="98"/>
        <v>0</v>
      </c>
      <c r="V1271" s="145" t="str">
        <f>VLOOKUP(K1271,'3-Productie normen'!A:AG,29,FALSE)</f>
        <v>S</v>
      </c>
      <c r="W1271" s="145"/>
      <c r="X1271" s="146"/>
      <c r="Y1271" s="147">
        <f t="shared" si="99"/>
        <v>360</v>
      </c>
    </row>
    <row r="1272" spans="1:25" s="148" customFormat="1" ht="13.9" customHeight="1">
      <c r="A1272" s="137">
        <v>1272</v>
      </c>
      <c r="B1272" s="138" t="s">
        <v>1427</v>
      </c>
      <c r="C1272" s="138" t="s">
        <v>1433</v>
      </c>
      <c r="D1272" s="138"/>
      <c r="E1272" s="2">
        <v>0</v>
      </c>
      <c r="F1272" s="2" t="s">
        <v>81</v>
      </c>
      <c r="G1272" s="2" t="s">
        <v>1479</v>
      </c>
      <c r="H1272" s="2"/>
      <c r="I1272" s="139"/>
      <c r="J1272" s="139" t="s">
        <v>323</v>
      </c>
      <c r="K1272" s="139" t="s">
        <v>321</v>
      </c>
      <c r="L1272" s="139" t="s">
        <v>2158</v>
      </c>
      <c r="M1272" s="140"/>
      <c r="N1272" s="141">
        <v>0.9</v>
      </c>
      <c r="O1272" s="142">
        <f t="shared" si="95"/>
        <v>400</v>
      </c>
      <c r="P1272" s="2">
        <v>200</v>
      </c>
      <c r="Q1272" s="2">
        <v>200</v>
      </c>
      <c r="R1272" s="143" t="e">
        <f t="shared" si="96"/>
        <v>#DIV/0!</v>
      </c>
      <c r="S1272" s="143" t="e">
        <f t="shared" si="97"/>
        <v>#DIV/0!</v>
      </c>
      <c r="T1272" s="144">
        <f>IF(P1272="nio",0,IF(P1272&gt;0,VLOOKUP(K1272,'3-Productie normen'!A:W,VLOOKUP(P1272,'3-Productie normen'!$B$37:$C$59,2,FALSE),FALSE)))/VLOOKUP(B1272,'2-Kosten per locatie'!$A$11:$C$31,3,FALSE)</f>
        <v>0</v>
      </c>
      <c r="U1272" s="144">
        <f t="shared" si="98"/>
        <v>0</v>
      </c>
      <c r="V1272" s="145" t="str">
        <f>VLOOKUP(K1272,'3-Productie normen'!A:AG,29,FALSE)</f>
        <v>S</v>
      </c>
      <c r="W1272" s="145"/>
      <c r="X1272" s="146"/>
      <c r="Y1272" s="147">
        <f t="shared" si="99"/>
        <v>360</v>
      </c>
    </row>
    <row r="1273" spans="1:25" s="148" customFormat="1" ht="13.9" customHeight="1">
      <c r="A1273" s="137">
        <v>1273</v>
      </c>
      <c r="B1273" s="138" t="s">
        <v>1427</v>
      </c>
      <c r="C1273" s="138" t="s">
        <v>1433</v>
      </c>
      <c r="D1273" s="138"/>
      <c r="E1273" s="2">
        <v>0</v>
      </c>
      <c r="F1273" s="2" t="s">
        <v>81</v>
      </c>
      <c r="G1273" s="2" t="s">
        <v>1483</v>
      </c>
      <c r="H1273" s="2"/>
      <c r="I1273" s="139"/>
      <c r="J1273" s="139" t="s">
        <v>323</v>
      </c>
      <c r="K1273" s="139" t="s">
        <v>321</v>
      </c>
      <c r="L1273" s="139" t="s">
        <v>2158</v>
      </c>
      <c r="M1273" s="140"/>
      <c r="N1273" s="141">
        <v>2.8</v>
      </c>
      <c r="O1273" s="142">
        <f t="shared" si="95"/>
        <v>400</v>
      </c>
      <c r="P1273" s="2">
        <v>200</v>
      </c>
      <c r="Q1273" s="2">
        <v>200</v>
      </c>
      <c r="R1273" s="143" t="e">
        <f t="shared" si="96"/>
        <v>#DIV/0!</v>
      </c>
      <c r="S1273" s="143" t="e">
        <f t="shared" si="97"/>
        <v>#DIV/0!</v>
      </c>
      <c r="T1273" s="144">
        <f>IF(P1273="nio",0,IF(P1273&gt;0,VLOOKUP(K1273,'3-Productie normen'!A:W,VLOOKUP(P1273,'3-Productie normen'!$B$37:$C$59,2,FALSE),FALSE)))/VLOOKUP(B1273,'2-Kosten per locatie'!$A$11:$C$31,3,FALSE)</f>
        <v>0</v>
      </c>
      <c r="U1273" s="144">
        <f t="shared" si="98"/>
        <v>0</v>
      </c>
      <c r="V1273" s="145" t="str">
        <f>VLOOKUP(K1273,'3-Productie normen'!A:AG,29,FALSE)</f>
        <v>S</v>
      </c>
      <c r="W1273" s="145"/>
      <c r="X1273" s="146"/>
      <c r="Y1273" s="147">
        <f t="shared" si="99"/>
        <v>1120</v>
      </c>
    </row>
    <row r="1274" spans="1:25" s="148" customFormat="1" ht="13.9" customHeight="1">
      <c r="A1274" s="137">
        <v>1274</v>
      </c>
      <c r="B1274" s="138" t="s">
        <v>1427</v>
      </c>
      <c r="C1274" s="138" t="s">
        <v>1433</v>
      </c>
      <c r="D1274" s="138"/>
      <c r="E1274" s="2">
        <v>0</v>
      </c>
      <c r="F1274" s="2" t="s">
        <v>81</v>
      </c>
      <c r="G1274" s="2" t="s">
        <v>1487</v>
      </c>
      <c r="H1274" s="2"/>
      <c r="I1274" s="139"/>
      <c r="J1274" s="139" t="s">
        <v>323</v>
      </c>
      <c r="K1274" s="139" t="s">
        <v>321</v>
      </c>
      <c r="L1274" s="139" t="s">
        <v>2158</v>
      </c>
      <c r="M1274" s="140"/>
      <c r="N1274" s="141">
        <v>0.9</v>
      </c>
      <c r="O1274" s="142">
        <f t="shared" si="95"/>
        <v>400</v>
      </c>
      <c r="P1274" s="2">
        <v>200</v>
      </c>
      <c r="Q1274" s="2">
        <v>200</v>
      </c>
      <c r="R1274" s="143" t="e">
        <f t="shared" si="96"/>
        <v>#DIV/0!</v>
      </c>
      <c r="S1274" s="143" t="e">
        <f t="shared" si="97"/>
        <v>#DIV/0!</v>
      </c>
      <c r="T1274" s="144">
        <f>IF(P1274="nio",0,IF(P1274&gt;0,VLOOKUP(K1274,'3-Productie normen'!A:W,VLOOKUP(P1274,'3-Productie normen'!$B$37:$C$59,2,FALSE),FALSE)))/VLOOKUP(B1274,'2-Kosten per locatie'!$A$11:$C$31,3,FALSE)</f>
        <v>0</v>
      </c>
      <c r="U1274" s="144">
        <f t="shared" si="98"/>
        <v>0</v>
      </c>
      <c r="V1274" s="145" t="str">
        <f>VLOOKUP(K1274,'3-Productie normen'!A:AG,29,FALSE)</f>
        <v>S</v>
      </c>
      <c r="W1274" s="145"/>
      <c r="X1274" s="146"/>
      <c r="Y1274" s="147">
        <f t="shared" si="99"/>
        <v>360</v>
      </c>
    </row>
    <row r="1275" spans="1:25" s="148" customFormat="1" ht="13.9" customHeight="1">
      <c r="A1275" s="137">
        <v>1275</v>
      </c>
      <c r="B1275" s="138" t="s">
        <v>1427</v>
      </c>
      <c r="C1275" s="138" t="s">
        <v>1433</v>
      </c>
      <c r="D1275" s="138"/>
      <c r="E1275" s="2">
        <v>0</v>
      </c>
      <c r="F1275" s="2" t="s">
        <v>81</v>
      </c>
      <c r="G1275" s="2" t="s">
        <v>1485</v>
      </c>
      <c r="H1275" s="2"/>
      <c r="I1275" s="139"/>
      <c r="J1275" s="139" t="s">
        <v>323</v>
      </c>
      <c r="K1275" s="139" t="s">
        <v>321</v>
      </c>
      <c r="L1275" s="139" t="s">
        <v>2158</v>
      </c>
      <c r="M1275" s="140"/>
      <c r="N1275" s="141">
        <v>0.9</v>
      </c>
      <c r="O1275" s="142">
        <f t="shared" si="95"/>
        <v>400</v>
      </c>
      <c r="P1275" s="2">
        <v>200</v>
      </c>
      <c r="Q1275" s="2">
        <v>200</v>
      </c>
      <c r="R1275" s="143" t="e">
        <f t="shared" si="96"/>
        <v>#DIV/0!</v>
      </c>
      <c r="S1275" s="143" t="e">
        <f t="shared" si="97"/>
        <v>#DIV/0!</v>
      </c>
      <c r="T1275" s="144">
        <f>IF(P1275="nio",0,IF(P1275&gt;0,VLOOKUP(K1275,'3-Productie normen'!A:W,VLOOKUP(P1275,'3-Productie normen'!$B$37:$C$59,2,FALSE),FALSE)))/VLOOKUP(B1275,'2-Kosten per locatie'!$A$11:$C$31,3,FALSE)</f>
        <v>0</v>
      </c>
      <c r="U1275" s="144">
        <f t="shared" si="98"/>
        <v>0</v>
      </c>
      <c r="V1275" s="145" t="str">
        <f>VLOOKUP(K1275,'3-Productie normen'!A:AG,29,FALSE)</f>
        <v>S</v>
      </c>
      <c r="W1275" s="145"/>
      <c r="X1275" s="146"/>
      <c r="Y1275" s="147">
        <f t="shared" si="99"/>
        <v>360</v>
      </c>
    </row>
    <row r="1276" spans="1:25" s="148" customFormat="1" ht="13.9" customHeight="1">
      <c r="A1276" s="137">
        <v>1276</v>
      </c>
      <c r="B1276" s="138" t="s">
        <v>1427</v>
      </c>
      <c r="C1276" s="138" t="s">
        <v>1433</v>
      </c>
      <c r="D1276" s="138"/>
      <c r="E1276" s="2">
        <v>0</v>
      </c>
      <c r="F1276" s="2" t="s">
        <v>81</v>
      </c>
      <c r="G1276" s="2" t="s">
        <v>1489</v>
      </c>
      <c r="H1276" s="2"/>
      <c r="I1276" s="139"/>
      <c r="J1276" s="139" t="s">
        <v>83</v>
      </c>
      <c r="K1276" s="139" t="s">
        <v>51</v>
      </c>
      <c r="L1276" s="139" t="s">
        <v>2117</v>
      </c>
      <c r="M1276" s="140" t="s">
        <v>8160</v>
      </c>
      <c r="N1276" s="141">
        <v>36.700000000000003</v>
      </c>
      <c r="O1276" s="142">
        <f t="shared" si="95"/>
        <v>400</v>
      </c>
      <c r="P1276" s="2">
        <v>200</v>
      </c>
      <c r="Q1276" s="2">
        <v>200</v>
      </c>
      <c r="R1276" s="143" t="e">
        <f t="shared" si="96"/>
        <v>#DIV/0!</v>
      </c>
      <c r="S1276" s="143" t="e">
        <f t="shared" si="97"/>
        <v>#DIV/0!</v>
      </c>
      <c r="T1276" s="144">
        <f>IF(P1276="nio",0,IF(P1276&gt;0,VLOOKUP(K1276,'3-Productie normen'!A:W,VLOOKUP(P1276,'3-Productie normen'!$B$37:$C$59,2,FALSE),FALSE)))/VLOOKUP(B1276,'2-Kosten per locatie'!$A$11:$C$31,3,FALSE)</f>
        <v>0</v>
      </c>
      <c r="U1276" s="144">
        <f t="shared" si="98"/>
        <v>0</v>
      </c>
      <c r="V1276" s="145" t="str">
        <f>VLOOKUP(K1276,'3-Productie normen'!A:AG,29,FALSE)</f>
        <v>V</v>
      </c>
      <c r="W1276" s="145"/>
      <c r="X1276" s="146"/>
      <c r="Y1276" s="147">
        <f t="shared" si="99"/>
        <v>14680.000000000002</v>
      </c>
    </row>
    <row r="1277" spans="1:25" s="148" customFormat="1" ht="13.9" customHeight="1">
      <c r="A1277" s="137">
        <v>1277</v>
      </c>
      <c r="B1277" s="138" t="s">
        <v>1427</v>
      </c>
      <c r="C1277" s="138" t="s">
        <v>1433</v>
      </c>
      <c r="D1277" s="138"/>
      <c r="E1277" s="2">
        <v>0</v>
      </c>
      <c r="F1277" s="2" t="s">
        <v>81</v>
      </c>
      <c r="G1277" s="2" t="s">
        <v>2159</v>
      </c>
      <c r="H1277" s="2"/>
      <c r="I1277" s="139"/>
      <c r="J1277" s="139" t="s">
        <v>2160</v>
      </c>
      <c r="K1277" s="139" t="s">
        <v>8039</v>
      </c>
      <c r="L1277" s="139" t="s">
        <v>2158</v>
      </c>
      <c r="M1277" s="140"/>
      <c r="N1277" s="141">
        <v>1.8</v>
      </c>
      <c r="O1277" s="142">
        <f t="shared" si="95"/>
        <v>400</v>
      </c>
      <c r="P1277" s="2">
        <v>200</v>
      </c>
      <c r="Q1277" s="2">
        <v>200</v>
      </c>
      <c r="R1277" s="143" t="e">
        <f t="shared" si="96"/>
        <v>#DIV/0!</v>
      </c>
      <c r="S1277" s="143" t="e">
        <f t="shared" si="97"/>
        <v>#DIV/0!</v>
      </c>
      <c r="T1277" s="144">
        <f>IF(P1277="nio",0,IF(P1277&gt;0,VLOOKUP(K1277,'3-Productie normen'!A:W,VLOOKUP(P1277,'3-Productie normen'!$B$37:$C$59,2,FALSE),FALSE)))/VLOOKUP(B1277,'2-Kosten per locatie'!$A$11:$C$31,3,FALSE)</f>
        <v>0</v>
      </c>
      <c r="U1277" s="144">
        <f t="shared" si="98"/>
        <v>0</v>
      </c>
      <c r="V1277" s="145" t="str">
        <f>VLOOKUP(K1277,'3-Productie normen'!A:AG,29,FALSE)</f>
        <v>S</v>
      </c>
      <c r="W1277" s="145"/>
      <c r="X1277" s="146"/>
      <c r="Y1277" s="147">
        <f t="shared" si="99"/>
        <v>720</v>
      </c>
    </row>
    <row r="1278" spans="1:25" s="148" customFormat="1" ht="13.9" customHeight="1">
      <c r="A1278" s="137">
        <v>1278</v>
      </c>
      <c r="B1278" s="138" t="s">
        <v>1427</v>
      </c>
      <c r="C1278" s="138" t="s">
        <v>1433</v>
      </c>
      <c r="D1278" s="138"/>
      <c r="E1278" s="2">
        <v>0</v>
      </c>
      <c r="F1278" s="2" t="s">
        <v>81</v>
      </c>
      <c r="G1278" s="2" t="s">
        <v>1492</v>
      </c>
      <c r="H1278" s="2"/>
      <c r="I1278" s="139"/>
      <c r="J1278" s="139" t="s">
        <v>83</v>
      </c>
      <c r="K1278" s="139" t="s">
        <v>51</v>
      </c>
      <c r="L1278" s="139" t="s">
        <v>2117</v>
      </c>
      <c r="M1278" s="140" t="s">
        <v>8160</v>
      </c>
      <c r="N1278" s="141">
        <v>16.600000000000001</v>
      </c>
      <c r="O1278" s="142">
        <f t="shared" si="95"/>
        <v>400</v>
      </c>
      <c r="P1278" s="2">
        <v>200</v>
      </c>
      <c r="Q1278" s="2">
        <v>200</v>
      </c>
      <c r="R1278" s="143" t="e">
        <f t="shared" si="96"/>
        <v>#DIV/0!</v>
      </c>
      <c r="S1278" s="143" t="e">
        <f t="shared" si="97"/>
        <v>#DIV/0!</v>
      </c>
      <c r="T1278" s="144">
        <f>IF(P1278="nio",0,IF(P1278&gt;0,VLOOKUP(K1278,'3-Productie normen'!A:W,VLOOKUP(P1278,'3-Productie normen'!$B$37:$C$59,2,FALSE),FALSE)))/VLOOKUP(B1278,'2-Kosten per locatie'!$A$11:$C$31,3,FALSE)</f>
        <v>0</v>
      </c>
      <c r="U1278" s="144">
        <f t="shared" si="98"/>
        <v>0</v>
      </c>
      <c r="V1278" s="145" t="str">
        <f>VLOOKUP(K1278,'3-Productie normen'!A:AG,29,FALSE)</f>
        <v>V</v>
      </c>
      <c r="W1278" s="145"/>
      <c r="X1278" s="146"/>
      <c r="Y1278" s="147">
        <f t="shared" si="99"/>
        <v>6640.0000000000009</v>
      </c>
    </row>
    <row r="1279" spans="1:25" s="148" customFormat="1" ht="13.9" customHeight="1">
      <c r="A1279" s="137">
        <v>1279</v>
      </c>
      <c r="B1279" s="138" t="s">
        <v>1427</v>
      </c>
      <c r="C1279" s="138" t="s">
        <v>1433</v>
      </c>
      <c r="D1279" s="138"/>
      <c r="E1279" s="2">
        <v>0</v>
      </c>
      <c r="F1279" s="2" t="s">
        <v>81</v>
      </c>
      <c r="G1279" s="2" t="s">
        <v>2161</v>
      </c>
      <c r="H1279" s="2"/>
      <c r="I1279" s="139"/>
      <c r="J1279" s="139" t="s">
        <v>2160</v>
      </c>
      <c r="K1279" s="139" t="s">
        <v>8039</v>
      </c>
      <c r="L1279" s="139" t="s">
        <v>2158</v>
      </c>
      <c r="M1279" s="140"/>
      <c r="N1279" s="141">
        <v>1.8</v>
      </c>
      <c r="O1279" s="142">
        <f t="shared" si="95"/>
        <v>400</v>
      </c>
      <c r="P1279" s="2">
        <v>200</v>
      </c>
      <c r="Q1279" s="2">
        <v>200</v>
      </c>
      <c r="R1279" s="143" t="e">
        <f t="shared" si="96"/>
        <v>#DIV/0!</v>
      </c>
      <c r="S1279" s="143" t="e">
        <f t="shared" si="97"/>
        <v>#DIV/0!</v>
      </c>
      <c r="T1279" s="144">
        <f>IF(P1279="nio",0,IF(P1279&gt;0,VLOOKUP(K1279,'3-Productie normen'!A:W,VLOOKUP(P1279,'3-Productie normen'!$B$37:$C$59,2,FALSE),FALSE)))/VLOOKUP(B1279,'2-Kosten per locatie'!$A$11:$C$31,3,FALSE)</f>
        <v>0</v>
      </c>
      <c r="U1279" s="144">
        <f t="shared" si="98"/>
        <v>0</v>
      </c>
      <c r="V1279" s="145" t="str">
        <f>VLOOKUP(K1279,'3-Productie normen'!A:AG,29,FALSE)</f>
        <v>S</v>
      </c>
      <c r="W1279" s="145"/>
      <c r="X1279" s="146"/>
      <c r="Y1279" s="147">
        <f t="shared" si="99"/>
        <v>720</v>
      </c>
    </row>
    <row r="1280" spans="1:25" s="148" customFormat="1" ht="13.9" customHeight="1">
      <c r="A1280" s="137">
        <v>1280</v>
      </c>
      <c r="B1280" s="138" t="s">
        <v>1427</v>
      </c>
      <c r="C1280" s="138" t="s">
        <v>1433</v>
      </c>
      <c r="D1280" s="138"/>
      <c r="E1280" s="2">
        <v>0</v>
      </c>
      <c r="F1280" s="2" t="s">
        <v>81</v>
      </c>
      <c r="G1280" s="2" t="s">
        <v>1506</v>
      </c>
      <c r="H1280" s="2"/>
      <c r="I1280" s="139"/>
      <c r="J1280" s="139" t="s">
        <v>2101</v>
      </c>
      <c r="K1280" s="139" t="s">
        <v>259</v>
      </c>
      <c r="L1280" s="139" t="s">
        <v>2117</v>
      </c>
      <c r="M1280" s="140"/>
      <c r="N1280" s="141">
        <v>14.4</v>
      </c>
      <c r="O1280" s="142">
        <f t="shared" si="95"/>
        <v>0</v>
      </c>
      <c r="P1280" s="2" t="s">
        <v>477</v>
      </c>
      <c r="Q1280" s="2"/>
      <c r="R1280" s="143">
        <f t="shared" si="96"/>
        <v>0</v>
      </c>
      <c r="S1280" s="143">
        <f t="shared" si="97"/>
        <v>0</v>
      </c>
      <c r="T1280" s="144">
        <f>IF(P1280="nio",0,IF(P1280&gt;0,VLOOKUP(K1280,'3-Productie normen'!A:W,VLOOKUP(P1280,'3-Productie normen'!$B$37:$C$59,2,FALSE),FALSE)))/VLOOKUP(B1280,'2-Kosten per locatie'!$A$11:$C$31,3,FALSE)</f>
        <v>0</v>
      </c>
      <c r="U1280" s="144">
        <f t="shared" si="98"/>
        <v>0</v>
      </c>
      <c r="V1280" s="145">
        <f>VLOOKUP(K1280,'3-Productie normen'!A:AG,29,FALSE)</f>
        <v>0</v>
      </c>
      <c r="W1280" s="145"/>
      <c r="X1280" s="146"/>
      <c r="Y1280" s="147">
        <f t="shared" si="99"/>
        <v>0</v>
      </c>
    </row>
    <row r="1281" spans="1:25" s="148" customFormat="1" ht="13.9" customHeight="1">
      <c r="A1281" s="137">
        <v>1281</v>
      </c>
      <c r="B1281" s="138" t="s">
        <v>1427</v>
      </c>
      <c r="C1281" s="138" t="s">
        <v>1433</v>
      </c>
      <c r="D1281" s="138"/>
      <c r="E1281" s="2">
        <v>0</v>
      </c>
      <c r="F1281" s="2" t="s">
        <v>81</v>
      </c>
      <c r="G1281" s="2" t="s">
        <v>1498</v>
      </c>
      <c r="H1281" s="2"/>
      <c r="I1281" s="139"/>
      <c r="J1281" s="139" t="s">
        <v>2160</v>
      </c>
      <c r="K1281" s="139" t="s">
        <v>8039</v>
      </c>
      <c r="L1281" s="139" t="s">
        <v>2158</v>
      </c>
      <c r="M1281" s="140"/>
      <c r="N1281" s="141">
        <v>3.2</v>
      </c>
      <c r="O1281" s="142">
        <f t="shared" si="95"/>
        <v>400</v>
      </c>
      <c r="P1281" s="2">
        <v>200</v>
      </c>
      <c r="Q1281" s="2">
        <v>200</v>
      </c>
      <c r="R1281" s="143" t="e">
        <f t="shared" si="96"/>
        <v>#DIV/0!</v>
      </c>
      <c r="S1281" s="143" t="e">
        <f t="shared" si="97"/>
        <v>#DIV/0!</v>
      </c>
      <c r="T1281" s="144">
        <f>IF(P1281="nio",0,IF(P1281&gt;0,VLOOKUP(K1281,'3-Productie normen'!A:W,VLOOKUP(P1281,'3-Productie normen'!$B$37:$C$59,2,FALSE),FALSE)))/VLOOKUP(B1281,'2-Kosten per locatie'!$A$11:$C$31,3,FALSE)</f>
        <v>0</v>
      </c>
      <c r="U1281" s="144">
        <f t="shared" si="98"/>
        <v>0</v>
      </c>
      <c r="V1281" s="145" t="str">
        <f>VLOOKUP(K1281,'3-Productie normen'!A:AG,29,FALSE)</f>
        <v>S</v>
      </c>
      <c r="W1281" s="145"/>
      <c r="X1281" s="146"/>
      <c r="Y1281" s="147">
        <f t="shared" si="99"/>
        <v>1280</v>
      </c>
    </row>
    <row r="1282" spans="1:25" s="148" customFormat="1" ht="13.9" customHeight="1">
      <c r="A1282" s="137">
        <v>1282</v>
      </c>
      <c r="B1282" s="138" t="s">
        <v>1427</v>
      </c>
      <c r="C1282" s="138" t="s">
        <v>1433</v>
      </c>
      <c r="D1282" s="138"/>
      <c r="E1282" s="2">
        <v>0</v>
      </c>
      <c r="F1282" s="2" t="s">
        <v>81</v>
      </c>
      <c r="G1282" s="2" t="s">
        <v>1502</v>
      </c>
      <c r="H1282" s="2"/>
      <c r="I1282" s="139"/>
      <c r="J1282" s="139" t="s">
        <v>2160</v>
      </c>
      <c r="K1282" s="139" t="s">
        <v>8039</v>
      </c>
      <c r="L1282" s="139" t="s">
        <v>2158</v>
      </c>
      <c r="M1282" s="140"/>
      <c r="N1282" s="141">
        <v>3.2</v>
      </c>
      <c r="O1282" s="142">
        <f t="shared" si="95"/>
        <v>400</v>
      </c>
      <c r="P1282" s="2">
        <v>200</v>
      </c>
      <c r="Q1282" s="2">
        <v>200</v>
      </c>
      <c r="R1282" s="143" t="e">
        <f t="shared" si="96"/>
        <v>#DIV/0!</v>
      </c>
      <c r="S1282" s="143" t="e">
        <f t="shared" si="97"/>
        <v>#DIV/0!</v>
      </c>
      <c r="T1282" s="144">
        <f>IF(P1282="nio",0,IF(P1282&gt;0,VLOOKUP(K1282,'3-Productie normen'!A:W,VLOOKUP(P1282,'3-Productie normen'!$B$37:$C$59,2,FALSE),FALSE)))/VLOOKUP(B1282,'2-Kosten per locatie'!$A$11:$C$31,3,FALSE)</f>
        <v>0</v>
      </c>
      <c r="U1282" s="144">
        <f t="shared" si="98"/>
        <v>0</v>
      </c>
      <c r="V1282" s="145" t="str">
        <f>VLOOKUP(K1282,'3-Productie normen'!A:AG,29,FALSE)</f>
        <v>S</v>
      </c>
      <c r="W1282" s="145"/>
      <c r="X1282" s="146"/>
      <c r="Y1282" s="147">
        <f t="shared" si="99"/>
        <v>1280</v>
      </c>
    </row>
    <row r="1283" spans="1:25" s="148" customFormat="1" ht="13.9" customHeight="1">
      <c r="A1283" s="137">
        <v>1283</v>
      </c>
      <c r="B1283" s="138" t="s">
        <v>1427</v>
      </c>
      <c r="C1283" s="138" t="s">
        <v>1433</v>
      </c>
      <c r="D1283" s="138"/>
      <c r="E1283" s="2">
        <v>0</v>
      </c>
      <c r="F1283" s="2" t="s">
        <v>81</v>
      </c>
      <c r="G1283" s="2" t="s">
        <v>1504</v>
      </c>
      <c r="H1283" s="2"/>
      <c r="I1283" s="139"/>
      <c r="J1283" s="139" t="s">
        <v>83</v>
      </c>
      <c r="K1283" s="139" t="s">
        <v>51</v>
      </c>
      <c r="L1283" s="139" t="s">
        <v>2117</v>
      </c>
      <c r="M1283" s="140" t="s">
        <v>8160</v>
      </c>
      <c r="N1283" s="141">
        <v>20.6</v>
      </c>
      <c r="O1283" s="142">
        <f t="shared" si="95"/>
        <v>400</v>
      </c>
      <c r="P1283" s="2">
        <v>200</v>
      </c>
      <c r="Q1283" s="2">
        <v>200</v>
      </c>
      <c r="R1283" s="143" t="e">
        <f t="shared" si="96"/>
        <v>#DIV/0!</v>
      </c>
      <c r="S1283" s="143" t="e">
        <f t="shared" si="97"/>
        <v>#DIV/0!</v>
      </c>
      <c r="T1283" s="144">
        <f>IF(P1283="nio",0,IF(P1283&gt;0,VLOOKUP(K1283,'3-Productie normen'!A:W,VLOOKUP(P1283,'3-Productie normen'!$B$37:$C$59,2,FALSE),FALSE)))/VLOOKUP(B1283,'2-Kosten per locatie'!$A$11:$C$31,3,FALSE)</f>
        <v>0</v>
      </c>
      <c r="U1283" s="144">
        <f t="shared" si="98"/>
        <v>0</v>
      </c>
      <c r="V1283" s="145" t="str">
        <f>VLOOKUP(K1283,'3-Productie normen'!A:AG,29,FALSE)</f>
        <v>V</v>
      </c>
      <c r="W1283" s="145"/>
      <c r="X1283" s="146"/>
      <c r="Y1283" s="147">
        <f t="shared" si="99"/>
        <v>8240</v>
      </c>
    </row>
    <row r="1284" spans="1:25" s="148" customFormat="1" ht="13.9" customHeight="1">
      <c r="A1284" s="137">
        <v>1284</v>
      </c>
      <c r="B1284" s="138" t="s">
        <v>1427</v>
      </c>
      <c r="C1284" s="138" t="s">
        <v>1433</v>
      </c>
      <c r="D1284" s="138"/>
      <c r="E1284" s="2">
        <v>0</v>
      </c>
      <c r="F1284" s="2" t="s">
        <v>81</v>
      </c>
      <c r="G1284" s="2" t="s">
        <v>2162</v>
      </c>
      <c r="H1284" s="2"/>
      <c r="I1284" s="139"/>
      <c r="J1284" s="139" t="s">
        <v>83</v>
      </c>
      <c r="K1284" s="139" t="s">
        <v>51</v>
      </c>
      <c r="L1284" s="139" t="s">
        <v>2117</v>
      </c>
      <c r="M1284" s="140" t="s">
        <v>8160</v>
      </c>
      <c r="N1284" s="141">
        <v>15.9</v>
      </c>
      <c r="O1284" s="142">
        <f t="shared" si="95"/>
        <v>400</v>
      </c>
      <c r="P1284" s="2">
        <v>200</v>
      </c>
      <c r="Q1284" s="2">
        <v>200</v>
      </c>
      <c r="R1284" s="143" t="e">
        <f t="shared" si="96"/>
        <v>#DIV/0!</v>
      </c>
      <c r="S1284" s="143" t="e">
        <f t="shared" si="97"/>
        <v>#DIV/0!</v>
      </c>
      <c r="T1284" s="144">
        <f>IF(P1284="nio",0,IF(P1284&gt;0,VLOOKUP(K1284,'3-Productie normen'!A:W,VLOOKUP(P1284,'3-Productie normen'!$B$37:$C$59,2,FALSE),FALSE)))/VLOOKUP(B1284,'2-Kosten per locatie'!$A$11:$C$31,3,FALSE)</f>
        <v>0</v>
      </c>
      <c r="U1284" s="144">
        <f t="shared" si="98"/>
        <v>0</v>
      </c>
      <c r="V1284" s="145" t="str">
        <f>VLOOKUP(K1284,'3-Productie normen'!A:AG,29,FALSE)</f>
        <v>V</v>
      </c>
      <c r="W1284" s="145"/>
      <c r="X1284" s="146"/>
      <c r="Y1284" s="147">
        <f t="shared" si="99"/>
        <v>6360</v>
      </c>
    </row>
    <row r="1285" spans="1:25" s="148" customFormat="1" ht="13.9" customHeight="1">
      <c r="A1285" s="137">
        <v>1285</v>
      </c>
      <c r="B1285" s="138" t="s">
        <v>1427</v>
      </c>
      <c r="C1285" s="138" t="s">
        <v>1433</v>
      </c>
      <c r="D1285" s="138"/>
      <c r="E1285" s="2">
        <v>0</v>
      </c>
      <c r="F1285" s="2" t="s">
        <v>81</v>
      </c>
      <c r="G1285" s="2" t="s">
        <v>1710</v>
      </c>
      <c r="H1285" s="2"/>
      <c r="I1285" s="139"/>
      <c r="J1285" s="139" t="s">
        <v>1756</v>
      </c>
      <c r="K1285" s="139" t="s">
        <v>304</v>
      </c>
      <c r="L1285" s="139" t="s">
        <v>2117</v>
      </c>
      <c r="M1285" s="140" t="s">
        <v>8160</v>
      </c>
      <c r="N1285" s="141">
        <v>40</v>
      </c>
      <c r="O1285" s="142">
        <f t="shared" si="95"/>
        <v>200</v>
      </c>
      <c r="P1285" s="2">
        <v>200</v>
      </c>
      <c r="Q1285" s="2"/>
      <c r="R1285" s="143" t="e">
        <f t="shared" si="96"/>
        <v>#DIV/0!</v>
      </c>
      <c r="S1285" s="143">
        <f t="shared" si="97"/>
        <v>0</v>
      </c>
      <c r="T1285" s="144">
        <f>IF(P1285="nio",0,IF(P1285&gt;0,VLOOKUP(K1285,'3-Productie normen'!A:W,VLOOKUP(P1285,'3-Productie normen'!$B$37:$C$59,2,FALSE),FALSE)))/VLOOKUP(B1285,'2-Kosten per locatie'!$A$11:$C$31,3,FALSE)</f>
        <v>0</v>
      </c>
      <c r="U1285" s="144">
        <f t="shared" si="98"/>
        <v>0</v>
      </c>
      <c r="V1285" s="145" t="str">
        <f>VLOOKUP(K1285,'3-Productie normen'!A:AG,29,FALSE)</f>
        <v>V</v>
      </c>
      <c r="W1285" s="145"/>
      <c r="X1285" s="146"/>
      <c r="Y1285" s="147">
        <f t="shared" si="99"/>
        <v>8000</v>
      </c>
    </row>
    <row r="1286" spans="1:25" s="148" customFormat="1" ht="13.9" customHeight="1">
      <c r="A1286" s="137">
        <v>1286</v>
      </c>
      <c r="B1286" s="138" t="s">
        <v>1427</v>
      </c>
      <c r="C1286" s="138" t="s">
        <v>1433</v>
      </c>
      <c r="D1286" s="138"/>
      <c r="E1286" s="2">
        <v>0</v>
      </c>
      <c r="F1286" s="2" t="s">
        <v>81</v>
      </c>
      <c r="G1286" s="2" t="s">
        <v>1691</v>
      </c>
      <c r="H1286" s="2"/>
      <c r="I1286" s="139"/>
      <c r="J1286" s="139" t="s">
        <v>55</v>
      </c>
      <c r="K1286" s="139" t="s">
        <v>290</v>
      </c>
      <c r="L1286" s="139" t="s">
        <v>2158</v>
      </c>
      <c r="M1286" s="140"/>
      <c r="N1286" s="141">
        <v>5</v>
      </c>
      <c r="O1286" s="142">
        <f t="shared" si="95"/>
        <v>200</v>
      </c>
      <c r="P1286" s="2">
        <v>200</v>
      </c>
      <c r="Q1286" s="2"/>
      <c r="R1286" s="143" t="e">
        <f t="shared" si="96"/>
        <v>#DIV/0!</v>
      </c>
      <c r="S1286" s="143">
        <f t="shared" si="97"/>
        <v>0</v>
      </c>
      <c r="T1286" s="144">
        <f>IF(P1286="nio",0,IF(P1286&gt;0,VLOOKUP(K1286,'3-Productie normen'!A:W,VLOOKUP(P1286,'3-Productie normen'!$B$37:$C$59,2,FALSE),FALSE)))/VLOOKUP(B1286,'2-Kosten per locatie'!$A$11:$C$31,3,FALSE)</f>
        <v>0</v>
      </c>
      <c r="U1286" s="144">
        <f t="shared" si="98"/>
        <v>0</v>
      </c>
      <c r="V1286" s="145" t="str">
        <f>VLOOKUP(K1286,'3-Productie normen'!A:AG,29,FALSE)</f>
        <v>V</v>
      </c>
      <c r="W1286" s="145"/>
      <c r="X1286" s="146"/>
      <c r="Y1286" s="147">
        <f t="shared" si="99"/>
        <v>1000</v>
      </c>
    </row>
    <row r="1287" spans="1:25" s="148" customFormat="1" ht="13.9" customHeight="1">
      <c r="A1287" s="137">
        <v>1287</v>
      </c>
      <c r="B1287" s="138" t="s">
        <v>1427</v>
      </c>
      <c r="C1287" s="138" t="s">
        <v>1433</v>
      </c>
      <c r="D1287" s="138"/>
      <c r="E1287" s="2">
        <v>0</v>
      </c>
      <c r="F1287" s="2" t="s">
        <v>81</v>
      </c>
      <c r="G1287" s="2" t="s">
        <v>1694</v>
      </c>
      <c r="H1287" s="2"/>
      <c r="I1287" s="139"/>
      <c r="J1287" s="139" t="s">
        <v>2116</v>
      </c>
      <c r="K1287" s="139" t="s">
        <v>4571</v>
      </c>
      <c r="L1287" s="139" t="s">
        <v>2158</v>
      </c>
      <c r="M1287" s="140"/>
      <c r="N1287" s="141">
        <v>5.0999999999999996</v>
      </c>
      <c r="O1287" s="142">
        <f t="shared" si="95"/>
        <v>200</v>
      </c>
      <c r="P1287" s="2">
        <v>200</v>
      </c>
      <c r="Q1287" s="2"/>
      <c r="R1287" s="143" t="e">
        <f t="shared" si="96"/>
        <v>#DIV/0!</v>
      </c>
      <c r="S1287" s="143">
        <f t="shared" si="97"/>
        <v>0</v>
      </c>
      <c r="T1287" s="144">
        <f>IF(P1287="nio",0,IF(P1287&gt;0,VLOOKUP(K1287,'3-Productie normen'!A:W,VLOOKUP(P1287,'3-Productie normen'!$B$37:$C$59,2,FALSE),FALSE)))/VLOOKUP(B1287,'2-Kosten per locatie'!$A$11:$C$31,3,FALSE)</f>
        <v>0</v>
      </c>
      <c r="U1287" s="144">
        <f t="shared" si="98"/>
        <v>0</v>
      </c>
      <c r="V1287" s="145" t="str">
        <f>VLOOKUP(K1287,'3-Productie normen'!A:AG,29,FALSE)</f>
        <v>V</v>
      </c>
      <c r="W1287" s="145"/>
      <c r="X1287" s="146"/>
      <c r="Y1287" s="147">
        <f t="shared" si="99"/>
        <v>1019.9999999999999</v>
      </c>
    </row>
    <row r="1288" spans="1:25" s="148" customFormat="1" ht="13.9" customHeight="1">
      <c r="A1288" s="137">
        <v>1288</v>
      </c>
      <c r="B1288" s="138" t="s">
        <v>1427</v>
      </c>
      <c r="C1288" s="138" t="s">
        <v>1433</v>
      </c>
      <c r="D1288" s="138"/>
      <c r="E1288" s="2">
        <v>0</v>
      </c>
      <c r="F1288" s="2" t="s">
        <v>81</v>
      </c>
      <c r="G1288" s="2" t="s">
        <v>1694</v>
      </c>
      <c r="H1288" s="2"/>
      <c r="I1288" s="139"/>
      <c r="J1288" s="139" t="s">
        <v>337</v>
      </c>
      <c r="K1288" s="139" t="s">
        <v>478</v>
      </c>
      <c r="L1288" s="139" t="s">
        <v>2158</v>
      </c>
      <c r="M1288" s="140"/>
      <c r="N1288" s="141">
        <v>116.3</v>
      </c>
      <c r="O1288" s="142">
        <f t="shared" si="95"/>
        <v>80</v>
      </c>
      <c r="P1288" s="2">
        <v>80</v>
      </c>
      <c r="Q1288" s="2"/>
      <c r="R1288" s="143" t="e">
        <f t="shared" si="96"/>
        <v>#DIV/0!</v>
      </c>
      <c r="S1288" s="143">
        <f t="shared" si="97"/>
        <v>0</v>
      </c>
      <c r="T1288" s="144">
        <f>IF(P1288="nio",0,IF(P1288&gt;0,VLOOKUP(K1288,'3-Productie normen'!A:W,VLOOKUP(P1288,'3-Productie normen'!$B$37:$C$59,2,FALSE),FALSE)))/VLOOKUP(B1288,'2-Kosten per locatie'!$A$11:$C$31,3,FALSE)</f>
        <v>0</v>
      </c>
      <c r="U1288" s="144">
        <f t="shared" si="98"/>
        <v>0</v>
      </c>
      <c r="V1288" s="145" t="str">
        <f>VLOOKUP(K1288,'3-Productie normen'!A:AG,29,FALSE)</f>
        <v>B</v>
      </c>
      <c r="W1288" s="145"/>
      <c r="X1288" s="146"/>
      <c r="Y1288" s="147">
        <f t="shared" si="99"/>
        <v>9304</v>
      </c>
    </row>
    <row r="1289" spans="1:25" s="148" customFormat="1" ht="13.9" customHeight="1">
      <c r="A1289" s="137">
        <v>1289</v>
      </c>
      <c r="B1289" s="138" t="s">
        <v>1427</v>
      </c>
      <c r="C1289" s="138" t="s">
        <v>1433</v>
      </c>
      <c r="D1289" s="138"/>
      <c r="E1289" s="2">
        <v>0</v>
      </c>
      <c r="F1289" s="2" t="s">
        <v>81</v>
      </c>
      <c r="G1289" s="2" t="s">
        <v>1699</v>
      </c>
      <c r="H1289" s="2"/>
      <c r="I1289" s="139"/>
      <c r="J1289" s="139" t="s">
        <v>253</v>
      </c>
      <c r="K1289" s="139" t="s">
        <v>4571</v>
      </c>
      <c r="L1289" s="139" t="s">
        <v>2117</v>
      </c>
      <c r="M1289" s="140" t="s">
        <v>8160</v>
      </c>
      <c r="N1289" s="141">
        <v>63.2</v>
      </c>
      <c r="O1289" s="142">
        <f t="shared" si="95"/>
        <v>200</v>
      </c>
      <c r="P1289" s="2">
        <v>200</v>
      </c>
      <c r="Q1289" s="2"/>
      <c r="R1289" s="143" t="e">
        <f t="shared" si="96"/>
        <v>#DIV/0!</v>
      </c>
      <c r="S1289" s="143">
        <f t="shared" si="97"/>
        <v>0</v>
      </c>
      <c r="T1289" s="144">
        <f>IF(P1289="nio",0,IF(P1289&gt;0,VLOOKUP(K1289,'3-Productie normen'!A:W,VLOOKUP(P1289,'3-Productie normen'!$B$37:$C$59,2,FALSE),FALSE)))/VLOOKUP(B1289,'2-Kosten per locatie'!$A$11:$C$31,3,FALSE)</f>
        <v>0</v>
      </c>
      <c r="U1289" s="144">
        <f t="shared" si="98"/>
        <v>0</v>
      </c>
      <c r="V1289" s="145" t="str">
        <f>VLOOKUP(K1289,'3-Productie normen'!A:AG,29,FALSE)</f>
        <v>V</v>
      </c>
      <c r="W1289" s="145"/>
      <c r="X1289" s="146"/>
      <c r="Y1289" s="147">
        <f t="shared" si="99"/>
        <v>12640</v>
      </c>
    </row>
    <row r="1290" spans="1:25" s="148" customFormat="1" ht="13.9" customHeight="1">
      <c r="A1290" s="137">
        <v>1290</v>
      </c>
      <c r="B1290" s="138" t="s">
        <v>1427</v>
      </c>
      <c r="C1290" s="138" t="s">
        <v>1433</v>
      </c>
      <c r="D1290" s="138"/>
      <c r="E1290" s="2">
        <v>0</v>
      </c>
      <c r="F1290" s="2" t="s">
        <v>81</v>
      </c>
      <c r="G1290" s="2" t="s">
        <v>1442</v>
      </c>
      <c r="H1290" s="2"/>
      <c r="I1290" s="139"/>
      <c r="J1290" s="139" t="s">
        <v>253</v>
      </c>
      <c r="K1290" s="139" t="s">
        <v>4571</v>
      </c>
      <c r="L1290" s="139" t="s">
        <v>2117</v>
      </c>
      <c r="M1290" s="140" t="s">
        <v>8160</v>
      </c>
      <c r="N1290" s="141">
        <v>97.4</v>
      </c>
      <c r="O1290" s="142">
        <f t="shared" ref="O1290:O1353" si="100">SUM(P1290:Q1290)</f>
        <v>200</v>
      </c>
      <c r="P1290" s="2">
        <v>200</v>
      </c>
      <c r="Q1290" s="2"/>
      <c r="R1290" s="143" t="e">
        <f t="shared" ref="R1290:R1353" si="101">IF(P1290="nio",0,IF(P1290&gt;0,P1290*N1290/T1290,0))</f>
        <v>#DIV/0!</v>
      </c>
      <c r="S1290" s="143">
        <f t="shared" ref="S1290:S1353" si="102">IF(Q1290&gt;0,Q1290*N1290/U1290,0)</f>
        <v>0</v>
      </c>
      <c r="T1290" s="144">
        <f>IF(P1290="nio",0,IF(P1290&gt;0,VLOOKUP(K1290,'3-Productie normen'!A:W,VLOOKUP(P1290,'3-Productie normen'!$B$37:$C$59,2,FALSE),FALSE)))/VLOOKUP(B1290,'2-Kosten per locatie'!$A$11:$C$31,3,FALSE)</f>
        <v>0</v>
      </c>
      <c r="U1290" s="144">
        <f t="shared" ref="U1290:U1353" si="103">IF(Q1290&gt;0,T1290*$U$8,0)</f>
        <v>0</v>
      </c>
      <c r="V1290" s="145" t="str">
        <f>VLOOKUP(K1290,'3-Productie normen'!A:AG,29,FALSE)</f>
        <v>V</v>
      </c>
      <c r="W1290" s="145"/>
      <c r="X1290" s="146"/>
      <c r="Y1290" s="147">
        <f t="shared" ref="Y1290:Y1353" si="104">O1290*N1290</f>
        <v>19480</v>
      </c>
    </row>
    <row r="1291" spans="1:25" s="148" customFormat="1" ht="13.9" customHeight="1">
      <c r="A1291" s="137">
        <v>1291</v>
      </c>
      <c r="B1291" s="138" t="s">
        <v>1427</v>
      </c>
      <c r="C1291" s="138" t="s">
        <v>1433</v>
      </c>
      <c r="D1291" s="138"/>
      <c r="E1291" s="2">
        <v>0</v>
      </c>
      <c r="F1291" s="2" t="s">
        <v>81</v>
      </c>
      <c r="G1291" s="2" t="s">
        <v>1445</v>
      </c>
      <c r="H1291" s="2"/>
      <c r="I1291" s="139"/>
      <c r="J1291" s="139" t="s">
        <v>253</v>
      </c>
      <c r="K1291" s="139" t="s">
        <v>4571</v>
      </c>
      <c r="L1291" s="139" t="s">
        <v>2117</v>
      </c>
      <c r="M1291" s="140" t="s">
        <v>8160</v>
      </c>
      <c r="N1291" s="141">
        <v>9.9</v>
      </c>
      <c r="O1291" s="142">
        <f t="shared" si="100"/>
        <v>200</v>
      </c>
      <c r="P1291" s="2">
        <v>200</v>
      </c>
      <c r="Q1291" s="2"/>
      <c r="R1291" s="143" t="e">
        <f t="shared" si="101"/>
        <v>#DIV/0!</v>
      </c>
      <c r="S1291" s="143">
        <f t="shared" si="102"/>
        <v>0</v>
      </c>
      <c r="T1291" s="144">
        <f>IF(P1291="nio",0,IF(P1291&gt;0,VLOOKUP(K1291,'3-Productie normen'!A:W,VLOOKUP(P1291,'3-Productie normen'!$B$37:$C$59,2,FALSE),FALSE)))/VLOOKUP(B1291,'2-Kosten per locatie'!$A$11:$C$31,3,FALSE)</f>
        <v>0</v>
      </c>
      <c r="U1291" s="144">
        <f t="shared" si="103"/>
        <v>0</v>
      </c>
      <c r="V1291" s="145" t="str">
        <f>VLOOKUP(K1291,'3-Productie normen'!A:AG,29,FALSE)</f>
        <v>V</v>
      </c>
      <c r="W1291" s="145"/>
      <c r="X1291" s="146"/>
      <c r="Y1291" s="147">
        <f t="shared" si="104"/>
        <v>1980</v>
      </c>
    </row>
    <row r="1292" spans="1:25" s="148" customFormat="1" ht="13.9" customHeight="1">
      <c r="A1292" s="137">
        <v>1292</v>
      </c>
      <c r="B1292" s="138" t="s">
        <v>1427</v>
      </c>
      <c r="C1292" s="138" t="s">
        <v>1433</v>
      </c>
      <c r="D1292" s="138"/>
      <c r="E1292" s="2">
        <v>0</v>
      </c>
      <c r="F1292" s="2" t="s">
        <v>81</v>
      </c>
      <c r="G1292" s="2" t="s">
        <v>1447</v>
      </c>
      <c r="H1292" s="2"/>
      <c r="I1292" s="139"/>
      <c r="J1292" s="139" t="s">
        <v>55</v>
      </c>
      <c r="K1292" s="139" t="s">
        <v>290</v>
      </c>
      <c r="L1292" s="139" t="s">
        <v>2117</v>
      </c>
      <c r="M1292" s="140" t="s">
        <v>8160</v>
      </c>
      <c r="N1292" s="141">
        <v>7.8</v>
      </c>
      <c r="O1292" s="142">
        <f t="shared" si="100"/>
        <v>200</v>
      </c>
      <c r="P1292" s="2">
        <v>200</v>
      </c>
      <c r="Q1292" s="2"/>
      <c r="R1292" s="143" t="e">
        <f t="shared" si="101"/>
        <v>#DIV/0!</v>
      </c>
      <c r="S1292" s="143">
        <f t="shared" si="102"/>
        <v>0</v>
      </c>
      <c r="T1292" s="144">
        <f>IF(P1292="nio",0,IF(P1292&gt;0,VLOOKUP(K1292,'3-Productie normen'!A:W,VLOOKUP(P1292,'3-Productie normen'!$B$37:$C$59,2,FALSE),FALSE)))/VLOOKUP(B1292,'2-Kosten per locatie'!$A$11:$C$31,3,FALSE)</f>
        <v>0</v>
      </c>
      <c r="U1292" s="144">
        <f t="shared" si="103"/>
        <v>0</v>
      </c>
      <c r="V1292" s="145" t="str">
        <f>VLOOKUP(K1292,'3-Productie normen'!A:AG,29,FALSE)</f>
        <v>V</v>
      </c>
      <c r="W1292" s="145"/>
      <c r="X1292" s="146"/>
      <c r="Y1292" s="147">
        <f t="shared" si="104"/>
        <v>1560</v>
      </c>
    </row>
    <row r="1293" spans="1:25" s="148" customFormat="1" ht="13.9" customHeight="1">
      <c r="A1293" s="137">
        <v>1293</v>
      </c>
      <c r="B1293" s="138" t="s">
        <v>1427</v>
      </c>
      <c r="C1293" s="138" t="s">
        <v>1433</v>
      </c>
      <c r="D1293" s="138"/>
      <c r="E1293" s="2">
        <v>0</v>
      </c>
      <c r="F1293" s="2" t="s">
        <v>81</v>
      </c>
      <c r="G1293" s="2" t="s">
        <v>1450</v>
      </c>
      <c r="H1293" s="2"/>
      <c r="I1293" s="139"/>
      <c r="J1293" s="139" t="s">
        <v>253</v>
      </c>
      <c r="K1293" s="139" t="s">
        <v>4571</v>
      </c>
      <c r="L1293" s="139" t="s">
        <v>2117</v>
      </c>
      <c r="M1293" s="140" t="s">
        <v>8160</v>
      </c>
      <c r="N1293" s="141">
        <v>38.299999999999997</v>
      </c>
      <c r="O1293" s="142">
        <f t="shared" si="100"/>
        <v>200</v>
      </c>
      <c r="P1293" s="2">
        <v>200</v>
      </c>
      <c r="Q1293" s="2"/>
      <c r="R1293" s="143" t="e">
        <f t="shared" si="101"/>
        <v>#DIV/0!</v>
      </c>
      <c r="S1293" s="143">
        <f t="shared" si="102"/>
        <v>0</v>
      </c>
      <c r="T1293" s="144">
        <f>IF(P1293="nio",0,IF(P1293&gt;0,VLOOKUP(K1293,'3-Productie normen'!A:W,VLOOKUP(P1293,'3-Productie normen'!$B$37:$C$59,2,FALSE),FALSE)))/VLOOKUP(B1293,'2-Kosten per locatie'!$A$11:$C$31,3,FALSE)</f>
        <v>0</v>
      </c>
      <c r="U1293" s="144">
        <f t="shared" si="103"/>
        <v>0</v>
      </c>
      <c r="V1293" s="145" t="str">
        <f>VLOOKUP(K1293,'3-Productie normen'!A:AG,29,FALSE)</f>
        <v>V</v>
      </c>
      <c r="W1293" s="145"/>
      <c r="X1293" s="146"/>
      <c r="Y1293" s="147">
        <f t="shared" si="104"/>
        <v>7659.9999999999991</v>
      </c>
    </row>
    <row r="1294" spans="1:25" s="148" customFormat="1" ht="13.9" customHeight="1">
      <c r="A1294" s="137">
        <v>1294</v>
      </c>
      <c r="B1294" s="138" t="s">
        <v>1427</v>
      </c>
      <c r="C1294" s="138" t="s">
        <v>1433</v>
      </c>
      <c r="D1294" s="138"/>
      <c r="E1294" s="2">
        <v>0</v>
      </c>
      <c r="F1294" s="2" t="s">
        <v>81</v>
      </c>
      <c r="G1294" s="2" t="s">
        <v>1454</v>
      </c>
      <c r="H1294" s="2"/>
      <c r="I1294" s="139"/>
      <c r="J1294" s="139" t="s">
        <v>55</v>
      </c>
      <c r="K1294" s="139" t="s">
        <v>290</v>
      </c>
      <c r="L1294" s="139" t="s">
        <v>2117</v>
      </c>
      <c r="M1294" s="140" t="s">
        <v>8160</v>
      </c>
      <c r="N1294" s="141">
        <v>5.3</v>
      </c>
      <c r="O1294" s="142">
        <f t="shared" si="100"/>
        <v>200</v>
      </c>
      <c r="P1294" s="2">
        <v>200</v>
      </c>
      <c r="Q1294" s="2"/>
      <c r="R1294" s="143" t="e">
        <f t="shared" si="101"/>
        <v>#DIV/0!</v>
      </c>
      <c r="S1294" s="143">
        <f t="shared" si="102"/>
        <v>0</v>
      </c>
      <c r="T1294" s="144">
        <f>IF(P1294="nio",0,IF(P1294&gt;0,VLOOKUP(K1294,'3-Productie normen'!A:W,VLOOKUP(P1294,'3-Productie normen'!$B$37:$C$59,2,FALSE),FALSE)))/VLOOKUP(B1294,'2-Kosten per locatie'!$A$11:$C$31,3,FALSE)</f>
        <v>0</v>
      </c>
      <c r="U1294" s="144">
        <f t="shared" si="103"/>
        <v>0</v>
      </c>
      <c r="V1294" s="145" t="str">
        <f>VLOOKUP(K1294,'3-Productie normen'!A:AG,29,FALSE)</f>
        <v>V</v>
      </c>
      <c r="W1294" s="145"/>
      <c r="X1294" s="146"/>
      <c r="Y1294" s="147">
        <f t="shared" si="104"/>
        <v>1060</v>
      </c>
    </row>
    <row r="1295" spans="1:25" s="148" customFormat="1" ht="13.9" customHeight="1">
      <c r="A1295" s="137">
        <v>1295</v>
      </c>
      <c r="B1295" s="138" t="s">
        <v>1427</v>
      </c>
      <c r="C1295" s="138" t="s">
        <v>1433</v>
      </c>
      <c r="D1295" s="138"/>
      <c r="E1295" s="2">
        <v>0</v>
      </c>
      <c r="F1295" s="2" t="s">
        <v>81</v>
      </c>
      <c r="G1295" s="2" t="s">
        <v>1456</v>
      </c>
      <c r="H1295" s="2"/>
      <c r="I1295" s="139"/>
      <c r="J1295" s="139" t="s">
        <v>253</v>
      </c>
      <c r="K1295" s="139" t="s">
        <v>4571</v>
      </c>
      <c r="L1295" s="139" t="s">
        <v>2117</v>
      </c>
      <c r="M1295" s="140" t="s">
        <v>8160</v>
      </c>
      <c r="N1295" s="141">
        <v>5.7</v>
      </c>
      <c r="O1295" s="142">
        <f t="shared" si="100"/>
        <v>200</v>
      </c>
      <c r="P1295" s="2">
        <v>200</v>
      </c>
      <c r="Q1295" s="2"/>
      <c r="R1295" s="143" t="e">
        <f t="shared" si="101"/>
        <v>#DIV/0!</v>
      </c>
      <c r="S1295" s="143">
        <f t="shared" si="102"/>
        <v>0</v>
      </c>
      <c r="T1295" s="144">
        <f>IF(P1295="nio",0,IF(P1295&gt;0,VLOOKUP(K1295,'3-Productie normen'!A:W,VLOOKUP(P1295,'3-Productie normen'!$B$37:$C$59,2,FALSE),FALSE)))/VLOOKUP(B1295,'2-Kosten per locatie'!$A$11:$C$31,3,FALSE)</f>
        <v>0</v>
      </c>
      <c r="U1295" s="144">
        <f t="shared" si="103"/>
        <v>0</v>
      </c>
      <c r="V1295" s="145" t="str">
        <f>VLOOKUP(K1295,'3-Productie normen'!A:AG,29,FALSE)</f>
        <v>V</v>
      </c>
      <c r="W1295" s="145"/>
      <c r="X1295" s="146"/>
      <c r="Y1295" s="147">
        <f t="shared" si="104"/>
        <v>1140</v>
      </c>
    </row>
    <row r="1296" spans="1:25" s="148" customFormat="1" ht="13.9" customHeight="1">
      <c r="A1296" s="137">
        <v>1296</v>
      </c>
      <c r="B1296" s="138" t="s">
        <v>1427</v>
      </c>
      <c r="C1296" s="138" t="s">
        <v>1433</v>
      </c>
      <c r="D1296" s="138"/>
      <c r="E1296" s="2">
        <v>0</v>
      </c>
      <c r="F1296" s="2" t="s">
        <v>81</v>
      </c>
      <c r="G1296" s="2" t="s">
        <v>1684</v>
      </c>
      <c r="H1296" s="2"/>
      <c r="I1296" s="139"/>
      <c r="J1296" s="139" t="s">
        <v>57</v>
      </c>
      <c r="K1296" s="139" t="s">
        <v>57</v>
      </c>
      <c r="L1296" s="139" t="s">
        <v>2117</v>
      </c>
      <c r="M1296" s="140" t="s">
        <v>8160</v>
      </c>
      <c r="N1296" s="141">
        <v>4.3</v>
      </c>
      <c r="O1296" s="142">
        <f t="shared" si="100"/>
        <v>200</v>
      </c>
      <c r="P1296" s="2">
        <v>200</v>
      </c>
      <c r="Q1296" s="2"/>
      <c r="R1296" s="143" t="e">
        <f t="shared" si="101"/>
        <v>#DIV/0!</v>
      </c>
      <c r="S1296" s="143">
        <f t="shared" si="102"/>
        <v>0</v>
      </c>
      <c r="T1296" s="144">
        <f>IF(P1296="nio",0,IF(P1296&gt;0,VLOOKUP(K1296,'3-Productie normen'!A:W,VLOOKUP(P1296,'3-Productie normen'!$B$37:$C$59,2,FALSE),FALSE)))/VLOOKUP(B1296,'2-Kosten per locatie'!$A$11:$C$31,3,FALSE)</f>
        <v>0</v>
      </c>
      <c r="U1296" s="144">
        <f t="shared" si="103"/>
        <v>0</v>
      </c>
      <c r="V1296" s="145" t="str">
        <f>VLOOKUP(K1296,'3-Productie normen'!A:AG,29,FALSE)</f>
        <v>V</v>
      </c>
      <c r="W1296" s="145"/>
      <c r="X1296" s="146"/>
      <c r="Y1296" s="147">
        <f t="shared" si="104"/>
        <v>860</v>
      </c>
    </row>
    <row r="1297" spans="1:25" s="148" customFormat="1" ht="13.9" customHeight="1">
      <c r="A1297" s="137">
        <v>1297</v>
      </c>
      <c r="B1297" s="138" t="s">
        <v>1427</v>
      </c>
      <c r="C1297" s="138" t="s">
        <v>1433</v>
      </c>
      <c r="D1297" s="138"/>
      <c r="E1297" s="2">
        <v>0</v>
      </c>
      <c r="F1297" s="2" t="s">
        <v>81</v>
      </c>
      <c r="G1297" s="2" t="s">
        <v>1688</v>
      </c>
      <c r="H1297" s="2"/>
      <c r="I1297" s="139"/>
      <c r="J1297" s="139" t="s">
        <v>2163</v>
      </c>
      <c r="K1297" s="139" t="s">
        <v>248</v>
      </c>
      <c r="L1297" s="139" t="s">
        <v>2158</v>
      </c>
      <c r="M1297" s="140"/>
      <c r="N1297" s="141">
        <v>26.9</v>
      </c>
      <c r="O1297" s="142">
        <f t="shared" si="100"/>
        <v>200</v>
      </c>
      <c r="P1297" s="2">
        <v>200</v>
      </c>
      <c r="Q1297" s="2"/>
      <c r="R1297" s="143" t="e">
        <f t="shared" si="101"/>
        <v>#DIV/0!</v>
      </c>
      <c r="S1297" s="143">
        <f t="shared" si="102"/>
        <v>0</v>
      </c>
      <c r="T1297" s="144">
        <f>IF(P1297="nio",0,IF(P1297&gt;0,VLOOKUP(K1297,'3-Productie normen'!A:W,VLOOKUP(P1297,'3-Productie normen'!$B$37:$C$59,2,FALSE),FALSE)))/VLOOKUP(B1297,'2-Kosten per locatie'!$A$11:$C$31,3,FALSE)</f>
        <v>0</v>
      </c>
      <c r="U1297" s="144">
        <f t="shared" si="103"/>
        <v>0</v>
      </c>
      <c r="V1297" s="145" t="str">
        <f>VLOOKUP(K1297,'3-Productie normen'!A:AG,29,FALSE)</f>
        <v>V</v>
      </c>
      <c r="W1297" s="145"/>
      <c r="X1297" s="146"/>
      <c r="Y1297" s="147">
        <f t="shared" si="104"/>
        <v>5380</v>
      </c>
    </row>
    <row r="1298" spans="1:25" s="148" customFormat="1" ht="13.9" customHeight="1">
      <c r="A1298" s="137">
        <v>1298</v>
      </c>
      <c r="B1298" s="138" t="s">
        <v>1427</v>
      </c>
      <c r="C1298" s="138" t="s">
        <v>1433</v>
      </c>
      <c r="D1298" s="138"/>
      <c r="E1298" s="2">
        <v>0</v>
      </c>
      <c r="F1298" s="2" t="s">
        <v>81</v>
      </c>
      <c r="G1298" s="2" t="s">
        <v>1686</v>
      </c>
      <c r="H1298" s="2"/>
      <c r="I1298" s="139"/>
      <c r="J1298" s="139" t="s">
        <v>57</v>
      </c>
      <c r="K1298" s="139" t="s">
        <v>57</v>
      </c>
      <c r="L1298" s="139" t="s">
        <v>2117</v>
      </c>
      <c r="M1298" s="140" t="s">
        <v>8160</v>
      </c>
      <c r="N1298" s="141">
        <v>1.3</v>
      </c>
      <c r="O1298" s="142">
        <f t="shared" si="100"/>
        <v>200</v>
      </c>
      <c r="P1298" s="2">
        <v>200</v>
      </c>
      <c r="Q1298" s="2"/>
      <c r="R1298" s="143" t="e">
        <f t="shared" si="101"/>
        <v>#DIV/0!</v>
      </c>
      <c r="S1298" s="143">
        <f t="shared" si="102"/>
        <v>0</v>
      </c>
      <c r="T1298" s="144">
        <f>IF(P1298="nio",0,IF(P1298&gt;0,VLOOKUP(K1298,'3-Productie normen'!A:W,VLOOKUP(P1298,'3-Productie normen'!$B$37:$C$59,2,FALSE),FALSE)))/VLOOKUP(B1298,'2-Kosten per locatie'!$A$11:$C$31,3,FALSE)</f>
        <v>0</v>
      </c>
      <c r="U1298" s="144">
        <f t="shared" si="103"/>
        <v>0</v>
      </c>
      <c r="V1298" s="145" t="str">
        <f>VLOOKUP(K1298,'3-Productie normen'!A:AG,29,FALSE)</f>
        <v>V</v>
      </c>
      <c r="W1298" s="145"/>
      <c r="X1298" s="146"/>
      <c r="Y1298" s="147">
        <f t="shared" si="104"/>
        <v>260</v>
      </c>
    </row>
    <row r="1299" spans="1:25" s="148" customFormat="1" ht="13.9" customHeight="1">
      <c r="A1299" s="137">
        <v>1299</v>
      </c>
      <c r="B1299" s="138" t="s">
        <v>1427</v>
      </c>
      <c r="C1299" s="138" t="s">
        <v>1433</v>
      </c>
      <c r="D1299" s="138"/>
      <c r="E1299" s="2">
        <v>0</v>
      </c>
      <c r="F1299" s="2" t="s">
        <v>81</v>
      </c>
      <c r="G1299" s="2" t="s">
        <v>1436</v>
      </c>
      <c r="H1299" s="2"/>
      <c r="I1299" s="139"/>
      <c r="J1299" s="139" t="s">
        <v>2163</v>
      </c>
      <c r="K1299" s="139" t="s">
        <v>248</v>
      </c>
      <c r="L1299" s="139" t="s">
        <v>2117</v>
      </c>
      <c r="M1299" s="140" t="s">
        <v>8160</v>
      </c>
      <c r="N1299" s="141">
        <v>17.600000000000001</v>
      </c>
      <c r="O1299" s="142">
        <f t="shared" si="100"/>
        <v>200</v>
      </c>
      <c r="P1299" s="2">
        <v>200</v>
      </c>
      <c r="Q1299" s="2"/>
      <c r="R1299" s="143" t="e">
        <f t="shared" si="101"/>
        <v>#DIV/0!</v>
      </c>
      <c r="S1299" s="143">
        <f t="shared" si="102"/>
        <v>0</v>
      </c>
      <c r="T1299" s="144">
        <f>IF(P1299="nio",0,IF(P1299&gt;0,VLOOKUP(K1299,'3-Productie normen'!A:W,VLOOKUP(P1299,'3-Productie normen'!$B$37:$C$59,2,FALSE),FALSE)))/VLOOKUP(B1299,'2-Kosten per locatie'!$A$11:$C$31,3,FALSE)</f>
        <v>0</v>
      </c>
      <c r="U1299" s="144">
        <f t="shared" si="103"/>
        <v>0</v>
      </c>
      <c r="V1299" s="145" t="str">
        <f>VLOOKUP(K1299,'3-Productie normen'!A:AG,29,FALSE)</f>
        <v>V</v>
      </c>
      <c r="W1299" s="145"/>
      <c r="X1299" s="146"/>
      <c r="Y1299" s="147">
        <f t="shared" si="104"/>
        <v>3520.0000000000005</v>
      </c>
    </row>
    <row r="1300" spans="1:25" s="148" customFormat="1" ht="13.9" customHeight="1">
      <c r="A1300" s="137">
        <v>1300</v>
      </c>
      <c r="B1300" s="138" t="s">
        <v>1427</v>
      </c>
      <c r="C1300" s="138" t="s">
        <v>1433</v>
      </c>
      <c r="D1300" s="138"/>
      <c r="E1300" s="2">
        <v>0</v>
      </c>
      <c r="F1300" s="2" t="s">
        <v>81</v>
      </c>
      <c r="G1300" s="2" t="s">
        <v>1440</v>
      </c>
      <c r="H1300" s="2"/>
      <c r="I1300" s="139"/>
      <c r="J1300" s="139" t="s">
        <v>2163</v>
      </c>
      <c r="K1300" s="139" t="s">
        <v>248</v>
      </c>
      <c r="L1300" s="139" t="s">
        <v>2117</v>
      </c>
      <c r="M1300" s="140" t="s">
        <v>8160</v>
      </c>
      <c r="N1300" s="141">
        <v>3.9</v>
      </c>
      <c r="O1300" s="142">
        <f t="shared" si="100"/>
        <v>200</v>
      </c>
      <c r="P1300" s="2">
        <v>200</v>
      </c>
      <c r="Q1300" s="2"/>
      <c r="R1300" s="143" t="e">
        <f t="shared" si="101"/>
        <v>#DIV/0!</v>
      </c>
      <c r="S1300" s="143">
        <f t="shared" si="102"/>
        <v>0</v>
      </c>
      <c r="T1300" s="144">
        <f>IF(P1300="nio",0,IF(P1300&gt;0,VLOOKUP(K1300,'3-Productie normen'!A:W,VLOOKUP(P1300,'3-Productie normen'!$B$37:$C$59,2,FALSE),FALSE)))/VLOOKUP(B1300,'2-Kosten per locatie'!$A$11:$C$31,3,FALSE)</f>
        <v>0</v>
      </c>
      <c r="U1300" s="144">
        <f t="shared" si="103"/>
        <v>0</v>
      </c>
      <c r="V1300" s="145" t="str">
        <f>VLOOKUP(K1300,'3-Productie normen'!A:AG,29,FALSE)</f>
        <v>V</v>
      </c>
      <c r="W1300" s="145"/>
      <c r="X1300" s="146"/>
      <c r="Y1300" s="147">
        <f t="shared" si="104"/>
        <v>780</v>
      </c>
    </row>
    <row r="1301" spans="1:25" s="148" customFormat="1" ht="13.9" customHeight="1">
      <c r="A1301" s="137">
        <v>1301</v>
      </c>
      <c r="B1301" s="138" t="s">
        <v>1427</v>
      </c>
      <c r="C1301" s="138" t="s">
        <v>1433</v>
      </c>
      <c r="D1301" s="138"/>
      <c r="E1301" s="2">
        <v>0</v>
      </c>
      <c r="F1301" s="2">
        <v>1</v>
      </c>
      <c r="G1301" s="2" t="s">
        <v>1825</v>
      </c>
      <c r="H1301" s="2"/>
      <c r="I1301" s="139"/>
      <c r="J1301" s="139" t="s">
        <v>2164</v>
      </c>
      <c r="K1301" s="139" t="s">
        <v>619</v>
      </c>
      <c r="L1301" s="139" t="s">
        <v>2165</v>
      </c>
      <c r="M1301" s="140"/>
      <c r="N1301" s="141">
        <v>104.4</v>
      </c>
      <c r="O1301" s="142">
        <f t="shared" si="100"/>
        <v>200</v>
      </c>
      <c r="P1301" s="2">
        <v>200</v>
      </c>
      <c r="Q1301" s="2"/>
      <c r="R1301" s="143" t="e">
        <f t="shared" si="101"/>
        <v>#DIV/0!</v>
      </c>
      <c r="S1301" s="143">
        <f t="shared" si="102"/>
        <v>0</v>
      </c>
      <c r="T1301" s="144">
        <f>IF(P1301="nio",0,IF(P1301&gt;0,VLOOKUP(K1301,'3-Productie normen'!A:W,VLOOKUP(P1301,'3-Productie normen'!$B$37:$C$59,2,FALSE),FALSE)))/VLOOKUP(B1301,'2-Kosten per locatie'!$A$11:$C$31,3,FALSE)</f>
        <v>0</v>
      </c>
      <c r="U1301" s="144">
        <f t="shared" si="103"/>
        <v>0</v>
      </c>
      <c r="V1301" s="145" t="str">
        <f>VLOOKUP(K1301,'3-Productie normen'!A:AG,29,FALSE)</f>
        <v>L</v>
      </c>
      <c r="W1301" s="145"/>
      <c r="X1301" s="146"/>
      <c r="Y1301" s="147">
        <f t="shared" si="104"/>
        <v>20880</v>
      </c>
    </row>
    <row r="1302" spans="1:25" s="148" customFormat="1" ht="13.9" customHeight="1">
      <c r="A1302" s="137">
        <v>1302</v>
      </c>
      <c r="B1302" s="138" t="s">
        <v>1427</v>
      </c>
      <c r="C1302" s="138" t="s">
        <v>1433</v>
      </c>
      <c r="D1302" s="138"/>
      <c r="E1302" s="2">
        <v>0</v>
      </c>
      <c r="F1302" s="2">
        <v>1</v>
      </c>
      <c r="G1302" s="2" t="s">
        <v>1827</v>
      </c>
      <c r="H1302" s="2"/>
      <c r="I1302" s="139"/>
      <c r="J1302" s="139" t="s">
        <v>2114</v>
      </c>
      <c r="K1302" s="139" t="s">
        <v>304</v>
      </c>
      <c r="L1302" s="139" t="s">
        <v>2165</v>
      </c>
      <c r="M1302" s="140"/>
      <c r="N1302" s="141">
        <v>65.900000000000006</v>
      </c>
      <c r="O1302" s="142">
        <f t="shared" si="100"/>
        <v>200</v>
      </c>
      <c r="P1302" s="2">
        <v>200</v>
      </c>
      <c r="Q1302" s="2"/>
      <c r="R1302" s="143" t="e">
        <f t="shared" si="101"/>
        <v>#DIV/0!</v>
      </c>
      <c r="S1302" s="143">
        <f t="shared" si="102"/>
        <v>0</v>
      </c>
      <c r="T1302" s="144">
        <f>IF(P1302="nio",0,IF(P1302&gt;0,VLOOKUP(K1302,'3-Productie normen'!A:W,VLOOKUP(P1302,'3-Productie normen'!$B$37:$C$59,2,FALSE),FALSE)))/VLOOKUP(B1302,'2-Kosten per locatie'!$A$11:$C$31,3,FALSE)</f>
        <v>0</v>
      </c>
      <c r="U1302" s="144">
        <f t="shared" si="103"/>
        <v>0</v>
      </c>
      <c r="V1302" s="145" t="str">
        <f>VLOOKUP(K1302,'3-Productie normen'!A:AG,29,FALSE)</f>
        <v>V</v>
      </c>
      <c r="W1302" s="145"/>
      <c r="X1302" s="146"/>
      <c r="Y1302" s="147">
        <f t="shared" si="104"/>
        <v>13180.000000000002</v>
      </c>
    </row>
    <row r="1303" spans="1:25" s="148" customFormat="1" ht="13.9" customHeight="1">
      <c r="A1303" s="137">
        <v>1303</v>
      </c>
      <c r="B1303" s="138" t="s">
        <v>1427</v>
      </c>
      <c r="C1303" s="138" t="s">
        <v>1433</v>
      </c>
      <c r="D1303" s="138"/>
      <c r="E1303" s="2">
        <v>0</v>
      </c>
      <c r="F1303" s="2">
        <v>1</v>
      </c>
      <c r="G1303" s="2" t="s">
        <v>1830</v>
      </c>
      <c r="H1303" s="2"/>
      <c r="I1303" s="139"/>
      <c r="J1303" s="139" t="s">
        <v>2166</v>
      </c>
      <c r="K1303" s="139" t="s">
        <v>1510</v>
      </c>
      <c r="L1303" s="139" t="s">
        <v>2155</v>
      </c>
      <c r="M1303" s="140"/>
      <c r="N1303" s="141">
        <v>27.4</v>
      </c>
      <c r="O1303" s="142">
        <f t="shared" si="100"/>
        <v>200</v>
      </c>
      <c r="P1303" s="2">
        <v>200</v>
      </c>
      <c r="Q1303" s="2"/>
      <c r="R1303" s="143" t="e">
        <f t="shared" si="101"/>
        <v>#DIV/0!</v>
      </c>
      <c r="S1303" s="143">
        <f t="shared" si="102"/>
        <v>0</v>
      </c>
      <c r="T1303" s="144">
        <f>IF(P1303="nio",0,IF(P1303&gt;0,VLOOKUP(K1303,'3-Productie normen'!A:W,VLOOKUP(P1303,'3-Productie normen'!$B$37:$C$59,2,FALSE),FALSE)))/VLOOKUP(B1303,'2-Kosten per locatie'!$A$11:$C$31,3,FALSE)</f>
        <v>0</v>
      </c>
      <c r="U1303" s="144">
        <f t="shared" si="103"/>
        <v>0</v>
      </c>
      <c r="V1303" s="145" t="str">
        <f>VLOOKUP(K1303,'3-Productie normen'!A:AG,29,FALSE)</f>
        <v>L</v>
      </c>
      <c r="W1303" s="145"/>
      <c r="X1303" s="146"/>
      <c r="Y1303" s="147">
        <f t="shared" si="104"/>
        <v>5480</v>
      </c>
    </row>
    <row r="1304" spans="1:25" s="148" customFormat="1" ht="13.9" customHeight="1">
      <c r="A1304" s="137">
        <v>1304</v>
      </c>
      <c r="B1304" s="138" t="s">
        <v>1427</v>
      </c>
      <c r="C1304" s="138" t="s">
        <v>1433</v>
      </c>
      <c r="D1304" s="138"/>
      <c r="E1304" s="2">
        <v>0</v>
      </c>
      <c r="F1304" s="2">
        <v>1</v>
      </c>
      <c r="G1304" s="2" t="s">
        <v>1833</v>
      </c>
      <c r="H1304" s="2"/>
      <c r="I1304" s="139"/>
      <c r="J1304" s="139" t="s">
        <v>309</v>
      </c>
      <c r="K1304" s="139" t="s">
        <v>1510</v>
      </c>
      <c r="L1304" s="139" t="s">
        <v>2155</v>
      </c>
      <c r="M1304" s="140"/>
      <c r="N1304" s="141">
        <v>99.8</v>
      </c>
      <c r="O1304" s="142">
        <f t="shared" si="100"/>
        <v>200</v>
      </c>
      <c r="P1304" s="2">
        <v>200</v>
      </c>
      <c r="Q1304" s="2"/>
      <c r="R1304" s="143" t="e">
        <f t="shared" si="101"/>
        <v>#DIV/0!</v>
      </c>
      <c r="S1304" s="143">
        <f t="shared" si="102"/>
        <v>0</v>
      </c>
      <c r="T1304" s="144">
        <f>IF(P1304="nio",0,IF(P1304&gt;0,VLOOKUP(K1304,'3-Productie normen'!A:W,VLOOKUP(P1304,'3-Productie normen'!$B$37:$C$59,2,FALSE),FALSE)))/VLOOKUP(B1304,'2-Kosten per locatie'!$A$11:$C$31,3,FALSE)</f>
        <v>0</v>
      </c>
      <c r="U1304" s="144">
        <f t="shared" si="103"/>
        <v>0</v>
      </c>
      <c r="V1304" s="145" t="str">
        <f>VLOOKUP(K1304,'3-Productie normen'!A:AG,29,FALSE)</f>
        <v>L</v>
      </c>
      <c r="W1304" s="145"/>
      <c r="X1304" s="146"/>
      <c r="Y1304" s="147">
        <f t="shared" si="104"/>
        <v>19960</v>
      </c>
    </row>
    <row r="1305" spans="1:25" s="148" customFormat="1" ht="13.9" customHeight="1">
      <c r="A1305" s="137">
        <v>1305</v>
      </c>
      <c r="B1305" s="138" t="s">
        <v>1427</v>
      </c>
      <c r="C1305" s="138" t="s">
        <v>1433</v>
      </c>
      <c r="D1305" s="138"/>
      <c r="E1305" s="2">
        <v>0</v>
      </c>
      <c r="F1305" s="2">
        <v>1</v>
      </c>
      <c r="G1305" s="2" t="s">
        <v>2167</v>
      </c>
      <c r="H1305" s="2"/>
      <c r="I1305" s="139"/>
      <c r="J1305" s="139" t="s">
        <v>1514</v>
      </c>
      <c r="K1305" s="139" t="s">
        <v>478</v>
      </c>
      <c r="L1305" s="139" t="s">
        <v>2155</v>
      </c>
      <c r="M1305" s="140"/>
      <c r="N1305" s="141">
        <v>11.9</v>
      </c>
      <c r="O1305" s="142">
        <f t="shared" si="100"/>
        <v>80</v>
      </c>
      <c r="P1305" s="2">
        <v>80</v>
      </c>
      <c r="Q1305" s="2"/>
      <c r="R1305" s="143" t="e">
        <f t="shared" si="101"/>
        <v>#DIV/0!</v>
      </c>
      <c r="S1305" s="143">
        <f t="shared" si="102"/>
        <v>0</v>
      </c>
      <c r="T1305" s="144">
        <f>IF(P1305="nio",0,IF(P1305&gt;0,VLOOKUP(K1305,'3-Productie normen'!A:W,VLOOKUP(P1305,'3-Productie normen'!$B$37:$C$59,2,FALSE),FALSE)))/VLOOKUP(B1305,'2-Kosten per locatie'!$A$11:$C$31,3,FALSE)</f>
        <v>0</v>
      </c>
      <c r="U1305" s="144">
        <f t="shared" si="103"/>
        <v>0</v>
      </c>
      <c r="V1305" s="145" t="str">
        <f>VLOOKUP(K1305,'3-Productie normen'!A:AG,29,FALSE)</f>
        <v>B</v>
      </c>
      <c r="W1305" s="145"/>
      <c r="X1305" s="146"/>
      <c r="Y1305" s="147">
        <f t="shared" si="104"/>
        <v>952</v>
      </c>
    </row>
    <row r="1306" spans="1:25" s="148" customFormat="1" ht="13.9" customHeight="1">
      <c r="A1306" s="137">
        <v>1306</v>
      </c>
      <c r="B1306" s="138" t="s">
        <v>1427</v>
      </c>
      <c r="C1306" s="138" t="s">
        <v>1433</v>
      </c>
      <c r="D1306" s="138"/>
      <c r="E1306" s="2">
        <v>0</v>
      </c>
      <c r="F1306" s="2">
        <v>1</v>
      </c>
      <c r="G1306" s="2" t="s">
        <v>2168</v>
      </c>
      <c r="H1306" s="2"/>
      <c r="I1306" s="139"/>
      <c r="J1306" s="139" t="s">
        <v>2169</v>
      </c>
      <c r="K1306" s="139" t="s">
        <v>1510</v>
      </c>
      <c r="L1306" s="139" t="s">
        <v>2155</v>
      </c>
      <c r="M1306" s="140"/>
      <c r="N1306" s="141">
        <v>9.5</v>
      </c>
      <c r="O1306" s="142">
        <f t="shared" si="100"/>
        <v>200</v>
      </c>
      <c r="P1306" s="2">
        <v>200</v>
      </c>
      <c r="Q1306" s="2"/>
      <c r="R1306" s="143" t="e">
        <f t="shared" si="101"/>
        <v>#DIV/0!</v>
      </c>
      <c r="S1306" s="143">
        <f t="shared" si="102"/>
        <v>0</v>
      </c>
      <c r="T1306" s="144">
        <f>IF(P1306="nio",0,IF(P1306&gt;0,VLOOKUP(K1306,'3-Productie normen'!A:W,VLOOKUP(P1306,'3-Productie normen'!$B$37:$C$59,2,FALSE),FALSE)))/VLOOKUP(B1306,'2-Kosten per locatie'!$A$11:$C$31,3,FALSE)</f>
        <v>0</v>
      </c>
      <c r="U1306" s="144">
        <f t="shared" si="103"/>
        <v>0</v>
      </c>
      <c r="V1306" s="145" t="str">
        <f>VLOOKUP(K1306,'3-Productie normen'!A:AG,29,FALSE)</f>
        <v>L</v>
      </c>
      <c r="W1306" s="145"/>
      <c r="X1306" s="146"/>
      <c r="Y1306" s="147">
        <f t="shared" si="104"/>
        <v>1900</v>
      </c>
    </row>
    <row r="1307" spans="1:25" s="148" customFormat="1" ht="13.9" customHeight="1">
      <c r="A1307" s="137">
        <v>1307</v>
      </c>
      <c r="B1307" s="138" t="s">
        <v>1427</v>
      </c>
      <c r="C1307" s="138" t="s">
        <v>1433</v>
      </c>
      <c r="D1307" s="138"/>
      <c r="E1307" s="2">
        <v>0</v>
      </c>
      <c r="F1307" s="2">
        <v>1</v>
      </c>
      <c r="G1307" s="2" t="s">
        <v>1836</v>
      </c>
      <c r="H1307" s="2"/>
      <c r="I1307" s="139"/>
      <c r="J1307" s="139" t="s">
        <v>2170</v>
      </c>
      <c r="K1307" s="139" t="s">
        <v>612</v>
      </c>
      <c r="L1307" s="139" t="s">
        <v>2117</v>
      </c>
      <c r="M1307" s="140" t="s">
        <v>8160</v>
      </c>
      <c r="N1307" s="141">
        <v>69.599999999999994</v>
      </c>
      <c r="O1307" s="142">
        <f t="shared" si="100"/>
        <v>200</v>
      </c>
      <c r="P1307" s="2">
        <v>200</v>
      </c>
      <c r="Q1307" s="2"/>
      <c r="R1307" s="143" t="e">
        <f t="shared" si="101"/>
        <v>#DIV/0!</v>
      </c>
      <c r="S1307" s="143">
        <f t="shared" si="102"/>
        <v>0</v>
      </c>
      <c r="T1307" s="144">
        <f>IF(P1307="nio",0,IF(P1307&gt;0,VLOOKUP(K1307,'3-Productie normen'!A:W,VLOOKUP(P1307,'3-Productie normen'!$B$37:$C$59,2,FALSE),FALSE)))/VLOOKUP(B1307,'2-Kosten per locatie'!$A$11:$C$31,3,FALSE)</f>
        <v>0</v>
      </c>
      <c r="U1307" s="144">
        <f t="shared" si="103"/>
        <v>0</v>
      </c>
      <c r="V1307" s="145" t="str">
        <f>VLOOKUP(K1307,'3-Productie normen'!A:AG,29,FALSE)</f>
        <v>L</v>
      </c>
      <c r="W1307" s="145"/>
      <c r="X1307" s="146"/>
      <c r="Y1307" s="147">
        <f t="shared" si="104"/>
        <v>13919.999999999998</v>
      </c>
    </row>
    <row r="1308" spans="1:25" s="148" customFormat="1" ht="13.9" customHeight="1">
      <c r="A1308" s="137">
        <v>1308</v>
      </c>
      <c r="B1308" s="138" t="s">
        <v>1427</v>
      </c>
      <c r="C1308" s="138" t="s">
        <v>1433</v>
      </c>
      <c r="D1308" s="138"/>
      <c r="E1308" s="2">
        <v>0</v>
      </c>
      <c r="F1308" s="2">
        <v>1</v>
      </c>
      <c r="G1308" s="2" t="s">
        <v>2171</v>
      </c>
      <c r="H1308" s="2"/>
      <c r="I1308" s="139"/>
      <c r="J1308" s="139" t="s">
        <v>2172</v>
      </c>
      <c r="K1308" s="139" t="s">
        <v>612</v>
      </c>
      <c r="L1308" s="139" t="s">
        <v>2117</v>
      </c>
      <c r="M1308" s="140" t="s">
        <v>8160</v>
      </c>
      <c r="N1308" s="141">
        <v>34.799999999999997</v>
      </c>
      <c r="O1308" s="142">
        <f t="shared" si="100"/>
        <v>200</v>
      </c>
      <c r="P1308" s="2">
        <v>200</v>
      </c>
      <c r="Q1308" s="2"/>
      <c r="R1308" s="143" t="e">
        <f t="shared" si="101"/>
        <v>#DIV/0!</v>
      </c>
      <c r="S1308" s="143">
        <f t="shared" si="102"/>
        <v>0</v>
      </c>
      <c r="T1308" s="144">
        <f>IF(P1308="nio",0,IF(P1308&gt;0,VLOOKUP(K1308,'3-Productie normen'!A:W,VLOOKUP(P1308,'3-Productie normen'!$B$37:$C$59,2,FALSE),FALSE)))/VLOOKUP(B1308,'2-Kosten per locatie'!$A$11:$C$31,3,FALSE)</f>
        <v>0</v>
      </c>
      <c r="U1308" s="144">
        <f t="shared" si="103"/>
        <v>0</v>
      </c>
      <c r="V1308" s="145" t="str">
        <f>VLOOKUP(K1308,'3-Productie normen'!A:AG,29,FALSE)</f>
        <v>L</v>
      </c>
      <c r="W1308" s="145"/>
      <c r="X1308" s="146"/>
      <c r="Y1308" s="147">
        <f t="shared" si="104"/>
        <v>6959.9999999999991</v>
      </c>
    </row>
    <row r="1309" spans="1:25" s="148" customFormat="1" ht="13.9" customHeight="1">
      <c r="A1309" s="137">
        <v>1309</v>
      </c>
      <c r="B1309" s="138" t="s">
        <v>1427</v>
      </c>
      <c r="C1309" s="138" t="s">
        <v>1433</v>
      </c>
      <c r="D1309" s="138"/>
      <c r="E1309" s="2">
        <v>0</v>
      </c>
      <c r="F1309" s="2">
        <v>1</v>
      </c>
      <c r="G1309" s="2" t="s">
        <v>1839</v>
      </c>
      <c r="H1309" s="2"/>
      <c r="I1309" s="139"/>
      <c r="J1309" s="139" t="s">
        <v>1514</v>
      </c>
      <c r="K1309" s="139" t="s">
        <v>478</v>
      </c>
      <c r="L1309" s="139" t="s">
        <v>2117</v>
      </c>
      <c r="M1309" s="140" t="s">
        <v>8160</v>
      </c>
      <c r="N1309" s="141">
        <v>15.95</v>
      </c>
      <c r="O1309" s="142">
        <f t="shared" si="100"/>
        <v>80</v>
      </c>
      <c r="P1309" s="2">
        <v>80</v>
      </c>
      <c r="Q1309" s="2"/>
      <c r="R1309" s="143" t="e">
        <f t="shared" si="101"/>
        <v>#DIV/0!</v>
      </c>
      <c r="S1309" s="143">
        <f t="shared" si="102"/>
        <v>0</v>
      </c>
      <c r="T1309" s="144">
        <f>IF(P1309="nio",0,IF(P1309&gt;0,VLOOKUP(K1309,'3-Productie normen'!A:W,VLOOKUP(P1309,'3-Productie normen'!$B$37:$C$59,2,FALSE),FALSE)))/VLOOKUP(B1309,'2-Kosten per locatie'!$A$11:$C$31,3,FALSE)</f>
        <v>0</v>
      </c>
      <c r="U1309" s="144">
        <f t="shared" si="103"/>
        <v>0</v>
      </c>
      <c r="V1309" s="145" t="str">
        <f>VLOOKUP(K1309,'3-Productie normen'!A:AG,29,FALSE)</f>
        <v>B</v>
      </c>
      <c r="W1309" s="145"/>
      <c r="X1309" s="146"/>
      <c r="Y1309" s="147">
        <f t="shared" si="104"/>
        <v>1276</v>
      </c>
    </row>
    <row r="1310" spans="1:25" s="148" customFormat="1" ht="13.9" customHeight="1">
      <c r="A1310" s="137">
        <v>1310</v>
      </c>
      <c r="B1310" s="138" t="s">
        <v>1427</v>
      </c>
      <c r="C1310" s="138" t="s">
        <v>1433</v>
      </c>
      <c r="D1310" s="138"/>
      <c r="E1310" s="2">
        <v>0</v>
      </c>
      <c r="F1310" s="2">
        <v>1</v>
      </c>
      <c r="G1310" s="2" t="s">
        <v>2173</v>
      </c>
      <c r="H1310" s="2"/>
      <c r="I1310" s="139"/>
      <c r="J1310" s="139" t="s">
        <v>1514</v>
      </c>
      <c r="K1310" s="139" t="s">
        <v>478</v>
      </c>
      <c r="L1310" s="139" t="s">
        <v>2117</v>
      </c>
      <c r="M1310" s="140" t="s">
        <v>8160</v>
      </c>
      <c r="N1310" s="141">
        <v>31.9</v>
      </c>
      <c r="O1310" s="142">
        <f t="shared" si="100"/>
        <v>80</v>
      </c>
      <c r="P1310" s="2">
        <v>80</v>
      </c>
      <c r="Q1310" s="2"/>
      <c r="R1310" s="143" t="e">
        <f t="shared" si="101"/>
        <v>#DIV/0!</v>
      </c>
      <c r="S1310" s="143">
        <f t="shared" si="102"/>
        <v>0</v>
      </c>
      <c r="T1310" s="144">
        <f>IF(P1310="nio",0,IF(P1310&gt;0,VLOOKUP(K1310,'3-Productie normen'!A:W,VLOOKUP(P1310,'3-Productie normen'!$B$37:$C$59,2,FALSE),FALSE)))/VLOOKUP(B1310,'2-Kosten per locatie'!$A$11:$C$31,3,FALSE)</f>
        <v>0</v>
      </c>
      <c r="U1310" s="144">
        <f t="shared" si="103"/>
        <v>0</v>
      </c>
      <c r="V1310" s="145" t="str">
        <f>VLOOKUP(K1310,'3-Productie normen'!A:AG,29,FALSE)</f>
        <v>B</v>
      </c>
      <c r="W1310" s="145"/>
      <c r="X1310" s="146"/>
      <c r="Y1310" s="147">
        <f t="shared" si="104"/>
        <v>2552</v>
      </c>
    </row>
    <row r="1311" spans="1:25" s="148" customFormat="1" ht="13.9" customHeight="1">
      <c r="A1311" s="137">
        <v>1311</v>
      </c>
      <c r="B1311" s="138" t="s">
        <v>1427</v>
      </c>
      <c r="C1311" s="138" t="s">
        <v>1433</v>
      </c>
      <c r="D1311" s="138"/>
      <c r="E1311" s="2">
        <v>0</v>
      </c>
      <c r="F1311" s="2">
        <v>1</v>
      </c>
      <c r="G1311" s="2" t="s">
        <v>2174</v>
      </c>
      <c r="H1311" s="2"/>
      <c r="I1311" s="139"/>
      <c r="J1311" s="139" t="s">
        <v>1514</v>
      </c>
      <c r="K1311" s="139" t="s">
        <v>478</v>
      </c>
      <c r="L1311" s="139" t="s">
        <v>2117</v>
      </c>
      <c r="M1311" s="140" t="s">
        <v>8160</v>
      </c>
      <c r="N1311" s="141">
        <v>15.95</v>
      </c>
      <c r="O1311" s="142">
        <f t="shared" si="100"/>
        <v>80</v>
      </c>
      <c r="P1311" s="2">
        <v>80</v>
      </c>
      <c r="Q1311" s="2"/>
      <c r="R1311" s="143" t="e">
        <f t="shared" si="101"/>
        <v>#DIV/0!</v>
      </c>
      <c r="S1311" s="143">
        <f t="shared" si="102"/>
        <v>0</v>
      </c>
      <c r="T1311" s="144">
        <f>IF(P1311="nio",0,IF(P1311&gt;0,VLOOKUP(K1311,'3-Productie normen'!A:W,VLOOKUP(P1311,'3-Productie normen'!$B$37:$C$59,2,FALSE),FALSE)))/VLOOKUP(B1311,'2-Kosten per locatie'!$A$11:$C$31,3,FALSE)</f>
        <v>0</v>
      </c>
      <c r="U1311" s="144">
        <f t="shared" si="103"/>
        <v>0</v>
      </c>
      <c r="V1311" s="145" t="str">
        <f>VLOOKUP(K1311,'3-Productie normen'!A:AG,29,FALSE)</f>
        <v>B</v>
      </c>
      <c r="W1311" s="145"/>
      <c r="X1311" s="146"/>
      <c r="Y1311" s="147">
        <f t="shared" si="104"/>
        <v>1276</v>
      </c>
    </row>
    <row r="1312" spans="1:25" s="148" customFormat="1" ht="13.9" customHeight="1">
      <c r="A1312" s="137">
        <v>1312</v>
      </c>
      <c r="B1312" s="138" t="s">
        <v>1427</v>
      </c>
      <c r="C1312" s="138" t="s">
        <v>1433</v>
      </c>
      <c r="D1312" s="138"/>
      <c r="E1312" s="2">
        <v>0</v>
      </c>
      <c r="F1312" s="2">
        <v>1</v>
      </c>
      <c r="G1312" s="2" t="s">
        <v>2175</v>
      </c>
      <c r="H1312" s="2"/>
      <c r="I1312" s="139"/>
      <c r="J1312" s="139" t="s">
        <v>1514</v>
      </c>
      <c r="K1312" s="139" t="s">
        <v>478</v>
      </c>
      <c r="L1312" s="139" t="s">
        <v>2117</v>
      </c>
      <c r="M1312" s="140" t="s">
        <v>8160</v>
      </c>
      <c r="N1312" s="141">
        <v>15.95</v>
      </c>
      <c r="O1312" s="142">
        <f t="shared" si="100"/>
        <v>80</v>
      </c>
      <c r="P1312" s="2">
        <v>80</v>
      </c>
      <c r="Q1312" s="2"/>
      <c r="R1312" s="143" t="e">
        <f t="shared" si="101"/>
        <v>#DIV/0!</v>
      </c>
      <c r="S1312" s="143">
        <f t="shared" si="102"/>
        <v>0</v>
      </c>
      <c r="T1312" s="144">
        <f>IF(P1312="nio",0,IF(P1312&gt;0,VLOOKUP(K1312,'3-Productie normen'!A:W,VLOOKUP(P1312,'3-Productie normen'!$B$37:$C$59,2,FALSE),FALSE)))/VLOOKUP(B1312,'2-Kosten per locatie'!$A$11:$C$31,3,FALSE)</f>
        <v>0</v>
      </c>
      <c r="U1312" s="144">
        <f t="shared" si="103"/>
        <v>0</v>
      </c>
      <c r="V1312" s="145" t="str">
        <f>VLOOKUP(K1312,'3-Productie normen'!A:AG,29,FALSE)</f>
        <v>B</v>
      </c>
      <c r="W1312" s="145"/>
      <c r="X1312" s="146"/>
      <c r="Y1312" s="147">
        <f t="shared" si="104"/>
        <v>1276</v>
      </c>
    </row>
    <row r="1313" spans="1:25" s="148" customFormat="1" ht="13.9" customHeight="1">
      <c r="A1313" s="137">
        <v>1313</v>
      </c>
      <c r="B1313" s="138" t="s">
        <v>1427</v>
      </c>
      <c r="C1313" s="138" t="s">
        <v>1433</v>
      </c>
      <c r="D1313" s="138"/>
      <c r="E1313" s="2">
        <v>0</v>
      </c>
      <c r="F1313" s="2">
        <v>1</v>
      </c>
      <c r="G1313" s="2" t="s">
        <v>2176</v>
      </c>
      <c r="H1313" s="2"/>
      <c r="I1313" s="139"/>
      <c r="J1313" s="139" t="s">
        <v>1514</v>
      </c>
      <c r="K1313" s="139" t="s">
        <v>478</v>
      </c>
      <c r="L1313" s="139" t="s">
        <v>2117</v>
      </c>
      <c r="M1313" s="140" t="s">
        <v>8160</v>
      </c>
      <c r="N1313" s="141">
        <v>20</v>
      </c>
      <c r="O1313" s="142">
        <f t="shared" si="100"/>
        <v>80</v>
      </c>
      <c r="P1313" s="2">
        <v>80</v>
      </c>
      <c r="Q1313" s="2"/>
      <c r="R1313" s="143" t="e">
        <f t="shared" si="101"/>
        <v>#DIV/0!</v>
      </c>
      <c r="S1313" s="143">
        <f t="shared" si="102"/>
        <v>0</v>
      </c>
      <c r="T1313" s="144">
        <f>IF(P1313="nio",0,IF(P1313&gt;0,VLOOKUP(K1313,'3-Productie normen'!A:W,VLOOKUP(P1313,'3-Productie normen'!$B$37:$C$59,2,FALSE),FALSE)))/VLOOKUP(B1313,'2-Kosten per locatie'!$A$11:$C$31,3,FALSE)</f>
        <v>0</v>
      </c>
      <c r="U1313" s="144">
        <f t="shared" si="103"/>
        <v>0</v>
      </c>
      <c r="V1313" s="145" t="str">
        <f>VLOOKUP(K1313,'3-Productie normen'!A:AG,29,FALSE)</f>
        <v>B</v>
      </c>
      <c r="W1313" s="145"/>
      <c r="X1313" s="146"/>
      <c r="Y1313" s="147">
        <f t="shared" si="104"/>
        <v>1600</v>
      </c>
    </row>
    <row r="1314" spans="1:25" s="148" customFormat="1" ht="13.9" customHeight="1">
      <c r="A1314" s="137">
        <v>1314</v>
      </c>
      <c r="B1314" s="138" t="s">
        <v>1427</v>
      </c>
      <c r="C1314" s="138" t="s">
        <v>1433</v>
      </c>
      <c r="D1314" s="138"/>
      <c r="E1314" s="2">
        <v>0</v>
      </c>
      <c r="F1314" s="2">
        <v>1</v>
      </c>
      <c r="G1314" s="2" t="s">
        <v>1604</v>
      </c>
      <c r="H1314" s="2"/>
      <c r="I1314" s="139"/>
      <c r="J1314" s="139" t="s">
        <v>274</v>
      </c>
      <c r="K1314" s="139" t="s">
        <v>612</v>
      </c>
      <c r="L1314" s="139" t="s">
        <v>2117</v>
      </c>
      <c r="M1314" s="140" t="s">
        <v>8160</v>
      </c>
      <c r="N1314" s="141">
        <v>52.9</v>
      </c>
      <c r="O1314" s="142">
        <f t="shared" si="100"/>
        <v>200</v>
      </c>
      <c r="P1314" s="2">
        <v>200</v>
      </c>
      <c r="Q1314" s="2"/>
      <c r="R1314" s="143" t="e">
        <f t="shared" si="101"/>
        <v>#DIV/0!</v>
      </c>
      <c r="S1314" s="143">
        <f t="shared" si="102"/>
        <v>0</v>
      </c>
      <c r="T1314" s="144">
        <f>IF(P1314="nio",0,IF(P1314&gt;0,VLOOKUP(K1314,'3-Productie normen'!A:W,VLOOKUP(P1314,'3-Productie normen'!$B$37:$C$59,2,FALSE),FALSE)))/VLOOKUP(B1314,'2-Kosten per locatie'!$A$11:$C$31,3,FALSE)</f>
        <v>0</v>
      </c>
      <c r="U1314" s="144">
        <f t="shared" si="103"/>
        <v>0</v>
      </c>
      <c r="V1314" s="145" t="str">
        <f>VLOOKUP(K1314,'3-Productie normen'!A:AG,29,FALSE)</f>
        <v>L</v>
      </c>
      <c r="W1314" s="145"/>
      <c r="X1314" s="146"/>
      <c r="Y1314" s="147">
        <f t="shared" si="104"/>
        <v>10580</v>
      </c>
    </row>
    <row r="1315" spans="1:25" s="148" customFormat="1" ht="13.9" customHeight="1">
      <c r="A1315" s="137">
        <v>1315</v>
      </c>
      <c r="B1315" s="138" t="s">
        <v>1427</v>
      </c>
      <c r="C1315" s="138" t="s">
        <v>1433</v>
      </c>
      <c r="D1315" s="138"/>
      <c r="E1315" s="2">
        <v>0</v>
      </c>
      <c r="F1315" s="2">
        <v>1</v>
      </c>
      <c r="G1315" s="2" t="s">
        <v>1609</v>
      </c>
      <c r="H1315" s="2"/>
      <c r="I1315" s="139"/>
      <c r="J1315" s="139" t="s">
        <v>274</v>
      </c>
      <c r="K1315" s="139" t="s">
        <v>612</v>
      </c>
      <c r="L1315" s="139" t="s">
        <v>2117</v>
      </c>
      <c r="M1315" s="140" t="s">
        <v>8160</v>
      </c>
      <c r="N1315" s="141">
        <v>52.9</v>
      </c>
      <c r="O1315" s="142">
        <f t="shared" si="100"/>
        <v>200</v>
      </c>
      <c r="P1315" s="2">
        <v>200</v>
      </c>
      <c r="Q1315" s="2"/>
      <c r="R1315" s="143" t="e">
        <f t="shared" si="101"/>
        <v>#DIV/0!</v>
      </c>
      <c r="S1315" s="143">
        <f t="shared" si="102"/>
        <v>0</v>
      </c>
      <c r="T1315" s="144">
        <f>IF(P1315="nio",0,IF(P1315&gt;0,VLOOKUP(K1315,'3-Productie normen'!A:W,VLOOKUP(P1315,'3-Productie normen'!$B$37:$C$59,2,FALSE),FALSE)))/VLOOKUP(B1315,'2-Kosten per locatie'!$A$11:$C$31,3,FALSE)</f>
        <v>0</v>
      </c>
      <c r="U1315" s="144">
        <f t="shared" si="103"/>
        <v>0</v>
      </c>
      <c r="V1315" s="145" t="str">
        <f>VLOOKUP(K1315,'3-Productie normen'!A:AG,29,FALSE)</f>
        <v>L</v>
      </c>
      <c r="W1315" s="145"/>
      <c r="X1315" s="146"/>
      <c r="Y1315" s="147">
        <f t="shared" si="104"/>
        <v>10580</v>
      </c>
    </row>
    <row r="1316" spans="1:25" s="148" customFormat="1" ht="13.9" customHeight="1">
      <c r="A1316" s="137">
        <v>1316</v>
      </c>
      <c r="B1316" s="138" t="s">
        <v>1427</v>
      </c>
      <c r="C1316" s="138" t="s">
        <v>1433</v>
      </c>
      <c r="D1316" s="138"/>
      <c r="E1316" s="2">
        <v>0</v>
      </c>
      <c r="F1316" s="2">
        <v>1</v>
      </c>
      <c r="G1316" s="2" t="s">
        <v>1613</v>
      </c>
      <c r="H1316" s="2"/>
      <c r="I1316" s="139"/>
      <c r="J1316" s="139" t="s">
        <v>274</v>
      </c>
      <c r="K1316" s="139" t="s">
        <v>612</v>
      </c>
      <c r="L1316" s="139" t="s">
        <v>2117</v>
      </c>
      <c r="M1316" s="140" t="s">
        <v>8160</v>
      </c>
      <c r="N1316" s="141">
        <v>43.1</v>
      </c>
      <c r="O1316" s="142">
        <f t="shared" si="100"/>
        <v>200</v>
      </c>
      <c r="P1316" s="2">
        <v>200</v>
      </c>
      <c r="Q1316" s="2"/>
      <c r="R1316" s="143" t="e">
        <f t="shared" si="101"/>
        <v>#DIV/0!</v>
      </c>
      <c r="S1316" s="143">
        <f t="shared" si="102"/>
        <v>0</v>
      </c>
      <c r="T1316" s="144">
        <f>IF(P1316="nio",0,IF(P1316&gt;0,VLOOKUP(K1316,'3-Productie normen'!A:W,VLOOKUP(P1316,'3-Productie normen'!$B$37:$C$59,2,FALSE),FALSE)))/VLOOKUP(B1316,'2-Kosten per locatie'!$A$11:$C$31,3,FALSE)</f>
        <v>0</v>
      </c>
      <c r="U1316" s="144">
        <f t="shared" si="103"/>
        <v>0</v>
      </c>
      <c r="V1316" s="145" t="str">
        <f>VLOOKUP(K1316,'3-Productie normen'!A:AG,29,FALSE)</f>
        <v>L</v>
      </c>
      <c r="W1316" s="145"/>
      <c r="X1316" s="146"/>
      <c r="Y1316" s="147">
        <f t="shared" si="104"/>
        <v>8620</v>
      </c>
    </row>
    <row r="1317" spans="1:25" s="148" customFormat="1" ht="13.9" customHeight="1">
      <c r="A1317" s="137">
        <v>1317</v>
      </c>
      <c r="B1317" s="138" t="s">
        <v>1427</v>
      </c>
      <c r="C1317" s="138" t="s">
        <v>1433</v>
      </c>
      <c r="D1317" s="138"/>
      <c r="E1317" s="2">
        <v>0</v>
      </c>
      <c r="F1317" s="2">
        <v>1</v>
      </c>
      <c r="G1317" s="2" t="s">
        <v>1616</v>
      </c>
      <c r="H1317" s="2"/>
      <c r="I1317" s="139"/>
      <c r="J1317" s="139" t="s">
        <v>2177</v>
      </c>
      <c r="K1317" s="139" t="s">
        <v>612</v>
      </c>
      <c r="L1317" s="139" t="s">
        <v>2117</v>
      </c>
      <c r="M1317" s="140" t="s">
        <v>8160</v>
      </c>
      <c r="N1317" s="141">
        <v>63.5</v>
      </c>
      <c r="O1317" s="142">
        <f t="shared" si="100"/>
        <v>200</v>
      </c>
      <c r="P1317" s="2">
        <v>200</v>
      </c>
      <c r="Q1317" s="2"/>
      <c r="R1317" s="143" t="e">
        <f t="shared" si="101"/>
        <v>#DIV/0!</v>
      </c>
      <c r="S1317" s="143">
        <f t="shared" si="102"/>
        <v>0</v>
      </c>
      <c r="T1317" s="144">
        <f>IF(P1317="nio",0,IF(P1317&gt;0,VLOOKUP(K1317,'3-Productie normen'!A:W,VLOOKUP(P1317,'3-Productie normen'!$B$37:$C$59,2,FALSE),FALSE)))/VLOOKUP(B1317,'2-Kosten per locatie'!$A$11:$C$31,3,FALSE)</f>
        <v>0</v>
      </c>
      <c r="U1317" s="144">
        <f t="shared" si="103"/>
        <v>0</v>
      </c>
      <c r="V1317" s="145" t="str">
        <f>VLOOKUP(K1317,'3-Productie normen'!A:AG,29,FALSE)</f>
        <v>L</v>
      </c>
      <c r="W1317" s="145"/>
      <c r="X1317" s="146"/>
      <c r="Y1317" s="147">
        <f t="shared" si="104"/>
        <v>12700</v>
      </c>
    </row>
    <row r="1318" spans="1:25" s="148" customFormat="1" ht="13.9" customHeight="1">
      <c r="A1318" s="137">
        <v>1318</v>
      </c>
      <c r="B1318" s="138" t="s">
        <v>1427</v>
      </c>
      <c r="C1318" s="138" t="s">
        <v>1433</v>
      </c>
      <c r="D1318" s="138"/>
      <c r="E1318" s="2">
        <v>0</v>
      </c>
      <c r="F1318" s="2">
        <v>1</v>
      </c>
      <c r="G1318" s="2" t="s">
        <v>1618</v>
      </c>
      <c r="H1318" s="2"/>
      <c r="I1318" s="139"/>
      <c r="J1318" s="139" t="s">
        <v>1619</v>
      </c>
      <c r="K1318" s="139" t="s">
        <v>478</v>
      </c>
      <c r="L1318" s="139" t="s">
        <v>2117</v>
      </c>
      <c r="M1318" s="140" t="s">
        <v>8160</v>
      </c>
      <c r="N1318" s="141">
        <v>34</v>
      </c>
      <c r="O1318" s="142">
        <f t="shared" si="100"/>
        <v>80</v>
      </c>
      <c r="P1318" s="2">
        <v>80</v>
      </c>
      <c r="Q1318" s="2"/>
      <c r="R1318" s="143" t="e">
        <f t="shared" si="101"/>
        <v>#DIV/0!</v>
      </c>
      <c r="S1318" s="143">
        <f t="shared" si="102"/>
        <v>0</v>
      </c>
      <c r="T1318" s="144">
        <f>IF(P1318="nio",0,IF(P1318&gt;0,VLOOKUP(K1318,'3-Productie normen'!A:W,VLOOKUP(P1318,'3-Productie normen'!$B$37:$C$59,2,FALSE),FALSE)))/VLOOKUP(B1318,'2-Kosten per locatie'!$A$11:$C$31,3,FALSE)</f>
        <v>0</v>
      </c>
      <c r="U1318" s="144">
        <f t="shared" si="103"/>
        <v>0</v>
      </c>
      <c r="V1318" s="145" t="str">
        <f>VLOOKUP(K1318,'3-Productie normen'!A:AG,29,FALSE)</f>
        <v>B</v>
      </c>
      <c r="W1318" s="145"/>
      <c r="X1318" s="146"/>
      <c r="Y1318" s="147">
        <f t="shared" si="104"/>
        <v>2720</v>
      </c>
    </row>
    <row r="1319" spans="1:25" s="148" customFormat="1" ht="13.9" customHeight="1">
      <c r="A1319" s="137">
        <v>1319</v>
      </c>
      <c r="B1319" s="138" t="s">
        <v>1427</v>
      </c>
      <c r="C1319" s="138" t="s">
        <v>1433</v>
      </c>
      <c r="D1319" s="138"/>
      <c r="E1319" s="2">
        <v>0</v>
      </c>
      <c r="F1319" s="2">
        <v>1</v>
      </c>
      <c r="G1319" s="2" t="s">
        <v>1621</v>
      </c>
      <c r="H1319" s="2"/>
      <c r="I1319" s="139"/>
      <c r="J1319" s="139" t="s">
        <v>1619</v>
      </c>
      <c r="K1319" s="139" t="s">
        <v>478</v>
      </c>
      <c r="L1319" s="139" t="s">
        <v>2117</v>
      </c>
      <c r="M1319" s="140" t="s">
        <v>8160</v>
      </c>
      <c r="N1319" s="141">
        <v>41.1</v>
      </c>
      <c r="O1319" s="142">
        <f t="shared" si="100"/>
        <v>80</v>
      </c>
      <c r="P1319" s="2">
        <v>80</v>
      </c>
      <c r="Q1319" s="2"/>
      <c r="R1319" s="143" t="e">
        <f t="shared" si="101"/>
        <v>#DIV/0!</v>
      </c>
      <c r="S1319" s="143">
        <f t="shared" si="102"/>
        <v>0</v>
      </c>
      <c r="T1319" s="144">
        <f>IF(P1319="nio",0,IF(P1319&gt;0,VLOOKUP(K1319,'3-Productie normen'!A:W,VLOOKUP(P1319,'3-Productie normen'!$B$37:$C$59,2,FALSE),FALSE)))/VLOOKUP(B1319,'2-Kosten per locatie'!$A$11:$C$31,3,FALSE)</f>
        <v>0</v>
      </c>
      <c r="U1319" s="144">
        <f t="shared" si="103"/>
        <v>0</v>
      </c>
      <c r="V1319" s="145" t="str">
        <f>VLOOKUP(K1319,'3-Productie normen'!A:AG,29,FALSE)</f>
        <v>B</v>
      </c>
      <c r="W1319" s="145"/>
      <c r="X1319" s="146"/>
      <c r="Y1319" s="147">
        <f t="shared" si="104"/>
        <v>3288</v>
      </c>
    </row>
    <row r="1320" spans="1:25" s="148" customFormat="1" ht="13.9" customHeight="1">
      <c r="A1320" s="137">
        <v>1320</v>
      </c>
      <c r="B1320" s="138" t="s">
        <v>1427</v>
      </c>
      <c r="C1320" s="138" t="s">
        <v>1433</v>
      </c>
      <c r="D1320" s="138"/>
      <c r="E1320" s="2">
        <v>0</v>
      </c>
      <c r="F1320" s="2">
        <v>1</v>
      </c>
      <c r="G1320" s="2" t="s">
        <v>1601</v>
      </c>
      <c r="H1320" s="2"/>
      <c r="I1320" s="139"/>
      <c r="J1320" s="139" t="s">
        <v>2147</v>
      </c>
      <c r="K1320" s="139" t="s">
        <v>612</v>
      </c>
      <c r="L1320" s="139" t="s">
        <v>2117</v>
      </c>
      <c r="M1320" s="140" t="s">
        <v>8160</v>
      </c>
      <c r="N1320" s="141">
        <v>108.8</v>
      </c>
      <c r="O1320" s="142">
        <f t="shared" si="100"/>
        <v>200</v>
      </c>
      <c r="P1320" s="2">
        <v>200</v>
      </c>
      <c r="Q1320" s="2"/>
      <c r="R1320" s="143" t="e">
        <f t="shared" si="101"/>
        <v>#DIV/0!</v>
      </c>
      <c r="S1320" s="143">
        <f t="shared" si="102"/>
        <v>0</v>
      </c>
      <c r="T1320" s="144">
        <f>IF(P1320="nio",0,IF(P1320&gt;0,VLOOKUP(K1320,'3-Productie normen'!A:W,VLOOKUP(P1320,'3-Productie normen'!$B$37:$C$59,2,FALSE),FALSE)))/VLOOKUP(B1320,'2-Kosten per locatie'!$A$11:$C$31,3,FALSE)</f>
        <v>0</v>
      </c>
      <c r="U1320" s="144">
        <f t="shared" si="103"/>
        <v>0</v>
      </c>
      <c r="V1320" s="145" t="str">
        <f>VLOOKUP(K1320,'3-Productie normen'!A:AG,29,FALSE)</f>
        <v>L</v>
      </c>
      <c r="W1320" s="145"/>
      <c r="X1320" s="146"/>
      <c r="Y1320" s="147">
        <f t="shared" si="104"/>
        <v>21760</v>
      </c>
    </row>
    <row r="1321" spans="1:25" s="148" customFormat="1" ht="13.9" customHeight="1">
      <c r="A1321" s="137">
        <v>1321</v>
      </c>
      <c r="B1321" s="138" t="s">
        <v>1427</v>
      </c>
      <c r="C1321" s="138" t="s">
        <v>1433</v>
      </c>
      <c r="D1321" s="138"/>
      <c r="E1321" s="2">
        <v>0</v>
      </c>
      <c r="F1321" s="2">
        <v>1</v>
      </c>
      <c r="G1321" s="2" t="s">
        <v>1798</v>
      </c>
      <c r="H1321" s="2"/>
      <c r="I1321" s="139"/>
      <c r="J1321" s="139" t="s">
        <v>323</v>
      </c>
      <c r="K1321" s="139" t="s">
        <v>321</v>
      </c>
      <c r="L1321" s="139" t="s">
        <v>2158</v>
      </c>
      <c r="M1321" s="140"/>
      <c r="N1321" s="141">
        <v>2.6</v>
      </c>
      <c r="O1321" s="142">
        <f t="shared" si="100"/>
        <v>600</v>
      </c>
      <c r="P1321" s="2">
        <v>200</v>
      </c>
      <c r="Q1321" s="2">
        <v>400</v>
      </c>
      <c r="R1321" s="143" t="e">
        <f t="shared" si="101"/>
        <v>#DIV/0!</v>
      </c>
      <c r="S1321" s="143" t="e">
        <f t="shared" si="102"/>
        <v>#DIV/0!</v>
      </c>
      <c r="T1321" s="144">
        <f>IF(P1321="nio",0,IF(P1321&gt;0,VLOOKUP(K1321,'3-Productie normen'!A:W,VLOOKUP(P1321,'3-Productie normen'!$B$37:$C$59,2,FALSE),FALSE)))/VLOOKUP(B1321,'2-Kosten per locatie'!$A$11:$C$31,3,FALSE)</f>
        <v>0</v>
      </c>
      <c r="U1321" s="144">
        <f t="shared" si="103"/>
        <v>0</v>
      </c>
      <c r="V1321" s="145" t="str">
        <f>VLOOKUP(K1321,'3-Productie normen'!A:AG,29,FALSE)</f>
        <v>S</v>
      </c>
      <c r="W1321" s="145"/>
      <c r="X1321" s="146"/>
      <c r="Y1321" s="147">
        <f t="shared" si="104"/>
        <v>1560</v>
      </c>
    </row>
    <row r="1322" spans="1:25" s="148" customFormat="1" ht="13.9" customHeight="1">
      <c r="A1322" s="137">
        <v>1322</v>
      </c>
      <c r="B1322" s="138" t="s">
        <v>1427</v>
      </c>
      <c r="C1322" s="138" t="s">
        <v>1433</v>
      </c>
      <c r="D1322" s="138"/>
      <c r="E1322" s="2">
        <v>0</v>
      </c>
      <c r="F1322" s="2">
        <v>1</v>
      </c>
      <c r="G1322" s="2" t="s">
        <v>1800</v>
      </c>
      <c r="H1322" s="2"/>
      <c r="I1322" s="139"/>
      <c r="J1322" s="139" t="s">
        <v>323</v>
      </c>
      <c r="K1322" s="139" t="s">
        <v>321</v>
      </c>
      <c r="L1322" s="139" t="s">
        <v>2158</v>
      </c>
      <c r="M1322" s="140"/>
      <c r="N1322" s="141">
        <v>1.1000000000000001</v>
      </c>
      <c r="O1322" s="142">
        <f t="shared" si="100"/>
        <v>600</v>
      </c>
      <c r="P1322" s="2">
        <v>200</v>
      </c>
      <c r="Q1322" s="2">
        <v>400</v>
      </c>
      <c r="R1322" s="143" t="e">
        <f t="shared" si="101"/>
        <v>#DIV/0!</v>
      </c>
      <c r="S1322" s="143" t="e">
        <f t="shared" si="102"/>
        <v>#DIV/0!</v>
      </c>
      <c r="T1322" s="144">
        <f>IF(P1322="nio",0,IF(P1322&gt;0,VLOOKUP(K1322,'3-Productie normen'!A:W,VLOOKUP(P1322,'3-Productie normen'!$B$37:$C$59,2,FALSE),FALSE)))/VLOOKUP(B1322,'2-Kosten per locatie'!$A$11:$C$31,3,FALSE)</f>
        <v>0</v>
      </c>
      <c r="U1322" s="144">
        <f t="shared" si="103"/>
        <v>0</v>
      </c>
      <c r="V1322" s="145" t="str">
        <f>VLOOKUP(K1322,'3-Productie normen'!A:AG,29,FALSE)</f>
        <v>S</v>
      </c>
      <c r="W1322" s="145"/>
      <c r="X1322" s="146"/>
      <c r="Y1322" s="147">
        <f t="shared" si="104"/>
        <v>660</v>
      </c>
    </row>
    <row r="1323" spans="1:25" s="148" customFormat="1" ht="13.9" customHeight="1">
      <c r="A1323" s="137">
        <v>1323</v>
      </c>
      <c r="B1323" s="138" t="s">
        <v>1427</v>
      </c>
      <c r="C1323" s="138" t="s">
        <v>1433</v>
      </c>
      <c r="D1323" s="138"/>
      <c r="E1323" s="2">
        <v>0</v>
      </c>
      <c r="F1323" s="2">
        <v>1</v>
      </c>
      <c r="G1323" s="2" t="s">
        <v>1802</v>
      </c>
      <c r="H1323" s="2"/>
      <c r="I1323" s="139"/>
      <c r="J1323" s="139" t="s">
        <v>323</v>
      </c>
      <c r="K1323" s="139" t="s">
        <v>321</v>
      </c>
      <c r="L1323" s="139" t="s">
        <v>2158</v>
      </c>
      <c r="M1323" s="140"/>
      <c r="N1323" s="141">
        <v>1.1000000000000001</v>
      </c>
      <c r="O1323" s="142">
        <f t="shared" si="100"/>
        <v>600</v>
      </c>
      <c r="P1323" s="2">
        <v>200</v>
      </c>
      <c r="Q1323" s="2">
        <v>400</v>
      </c>
      <c r="R1323" s="143" t="e">
        <f t="shared" si="101"/>
        <v>#DIV/0!</v>
      </c>
      <c r="S1323" s="143" t="e">
        <f t="shared" si="102"/>
        <v>#DIV/0!</v>
      </c>
      <c r="T1323" s="144">
        <f>IF(P1323="nio",0,IF(P1323&gt;0,VLOOKUP(K1323,'3-Productie normen'!A:W,VLOOKUP(P1323,'3-Productie normen'!$B$37:$C$59,2,FALSE),FALSE)))/VLOOKUP(B1323,'2-Kosten per locatie'!$A$11:$C$31,3,FALSE)</f>
        <v>0</v>
      </c>
      <c r="U1323" s="144">
        <f t="shared" si="103"/>
        <v>0</v>
      </c>
      <c r="V1323" s="145" t="str">
        <f>VLOOKUP(K1323,'3-Productie normen'!A:AG,29,FALSE)</f>
        <v>S</v>
      </c>
      <c r="W1323" s="145"/>
      <c r="X1323" s="146"/>
      <c r="Y1323" s="147">
        <f t="shared" si="104"/>
        <v>660</v>
      </c>
    </row>
    <row r="1324" spans="1:25" s="148" customFormat="1" ht="13.9" customHeight="1">
      <c r="A1324" s="137">
        <v>1324</v>
      </c>
      <c r="B1324" s="138" t="s">
        <v>1427</v>
      </c>
      <c r="C1324" s="138" t="s">
        <v>1433</v>
      </c>
      <c r="D1324" s="138"/>
      <c r="E1324" s="2">
        <v>0</v>
      </c>
      <c r="F1324" s="2">
        <v>1</v>
      </c>
      <c r="G1324" s="2" t="s">
        <v>1806</v>
      </c>
      <c r="H1324" s="2"/>
      <c r="I1324" s="139"/>
      <c r="J1324" s="139" t="s">
        <v>323</v>
      </c>
      <c r="K1324" s="139" t="s">
        <v>321</v>
      </c>
      <c r="L1324" s="139" t="s">
        <v>2158</v>
      </c>
      <c r="M1324" s="140"/>
      <c r="N1324" s="141">
        <v>2.6</v>
      </c>
      <c r="O1324" s="142">
        <f t="shared" si="100"/>
        <v>600</v>
      </c>
      <c r="P1324" s="2">
        <v>200</v>
      </c>
      <c r="Q1324" s="2">
        <v>400</v>
      </c>
      <c r="R1324" s="143" t="e">
        <f t="shared" si="101"/>
        <v>#DIV/0!</v>
      </c>
      <c r="S1324" s="143" t="e">
        <f t="shared" si="102"/>
        <v>#DIV/0!</v>
      </c>
      <c r="T1324" s="144">
        <f>IF(P1324="nio",0,IF(P1324&gt;0,VLOOKUP(K1324,'3-Productie normen'!A:W,VLOOKUP(P1324,'3-Productie normen'!$B$37:$C$59,2,FALSE),FALSE)))/VLOOKUP(B1324,'2-Kosten per locatie'!$A$11:$C$31,3,FALSE)</f>
        <v>0</v>
      </c>
      <c r="U1324" s="144">
        <f t="shared" si="103"/>
        <v>0</v>
      </c>
      <c r="V1324" s="145" t="str">
        <f>VLOOKUP(K1324,'3-Productie normen'!A:AG,29,FALSE)</f>
        <v>S</v>
      </c>
      <c r="W1324" s="145"/>
      <c r="X1324" s="146"/>
      <c r="Y1324" s="147">
        <f t="shared" si="104"/>
        <v>1560</v>
      </c>
    </row>
    <row r="1325" spans="1:25" s="148" customFormat="1" ht="13.9" customHeight="1">
      <c r="A1325" s="137">
        <v>1325</v>
      </c>
      <c r="B1325" s="138" t="s">
        <v>1427</v>
      </c>
      <c r="C1325" s="138" t="s">
        <v>1433</v>
      </c>
      <c r="D1325" s="138"/>
      <c r="E1325" s="2">
        <v>0</v>
      </c>
      <c r="F1325" s="2">
        <v>1</v>
      </c>
      <c r="G1325" s="2" t="s">
        <v>1808</v>
      </c>
      <c r="H1325" s="2"/>
      <c r="I1325" s="139"/>
      <c r="J1325" s="139" t="s">
        <v>323</v>
      </c>
      <c r="K1325" s="139" t="s">
        <v>321</v>
      </c>
      <c r="L1325" s="139" t="s">
        <v>2158</v>
      </c>
      <c r="M1325" s="140"/>
      <c r="N1325" s="141">
        <v>1.1000000000000001</v>
      </c>
      <c r="O1325" s="142">
        <f t="shared" si="100"/>
        <v>600</v>
      </c>
      <c r="P1325" s="2">
        <v>200</v>
      </c>
      <c r="Q1325" s="2">
        <v>400</v>
      </c>
      <c r="R1325" s="143" t="e">
        <f t="shared" si="101"/>
        <v>#DIV/0!</v>
      </c>
      <c r="S1325" s="143" t="e">
        <f t="shared" si="102"/>
        <v>#DIV/0!</v>
      </c>
      <c r="T1325" s="144">
        <f>IF(P1325="nio",0,IF(P1325&gt;0,VLOOKUP(K1325,'3-Productie normen'!A:W,VLOOKUP(P1325,'3-Productie normen'!$B$37:$C$59,2,FALSE),FALSE)))/VLOOKUP(B1325,'2-Kosten per locatie'!$A$11:$C$31,3,FALSE)</f>
        <v>0</v>
      </c>
      <c r="U1325" s="144">
        <f t="shared" si="103"/>
        <v>0</v>
      </c>
      <c r="V1325" s="145" t="str">
        <f>VLOOKUP(K1325,'3-Productie normen'!A:AG,29,FALSE)</f>
        <v>S</v>
      </c>
      <c r="W1325" s="145"/>
      <c r="X1325" s="146"/>
      <c r="Y1325" s="147">
        <f t="shared" si="104"/>
        <v>660</v>
      </c>
    </row>
    <row r="1326" spans="1:25" s="148" customFormat="1" ht="13.9" customHeight="1">
      <c r="A1326" s="137">
        <v>1326</v>
      </c>
      <c r="B1326" s="138" t="s">
        <v>1427</v>
      </c>
      <c r="C1326" s="138" t="s">
        <v>1433</v>
      </c>
      <c r="D1326" s="138"/>
      <c r="E1326" s="2">
        <v>0</v>
      </c>
      <c r="F1326" s="2">
        <v>1</v>
      </c>
      <c r="G1326" s="2" t="s">
        <v>1810</v>
      </c>
      <c r="H1326" s="2"/>
      <c r="I1326" s="139"/>
      <c r="J1326" s="139" t="s">
        <v>323</v>
      </c>
      <c r="K1326" s="139" t="s">
        <v>321</v>
      </c>
      <c r="L1326" s="139" t="s">
        <v>2158</v>
      </c>
      <c r="M1326" s="140"/>
      <c r="N1326" s="141">
        <v>1.1000000000000001</v>
      </c>
      <c r="O1326" s="142">
        <f t="shared" si="100"/>
        <v>600</v>
      </c>
      <c r="P1326" s="2">
        <v>200</v>
      </c>
      <c r="Q1326" s="2">
        <v>400</v>
      </c>
      <c r="R1326" s="143" t="e">
        <f t="shared" si="101"/>
        <v>#DIV/0!</v>
      </c>
      <c r="S1326" s="143" t="e">
        <f t="shared" si="102"/>
        <v>#DIV/0!</v>
      </c>
      <c r="T1326" s="144">
        <f>IF(P1326="nio",0,IF(P1326&gt;0,VLOOKUP(K1326,'3-Productie normen'!A:W,VLOOKUP(P1326,'3-Productie normen'!$B$37:$C$59,2,FALSE),FALSE)))/VLOOKUP(B1326,'2-Kosten per locatie'!$A$11:$C$31,3,FALSE)</f>
        <v>0</v>
      </c>
      <c r="U1326" s="144">
        <f t="shared" si="103"/>
        <v>0</v>
      </c>
      <c r="V1326" s="145" t="str">
        <f>VLOOKUP(K1326,'3-Productie normen'!A:AG,29,FALSE)</f>
        <v>S</v>
      </c>
      <c r="W1326" s="145"/>
      <c r="X1326" s="146"/>
      <c r="Y1326" s="147">
        <f t="shared" si="104"/>
        <v>660</v>
      </c>
    </row>
    <row r="1327" spans="1:25" s="148" customFormat="1" ht="13.9" customHeight="1">
      <c r="A1327" s="137">
        <v>1327</v>
      </c>
      <c r="B1327" s="138" t="s">
        <v>1427</v>
      </c>
      <c r="C1327" s="138" t="s">
        <v>1433</v>
      </c>
      <c r="D1327" s="138"/>
      <c r="E1327" s="2">
        <v>0</v>
      </c>
      <c r="F1327" s="2">
        <v>1</v>
      </c>
      <c r="G1327" s="2" t="s">
        <v>1814</v>
      </c>
      <c r="H1327" s="2"/>
      <c r="I1327" s="139"/>
      <c r="J1327" s="139" t="s">
        <v>323</v>
      </c>
      <c r="K1327" s="139" t="s">
        <v>321</v>
      </c>
      <c r="L1327" s="139" t="s">
        <v>2158</v>
      </c>
      <c r="M1327" s="140"/>
      <c r="N1327" s="141">
        <v>1.2</v>
      </c>
      <c r="O1327" s="142">
        <f t="shared" si="100"/>
        <v>400</v>
      </c>
      <c r="P1327" s="2">
        <v>200</v>
      </c>
      <c r="Q1327" s="2">
        <v>200</v>
      </c>
      <c r="R1327" s="143" t="e">
        <f t="shared" si="101"/>
        <v>#DIV/0!</v>
      </c>
      <c r="S1327" s="143" t="e">
        <f t="shared" si="102"/>
        <v>#DIV/0!</v>
      </c>
      <c r="T1327" s="144">
        <f>IF(P1327="nio",0,IF(P1327&gt;0,VLOOKUP(K1327,'3-Productie normen'!A:W,VLOOKUP(P1327,'3-Productie normen'!$B$37:$C$59,2,FALSE),FALSE)))/VLOOKUP(B1327,'2-Kosten per locatie'!$A$11:$C$31,3,FALSE)</f>
        <v>0</v>
      </c>
      <c r="U1327" s="144">
        <f t="shared" si="103"/>
        <v>0</v>
      </c>
      <c r="V1327" s="145" t="str">
        <f>VLOOKUP(K1327,'3-Productie normen'!A:AG,29,FALSE)</f>
        <v>S</v>
      </c>
      <c r="W1327" s="145"/>
      <c r="X1327" s="146"/>
      <c r="Y1327" s="147">
        <f t="shared" si="104"/>
        <v>480</v>
      </c>
    </row>
    <row r="1328" spans="1:25" s="148" customFormat="1" ht="13.9" customHeight="1">
      <c r="A1328" s="137">
        <v>1328</v>
      </c>
      <c r="B1328" s="138" t="s">
        <v>1427</v>
      </c>
      <c r="C1328" s="138" t="s">
        <v>1433</v>
      </c>
      <c r="D1328" s="138"/>
      <c r="E1328" s="2">
        <v>0</v>
      </c>
      <c r="F1328" s="2">
        <v>1</v>
      </c>
      <c r="G1328" s="2" t="s">
        <v>1816</v>
      </c>
      <c r="H1328" s="2"/>
      <c r="I1328" s="139"/>
      <c r="J1328" s="139" t="s">
        <v>323</v>
      </c>
      <c r="K1328" s="139" t="s">
        <v>321</v>
      </c>
      <c r="L1328" s="139" t="s">
        <v>2158</v>
      </c>
      <c r="M1328" s="140"/>
      <c r="N1328" s="141">
        <v>1.2</v>
      </c>
      <c r="O1328" s="142">
        <f t="shared" si="100"/>
        <v>400</v>
      </c>
      <c r="P1328" s="2">
        <v>200</v>
      </c>
      <c r="Q1328" s="2">
        <v>200</v>
      </c>
      <c r="R1328" s="143" t="e">
        <f t="shared" si="101"/>
        <v>#DIV/0!</v>
      </c>
      <c r="S1328" s="143" t="e">
        <f t="shared" si="102"/>
        <v>#DIV/0!</v>
      </c>
      <c r="T1328" s="144">
        <f>IF(P1328="nio",0,IF(P1328&gt;0,VLOOKUP(K1328,'3-Productie normen'!A:W,VLOOKUP(P1328,'3-Productie normen'!$B$37:$C$59,2,FALSE),FALSE)))/VLOOKUP(B1328,'2-Kosten per locatie'!$A$11:$C$31,3,FALSE)</f>
        <v>0</v>
      </c>
      <c r="U1328" s="144">
        <f t="shared" si="103"/>
        <v>0</v>
      </c>
      <c r="V1328" s="145" t="str">
        <f>VLOOKUP(K1328,'3-Productie normen'!A:AG,29,FALSE)</f>
        <v>S</v>
      </c>
      <c r="W1328" s="145"/>
      <c r="X1328" s="146"/>
      <c r="Y1328" s="147">
        <f t="shared" si="104"/>
        <v>480</v>
      </c>
    </row>
    <row r="1329" spans="1:25" s="148" customFormat="1" ht="13.9" customHeight="1">
      <c r="A1329" s="137">
        <v>1329</v>
      </c>
      <c r="B1329" s="138" t="s">
        <v>1427</v>
      </c>
      <c r="C1329" s="138" t="s">
        <v>1433</v>
      </c>
      <c r="D1329" s="138"/>
      <c r="E1329" s="2">
        <v>0</v>
      </c>
      <c r="F1329" s="2">
        <v>1</v>
      </c>
      <c r="G1329" s="2" t="s">
        <v>1820</v>
      </c>
      <c r="H1329" s="2"/>
      <c r="I1329" s="139"/>
      <c r="J1329" s="139" t="s">
        <v>323</v>
      </c>
      <c r="K1329" s="139" t="s">
        <v>321</v>
      </c>
      <c r="L1329" s="139" t="s">
        <v>2158</v>
      </c>
      <c r="M1329" s="140"/>
      <c r="N1329" s="141">
        <v>1.2</v>
      </c>
      <c r="O1329" s="142">
        <f t="shared" si="100"/>
        <v>400</v>
      </c>
      <c r="P1329" s="2">
        <v>200</v>
      </c>
      <c r="Q1329" s="2">
        <v>200</v>
      </c>
      <c r="R1329" s="143" t="e">
        <f t="shared" si="101"/>
        <v>#DIV/0!</v>
      </c>
      <c r="S1329" s="143" t="e">
        <f t="shared" si="102"/>
        <v>#DIV/0!</v>
      </c>
      <c r="T1329" s="144">
        <f>IF(P1329="nio",0,IF(P1329&gt;0,VLOOKUP(K1329,'3-Productie normen'!A:W,VLOOKUP(P1329,'3-Productie normen'!$B$37:$C$59,2,FALSE),FALSE)))/VLOOKUP(B1329,'2-Kosten per locatie'!$A$11:$C$31,3,FALSE)</f>
        <v>0</v>
      </c>
      <c r="U1329" s="144">
        <f t="shared" si="103"/>
        <v>0</v>
      </c>
      <c r="V1329" s="145" t="str">
        <f>VLOOKUP(K1329,'3-Productie normen'!A:AG,29,FALSE)</f>
        <v>S</v>
      </c>
      <c r="W1329" s="145"/>
      <c r="X1329" s="146"/>
      <c r="Y1329" s="147">
        <f t="shared" si="104"/>
        <v>480</v>
      </c>
    </row>
    <row r="1330" spans="1:25" s="148" customFormat="1" ht="13.9" customHeight="1">
      <c r="A1330" s="137">
        <v>1330</v>
      </c>
      <c r="B1330" s="138" t="s">
        <v>1427</v>
      </c>
      <c r="C1330" s="138" t="s">
        <v>1433</v>
      </c>
      <c r="D1330" s="138"/>
      <c r="E1330" s="2">
        <v>0</v>
      </c>
      <c r="F1330" s="2">
        <v>1</v>
      </c>
      <c r="G1330" s="2" t="s">
        <v>1823</v>
      </c>
      <c r="H1330" s="2"/>
      <c r="I1330" s="139"/>
      <c r="J1330" s="139" t="s">
        <v>323</v>
      </c>
      <c r="K1330" s="139" t="s">
        <v>321</v>
      </c>
      <c r="L1330" s="139" t="s">
        <v>2158</v>
      </c>
      <c r="M1330" s="140"/>
      <c r="N1330" s="141">
        <v>1.2</v>
      </c>
      <c r="O1330" s="142">
        <f t="shared" si="100"/>
        <v>400</v>
      </c>
      <c r="P1330" s="2">
        <v>200</v>
      </c>
      <c r="Q1330" s="2">
        <v>200</v>
      </c>
      <c r="R1330" s="143" t="e">
        <f t="shared" si="101"/>
        <v>#DIV/0!</v>
      </c>
      <c r="S1330" s="143" t="e">
        <f t="shared" si="102"/>
        <v>#DIV/0!</v>
      </c>
      <c r="T1330" s="144">
        <f>IF(P1330="nio",0,IF(P1330&gt;0,VLOOKUP(K1330,'3-Productie normen'!A:W,VLOOKUP(P1330,'3-Productie normen'!$B$37:$C$59,2,FALSE),FALSE)))/VLOOKUP(B1330,'2-Kosten per locatie'!$A$11:$C$31,3,FALSE)</f>
        <v>0</v>
      </c>
      <c r="U1330" s="144">
        <f t="shared" si="103"/>
        <v>0</v>
      </c>
      <c r="V1330" s="145" t="str">
        <f>VLOOKUP(K1330,'3-Productie normen'!A:AG,29,FALSE)</f>
        <v>S</v>
      </c>
      <c r="W1330" s="145"/>
      <c r="X1330" s="146"/>
      <c r="Y1330" s="147">
        <f t="shared" si="104"/>
        <v>480</v>
      </c>
    </row>
    <row r="1331" spans="1:25" s="148" customFormat="1" ht="13.9" customHeight="1">
      <c r="A1331" s="137">
        <v>1331</v>
      </c>
      <c r="B1331" s="138" t="s">
        <v>1427</v>
      </c>
      <c r="C1331" s="138" t="s">
        <v>1433</v>
      </c>
      <c r="D1331" s="138"/>
      <c r="E1331" s="2">
        <v>0</v>
      </c>
      <c r="F1331" s="2">
        <v>1</v>
      </c>
      <c r="G1331" s="2" t="s">
        <v>1582</v>
      </c>
      <c r="H1331" s="2"/>
      <c r="I1331" s="139"/>
      <c r="J1331" s="139" t="s">
        <v>323</v>
      </c>
      <c r="K1331" s="139" t="s">
        <v>321</v>
      </c>
      <c r="L1331" s="139" t="s">
        <v>2158</v>
      </c>
      <c r="M1331" s="140"/>
      <c r="N1331" s="141">
        <v>2.8</v>
      </c>
      <c r="O1331" s="142">
        <f t="shared" si="100"/>
        <v>400</v>
      </c>
      <c r="P1331" s="2">
        <v>200</v>
      </c>
      <c r="Q1331" s="2">
        <v>200</v>
      </c>
      <c r="R1331" s="143" t="e">
        <f t="shared" si="101"/>
        <v>#DIV/0!</v>
      </c>
      <c r="S1331" s="143" t="e">
        <f t="shared" si="102"/>
        <v>#DIV/0!</v>
      </c>
      <c r="T1331" s="144">
        <f>IF(P1331="nio",0,IF(P1331&gt;0,VLOOKUP(K1331,'3-Productie normen'!A:W,VLOOKUP(P1331,'3-Productie normen'!$B$37:$C$59,2,FALSE),FALSE)))/VLOOKUP(B1331,'2-Kosten per locatie'!$A$11:$C$31,3,FALSE)</f>
        <v>0</v>
      </c>
      <c r="U1331" s="144">
        <f t="shared" si="103"/>
        <v>0</v>
      </c>
      <c r="V1331" s="145" t="str">
        <f>VLOOKUP(K1331,'3-Productie normen'!A:AG,29,FALSE)</f>
        <v>S</v>
      </c>
      <c r="W1331" s="145"/>
      <c r="X1331" s="146"/>
      <c r="Y1331" s="147">
        <f t="shared" si="104"/>
        <v>1120</v>
      </c>
    </row>
    <row r="1332" spans="1:25" s="148" customFormat="1" ht="13.9" customHeight="1">
      <c r="A1332" s="137">
        <v>1332</v>
      </c>
      <c r="B1332" s="138" t="s">
        <v>1427</v>
      </c>
      <c r="C1332" s="138" t="s">
        <v>1433</v>
      </c>
      <c r="D1332" s="138"/>
      <c r="E1332" s="2">
        <v>0</v>
      </c>
      <c r="F1332" s="2">
        <v>1</v>
      </c>
      <c r="G1332" s="2" t="s">
        <v>1586</v>
      </c>
      <c r="H1332" s="2"/>
      <c r="I1332" s="139"/>
      <c r="J1332" s="139" t="s">
        <v>323</v>
      </c>
      <c r="K1332" s="139" t="s">
        <v>321</v>
      </c>
      <c r="L1332" s="139" t="s">
        <v>2158</v>
      </c>
      <c r="M1332" s="140"/>
      <c r="N1332" s="141">
        <v>1</v>
      </c>
      <c r="O1332" s="142">
        <f t="shared" si="100"/>
        <v>400</v>
      </c>
      <c r="P1332" s="2">
        <v>200</v>
      </c>
      <c r="Q1332" s="2">
        <v>200</v>
      </c>
      <c r="R1332" s="143" t="e">
        <f t="shared" si="101"/>
        <v>#DIV/0!</v>
      </c>
      <c r="S1332" s="143" t="e">
        <f t="shared" si="102"/>
        <v>#DIV/0!</v>
      </c>
      <c r="T1332" s="144">
        <f>IF(P1332="nio",0,IF(P1332&gt;0,VLOOKUP(K1332,'3-Productie normen'!A:W,VLOOKUP(P1332,'3-Productie normen'!$B$37:$C$59,2,FALSE),FALSE)))/VLOOKUP(B1332,'2-Kosten per locatie'!$A$11:$C$31,3,FALSE)</f>
        <v>0</v>
      </c>
      <c r="U1332" s="144">
        <f t="shared" si="103"/>
        <v>0</v>
      </c>
      <c r="V1332" s="145" t="str">
        <f>VLOOKUP(K1332,'3-Productie normen'!A:AG,29,FALSE)</f>
        <v>S</v>
      </c>
      <c r="W1332" s="145"/>
      <c r="X1332" s="146"/>
      <c r="Y1332" s="147">
        <f t="shared" si="104"/>
        <v>400</v>
      </c>
    </row>
    <row r="1333" spans="1:25" s="148" customFormat="1" ht="13.9" customHeight="1">
      <c r="A1333" s="137">
        <v>1333</v>
      </c>
      <c r="B1333" s="138" t="s">
        <v>1427</v>
      </c>
      <c r="C1333" s="138" t="s">
        <v>1433</v>
      </c>
      <c r="D1333" s="138"/>
      <c r="E1333" s="2">
        <v>0</v>
      </c>
      <c r="F1333" s="2">
        <v>1</v>
      </c>
      <c r="G1333" s="2" t="s">
        <v>1584</v>
      </c>
      <c r="H1333" s="2"/>
      <c r="I1333" s="139"/>
      <c r="J1333" s="139" t="s">
        <v>323</v>
      </c>
      <c r="K1333" s="139" t="s">
        <v>321</v>
      </c>
      <c r="L1333" s="139" t="s">
        <v>2158</v>
      </c>
      <c r="M1333" s="140"/>
      <c r="N1333" s="141">
        <v>1</v>
      </c>
      <c r="O1333" s="142">
        <f t="shared" si="100"/>
        <v>400</v>
      </c>
      <c r="P1333" s="2">
        <v>200</v>
      </c>
      <c r="Q1333" s="2">
        <v>200</v>
      </c>
      <c r="R1333" s="143" t="e">
        <f t="shared" si="101"/>
        <v>#DIV/0!</v>
      </c>
      <c r="S1333" s="143" t="e">
        <f t="shared" si="102"/>
        <v>#DIV/0!</v>
      </c>
      <c r="T1333" s="144">
        <f>IF(P1333="nio",0,IF(P1333&gt;0,VLOOKUP(K1333,'3-Productie normen'!A:W,VLOOKUP(P1333,'3-Productie normen'!$B$37:$C$59,2,FALSE),FALSE)))/VLOOKUP(B1333,'2-Kosten per locatie'!$A$11:$C$31,3,FALSE)</f>
        <v>0</v>
      </c>
      <c r="U1333" s="144">
        <f t="shared" si="103"/>
        <v>0</v>
      </c>
      <c r="V1333" s="145" t="str">
        <f>VLOOKUP(K1333,'3-Productie normen'!A:AG,29,FALSE)</f>
        <v>S</v>
      </c>
      <c r="W1333" s="145"/>
      <c r="X1333" s="146"/>
      <c r="Y1333" s="147">
        <f t="shared" si="104"/>
        <v>400</v>
      </c>
    </row>
    <row r="1334" spans="1:25" s="148" customFormat="1" ht="13.9" customHeight="1">
      <c r="A1334" s="137">
        <v>1334</v>
      </c>
      <c r="B1334" s="138" t="s">
        <v>1427</v>
      </c>
      <c r="C1334" s="138" t="s">
        <v>1433</v>
      </c>
      <c r="D1334" s="138"/>
      <c r="E1334" s="2">
        <v>0</v>
      </c>
      <c r="F1334" s="2">
        <v>1</v>
      </c>
      <c r="G1334" s="2" t="s">
        <v>1576</v>
      </c>
      <c r="H1334" s="2"/>
      <c r="I1334" s="139"/>
      <c r="J1334" s="139" t="s">
        <v>323</v>
      </c>
      <c r="K1334" s="139" t="s">
        <v>321</v>
      </c>
      <c r="L1334" s="139" t="s">
        <v>2158</v>
      </c>
      <c r="M1334" s="140"/>
      <c r="N1334" s="141">
        <v>2.8</v>
      </c>
      <c r="O1334" s="142">
        <f t="shared" si="100"/>
        <v>400</v>
      </c>
      <c r="P1334" s="2">
        <v>200</v>
      </c>
      <c r="Q1334" s="2">
        <v>200</v>
      </c>
      <c r="R1334" s="143" t="e">
        <f t="shared" si="101"/>
        <v>#DIV/0!</v>
      </c>
      <c r="S1334" s="143" t="e">
        <f t="shared" si="102"/>
        <v>#DIV/0!</v>
      </c>
      <c r="T1334" s="144">
        <f>IF(P1334="nio",0,IF(P1334&gt;0,VLOOKUP(K1334,'3-Productie normen'!A:W,VLOOKUP(P1334,'3-Productie normen'!$B$37:$C$59,2,FALSE),FALSE)))/VLOOKUP(B1334,'2-Kosten per locatie'!$A$11:$C$31,3,FALSE)</f>
        <v>0</v>
      </c>
      <c r="U1334" s="144">
        <f t="shared" si="103"/>
        <v>0</v>
      </c>
      <c r="V1334" s="145" t="str">
        <f>VLOOKUP(K1334,'3-Productie normen'!A:AG,29,FALSE)</f>
        <v>S</v>
      </c>
      <c r="W1334" s="145"/>
      <c r="X1334" s="146"/>
      <c r="Y1334" s="147">
        <f t="shared" si="104"/>
        <v>1120</v>
      </c>
    </row>
    <row r="1335" spans="1:25" s="148" customFormat="1" ht="13.9" customHeight="1">
      <c r="A1335" s="137">
        <v>1335</v>
      </c>
      <c r="B1335" s="138" t="s">
        <v>1427</v>
      </c>
      <c r="C1335" s="138" t="s">
        <v>1433</v>
      </c>
      <c r="D1335" s="138"/>
      <c r="E1335" s="2">
        <v>0</v>
      </c>
      <c r="F1335" s="2">
        <v>1</v>
      </c>
      <c r="G1335" s="2" t="s">
        <v>1580</v>
      </c>
      <c r="H1335" s="2"/>
      <c r="I1335" s="139"/>
      <c r="J1335" s="139" t="s">
        <v>323</v>
      </c>
      <c r="K1335" s="139" t="s">
        <v>321</v>
      </c>
      <c r="L1335" s="139" t="s">
        <v>2158</v>
      </c>
      <c r="M1335" s="140"/>
      <c r="N1335" s="141">
        <v>1</v>
      </c>
      <c r="O1335" s="142">
        <f t="shared" si="100"/>
        <v>400</v>
      </c>
      <c r="P1335" s="2">
        <v>200</v>
      </c>
      <c r="Q1335" s="2">
        <v>200</v>
      </c>
      <c r="R1335" s="143" t="e">
        <f t="shared" si="101"/>
        <v>#DIV/0!</v>
      </c>
      <c r="S1335" s="143" t="e">
        <f t="shared" si="102"/>
        <v>#DIV/0!</v>
      </c>
      <c r="T1335" s="144">
        <f>IF(P1335="nio",0,IF(P1335&gt;0,VLOOKUP(K1335,'3-Productie normen'!A:W,VLOOKUP(P1335,'3-Productie normen'!$B$37:$C$59,2,FALSE),FALSE)))/VLOOKUP(B1335,'2-Kosten per locatie'!$A$11:$C$31,3,FALSE)</f>
        <v>0</v>
      </c>
      <c r="U1335" s="144">
        <f t="shared" si="103"/>
        <v>0</v>
      </c>
      <c r="V1335" s="145" t="str">
        <f>VLOOKUP(K1335,'3-Productie normen'!A:AG,29,FALSE)</f>
        <v>S</v>
      </c>
      <c r="W1335" s="145"/>
      <c r="X1335" s="146"/>
      <c r="Y1335" s="147">
        <f t="shared" si="104"/>
        <v>400</v>
      </c>
    </row>
    <row r="1336" spans="1:25" s="148" customFormat="1" ht="13.9" customHeight="1">
      <c r="A1336" s="137">
        <v>1336</v>
      </c>
      <c r="B1336" s="138" t="s">
        <v>1427</v>
      </c>
      <c r="C1336" s="138" t="s">
        <v>1433</v>
      </c>
      <c r="D1336" s="138"/>
      <c r="E1336" s="2">
        <v>0</v>
      </c>
      <c r="F1336" s="2">
        <v>1</v>
      </c>
      <c r="G1336" s="2" t="s">
        <v>1578</v>
      </c>
      <c r="H1336" s="2"/>
      <c r="I1336" s="139"/>
      <c r="J1336" s="139" t="s">
        <v>323</v>
      </c>
      <c r="K1336" s="139" t="s">
        <v>321</v>
      </c>
      <c r="L1336" s="139" t="s">
        <v>2158</v>
      </c>
      <c r="M1336" s="140"/>
      <c r="N1336" s="141">
        <v>1</v>
      </c>
      <c r="O1336" s="142">
        <f t="shared" si="100"/>
        <v>400</v>
      </c>
      <c r="P1336" s="2">
        <v>200</v>
      </c>
      <c r="Q1336" s="2">
        <v>200</v>
      </c>
      <c r="R1336" s="143" t="e">
        <f t="shared" si="101"/>
        <v>#DIV/0!</v>
      </c>
      <c r="S1336" s="143" t="e">
        <f t="shared" si="102"/>
        <v>#DIV/0!</v>
      </c>
      <c r="T1336" s="144">
        <f>IF(P1336="nio",0,IF(P1336&gt;0,VLOOKUP(K1336,'3-Productie normen'!A:W,VLOOKUP(P1336,'3-Productie normen'!$B$37:$C$59,2,FALSE),FALSE)))/VLOOKUP(B1336,'2-Kosten per locatie'!$A$11:$C$31,3,FALSE)</f>
        <v>0</v>
      </c>
      <c r="U1336" s="144">
        <f t="shared" si="103"/>
        <v>0</v>
      </c>
      <c r="V1336" s="145" t="str">
        <f>VLOOKUP(K1336,'3-Productie normen'!A:AG,29,FALSE)</f>
        <v>S</v>
      </c>
      <c r="W1336" s="145"/>
      <c r="X1336" s="146"/>
      <c r="Y1336" s="147">
        <f t="shared" si="104"/>
        <v>400</v>
      </c>
    </row>
    <row r="1337" spans="1:25" s="148" customFormat="1" ht="13.9" customHeight="1">
      <c r="A1337" s="137">
        <v>1337</v>
      </c>
      <c r="B1337" s="138" t="s">
        <v>1427</v>
      </c>
      <c r="C1337" s="138" t="s">
        <v>1433</v>
      </c>
      <c r="D1337" s="138"/>
      <c r="E1337" s="2">
        <v>0</v>
      </c>
      <c r="F1337" s="2">
        <v>1</v>
      </c>
      <c r="G1337" s="2" t="s">
        <v>1595</v>
      </c>
      <c r="H1337" s="2"/>
      <c r="I1337" s="139"/>
      <c r="J1337" s="139" t="s">
        <v>323</v>
      </c>
      <c r="K1337" s="139" t="s">
        <v>321</v>
      </c>
      <c r="L1337" s="139" t="s">
        <v>2158</v>
      </c>
      <c r="M1337" s="140"/>
      <c r="N1337" s="141">
        <v>2.8</v>
      </c>
      <c r="O1337" s="142">
        <f t="shared" si="100"/>
        <v>400</v>
      </c>
      <c r="P1337" s="2">
        <v>200</v>
      </c>
      <c r="Q1337" s="2">
        <v>200</v>
      </c>
      <c r="R1337" s="143" t="e">
        <f t="shared" si="101"/>
        <v>#DIV/0!</v>
      </c>
      <c r="S1337" s="143" t="e">
        <f t="shared" si="102"/>
        <v>#DIV/0!</v>
      </c>
      <c r="T1337" s="144">
        <f>IF(P1337="nio",0,IF(P1337&gt;0,VLOOKUP(K1337,'3-Productie normen'!A:W,VLOOKUP(P1337,'3-Productie normen'!$B$37:$C$59,2,FALSE),FALSE)))/VLOOKUP(B1337,'2-Kosten per locatie'!$A$11:$C$31,3,FALSE)</f>
        <v>0</v>
      </c>
      <c r="U1337" s="144">
        <f t="shared" si="103"/>
        <v>0</v>
      </c>
      <c r="V1337" s="145" t="str">
        <f>VLOOKUP(K1337,'3-Productie normen'!A:AG,29,FALSE)</f>
        <v>S</v>
      </c>
      <c r="W1337" s="145"/>
      <c r="X1337" s="146"/>
      <c r="Y1337" s="147">
        <f t="shared" si="104"/>
        <v>1120</v>
      </c>
    </row>
    <row r="1338" spans="1:25" s="148" customFormat="1" ht="13.9" customHeight="1">
      <c r="A1338" s="137">
        <v>1338</v>
      </c>
      <c r="B1338" s="138" t="s">
        <v>1427</v>
      </c>
      <c r="C1338" s="138" t="s">
        <v>1433</v>
      </c>
      <c r="D1338" s="138"/>
      <c r="E1338" s="2">
        <v>0</v>
      </c>
      <c r="F1338" s="2">
        <v>1</v>
      </c>
      <c r="G1338" s="2" t="s">
        <v>1599</v>
      </c>
      <c r="H1338" s="2"/>
      <c r="I1338" s="139"/>
      <c r="J1338" s="139" t="s">
        <v>323</v>
      </c>
      <c r="K1338" s="139" t="s">
        <v>321</v>
      </c>
      <c r="L1338" s="139" t="s">
        <v>2158</v>
      </c>
      <c r="M1338" s="140"/>
      <c r="N1338" s="141">
        <v>1</v>
      </c>
      <c r="O1338" s="142">
        <f t="shared" si="100"/>
        <v>400</v>
      </c>
      <c r="P1338" s="2">
        <v>200</v>
      </c>
      <c r="Q1338" s="2">
        <v>200</v>
      </c>
      <c r="R1338" s="143" t="e">
        <f t="shared" si="101"/>
        <v>#DIV/0!</v>
      </c>
      <c r="S1338" s="143" t="e">
        <f t="shared" si="102"/>
        <v>#DIV/0!</v>
      </c>
      <c r="T1338" s="144">
        <f>IF(P1338="nio",0,IF(P1338&gt;0,VLOOKUP(K1338,'3-Productie normen'!A:W,VLOOKUP(P1338,'3-Productie normen'!$B$37:$C$59,2,FALSE),FALSE)))/VLOOKUP(B1338,'2-Kosten per locatie'!$A$11:$C$31,3,FALSE)</f>
        <v>0</v>
      </c>
      <c r="U1338" s="144">
        <f t="shared" si="103"/>
        <v>0</v>
      </c>
      <c r="V1338" s="145" t="str">
        <f>VLOOKUP(K1338,'3-Productie normen'!A:AG,29,FALSE)</f>
        <v>S</v>
      </c>
      <c r="W1338" s="145"/>
      <c r="X1338" s="146"/>
      <c r="Y1338" s="147">
        <f t="shared" si="104"/>
        <v>400</v>
      </c>
    </row>
    <row r="1339" spans="1:25" s="148" customFormat="1" ht="13.9" customHeight="1">
      <c r="A1339" s="137">
        <v>1339</v>
      </c>
      <c r="B1339" s="138" t="s">
        <v>1427</v>
      </c>
      <c r="C1339" s="138" t="s">
        <v>1433</v>
      </c>
      <c r="D1339" s="138"/>
      <c r="E1339" s="2">
        <v>0</v>
      </c>
      <c r="F1339" s="2">
        <v>1</v>
      </c>
      <c r="G1339" s="2" t="s">
        <v>1597</v>
      </c>
      <c r="H1339" s="2"/>
      <c r="I1339" s="139"/>
      <c r="J1339" s="139" t="s">
        <v>323</v>
      </c>
      <c r="K1339" s="139" t="s">
        <v>321</v>
      </c>
      <c r="L1339" s="139" t="s">
        <v>2158</v>
      </c>
      <c r="M1339" s="140"/>
      <c r="N1339" s="141">
        <v>1</v>
      </c>
      <c r="O1339" s="142">
        <f t="shared" si="100"/>
        <v>400</v>
      </c>
      <c r="P1339" s="2">
        <v>200</v>
      </c>
      <c r="Q1339" s="2">
        <v>200</v>
      </c>
      <c r="R1339" s="143" t="e">
        <f t="shared" si="101"/>
        <v>#DIV/0!</v>
      </c>
      <c r="S1339" s="143" t="e">
        <f t="shared" si="102"/>
        <v>#DIV/0!</v>
      </c>
      <c r="T1339" s="144">
        <f>IF(P1339="nio",0,IF(P1339&gt;0,VLOOKUP(K1339,'3-Productie normen'!A:W,VLOOKUP(P1339,'3-Productie normen'!$B$37:$C$59,2,FALSE),FALSE)))/VLOOKUP(B1339,'2-Kosten per locatie'!$A$11:$C$31,3,FALSE)</f>
        <v>0</v>
      </c>
      <c r="U1339" s="144">
        <f t="shared" si="103"/>
        <v>0</v>
      </c>
      <c r="V1339" s="145" t="str">
        <f>VLOOKUP(K1339,'3-Productie normen'!A:AG,29,FALSE)</f>
        <v>S</v>
      </c>
      <c r="W1339" s="145"/>
      <c r="X1339" s="146"/>
      <c r="Y1339" s="147">
        <f t="shared" si="104"/>
        <v>400</v>
      </c>
    </row>
    <row r="1340" spans="1:25" s="148" customFormat="1" ht="13.9" customHeight="1">
      <c r="A1340" s="137">
        <v>1340</v>
      </c>
      <c r="B1340" s="138" t="s">
        <v>1427</v>
      </c>
      <c r="C1340" s="138" t="s">
        <v>1433</v>
      </c>
      <c r="D1340" s="138"/>
      <c r="E1340" s="2">
        <v>0</v>
      </c>
      <c r="F1340" s="2">
        <v>1</v>
      </c>
      <c r="G1340" s="2" t="s">
        <v>1588</v>
      </c>
      <c r="H1340" s="2"/>
      <c r="I1340" s="139"/>
      <c r="J1340" s="139" t="s">
        <v>323</v>
      </c>
      <c r="K1340" s="139" t="s">
        <v>321</v>
      </c>
      <c r="L1340" s="139" t="s">
        <v>2158</v>
      </c>
      <c r="M1340" s="140"/>
      <c r="N1340" s="141">
        <v>2.8</v>
      </c>
      <c r="O1340" s="142">
        <f t="shared" si="100"/>
        <v>400</v>
      </c>
      <c r="P1340" s="2">
        <v>200</v>
      </c>
      <c r="Q1340" s="2">
        <v>200</v>
      </c>
      <c r="R1340" s="143" t="e">
        <f t="shared" si="101"/>
        <v>#DIV/0!</v>
      </c>
      <c r="S1340" s="143" t="e">
        <f t="shared" si="102"/>
        <v>#DIV/0!</v>
      </c>
      <c r="T1340" s="144">
        <f>IF(P1340="nio",0,IF(P1340&gt;0,VLOOKUP(K1340,'3-Productie normen'!A:W,VLOOKUP(P1340,'3-Productie normen'!$B$37:$C$59,2,FALSE),FALSE)))/VLOOKUP(B1340,'2-Kosten per locatie'!$A$11:$C$31,3,FALSE)</f>
        <v>0</v>
      </c>
      <c r="U1340" s="144">
        <f t="shared" si="103"/>
        <v>0</v>
      </c>
      <c r="V1340" s="145" t="str">
        <f>VLOOKUP(K1340,'3-Productie normen'!A:AG,29,FALSE)</f>
        <v>S</v>
      </c>
      <c r="W1340" s="145"/>
      <c r="X1340" s="146"/>
      <c r="Y1340" s="147">
        <f t="shared" si="104"/>
        <v>1120</v>
      </c>
    </row>
    <row r="1341" spans="1:25" s="148" customFormat="1" ht="13.9" customHeight="1">
      <c r="A1341" s="137">
        <v>1341</v>
      </c>
      <c r="B1341" s="138" t="s">
        <v>1427</v>
      </c>
      <c r="C1341" s="138" t="s">
        <v>1433</v>
      </c>
      <c r="D1341" s="138"/>
      <c r="E1341" s="2">
        <v>0</v>
      </c>
      <c r="F1341" s="2">
        <v>1</v>
      </c>
      <c r="G1341" s="2" t="s">
        <v>1593</v>
      </c>
      <c r="H1341" s="2"/>
      <c r="I1341" s="139"/>
      <c r="J1341" s="139" t="s">
        <v>323</v>
      </c>
      <c r="K1341" s="139" t="s">
        <v>321</v>
      </c>
      <c r="L1341" s="139" t="s">
        <v>2158</v>
      </c>
      <c r="M1341" s="140"/>
      <c r="N1341" s="141">
        <v>1</v>
      </c>
      <c r="O1341" s="142">
        <f t="shared" si="100"/>
        <v>400</v>
      </c>
      <c r="P1341" s="2">
        <v>200</v>
      </c>
      <c r="Q1341" s="2">
        <v>200</v>
      </c>
      <c r="R1341" s="143" t="e">
        <f t="shared" si="101"/>
        <v>#DIV/0!</v>
      </c>
      <c r="S1341" s="143" t="e">
        <f t="shared" si="102"/>
        <v>#DIV/0!</v>
      </c>
      <c r="T1341" s="144">
        <f>IF(P1341="nio",0,IF(P1341&gt;0,VLOOKUP(K1341,'3-Productie normen'!A:W,VLOOKUP(P1341,'3-Productie normen'!$B$37:$C$59,2,FALSE),FALSE)))/VLOOKUP(B1341,'2-Kosten per locatie'!$A$11:$C$31,3,FALSE)</f>
        <v>0</v>
      </c>
      <c r="U1341" s="144">
        <f t="shared" si="103"/>
        <v>0</v>
      </c>
      <c r="V1341" s="145" t="str">
        <f>VLOOKUP(K1341,'3-Productie normen'!A:AG,29,FALSE)</f>
        <v>S</v>
      </c>
      <c r="W1341" s="145"/>
      <c r="X1341" s="146"/>
      <c r="Y1341" s="147">
        <f t="shared" si="104"/>
        <v>400</v>
      </c>
    </row>
    <row r="1342" spans="1:25" s="148" customFormat="1" ht="13.9" customHeight="1">
      <c r="A1342" s="137">
        <v>1342</v>
      </c>
      <c r="B1342" s="138" t="s">
        <v>1427</v>
      </c>
      <c r="C1342" s="138" t="s">
        <v>1433</v>
      </c>
      <c r="D1342" s="138"/>
      <c r="E1342" s="2">
        <v>0</v>
      </c>
      <c r="F1342" s="2">
        <v>1</v>
      </c>
      <c r="G1342" s="2" t="s">
        <v>1590</v>
      </c>
      <c r="H1342" s="2"/>
      <c r="I1342" s="139"/>
      <c r="J1342" s="139" t="s">
        <v>323</v>
      </c>
      <c r="K1342" s="139" t="s">
        <v>321</v>
      </c>
      <c r="L1342" s="139" t="s">
        <v>2158</v>
      </c>
      <c r="M1342" s="140"/>
      <c r="N1342" s="141">
        <v>1</v>
      </c>
      <c r="O1342" s="142">
        <f t="shared" si="100"/>
        <v>400</v>
      </c>
      <c r="P1342" s="2">
        <v>200</v>
      </c>
      <c r="Q1342" s="2">
        <v>200</v>
      </c>
      <c r="R1342" s="143" t="e">
        <f t="shared" si="101"/>
        <v>#DIV/0!</v>
      </c>
      <c r="S1342" s="143" t="e">
        <f t="shared" si="102"/>
        <v>#DIV/0!</v>
      </c>
      <c r="T1342" s="144">
        <f>IF(P1342="nio",0,IF(P1342&gt;0,VLOOKUP(K1342,'3-Productie normen'!A:W,VLOOKUP(P1342,'3-Productie normen'!$B$37:$C$59,2,FALSE),FALSE)))/VLOOKUP(B1342,'2-Kosten per locatie'!$A$11:$C$31,3,FALSE)</f>
        <v>0</v>
      </c>
      <c r="U1342" s="144">
        <f t="shared" si="103"/>
        <v>0</v>
      </c>
      <c r="V1342" s="145" t="str">
        <f>VLOOKUP(K1342,'3-Productie normen'!A:AG,29,FALSE)</f>
        <v>S</v>
      </c>
      <c r="W1342" s="145"/>
      <c r="X1342" s="146"/>
      <c r="Y1342" s="147">
        <f t="shared" si="104"/>
        <v>400</v>
      </c>
    </row>
    <row r="1343" spans="1:25" s="148" customFormat="1" ht="13.9" customHeight="1">
      <c r="A1343" s="137">
        <v>1343</v>
      </c>
      <c r="B1343" s="138" t="s">
        <v>1427</v>
      </c>
      <c r="C1343" s="138" t="s">
        <v>1433</v>
      </c>
      <c r="D1343" s="138"/>
      <c r="E1343" s="2">
        <v>0</v>
      </c>
      <c r="F1343" s="2">
        <v>1</v>
      </c>
      <c r="G1343" s="2" t="s">
        <v>1780</v>
      </c>
      <c r="H1343" s="2"/>
      <c r="I1343" s="139"/>
      <c r="J1343" s="139" t="s">
        <v>253</v>
      </c>
      <c r="K1343" s="139" t="s">
        <v>4571</v>
      </c>
      <c r="L1343" s="139" t="s">
        <v>2117</v>
      </c>
      <c r="M1343" s="140" t="s">
        <v>8160</v>
      </c>
      <c r="N1343" s="141">
        <v>30.4</v>
      </c>
      <c r="O1343" s="142">
        <f t="shared" si="100"/>
        <v>200</v>
      </c>
      <c r="P1343" s="2">
        <v>200</v>
      </c>
      <c r="Q1343" s="2"/>
      <c r="R1343" s="143" t="e">
        <f t="shared" si="101"/>
        <v>#DIV/0!</v>
      </c>
      <c r="S1343" s="143">
        <f t="shared" si="102"/>
        <v>0</v>
      </c>
      <c r="T1343" s="144">
        <f>IF(P1343="nio",0,IF(P1343&gt;0,VLOOKUP(K1343,'3-Productie normen'!A:W,VLOOKUP(P1343,'3-Productie normen'!$B$37:$C$59,2,FALSE),FALSE)))/VLOOKUP(B1343,'2-Kosten per locatie'!$A$11:$C$31,3,FALSE)</f>
        <v>0</v>
      </c>
      <c r="U1343" s="144">
        <f t="shared" si="103"/>
        <v>0</v>
      </c>
      <c r="V1343" s="145" t="str">
        <f>VLOOKUP(K1343,'3-Productie normen'!A:AG,29,FALSE)</f>
        <v>V</v>
      </c>
      <c r="W1343" s="145"/>
      <c r="X1343" s="146"/>
      <c r="Y1343" s="147">
        <f t="shared" si="104"/>
        <v>6080</v>
      </c>
    </row>
    <row r="1344" spans="1:25" s="148" customFormat="1" ht="13.9" customHeight="1">
      <c r="A1344" s="137">
        <v>1344</v>
      </c>
      <c r="B1344" s="138" t="s">
        <v>1427</v>
      </c>
      <c r="C1344" s="138" t="s">
        <v>1433</v>
      </c>
      <c r="D1344" s="138"/>
      <c r="E1344" s="2">
        <v>0</v>
      </c>
      <c r="F1344" s="2">
        <v>1</v>
      </c>
      <c r="G1344" s="2" t="s">
        <v>1782</v>
      </c>
      <c r="H1344" s="2"/>
      <c r="I1344" s="139"/>
      <c r="J1344" s="139" t="s">
        <v>253</v>
      </c>
      <c r="K1344" s="139" t="s">
        <v>4571</v>
      </c>
      <c r="L1344" s="139" t="s">
        <v>2117</v>
      </c>
      <c r="M1344" s="140" t="s">
        <v>8160</v>
      </c>
      <c r="N1344" s="141">
        <v>25.2</v>
      </c>
      <c r="O1344" s="142">
        <f t="shared" si="100"/>
        <v>200</v>
      </c>
      <c r="P1344" s="2">
        <v>200</v>
      </c>
      <c r="Q1344" s="2"/>
      <c r="R1344" s="143" t="e">
        <f t="shared" si="101"/>
        <v>#DIV/0!</v>
      </c>
      <c r="S1344" s="143">
        <f t="shared" si="102"/>
        <v>0</v>
      </c>
      <c r="T1344" s="144">
        <f>IF(P1344="nio",0,IF(P1344&gt;0,VLOOKUP(K1344,'3-Productie normen'!A:W,VLOOKUP(P1344,'3-Productie normen'!$B$37:$C$59,2,FALSE),FALSE)))/VLOOKUP(B1344,'2-Kosten per locatie'!$A$11:$C$31,3,FALSE)</f>
        <v>0</v>
      </c>
      <c r="U1344" s="144">
        <f t="shared" si="103"/>
        <v>0</v>
      </c>
      <c r="V1344" s="145" t="str">
        <f>VLOOKUP(K1344,'3-Productie normen'!A:AG,29,FALSE)</f>
        <v>V</v>
      </c>
      <c r="W1344" s="145"/>
      <c r="X1344" s="146"/>
      <c r="Y1344" s="147">
        <f t="shared" si="104"/>
        <v>5040</v>
      </c>
    </row>
    <row r="1345" spans="1:25" s="148" customFormat="1" ht="13.9" customHeight="1">
      <c r="A1345" s="137">
        <v>1345</v>
      </c>
      <c r="B1345" s="138" t="s">
        <v>1427</v>
      </c>
      <c r="C1345" s="138" t="s">
        <v>1433</v>
      </c>
      <c r="D1345" s="138"/>
      <c r="E1345" s="2">
        <v>0</v>
      </c>
      <c r="F1345" s="2">
        <v>1</v>
      </c>
      <c r="G1345" s="2" t="s">
        <v>1784</v>
      </c>
      <c r="H1345" s="2"/>
      <c r="I1345" s="139"/>
      <c r="J1345" s="139" t="s">
        <v>253</v>
      </c>
      <c r="K1345" s="139" t="s">
        <v>4571</v>
      </c>
      <c r="L1345" s="139" t="s">
        <v>2117</v>
      </c>
      <c r="M1345" s="140" t="s">
        <v>8160</v>
      </c>
      <c r="N1345" s="141">
        <v>19.899999999999999</v>
      </c>
      <c r="O1345" s="142">
        <f t="shared" si="100"/>
        <v>200</v>
      </c>
      <c r="P1345" s="2">
        <v>200</v>
      </c>
      <c r="Q1345" s="2"/>
      <c r="R1345" s="143" t="e">
        <f t="shared" si="101"/>
        <v>#DIV/0!</v>
      </c>
      <c r="S1345" s="143">
        <f t="shared" si="102"/>
        <v>0</v>
      </c>
      <c r="T1345" s="144">
        <f>IF(P1345="nio",0,IF(P1345&gt;0,VLOOKUP(K1345,'3-Productie normen'!A:W,VLOOKUP(P1345,'3-Productie normen'!$B$37:$C$59,2,FALSE),FALSE)))/VLOOKUP(B1345,'2-Kosten per locatie'!$A$11:$C$31,3,FALSE)</f>
        <v>0</v>
      </c>
      <c r="U1345" s="144">
        <f t="shared" si="103"/>
        <v>0</v>
      </c>
      <c r="V1345" s="145" t="str">
        <f>VLOOKUP(K1345,'3-Productie normen'!A:AG,29,FALSE)</f>
        <v>V</v>
      </c>
      <c r="W1345" s="145"/>
      <c r="X1345" s="146"/>
      <c r="Y1345" s="147">
        <f t="shared" si="104"/>
        <v>3979.9999999999995</v>
      </c>
    </row>
    <row r="1346" spans="1:25" s="148" customFormat="1" ht="13.9" customHeight="1">
      <c r="A1346" s="137">
        <v>1346</v>
      </c>
      <c r="B1346" s="138" t="s">
        <v>1427</v>
      </c>
      <c r="C1346" s="138" t="s">
        <v>1433</v>
      </c>
      <c r="D1346" s="138"/>
      <c r="E1346" s="2">
        <v>0</v>
      </c>
      <c r="F1346" s="2">
        <v>1</v>
      </c>
      <c r="G1346" s="2" t="s">
        <v>1786</v>
      </c>
      <c r="H1346" s="2"/>
      <c r="I1346" s="139"/>
      <c r="J1346" s="139" t="s">
        <v>253</v>
      </c>
      <c r="K1346" s="139" t="s">
        <v>4571</v>
      </c>
      <c r="L1346" s="139" t="s">
        <v>2117</v>
      </c>
      <c r="M1346" s="140" t="s">
        <v>8160</v>
      </c>
      <c r="N1346" s="141">
        <v>17.2</v>
      </c>
      <c r="O1346" s="142">
        <f t="shared" si="100"/>
        <v>200</v>
      </c>
      <c r="P1346" s="2">
        <v>200</v>
      </c>
      <c r="Q1346" s="2"/>
      <c r="R1346" s="143" t="e">
        <f t="shared" si="101"/>
        <v>#DIV/0!</v>
      </c>
      <c r="S1346" s="143">
        <f t="shared" si="102"/>
        <v>0</v>
      </c>
      <c r="T1346" s="144">
        <f>IF(P1346="nio",0,IF(P1346&gt;0,VLOOKUP(K1346,'3-Productie normen'!A:W,VLOOKUP(P1346,'3-Productie normen'!$B$37:$C$59,2,FALSE),FALSE)))/VLOOKUP(B1346,'2-Kosten per locatie'!$A$11:$C$31,3,FALSE)</f>
        <v>0</v>
      </c>
      <c r="U1346" s="144">
        <f t="shared" si="103"/>
        <v>0</v>
      </c>
      <c r="V1346" s="145" t="str">
        <f>VLOOKUP(K1346,'3-Productie normen'!A:AG,29,FALSE)</f>
        <v>V</v>
      </c>
      <c r="W1346" s="145"/>
      <c r="X1346" s="146"/>
      <c r="Y1346" s="147">
        <f t="shared" si="104"/>
        <v>3440</v>
      </c>
    </row>
    <row r="1347" spans="1:25" s="148" customFormat="1" ht="13.9" customHeight="1">
      <c r="A1347" s="137">
        <v>1347</v>
      </c>
      <c r="B1347" s="138" t="s">
        <v>1427</v>
      </c>
      <c r="C1347" s="138" t="s">
        <v>1433</v>
      </c>
      <c r="D1347" s="138"/>
      <c r="E1347" s="2">
        <v>0</v>
      </c>
      <c r="F1347" s="2">
        <v>1</v>
      </c>
      <c r="G1347" s="2" t="s">
        <v>1562</v>
      </c>
      <c r="H1347" s="2"/>
      <c r="I1347" s="139"/>
      <c r="J1347" s="139" t="s">
        <v>253</v>
      </c>
      <c r="K1347" s="139" t="s">
        <v>4571</v>
      </c>
      <c r="L1347" s="139" t="s">
        <v>2117</v>
      </c>
      <c r="M1347" s="140" t="s">
        <v>8160</v>
      </c>
      <c r="N1347" s="141">
        <v>38.9</v>
      </c>
      <c r="O1347" s="142">
        <f t="shared" si="100"/>
        <v>200</v>
      </c>
      <c r="P1347" s="2">
        <v>200</v>
      </c>
      <c r="Q1347" s="2"/>
      <c r="R1347" s="143" t="e">
        <f t="shared" si="101"/>
        <v>#DIV/0!</v>
      </c>
      <c r="S1347" s="143">
        <f t="shared" si="102"/>
        <v>0</v>
      </c>
      <c r="T1347" s="144">
        <f>IF(P1347="nio",0,IF(P1347&gt;0,VLOOKUP(K1347,'3-Productie normen'!A:W,VLOOKUP(P1347,'3-Productie normen'!$B$37:$C$59,2,FALSE),FALSE)))/VLOOKUP(B1347,'2-Kosten per locatie'!$A$11:$C$31,3,FALSE)</f>
        <v>0</v>
      </c>
      <c r="U1347" s="144">
        <f t="shared" si="103"/>
        <v>0</v>
      </c>
      <c r="V1347" s="145" t="str">
        <f>VLOOKUP(K1347,'3-Productie normen'!A:AG,29,FALSE)</f>
        <v>V</v>
      </c>
      <c r="W1347" s="145"/>
      <c r="X1347" s="146"/>
      <c r="Y1347" s="147">
        <f t="shared" si="104"/>
        <v>7780</v>
      </c>
    </row>
    <row r="1348" spans="1:25" s="148" customFormat="1" ht="13.9" customHeight="1">
      <c r="A1348" s="137">
        <v>1348</v>
      </c>
      <c r="B1348" s="138" t="s">
        <v>1427</v>
      </c>
      <c r="C1348" s="138" t="s">
        <v>1433</v>
      </c>
      <c r="D1348" s="138"/>
      <c r="E1348" s="2">
        <v>0</v>
      </c>
      <c r="F1348" s="2">
        <v>1</v>
      </c>
      <c r="G1348" s="2" t="s">
        <v>1564</v>
      </c>
      <c r="H1348" s="2"/>
      <c r="I1348" s="139"/>
      <c r="J1348" s="139" t="s">
        <v>253</v>
      </c>
      <c r="K1348" s="139" t="s">
        <v>4571</v>
      </c>
      <c r="L1348" s="139" t="s">
        <v>2117</v>
      </c>
      <c r="M1348" s="140" t="s">
        <v>8160</v>
      </c>
      <c r="N1348" s="141">
        <v>36.299999999999997</v>
      </c>
      <c r="O1348" s="142">
        <f t="shared" si="100"/>
        <v>200</v>
      </c>
      <c r="P1348" s="2">
        <v>200</v>
      </c>
      <c r="Q1348" s="2"/>
      <c r="R1348" s="143" t="e">
        <f t="shared" si="101"/>
        <v>#DIV/0!</v>
      </c>
      <c r="S1348" s="143">
        <f t="shared" si="102"/>
        <v>0</v>
      </c>
      <c r="T1348" s="144">
        <f>IF(P1348="nio",0,IF(P1348&gt;0,VLOOKUP(K1348,'3-Productie normen'!A:W,VLOOKUP(P1348,'3-Productie normen'!$B$37:$C$59,2,FALSE),FALSE)))/VLOOKUP(B1348,'2-Kosten per locatie'!$A$11:$C$31,3,FALSE)</f>
        <v>0</v>
      </c>
      <c r="U1348" s="144">
        <f t="shared" si="103"/>
        <v>0</v>
      </c>
      <c r="V1348" s="145" t="str">
        <f>VLOOKUP(K1348,'3-Productie normen'!A:AG,29,FALSE)</f>
        <v>V</v>
      </c>
      <c r="W1348" s="145"/>
      <c r="X1348" s="146"/>
      <c r="Y1348" s="147">
        <f t="shared" si="104"/>
        <v>7259.9999999999991</v>
      </c>
    </row>
    <row r="1349" spans="1:25" s="148" customFormat="1" ht="13.9" customHeight="1">
      <c r="A1349" s="137">
        <v>1349</v>
      </c>
      <c r="B1349" s="138" t="s">
        <v>1427</v>
      </c>
      <c r="C1349" s="138" t="s">
        <v>1433</v>
      </c>
      <c r="D1349" s="138"/>
      <c r="E1349" s="2">
        <v>0</v>
      </c>
      <c r="F1349" s="2">
        <v>1</v>
      </c>
      <c r="G1349" s="2" t="s">
        <v>2178</v>
      </c>
      <c r="H1349" s="2"/>
      <c r="I1349" s="139"/>
      <c r="J1349" s="139" t="s">
        <v>253</v>
      </c>
      <c r="K1349" s="139" t="s">
        <v>4571</v>
      </c>
      <c r="L1349" s="139" t="s">
        <v>2117</v>
      </c>
      <c r="M1349" s="140" t="s">
        <v>8160</v>
      </c>
      <c r="N1349" s="141">
        <v>15.9</v>
      </c>
      <c r="O1349" s="142">
        <f t="shared" si="100"/>
        <v>200</v>
      </c>
      <c r="P1349" s="2">
        <v>200</v>
      </c>
      <c r="Q1349" s="2"/>
      <c r="R1349" s="143" t="e">
        <f t="shared" si="101"/>
        <v>#DIV/0!</v>
      </c>
      <c r="S1349" s="143">
        <f t="shared" si="102"/>
        <v>0</v>
      </c>
      <c r="T1349" s="144">
        <f>IF(P1349="nio",0,IF(P1349&gt;0,VLOOKUP(K1349,'3-Productie normen'!A:W,VLOOKUP(P1349,'3-Productie normen'!$B$37:$C$59,2,FALSE),FALSE)))/VLOOKUP(B1349,'2-Kosten per locatie'!$A$11:$C$31,3,FALSE)</f>
        <v>0</v>
      </c>
      <c r="U1349" s="144">
        <f t="shared" si="103"/>
        <v>0</v>
      </c>
      <c r="V1349" s="145" t="str">
        <f>VLOOKUP(K1349,'3-Productie normen'!A:AG,29,FALSE)</f>
        <v>V</v>
      </c>
      <c r="W1349" s="145"/>
      <c r="X1349" s="146"/>
      <c r="Y1349" s="147">
        <f t="shared" si="104"/>
        <v>3180</v>
      </c>
    </row>
    <row r="1350" spans="1:25" s="148" customFormat="1" ht="13.9" customHeight="1">
      <c r="A1350" s="137">
        <v>1350</v>
      </c>
      <c r="B1350" s="138" t="s">
        <v>1427</v>
      </c>
      <c r="C1350" s="138" t="s">
        <v>1433</v>
      </c>
      <c r="D1350" s="138"/>
      <c r="E1350" s="2">
        <v>0</v>
      </c>
      <c r="F1350" s="2">
        <v>1</v>
      </c>
      <c r="G1350" s="2" t="s">
        <v>1778</v>
      </c>
      <c r="H1350" s="2"/>
      <c r="I1350" s="139"/>
      <c r="J1350" s="139" t="s">
        <v>2163</v>
      </c>
      <c r="K1350" s="139" t="s">
        <v>248</v>
      </c>
      <c r="L1350" s="139" t="s">
        <v>2158</v>
      </c>
      <c r="M1350" s="140"/>
      <c r="N1350" s="141">
        <v>33.799999999999997</v>
      </c>
      <c r="O1350" s="142">
        <f t="shared" si="100"/>
        <v>200</v>
      </c>
      <c r="P1350" s="2">
        <v>200</v>
      </c>
      <c r="Q1350" s="2"/>
      <c r="R1350" s="143" t="e">
        <f t="shared" si="101"/>
        <v>#DIV/0!</v>
      </c>
      <c r="S1350" s="143">
        <f t="shared" si="102"/>
        <v>0</v>
      </c>
      <c r="T1350" s="144">
        <f>IF(P1350="nio",0,IF(P1350&gt;0,VLOOKUP(K1350,'3-Productie normen'!A:W,VLOOKUP(P1350,'3-Productie normen'!$B$37:$C$59,2,FALSE),FALSE)))/VLOOKUP(B1350,'2-Kosten per locatie'!$A$11:$C$31,3,FALSE)</f>
        <v>0</v>
      </c>
      <c r="U1350" s="144">
        <f t="shared" si="103"/>
        <v>0</v>
      </c>
      <c r="V1350" s="145" t="str">
        <f>VLOOKUP(K1350,'3-Productie normen'!A:AG,29,FALSE)</f>
        <v>V</v>
      </c>
      <c r="W1350" s="145"/>
      <c r="X1350" s="146"/>
      <c r="Y1350" s="147">
        <f t="shared" si="104"/>
        <v>6759.9999999999991</v>
      </c>
    </row>
    <row r="1351" spans="1:25" s="148" customFormat="1" ht="13.9" customHeight="1">
      <c r="A1351" s="137">
        <v>1351</v>
      </c>
      <c r="B1351" s="138" t="s">
        <v>1427</v>
      </c>
      <c r="C1351" s="138" t="s">
        <v>1433</v>
      </c>
      <c r="D1351" s="138"/>
      <c r="E1351" s="2">
        <v>0</v>
      </c>
      <c r="F1351" s="2">
        <v>1</v>
      </c>
      <c r="G1351" s="2" t="s">
        <v>1554</v>
      </c>
      <c r="H1351" s="2"/>
      <c r="I1351" s="139"/>
      <c r="J1351" s="139" t="s">
        <v>2163</v>
      </c>
      <c r="K1351" s="139" t="s">
        <v>248</v>
      </c>
      <c r="L1351" s="139" t="s">
        <v>2179</v>
      </c>
      <c r="M1351" s="140"/>
      <c r="N1351" s="141">
        <v>17.2</v>
      </c>
      <c r="O1351" s="142">
        <f t="shared" si="100"/>
        <v>200</v>
      </c>
      <c r="P1351" s="2">
        <v>200</v>
      </c>
      <c r="Q1351" s="2"/>
      <c r="R1351" s="143" t="e">
        <f t="shared" si="101"/>
        <v>#DIV/0!</v>
      </c>
      <c r="S1351" s="143">
        <f t="shared" si="102"/>
        <v>0</v>
      </c>
      <c r="T1351" s="144">
        <f>IF(P1351="nio",0,IF(P1351&gt;0,VLOOKUP(K1351,'3-Productie normen'!A:W,VLOOKUP(P1351,'3-Productie normen'!$B$37:$C$59,2,FALSE),FALSE)))/VLOOKUP(B1351,'2-Kosten per locatie'!$A$11:$C$31,3,FALSE)</f>
        <v>0</v>
      </c>
      <c r="U1351" s="144">
        <f t="shared" si="103"/>
        <v>0</v>
      </c>
      <c r="V1351" s="145" t="str">
        <f>VLOOKUP(K1351,'3-Productie normen'!A:AG,29,FALSE)</f>
        <v>V</v>
      </c>
      <c r="W1351" s="145"/>
      <c r="X1351" s="146"/>
      <c r="Y1351" s="147">
        <f t="shared" si="104"/>
        <v>3440</v>
      </c>
    </row>
    <row r="1352" spans="1:25" s="148" customFormat="1" ht="13.9" customHeight="1">
      <c r="A1352" s="137">
        <v>1352</v>
      </c>
      <c r="B1352" s="138" t="s">
        <v>1427</v>
      </c>
      <c r="C1352" s="138" t="s">
        <v>1433</v>
      </c>
      <c r="D1352" s="138"/>
      <c r="E1352" s="2">
        <v>0</v>
      </c>
      <c r="F1352" s="2">
        <v>1</v>
      </c>
      <c r="G1352" s="2" t="s">
        <v>1556</v>
      </c>
      <c r="H1352" s="2"/>
      <c r="I1352" s="139"/>
      <c r="J1352" s="139" t="s">
        <v>2163</v>
      </c>
      <c r="K1352" s="139" t="s">
        <v>248</v>
      </c>
      <c r="L1352" s="139" t="s">
        <v>2179</v>
      </c>
      <c r="M1352" s="140"/>
      <c r="N1352" s="141">
        <v>15</v>
      </c>
      <c r="O1352" s="142">
        <f t="shared" si="100"/>
        <v>200</v>
      </c>
      <c r="P1352" s="2">
        <v>200</v>
      </c>
      <c r="Q1352" s="2"/>
      <c r="R1352" s="143" t="e">
        <f t="shared" si="101"/>
        <v>#DIV/0!</v>
      </c>
      <c r="S1352" s="143">
        <f t="shared" si="102"/>
        <v>0</v>
      </c>
      <c r="T1352" s="144">
        <f>IF(P1352="nio",0,IF(P1352&gt;0,VLOOKUP(K1352,'3-Productie normen'!A:W,VLOOKUP(P1352,'3-Productie normen'!$B$37:$C$59,2,FALSE),FALSE)))/VLOOKUP(B1352,'2-Kosten per locatie'!$A$11:$C$31,3,FALSE)</f>
        <v>0</v>
      </c>
      <c r="U1352" s="144">
        <f t="shared" si="103"/>
        <v>0</v>
      </c>
      <c r="V1352" s="145" t="str">
        <f>VLOOKUP(K1352,'3-Productie normen'!A:AG,29,FALSE)</f>
        <v>V</v>
      </c>
      <c r="W1352" s="145"/>
      <c r="X1352" s="146"/>
      <c r="Y1352" s="147">
        <f t="shared" si="104"/>
        <v>3000</v>
      </c>
    </row>
    <row r="1353" spans="1:25" s="148" customFormat="1" ht="13.9" customHeight="1">
      <c r="A1353" s="137">
        <v>1353</v>
      </c>
      <c r="B1353" s="138" t="s">
        <v>1427</v>
      </c>
      <c r="C1353" s="138" t="s">
        <v>1433</v>
      </c>
      <c r="D1353" s="138"/>
      <c r="E1353" s="2">
        <v>0</v>
      </c>
      <c r="F1353" s="2">
        <v>1</v>
      </c>
      <c r="G1353" s="2" t="s">
        <v>2180</v>
      </c>
      <c r="H1353" s="2"/>
      <c r="I1353" s="139"/>
      <c r="J1353" s="139" t="s">
        <v>2170</v>
      </c>
      <c r="K1353" s="139" t="s">
        <v>612</v>
      </c>
      <c r="L1353" s="139" t="s">
        <v>2117</v>
      </c>
      <c r="M1353" s="140" t="s">
        <v>8160</v>
      </c>
      <c r="N1353" s="141">
        <v>69.599999999999994</v>
      </c>
      <c r="O1353" s="142">
        <f t="shared" si="100"/>
        <v>200</v>
      </c>
      <c r="P1353" s="2">
        <v>200</v>
      </c>
      <c r="Q1353" s="2"/>
      <c r="R1353" s="143" t="e">
        <f t="shared" si="101"/>
        <v>#DIV/0!</v>
      </c>
      <c r="S1353" s="143">
        <f t="shared" si="102"/>
        <v>0</v>
      </c>
      <c r="T1353" s="144">
        <f>IF(P1353="nio",0,IF(P1353&gt;0,VLOOKUP(K1353,'3-Productie normen'!A:W,VLOOKUP(P1353,'3-Productie normen'!$B$37:$C$59,2,FALSE),FALSE)))/VLOOKUP(B1353,'2-Kosten per locatie'!$A$11:$C$31,3,FALSE)</f>
        <v>0</v>
      </c>
      <c r="U1353" s="144">
        <f t="shared" si="103"/>
        <v>0</v>
      </c>
      <c r="V1353" s="145" t="str">
        <f>VLOOKUP(K1353,'3-Productie normen'!A:AG,29,FALSE)</f>
        <v>L</v>
      </c>
      <c r="W1353" s="145"/>
      <c r="X1353" s="146"/>
      <c r="Y1353" s="147">
        <f t="shared" si="104"/>
        <v>13919.999999999998</v>
      </c>
    </row>
    <row r="1354" spans="1:25" s="148" customFormat="1" ht="13.9" customHeight="1">
      <c r="A1354" s="137">
        <v>1354</v>
      </c>
      <c r="B1354" s="138" t="s">
        <v>1427</v>
      </c>
      <c r="C1354" s="138" t="s">
        <v>1433</v>
      </c>
      <c r="D1354" s="138"/>
      <c r="E1354" s="2">
        <v>0</v>
      </c>
      <c r="F1354" s="2">
        <v>1</v>
      </c>
      <c r="G1354" s="2" t="s">
        <v>2181</v>
      </c>
      <c r="H1354" s="2"/>
      <c r="I1354" s="139"/>
      <c r="J1354" s="139" t="s">
        <v>1514</v>
      </c>
      <c r="K1354" s="139" t="s">
        <v>478</v>
      </c>
      <c r="L1354" s="139" t="s">
        <v>2117</v>
      </c>
      <c r="M1354" s="140" t="s">
        <v>8160</v>
      </c>
      <c r="N1354" s="141">
        <v>34.799999999999997</v>
      </c>
      <c r="O1354" s="142">
        <f t="shared" ref="O1354:O1417" si="105">SUM(P1354:Q1354)</f>
        <v>80</v>
      </c>
      <c r="P1354" s="2">
        <v>80</v>
      </c>
      <c r="Q1354" s="2"/>
      <c r="R1354" s="143" t="e">
        <f t="shared" ref="R1354:R1417" si="106">IF(P1354="nio",0,IF(P1354&gt;0,P1354*N1354/T1354,0))</f>
        <v>#DIV/0!</v>
      </c>
      <c r="S1354" s="143">
        <f t="shared" ref="S1354:S1417" si="107">IF(Q1354&gt;0,Q1354*N1354/U1354,0)</f>
        <v>0</v>
      </c>
      <c r="T1354" s="144">
        <f>IF(P1354="nio",0,IF(P1354&gt;0,VLOOKUP(K1354,'3-Productie normen'!A:W,VLOOKUP(P1354,'3-Productie normen'!$B$37:$C$59,2,FALSE),FALSE)))/VLOOKUP(B1354,'2-Kosten per locatie'!$A$11:$C$31,3,FALSE)</f>
        <v>0</v>
      </c>
      <c r="U1354" s="144">
        <f t="shared" ref="U1354:U1417" si="108">IF(Q1354&gt;0,T1354*$U$8,0)</f>
        <v>0</v>
      </c>
      <c r="V1354" s="145" t="str">
        <f>VLOOKUP(K1354,'3-Productie normen'!A:AG,29,FALSE)</f>
        <v>B</v>
      </c>
      <c r="W1354" s="145"/>
      <c r="X1354" s="146"/>
      <c r="Y1354" s="147">
        <f t="shared" ref="Y1354:Y1417" si="109">O1354*N1354</f>
        <v>2784</v>
      </c>
    </row>
    <row r="1355" spans="1:25" s="148" customFormat="1" ht="13.9" customHeight="1">
      <c r="A1355" s="137">
        <v>1355</v>
      </c>
      <c r="B1355" s="138" t="s">
        <v>1427</v>
      </c>
      <c r="C1355" s="138" t="s">
        <v>1433</v>
      </c>
      <c r="D1355" s="138"/>
      <c r="E1355" s="2">
        <v>0</v>
      </c>
      <c r="F1355" s="2">
        <v>2</v>
      </c>
      <c r="G1355" s="2" t="s">
        <v>1917</v>
      </c>
      <c r="H1355" s="2"/>
      <c r="I1355" s="139"/>
      <c r="J1355" s="139" t="s">
        <v>1619</v>
      </c>
      <c r="K1355" s="139" t="s">
        <v>478</v>
      </c>
      <c r="L1355" s="139" t="s">
        <v>2096</v>
      </c>
      <c r="M1355" s="140"/>
      <c r="N1355" s="141">
        <v>26.7</v>
      </c>
      <c r="O1355" s="142">
        <f t="shared" si="105"/>
        <v>80</v>
      </c>
      <c r="P1355" s="2">
        <v>80</v>
      </c>
      <c r="Q1355" s="2"/>
      <c r="R1355" s="143" t="e">
        <f t="shared" si="106"/>
        <v>#DIV/0!</v>
      </c>
      <c r="S1355" s="143">
        <f t="shared" si="107"/>
        <v>0</v>
      </c>
      <c r="T1355" s="144">
        <f>IF(P1355="nio",0,IF(P1355&gt;0,VLOOKUP(K1355,'3-Productie normen'!A:W,VLOOKUP(P1355,'3-Productie normen'!$B$37:$C$59,2,FALSE),FALSE)))/VLOOKUP(B1355,'2-Kosten per locatie'!$A$11:$C$31,3,FALSE)</f>
        <v>0</v>
      </c>
      <c r="U1355" s="144">
        <f t="shared" si="108"/>
        <v>0</v>
      </c>
      <c r="V1355" s="145" t="str">
        <f>VLOOKUP(K1355,'3-Productie normen'!A:AG,29,FALSE)</f>
        <v>B</v>
      </c>
      <c r="W1355" s="145"/>
      <c r="X1355" s="146"/>
      <c r="Y1355" s="147">
        <f t="shared" si="109"/>
        <v>2136</v>
      </c>
    </row>
    <row r="1356" spans="1:25" s="148" customFormat="1" ht="13.9" customHeight="1">
      <c r="A1356" s="137">
        <v>1356</v>
      </c>
      <c r="B1356" s="138" t="s">
        <v>1427</v>
      </c>
      <c r="C1356" s="138" t="s">
        <v>1433</v>
      </c>
      <c r="D1356" s="138"/>
      <c r="E1356" s="2">
        <v>0</v>
      </c>
      <c r="F1356" s="2">
        <v>2</v>
      </c>
      <c r="G1356" s="2" t="s">
        <v>1919</v>
      </c>
      <c r="H1356" s="2"/>
      <c r="I1356" s="139"/>
      <c r="J1356" s="139" t="s">
        <v>1619</v>
      </c>
      <c r="K1356" s="139" t="s">
        <v>478</v>
      </c>
      <c r="L1356" s="139" t="s">
        <v>2096</v>
      </c>
      <c r="M1356" s="140"/>
      <c r="N1356" s="141">
        <v>29.4</v>
      </c>
      <c r="O1356" s="142">
        <f t="shared" si="105"/>
        <v>80</v>
      </c>
      <c r="P1356" s="2">
        <v>80</v>
      </c>
      <c r="Q1356" s="2"/>
      <c r="R1356" s="143" t="e">
        <f t="shared" si="106"/>
        <v>#DIV/0!</v>
      </c>
      <c r="S1356" s="143">
        <f t="shared" si="107"/>
        <v>0</v>
      </c>
      <c r="T1356" s="144">
        <f>IF(P1356="nio",0,IF(P1356&gt;0,VLOOKUP(K1356,'3-Productie normen'!A:W,VLOOKUP(P1356,'3-Productie normen'!$B$37:$C$59,2,FALSE),FALSE)))/VLOOKUP(B1356,'2-Kosten per locatie'!$A$11:$C$31,3,FALSE)</f>
        <v>0</v>
      </c>
      <c r="U1356" s="144">
        <f t="shared" si="108"/>
        <v>0</v>
      </c>
      <c r="V1356" s="145" t="str">
        <f>VLOOKUP(K1356,'3-Productie normen'!A:AG,29,FALSE)</f>
        <v>B</v>
      </c>
      <c r="W1356" s="145"/>
      <c r="X1356" s="146"/>
      <c r="Y1356" s="147">
        <f t="shared" si="109"/>
        <v>2352</v>
      </c>
    </row>
    <row r="1357" spans="1:25" s="148" customFormat="1" ht="13.9" customHeight="1">
      <c r="A1357" s="137">
        <v>1357</v>
      </c>
      <c r="B1357" s="138" t="s">
        <v>1427</v>
      </c>
      <c r="C1357" s="138" t="s">
        <v>1433</v>
      </c>
      <c r="D1357" s="138"/>
      <c r="E1357" s="2">
        <v>0</v>
      </c>
      <c r="F1357" s="2">
        <v>2</v>
      </c>
      <c r="G1357" s="2" t="s">
        <v>2182</v>
      </c>
      <c r="H1357" s="2"/>
      <c r="I1357" s="139"/>
      <c r="J1357" s="139" t="s">
        <v>1619</v>
      </c>
      <c r="K1357" s="139" t="s">
        <v>478</v>
      </c>
      <c r="L1357" s="139" t="s">
        <v>2096</v>
      </c>
      <c r="M1357" s="140"/>
      <c r="N1357" s="141">
        <v>37.6</v>
      </c>
      <c r="O1357" s="142">
        <f t="shared" si="105"/>
        <v>80</v>
      </c>
      <c r="P1357" s="2">
        <v>80</v>
      </c>
      <c r="Q1357" s="2"/>
      <c r="R1357" s="143" t="e">
        <f t="shared" si="106"/>
        <v>#DIV/0!</v>
      </c>
      <c r="S1357" s="143">
        <f t="shared" si="107"/>
        <v>0</v>
      </c>
      <c r="T1357" s="144">
        <f>IF(P1357="nio",0,IF(P1357&gt;0,VLOOKUP(K1357,'3-Productie normen'!A:W,VLOOKUP(P1357,'3-Productie normen'!$B$37:$C$59,2,FALSE),FALSE)))/VLOOKUP(B1357,'2-Kosten per locatie'!$A$11:$C$31,3,FALSE)</f>
        <v>0</v>
      </c>
      <c r="U1357" s="144">
        <f t="shared" si="108"/>
        <v>0</v>
      </c>
      <c r="V1357" s="145" t="str">
        <f>VLOOKUP(K1357,'3-Productie normen'!A:AG,29,FALSE)</f>
        <v>B</v>
      </c>
      <c r="W1357" s="145"/>
      <c r="X1357" s="146"/>
      <c r="Y1357" s="147">
        <f t="shared" si="109"/>
        <v>3008</v>
      </c>
    </row>
    <row r="1358" spans="1:25" s="148" customFormat="1" ht="13.9" customHeight="1">
      <c r="A1358" s="137">
        <v>1358</v>
      </c>
      <c r="B1358" s="138" t="s">
        <v>1427</v>
      </c>
      <c r="C1358" s="138" t="s">
        <v>1433</v>
      </c>
      <c r="D1358" s="138"/>
      <c r="E1358" s="2">
        <v>0</v>
      </c>
      <c r="F1358" s="2">
        <v>2</v>
      </c>
      <c r="G1358" s="2" t="s">
        <v>1922</v>
      </c>
      <c r="H1358" s="2"/>
      <c r="I1358" s="139"/>
      <c r="J1358" s="139" t="s">
        <v>1619</v>
      </c>
      <c r="K1358" s="139" t="s">
        <v>478</v>
      </c>
      <c r="L1358" s="139" t="s">
        <v>2096</v>
      </c>
      <c r="M1358" s="140"/>
      <c r="N1358" s="141">
        <v>26.7</v>
      </c>
      <c r="O1358" s="142">
        <f t="shared" si="105"/>
        <v>80</v>
      </c>
      <c r="P1358" s="2">
        <v>80</v>
      </c>
      <c r="Q1358" s="2"/>
      <c r="R1358" s="143" t="e">
        <f t="shared" si="106"/>
        <v>#DIV/0!</v>
      </c>
      <c r="S1358" s="143">
        <f t="shared" si="107"/>
        <v>0</v>
      </c>
      <c r="T1358" s="144">
        <f>IF(P1358="nio",0,IF(P1358&gt;0,VLOOKUP(K1358,'3-Productie normen'!A:W,VLOOKUP(P1358,'3-Productie normen'!$B$37:$C$59,2,FALSE),FALSE)))/VLOOKUP(B1358,'2-Kosten per locatie'!$A$11:$C$31,3,FALSE)</f>
        <v>0</v>
      </c>
      <c r="U1358" s="144">
        <f t="shared" si="108"/>
        <v>0</v>
      </c>
      <c r="V1358" s="145" t="str">
        <f>VLOOKUP(K1358,'3-Productie normen'!A:AG,29,FALSE)</f>
        <v>B</v>
      </c>
      <c r="W1358" s="145"/>
      <c r="X1358" s="146"/>
      <c r="Y1358" s="147">
        <f t="shared" si="109"/>
        <v>2136</v>
      </c>
    </row>
    <row r="1359" spans="1:25" s="148" customFormat="1" ht="13.9" customHeight="1">
      <c r="A1359" s="137">
        <v>1359</v>
      </c>
      <c r="B1359" s="138" t="s">
        <v>1427</v>
      </c>
      <c r="C1359" s="138" t="s">
        <v>1433</v>
      </c>
      <c r="D1359" s="138"/>
      <c r="E1359" s="2">
        <v>0</v>
      </c>
      <c r="F1359" s="2">
        <v>2</v>
      </c>
      <c r="G1359" s="2" t="s">
        <v>1926</v>
      </c>
      <c r="H1359" s="2"/>
      <c r="I1359" s="139"/>
      <c r="J1359" s="139" t="s">
        <v>2183</v>
      </c>
      <c r="K1359" s="139" t="s">
        <v>304</v>
      </c>
      <c r="L1359" s="139" t="s">
        <v>2117</v>
      </c>
      <c r="M1359" s="140" t="s">
        <v>8160</v>
      </c>
      <c r="N1359" s="141">
        <v>59.3</v>
      </c>
      <c r="O1359" s="142">
        <f t="shared" si="105"/>
        <v>200</v>
      </c>
      <c r="P1359" s="2">
        <v>200</v>
      </c>
      <c r="Q1359" s="2"/>
      <c r="R1359" s="143" t="e">
        <f t="shared" si="106"/>
        <v>#DIV/0!</v>
      </c>
      <c r="S1359" s="143">
        <f t="shared" si="107"/>
        <v>0</v>
      </c>
      <c r="T1359" s="144">
        <f>IF(P1359="nio",0,IF(P1359&gt;0,VLOOKUP(K1359,'3-Productie normen'!A:W,VLOOKUP(P1359,'3-Productie normen'!$B$37:$C$59,2,FALSE),FALSE)))/VLOOKUP(B1359,'2-Kosten per locatie'!$A$11:$C$31,3,FALSE)</f>
        <v>0</v>
      </c>
      <c r="U1359" s="144">
        <f t="shared" si="108"/>
        <v>0</v>
      </c>
      <c r="V1359" s="145" t="str">
        <f>VLOOKUP(K1359,'3-Productie normen'!A:AG,29,FALSE)</f>
        <v>V</v>
      </c>
      <c r="W1359" s="145"/>
      <c r="X1359" s="146"/>
      <c r="Y1359" s="147">
        <f t="shared" si="109"/>
        <v>11860</v>
      </c>
    </row>
    <row r="1360" spans="1:25" s="148" customFormat="1" ht="13.9" customHeight="1">
      <c r="A1360" s="137">
        <v>1360</v>
      </c>
      <c r="B1360" s="138" t="s">
        <v>1427</v>
      </c>
      <c r="C1360" s="138" t="s">
        <v>1433</v>
      </c>
      <c r="D1360" s="138"/>
      <c r="E1360" s="2">
        <v>0</v>
      </c>
      <c r="F1360" s="2">
        <v>2</v>
      </c>
      <c r="G1360" s="2" t="s">
        <v>2184</v>
      </c>
      <c r="H1360" s="2"/>
      <c r="I1360" s="139"/>
      <c r="J1360" s="139" t="s">
        <v>1514</v>
      </c>
      <c r="K1360" s="139" t="s">
        <v>478</v>
      </c>
      <c r="L1360" s="139" t="s">
        <v>2117</v>
      </c>
      <c r="M1360" s="140" t="s">
        <v>8160</v>
      </c>
      <c r="N1360" s="141">
        <v>8.8000000000000007</v>
      </c>
      <c r="O1360" s="142">
        <f t="shared" si="105"/>
        <v>80</v>
      </c>
      <c r="P1360" s="2">
        <v>80</v>
      </c>
      <c r="Q1360" s="2"/>
      <c r="R1360" s="143" t="e">
        <f t="shared" si="106"/>
        <v>#DIV/0!</v>
      </c>
      <c r="S1360" s="143">
        <f t="shared" si="107"/>
        <v>0</v>
      </c>
      <c r="T1360" s="144">
        <f>IF(P1360="nio",0,IF(P1360&gt;0,VLOOKUP(K1360,'3-Productie normen'!A:W,VLOOKUP(P1360,'3-Productie normen'!$B$37:$C$59,2,FALSE),FALSE)))/VLOOKUP(B1360,'2-Kosten per locatie'!$A$11:$C$31,3,FALSE)</f>
        <v>0</v>
      </c>
      <c r="U1360" s="144">
        <f t="shared" si="108"/>
        <v>0</v>
      </c>
      <c r="V1360" s="145" t="str">
        <f>VLOOKUP(K1360,'3-Productie normen'!A:AG,29,FALSE)</f>
        <v>B</v>
      </c>
      <c r="W1360" s="145"/>
      <c r="X1360" s="146"/>
      <c r="Y1360" s="147">
        <f t="shared" si="109"/>
        <v>704</v>
      </c>
    </row>
    <row r="1361" spans="1:25" s="148" customFormat="1" ht="13.9" customHeight="1">
      <c r="A1361" s="137">
        <v>1361</v>
      </c>
      <c r="B1361" s="138" t="s">
        <v>1427</v>
      </c>
      <c r="C1361" s="138" t="s">
        <v>1433</v>
      </c>
      <c r="D1361" s="138"/>
      <c r="E1361" s="2">
        <v>0</v>
      </c>
      <c r="F1361" s="2">
        <v>2</v>
      </c>
      <c r="G1361" s="2" t="s">
        <v>2185</v>
      </c>
      <c r="H1361" s="2"/>
      <c r="I1361" s="139"/>
      <c r="J1361" s="139" t="s">
        <v>2116</v>
      </c>
      <c r="K1361" s="139" t="s">
        <v>4571</v>
      </c>
      <c r="L1361" s="139" t="s">
        <v>2117</v>
      </c>
      <c r="M1361" s="140" t="s">
        <v>8160</v>
      </c>
      <c r="N1361" s="141">
        <v>8.8000000000000007</v>
      </c>
      <c r="O1361" s="142">
        <f t="shared" si="105"/>
        <v>200</v>
      </c>
      <c r="P1361" s="2">
        <v>200</v>
      </c>
      <c r="Q1361" s="2"/>
      <c r="R1361" s="143" t="e">
        <f t="shared" si="106"/>
        <v>#DIV/0!</v>
      </c>
      <c r="S1361" s="143">
        <f t="shared" si="107"/>
        <v>0</v>
      </c>
      <c r="T1361" s="144">
        <f>IF(P1361="nio",0,IF(P1361&gt;0,VLOOKUP(K1361,'3-Productie normen'!A:W,VLOOKUP(P1361,'3-Productie normen'!$B$37:$C$59,2,FALSE),FALSE)))/VLOOKUP(B1361,'2-Kosten per locatie'!$A$11:$C$31,3,FALSE)</f>
        <v>0</v>
      </c>
      <c r="U1361" s="144">
        <f t="shared" si="108"/>
        <v>0</v>
      </c>
      <c r="V1361" s="145" t="str">
        <f>VLOOKUP(K1361,'3-Productie normen'!A:AG,29,FALSE)</f>
        <v>V</v>
      </c>
      <c r="W1361" s="145"/>
      <c r="X1361" s="146"/>
      <c r="Y1361" s="147">
        <f t="shared" si="109"/>
        <v>1760.0000000000002</v>
      </c>
    </row>
    <row r="1362" spans="1:25" s="148" customFormat="1" ht="13.9" customHeight="1">
      <c r="A1362" s="137">
        <v>1362</v>
      </c>
      <c r="B1362" s="138" t="s">
        <v>1427</v>
      </c>
      <c r="C1362" s="138" t="s">
        <v>1433</v>
      </c>
      <c r="D1362" s="138"/>
      <c r="E1362" s="2">
        <v>0</v>
      </c>
      <c r="F1362" s="2">
        <v>2</v>
      </c>
      <c r="G1362" s="2" t="s">
        <v>1655</v>
      </c>
      <c r="H1362" s="2"/>
      <c r="I1362" s="139"/>
      <c r="J1362" s="139" t="s">
        <v>1619</v>
      </c>
      <c r="K1362" s="139" t="s">
        <v>478</v>
      </c>
      <c r="L1362" s="139" t="s">
        <v>2117</v>
      </c>
      <c r="M1362" s="140" t="s">
        <v>8160</v>
      </c>
      <c r="N1362" s="141">
        <v>37.9</v>
      </c>
      <c r="O1362" s="142">
        <f t="shared" si="105"/>
        <v>80</v>
      </c>
      <c r="P1362" s="2">
        <v>80</v>
      </c>
      <c r="Q1362" s="2"/>
      <c r="R1362" s="143" t="e">
        <f t="shared" si="106"/>
        <v>#DIV/0!</v>
      </c>
      <c r="S1362" s="143">
        <f t="shared" si="107"/>
        <v>0</v>
      </c>
      <c r="T1362" s="144">
        <f>IF(P1362="nio",0,IF(P1362&gt;0,VLOOKUP(K1362,'3-Productie normen'!A:W,VLOOKUP(P1362,'3-Productie normen'!$B$37:$C$59,2,FALSE),FALSE)))/VLOOKUP(B1362,'2-Kosten per locatie'!$A$11:$C$31,3,FALSE)</f>
        <v>0</v>
      </c>
      <c r="U1362" s="144">
        <f t="shared" si="108"/>
        <v>0</v>
      </c>
      <c r="V1362" s="145" t="str">
        <f>VLOOKUP(K1362,'3-Productie normen'!A:AG,29,FALSE)</f>
        <v>B</v>
      </c>
      <c r="W1362" s="145"/>
      <c r="X1362" s="146"/>
      <c r="Y1362" s="147">
        <f t="shared" si="109"/>
        <v>3032</v>
      </c>
    </row>
    <row r="1363" spans="1:25" s="148" customFormat="1" ht="13.9" customHeight="1">
      <c r="A1363" s="137">
        <v>1363</v>
      </c>
      <c r="B1363" s="138" t="s">
        <v>1427</v>
      </c>
      <c r="C1363" s="138" t="s">
        <v>1433</v>
      </c>
      <c r="D1363" s="138"/>
      <c r="E1363" s="2">
        <v>0</v>
      </c>
      <c r="F1363" s="2">
        <v>2</v>
      </c>
      <c r="G1363" s="2" t="s">
        <v>1658</v>
      </c>
      <c r="H1363" s="2"/>
      <c r="I1363" s="139"/>
      <c r="J1363" s="139" t="s">
        <v>1619</v>
      </c>
      <c r="K1363" s="139" t="s">
        <v>478</v>
      </c>
      <c r="L1363" s="139" t="s">
        <v>2096</v>
      </c>
      <c r="M1363" s="140"/>
      <c r="N1363" s="141">
        <v>22.9</v>
      </c>
      <c r="O1363" s="142">
        <f t="shared" si="105"/>
        <v>80</v>
      </c>
      <c r="P1363" s="2">
        <v>80</v>
      </c>
      <c r="Q1363" s="2"/>
      <c r="R1363" s="143" t="e">
        <f t="shared" si="106"/>
        <v>#DIV/0!</v>
      </c>
      <c r="S1363" s="143">
        <f t="shared" si="107"/>
        <v>0</v>
      </c>
      <c r="T1363" s="144">
        <f>IF(P1363="nio",0,IF(P1363&gt;0,VLOOKUP(K1363,'3-Productie normen'!A:W,VLOOKUP(P1363,'3-Productie normen'!$B$37:$C$59,2,FALSE),FALSE)))/VLOOKUP(B1363,'2-Kosten per locatie'!$A$11:$C$31,3,FALSE)</f>
        <v>0</v>
      </c>
      <c r="U1363" s="144">
        <f t="shared" si="108"/>
        <v>0</v>
      </c>
      <c r="V1363" s="145" t="str">
        <f>VLOOKUP(K1363,'3-Productie normen'!A:AG,29,FALSE)</f>
        <v>B</v>
      </c>
      <c r="W1363" s="145"/>
      <c r="X1363" s="146"/>
      <c r="Y1363" s="147">
        <f t="shared" si="109"/>
        <v>1832</v>
      </c>
    </row>
    <row r="1364" spans="1:25" s="148" customFormat="1" ht="13.9" customHeight="1">
      <c r="A1364" s="137">
        <v>1364</v>
      </c>
      <c r="B1364" s="138" t="s">
        <v>1427</v>
      </c>
      <c r="C1364" s="138" t="s">
        <v>1433</v>
      </c>
      <c r="D1364" s="138"/>
      <c r="E1364" s="2">
        <v>0</v>
      </c>
      <c r="F1364" s="2">
        <v>2</v>
      </c>
      <c r="G1364" s="2" t="s">
        <v>1660</v>
      </c>
      <c r="H1364" s="2"/>
      <c r="I1364" s="139"/>
      <c r="J1364" s="139" t="s">
        <v>1619</v>
      </c>
      <c r="K1364" s="139" t="s">
        <v>478</v>
      </c>
      <c r="L1364" s="139" t="s">
        <v>2096</v>
      </c>
      <c r="M1364" s="140"/>
      <c r="N1364" s="141">
        <v>28.8</v>
      </c>
      <c r="O1364" s="142">
        <f t="shared" si="105"/>
        <v>80</v>
      </c>
      <c r="P1364" s="2">
        <v>80</v>
      </c>
      <c r="Q1364" s="2"/>
      <c r="R1364" s="143" t="e">
        <f t="shared" si="106"/>
        <v>#DIV/0!</v>
      </c>
      <c r="S1364" s="143">
        <f t="shared" si="107"/>
        <v>0</v>
      </c>
      <c r="T1364" s="144">
        <f>IF(P1364="nio",0,IF(P1364&gt;0,VLOOKUP(K1364,'3-Productie normen'!A:W,VLOOKUP(P1364,'3-Productie normen'!$B$37:$C$59,2,FALSE),FALSE)))/VLOOKUP(B1364,'2-Kosten per locatie'!$A$11:$C$31,3,FALSE)</f>
        <v>0</v>
      </c>
      <c r="U1364" s="144">
        <f t="shared" si="108"/>
        <v>0</v>
      </c>
      <c r="V1364" s="145" t="str">
        <f>VLOOKUP(K1364,'3-Productie normen'!A:AG,29,FALSE)</f>
        <v>B</v>
      </c>
      <c r="W1364" s="145"/>
      <c r="X1364" s="146"/>
      <c r="Y1364" s="147">
        <f t="shared" si="109"/>
        <v>2304</v>
      </c>
    </row>
    <row r="1365" spans="1:25" s="148" customFormat="1" ht="13.9" customHeight="1">
      <c r="A1365" s="137">
        <v>1365</v>
      </c>
      <c r="B1365" s="138" t="s">
        <v>1427</v>
      </c>
      <c r="C1365" s="138" t="s">
        <v>1433</v>
      </c>
      <c r="D1365" s="138"/>
      <c r="E1365" s="2">
        <v>0</v>
      </c>
      <c r="F1365" s="2">
        <v>2</v>
      </c>
      <c r="G1365" s="2" t="s">
        <v>1662</v>
      </c>
      <c r="H1365" s="2"/>
      <c r="I1365" s="139"/>
      <c r="J1365" s="139" t="s">
        <v>274</v>
      </c>
      <c r="K1365" s="139" t="s">
        <v>612</v>
      </c>
      <c r="L1365" s="139" t="s">
        <v>2117</v>
      </c>
      <c r="M1365" s="140" t="s">
        <v>8160</v>
      </c>
      <c r="N1365" s="141">
        <v>52.9</v>
      </c>
      <c r="O1365" s="142">
        <f t="shared" si="105"/>
        <v>200</v>
      </c>
      <c r="P1365" s="2">
        <v>200</v>
      </c>
      <c r="Q1365" s="2"/>
      <c r="R1365" s="143" t="e">
        <f t="shared" si="106"/>
        <v>#DIV/0!</v>
      </c>
      <c r="S1365" s="143">
        <f t="shared" si="107"/>
        <v>0</v>
      </c>
      <c r="T1365" s="144">
        <f>IF(P1365="nio",0,IF(P1365&gt;0,VLOOKUP(K1365,'3-Productie normen'!A:W,VLOOKUP(P1365,'3-Productie normen'!$B$37:$C$59,2,FALSE),FALSE)))/VLOOKUP(B1365,'2-Kosten per locatie'!$A$11:$C$31,3,FALSE)</f>
        <v>0</v>
      </c>
      <c r="U1365" s="144">
        <f t="shared" si="108"/>
        <v>0</v>
      </c>
      <c r="V1365" s="145" t="str">
        <f>VLOOKUP(K1365,'3-Productie normen'!A:AG,29,FALSE)</f>
        <v>L</v>
      </c>
      <c r="W1365" s="145"/>
      <c r="X1365" s="146"/>
      <c r="Y1365" s="147">
        <f t="shared" si="109"/>
        <v>10580</v>
      </c>
    </row>
    <row r="1366" spans="1:25" s="148" customFormat="1" ht="13.9" customHeight="1">
      <c r="A1366" s="137">
        <v>1366</v>
      </c>
      <c r="B1366" s="138" t="s">
        <v>1427</v>
      </c>
      <c r="C1366" s="138" t="s">
        <v>1433</v>
      </c>
      <c r="D1366" s="138"/>
      <c r="E1366" s="2">
        <v>0</v>
      </c>
      <c r="F1366" s="2">
        <v>2</v>
      </c>
      <c r="G1366" s="2" t="s">
        <v>1669</v>
      </c>
      <c r="H1366" s="2"/>
      <c r="I1366" s="139"/>
      <c r="J1366" s="139" t="s">
        <v>1619</v>
      </c>
      <c r="K1366" s="139" t="s">
        <v>478</v>
      </c>
      <c r="L1366" s="139" t="s">
        <v>2096</v>
      </c>
      <c r="M1366" s="140"/>
      <c r="N1366" s="141">
        <v>28.3</v>
      </c>
      <c r="O1366" s="142">
        <f t="shared" si="105"/>
        <v>80</v>
      </c>
      <c r="P1366" s="2">
        <v>80</v>
      </c>
      <c r="Q1366" s="2"/>
      <c r="R1366" s="143" t="e">
        <f t="shared" si="106"/>
        <v>#DIV/0!</v>
      </c>
      <c r="S1366" s="143">
        <f t="shared" si="107"/>
        <v>0</v>
      </c>
      <c r="T1366" s="144">
        <f>IF(P1366="nio",0,IF(P1366&gt;0,VLOOKUP(K1366,'3-Productie normen'!A:W,VLOOKUP(P1366,'3-Productie normen'!$B$37:$C$59,2,FALSE),FALSE)))/VLOOKUP(B1366,'2-Kosten per locatie'!$A$11:$C$31,3,FALSE)</f>
        <v>0</v>
      </c>
      <c r="U1366" s="144">
        <f t="shared" si="108"/>
        <v>0</v>
      </c>
      <c r="V1366" s="145" t="str">
        <f>VLOOKUP(K1366,'3-Productie normen'!A:AG,29,FALSE)</f>
        <v>B</v>
      </c>
      <c r="W1366" s="145"/>
      <c r="X1366" s="146"/>
      <c r="Y1366" s="147">
        <f t="shared" si="109"/>
        <v>2264</v>
      </c>
    </row>
    <row r="1367" spans="1:25" s="148" customFormat="1" ht="13.9" customHeight="1">
      <c r="A1367" s="137">
        <v>1367</v>
      </c>
      <c r="B1367" s="138" t="s">
        <v>1427</v>
      </c>
      <c r="C1367" s="138" t="s">
        <v>1433</v>
      </c>
      <c r="D1367" s="138"/>
      <c r="E1367" s="2">
        <v>0</v>
      </c>
      <c r="F1367" s="2">
        <v>2</v>
      </c>
      <c r="G1367" s="2" t="s">
        <v>1671</v>
      </c>
      <c r="H1367" s="2"/>
      <c r="I1367" s="139"/>
      <c r="J1367" s="139" t="s">
        <v>274</v>
      </c>
      <c r="K1367" s="139" t="s">
        <v>612</v>
      </c>
      <c r="L1367" s="139" t="s">
        <v>2117</v>
      </c>
      <c r="M1367" s="140" t="s">
        <v>8160</v>
      </c>
      <c r="N1367" s="141">
        <v>78.599999999999994</v>
      </c>
      <c r="O1367" s="142">
        <f t="shared" si="105"/>
        <v>200</v>
      </c>
      <c r="P1367" s="2">
        <v>200</v>
      </c>
      <c r="Q1367" s="2"/>
      <c r="R1367" s="143" t="e">
        <f t="shared" si="106"/>
        <v>#DIV/0!</v>
      </c>
      <c r="S1367" s="143">
        <f t="shared" si="107"/>
        <v>0</v>
      </c>
      <c r="T1367" s="144">
        <f>IF(P1367="nio",0,IF(P1367&gt;0,VLOOKUP(K1367,'3-Productie normen'!A:W,VLOOKUP(P1367,'3-Productie normen'!$B$37:$C$59,2,FALSE),FALSE)))/VLOOKUP(B1367,'2-Kosten per locatie'!$A$11:$C$31,3,FALSE)</f>
        <v>0</v>
      </c>
      <c r="U1367" s="144">
        <f t="shared" si="108"/>
        <v>0</v>
      </c>
      <c r="V1367" s="145" t="str">
        <f>VLOOKUP(K1367,'3-Productie normen'!A:AG,29,FALSE)</f>
        <v>L</v>
      </c>
      <c r="W1367" s="145"/>
      <c r="X1367" s="146"/>
      <c r="Y1367" s="147">
        <f t="shared" si="109"/>
        <v>15719.999999999998</v>
      </c>
    </row>
    <row r="1368" spans="1:25" s="148" customFormat="1" ht="13.9" customHeight="1">
      <c r="A1368" s="137">
        <v>1368</v>
      </c>
      <c r="B1368" s="138" t="s">
        <v>1427</v>
      </c>
      <c r="C1368" s="138" t="s">
        <v>1433</v>
      </c>
      <c r="D1368" s="138"/>
      <c r="E1368" s="2">
        <v>0</v>
      </c>
      <c r="F1368" s="2">
        <v>2</v>
      </c>
      <c r="G1368" s="2" t="s">
        <v>1673</v>
      </c>
      <c r="H1368" s="2"/>
      <c r="I1368" s="139"/>
      <c r="J1368" s="139" t="s">
        <v>274</v>
      </c>
      <c r="K1368" s="139" t="s">
        <v>612</v>
      </c>
      <c r="L1368" s="139" t="s">
        <v>2117</v>
      </c>
      <c r="M1368" s="140" t="s">
        <v>8160</v>
      </c>
      <c r="N1368" s="141">
        <v>59.1</v>
      </c>
      <c r="O1368" s="142">
        <f t="shared" si="105"/>
        <v>200</v>
      </c>
      <c r="P1368" s="2">
        <v>200</v>
      </c>
      <c r="Q1368" s="2"/>
      <c r="R1368" s="143" t="e">
        <f t="shared" si="106"/>
        <v>#DIV/0!</v>
      </c>
      <c r="S1368" s="143">
        <f t="shared" si="107"/>
        <v>0</v>
      </c>
      <c r="T1368" s="144">
        <f>IF(P1368="nio",0,IF(P1368&gt;0,VLOOKUP(K1368,'3-Productie normen'!A:W,VLOOKUP(P1368,'3-Productie normen'!$B$37:$C$59,2,FALSE),FALSE)))/VLOOKUP(B1368,'2-Kosten per locatie'!$A$11:$C$31,3,FALSE)</f>
        <v>0</v>
      </c>
      <c r="U1368" s="144">
        <f t="shared" si="108"/>
        <v>0</v>
      </c>
      <c r="V1368" s="145" t="str">
        <f>VLOOKUP(K1368,'3-Productie normen'!A:AG,29,FALSE)</f>
        <v>L</v>
      </c>
      <c r="W1368" s="145"/>
      <c r="X1368" s="146"/>
      <c r="Y1368" s="147">
        <f t="shared" si="109"/>
        <v>11820</v>
      </c>
    </row>
    <row r="1369" spans="1:25" s="148" customFormat="1" ht="13.9" customHeight="1">
      <c r="A1369" s="137">
        <v>1369</v>
      </c>
      <c r="B1369" s="138" t="s">
        <v>1427</v>
      </c>
      <c r="C1369" s="138" t="s">
        <v>1433</v>
      </c>
      <c r="D1369" s="138"/>
      <c r="E1369" s="2">
        <v>0</v>
      </c>
      <c r="F1369" s="2">
        <v>2</v>
      </c>
      <c r="G1369" s="2" t="s">
        <v>1666</v>
      </c>
      <c r="H1369" s="2"/>
      <c r="I1369" s="139"/>
      <c r="J1369" s="139" t="s">
        <v>2186</v>
      </c>
      <c r="K1369" s="139" t="s">
        <v>478</v>
      </c>
      <c r="L1369" s="139" t="s">
        <v>2096</v>
      </c>
      <c r="M1369" s="140"/>
      <c r="N1369" s="141">
        <v>5.3</v>
      </c>
      <c r="O1369" s="142">
        <f t="shared" si="105"/>
        <v>80</v>
      </c>
      <c r="P1369" s="2">
        <v>80</v>
      </c>
      <c r="Q1369" s="2"/>
      <c r="R1369" s="143" t="e">
        <f t="shared" si="106"/>
        <v>#DIV/0!</v>
      </c>
      <c r="S1369" s="143">
        <f t="shared" si="107"/>
        <v>0</v>
      </c>
      <c r="T1369" s="144">
        <f>IF(P1369="nio",0,IF(P1369&gt;0,VLOOKUP(K1369,'3-Productie normen'!A:W,VLOOKUP(P1369,'3-Productie normen'!$B$37:$C$59,2,FALSE),FALSE)))/VLOOKUP(B1369,'2-Kosten per locatie'!$A$11:$C$31,3,FALSE)</f>
        <v>0</v>
      </c>
      <c r="U1369" s="144">
        <f t="shared" si="108"/>
        <v>0</v>
      </c>
      <c r="V1369" s="145" t="str">
        <f>VLOOKUP(K1369,'3-Productie normen'!A:AG,29,FALSE)</f>
        <v>B</v>
      </c>
      <c r="W1369" s="145"/>
      <c r="X1369" s="146"/>
      <c r="Y1369" s="147">
        <f t="shared" si="109"/>
        <v>424</v>
      </c>
    </row>
    <row r="1370" spans="1:25" s="148" customFormat="1" ht="13.9" customHeight="1">
      <c r="A1370" s="137">
        <v>1370</v>
      </c>
      <c r="B1370" s="138" t="s">
        <v>1427</v>
      </c>
      <c r="C1370" s="138" t="s">
        <v>1433</v>
      </c>
      <c r="D1370" s="138"/>
      <c r="E1370" s="2">
        <v>0</v>
      </c>
      <c r="F1370" s="2">
        <v>2</v>
      </c>
      <c r="G1370" s="2" t="s">
        <v>1680</v>
      </c>
      <c r="H1370" s="2"/>
      <c r="I1370" s="139"/>
      <c r="J1370" s="139" t="s">
        <v>1619</v>
      </c>
      <c r="K1370" s="139" t="s">
        <v>478</v>
      </c>
      <c r="L1370" s="139" t="s">
        <v>2096</v>
      </c>
      <c r="M1370" s="140"/>
      <c r="N1370" s="141">
        <v>18.2</v>
      </c>
      <c r="O1370" s="142">
        <f t="shared" si="105"/>
        <v>80</v>
      </c>
      <c r="P1370" s="2">
        <v>80</v>
      </c>
      <c r="Q1370" s="2"/>
      <c r="R1370" s="143" t="e">
        <f t="shared" si="106"/>
        <v>#DIV/0!</v>
      </c>
      <c r="S1370" s="143">
        <f t="shared" si="107"/>
        <v>0</v>
      </c>
      <c r="T1370" s="144">
        <f>IF(P1370="nio",0,IF(P1370&gt;0,VLOOKUP(K1370,'3-Productie normen'!A:W,VLOOKUP(P1370,'3-Productie normen'!$B$37:$C$59,2,FALSE),FALSE)))/VLOOKUP(B1370,'2-Kosten per locatie'!$A$11:$C$31,3,FALSE)</f>
        <v>0</v>
      </c>
      <c r="U1370" s="144">
        <f t="shared" si="108"/>
        <v>0</v>
      </c>
      <c r="V1370" s="145" t="str">
        <f>VLOOKUP(K1370,'3-Productie normen'!A:AG,29,FALSE)</f>
        <v>B</v>
      </c>
      <c r="W1370" s="145"/>
      <c r="X1370" s="146"/>
      <c r="Y1370" s="147">
        <f t="shared" si="109"/>
        <v>1456</v>
      </c>
    </row>
    <row r="1371" spans="1:25" s="148" customFormat="1" ht="13.9" customHeight="1">
      <c r="A1371" s="137">
        <v>1371</v>
      </c>
      <c r="B1371" s="138" t="s">
        <v>1427</v>
      </c>
      <c r="C1371" s="138" t="s">
        <v>1433</v>
      </c>
      <c r="D1371" s="138"/>
      <c r="E1371" s="2">
        <v>0</v>
      </c>
      <c r="F1371" s="2">
        <v>2</v>
      </c>
      <c r="G1371" s="2" t="s">
        <v>1682</v>
      </c>
      <c r="H1371" s="2"/>
      <c r="I1371" s="139"/>
      <c r="J1371" s="139" t="s">
        <v>2130</v>
      </c>
      <c r="K1371" s="139" t="s">
        <v>612</v>
      </c>
      <c r="L1371" s="139" t="s">
        <v>2096</v>
      </c>
      <c r="M1371" s="140"/>
      <c r="N1371" s="141">
        <v>51.5</v>
      </c>
      <c r="O1371" s="142">
        <f t="shared" si="105"/>
        <v>200</v>
      </c>
      <c r="P1371" s="2">
        <v>200</v>
      </c>
      <c r="Q1371" s="2"/>
      <c r="R1371" s="143" t="e">
        <f t="shared" si="106"/>
        <v>#DIV/0!</v>
      </c>
      <c r="S1371" s="143">
        <f t="shared" si="107"/>
        <v>0</v>
      </c>
      <c r="T1371" s="144">
        <f>IF(P1371="nio",0,IF(P1371&gt;0,VLOOKUP(K1371,'3-Productie normen'!A:W,VLOOKUP(P1371,'3-Productie normen'!$B$37:$C$59,2,FALSE),FALSE)))/VLOOKUP(B1371,'2-Kosten per locatie'!$A$11:$C$31,3,FALSE)</f>
        <v>0</v>
      </c>
      <c r="U1371" s="144">
        <f t="shared" si="108"/>
        <v>0</v>
      </c>
      <c r="V1371" s="145" t="str">
        <f>VLOOKUP(K1371,'3-Productie normen'!A:AG,29,FALSE)</f>
        <v>L</v>
      </c>
      <c r="W1371" s="145"/>
      <c r="X1371" s="146"/>
      <c r="Y1371" s="147">
        <f t="shared" si="109"/>
        <v>10300</v>
      </c>
    </row>
    <row r="1372" spans="1:25" s="148" customFormat="1" ht="13.9" customHeight="1">
      <c r="A1372" s="137">
        <v>1372</v>
      </c>
      <c r="B1372" s="138" t="s">
        <v>1427</v>
      </c>
      <c r="C1372" s="138" t="s">
        <v>1433</v>
      </c>
      <c r="D1372" s="138"/>
      <c r="E1372" s="2">
        <v>0</v>
      </c>
      <c r="F1372" s="2">
        <v>2</v>
      </c>
      <c r="G1372" s="2" t="s">
        <v>2187</v>
      </c>
      <c r="H1372" s="2"/>
      <c r="I1372" s="139"/>
      <c r="J1372" s="139" t="s">
        <v>1619</v>
      </c>
      <c r="K1372" s="139" t="s">
        <v>478</v>
      </c>
      <c r="L1372" s="139" t="s">
        <v>2096</v>
      </c>
      <c r="M1372" s="140"/>
      <c r="N1372" s="141">
        <v>38.200000000000003</v>
      </c>
      <c r="O1372" s="142">
        <f t="shared" si="105"/>
        <v>80</v>
      </c>
      <c r="P1372" s="2">
        <v>80</v>
      </c>
      <c r="Q1372" s="2"/>
      <c r="R1372" s="143" t="e">
        <f t="shared" si="106"/>
        <v>#DIV/0!</v>
      </c>
      <c r="S1372" s="143">
        <f t="shared" si="107"/>
        <v>0</v>
      </c>
      <c r="T1372" s="144">
        <f>IF(P1372="nio",0,IF(P1372&gt;0,VLOOKUP(K1372,'3-Productie normen'!A:W,VLOOKUP(P1372,'3-Productie normen'!$B$37:$C$59,2,FALSE),FALSE)))/VLOOKUP(B1372,'2-Kosten per locatie'!$A$11:$C$31,3,FALSE)</f>
        <v>0</v>
      </c>
      <c r="U1372" s="144">
        <f t="shared" si="108"/>
        <v>0</v>
      </c>
      <c r="V1372" s="145" t="str">
        <f>VLOOKUP(K1372,'3-Productie normen'!A:AG,29,FALSE)</f>
        <v>B</v>
      </c>
      <c r="W1372" s="145"/>
      <c r="X1372" s="146"/>
      <c r="Y1372" s="147">
        <f t="shared" si="109"/>
        <v>3056</v>
      </c>
    </row>
    <row r="1373" spans="1:25" s="148" customFormat="1" ht="13.9" customHeight="1">
      <c r="A1373" s="137">
        <v>1373</v>
      </c>
      <c r="B1373" s="138" t="s">
        <v>1427</v>
      </c>
      <c r="C1373" s="138" t="s">
        <v>1433</v>
      </c>
      <c r="D1373" s="138"/>
      <c r="E1373" s="2">
        <v>0</v>
      </c>
      <c r="F1373" s="2">
        <v>2</v>
      </c>
      <c r="G1373" s="2" t="s">
        <v>2188</v>
      </c>
      <c r="H1373" s="2"/>
      <c r="I1373" s="139"/>
      <c r="J1373" s="139" t="s">
        <v>1619</v>
      </c>
      <c r="K1373" s="139" t="s">
        <v>478</v>
      </c>
      <c r="L1373" s="139" t="s">
        <v>2096</v>
      </c>
      <c r="M1373" s="140"/>
      <c r="N1373" s="141">
        <v>22.6</v>
      </c>
      <c r="O1373" s="142">
        <f t="shared" si="105"/>
        <v>80</v>
      </c>
      <c r="P1373" s="2">
        <v>80</v>
      </c>
      <c r="Q1373" s="2"/>
      <c r="R1373" s="143" t="e">
        <f t="shared" si="106"/>
        <v>#DIV/0!</v>
      </c>
      <c r="S1373" s="143">
        <f t="shared" si="107"/>
        <v>0</v>
      </c>
      <c r="T1373" s="144">
        <f>IF(P1373="nio",0,IF(P1373&gt;0,VLOOKUP(K1373,'3-Productie normen'!A:W,VLOOKUP(P1373,'3-Productie normen'!$B$37:$C$59,2,FALSE),FALSE)))/VLOOKUP(B1373,'2-Kosten per locatie'!$A$11:$C$31,3,FALSE)</f>
        <v>0</v>
      </c>
      <c r="U1373" s="144">
        <f t="shared" si="108"/>
        <v>0</v>
      </c>
      <c r="V1373" s="145" t="str">
        <f>VLOOKUP(K1373,'3-Productie normen'!A:AG,29,FALSE)</f>
        <v>B</v>
      </c>
      <c r="W1373" s="145"/>
      <c r="X1373" s="146"/>
      <c r="Y1373" s="147">
        <f t="shared" si="109"/>
        <v>1808</v>
      </c>
    </row>
    <row r="1374" spans="1:25" s="148" customFormat="1" ht="13.9" customHeight="1">
      <c r="A1374" s="137">
        <v>1374</v>
      </c>
      <c r="B1374" s="138" t="s">
        <v>1427</v>
      </c>
      <c r="C1374" s="138" t="s">
        <v>1433</v>
      </c>
      <c r="D1374" s="138"/>
      <c r="E1374" s="2">
        <v>0</v>
      </c>
      <c r="F1374" s="2">
        <v>2</v>
      </c>
      <c r="G1374" s="2" t="s">
        <v>2189</v>
      </c>
      <c r="H1374" s="2"/>
      <c r="I1374" s="139"/>
      <c r="J1374" s="139" t="s">
        <v>1619</v>
      </c>
      <c r="K1374" s="139" t="s">
        <v>478</v>
      </c>
      <c r="L1374" s="139" t="s">
        <v>2096</v>
      </c>
      <c r="M1374" s="140"/>
      <c r="N1374" s="141">
        <v>22.6</v>
      </c>
      <c r="O1374" s="142">
        <f t="shared" si="105"/>
        <v>80</v>
      </c>
      <c r="P1374" s="2">
        <v>80</v>
      </c>
      <c r="Q1374" s="2"/>
      <c r="R1374" s="143" t="e">
        <f t="shared" si="106"/>
        <v>#DIV/0!</v>
      </c>
      <c r="S1374" s="143">
        <f t="shared" si="107"/>
        <v>0</v>
      </c>
      <c r="T1374" s="144">
        <f>IF(P1374="nio",0,IF(P1374&gt;0,VLOOKUP(K1374,'3-Productie normen'!A:W,VLOOKUP(P1374,'3-Productie normen'!$B$37:$C$59,2,FALSE),FALSE)))/VLOOKUP(B1374,'2-Kosten per locatie'!$A$11:$C$31,3,FALSE)</f>
        <v>0</v>
      </c>
      <c r="U1374" s="144">
        <f t="shared" si="108"/>
        <v>0</v>
      </c>
      <c r="V1374" s="145" t="str">
        <f>VLOOKUP(K1374,'3-Productie normen'!A:AG,29,FALSE)</f>
        <v>B</v>
      </c>
      <c r="W1374" s="145"/>
      <c r="X1374" s="146"/>
      <c r="Y1374" s="147">
        <f t="shared" si="109"/>
        <v>1808</v>
      </c>
    </row>
    <row r="1375" spans="1:25" s="148" customFormat="1" ht="13.9" customHeight="1">
      <c r="A1375" s="137">
        <v>1375</v>
      </c>
      <c r="B1375" s="138" t="s">
        <v>1427</v>
      </c>
      <c r="C1375" s="138" t="s">
        <v>1433</v>
      </c>
      <c r="D1375" s="138"/>
      <c r="E1375" s="2">
        <v>0</v>
      </c>
      <c r="F1375" s="2">
        <v>2</v>
      </c>
      <c r="G1375" s="2" t="s">
        <v>1895</v>
      </c>
      <c r="H1375" s="2"/>
      <c r="I1375" s="139"/>
      <c r="J1375" s="139" t="s">
        <v>323</v>
      </c>
      <c r="K1375" s="139" t="s">
        <v>321</v>
      </c>
      <c r="L1375" s="139" t="s">
        <v>2158</v>
      </c>
      <c r="M1375" s="140"/>
      <c r="N1375" s="141">
        <v>2.9</v>
      </c>
      <c r="O1375" s="142">
        <f t="shared" si="105"/>
        <v>400</v>
      </c>
      <c r="P1375" s="2">
        <v>200</v>
      </c>
      <c r="Q1375" s="2">
        <v>200</v>
      </c>
      <c r="R1375" s="143" t="e">
        <f t="shared" si="106"/>
        <v>#DIV/0!</v>
      </c>
      <c r="S1375" s="143" t="e">
        <f t="shared" si="107"/>
        <v>#DIV/0!</v>
      </c>
      <c r="T1375" s="144">
        <f>IF(P1375="nio",0,IF(P1375&gt;0,VLOOKUP(K1375,'3-Productie normen'!A:W,VLOOKUP(P1375,'3-Productie normen'!$B$37:$C$59,2,FALSE),FALSE)))/VLOOKUP(B1375,'2-Kosten per locatie'!$A$11:$C$31,3,FALSE)</f>
        <v>0</v>
      </c>
      <c r="U1375" s="144">
        <f t="shared" si="108"/>
        <v>0</v>
      </c>
      <c r="V1375" s="145" t="str">
        <f>VLOOKUP(K1375,'3-Productie normen'!A:AG,29,FALSE)</f>
        <v>S</v>
      </c>
      <c r="W1375" s="145"/>
      <c r="X1375" s="146"/>
      <c r="Y1375" s="147">
        <f t="shared" si="109"/>
        <v>1160</v>
      </c>
    </row>
    <row r="1376" spans="1:25" s="148" customFormat="1" ht="13.9" customHeight="1">
      <c r="A1376" s="137">
        <v>1376</v>
      </c>
      <c r="B1376" s="138" t="s">
        <v>1427</v>
      </c>
      <c r="C1376" s="138" t="s">
        <v>1433</v>
      </c>
      <c r="D1376" s="138"/>
      <c r="E1376" s="2">
        <v>0</v>
      </c>
      <c r="F1376" s="2">
        <v>2</v>
      </c>
      <c r="G1376" s="2" t="s">
        <v>1897</v>
      </c>
      <c r="H1376" s="2"/>
      <c r="I1376" s="139"/>
      <c r="J1376" s="139" t="s">
        <v>323</v>
      </c>
      <c r="K1376" s="139" t="s">
        <v>321</v>
      </c>
      <c r="L1376" s="139" t="s">
        <v>2158</v>
      </c>
      <c r="M1376" s="140"/>
      <c r="N1376" s="141">
        <v>2.2999999999999998</v>
      </c>
      <c r="O1376" s="142">
        <f t="shared" si="105"/>
        <v>400</v>
      </c>
      <c r="P1376" s="2">
        <v>200</v>
      </c>
      <c r="Q1376" s="2">
        <v>200</v>
      </c>
      <c r="R1376" s="143" t="e">
        <f t="shared" si="106"/>
        <v>#DIV/0!</v>
      </c>
      <c r="S1376" s="143" t="e">
        <f t="shared" si="107"/>
        <v>#DIV/0!</v>
      </c>
      <c r="T1376" s="144">
        <f>IF(P1376="nio",0,IF(P1376&gt;0,VLOOKUP(K1376,'3-Productie normen'!A:W,VLOOKUP(P1376,'3-Productie normen'!$B$37:$C$59,2,FALSE),FALSE)))/VLOOKUP(B1376,'2-Kosten per locatie'!$A$11:$C$31,3,FALSE)</f>
        <v>0</v>
      </c>
      <c r="U1376" s="144">
        <f t="shared" si="108"/>
        <v>0</v>
      </c>
      <c r="V1376" s="145" t="str">
        <f>VLOOKUP(K1376,'3-Productie normen'!A:AG,29,FALSE)</f>
        <v>S</v>
      </c>
      <c r="W1376" s="145"/>
      <c r="X1376" s="146"/>
      <c r="Y1376" s="147">
        <f t="shared" si="109"/>
        <v>919.99999999999989</v>
      </c>
    </row>
    <row r="1377" spans="1:25" s="148" customFormat="1" ht="13.9" customHeight="1">
      <c r="A1377" s="137">
        <v>1377</v>
      </c>
      <c r="B1377" s="138" t="s">
        <v>1427</v>
      </c>
      <c r="C1377" s="138" t="s">
        <v>1433</v>
      </c>
      <c r="D1377" s="138"/>
      <c r="E1377" s="2">
        <v>0</v>
      </c>
      <c r="F1377" s="2">
        <v>2</v>
      </c>
      <c r="G1377" s="2" t="s">
        <v>1903</v>
      </c>
      <c r="H1377" s="2"/>
      <c r="I1377" s="139"/>
      <c r="J1377" s="139" t="s">
        <v>323</v>
      </c>
      <c r="K1377" s="139" t="s">
        <v>321</v>
      </c>
      <c r="L1377" s="139" t="s">
        <v>2158</v>
      </c>
      <c r="M1377" s="140"/>
      <c r="N1377" s="141">
        <v>1.2</v>
      </c>
      <c r="O1377" s="142">
        <f t="shared" si="105"/>
        <v>400</v>
      </c>
      <c r="P1377" s="2">
        <v>200</v>
      </c>
      <c r="Q1377" s="2">
        <v>200</v>
      </c>
      <c r="R1377" s="143" t="e">
        <f t="shared" si="106"/>
        <v>#DIV/0!</v>
      </c>
      <c r="S1377" s="143" t="e">
        <f t="shared" si="107"/>
        <v>#DIV/0!</v>
      </c>
      <c r="T1377" s="144">
        <f>IF(P1377="nio",0,IF(P1377&gt;0,VLOOKUP(K1377,'3-Productie normen'!A:W,VLOOKUP(P1377,'3-Productie normen'!$B$37:$C$59,2,FALSE),FALSE)))/VLOOKUP(B1377,'2-Kosten per locatie'!$A$11:$C$31,3,FALSE)</f>
        <v>0</v>
      </c>
      <c r="U1377" s="144">
        <f t="shared" si="108"/>
        <v>0</v>
      </c>
      <c r="V1377" s="145" t="str">
        <f>VLOOKUP(K1377,'3-Productie normen'!A:AG,29,FALSE)</f>
        <v>S</v>
      </c>
      <c r="W1377" s="145"/>
      <c r="X1377" s="146"/>
      <c r="Y1377" s="147">
        <f t="shared" si="109"/>
        <v>480</v>
      </c>
    </row>
    <row r="1378" spans="1:25" s="148" customFormat="1" ht="13.9" customHeight="1">
      <c r="A1378" s="137">
        <v>1378</v>
      </c>
      <c r="B1378" s="138" t="s">
        <v>1427</v>
      </c>
      <c r="C1378" s="138" t="s">
        <v>1433</v>
      </c>
      <c r="D1378" s="138"/>
      <c r="E1378" s="2">
        <v>0</v>
      </c>
      <c r="F1378" s="2">
        <v>2</v>
      </c>
      <c r="G1378" s="2" t="s">
        <v>1905</v>
      </c>
      <c r="H1378" s="2"/>
      <c r="I1378" s="139"/>
      <c r="J1378" s="139" t="s">
        <v>323</v>
      </c>
      <c r="K1378" s="139" t="s">
        <v>321</v>
      </c>
      <c r="L1378" s="139" t="s">
        <v>2158</v>
      </c>
      <c r="M1378" s="140"/>
      <c r="N1378" s="141">
        <v>1.2</v>
      </c>
      <c r="O1378" s="142">
        <f t="shared" si="105"/>
        <v>400</v>
      </c>
      <c r="P1378" s="2">
        <v>200</v>
      </c>
      <c r="Q1378" s="2">
        <v>200</v>
      </c>
      <c r="R1378" s="143" t="e">
        <f t="shared" si="106"/>
        <v>#DIV/0!</v>
      </c>
      <c r="S1378" s="143" t="e">
        <f t="shared" si="107"/>
        <v>#DIV/0!</v>
      </c>
      <c r="T1378" s="144">
        <f>IF(P1378="nio",0,IF(P1378&gt;0,VLOOKUP(K1378,'3-Productie normen'!A:W,VLOOKUP(P1378,'3-Productie normen'!$B$37:$C$59,2,FALSE),FALSE)))/VLOOKUP(B1378,'2-Kosten per locatie'!$A$11:$C$31,3,FALSE)</f>
        <v>0</v>
      </c>
      <c r="U1378" s="144">
        <f t="shared" si="108"/>
        <v>0</v>
      </c>
      <c r="V1378" s="145" t="str">
        <f>VLOOKUP(K1378,'3-Productie normen'!A:AG,29,FALSE)</f>
        <v>S</v>
      </c>
      <c r="W1378" s="145"/>
      <c r="X1378" s="146"/>
      <c r="Y1378" s="147">
        <f t="shared" si="109"/>
        <v>480</v>
      </c>
    </row>
    <row r="1379" spans="1:25" s="148" customFormat="1" ht="13.9" customHeight="1">
      <c r="A1379" s="137">
        <v>1379</v>
      </c>
      <c r="B1379" s="138" t="s">
        <v>1427</v>
      </c>
      <c r="C1379" s="138" t="s">
        <v>1433</v>
      </c>
      <c r="D1379" s="138"/>
      <c r="E1379" s="2">
        <v>0</v>
      </c>
      <c r="F1379" s="2">
        <v>2</v>
      </c>
      <c r="G1379" s="2" t="s">
        <v>1911</v>
      </c>
      <c r="H1379" s="2"/>
      <c r="I1379" s="139"/>
      <c r="J1379" s="139" t="s">
        <v>323</v>
      </c>
      <c r="K1379" s="139" t="s">
        <v>321</v>
      </c>
      <c r="L1379" s="139" t="s">
        <v>2158</v>
      </c>
      <c r="M1379" s="140"/>
      <c r="N1379" s="141">
        <v>1.2</v>
      </c>
      <c r="O1379" s="142">
        <f t="shared" si="105"/>
        <v>400</v>
      </c>
      <c r="P1379" s="2">
        <v>200</v>
      </c>
      <c r="Q1379" s="2">
        <v>200</v>
      </c>
      <c r="R1379" s="143" t="e">
        <f t="shared" si="106"/>
        <v>#DIV/0!</v>
      </c>
      <c r="S1379" s="143" t="e">
        <f t="shared" si="107"/>
        <v>#DIV/0!</v>
      </c>
      <c r="T1379" s="144">
        <f>IF(P1379="nio",0,IF(P1379&gt;0,VLOOKUP(K1379,'3-Productie normen'!A:W,VLOOKUP(P1379,'3-Productie normen'!$B$37:$C$59,2,FALSE),FALSE)))/VLOOKUP(B1379,'2-Kosten per locatie'!$A$11:$C$31,3,FALSE)</f>
        <v>0</v>
      </c>
      <c r="U1379" s="144">
        <f t="shared" si="108"/>
        <v>0</v>
      </c>
      <c r="V1379" s="145" t="str">
        <f>VLOOKUP(K1379,'3-Productie normen'!A:AG,29,FALSE)</f>
        <v>S</v>
      </c>
      <c r="W1379" s="145"/>
      <c r="X1379" s="146"/>
      <c r="Y1379" s="147">
        <f t="shared" si="109"/>
        <v>480</v>
      </c>
    </row>
    <row r="1380" spans="1:25" s="148" customFormat="1" ht="13.9" customHeight="1">
      <c r="A1380" s="137">
        <v>1380</v>
      </c>
      <c r="B1380" s="138" t="s">
        <v>1427</v>
      </c>
      <c r="C1380" s="138" t="s">
        <v>1433</v>
      </c>
      <c r="D1380" s="138"/>
      <c r="E1380" s="2">
        <v>0</v>
      </c>
      <c r="F1380" s="2">
        <v>2</v>
      </c>
      <c r="G1380" s="2" t="s">
        <v>1913</v>
      </c>
      <c r="H1380" s="2"/>
      <c r="I1380" s="139"/>
      <c r="J1380" s="139" t="s">
        <v>323</v>
      </c>
      <c r="K1380" s="139" t="s">
        <v>321</v>
      </c>
      <c r="L1380" s="139" t="s">
        <v>2158</v>
      </c>
      <c r="M1380" s="140"/>
      <c r="N1380" s="141">
        <v>1.2</v>
      </c>
      <c r="O1380" s="142">
        <f t="shared" si="105"/>
        <v>400</v>
      </c>
      <c r="P1380" s="2">
        <v>200</v>
      </c>
      <c r="Q1380" s="2">
        <v>200</v>
      </c>
      <c r="R1380" s="143" t="e">
        <f t="shared" si="106"/>
        <v>#DIV/0!</v>
      </c>
      <c r="S1380" s="143" t="e">
        <f t="shared" si="107"/>
        <v>#DIV/0!</v>
      </c>
      <c r="T1380" s="144">
        <f>IF(P1380="nio",0,IF(P1380&gt;0,VLOOKUP(K1380,'3-Productie normen'!A:W,VLOOKUP(P1380,'3-Productie normen'!$B$37:$C$59,2,FALSE),FALSE)))/VLOOKUP(B1380,'2-Kosten per locatie'!$A$11:$C$31,3,FALSE)</f>
        <v>0</v>
      </c>
      <c r="U1380" s="144">
        <f t="shared" si="108"/>
        <v>0</v>
      </c>
      <c r="V1380" s="145" t="str">
        <f>VLOOKUP(K1380,'3-Productie normen'!A:AG,29,FALSE)</f>
        <v>S</v>
      </c>
      <c r="W1380" s="145"/>
      <c r="X1380" s="146"/>
      <c r="Y1380" s="147">
        <f t="shared" si="109"/>
        <v>480</v>
      </c>
    </row>
    <row r="1381" spans="1:25" s="148" customFormat="1" ht="13.9" customHeight="1">
      <c r="A1381" s="137">
        <v>1381</v>
      </c>
      <c r="B1381" s="138" t="s">
        <v>1427</v>
      </c>
      <c r="C1381" s="138" t="s">
        <v>1433</v>
      </c>
      <c r="D1381" s="138"/>
      <c r="E1381" s="2">
        <v>0</v>
      </c>
      <c r="F1381" s="2">
        <v>2</v>
      </c>
      <c r="G1381" s="2" t="s">
        <v>1645</v>
      </c>
      <c r="H1381" s="2"/>
      <c r="I1381" s="139"/>
      <c r="J1381" s="139" t="s">
        <v>323</v>
      </c>
      <c r="K1381" s="139" t="s">
        <v>321</v>
      </c>
      <c r="L1381" s="139" t="s">
        <v>2158</v>
      </c>
      <c r="M1381" s="140"/>
      <c r="N1381" s="141">
        <v>2.8</v>
      </c>
      <c r="O1381" s="142">
        <f t="shared" si="105"/>
        <v>400</v>
      </c>
      <c r="P1381" s="2">
        <v>200</v>
      </c>
      <c r="Q1381" s="2">
        <v>200</v>
      </c>
      <c r="R1381" s="143" t="e">
        <f t="shared" si="106"/>
        <v>#DIV/0!</v>
      </c>
      <c r="S1381" s="143" t="e">
        <f t="shared" si="107"/>
        <v>#DIV/0!</v>
      </c>
      <c r="T1381" s="144">
        <f>IF(P1381="nio",0,IF(P1381&gt;0,VLOOKUP(K1381,'3-Productie normen'!A:W,VLOOKUP(P1381,'3-Productie normen'!$B$37:$C$59,2,FALSE),FALSE)))/VLOOKUP(B1381,'2-Kosten per locatie'!$A$11:$C$31,3,FALSE)</f>
        <v>0</v>
      </c>
      <c r="U1381" s="144">
        <f t="shared" si="108"/>
        <v>0</v>
      </c>
      <c r="V1381" s="145" t="str">
        <f>VLOOKUP(K1381,'3-Productie normen'!A:AG,29,FALSE)</f>
        <v>S</v>
      </c>
      <c r="W1381" s="145"/>
      <c r="X1381" s="146"/>
      <c r="Y1381" s="147">
        <f t="shared" si="109"/>
        <v>1120</v>
      </c>
    </row>
    <row r="1382" spans="1:25" s="148" customFormat="1" ht="13.9" customHeight="1">
      <c r="A1382" s="137">
        <v>1382</v>
      </c>
      <c r="B1382" s="138" t="s">
        <v>1427</v>
      </c>
      <c r="C1382" s="138" t="s">
        <v>1433</v>
      </c>
      <c r="D1382" s="138"/>
      <c r="E1382" s="2">
        <v>0</v>
      </c>
      <c r="F1382" s="2">
        <v>2</v>
      </c>
      <c r="G1382" s="2" t="s">
        <v>2190</v>
      </c>
      <c r="H1382" s="2"/>
      <c r="I1382" s="139"/>
      <c r="J1382" s="139" t="s">
        <v>323</v>
      </c>
      <c r="K1382" s="139" t="s">
        <v>321</v>
      </c>
      <c r="L1382" s="139" t="s">
        <v>2158</v>
      </c>
      <c r="M1382" s="140"/>
      <c r="N1382" s="141">
        <v>1</v>
      </c>
      <c r="O1382" s="142">
        <f t="shared" si="105"/>
        <v>400</v>
      </c>
      <c r="P1382" s="2">
        <v>200</v>
      </c>
      <c r="Q1382" s="2">
        <v>200</v>
      </c>
      <c r="R1382" s="143" t="e">
        <f t="shared" si="106"/>
        <v>#DIV/0!</v>
      </c>
      <c r="S1382" s="143" t="e">
        <f t="shared" si="107"/>
        <v>#DIV/0!</v>
      </c>
      <c r="T1382" s="144">
        <f>IF(P1382="nio",0,IF(P1382&gt;0,VLOOKUP(K1382,'3-Productie normen'!A:W,VLOOKUP(P1382,'3-Productie normen'!$B$37:$C$59,2,FALSE),FALSE)))/VLOOKUP(B1382,'2-Kosten per locatie'!$A$11:$C$31,3,FALSE)</f>
        <v>0</v>
      </c>
      <c r="U1382" s="144">
        <f t="shared" si="108"/>
        <v>0</v>
      </c>
      <c r="V1382" s="145" t="str">
        <f>VLOOKUP(K1382,'3-Productie normen'!A:AG,29,FALSE)</f>
        <v>S</v>
      </c>
      <c r="W1382" s="145"/>
      <c r="X1382" s="146"/>
      <c r="Y1382" s="147">
        <f t="shared" si="109"/>
        <v>400</v>
      </c>
    </row>
    <row r="1383" spans="1:25" s="148" customFormat="1" ht="13.9" customHeight="1">
      <c r="A1383" s="137">
        <v>1383</v>
      </c>
      <c r="B1383" s="138" t="s">
        <v>1427</v>
      </c>
      <c r="C1383" s="138" t="s">
        <v>1433</v>
      </c>
      <c r="D1383" s="138"/>
      <c r="E1383" s="2">
        <v>0</v>
      </c>
      <c r="F1383" s="2">
        <v>2</v>
      </c>
      <c r="G1383" s="2" t="s">
        <v>1647</v>
      </c>
      <c r="H1383" s="2"/>
      <c r="I1383" s="139"/>
      <c r="J1383" s="139" t="s">
        <v>323</v>
      </c>
      <c r="K1383" s="139" t="s">
        <v>321</v>
      </c>
      <c r="L1383" s="139" t="s">
        <v>2158</v>
      </c>
      <c r="M1383" s="140"/>
      <c r="N1383" s="141">
        <v>1</v>
      </c>
      <c r="O1383" s="142">
        <f t="shared" si="105"/>
        <v>400</v>
      </c>
      <c r="P1383" s="2">
        <v>200</v>
      </c>
      <c r="Q1383" s="2">
        <v>200</v>
      </c>
      <c r="R1383" s="143" t="e">
        <f t="shared" si="106"/>
        <v>#DIV/0!</v>
      </c>
      <c r="S1383" s="143" t="e">
        <f t="shared" si="107"/>
        <v>#DIV/0!</v>
      </c>
      <c r="T1383" s="144">
        <f>IF(P1383="nio",0,IF(P1383&gt;0,VLOOKUP(K1383,'3-Productie normen'!A:W,VLOOKUP(P1383,'3-Productie normen'!$B$37:$C$59,2,FALSE),FALSE)))/VLOOKUP(B1383,'2-Kosten per locatie'!$A$11:$C$31,3,FALSE)</f>
        <v>0</v>
      </c>
      <c r="U1383" s="144">
        <f t="shared" si="108"/>
        <v>0</v>
      </c>
      <c r="V1383" s="145" t="str">
        <f>VLOOKUP(K1383,'3-Productie normen'!A:AG,29,FALSE)</f>
        <v>S</v>
      </c>
      <c r="W1383" s="145"/>
      <c r="X1383" s="146"/>
      <c r="Y1383" s="147">
        <f t="shared" si="109"/>
        <v>400</v>
      </c>
    </row>
    <row r="1384" spans="1:25" s="148" customFormat="1" ht="13.9" customHeight="1">
      <c r="A1384" s="137">
        <v>1384</v>
      </c>
      <c r="B1384" s="138" t="s">
        <v>1427</v>
      </c>
      <c r="C1384" s="138" t="s">
        <v>1433</v>
      </c>
      <c r="D1384" s="138"/>
      <c r="E1384" s="2">
        <v>0</v>
      </c>
      <c r="F1384" s="2">
        <v>2</v>
      </c>
      <c r="G1384" s="2" t="s">
        <v>1640</v>
      </c>
      <c r="H1384" s="2"/>
      <c r="I1384" s="139"/>
      <c r="J1384" s="139" t="s">
        <v>323</v>
      </c>
      <c r="K1384" s="139" t="s">
        <v>321</v>
      </c>
      <c r="L1384" s="139" t="s">
        <v>2158</v>
      </c>
      <c r="M1384" s="140"/>
      <c r="N1384" s="141">
        <v>2.8</v>
      </c>
      <c r="O1384" s="142">
        <f t="shared" si="105"/>
        <v>400</v>
      </c>
      <c r="P1384" s="2">
        <v>200</v>
      </c>
      <c r="Q1384" s="2">
        <v>200</v>
      </c>
      <c r="R1384" s="143" t="e">
        <f t="shared" si="106"/>
        <v>#DIV/0!</v>
      </c>
      <c r="S1384" s="143" t="e">
        <f t="shared" si="107"/>
        <v>#DIV/0!</v>
      </c>
      <c r="T1384" s="144">
        <f>IF(P1384="nio",0,IF(P1384&gt;0,VLOOKUP(K1384,'3-Productie normen'!A:W,VLOOKUP(P1384,'3-Productie normen'!$B$37:$C$59,2,FALSE),FALSE)))/VLOOKUP(B1384,'2-Kosten per locatie'!$A$11:$C$31,3,FALSE)</f>
        <v>0</v>
      </c>
      <c r="U1384" s="144">
        <f t="shared" si="108"/>
        <v>0</v>
      </c>
      <c r="V1384" s="145" t="str">
        <f>VLOOKUP(K1384,'3-Productie normen'!A:AG,29,FALSE)</f>
        <v>S</v>
      </c>
      <c r="W1384" s="145"/>
      <c r="X1384" s="146"/>
      <c r="Y1384" s="147">
        <f t="shared" si="109"/>
        <v>1120</v>
      </c>
    </row>
    <row r="1385" spans="1:25" s="148" customFormat="1" ht="13.9" customHeight="1">
      <c r="A1385" s="137">
        <v>1385</v>
      </c>
      <c r="B1385" s="138" t="s">
        <v>1427</v>
      </c>
      <c r="C1385" s="138" t="s">
        <v>1433</v>
      </c>
      <c r="D1385" s="138"/>
      <c r="E1385" s="2">
        <v>0</v>
      </c>
      <c r="F1385" s="2">
        <v>2</v>
      </c>
      <c r="G1385" s="2" t="s">
        <v>2191</v>
      </c>
      <c r="H1385" s="2"/>
      <c r="I1385" s="139"/>
      <c r="J1385" s="139" t="s">
        <v>323</v>
      </c>
      <c r="K1385" s="139" t="s">
        <v>321</v>
      </c>
      <c r="L1385" s="139" t="s">
        <v>2158</v>
      </c>
      <c r="M1385" s="140"/>
      <c r="N1385" s="141">
        <v>1</v>
      </c>
      <c r="O1385" s="142">
        <f t="shared" si="105"/>
        <v>400</v>
      </c>
      <c r="P1385" s="2">
        <v>200</v>
      </c>
      <c r="Q1385" s="2">
        <v>200</v>
      </c>
      <c r="R1385" s="143" t="e">
        <f t="shared" si="106"/>
        <v>#DIV/0!</v>
      </c>
      <c r="S1385" s="143" t="e">
        <f t="shared" si="107"/>
        <v>#DIV/0!</v>
      </c>
      <c r="T1385" s="144">
        <f>IF(P1385="nio",0,IF(P1385&gt;0,VLOOKUP(K1385,'3-Productie normen'!A:W,VLOOKUP(P1385,'3-Productie normen'!$B$37:$C$59,2,FALSE),FALSE)))/VLOOKUP(B1385,'2-Kosten per locatie'!$A$11:$C$31,3,FALSE)</f>
        <v>0</v>
      </c>
      <c r="U1385" s="144">
        <f t="shared" si="108"/>
        <v>0</v>
      </c>
      <c r="V1385" s="145" t="str">
        <f>VLOOKUP(K1385,'3-Productie normen'!A:AG,29,FALSE)</f>
        <v>S</v>
      </c>
      <c r="W1385" s="145"/>
      <c r="X1385" s="146"/>
      <c r="Y1385" s="147">
        <f t="shared" si="109"/>
        <v>400</v>
      </c>
    </row>
    <row r="1386" spans="1:25" s="148" customFormat="1" ht="13.9" customHeight="1">
      <c r="A1386" s="137">
        <v>1386</v>
      </c>
      <c r="B1386" s="138" t="s">
        <v>1427</v>
      </c>
      <c r="C1386" s="138" t="s">
        <v>1433</v>
      </c>
      <c r="D1386" s="138"/>
      <c r="E1386" s="2">
        <v>0</v>
      </c>
      <c r="F1386" s="2">
        <v>2</v>
      </c>
      <c r="G1386" s="2" t="s">
        <v>1642</v>
      </c>
      <c r="H1386" s="2"/>
      <c r="I1386" s="139"/>
      <c r="J1386" s="139" t="s">
        <v>323</v>
      </c>
      <c r="K1386" s="139" t="s">
        <v>321</v>
      </c>
      <c r="L1386" s="139" t="s">
        <v>2158</v>
      </c>
      <c r="M1386" s="140"/>
      <c r="N1386" s="141">
        <v>1</v>
      </c>
      <c r="O1386" s="142">
        <f t="shared" si="105"/>
        <v>400</v>
      </c>
      <c r="P1386" s="2">
        <v>200</v>
      </c>
      <c r="Q1386" s="2">
        <v>200</v>
      </c>
      <c r="R1386" s="143" t="e">
        <f t="shared" si="106"/>
        <v>#DIV/0!</v>
      </c>
      <c r="S1386" s="143" t="e">
        <f t="shared" si="107"/>
        <v>#DIV/0!</v>
      </c>
      <c r="T1386" s="144">
        <f>IF(P1386="nio",0,IF(P1386&gt;0,VLOOKUP(K1386,'3-Productie normen'!A:W,VLOOKUP(P1386,'3-Productie normen'!$B$37:$C$59,2,FALSE),FALSE)))/VLOOKUP(B1386,'2-Kosten per locatie'!$A$11:$C$31,3,FALSE)</f>
        <v>0</v>
      </c>
      <c r="U1386" s="144">
        <f t="shared" si="108"/>
        <v>0</v>
      </c>
      <c r="V1386" s="145" t="str">
        <f>VLOOKUP(K1386,'3-Productie normen'!A:AG,29,FALSE)</f>
        <v>S</v>
      </c>
      <c r="W1386" s="145"/>
      <c r="X1386" s="146"/>
      <c r="Y1386" s="147">
        <f t="shared" si="109"/>
        <v>400</v>
      </c>
    </row>
    <row r="1387" spans="1:25" s="148" customFormat="1" ht="13.9" customHeight="1">
      <c r="A1387" s="137">
        <v>1387</v>
      </c>
      <c r="B1387" s="138" t="s">
        <v>1427</v>
      </c>
      <c r="C1387" s="138" t="s">
        <v>1433</v>
      </c>
      <c r="D1387" s="138"/>
      <c r="E1387" s="2">
        <v>0</v>
      </c>
      <c r="F1387" s="2">
        <v>2</v>
      </c>
      <c r="G1387" s="2" t="s">
        <v>1650</v>
      </c>
      <c r="H1387" s="2"/>
      <c r="I1387" s="139"/>
      <c r="J1387" s="139" t="s">
        <v>323</v>
      </c>
      <c r="K1387" s="139" t="s">
        <v>321</v>
      </c>
      <c r="L1387" s="139" t="s">
        <v>2158</v>
      </c>
      <c r="M1387" s="140"/>
      <c r="N1387" s="141">
        <v>2.8</v>
      </c>
      <c r="O1387" s="142">
        <f t="shared" si="105"/>
        <v>400</v>
      </c>
      <c r="P1387" s="2">
        <v>200</v>
      </c>
      <c r="Q1387" s="2">
        <v>200</v>
      </c>
      <c r="R1387" s="143" t="e">
        <f t="shared" si="106"/>
        <v>#DIV/0!</v>
      </c>
      <c r="S1387" s="143" t="e">
        <f t="shared" si="107"/>
        <v>#DIV/0!</v>
      </c>
      <c r="T1387" s="144">
        <f>IF(P1387="nio",0,IF(P1387&gt;0,VLOOKUP(K1387,'3-Productie normen'!A:W,VLOOKUP(P1387,'3-Productie normen'!$B$37:$C$59,2,FALSE),FALSE)))/VLOOKUP(B1387,'2-Kosten per locatie'!$A$11:$C$31,3,FALSE)</f>
        <v>0</v>
      </c>
      <c r="U1387" s="144">
        <f t="shared" si="108"/>
        <v>0</v>
      </c>
      <c r="V1387" s="145" t="str">
        <f>VLOOKUP(K1387,'3-Productie normen'!A:AG,29,FALSE)</f>
        <v>S</v>
      </c>
      <c r="W1387" s="145"/>
      <c r="X1387" s="146"/>
      <c r="Y1387" s="147">
        <f t="shared" si="109"/>
        <v>1120</v>
      </c>
    </row>
    <row r="1388" spans="1:25" s="148" customFormat="1" ht="13.9" customHeight="1">
      <c r="A1388" s="137">
        <v>1388</v>
      </c>
      <c r="B1388" s="138" t="s">
        <v>1427</v>
      </c>
      <c r="C1388" s="138" t="s">
        <v>1433</v>
      </c>
      <c r="D1388" s="138"/>
      <c r="E1388" s="2">
        <v>0</v>
      </c>
      <c r="F1388" s="2">
        <v>2</v>
      </c>
      <c r="G1388" s="2" t="s">
        <v>1650</v>
      </c>
      <c r="H1388" s="2"/>
      <c r="I1388" s="139"/>
      <c r="J1388" s="139" t="s">
        <v>323</v>
      </c>
      <c r="K1388" s="139" t="s">
        <v>321</v>
      </c>
      <c r="L1388" s="139" t="s">
        <v>2158</v>
      </c>
      <c r="M1388" s="140"/>
      <c r="N1388" s="141">
        <v>1</v>
      </c>
      <c r="O1388" s="142">
        <f t="shared" si="105"/>
        <v>400</v>
      </c>
      <c r="P1388" s="2">
        <v>200</v>
      </c>
      <c r="Q1388" s="2">
        <v>200</v>
      </c>
      <c r="R1388" s="143" t="e">
        <f t="shared" si="106"/>
        <v>#DIV/0!</v>
      </c>
      <c r="S1388" s="143" t="e">
        <f t="shared" si="107"/>
        <v>#DIV/0!</v>
      </c>
      <c r="T1388" s="144">
        <f>IF(P1388="nio",0,IF(P1388&gt;0,VLOOKUP(K1388,'3-Productie normen'!A:W,VLOOKUP(P1388,'3-Productie normen'!$B$37:$C$59,2,FALSE),FALSE)))/VLOOKUP(B1388,'2-Kosten per locatie'!$A$11:$C$31,3,FALSE)</f>
        <v>0</v>
      </c>
      <c r="U1388" s="144">
        <f t="shared" si="108"/>
        <v>0</v>
      </c>
      <c r="V1388" s="145" t="str">
        <f>VLOOKUP(K1388,'3-Productie normen'!A:AG,29,FALSE)</f>
        <v>S</v>
      </c>
      <c r="W1388" s="145"/>
      <c r="X1388" s="146"/>
      <c r="Y1388" s="147">
        <f t="shared" si="109"/>
        <v>400</v>
      </c>
    </row>
    <row r="1389" spans="1:25" s="148" customFormat="1" ht="13.9" customHeight="1">
      <c r="A1389" s="137">
        <v>1389</v>
      </c>
      <c r="B1389" s="138" t="s">
        <v>1427</v>
      </c>
      <c r="C1389" s="138" t="s">
        <v>1433</v>
      </c>
      <c r="D1389" s="138"/>
      <c r="E1389" s="2">
        <v>0</v>
      </c>
      <c r="F1389" s="2">
        <v>2</v>
      </c>
      <c r="G1389" s="2" t="s">
        <v>1652</v>
      </c>
      <c r="H1389" s="2"/>
      <c r="I1389" s="139"/>
      <c r="J1389" s="139" t="s">
        <v>323</v>
      </c>
      <c r="K1389" s="139" t="s">
        <v>321</v>
      </c>
      <c r="L1389" s="139" t="s">
        <v>2158</v>
      </c>
      <c r="M1389" s="140"/>
      <c r="N1389" s="141">
        <v>1</v>
      </c>
      <c r="O1389" s="142">
        <f t="shared" si="105"/>
        <v>400</v>
      </c>
      <c r="P1389" s="2">
        <v>200</v>
      </c>
      <c r="Q1389" s="2">
        <v>200</v>
      </c>
      <c r="R1389" s="143" t="e">
        <f t="shared" si="106"/>
        <v>#DIV/0!</v>
      </c>
      <c r="S1389" s="143" t="e">
        <f t="shared" si="107"/>
        <v>#DIV/0!</v>
      </c>
      <c r="T1389" s="144">
        <f>IF(P1389="nio",0,IF(P1389&gt;0,VLOOKUP(K1389,'3-Productie normen'!A:W,VLOOKUP(P1389,'3-Productie normen'!$B$37:$C$59,2,FALSE),FALSE)))/VLOOKUP(B1389,'2-Kosten per locatie'!$A$11:$C$31,3,FALSE)</f>
        <v>0</v>
      </c>
      <c r="U1389" s="144">
        <f t="shared" si="108"/>
        <v>0</v>
      </c>
      <c r="V1389" s="145" t="str">
        <f>VLOOKUP(K1389,'3-Productie normen'!A:AG,29,FALSE)</f>
        <v>S</v>
      </c>
      <c r="W1389" s="145"/>
      <c r="X1389" s="146"/>
      <c r="Y1389" s="147">
        <f t="shared" si="109"/>
        <v>400</v>
      </c>
    </row>
    <row r="1390" spans="1:25" s="148" customFormat="1" ht="13.9" customHeight="1">
      <c r="A1390" s="137">
        <v>1390</v>
      </c>
      <c r="B1390" s="138" t="s">
        <v>1427</v>
      </c>
      <c r="C1390" s="138" t="s">
        <v>1433</v>
      </c>
      <c r="D1390" s="138"/>
      <c r="E1390" s="2">
        <v>0</v>
      </c>
      <c r="F1390" s="2">
        <v>2</v>
      </c>
      <c r="G1390" s="2" t="s">
        <v>2192</v>
      </c>
      <c r="H1390" s="2"/>
      <c r="I1390" s="139"/>
      <c r="J1390" s="139" t="s">
        <v>2163</v>
      </c>
      <c r="K1390" s="139" t="s">
        <v>248</v>
      </c>
      <c r="L1390" s="139" t="s">
        <v>2117</v>
      </c>
      <c r="M1390" s="140" t="s">
        <v>8160</v>
      </c>
      <c r="N1390" s="141">
        <v>15</v>
      </c>
      <c r="O1390" s="142">
        <f t="shared" si="105"/>
        <v>200</v>
      </c>
      <c r="P1390" s="2">
        <v>200</v>
      </c>
      <c r="Q1390" s="2"/>
      <c r="R1390" s="143" t="e">
        <f t="shared" si="106"/>
        <v>#DIV/0!</v>
      </c>
      <c r="S1390" s="143">
        <f t="shared" si="107"/>
        <v>0</v>
      </c>
      <c r="T1390" s="144">
        <f>IF(P1390="nio",0,IF(P1390&gt;0,VLOOKUP(K1390,'3-Productie normen'!A:W,VLOOKUP(P1390,'3-Productie normen'!$B$37:$C$59,2,FALSE),FALSE)))/VLOOKUP(B1390,'2-Kosten per locatie'!$A$11:$C$31,3,FALSE)</f>
        <v>0</v>
      </c>
      <c r="U1390" s="144">
        <f t="shared" si="108"/>
        <v>0</v>
      </c>
      <c r="V1390" s="145" t="str">
        <f>VLOOKUP(K1390,'3-Productie normen'!A:AG,29,FALSE)</f>
        <v>V</v>
      </c>
      <c r="W1390" s="145"/>
      <c r="X1390" s="146"/>
      <c r="Y1390" s="147">
        <f t="shared" si="109"/>
        <v>3000</v>
      </c>
    </row>
    <row r="1391" spans="1:25" s="148" customFormat="1" ht="13.9" customHeight="1">
      <c r="A1391" s="137">
        <v>1391</v>
      </c>
      <c r="B1391" s="138" t="s">
        <v>1427</v>
      </c>
      <c r="C1391" s="138" t="s">
        <v>1433</v>
      </c>
      <c r="D1391" s="138"/>
      <c r="E1391" s="2">
        <v>0</v>
      </c>
      <c r="F1391" s="2">
        <v>2</v>
      </c>
      <c r="G1391" s="2" t="s">
        <v>1875</v>
      </c>
      <c r="H1391" s="2"/>
      <c r="I1391" s="139"/>
      <c r="J1391" s="139" t="s">
        <v>253</v>
      </c>
      <c r="K1391" s="139" t="s">
        <v>4571</v>
      </c>
      <c r="L1391" s="139" t="s">
        <v>2117</v>
      </c>
      <c r="M1391" s="140" t="s">
        <v>8160</v>
      </c>
      <c r="N1391" s="141">
        <v>66.900000000000006</v>
      </c>
      <c r="O1391" s="142">
        <f t="shared" si="105"/>
        <v>200</v>
      </c>
      <c r="P1391" s="2">
        <v>200</v>
      </c>
      <c r="Q1391" s="2"/>
      <c r="R1391" s="143" t="e">
        <f t="shared" si="106"/>
        <v>#DIV/0!</v>
      </c>
      <c r="S1391" s="143">
        <f t="shared" si="107"/>
        <v>0</v>
      </c>
      <c r="T1391" s="144">
        <f>IF(P1391="nio",0,IF(P1391&gt;0,VLOOKUP(K1391,'3-Productie normen'!A:W,VLOOKUP(P1391,'3-Productie normen'!$B$37:$C$59,2,FALSE),FALSE)))/VLOOKUP(B1391,'2-Kosten per locatie'!$A$11:$C$31,3,FALSE)</f>
        <v>0</v>
      </c>
      <c r="U1391" s="144">
        <f t="shared" si="108"/>
        <v>0</v>
      </c>
      <c r="V1391" s="145" t="str">
        <f>VLOOKUP(K1391,'3-Productie normen'!A:AG,29,FALSE)</f>
        <v>V</v>
      </c>
      <c r="W1391" s="145"/>
      <c r="X1391" s="146"/>
      <c r="Y1391" s="147">
        <f t="shared" si="109"/>
        <v>13380.000000000002</v>
      </c>
    </row>
    <row r="1392" spans="1:25" s="148" customFormat="1" ht="13.9" customHeight="1">
      <c r="A1392" s="137">
        <v>1392</v>
      </c>
      <c r="B1392" s="138" t="s">
        <v>1427</v>
      </c>
      <c r="C1392" s="138" t="s">
        <v>1433</v>
      </c>
      <c r="D1392" s="138"/>
      <c r="E1392" s="2">
        <v>0</v>
      </c>
      <c r="F1392" s="2">
        <v>2</v>
      </c>
      <c r="G1392" s="2" t="s">
        <v>1630</v>
      </c>
      <c r="H1392" s="2"/>
      <c r="I1392" s="139"/>
      <c r="J1392" s="139" t="s">
        <v>253</v>
      </c>
      <c r="K1392" s="139" t="s">
        <v>4571</v>
      </c>
      <c r="L1392" s="139" t="s">
        <v>2117</v>
      </c>
      <c r="M1392" s="140" t="s">
        <v>8160</v>
      </c>
      <c r="N1392" s="141">
        <v>22</v>
      </c>
      <c r="O1392" s="142">
        <f t="shared" si="105"/>
        <v>200</v>
      </c>
      <c r="P1392" s="2">
        <v>200</v>
      </c>
      <c r="Q1392" s="2"/>
      <c r="R1392" s="143" t="e">
        <f t="shared" si="106"/>
        <v>#DIV/0!</v>
      </c>
      <c r="S1392" s="143">
        <f t="shared" si="107"/>
        <v>0</v>
      </c>
      <c r="T1392" s="144">
        <f>IF(P1392="nio",0,IF(P1392&gt;0,VLOOKUP(K1392,'3-Productie normen'!A:W,VLOOKUP(P1392,'3-Productie normen'!$B$37:$C$59,2,FALSE),FALSE)))/VLOOKUP(B1392,'2-Kosten per locatie'!$A$11:$C$31,3,FALSE)</f>
        <v>0</v>
      </c>
      <c r="U1392" s="144">
        <f t="shared" si="108"/>
        <v>0</v>
      </c>
      <c r="V1392" s="145" t="str">
        <f>VLOOKUP(K1392,'3-Productie normen'!A:AG,29,FALSE)</f>
        <v>V</v>
      </c>
      <c r="W1392" s="145"/>
      <c r="X1392" s="146"/>
      <c r="Y1392" s="147">
        <f t="shared" si="109"/>
        <v>4400</v>
      </c>
    </row>
    <row r="1393" spans="1:25" s="148" customFormat="1" ht="13.9" customHeight="1">
      <c r="A1393" s="137">
        <v>1393</v>
      </c>
      <c r="B1393" s="138" t="s">
        <v>1427</v>
      </c>
      <c r="C1393" s="138" t="s">
        <v>1433</v>
      </c>
      <c r="D1393" s="138"/>
      <c r="E1393" s="2">
        <v>0</v>
      </c>
      <c r="F1393" s="2">
        <v>2</v>
      </c>
      <c r="G1393" s="2" t="s">
        <v>1632</v>
      </c>
      <c r="H1393" s="2"/>
      <c r="I1393" s="139"/>
      <c r="J1393" s="139" t="s">
        <v>253</v>
      </c>
      <c r="K1393" s="139" t="s">
        <v>4571</v>
      </c>
      <c r="L1393" s="139" t="s">
        <v>2117</v>
      </c>
      <c r="M1393" s="140" t="s">
        <v>8160</v>
      </c>
      <c r="N1393" s="141">
        <v>75.5</v>
      </c>
      <c r="O1393" s="142">
        <f t="shared" si="105"/>
        <v>200</v>
      </c>
      <c r="P1393" s="2">
        <v>200</v>
      </c>
      <c r="Q1393" s="2"/>
      <c r="R1393" s="143" t="e">
        <f t="shared" si="106"/>
        <v>#DIV/0!</v>
      </c>
      <c r="S1393" s="143">
        <f t="shared" si="107"/>
        <v>0</v>
      </c>
      <c r="T1393" s="144">
        <f>IF(P1393="nio",0,IF(P1393&gt;0,VLOOKUP(K1393,'3-Productie normen'!A:W,VLOOKUP(P1393,'3-Productie normen'!$B$37:$C$59,2,FALSE),FALSE)))/VLOOKUP(B1393,'2-Kosten per locatie'!$A$11:$C$31,3,FALSE)</f>
        <v>0</v>
      </c>
      <c r="U1393" s="144">
        <f t="shared" si="108"/>
        <v>0</v>
      </c>
      <c r="V1393" s="145" t="str">
        <f>VLOOKUP(K1393,'3-Productie normen'!A:AG,29,FALSE)</f>
        <v>V</v>
      </c>
      <c r="W1393" s="145"/>
      <c r="X1393" s="146"/>
      <c r="Y1393" s="147">
        <f t="shared" si="109"/>
        <v>15100</v>
      </c>
    </row>
    <row r="1394" spans="1:25" s="148" customFormat="1" ht="13.9" customHeight="1">
      <c r="A1394" s="137">
        <v>1394</v>
      </c>
      <c r="B1394" s="138" t="s">
        <v>1427</v>
      </c>
      <c r="C1394" s="138" t="s">
        <v>1433</v>
      </c>
      <c r="D1394" s="138"/>
      <c r="E1394" s="2">
        <v>0</v>
      </c>
      <c r="F1394" s="2">
        <v>2</v>
      </c>
      <c r="G1394" s="2" t="s">
        <v>1873</v>
      </c>
      <c r="H1394" s="2"/>
      <c r="I1394" s="139"/>
      <c r="J1394" s="139" t="s">
        <v>2163</v>
      </c>
      <c r="K1394" s="139" t="s">
        <v>248</v>
      </c>
      <c r="L1394" s="139" t="s">
        <v>2158</v>
      </c>
      <c r="M1394" s="140"/>
      <c r="N1394" s="141">
        <v>26.9</v>
      </c>
      <c r="O1394" s="142">
        <f t="shared" si="105"/>
        <v>200</v>
      </c>
      <c r="P1394" s="2">
        <v>200</v>
      </c>
      <c r="Q1394" s="2"/>
      <c r="R1394" s="143" t="e">
        <f t="shared" si="106"/>
        <v>#DIV/0!</v>
      </c>
      <c r="S1394" s="143">
        <f t="shared" si="107"/>
        <v>0</v>
      </c>
      <c r="T1394" s="144">
        <f>IF(P1394="nio",0,IF(P1394&gt;0,VLOOKUP(K1394,'3-Productie normen'!A:W,VLOOKUP(P1394,'3-Productie normen'!$B$37:$C$59,2,FALSE),FALSE)))/VLOOKUP(B1394,'2-Kosten per locatie'!$A$11:$C$31,3,FALSE)</f>
        <v>0</v>
      </c>
      <c r="U1394" s="144">
        <f t="shared" si="108"/>
        <v>0</v>
      </c>
      <c r="V1394" s="145" t="str">
        <f>VLOOKUP(K1394,'3-Productie normen'!A:AG,29,FALSE)</f>
        <v>V</v>
      </c>
      <c r="W1394" s="145"/>
      <c r="X1394" s="146"/>
      <c r="Y1394" s="147">
        <f t="shared" si="109"/>
        <v>5380</v>
      </c>
    </row>
    <row r="1395" spans="1:25" s="148" customFormat="1" ht="13.9" customHeight="1">
      <c r="A1395" s="137">
        <v>1395</v>
      </c>
      <c r="B1395" s="138" t="s">
        <v>1427</v>
      </c>
      <c r="C1395" s="138" t="s">
        <v>1433</v>
      </c>
      <c r="D1395" s="138"/>
      <c r="E1395" s="2">
        <v>0</v>
      </c>
      <c r="F1395" s="2">
        <v>2</v>
      </c>
      <c r="G1395" s="2" t="s">
        <v>1873</v>
      </c>
      <c r="H1395" s="2"/>
      <c r="I1395" s="139"/>
      <c r="J1395" s="139" t="s">
        <v>1619</v>
      </c>
      <c r="K1395" s="139" t="s">
        <v>478</v>
      </c>
      <c r="L1395" s="139" t="s">
        <v>2096</v>
      </c>
      <c r="M1395" s="140"/>
      <c r="N1395" s="141">
        <v>17.399999999999999</v>
      </c>
      <c r="O1395" s="142">
        <f t="shared" si="105"/>
        <v>80</v>
      </c>
      <c r="P1395" s="2">
        <v>80</v>
      </c>
      <c r="Q1395" s="2"/>
      <c r="R1395" s="143" t="e">
        <f t="shared" si="106"/>
        <v>#DIV/0!</v>
      </c>
      <c r="S1395" s="143">
        <f t="shared" si="107"/>
        <v>0</v>
      </c>
      <c r="T1395" s="144">
        <f>IF(P1395="nio",0,IF(P1395&gt;0,VLOOKUP(K1395,'3-Productie normen'!A:W,VLOOKUP(P1395,'3-Productie normen'!$B$37:$C$59,2,FALSE),FALSE)))/VLOOKUP(B1395,'2-Kosten per locatie'!$A$11:$C$31,3,FALSE)</f>
        <v>0</v>
      </c>
      <c r="U1395" s="144">
        <f t="shared" si="108"/>
        <v>0</v>
      </c>
      <c r="V1395" s="145" t="str">
        <f>VLOOKUP(K1395,'3-Productie normen'!A:AG,29,FALSE)</f>
        <v>B</v>
      </c>
      <c r="W1395" s="145"/>
      <c r="X1395" s="146"/>
      <c r="Y1395" s="147">
        <f t="shared" si="109"/>
        <v>1392</v>
      </c>
    </row>
    <row r="1396" spans="1:25" s="148" customFormat="1" ht="13.9" customHeight="1">
      <c r="A1396" s="137">
        <v>1396</v>
      </c>
      <c r="B1396" s="138" t="s">
        <v>1427</v>
      </c>
      <c r="C1396" s="138" t="s">
        <v>1433</v>
      </c>
      <c r="D1396" s="138"/>
      <c r="E1396" s="2">
        <v>0</v>
      </c>
      <c r="F1396" s="2">
        <v>2</v>
      </c>
      <c r="G1396" s="2" t="s">
        <v>1627</v>
      </c>
      <c r="H1396" s="2"/>
      <c r="I1396" s="139"/>
      <c r="J1396" s="139" t="s">
        <v>2163</v>
      </c>
      <c r="K1396" s="139" t="s">
        <v>248</v>
      </c>
      <c r="L1396" s="139" t="s">
        <v>2117</v>
      </c>
      <c r="M1396" s="140" t="s">
        <v>8160</v>
      </c>
      <c r="N1396" s="141">
        <v>17.8</v>
      </c>
      <c r="O1396" s="142">
        <f t="shared" si="105"/>
        <v>200</v>
      </c>
      <c r="P1396" s="2">
        <v>200</v>
      </c>
      <c r="Q1396" s="2"/>
      <c r="R1396" s="143" t="e">
        <f t="shared" si="106"/>
        <v>#DIV/0!</v>
      </c>
      <c r="S1396" s="143">
        <f t="shared" si="107"/>
        <v>0</v>
      </c>
      <c r="T1396" s="144">
        <f>IF(P1396="nio",0,IF(P1396&gt;0,VLOOKUP(K1396,'3-Productie normen'!A:W,VLOOKUP(P1396,'3-Productie normen'!$B$37:$C$59,2,FALSE),FALSE)))/VLOOKUP(B1396,'2-Kosten per locatie'!$A$11:$C$31,3,FALSE)</f>
        <v>0</v>
      </c>
      <c r="U1396" s="144">
        <f t="shared" si="108"/>
        <v>0</v>
      </c>
      <c r="V1396" s="145" t="str">
        <f>VLOOKUP(K1396,'3-Productie normen'!A:AG,29,FALSE)</f>
        <v>V</v>
      </c>
      <c r="W1396" s="145"/>
      <c r="X1396" s="146"/>
      <c r="Y1396" s="147">
        <f t="shared" si="109"/>
        <v>3560</v>
      </c>
    </row>
    <row r="1397" spans="1:25" s="148" customFormat="1" ht="13.9" customHeight="1">
      <c r="A1397" s="137">
        <v>1397</v>
      </c>
      <c r="B1397" s="138" t="s">
        <v>1427</v>
      </c>
      <c r="C1397" s="138" t="s">
        <v>1433</v>
      </c>
      <c r="D1397" s="138"/>
      <c r="E1397" s="2">
        <v>0</v>
      </c>
      <c r="F1397" s="2">
        <v>3</v>
      </c>
      <c r="G1397" s="2" t="s">
        <v>2092</v>
      </c>
      <c r="H1397" s="2"/>
      <c r="I1397" s="139"/>
      <c r="J1397" s="139" t="s">
        <v>274</v>
      </c>
      <c r="K1397" s="139" t="s">
        <v>612</v>
      </c>
      <c r="L1397" s="139" t="s">
        <v>2117</v>
      </c>
      <c r="M1397" s="140" t="s">
        <v>8160</v>
      </c>
      <c r="N1397" s="141">
        <v>56</v>
      </c>
      <c r="O1397" s="142">
        <f t="shared" si="105"/>
        <v>200</v>
      </c>
      <c r="P1397" s="2">
        <v>200</v>
      </c>
      <c r="Q1397" s="2"/>
      <c r="R1397" s="143" t="e">
        <f t="shared" si="106"/>
        <v>#DIV/0!</v>
      </c>
      <c r="S1397" s="143">
        <f t="shared" si="107"/>
        <v>0</v>
      </c>
      <c r="T1397" s="144">
        <f>IF(P1397="nio",0,IF(P1397&gt;0,VLOOKUP(K1397,'3-Productie normen'!A:W,VLOOKUP(P1397,'3-Productie normen'!$B$37:$C$59,2,FALSE),FALSE)))/VLOOKUP(B1397,'2-Kosten per locatie'!$A$11:$C$31,3,FALSE)</f>
        <v>0</v>
      </c>
      <c r="U1397" s="144">
        <f t="shared" si="108"/>
        <v>0</v>
      </c>
      <c r="V1397" s="145" t="str">
        <f>VLOOKUP(K1397,'3-Productie normen'!A:AG,29,FALSE)</f>
        <v>L</v>
      </c>
      <c r="W1397" s="145"/>
      <c r="X1397" s="146"/>
      <c r="Y1397" s="147">
        <f t="shared" si="109"/>
        <v>11200</v>
      </c>
    </row>
    <row r="1398" spans="1:25" s="148" customFormat="1" ht="13.9" customHeight="1">
      <c r="A1398" s="137">
        <v>1398</v>
      </c>
      <c r="B1398" s="138" t="s">
        <v>1427</v>
      </c>
      <c r="C1398" s="138" t="s">
        <v>1433</v>
      </c>
      <c r="D1398" s="138"/>
      <c r="E1398" s="2">
        <v>0</v>
      </c>
      <c r="F1398" s="2">
        <v>3</v>
      </c>
      <c r="G1398" s="2" t="s">
        <v>2193</v>
      </c>
      <c r="H1398" s="2"/>
      <c r="I1398" s="139"/>
      <c r="J1398" s="139" t="s">
        <v>274</v>
      </c>
      <c r="K1398" s="139" t="s">
        <v>612</v>
      </c>
      <c r="L1398" s="139" t="s">
        <v>2117</v>
      </c>
      <c r="M1398" s="140" t="s">
        <v>8160</v>
      </c>
      <c r="N1398" s="141">
        <v>54.2</v>
      </c>
      <c r="O1398" s="142">
        <f t="shared" si="105"/>
        <v>200</v>
      </c>
      <c r="P1398" s="2">
        <v>200</v>
      </c>
      <c r="Q1398" s="2"/>
      <c r="R1398" s="143" t="e">
        <f t="shared" si="106"/>
        <v>#DIV/0!</v>
      </c>
      <c r="S1398" s="143">
        <f t="shared" si="107"/>
        <v>0</v>
      </c>
      <c r="T1398" s="144">
        <f>IF(P1398="nio",0,IF(P1398&gt;0,VLOOKUP(K1398,'3-Productie normen'!A:W,VLOOKUP(P1398,'3-Productie normen'!$B$37:$C$59,2,FALSE),FALSE)))/VLOOKUP(B1398,'2-Kosten per locatie'!$A$11:$C$31,3,FALSE)</f>
        <v>0</v>
      </c>
      <c r="U1398" s="144">
        <f t="shared" si="108"/>
        <v>0</v>
      </c>
      <c r="V1398" s="145" t="str">
        <f>VLOOKUP(K1398,'3-Productie normen'!A:AG,29,FALSE)</f>
        <v>L</v>
      </c>
      <c r="W1398" s="145"/>
      <c r="X1398" s="146"/>
      <c r="Y1398" s="147">
        <f t="shared" si="109"/>
        <v>10840</v>
      </c>
    </row>
    <row r="1399" spans="1:25" s="148" customFormat="1" ht="13.9" customHeight="1">
      <c r="A1399" s="137">
        <v>1399</v>
      </c>
      <c r="B1399" s="138" t="s">
        <v>1427</v>
      </c>
      <c r="C1399" s="138" t="s">
        <v>1433</v>
      </c>
      <c r="D1399" s="138"/>
      <c r="E1399" s="2">
        <v>0</v>
      </c>
      <c r="F1399" s="2">
        <v>3</v>
      </c>
      <c r="G1399" s="2" t="s">
        <v>1966</v>
      </c>
      <c r="H1399" s="2"/>
      <c r="I1399" s="139"/>
      <c r="J1399" s="139" t="s">
        <v>274</v>
      </c>
      <c r="K1399" s="139" t="s">
        <v>612</v>
      </c>
      <c r="L1399" s="139" t="s">
        <v>2117</v>
      </c>
      <c r="M1399" s="140" t="s">
        <v>8160</v>
      </c>
      <c r="N1399" s="141">
        <v>63.4</v>
      </c>
      <c r="O1399" s="142">
        <f t="shared" si="105"/>
        <v>200</v>
      </c>
      <c r="P1399" s="2">
        <v>200</v>
      </c>
      <c r="Q1399" s="2"/>
      <c r="R1399" s="143" t="e">
        <f t="shared" si="106"/>
        <v>#DIV/0!</v>
      </c>
      <c r="S1399" s="143">
        <f t="shared" si="107"/>
        <v>0</v>
      </c>
      <c r="T1399" s="144">
        <f>IF(P1399="nio",0,IF(P1399&gt;0,VLOOKUP(K1399,'3-Productie normen'!A:W,VLOOKUP(P1399,'3-Productie normen'!$B$37:$C$59,2,FALSE),FALSE)))/VLOOKUP(B1399,'2-Kosten per locatie'!$A$11:$C$31,3,FALSE)</f>
        <v>0</v>
      </c>
      <c r="U1399" s="144">
        <f t="shared" si="108"/>
        <v>0</v>
      </c>
      <c r="V1399" s="145" t="str">
        <f>VLOOKUP(K1399,'3-Productie normen'!A:AG,29,FALSE)</f>
        <v>L</v>
      </c>
      <c r="W1399" s="145"/>
      <c r="X1399" s="146"/>
      <c r="Y1399" s="147">
        <f t="shared" si="109"/>
        <v>12680</v>
      </c>
    </row>
    <row r="1400" spans="1:25" s="148" customFormat="1" ht="13.9" customHeight="1">
      <c r="A1400" s="137">
        <v>1400</v>
      </c>
      <c r="B1400" s="138" t="s">
        <v>1427</v>
      </c>
      <c r="C1400" s="138" t="s">
        <v>1433</v>
      </c>
      <c r="D1400" s="138"/>
      <c r="E1400" s="2">
        <v>0</v>
      </c>
      <c r="F1400" s="2">
        <v>3</v>
      </c>
      <c r="G1400" s="2" t="s">
        <v>2194</v>
      </c>
      <c r="H1400" s="2"/>
      <c r="I1400" s="139"/>
      <c r="J1400" s="139" t="s">
        <v>1619</v>
      </c>
      <c r="K1400" s="139" t="s">
        <v>478</v>
      </c>
      <c r="L1400" s="139" t="s">
        <v>2096</v>
      </c>
      <c r="M1400" s="140"/>
      <c r="N1400" s="141">
        <v>21.9</v>
      </c>
      <c r="O1400" s="142">
        <f t="shared" si="105"/>
        <v>80</v>
      </c>
      <c r="P1400" s="2">
        <v>80</v>
      </c>
      <c r="Q1400" s="2"/>
      <c r="R1400" s="143" t="e">
        <f t="shared" si="106"/>
        <v>#DIV/0!</v>
      </c>
      <c r="S1400" s="143">
        <f t="shared" si="107"/>
        <v>0</v>
      </c>
      <c r="T1400" s="144">
        <f>IF(P1400="nio",0,IF(P1400&gt;0,VLOOKUP(K1400,'3-Productie normen'!A:W,VLOOKUP(P1400,'3-Productie normen'!$B$37:$C$59,2,FALSE),FALSE)))/VLOOKUP(B1400,'2-Kosten per locatie'!$A$11:$C$31,3,FALSE)</f>
        <v>0</v>
      </c>
      <c r="U1400" s="144">
        <f t="shared" si="108"/>
        <v>0</v>
      </c>
      <c r="V1400" s="145" t="str">
        <f>VLOOKUP(K1400,'3-Productie normen'!A:AG,29,FALSE)</f>
        <v>B</v>
      </c>
      <c r="W1400" s="145"/>
      <c r="X1400" s="146"/>
      <c r="Y1400" s="147">
        <f t="shared" si="109"/>
        <v>1752</v>
      </c>
    </row>
    <row r="1401" spans="1:25" s="148" customFormat="1" ht="13.9" customHeight="1">
      <c r="A1401" s="137">
        <v>1401</v>
      </c>
      <c r="B1401" s="138" t="s">
        <v>1427</v>
      </c>
      <c r="C1401" s="138" t="s">
        <v>1433</v>
      </c>
      <c r="D1401" s="138"/>
      <c r="E1401" s="2">
        <v>0</v>
      </c>
      <c r="F1401" s="2">
        <v>3</v>
      </c>
      <c r="G1401" s="2" t="s">
        <v>2195</v>
      </c>
      <c r="H1401" s="2"/>
      <c r="I1401" s="139"/>
      <c r="J1401" s="139" t="s">
        <v>1619</v>
      </c>
      <c r="K1401" s="139" t="s">
        <v>478</v>
      </c>
      <c r="L1401" s="139" t="s">
        <v>2096</v>
      </c>
      <c r="M1401" s="140"/>
      <c r="N1401" s="141">
        <v>70.900000000000006</v>
      </c>
      <c r="O1401" s="142">
        <f t="shared" si="105"/>
        <v>80</v>
      </c>
      <c r="P1401" s="2">
        <v>80</v>
      </c>
      <c r="Q1401" s="2"/>
      <c r="R1401" s="143" t="e">
        <f t="shared" si="106"/>
        <v>#DIV/0!</v>
      </c>
      <c r="S1401" s="143">
        <f t="shared" si="107"/>
        <v>0</v>
      </c>
      <c r="T1401" s="144">
        <f>IF(P1401="nio",0,IF(P1401&gt;0,VLOOKUP(K1401,'3-Productie normen'!A:W,VLOOKUP(P1401,'3-Productie normen'!$B$37:$C$59,2,FALSE),FALSE)))/VLOOKUP(B1401,'2-Kosten per locatie'!$A$11:$C$31,3,FALSE)</f>
        <v>0</v>
      </c>
      <c r="U1401" s="144">
        <f t="shared" si="108"/>
        <v>0</v>
      </c>
      <c r="V1401" s="145" t="str">
        <f>VLOOKUP(K1401,'3-Productie normen'!A:AG,29,FALSE)</f>
        <v>B</v>
      </c>
      <c r="W1401" s="145"/>
      <c r="X1401" s="146"/>
      <c r="Y1401" s="147">
        <f t="shared" si="109"/>
        <v>5672</v>
      </c>
    </row>
    <row r="1402" spans="1:25" s="148" customFormat="1" ht="13.9" customHeight="1">
      <c r="A1402" s="137">
        <v>1402</v>
      </c>
      <c r="B1402" s="138" t="s">
        <v>1427</v>
      </c>
      <c r="C1402" s="138" t="s">
        <v>1433</v>
      </c>
      <c r="D1402" s="138"/>
      <c r="E1402" s="2">
        <v>0</v>
      </c>
      <c r="F1402" s="2">
        <v>3</v>
      </c>
      <c r="G1402" s="2" t="s">
        <v>2196</v>
      </c>
      <c r="H1402" s="2"/>
      <c r="I1402" s="139"/>
      <c r="J1402" s="139" t="s">
        <v>1619</v>
      </c>
      <c r="K1402" s="139" t="s">
        <v>478</v>
      </c>
      <c r="L1402" s="139" t="s">
        <v>2096</v>
      </c>
      <c r="M1402" s="140"/>
      <c r="N1402" s="141">
        <v>11.6</v>
      </c>
      <c r="O1402" s="142">
        <f t="shared" si="105"/>
        <v>80</v>
      </c>
      <c r="P1402" s="2">
        <v>80</v>
      </c>
      <c r="Q1402" s="2"/>
      <c r="R1402" s="143" t="e">
        <f t="shared" si="106"/>
        <v>#DIV/0!</v>
      </c>
      <c r="S1402" s="143">
        <f t="shared" si="107"/>
        <v>0</v>
      </c>
      <c r="T1402" s="144">
        <f>IF(P1402="nio",0,IF(P1402&gt;0,VLOOKUP(K1402,'3-Productie normen'!A:W,VLOOKUP(P1402,'3-Productie normen'!$B$37:$C$59,2,FALSE),FALSE)))/VLOOKUP(B1402,'2-Kosten per locatie'!$A$11:$C$31,3,FALSE)</f>
        <v>0</v>
      </c>
      <c r="U1402" s="144">
        <f t="shared" si="108"/>
        <v>0</v>
      </c>
      <c r="V1402" s="145" t="str">
        <f>VLOOKUP(K1402,'3-Productie normen'!A:AG,29,FALSE)</f>
        <v>B</v>
      </c>
      <c r="W1402" s="145"/>
      <c r="X1402" s="146"/>
      <c r="Y1402" s="147">
        <f t="shared" si="109"/>
        <v>928</v>
      </c>
    </row>
    <row r="1403" spans="1:25" s="148" customFormat="1" ht="13.9" customHeight="1">
      <c r="A1403" s="137">
        <v>1403</v>
      </c>
      <c r="B1403" s="138" t="s">
        <v>1427</v>
      </c>
      <c r="C1403" s="138" t="s">
        <v>1433</v>
      </c>
      <c r="D1403" s="138"/>
      <c r="E1403" s="2">
        <v>0</v>
      </c>
      <c r="F1403" s="2">
        <v>3</v>
      </c>
      <c r="G1403" s="2" t="s">
        <v>2197</v>
      </c>
      <c r="H1403" s="2"/>
      <c r="I1403" s="139"/>
      <c r="J1403" s="139" t="s">
        <v>1619</v>
      </c>
      <c r="K1403" s="139" t="s">
        <v>478</v>
      </c>
      <c r="L1403" s="139" t="s">
        <v>2117</v>
      </c>
      <c r="M1403" s="140" t="s">
        <v>8160</v>
      </c>
      <c r="N1403" s="141">
        <v>33.299999999999997</v>
      </c>
      <c r="O1403" s="142">
        <f t="shared" si="105"/>
        <v>80</v>
      </c>
      <c r="P1403" s="2">
        <v>80</v>
      </c>
      <c r="Q1403" s="2"/>
      <c r="R1403" s="143" t="e">
        <f t="shared" si="106"/>
        <v>#DIV/0!</v>
      </c>
      <c r="S1403" s="143">
        <f t="shared" si="107"/>
        <v>0</v>
      </c>
      <c r="T1403" s="144">
        <f>IF(P1403="nio",0,IF(P1403&gt;0,VLOOKUP(K1403,'3-Productie normen'!A:W,VLOOKUP(P1403,'3-Productie normen'!$B$37:$C$59,2,FALSE),FALSE)))/VLOOKUP(B1403,'2-Kosten per locatie'!$A$11:$C$31,3,FALSE)</f>
        <v>0</v>
      </c>
      <c r="U1403" s="144">
        <f t="shared" si="108"/>
        <v>0</v>
      </c>
      <c r="V1403" s="145" t="str">
        <f>VLOOKUP(K1403,'3-Productie normen'!A:AG,29,FALSE)</f>
        <v>B</v>
      </c>
      <c r="W1403" s="145"/>
      <c r="X1403" s="146"/>
      <c r="Y1403" s="147">
        <f t="shared" si="109"/>
        <v>2664</v>
      </c>
    </row>
    <row r="1404" spans="1:25" s="148" customFormat="1" ht="13.9" customHeight="1">
      <c r="A1404" s="137">
        <v>1404</v>
      </c>
      <c r="B1404" s="138" t="s">
        <v>1427</v>
      </c>
      <c r="C1404" s="138" t="s">
        <v>1433</v>
      </c>
      <c r="D1404" s="138"/>
      <c r="E1404" s="2">
        <v>0</v>
      </c>
      <c r="F1404" s="2">
        <v>3</v>
      </c>
      <c r="G1404" s="2" t="s">
        <v>2198</v>
      </c>
      <c r="H1404" s="2"/>
      <c r="I1404" s="139"/>
      <c r="J1404" s="139" t="s">
        <v>274</v>
      </c>
      <c r="K1404" s="139" t="s">
        <v>612</v>
      </c>
      <c r="L1404" s="139" t="s">
        <v>2117</v>
      </c>
      <c r="M1404" s="140" t="s">
        <v>8160</v>
      </c>
      <c r="N1404" s="141">
        <v>53.2</v>
      </c>
      <c r="O1404" s="142">
        <f t="shared" si="105"/>
        <v>200</v>
      </c>
      <c r="P1404" s="2">
        <v>200</v>
      </c>
      <c r="Q1404" s="2"/>
      <c r="R1404" s="143" t="e">
        <f t="shared" si="106"/>
        <v>#DIV/0!</v>
      </c>
      <c r="S1404" s="143">
        <f t="shared" si="107"/>
        <v>0</v>
      </c>
      <c r="T1404" s="144">
        <f>IF(P1404="nio",0,IF(P1404&gt;0,VLOOKUP(K1404,'3-Productie normen'!A:W,VLOOKUP(P1404,'3-Productie normen'!$B$37:$C$59,2,FALSE),FALSE)))/VLOOKUP(B1404,'2-Kosten per locatie'!$A$11:$C$31,3,FALSE)</f>
        <v>0</v>
      </c>
      <c r="U1404" s="144">
        <f t="shared" si="108"/>
        <v>0</v>
      </c>
      <c r="V1404" s="145" t="str">
        <f>VLOOKUP(K1404,'3-Productie normen'!A:AG,29,FALSE)</f>
        <v>L</v>
      </c>
      <c r="W1404" s="145"/>
      <c r="X1404" s="146"/>
      <c r="Y1404" s="147">
        <f t="shared" si="109"/>
        <v>10640</v>
      </c>
    </row>
    <row r="1405" spans="1:25" s="148" customFormat="1" ht="13.9" customHeight="1">
      <c r="A1405" s="137">
        <v>1405</v>
      </c>
      <c r="B1405" s="138" t="s">
        <v>1427</v>
      </c>
      <c r="C1405" s="138" t="s">
        <v>1433</v>
      </c>
      <c r="D1405" s="138"/>
      <c r="E1405" s="2">
        <v>0</v>
      </c>
      <c r="F1405" s="2">
        <v>3</v>
      </c>
      <c r="G1405" s="2" t="s">
        <v>1960</v>
      </c>
      <c r="H1405" s="2"/>
      <c r="I1405" s="139"/>
      <c r="J1405" s="139" t="s">
        <v>323</v>
      </c>
      <c r="K1405" s="139" t="s">
        <v>321</v>
      </c>
      <c r="L1405" s="139" t="s">
        <v>2158</v>
      </c>
      <c r="M1405" s="140"/>
      <c r="N1405" s="141">
        <v>1.9</v>
      </c>
      <c r="O1405" s="142">
        <f t="shared" si="105"/>
        <v>400</v>
      </c>
      <c r="P1405" s="2">
        <v>200</v>
      </c>
      <c r="Q1405" s="2">
        <v>200</v>
      </c>
      <c r="R1405" s="143" t="e">
        <f t="shared" si="106"/>
        <v>#DIV/0!</v>
      </c>
      <c r="S1405" s="143" t="e">
        <f t="shared" si="107"/>
        <v>#DIV/0!</v>
      </c>
      <c r="T1405" s="144">
        <f>IF(P1405="nio",0,IF(P1405&gt;0,VLOOKUP(K1405,'3-Productie normen'!A:W,VLOOKUP(P1405,'3-Productie normen'!$B$37:$C$59,2,FALSE),FALSE)))/VLOOKUP(B1405,'2-Kosten per locatie'!$A$11:$C$31,3,FALSE)</f>
        <v>0</v>
      </c>
      <c r="U1405" s="144">
        <f t="shared" si="108"/>
        <v>0</v>
      </c>
      <c r="V1405" s="145" t="str">
        <f>VLOOKUP(K1405,'3-Productie normen'!A:AG,29,FALSE)</f>
        <v>S</v>
      </c>
      <c r="W1405" s="145"/>
      <c r="X1405" s="146"/>
      <c r="Y1405" s="147">
        <f t="shared" si="109"/>
        <v>760</v>
      </c>
    </row>
    <row r="1406" spans="1:25" s="148" customFormat="1" ht="13.9" customHeight="1">
      <c r="A1406" s="137">
        <v>1406</v>
      </c>
      <c r="B1406" s="138" t="s">
        <v>1427</v>
      </c>
      <c r="C1406" s="138" t="s">
        <v>1433</v>
      </c>
      <c r="D1406" s="138"/>
      <c r="E1406" s="2">
        <v>0</v>
      </c>
      <c r="F1406" s="2">
        <v>3</v>
      </c>
      <c r="G1406" s="2" t="s">
        <v>2199</v>
      </c>
      <c r="H1406" s="2"/>
      <c r="I1406" s="139"/>
      <c r="J1406" s="139" t="s">
        <v>323</v>
      </c>
      <c r="K1406" s="139" t="s">
        <v>321</v>
      </c>
      <c r="L1406" s="139" t="s">
        <v>2158</v>
      </c>
      <c r="M1406" s="140"/>
      <c r="N1406" s="141">
        <v>1.2</v>
      </c>
      <c r="O1406" s="142">
        <f t="shared" si="105"/>
        <v>400</v>
      </c>
      <c r="P1406" s="2">
        <v>200</v>
      </c>
      <c r="Q1406" s="2">
        <v>200</v>
      </c>
      <c r="R1406" s="143" t="e">
        <f t="shared" si="106"/>
        <v>#DIV/0!</v>
      </c>
      <c r="S1406" s="143" t="e">
        <f t="shared" si="107"/>
        <v>#DIV/0!</v>
      </c>
      <c r="T1406" s="144">
        <f>IF(P1406="nio",0,IF(P1406&gt;0,VLOOKUP(K1406,'3-Productie normen'!A:W,VLOOKUP(P1406,'3-Productie normen'!$B$37:$C$59,2,FALSE),FALSE)))/VLOOKUP(B1406,'2-Kosten per locatie'!$A$11:$C$31,3,FALSE)</f>
        <v>0</v>
      </c>
      <c r="U1406" s="144">
        <f t="shared" si="108"/>
        <v>0</v>
      </c>
      <c r="V1406" s="145" t="str">
        <f>VLOOKUP(K1406,'3-Productie normen'!A:AG,29,FALSE)</f>
        <v>S</v>
      </c>
      <c r="W1406" s="145"/>
      <c r="X1406" s="146"/>
      <c r="Y1406" s="147">
        <f t="shared" si="109"/>
        <v>480</v>
      </c>
    </row>
    <row r="1407" spans="1:25" s="148" customFormat="1" ht="13.9" customHeight="1">
      <c r="A1407" s="137">
        <v>1407</v>
      </c>
      <c r="B1407" s="138" t="s">
        <v>1427</v>
      </c>
      <c r="C1407" s="138" t="s">
        <v>1433</v>
      </c>
      <c r="D1407" s="138"/>
      <c r="E1407" s="2">
        <v>0</v>
      </c>
      <c r="F1407" s="2">
        <v>3</v>
      </c>
      <c r="G1407" s="2" t="s">
        <v>1962</v>
      </c>
      <c r="H1407" s="2"/>
      <c r="I1407" s="139"/>
      <c r="J1407" s="139" t="s">
        <v>323</v>
      </c>
      <c r="K1407" s="139" t="s">
        <v>321</v>
      </c>
      <c r="L1407" s="139" t="s">
        <v>2158</v>
      </c>
      <c r="M1407" s="140"/>
      <c r="N1407" s="141">
        <v>1.9</v>
      </c>
      <c r="O1407" s="142">
        <f t="shared" si="105"/>
        <v>400</v>
      </c>
      <c r="P1407" s="2">
        <v>200</v>
      </c>
      <c r="Q1407" s="2">
        <v>200</v>
      </c>
      <c r="R1407" s="143" t="e">
        <f t="shared" si="106"/>
        <v>#DIV/0!</v>
      </c>
      <c r="S1407" s="143" t="e">
        <f t="shared" si="107"/>
        <v>#DIV/0!</v>
      </c>
      <c r="T1407" s="144">
        <f>IF(P1407="nio",0,IF(P1407&gt;0,VLOOKUP(K1407,'3-Productie normen'!A:W,VLOOKUP(P1407,'3-Productie normen'!$B$37:$C$59,2,FALSE),FALSE)))/VLOOKUP(B1407,'2-Kosten per locatie'!$A$11:$C$31,3,FALSE)</f>
        <v>0</v>
      </c>
      <c r="U1407" s="144">
        <f t="shared" si="108"/>
        <v>0</v>
      </c>
      <c r="V1407" s="145" t="str">
        <f>VLOOKUP(K1407,'3-Productie normen'!A:AG,29,FALSE)</f>
        <v>S</v>
      </c>
      <c r="W1407" s="145"/>
      <c r="X1407" s="146"/>
      <c r="Y1407" s="147">
        <f t="shared" si="109"/>
        <v>760</v>
      </c>
    </row>
    <row r="1408" spans="1:25" s="148" customFormat="1" ht="13.9" customHeight="1">
      <c r="A1408" s="137">
        <v>1408</v>
      </c>
      <c r="B1408" s="138" t="s">
        <v>1427</v>
      </c>
      <c r="C1408" s="138" t="s">
        <v>1433</v>
      </c>
      <c r="D1408" s="138"/>
      <c r="E1408" s="2">
        <v>0</v>
      </c>
      <c r="F1408" s="2">
        <v>3</v>
      </c>
      <c r="G1408" s="2" t="s">
        <v>2200</v>
      </c>
      <c r="H1408" s="2"/>
      <c r="I1408" s="139"/>
      <c r="J1408" s="139" t="s">
        <v>323</v>
      </c>
      <c r="K1408" s="139" t="s">
        <v>321</v>
      </c>
      <c r="L1408" s="139" t="s">
        <v>2158</v>
      </c>
      <c r="M1408" s="140"/>
      <c r="N1408" s="141">
        <v>1.2</v>
      </c>
      <c r="O1408" s="142">
        <f t="shared" si="105"/>
        <v>400</v>
      </c>
      <c r="P1408" s="2">
        <v>200</v>
      </c>
      <c r="Q1408" s="2">
        <v>200</v>
      </c>
      <c r="R1408" s="143" t="e">
        <f t="shared" si="106"/>
        <v>#DIV/0!</v>
      </c>
      <c r="S1408" s="143" t="e">
        <f t="shared" si="107"/>
        <v>#DIV/0!</v>
      </c>
      <c r="T1408" s="144">
        <f>IF(P1408="nio",0,IF(P1408&gt;0,VLOOKUP(K1408,'3-Productie normen'!A:W,VLOOKUP(P1408,'3-Productie normen'!$B$37:$C$59,2,FALSE),FALSE)))/VLOOKUP(B1408,'2-Kosten per locatie'!$A$11:$C$31,3,FALSE)</f>
        <v>0</v>
      </c>
      <c r="U1408" s="144">
        <f t="shared" si="108"/>
        <v>0</v>
      </c>
      <c r="V1408" s="145" t="str">
        <f>VLOOKUP(K1408,'3-Productie normen'!A:AG,29,FALSE)</f>
        <v>S</v>
      </c>
      <c r="W1408" s="145"/>
      <c r="X1408" s="146"/>
      <c r="Y1408" s="147">
        <f t="shared" si="109"/>
        <v>480</v>
      </c>
    </row>
    <row r="1409" spans="1:25" s="148" customFormat="1" ht="13.9" customHeight="1">
      <c r="A1409" s="137">
        <v>1409</v>
      </c>
      <c r="B1409" s="138" t="s">
        <v>1427</v>
      </c>
      <c r="C1409" s="138" t="s">
        <v>1433</v>
      </c>
      <c r="D1409" s="138"/>
      <c r="E1409" s="2">
        <v>0</v>
      </c>
      <c r="F1409" s="2">
        <v>3</v>
      </c>
      <c r="G1409" s="2" t="s">
        <v>1945</v>
      </c>
      <c r="H1409" s="2"/>
      <c r="I1409" s="139"/>
      <c r="J1409" s="139" t="s">
        <v>253</v>
      </c>
      <c r="K1409" s="139" t="s">
        <v>4571</v>
      </c>
      <c r="L1409" s="139" t="s">
        <v>2117</v>
      </c>
      <c r="M1409" s="140" t="s">
        <v>8160</v>
      </c>
      <c r="N1409" s="141">
        <v>40</v>
      </c>
      <c r="O1409" s="142">
        <f t="shared" si="105"/>
        <v>200</v>
      </c>
      <c r="P1409" s="2">
        <v>200</v>
      </c>
      <c r="Q1409" s="2"/>
      <c r="R1409" s="143" t="e">
        <f t="shared" si="106"/>
        <v>#DIV/0!</v>
      </c>
      <c r="S1409" s="143">
        <f t="shared" si="107"/>
        <v>0</v>
      </c>
      <c r="T1409" s="144">
        <f>IF(P1409="nio",0,IF(P1409&gt;0,VLOOKUP(K1409,'3-Productie normen'!A:W,VLOOKUP(P1409,'3-Productie normen'!$B$37:$C$59,2,FALSE),FALSE)))/VLOOKUP(B1409,'2-Kosten per locatie'!$A$11:$C$31,3,FALSE)</f>
        <v>0</v>
      </c>
      <c r="U1409" s="144">
        <f t="shared" si="108"/>
        <v>0</v>
      </c>
      <c r="V1409" s="145" t="str">
        <f>VLOOKUP(K1409,'3-Productie normen'!A:AG,29,FALSE)</f>
        <v>V</v>
      </c>
      <c r="W1409" s="145"/>
      <c r="X1409" s="146"/>
      <c r="Y1409" s="147">
        <f t="shared" si="109"/>
        <v>8000</v>
      </c>
    </row>
    <row r="1410" spans="1:25" s="148" customFormat="1" ht="13.9" customHeight="1">
      <c r="A1410" s="137">
        <v>1410</v>
      </c>
      <c r="B1410" s="138" t="s">
        <v>1427</v>
      </c>
      <c r="C1410" s="138" t="s">
        <v>1433</v>
      </c>
      <c r="D1410" s="138"/>
      <c r="E1410" s="2">
        <v>0</v>
      </c>
      <c r="F1410" s="2">
        <v>3</v>
      </c>
      <c r="G1410" s="2" t="s">
        <v>2201</v>
      </c>
      <c r="H1410" s="2"/>
      <c r="I1410" s="139"/>
      <c r="J1410" s="139" t="s">
        <v>253</v>
      </c>
      <c r="K1410" s="139" t="s">
        <v>4571</v>
      </c>
      <c r="L1410" s="139" t="s">
        <v>2117</v>
      </c>
      <c r="M1410" s="140" t="s">
        <v>8160</v>
      </c>
      <c r="N1410" s="141">
        <v>39.1</v>
      </c>
      <c r="O1410" s="142">
        <f t="shared" si="105"/>
        <v>200</v>
      </c>
      <c r="P1410" s="2">
        <v>200</v>
      </c>
      <c r="Q1410" s="2"/>
      <c r="R1410" s="143" t="e">
        <f t="shared" si="106"/>
        <v>#DIV/0!</v>
      </c>
      <c r="S1410" s="143">
        <f t="shared" si="107"/>
        <v>0</v>
      </c>
      <c r="T1410" s="144">
        <f>IF(P1410="nio",0,IF(P1410&gt;0,VLOOKUP(K1410,'3-Productie normen'!A:W,VLOOKUP(P1410,'3-Productie normen'!$B$37:$C$59,2,FALSE),FALSE)))/VLOOKUP(B1410,'2-Kosten per locatie'!$A$11:$C$31,3,FALSE)</f>
        <v>0</v>
      </c>
      <c r="U1410" s="144">
        <f t="shared" si="108"/>
        <v>0</v>
      </c>
      <c r="V1410" s="145" t="str">
        <f>VLOOKUP(K1410,'3-Productie normen'!A:AG,29,FALSE)</f>
        <v>V</v>
      </c>
      <c r="W1410" s="145"/>
      <c r="X1410" s="146"/>
      <c r="Y1410" s="147">
        <f t="shared" si="109"/>
        <v>7820</v>
      </c>
    </row>
    <row r="1411" spans="1:25" s="148" customFormat="1" ht="13.9" customHeight="1">
      <c r="A1411" s="137">
        <v>1411</v>
      </c>
      <c r="B1411" s="138" t="s">
        <v>1427</v>
      </c>
      <c r="C1411" s="138" t="s">
        <v>1433</v>
      </c>
      <c r="D1411" s="138"/>
      <c r="E1411" s="2">
        <v>0</v>
      </c>
      <c r="F1411" s="2">
        <v>3</v>
      </c>
      <c r="G1411" s="2" t="s">
        <v>1943</v>
      </c>
      <c r="H1411" s="2"/>
      <c r="I1411" s="139"/>
      <c r="J1411" s="139" t="s">
        <v>2163</v>
      </c>
      <c r="K1411" s="139" t="s">
        <v>248</v>
      </c>
      <c r="L1411" s="139" t="s">
        <v>2158</v>
      </c>
      <c r="M1411" s="140"/>
      <c r="N1411" s="141">
        <v>32</v>
      </c>
      <c r="O1411" s="142">
        <f t="shared" si="105"/>
        <v>200</v>
      </c>
      <c r="P1411" s="2">
        <v>200</v>
      </c>
      <c r="Q1411" s="2"/>
      <c r="R1411" s="143" t="e">
        <f t="shared" si="106"/>
        <v>#DIV/0!</v>
      </c>
      <c r="S1411" s="143">
        <f t="shared" si="107"/>
        <v>0</v>
      </c>
      <c r="T1411" s="144">
        <f>IF(P1411="nio",0,IF(P1411&gt;0,VLOOKUP(K1411,'3-Productie normen'!A:W,VLOOKUP(P1411,'3-Productie normen'!$B$37:$C$59,2,FALSE),FALSE)))/VLOOKUP(B1411,'2-Kosten per locatie'!$A$11:$C$31,3,FALSE)</f>
        <v>0</v>
      </c>
      <c r="U1411" s="144">
        <f t="shared" si="108"/>
        <v>0</v>
      </c>
      <c r="V1411" s="145" t="str">
        <f>VLOOKUP(K1411,'3-Productie normen'!A:AG,29,FALSE)</f>
        <v>V</v>
      </c>
      <c r="W1411" s="145"/>
      <c r="X1411" s="146"/>
      <c r="Y1411" s="147">
        <f t="shared" si="109"/>
        <v>6400</v>
      </c>
    </row>
    <row r="1412" spans="1:25" s="148" customFormat="1" ht="13.9" customHeight="1">
      <c r="A1412" s="137">
        <v>1412</v>
      </c>
      <c r="B1412" s="138" t="s">
        <v>1427</v>
      </c>
      <c r="C1412" s="138" t="s">
        <v>1433</v>
      </c>
      <c r="D1412" s="138"/>
      <c r="E1412" s="2">
        <v>0</v>
      </c>
      <c r="F1412" s="2">
        <v>3</v>
      </c>
      <c r="G1412" s="2" t="s">
        <v>2202</v>
      </c>
      <c r="H1412" s="2"/>
      <c r="I1412" s="139"/>
      <c r="J1412" s="139" t="s">
        <v>2163</v>
      </c>
      <c r="K1412" s="139" t="s">
        <v>248</v>
      </c>
      <c r="L1412" s="139" t="s">
        <v>2117</v>
      </c>
      <c r="M1412" s="140" t="s">
        <v>8160</v>
      </c>
      <c r="N1412" s="141">
        <v>32</v>
      </c>
      <c r="O1412" s="142">
        <f t="shared" si="105"/>
        <v>200</v>
      </c>
      <c r="P1412" s="2">
        <v>200</v>
      </c>
      <c r="Q1412" s="2"/>
      <c r="R1412" s="143" t="e">
        <f t="shared" si="106"/>
        <v>#DIV/0!</v>
      </c>
      <c r="S1412" s="143">
        <f t="shared" si="107"/>
        <v>0</v>
      </c>
      <c r="T1412" s="144">
        <f>IF(P1412="nio",0,IF(P1412&gt;0,VLOOKUP(K1412,'3-Productie normen'!A:W,VLOOKUP(P1412,'3-Productie normen'!$B$37:$C$59,2,FALSE),FALSE)))/VLOOKUP(B1412,'2-Kosten per locatie'!$A$11:$C$31,3,FALSE)</f>
        <v>0</v>
      </c>
      <c r="U1412" s="144">
        <f t="shared" si="108"/>
        <v>0</v>
      </c>
      <c r="V1412" s="145" t="str">
        <f>VLOOKUP(K1412,'3-Productie normen'!A:AG,29,FALSE)</f>
        <v>V</v>
      </c>
      <c r="W1412" s="145"/>
      <c r="X1412" s="146"/>
      <c r="Y1412" s="147">
        <f t="shared" si="109"/>
        <v>6400</v>
      </c>
    </row>
    <row r="1413" spans="1:25" s="148" customFormat="1" ht="13.9" customHeight="1">
      <c r="A1413" s="137">
        <v>1413</v>
      </c>
      <c r="B1413" s="138" t="s">
        <v>1427</v>
      </c>
      <c r="C1413" s="138" t="s">
        <v>1434</v>
      </c>
      <c r="D1413" s="138"/>
      <c r="E1413" s="2">
        <v>0</v>
      </c>
      <c r="F1413" s="2" t="s">
        <v>81</v>
      </c>
      <c r="G1413" s="2"/>
      <c r="H1413" s="2" t="s">
        <v>2203</v>
      </c>
      <c r="I1413" s="139"/>
      <c r="J1413" s="139" t="s">
        <v>2204</v>
      </c>
      <c r="K1413" s="139" t="s">
        <v>1510</v>
      </c>
      <c r="L1413" s="139" t="s">
        <v>2205</v>
      </c>
      <c r="M1413" s="140"/>
      <c r="N1413" s="141">
        <v>166.6</v>
      </c>
      <c r="O1413" s="142">
        <f t="shared" si="105"/>
        <v>200</v>
      </c>
      <c r="P1413" s="2">
        <v>200</v>
      </c>
      <c r="Q1413" s="2"/>
      <c r="R1413" s="143" t="e">
        <f t="shared" si="106"/>
        <v>#DIV/0!</v>
      </c>
      <c r="S1413" s="143">
        <f t="shared" si="107"/>
        <v>0</v>
      </c>
      <c r="T1413" s="144">
        <f>IF(P1413="nio",0,IF(P1413&gt;0,VLOOKUP(K1413,'3-Productie normen'!A:W,VLOOKUP(P1413,'3-Productie normen'!$B$37:$C$59,2,FALSE),FALSE)))/VLOOKUP(B1413,'2-Kosten per locatie'!$A$11:$C$31,3,FALSE)</f>
        <v>0</v>
      </c>
      <c r="U1413" s="144">
        <f t="shared" si="108"/>
        <v>0</v>
      </c>
      <c r="V1413" s="145" t="str">
        <f>VLOOKUP(K1413,'3-Productie normen'!A:AG,29,FALSE)</f>
        <v>L</v>
      </c>
      <c r="W1413" s="145"/>
      <c r="X1413" s="146"/>
      <c r="Y1413" s="147">
        <f t="shared" si="109"/>
        <v>33320</v>
      </c>
    </row>
    <row r="1414" spans="1:25" s="148" customFormat="1" ht="13.9" customHeight="1">
      <c r="A1414" s="137">
        <v>1414</v>
      </c>
      <c r="B1414" s="138" t="s">
        <v>1427</v>
      </c>
      <c r="C1414" s="138" t="s">
        <v>1434</v>
      </c>
      <c r="D1414" s="138"/>
      <c r="E1414" s="2">
        <v>0</v>
      </c>
      <c r="F1414" s="2" t="s">
        <v>81</v>
      </c>
      <c r="G1414" s="2"/>
      <c r="H1414" s="2" t="s">
        <v>2206</v>
      </c>
      <c r="I1414" s="139"/>
      <c r="J1414" s="139" t="s">
        <v>53</v>
      </c>
      <c r="K1414" s="139" t="s">
        <v>259</v>
      </c>
      <c r="L1414" s="139" t="s">
        <v>2205</v>
      </c>
      <c r="M1414" s="140"/>
      <c r="N1414" s="141">
        <v>21.2</v>
      </c>
      <c r="O1414" s="142">
        <f t="shared" si="105"/>
        <v>0</v>
      </c>
      <c r="P1414" s="2" t="s">
        <v>477</v>
      </c>
      <c r="Q1414" s="2"/>
      <c r="R1414" s="143">
        <f t="shared" si="106"/>
        <v>0</v>
      </c>
      <c r="S1414" s="143">
        <f t="shared" si="107"/>
        <v>0</v>
      </c>
      <c r="T1414" s="144">
        <f>IF(P1414="nio",0,IF(P1414&gt;0,VLOOKUP(K1414,'3-Productie normen'!A:W,VLOOKUP(P1414,'3-Productie normen'!$B$37:$C$59,2,FALSE),FALSE)))/VLOOKUP(B1414,'2-Kosten per locatie'!$A$11:$C$31,3,FALSE)</f>
        <v>0</v>
      </c>
      <c r="U1414" s="144">
        <f t="shared" si="108"/>
        <v>0</v>
      </c>
      <c r="V1414" s="145">
        <f>VLOOKUP(K1414,'3-Productie normen'!A:AG,29,FALSE)</f>
        <v>0</v>
      </c>
      <c r="W1414" s="145"/>
      <c r="X1414" s="146"/>
      <c r="Y1414" s="147">
        <f t="shared" si="109"/>
        <v>0</v>
      </c>
    </row>
    <row r="1415" spans="1:25" s="148" customFormat="1" ht="13.9" customHeight="1">
      <c r="A1415" s="137">
        <v>1415</v>
      </c>
      <c r="B1415" s="138" t="s">
        <v>1427</v>
      </c>
      <c r="C1415" s="138" t="s">
        <v>1434</v>
      </c>
      <c r="D1415" s="138"/>
      <c r="E1415" s="2">
        <v>0</v>
      </c>
      <c r="F1415" s="2" t="s">
        <v>81</v>
      </c>
      <c r="G1415" s="2"/>
      <c r="H1415" s="2" t="s">
        <v>2207</v>
      </c>
      <c r="I1415" s="139"/>
      <c r="J1415" s="139" t="s">
        <v>2134</v>
      </c>
      <c r="K1415" s="139" t="s">
        <v>259</v>
      </c>
      <c r="L1415" s="139" t="s">
        <v>534</v>
      </c>
      <c r="M1415" s="140"/>
      <c r="N1415" s="141">
        <v>12.5</v>
      </c>
      <c r="O1415" s="142">
        <f t="shared" si="105"/>
        <v>0</v>
      </c>
      <c r="P1415" s="2" t="s">
        <v>477</v>
      </c>
      <c r="Q1415" s="2"/>
      <c r="R1415" s="143">
        <f t="shared" si="106"/>
        <v>0</v>
      </c>
      <c r="S1415" s="143">
        <f t="shared" si="107"/>
        <v>0</v>
      </c>
      <c r="T1415" s="144">
        <f>IF(P1415="nio",0,IF(P1415&gt;0,VLOOKUP(K1415,'3-Productie normen'!A:W,VLOOKUP(P1415,'3-Productie normen'!$B$37:$C$59,2,FALSE),FALSE)))/VLOOKUP(B1415,'2-Kosten per locatie'!$A$11:$C$31,3,FALSE)</f>
        <v>0</v>
      </c>
      <c r="U1415" s="144">
        <f t="shared" si="108"/>
        <v>0</v>
      </c>
      <c r="V1415" s="145">
        <f>VLOOKUP(K1415,'3-Productie normen'!A:AG,29,FALSE)</f>
        <v>0</v>
      </c>
      <c r="W1415" s="145"/>
      <c r="X1415" s="146"/>
      <c r="Y1415" s="147">
        <f t="shared" si="109"/>
        <v>0</v>
      </c>
    </row>
    <row r="1416" spans="1:25" s="148" customFormat="1" ht="13.9" customHeight="1">
      <c r="A1416" s="137">
        <v>1416</v>
      </c>
      <c r="B1416" s="138" t="s">
        <v>1427</v>
      </c>
      <c r="C1416" s="138" t="s">
        <v>1434</v>
      </c>
      <c r="D1416" s="138"/>
      <c r="E1416" s="2">
        <v>0</v>
      </c>
      <c r="F1416" s="2" t="s">
        <v>81</v>
      </c>
      <c r="G1416" s="2"/>
      <c r="H1416" s="2" t="s">
        <v>2208</v>
      </c>
      <c r="I1416" s="139"/>
      <c r="J1416" s="139" t="s">
        <v>2209</v>
      </c>
      <c r="K1416" s="139" t="s">
        <v>478</v>
      </c>
      <c r="L1416" s="139" t="s">
        <v>2210</v>
      </c>
      <c r="M1416" s="140" t="s">
        <v>8160</v>
      </c>
      <c r="N1416" s="141">
        <v>46.5</v>
      </c>
      <c r="O1416" s="142">
        <f t="shared" si="105"/>
        <v>80</v>
      </c>
      <c r="P1416" s="2">
        <v>80</v>
      </c>
      <c r="Q1416" s="2"/>
      <c r="R1416" s="143" t="e">
        <f t="shared" si="106"/>
        <v>#DIV/0!</v>
      </c>
      <c r="S1416" s="143">
        <f t="shared" si="107"/>
        <v>0</v>
      </c>
      <c r="T1416" s="144">
        <f>IF(P1416="nio",0,IF(P1416&gt;0,VLOOKUP(K1416,'3-Productie normen'!A:W,VLOOKUP(P1416,'3-Productie normen'!$B$37:$C$59,2,FALSE),FALSE)))/VLOOKUP(B1416,'2-Kosten per locatie'!$A$11:$C$31,3,FALSE)</f>
        <v>0</v>
      </c>
      <c r="U1416" s="144">
        <f t="shared" si="108"/>
        <v>0</v>
      </c>
      <c r="V1416" s="145" t="str">
        <f>VLOOKUP(K1416,'3-Productie normen'!A:AG,29,FALSE)</f>
        <v>B</v>
      </c>
      <c r="W1416" s="145"/>
      <c r="X1416" s="146"/>
      <c r="Y1416" s="147">
        <f t="shared" si="109"/>
        <v>3720</v>
      </c>
    </row>
    <row r="1417" spans="1:25" s="148" customFormat="1" ht="13.9" customHeight="1">
      <c r="A1417" s="137">
        <v>1417</v>
      </c>
      <c r="B1417" s="138" t="s">
        <v>1427</v>
      </c>
      <c r="C1417" s="138" t="s">
        <v>1434</v>
      </c>
      <c r="D1417" s="138"/>
      <c r="E1417" s="2">
        <v>0</v>
      </c>
      <c r="F1417" s="2" t="s">
        <v>81</v>
      </c>
      <c r="G1417" s="2"/>
      <c r="H1417" s="2" t="s">
        <v>2211</v>
      </c>
      <c r="I1417" s="139"/>
      <c r="J1417" s="139" t="s">
        <v>1619</v>
      </c>
      <c r="K1417" s="139" t="s">
        <v>478</v>
      </c>
      <c r="L1417" s="139" t="s">
        <v>2210</v>
      </c>
      <c r="M1417" s="140" t="s">
        <v>8160</v>
      </c>
      <c r="N1417" s="141">
        <v>23.3</v>
      </c>
      <c r="O1417" s="142">
        <f t="shared" si="105"/>
        <v>80</v>
      </c>
      <c r="P1417" s="2">
        <v>80</v>
      </c>
      <c r="Q1417" s="2"/>
      <c r="R1417" s="143" t="e">
        <f t="shared" si="106"/>
        <v>#DIV/0!</v>
      </c>
      <c r="S1417" s="143">
        <f t="shared" si="107"/>
        <v>0</v>
      </c>
      <c r="T1417" s="144">
        <f>IF(P1417="nio",0,IF(P1417&gt;0,VLOOKUP(K1417,'3-Productie normen'!A:W,VLOOKUP(P1417,'3-Productie normen'!$B$37:$C$59,2,FALSE),FALSE)))/VLOOKUP(B1417,'2-Kosten per locatie'!$A$11:$C$31,3,FALSE)</f>
        <v>0</v>
      </c>
      <c r="U1417" s="144">
        <f t="shared" si="108"/>
        <v>0</v>
      </c>
      <c r="V1417" s="145" t="str">
        <f>VLOOKUP(K1417,'3-Productie normen'!A:AG,29,FALSE)</f>
        <v>B</v>
      </c>
      <c r="W1417" s="145"/>
      <c r="X1417" s="146"/>
      <c r="Y1417" s="147">
        <f t="shared" si="109"/>
        <v>1864</v>
      </c>
    </row>
    <row r="1418" spans="1:25" s="148" customFormat="1" ht="13.9" customHeight="1">
      <c r="A1418" s="137">
        <v>1418</v>
      </c>
      <c r="B1418" s="138" t="s">
        <v>1427</v>
      </c>
      <c r="C1418" s="138" t="s">
        <v>1434</v>
      </c>
      <c r="D1418" s="138"/>
      <c r="E1418" s="2">
        <v>0</v>
      </c>
      <c r="F1418" s="2" t="s">
        <v>81</v>
      </c>
      <c r="G1418" s="2"/>
      <c r="H1418" s="2" t="s">
        <v>2212</v>
      </c>
      <c r="I1418" s="139"/>
      <c r="J1418" s="139" t="s">
        <v>1619</v>
      </c>
      <c r="K1418" s="139" t="s">
        <v>478</v>
      </c>
      <c r="L1418" s="139" t="s">
        <v>2210</v>
      </c>
      <c r="M1418" s="140" t="s">
        <v>8160</v>
      </c>
      <c r="N1418" s="141">
        <v>12.2</v>
      </c>
      <c r="O1418" s="142">
        <f t="shared" ref="O1418:O1481" si="110">SUM(P1418:Q1418)</f>
        <v>80</v>
      </c>
      <c r="P1418" s="2">
        <v>80</v>
      </c>
      <c r="Q1418" s="2"/>
      <c r="R1418" s="143" t="e">
        <f t="shared" ref="R1418:R1481" si="111">IF(P1418="nio",0,IF(P1418&gt;0,P1418*N1418/T1418,0))</f>
        <v>#DIV/0!</v>
      </c>
      <c r="S1418" s="143">
        <f t="shared" ref="S1418:S1481" si="112">IF(Q1418&gt;0,Q1418*N1418/U1418,0)</f>
        <v>0</v>
      </c>
      <c r="T1418" s="144">
        <f>IF(P1418="nio",0,IF(P1418&gt;0,VLOOKUP(K1418,'3-Productie normen'!A:W,VLOOKUP(P1418,'3-Productie normen'!$B$37:$C$59,2,FALSE),FALSE)))/VLOOKUP(B1418,'2-Kosten per locatie'!$A$11:$C$31,3,FALSE)</f>
        <v>0</v>
      </c>
      <c r="U1418" s="144">
        <f t="shared" ref="U1418:U1481" si="113">IF(Q1418&gt;0,T1418*$U$8,0)</f>
        <v>0</v>
      </c>
      <c r="V1418" s="145" t="str">
        <f>VLOOKUP(K1418,'3-Productie normen'!A:AG,29,FALSE)</f>
        <v>B</v>
      </c>
      <c r="W1418" s="145"/>
      <c r="X1418" s="146"/>
      <c r="Y1418" s="147">
        <f t="shared" ref="Y1418:Y1481" si="114">O1418*N1418</f>
        <v>976</v>
      </c>
    </row>
    <row r="1419" spans="1:25" s="148" customFormat="1" ht="13.9" customHeight="1">
      <c r="A1419" s="137">
        <v>1419</v>
      </c>
      <c r="B1419" s="138" t="s">
        <v>1427</v>
      </c>
      <c r="C1419" s="138" t="s">
        <v>1434</v>
      </c>
      <c r="D1419" s="138"/>
      <c r="E1419" s="2">
        <v>0</v>
      </c>
      <c r="F1419" s="2" t="s">
        <v>81</v>
      </c>
      <c r="G1419" s="2"/>
      <c r="H1419" s="2" t="s">
        <v>2213</v>
      </c>
      <c r="I1419" s="139"/>
      <c r="J1419" s="139" t="s">
        <v>1619</v>
      </c>
      <c r="K1419" s="139" t="s">
        <v>478</v>
      </c>
      <c r="L1419" s="139" t="s">
        <v>2210</v>
      </c>
      <c r="M1419" s="140" t="s">
        <v>8160</v>
      </c>
      <c r="N1419" s="141">
        <v>11.8</v>
      </c>
      <c r="O1419" s="142">
        <f t="shared" si="110"/>
        <v>80</v>
      </c>
      <c r="P1419" s="2">
        <v>80</v>
      </c>
      <c r="Q1419" s="2"/>
      <c r="R1419" s="143" t="e">
        <f t="shared" si="111"/>
        <v>#DIV/0!</v>
      </c>
      <c r="S1419" s="143">
        <f t="shared" si="112"/>
        <v>0</v>
      </c>
      <c r="T1419" s="144">
        <f>IF(P1419="nio",0,IF(P1419&gt;0,VLOOKUP(K1419,'3-Productie normen'!A:W,VLOOKUP(P1419,'3-Productie normen'!$B$37:$C$59,2,FALSE),FALSE)))/VLOOKUP(B1419,'2-Kosten per locatie'!$A$11:$C$31,3,FALSE)</f>
        <v>0</v>
      </c>
      <c r="U1419" s="144">
        <f t="shared" si="113"/>
        <v>0</v>
      </c>
      <c r="V1419" s="145" t="str">
        <f>VLOOKUP(K1419,'3-Productie normen'!A:AG,29,FALSE)</f>
        <v>B</v>
      </c>
      <c r="W1419" s="145"/>
      <c r="X1419" s="146"/>
      <c r="Y1419" s="147">
        <f t="shared" si="114"/>
        <v>944</v>
      </c>
    </row>
    <row r="1420" spans="1:25" s="148" customFormat="1" ht="13.9" customHeight="1">
      <c r="A1420" s="137">
        <v>1420</v>
      </c>
      <c r="B1420" s="138" t="s">
        <v>1427</v>
      </c>
      <c r="C1420" s="138" t="s">
        <v>1434</v>
      </c>
      <c r="D1420" s="138"/>
      <c r="E1420" s="2">
        <v>0</v>
      </c>
      <c r="F1420" s="2" t="s">
        <v>81</v>
      </c>
      <c r="G1420" s="2"/>
      <c r="H1420" s="2" t="s">
        <v>2214</v>
      </c>
      <c r="I1420" s="139"/>
      <c r="J1420" s="139" t="s">
        <v>1619</v>
      </c>
      <c r="K1420" s="139" t="s">
        <v>478</v>
      </c>
      <c r="L1420" s="139" t="s">
        <v>2210</v>
      </c>
      <c r="M1420" s="140" t="s">
        <v>8160</v>
      </c>
      <c r="N1420" s="141">
        <v>64.2</v>
      </c>
      <c r="O1420" s="142">
        <f t="shared" si="110"/>
        <v>80</v>
      </c>
      <c r="P1420" s="2">
        <v>80</v>
      </c>
      <c r="Q1420" s="2"/>
      <c r="R1420" s="143" t="e">
        <f t="shared" si="111"/>
        <v>#DIV/0!</v>
      </c>
      <c r="S1420" s="143">
        <f t="shared" si="112"/>
        <v>0</v>
      </c>
      <c r="T1420" s="144">
        <f>IF(P1420="nio",0,IF(P1420&gt;0,VLOOKUP(K1420,'3-Productie normen'!A:W,VLOOKUP(P1420,'3-Productie normen'!$B$37:$C$59,2,FALSE),FALSE)))/VLOOKUP(B1420,'2-Kosten per locatie'!$A$11:$C$31,3,FALSE)</f>
        <v>0</v>
      </c>
      <c r="U1420" s="144">
        <f t="shared" si="113"/>
        <v>0</v>
      </c>
      <c r="V1420" s="145" t="str">
        <f>VLOOKUP(K1420,'3-Productie normen'!A:AG,29,FALSE)</f>
        <v>B</v>
      </c>
      <c r="W1420" s="145"/>
      <c r="X1420" s="146"/>
      <c r="Y1420" s="147">
        <f t="shared" si="114"/>
        <v>5136</v>
      </c>
    </row>
    <row r="1421" spans="1:25" s="148" customFormat="1" ht="13.9" customHeight="1">
      <c r="A1421" s="137">
        <v>1421</v>
      </c>
      <c r="B1421" s="138" t="s">
        <v>1427</v>
      </c>
      <c r="C1421" s="138" t="s">
        <v>1434</v>
      </c>
      <c r="D1421" s="138"/>
      <c r="E1421" s="2">
        <v>0</v>
      </c>
      <c r="F1421" s="2" t="s">
        <v>81</v>
      </c>
      <c r="G1421" s="2"/>
      <c r="H1421" s="2" t="s">
        <v>2215</v>
      </c>
      <c r="I1421" s="139"/>
      <c r="J1421" s="139" t="s">
        <v>1619</v>
      </c>
      <c r="K1421" s="139" t="s">
        <v>478</v>
      </c>
      <c r="L1421" s="139" t="s">
        <v>2210</v>
      </c>
      <c r="M1421" s="140" t="s">
        <v>8160</v>
      </c>
      <c r="N1421" s="141">
        <v>8.6</v>
      </c>
      <c r="O1421" s="142">
        <f t="shared" si="110"/>
        <v>80</v>
      </c>
      <c r="P1421" s="2">
        <v>80</v>
      </c>
      <c r="Q1421" s="2"/>
      <c r="R1421" s="143" t="e">
        <f t="shared" si="111"/>
        <v>#DIV/0!</v>
      </c>
      <c r="S1421" s="143">
        <f t="shared" si="112"/>
        <v>0</v>
      </c>
      <c r="T1421" s="144">
        <f>IF(P1421="nio",0,IF(P1421&gt;0,VLOOKUP(K1421,'3-Productie normen'!A:W,VLOOKUP(P1421,'3-Productie normen'!$B$37:$C$59,2,FALSE),FALSE)))/VLOOKUP(B1421,'2-Kosten per locatie'!$A$11:$C$31,3,FALSE)</f>
        <v>0</v>
      </c>
      <c r="U1421" s="144">
        <f t="shared" si="113"/>
        <v>0</v>
      </c>
      <c r="V1421" s="145" t="str">
        <f>VLOOKUP(K1421,'3-Productie normen'!A:AG,29,FALSE)</f>
        <v>B</v>
      </c>
      <c r="W1421" s="145"/>
      <c r="X1421" s="146"/>
      <c r="Y1421" s="147">
        <f t="shared" si="114"/>
        <v>688</v>
      </c>
    </row>
    <row r="1422" spans="1:25" s="148" customFormat="1" ht="13.9" customHeight="1">
      <c r="A1422" s="137">
        <v>1422</v>
      </c>
      <c r="B1422" s="138" t="s">
        <v>1427</v>
      </c>
      <c r="C1422" s="138" t="s">
        <v>1434</v>
      </c>
      <c r="D1422" s="138"/>
      <c r="E1422" s="2">
        <v>0</v>
      </c>
      <c r="F1422" s="2" t="s">
        <v>81</v>
      </c>
      <c r="G1422" s="2"/>
      <c r="H1422" s="2" t="s">
        <v>2216</v>
      </c>
      <c r="I1422" s="139"/>
      <c r="J1422" s="139" t="s">
        <v>1619</v>
      </c>
      <c r="K1422" s="139" t="s">
        <v>478</v>
      </c>
      <c r="L1422" s="139" t="s">
        <v>2210</v>
      </c>
      <c r="M1422" s="140" t="s">
        <v>8160</v>
      </c>
      <c r="N1422" s="141">
        <v>10.3</v>
      </c>
      <c r="O1422" s="142">
        <f t="shared" si="110"/>
        <v>80</v>
      </c>
      <c r="P1422" s="2">
        <v>80</v>
      </c>
      <c r="Q1422" s="2"/>
      <c r="R1422" s="143" t="e">
        <f t="shared" si="111"/>
        <v>#DIV/0!</v>
      </c>
      <c r="S1422" s="143">
        <f t="shared" si="112"/>
        <v>0</v>
      </c>
      <c r="T1422" s="144">
        <f>IF(P1422="nio",0,IF(P1422&gt;0,VLOOKUP(K1422,'3-Productie normen'!A:W,VLOOKUP(P1422,'3-Productie normen'!$B$37:$C$59,2,FALSE),FALSE)))/VLOOKUP(B1422,'2-Kosten per locatie'!$A$11:$C$31,3,FALSE)</f>
        <v>0</v>
      </c>
      <c r="U1422" s="144">
        <f t="shared" si="113"/>
        <v>0</v>
      </c>
      <c r="V1422" s="145" t="str">
        <f>VLOOKUP(K1422,'3-Productie normen'!A:AG,29,FALSE)</f>
        <v>B</v>
      </c>
      <c r="W1422" s="145"/>
      <c r="X1422" s="146"/>
      <c r="Y1422" s="147">
        <f t="shared" si="114"/>
        <v>824</v>
      </c>
    </row>
    <row r="1423" spans="1:25" s="148" customFormat="1" ht="13.9" customHeight="1">
      <c r="A1423" s="137">
        <v>1423</v>
      </c>
      <c r="B1423" s="138" t="s">
        <v>1427</v>
      </c>
      <c r="C1423" s="138" t="s">
        <v>1434</v>
      </c>
      <c r="D1423" s="138"/>
      <c r="E1423" s="2">
        <v>0</v>
      </c>
      <c r="F1423" s="2" t="s">
        <v>81</v>
      </c>
      <c r="G1423" s="2"/>
      <c r="H1423" s="2" t="s">
        <v>2217</v>
      </c>
      <c r="I1423" s="139"/>
      <c r="J1423" s="139" t="s">
        <v>2218</v>
      </c>
      <c r="K1423" s="139" t="s">
        <v>1510</v>
      </c>
      <c r="L1423" s="139" t="s">
        <v>2219</v>
      </c>
      <c r="M1423" s="140"/>
      <c r="N1423" s="141">
        <v>206.6</v>
      </c>
      <c r="O1423" s="142">
        <f t="shared" si="110"/>
        <v>200</v>
      </c>
      <c r="P1423" s="2">
        <v>200</v>
      </c>
      <c r="Q1423" s="2"/>
      <c r="R1423" s="143" t="e">
        <f t="shared" si="111"/>
        <v>#DIV/0!</v>
      </c>
      <c r="S1423" s="143">
        <f t="shared" si="112"/>
        <v>0</v>
      </c>
      <c r="T1423" s="144">
        <f>IF(P1423="nio",0,IF(P1423&gt;0,VLOOKUP(K1423,'3-Productie normen'!A:W,VLOOKUP(P1423,'3-Productie normen'!$B$37:$C$59,2,FALSE),FALSE)))/VLOOKUP(B1423,'2-Kosten per locatie'!$A$11:$C$31,3,FALSE)</f>
        <v>0</v>
      </c>
      <c r="U1423" s="144">
        <f t="shared" si="113"/>
        <v>0</v>
      </c>
      <c r="V1423" s="145" t="str">
        <f>VLOOKUP(K1423,'3-Productie normen'!A:AG,29,FALSE)</f>
        <v>L</v>
      </c>
      <c r="W1423" s="145"/>
      <c r="X1423" s="146"/>
      <c r="Y1423" s="147">
        <f t="shared" si="114"/>
        <v>41320</v>
      </c>
    </row>
    <row r="1424" spans="1:25" s="148" customFormat="1" ht="13.9" customHeight="1">
      <c r="A1424" s="137">
        <v>1424</v>
      </c>
      <c r="B1424" s="138" t="s">
        <v>1427</v>
      </c>
      <c r="C1424" s="138" t="s">
        <v>1434</v>
      </c>
      <c r="D1424" s="138"/>
      <c r="E1424" s="2">
        <v>0</v>
      </c>
      <c r="F1424" s="2" t="s">
        <v>81</v>
      </c>
      <c r="G1424" s="2"/>
      <c r="H1424" s="2" t="s">
        <v>2220</v>
      </c>
      <c r="I1424" s="139"/>
      <c r="J1424" s="139" t="s">
        <v>2134</v>
      </c>
      <c r="K1424" s="139" t="s">
        <v>259</v>
      </c>
      <c r="L1424" s="139" t="s">
        <v>2205</v>
      </c>
      <c r="M1424" s="140"/>
      <c r="N1424" s="141">
        <v>15.5</v>
      </c>
      <c r="O1424" s="142">
        <f t="shared" si="110"/>
        <v>0</v>
      </c>
      <c r="P1424" s="2" t="s">
        <v>477</v>
      </c>
      <c r="Q1424" s="2"/>
      <c r="R1424" s="143">
        <f t="shared" si="111"/>
        <v>0</v>
      </c>
      <c r="S1424" s="143">
        <f t="shared" si="112"/>
        <v>0</v>
      </c>
      <c r="T1424" s="144">
        <f>IF(P1424="nio",0,IF(P1424&gt;0,VLOOKUP(K1424,'3-Productie normen'!A:W,VLOOKUP(P1424,'3-Productie normen'!$B$37:$C$59,2,FALSE),FALSE)))/VLOOKUP(B1424,'2-Kosten per locatie'!$A$11:$C$31,3,FALSE)</f>
        <v>0</v>
      </c>
      <c r="U1424" s="144">
        <f t="shared" si="113"/>
        <v>0</v>
      </c>
      <c r="V1424" s="145">
        <f>VLOOKUP(K1424,'3-Productie normen'!A:AG,29,FALSE)</f>
        <v>0</v>
      </c>
      <c r="W1424" s="145"/>
      <c r="X1424" s="146"/>
      <c r="Y1424" s="147">
        <f t="shared" si="114"/>
        <v>0</v>
      </c>
    </row>
    <row r="1425" spans="1:25" s="148" customFormat="1" ht="13.9" customHeight="1">
      <c r="A1425" s="137">
        <v>1425</v>
      </c>
      <c r="B1425" s="138" t="s">
        <v>1427</v>
      </c>
      <c r="C1425" s="138" t="s">
        <v>1434</v>
      </c>
      <c r="D1425" s="138"/>
      <c r="E1425" s="2">
        <v>0</v>
      </c>
      <c r="F1425" s="2" t="s">
        <v>81</v>
      </c>
      <c r="G1425" s="2"/>
      <c r="H1425" s="2" t="s">
        <v>2221</v>
      </c>
      <c r="I1425" s="139"/>
      <c r="J1425" s="139" t="s">
        <v>175</v>
      </c>
      <c r="K1425" s="139" t="s">
        <v>1510</v>
      </c>
      <c r="L1425" s="139" t="s">
        <v>2205</v>
      </c>
      <c r="M1425" s="140"/>
      <c r="N1425" s="141">
        <v>12</v>
      </c>
      <c r="O1425" s="142">
        <f t="shared" si="110"/>
        <v>200</v>
      </c>
      <c r="P1425" s="2">
        <v>200</v>
      </c>
      <c r="Q1425" s="2"/>
      <c r="R1425" s="143" t="e">
        <f t="shared" si="111"/>
        <v>#DIV/0!</v>
      </c>
      <c r="S1425" s="143">
        <f t="shared" si="112"/>
        <v>0</v>
      </c>
      <c r="T1425" s="144">
        <f>IF(P1425="nio",0,IF(P1425&gt;0,VLOOKUP(K1425,'3-Productie normen'!A:W,VLOOKUP(P1425,'3-Productie normen'!$B$37:$C$59,2,FALSE),FALSE)))/VLOOKUP(B1425,'2-Kosten per locatie'!$A$11:$C$31,3,FALSE)</f>
        <v>0</v>
      </c>
      <c r="U1425" s="144">
        <f t="shared" si="113"/>
        <v>0</v>
      </c>
      <c r="V1425" s="145" t="str">
        <f>VLOOKUP(K1425,'3-Productie normen'!A:AG,29,FALSE)</f>
        <v>L</v>
      </c>
      <c r="W1425" s="145"/>
      <c r="X1425" s="146"/>
      <c r="Y1425" s="147">
        <f t="shared" si="114"/>
        <v>2400</v>
      </c>
    </row>
    <row r="1426" spans="1:25" s="148" customFormat="1" ht="13.9" customHeight="1">
      <c r="A1426" s="137">
        <v>1426</v>
      </c>
      <c r="B1426" s="138" t="s">
        <v>1427</v>
      </c>
      <c r="C1426" s="138" t="s">
        <v>1434</v>
      </c>
      <c r="D1426" s="138"/>
      <c r="E1426" s="2">
        <v>0</v>
      </c>
      <c r="F1426" s="2" t="s">
        <v>81</v>
      </c>
      <c r="G1426" s="2"/>
      <c r="H1426" s="2" t="s">
        <v>2222</v>
      </c>
      <c r="I1426" s="139"/>
      <c r="J1426" s="139" t="s">
        <v>2223</v>
      </c>
      <c r="K1426" s="139" t="s">
        <v>259</v>
      </c>
      <c r="L1426" s="139" t="s">
        <v>2224</v>
      </c>
      <c r="M1426" s="140"/>
      <c r="N1426" s="141">
        <v>53.7</v>
      </c>
      <c r="O1426" s="142">
        <f t="shared" si="110"/>
        <v>0</v>
      </c>
      <c r="P1426" s="2" t="s">
        <v>477</v>
      </c>
      <c r="Q1426" s="2"/>
      <c r="R1426" s="143">
        <f t="shared" si="111"/>
        <v>0</v>
      </c>
      <c r="S1426" s="143">
        <f t="shared" si="112"/>
        <v>0</v>
      </c>
      <c r="T1426" s="144">
        <f>IF(P1426="nio",0,IF(P1426&gt;0,VLOOKUP(K1426,'3-Productie normen'!A:W,VLOOKUP(P1426,'3-Productie normen'!$B$37:$C$59,2,FALSE),FALSE)))/VLOOKUP(B1426,'2-Kosten per locatie'!$A$11:$C$31,3,FALSE)</f>
        <v>0</v>
      </c>
      <c r="U1426" s="144">
        <f t="shared" si="113"/>
        <v>0</v>
      </c>
      <c r="V1426" s="145">
        <f>VLOOKUP(K1426,'3-Productie normen'!A:AG,29,FALSE)</f>
        <v>0</v>
      </c>
      <c r="W1426" s="145"/>
      <c r="X1426" s="146"/>
      <c r="Y1426" s="147">
        <f t="shared" si="114"/>
        <v>0</v>
      </c>
    </row>
    <row r="1427" spans="1:25" s="148" customFormat="1" ht="13.9" customHeight="1">
      <c r="A1427" s="137">
        <v>1427</v>
      </c>
      <c r="B1427" s="138" t="s">
        <v>1427</v>
      </c>
      <c r="C1427" s="138" t="s">
        <v>1434</v>
      </c>
      <c r="D1427" s="138"/>
      <c r="E1427" s="2">
        <v>0</v>
      </c>
      <c r="F1427" s="2" t="s">
        <v>81</v>
      </c>
      <c r="G1427" s="2"/>
      <c r="H1427" s="2" t="s">
        <v>2225</v>
      </c>
      <c r="I1427" s="139"/>
      <c r="J1427" s="139" t="s">
        <v>2223</v>
      </c>
      <c r="K1427" s="139" t="s">
        <v>259</v>
      </c>
      <c r="L1427" s="139" t="s">
        <v>2210</v>
      </c>
      <c r="M1427" s="140"/>
      <c r="N1427" s="141">
        <v>27.3</v>
      </c>
      <c r="O1427" s="142">
        <f t="shared" si="110"/>
        <v>0</v>
      </c>
      <c r="P1427" s="2" t="s">
        <v>477</v>
      </c>
      <c r="Q1427" s="2"/>
      <c r="R1427" s="143">
        <f t="shared" si="111"/>
        <v>0</v>
      </c>
      <c r="S1427" s="143">
        <f t="shared" si="112"/>
        <v>0</v>
      </c>
      <c r="T1427" s="144">
        <f>IF(P1427="nio",0,IF(P1427&gt;0,VLOOKUP(K1427,'3-Productie normen'!A:W,VLOOKUP(P1427,'3-Productie normen'!$B$37:$C$59,2,FALSE),FALSE)))/VLOOKUP(B1427,'2-Kosten per locatie'!$A$11:$C$31,3,FALSE)</f>
        <v>0</v>
      </c>
      <c r="U1427" s="144">
        <f t="shared" si="113"/>
        <v>0</v>
      </c>
      <c r="V1427" s="145">
        <f>VLOOKUP(K1427,'3-Productie normen'!A:AG,29,FALSE)</f>
        <v>0</v>
      </c>
      <c r="W1427" s="145"/>
      <c r="X1427" s="146"/>
      <c r="Y1427" s="147">
        <f t="shared" si="114"/>
        <v>0</v>
      </c>
    </row>
    <row r="1428" spans="1:25" s="148" customFormat="1" ht="13.9" customHeight="1">
      <c r="A1428" s="137">
        <v>1428</v>
      </c>
      <c r="B1428" s="138" t="s">
        <v>1427</v>
      </c>
      <c r="C1428" s="138" t="s">
        <v>1434</v>
      </c>
      <c r="D1428" s="138"/>
      <c r="E1428" s="2">
        <v>0</v>
      </c>
      <c r="F1428" s="2" t="s">
        <v>81</v>
      </c>
      <c r="G1428" s="2"/>
      <c r="H1428" s="2" t="s">
        <v>2226</v>
      </c>
      <c r="I1428" s="139"/>
      <c r="J1428" s="139" t="s">
        <v>2218</v>
      </c>
      <c r="K1428" s="139" t="s">
        <v>1510</v>
      </c>
      <c r="L1428" s="139" t="s">
        <v>2227</v>
      </c>
      <c r="M1428" s="140" t="s">
        <v>8160</v>
      </c>
      <c r="N1428" s="141">
        <v>70.7</v>
      </c>
      <c r="O1428" s="142">
        <f t="shared" si="110"/>
        <v>200</v>
      </c>
      <c r="P1428" s="2">
        <v>200</v>
      </c>
      <c r="Q1428" s="2"/>
      <c r="R1428" s="143" t="e">
        <f t="shared" si="111"/>
        <v>#DIV/0!</v>
      </c>
      <c r="S1428" s="143">
        <f t="shared" si="112"/>
        <v>0</v>
      </c>
      <c r="T1428" s="144">
        <f>IF(P1428="nio",0,IF(P1428&gt;0,VLOOKUP(K1428,'3-Productie normen'!A:W,VLOOKUP(P1428,'3-Productie normen'!$B$37:$C$59,2,FALSE),FALSE)))/VLOOKUP(B1428,'2-Kosten per locatie'!$A$11:$C$31,3,FALSE)</f>
        <v>0</v>
      </c>
      <c r="U1428" s="144">
        <f t="shared" si="113"/>
        <v>0</v>
      </c>
      <c r="V1428" s="145" t="str">
        <f>VLOOKUP(K1428,'3-Productie normen'!A:AG,29,FALSE)</f>
        <v>L</v>
      </c>
      <c r="W1428" s="145"/>
      <c r="X1428" s="146"/>
      <c r="Y1428" s="147">
        <f t="shared" si="114"/>
        <v>14140</v>
      </c>
    </row>
    <row r="1429" spans="1:25" s="148" customFormat="1" ht="13.9" customHeight="1">
      <c r="A1429" s="137">
        <v>1429</v>
      </c>
      <c r="B1429" s="138" t="s">
        <v>1427</v>
      </c>
      <c r="C1429" s="138" t="s">
        <v>1434</v>
      </c>
      <c r="D1429" s="138"/>
      <c r="E1429" s="2">
        <v>0</v>
      </c>
      <c r="F1429" s="2" t="s">
        <v>81</v>
      </c>
      <c r="G1429" s="2"/>
      <c r="H1429" s="2" t="s">
        <v>2228</v>
      </c>
      <c r="I1429" s="139"/>
      <c r="J1429" s="139" t="s">
        <v>323</v>
      </c>
      <c r="K1429" s="139" t="s">
        <v>321</v>
      </c>
      <c r="L1429" s="139" t="s">
        <v>2229</v>
      </c>
      <c r="M1429" s="140"/>
      <c r="N1429" s="141">
        <v>7.6</v>
      </c>
      <c r="O1429" s="142">
        <f t="shared" si="110"/>
        <v>400</v>
      </c>
      <c r="P1429" s="2">
        <v>200</v>
      </c>
      <c r="Q1429" s="2">
        <v>200</v>
      </c>
      <c r="R1429" s="143" t="e">
        <f t="shared" si="111"/>
        <v>#DIV/0!</v>
      </c>
      <c r="S1429" s="143" t="e">
        <f t="shared" si="112"/>
        <v>#DIV/0!</v>
      </c>
      <c r="T1429" s="144">
        <f>IF(P1429="nio",0,IF(P1429&gt;0,VLOOKUP(K1429,'3-Productie normen'!A:W,VLOOKUP(P1429,'3-Productie normen'!$B$37:$C$59,2,FALSE),FALSE)))/VLOOKUP(B1429,'2-Kosten per locatie'!$A$11:$C$31,3,FALSE)</f>
        <v>0</v>
      </c>
      <c r="U1429" s="144">
        <f t="shared" si="113"/>
        <v>0</v>
      </c>
      <c r="V1429" s="145" t="str">
        <f>VLOOKUP(K1429,'3-Productie normen'!A:AG,29,FALSE)</f>
        <v>S</v>
      </c>
      <c r="W1429" s="145"/>
      <c r="X1429" s="146"/>
      <c r="Y1429" s="147">
        <f t="shared" si="114"/>
        <v>3040</v>
      </c>
    </row>
    <row r="1430" spans="1:25" s="148" customFormat="1" ht="13.9" customHeight="1">
      <c r="A1430" s="137">
        <v>1430</v>
      </c>
      <c r="B1430" s="138" t="s">
        <v>1427</v>
      </c>
      <c r="C1430" s="138" t="s">
        <v>1434</v>
      </c>
      <c r="D1430" s="138"/>
      <c r="E1430" s="2">
        <v>0</v>
      </c>
      <c r="F1430" s="2" t="s">
        <v>81</v>
      </c>
      <c r="G1430" s="2"/>
      <c r="H1430" s="2" t="s">
        <v>2230</v>
      </c>
      <c r="I1430" s="139"/>
      <c r="J1430" s="139" t="s">
        <v>2231</v>
      </c>
      <c r="K1430" s="139" t="s">
        <v>4571</v>
      </c>
      <c r="L1430" s="139" t="s">
        <v>2210</v>
      </c>
      <c r="M1430" s="140" t="s">
        <v>8160</v>
      </c>
      <c r="N1430" s="141">
        <v>179.1</v>
      </c>
      <c r="O1430" s="142">
        <f t="shared" si="110"/>
        <v>200</v>
      </c>
      <c r="P1430" s="2">
        <v>200</v>
      </c>
      <c r="Q1430" s="2"/>
      <c r="R1430" s="143" t="e">
        <f t="shared" si="111"/>
        <v>#DIV/0!</v>
      </c>
      <c r="S1430" s="143">
        <f t="shared" si="112"/>
        <v>0</v>
      </c>
      <c r="T1430" s="144">
        <f>IF(P1430="nio",0,IF(P1430&gt;0,VLOOKUP(K1430,'3-Productie normen'!A:W,VLOOKUP(P1430,'3-Productie normen'!$B$37:$C$59,2,FALSE),FALSE)))/VLOOKUP(B1430,'2-Kosten per locatie'!$A$11:$C$31,3,FALSE)</f>
        <v>0</v>
      </c>
      <c r="U1430" s="144">
        <f t="shared" si="113"/>
        <v>0</v>
      </c>
      <c r="V1430" s="145" t="str">
        <f>VLOOKUP(K1430,'3-Productie normen'!A:AG,29,FALSE)</f>
        <v>V</v>
      </c>
      <c r="W1430" s="145"/>
      <c r="X1430" s="146"/>
      <c r="Y1430" s="147">
        <f t="shared" si="114"/>
        <v>35820</v>
      </c>
    </row>
    <row r="1431" spans="1:25" s="148" customFormat="1" ht="13.9" customHeight="1">
      <c r="A1431" s="137">
        <v>1431</v>
      </c>
      <c r="B1431" s="138" t="s">
        <v>1427</v>
      </c>
      <c r="C1431" s="138" t="s">
        <v>1434</v>
      </c>
      <c r="D1431" s="138"/>
      <c r="E1431" s="2">
        <v>0</v>
      </c>
      <c r="F1431" s="2" t="s">
        <v>81</v>
      </c>
      <c r="G1431" s="2"/>
      <c r="H1431" s="2" t="s">
        <v>2232</v>
      </c>
      <c r="I1431" s="139"/>
      <c r="J1431" s="139" t="s">
        <v>2233</v>
      </c>
      <c r="K1431" s="139" t="s">
        <v>304</v>
      </c>
      <c r="L1431" s="139" t="s">
        <v>2210</v>
      </c>
      <c r="M1431" s="140" t="s">
        <v>8160</v>
      </c>
      <c r="N1431" s="141">
        <v>61</v>
      </c>
      <c r="O1431" s="142">
        <f t="shared" si="110"/>
        <v>200</v>
      </c>
      <c r="P1431" s="2">
        <v>200</v>
      </c>
      <c r="Q1431" s="2"/>
      <c r="R1431" s="143" t="e">
        <f t="shared" si="111"/>
        <v>#DIV/0!</v>
      </c>
      <c r="S1431" s="143">
        <f t="shared" si="112"/>
        <v>0</v>
      </c>
      <c r="T1431" s="144">
        <f>IF(P1431="nio",0,IF(P1431&gt;0,VLOOKUP(K1431,'3-Productie normen'!A:W,VLOOKUP(P1431,'3-Productie normen'!$B$37:$C$59,2,FALSE),FALSE)))/VLOOKUP(B1431,'2-Kosten per locatie'!$A$11:$C$31,3,FALSE)</f>
        <v>0</v>
      </c>
      <c r="U1431" s="144">
        <f t="shared" si="113"/>
        <v>0</v>
      </c>
      <c r="V1431" s="145" t="str">
        <f>VLOOKUP(K1431,'3-Productie normen'!A:AG,29,FALSE)</f>
        <v>V</v>
      </c>
      <c r="W1431" s="145"/>
      <c r="X1431" s="146"/>
      <c r="Y1431" s="147">
        <f t="shared" si="114"/>
        <v>12200</v>
      </c>
    </row>
    <row r="1432" spans="1:25" s="148" customFormat="1" ht="13.9" customHeight="1">
      <c r="A1432" s="137">
        <v>1432</v>
      </c>
      <c r="B1432" s="138" t="s">
        <v>1427</v>
      </c>
      <c r="C1432" s="138" t="s">
        <v>1434</v>
      </c>
      <c r="D1432" s="138"/>
      <c r="E1432" s="2">
        <v>0</v>
      </c>
      <c r="F1432" s="2" t="s">
        <v>81</v>
      </c>
      <c r="G1432" s="2"/>
      <c r="H1432" s="2" t="s">
        <v>2234</v>
      </c>
      <c r="I1432" s="139"/>
      <c r="J1432" s="139" t="s">
        <v>1619</v>
      </c>
      <c r="K1432" s="139" t="s">
        <v>478</v>
      </c>
      <c r="L1432" s="139" t="s">
        <v>2210</v>
      </c>
      <c r="M1432" s="140" t="s">
        <v>8160</v>
      </c>
      <c r="N1432" s="141">
        <v>18.5</v>
      </c>
      <c r="O1432" s="142">
        <f t="shared" si="110"/>
        <v>80</v>
      </c>
      <c r="P1432" s="2">
        <v>80</v>
      </c>
      <c r="Q1432" s="2"/>
      <c r="R1432" s="143" t="e">
        <f t="shared" si="111"/>
        <v>#DIV/0!</v>
      </c>
      <c r="S1432" s="143">
        <f t="shared" si="112"/>
        <v>0</v>
      </c>
      <c r="T1432" s="144">
        <f>IF(P1432="nio",0,IF(P1432&gt;0,VLOOKUP(K1432,'3-Productie normen'!A:W,VLOOKUP(P1432,'3-Productie normen'!$B$37:$C$59,2,FALSE),FALSE)))/VLOOKUP(B1432,'2-Kosten per locatie'!$A$11:$C$31,3,FALSE)</f>
        <v>0</v>
      </c>
      <c r="U1432" s="144">
        <f t="shared" si="113"/>
        <v>0</v>
      </c>
      <c r="V1432" s="145" t="str">
        <f>VLOOKUP(K1432,'3-Productie normen'!A:AG,29,FALSE)</f>
        <v>B</v>
      </c>
      <c r="W1432" s="145"/>
      <c r="X1432" s="146"/>
      <c r="Y1432" s="147">
        <f t="shared" si="114"/>
        <v>1480</v>
      </c>
    </row>
    <row r="1433" spans="1:25" s="148" customFormat="1" ht="13.9" customHeight="1">
      <c r="A1433" s="137">
        <v>1433</v>
      </c>
      <c r="B1433" s="138" t="s">
        <v>1427</v>
      </c>
      <c r="C1433" s="138" t="s">
        <v>1434</v>
      </c>
      <c r="D1433" s="138"/>
      <c r="E1433" s="2">
        <v>0</v>
      </c>
      <c r="F1433" s="2" t="s">
        <v>81</v>
      </c>
      <c r="G1433" s="2"/>
      <c r="H1433" s="2" t="s">
        <v>2235</v>
      </c>
      <c r="I1433" s="139"/>
      <c r="J1433" s="139" t="s">
        <v>1619</v>
      </c>
      <c r="K1433" s="139" t="s">
        <v>478</v>
      </c>
      <c r="L1433" s="139" t="s">
        <v>2210</v>
      </c>
      <c r="M1433" s="140" t="s">
        <v>8160</v>
      </c>
      <c r="N1433" s="141">
        <v>15.1</v>
      </c>
      <c r="O1433" s="142">
        <f t="shared" si="110"/>
        <v>80</v>
      </c>
      <c r="P1433" s="2">
        <v>80</v>
      </c>
      <c r="Q1433" s="2"/>
      <c r="R1433" s="143" t="e">
        <f t="shared" si="111"/>
        <v>#DIV/0!</v>
      </c>
      <c r="S1433" s="143">
        <f t="shared" si="112"/>
        <v>0</v>
      </c>
      <c r="T1433" s="144">
        <f>IF(P1433="nio",0,IF(P1433&gt;0,VLOOKUP(K1433,'3-Productie normen'!A:W,VLOOKUP(P1433,'3-Productie normen'!$B$37:$C$59,2,FALSE),FALSE)))/VLOOKUP(B1433,'2-Kosten per locatie'!$A$11:$C$31,3,FALSE)</f>
        <v>0</v>
      </c>
      <c r="U1433" s="144">
        <f t="shared" si="113"/>
        <v>0</v>
      </c>
      <c r="V1433" s="145" t="str">
        <f>VLOOKUP(K1433,'3-Productie normen'!A:AG,29,FALSE)</f>
        <v>B</v>
      </c>
      <c r="W1433" s="145"/>
      <c r="X1433" s="146"/>
      <c r="Y1433" s="147">
        <f t="shared" si="114"/>
        <v>1208</v>
      </c>
    </row>
    <row r="1434" spans="1:25" s="148" customFormat="1" ht="13.9" customHeight="1">
      <c r="A1434" s="137">
        <v>1434</v>
      </c>
      <c r="B1434" s="138" t="s">
        <v>1427</v>
      </c>
      <c r="C1434" s="138" t="s">
        <v>1434</v>
      </c>
      <c r="D1434" s="138"/>
      <c r="E1434" s="2">
        <v>0</v>
      </c>
      <c r="F1434" s="2" t="s">
        <v>81</v>
      </c>
      <c r="G1434" s="2"/>
      <c r="H1434" s="2" t="s">
        <v>2236</v>
      </c>
      <c r="I1434" s="139"/>
      <c r="J1434" s="139" t="s">
        <v>1619</v>
      </c>
      <c r="K1434" s="139" t="s">
        <v>478</v>
      </c>
      <c r="L1434" s="139" t="s">
        <v>2210</v>
      </c>
      <c r="M1434" s="140" t="s">
        <v>8160</v>
      </c>
      <c r="N1434" s="141">
        <v>19.2</v>
      </c>
      <c r="O1434" s="142">
        <f t="shared" si="110"/>
        <v>80</v>
      </c>
      <c r="P1434" s="2">
        <v>80</v>
      </c>
      <c r="Q1434" s="2"/>
      <c r="R1434" s="143" t="e">
        <f t="shared" si="111"/>
        <v>#DIV/0!</v>
      </c>
      <c r="S1434" s="143">
        <f t="shared" si="112"/>
        <v>0</v>
      </c>
      <c r="T1434" s="144">
        <f>IF(P1434="nio",0,IF(P1434&gt;0,VLOOKUP(K1434,'3-Productie normen'!A:W,VLOOKUP(P1434,'3-Productie normen'!$B$37:$C$59,2,FALSE),FALSE)))/VLOOKUP(B1434,'2-Kosten per locatie'!$A$11:$C$31,3,FALSE)</f>
        <v>0</v>
      </c>
      <c r="U1434" s="144">
        <f t="shared" si="113"/>
        <v>0</v>
      </c>
      <c r="V1434" s="145" t="str">
        <f>VLOOKUP(K1434,'3-Productie normen'!A:AG,29,FALSE)</f>
        <v>B</v>
      </c>
      <c r="W1434" s="145"/>
      <c r="X1434" s="146"/>
      <c r="Y1434" s="147">
        <f t="shared" si="114"/>
        <v>1536</v>
      </c>
    </row>
    <row r="1435" spans="1:25" s="148" customFormat="1" ht="13.9" customHeight="1">
      <c r="A1435" s="137">
        <v>1435</v>
      </c>
      <c r="B1435" s="138" t="s">
        <v>1427</v>
      </c>
      <c r="C1435" s="138" t="s">
        <v>1434</v>
      </c>
      <c r="D1435" s="138"/>
      <c r="E1435" s="2">
        <v>0</v>
      </c>
      <c r="F1435" s="2" t="s">
        <v>81</v>
      </c>
      <c r="G1435" s="2"/>
      <c r="H1435" s="2" t="s">
        <v>2237</v>
      </c>
      <c r="I1435" s="139"/>
      <c r="J1435" s="139" t="s">
        <v>323</v>
      </c>
      <c r="K1435" s="139" t="s">
        <v>321</v>
      </c>
      <c r="L1435" s="139" t="s">
        <v>2205</v>
      </c>
      <c r="M1435" s="140"/>
      <c r="N1435" s="141">
        <v>2.2000000000000002</v>
      </c>
      <c r="O1435" s="142">
        <f t="shared" si="110"/>
        <v>400</v>
      </c>
      <c r="P1435" s="2">
        <v>200</v>
      </c>
      <c r="Q1435" s="2">
        <v>200</v>
      </c>
      <c r="R1435" s="143" t="e">
        <f t="shared" si="111"/>
        <v>#DIV/0!</v>
      </c>
      <c r="S1435" s="143" t="e">
        <f t="shared" si="112"/>
        <v>#DIV/0!</v>
      </c>
      <c r="T1435" s="144">
        <f>IF(P1435="nio",0,IF(P1435&gt;0,VLOOKUP(K1435,'3-Productie normen'!A:W,VLOOKUP(P1435,'3-Productie normen'!$B$37:$C$59,2,FALSE),FALSE)))/VLOOKUP(B1435,'2-Kosten per locatie'!$A$11:$C$31,3,FALSE)</f>
        <v>0</v>
      </c>
      <c r="U1435" s="144">
        <f t="shared" si="113"/>
        <v>0</v>
      </c>
      <c r="V1435" s="145" t="str">
        <f>VLOOKUP(K1435,'3-Productie normen'!A:AG,29,FALSE)</f>
        <v>S</v>
      </c>
      <c r="W1435" s="145"/>
      <c r="X1435" s="146"/>
      <c r="Y1435" s="147">
        <f t="shared" si="114"/>
        <v>880.00000000000011</v>
      </c>
    </row>
    <row r="1436" spans="1:25" s="148" customFormat="1" ht="13.9" customHeight="1">
      <c r="A1436" s="137">
        <v>1436</v>
      </c>
      <c r="B1436" s="138" t="s">
        <v>1427</v>
      </c>
      <c r="C1436" s="138" t="s">
        <v>1434</v>
      </c>
      <c r="D1436" s="138"/>
      <c r="E1436" s="2">
        <v>0</v>
      </c>
      <c r="F1436" s="2" t="s">
        <v>81</v>
      </c>
      <c r="G1436" s="2"/>
      <c r="H1436" s="2" t="s">
        <v>2238</v>
      </c>
      <c r="I1436" s="139"/>
      <c r="J1436" s="139" t="s">
        <v>323</v>
      </c>
      <c r="K1436" s="139" t="s">
        <v>321</v>
      </c>
      <c r="L1436" s="139" t="s">
        <v>2205</v>
      </c>
      <c r="M1436" s="140"/>
      <c r="N1436" s="141">
        <v>4.8</v>
      </c>
      <c r="O1436" s="142">
        <f t="shared" si="110"/>
        <v>400</v>
      </c>
      <c r="P1436" s="2">
        <v>200</v>
      </c>
      <c r="Q1436" s="2">
        <v>200</v>
      </c>
      <c r="R1436" s="143" t="e">
        <f t="shared" si="111"/>
        <v>#DIV/0!</v>
      </c>
      <c r="S1436" s="143" t="e">
        <f t="shared" si="112"/>
        <v>#DIV/0!</v>
      </c>
      <c r="T1436" s="144">
        <f>IF(P1436="nio",0,IF(P1436&gt;0,VLOOKUP(K1436,'3-Productie normen'!A:W,VLOOKUP(P1436,'3-Productie normen'!$B$37:$C$59,2,FALSE),FALSE)))/VLOOKUP(B1436,'2-Kosten per locatie'!$A$11:$C$31,3,FALSE)</f>
        <v>0</v>
      </c>
      <c r="U1436" s="144">
        <f t="shared" si="113"/>
        <v>0</v>
      </c>
      <c r="V1436" s="145" t="str">
        <f>VLOOKUP(K1436,'3-Productie normen'!A:AG,29,FALSE)</f>
        <v>S</v>
      </c>
      <c r="W1436" s="145"/>
      <c r="X1436" s="146"/>
      <c r="Y1436" s="147">
        <f t="shared" si="114"/>
        <v>1920</v>
      </c>
    </row>
    <row r="1437" spans="1:25" s="148" customFormat="1" ht="13.9" customHeight="1">
      <c r="A1437" s="137">
        <v>1437</v>
      </c>
      <c r="B1437" s="138" t="s">
        <v>1427</v>
      </c>
      <c r="C1437" s="138" t="s">
        <v>1434</v>
      </c>
      <c r="D1437" s="138"/>
      <c r="E1437" s="2">
        <v>0</v>
      </c>
      <c r="F1437" s="2" t="s">
        <v>81</v>
      </c>
      <c r="G1437" s="2"/>
      <c r="H1437" s="2" t="s">
        <v>2239</v>
      </c>
      <c r="I1437" s="139"/>
      <c r="J1437" s="139" t="s">
        <v>323</v>
      </c>
      <c r="K1437" s="139" t="s">
        <v>321</v>
      </c>
      <c r="L1437" s="139" t="s">
        <v>2205</v>
      </c>
      <c r="M1437" s="140"/>
      <c r="N1437" s="141">
        <v>4.5999999999999996</v>
      </c>
      <c r="O1437" s="142">
        <f t="shared" si="110"/>
        <v>400</v>
      </c>
      <c r="P1437" s="2">
        <v>200</v>
      </c>
      <c r="Q1437" s="2">
        <v>200</v>
      </c>
      <c r="R1437" s="143" t="e">
        <f t="shared" si="111"/>
        <v>#DIV/0!</v>
      </c>
      <c r="S1437" s="143" t="e">
        <f t="shared" si="112"/>
        <v>#DIV/0!</v>
      </c>
      <c r="T1437" s="144">
        <f>IF(P1437="nio",0,IF(P1437&gt;0,VLOOKUP(K1437,'3-Productie normen'!A:W,VLOOKUP(P1437,'3-Productie normen'!$B$37:$C$59,2,FALSE),FALSE)))/VLOOKUP(B1437,'2-Kosten per locatie'!$A$11:$C$31,3,FALSE)</f>
        <v>0</v>
      </c>
      <c r="U1437" s="144">
        <f t="shared" si="113"/>
        <v>0</v>
      </c>
      <c r="V1437" s="145" t="str">
        <f>VLOOKUP(K1437,'3-Productie normen'!A:AG,29,FALSE)</f>
        <v>S</v>
      </c>
      <c r="W1437" s="145"/>
      <c r="X1437" s="146"/>
      <c r="Y1437" s="147">
        <f t="shared" si="114"/>
        <v>1839.9999999999998</v>
      </c>
    </row>
    <row r="1438" spans="1:25" s="148" customFormat="1" ht="13.9" customHeight="1">
      <c r="A1438" s="137">
        <v>1438</v>
      </c>
      <c r="B1438" s="138" t="s">
        <v>1427</v>
      </c>
      <c r="C1438" s="138" t="s">
        <v>1434</v>
      </c>
      <c r="D1438" s="138"/>
      <c r="E1438" s="2">
        <v>0</v>
      </c>
      <c r="F1438" s="2" t="s">
        <v>81</v>
      </c>
      <c r="G1438" s="2"/>
      <c r="H1438" s="2" t="s">
        <v>2240</v>
      </c>
      <c r="I1438" s="139"/>
      <c r="J1438" s="139" t="s">
        <v>323</v>
      </c>
      <c r="K1438" s="139" t="s">
        <v>321</v>
      </c>
      <c r="L1438" s="139" t="s">
        <v>2205</v>
      </c>
      <c r="M1438" s="140"/>
      <c r="N1438" s="141">
        <v>10.8</v>
      </c>
      <c r="O1438" s="142">
        <f t="shared" si="110"/>
        <v>400</v>
      </c>
      <c r="P1438" s="2">
        <v>200</v>
      </c>
      <c r="Q1438" s="2">
        <v>200</v>
      </c>
      <c r="R1438" s="143" t="e">
        <f t="shared" si="111"/>
        <v>#DIV/0!</v>
      </c>
      <c r="S1438" s="143" t="e">
        <f t="shared" si="112"/>
        <v>#DIV/0!</v>
      </c>
      <c r="T1438" s="144">
        <f>IF(P1438="nio",0,IF(P1438&gt;0,VLOOKUP(K1438,'3-Productie normen'!A:W,VLOOKUP(P1438,'3-Productie normen'!$B$37:$C$59,2,FALSE),FALSE)))/VLOOKUP(B1438,'2-Kosten per locatie'!$A$11:$C$31,3,FALSE)</f>
        <v>0</v>
      </c>
      <c r="U1438" s="144">
        <f t="shared" si="113"/>
        <v>0</v>
      </c>
      <c r="V1438" s="145" t="str">
        <f>VLOOKUP(K1438,'3-Productie normen'!A:AG,29,FALSE)</f>
        <v>S</v>
      </c>
      <c r="W1438" s="145"/>
      <c r="X1438" s="146"/>
      <c r="Y1438" s="147">
        <f t="shared" si="114"/>
        <v>4320</v>
      </c>
    </row>
    <row r="1439" spans="1:25" s="148" customFormat="1" ht="13.9" customHeight="1">
      <c r="A1439" s="137">
        <v>1439</v>
      </c>
      <c r="B1439" s="138" t="s">
        <v>1427</v>
      </c>
      <c r="C1439" s="138" t="s">
        <v>1434</v>
      </c>
      <c r="D1439" s="138"/>
      <c r="E1439" s="2">
        <v>0</v>
      </c>
      <c r="F1439" s="2" t="s">
        <v>81</v>
      </c>
      <c r="G1439" s="2"/>
      <c r="H1439" s="2" t="s">
        <v>2241</v>
      </c>
      <c r="I1439" s="139"/>
      <c r="J1439" s="139" t="s">
        <v>323</v>
      </c>
      <c r="K1439" s="139" t="s">
        <v>321</v>
      </c>
      <c r="L1439" s="139" t="s">
        <v>2205</v>
      </c>
      <c r="M1439" s="140"/>
      <c r="N1439" s="141">
        <v>5.8</v>
      </c>
      <c r="O1439" s="142">
        <f t="shared" si="110"/>
        <v>400</v>
      </c>
      <c r="P1439" s="2">
        <v>200</v>
      </c>
      <c r="Q1439" s="2">
        <v>200</v>
      </c>
      <c r="R1439" s="143" t="e">
        <f t="shared" si="111"/>
        <v>#DIV/0!</v>
      </c>
      <c r="S1439" s="143" t="e">
        <f t="shared" si="112"/>
        <v>#DIV/0!</v>
      </c>
      <c r="T1439" s="144">
        <f>IF(P1439="nio",0,IF(P1439&gt;0,VLOOKUP(K1439,'3-Productie normen'!A:W,VLOOKUP(P1439,'3-Productie normen'!$B$37:$C$59,2,FALSE),FALSE)))/VLOOKUP(B1439,'2-Kosten per locatie'!$A$11:$C$31,3,FALSE)</f>
        <v>0</v>
      </c>
      <c r="U1439" s="144">
        <f t="shared" si="113"/>
        <v>0</v>
      </c>
      <c r="V1439" s="145" t="str">
        <f>VLOOKUP(K1439,'3-Productie normen'!A:AG,29,FALSE)</f>
        <v>S</v>
      </c>
      <c r="W1439" s="145"/>
      <c r="X1439" s="146"/>
      <c r="Y1439" s="147">
        <f t="shared" si="114"/>
        <v>2320</v>
      </c>
    </row>
    <row r="1440" spans="1:25" s="148" customFormat="1" ht="13.9" customHeight="1">
      <c r="A1440" s="137">
        <v>1440</v>
      </c>
      <c r="B1440" s="138" t="s">
        <v>1427</v>
      </c>
      <c r="C1440" s="138" t="s">
        <v>1434</v>
      </c>
      <c r="D1440" s="138"/>
      <c r="E1440" s="2">
        <v>0</v>
      </c>
      <c r="F1440" s="2" t="s">
        <v>81</v>
      </c>
      <c r="G1440" s="2"/>
      <c r="H1440" s="2" t="s">
        <v>2242</v>
      </c>
      <c r="I1440" s="139"/>
      <c r="J1440" s="139" t="s">
        <v>323</v>
      </c>
      <c r="K1440" s="139" t="s">
        <v>321</v>
      </c>
      <c r="L1440" s="139" t="s">
        <v>2205</v>
      </c>
      <c r="M1440" s="140"/>
      <c r="N1440" s="141">
        <v>5.4</v>
      </c>
      <c r="O1440" s="142">
        <f t="shared" si="110"/>
        <v>400</v>
      </c>
      <c r="P1440" s="2">
        <v>200</v>
      </c>
      <c r="Q1440" s="2">
        <v>200</v>
      </c>
      <c r="R1440" s="143" t="e">
        <f t="shared" si="111"/>
        <v>#DIV/0!</v>
      </c>
      <c r="S1440" s="143" t="e">
        <f t="shared" si="112"/>
        <v>#DIV/0!</v>
      </c>
      <c r="T1440" s="144">
        <f>IF(P1440="nio",0,IF(P1440&gt;0,VLOOKUP(K1440,'3-Productie normen'!A:W,VLOOKUP(P1440,'3-Productie normen'!$B$37:$C$59,2,FALSE),FALSE)))/VLOOKUP(B1440,'2-Kosten per locatie'!$A$11:$C$31,3,FALSE)</f>
        <v>0</v>
      </c>
      <c r="U1440" s="144">
        <f t="shared" si="113"/>
        <v>0</v>
      </c>
      <c r="V1440" s="145" t="str">
        <f>VLOOKUP(K1440,'3-Productie normen'!A:AG,29,FALSE)</f>
        <v>S</v>
      </c>
      <c r="W1440" s="145"/>
      <c r="X1440" s="146"/>
      <c r="Y1440" s="147">
        <f t="shared" si="114"/>
        <v>2160</v>
      </c>
    </row>
    <row r="1441" spans="1:25" s="148" customFormat="1" ht="13.9" customHeight="1">
      <c r="A1441" s="137">
        <v>1441</v>
      </c>
      <c r="B1441" s="138" t="s">
        <v>1427</v>
      </c>
      <c r="C1441" s="138" t="s">
        <v>1434</v>
      </c>
      <c r="D1441" s="138"/>
      <c r="E1441" s="2">
        <v>0</v>
      </c>
      <c r="F1441" s="2" t="s">
        <v>81</v>
      </c>
      <c r="G1441" s="2"/>
      <c r="H1441" s="2" t="s">
        <v>2243</v>
      </c>
      <c r="I1441" s="139"/>
      <c r="J1441" s="139" t="s">
        <v>2244</v>
      </c>
      <c r="K1441" s="139" t="s">
        <v>259</v>
      </c>
      <c r="L1441" s="139" t="s">
        <v>2245</v>
      </c>
      <c r="M1441" s="140"/>
      <c r="N1441" s="141">
        <v>10.4</v>
      </c>
      <c r="O1441" s="142">
        <f t="shared" si="110"/>
        <v>0</v>
      </c>
      <c r="P1441" s="2" t="s">
        <v>477</v>
      </c>
      <c r="Q1441" s="2"/>
      <c r="R1441" s="143">
        <f t="shared" si="111"/>
        <v>0</v>
      </c>
      <c r="S1441" s="143">
        <f t="shared" si="112"/>
        <v>0</v>
      </c>
      <c r="T1441" s="144">
        <f>IF(P1441="nio",0,IF(P1441&gt;0,VLOOKUP(K1441,'3-Productie normen'!A:W,VLOOKUP(P1441,'3-Productie normen'!$B$37:$C$59,2,FALSE),FALSE)))/VLOOKUP(B1441,'2-Kosten per locatie'!$A$11:$C$31,3,FALSE)</f>
        <v>0</v>
      </c>
      <c r="U1441" s="144">
        <f t="shared" si="113"/>
        <v>0</v>
      </c>
      <c r="V1441" s="145">
        <f>VLOOKUP(K1441,'3-Productie normen'!A:AG,29,FALSE)</f>
        <v>0</v>
      </c>
      <c r="W1441" s="145"/>
      <c r="X1441" s="146"/>
      <c r="Y1441" s="147">
        <f t="shared" si="114"/>
        <v>0</v>
      </c>
    </row>
    <row r="1442" spans="1:25" s="148" customFormat="1" ht="13.9" customHeight="1">
      <c r="A1442" s="137">
        <v>1442</v>
      </c>
      <c r="B1442" s="138" t="s">
        <v>1427</v>
      </c>
      <c r="C1442" s="138" t="s">
        <v>1434</v>
      </c>
      <c r="D1442" s="138"/>
      <c r="E1442" s="2">
        <v>0</v>
      </c>
      <c r="F1442" s="2" t="s">
        <v>81</v>
      </c>
      <c r="G1442" s="2"/>
      <c r="H1442" s="2" t="s">
        <v>2246</v>
      </c>
      <c r="I1442" s="139"/>
      <c r="J1442" s="139" t="s">
        <v>55</v>
      </c>
      <c r="K1442" s="139" t="s">
        <v>290</v>
      </c>
      <c r="L1442" s="139" t="s">
        <v>1275</v>
      </c>
      <c r="M1442" s="140"/>
      <c r="N1442" s="141">
        <v>5.9</v>
      </c>
      <c r="O1442" s="142">
        <f t="shared" si="110"/>
        <v>200</v>
      </c>
      <c r="P1442" s="2">
        <v>200</v>
      </c>
      <c r="Q1442" s="2"/>
      <c r="R1442" s="143" t="e">
        <f t="shared" si="111"/>
        <v>#DIV/0!</v>
      </c>
      <c r="S1442" s="143">
        <f t="shared" si="112"/>
        <v>0</v>
      </c>
      <c r="T1442" s="144">
        <f>IF(P1442="nio",0,IF(P1442&gt;0,VLOOKUP(K1442,'3-Productie normen'!A:W,VLOOKUP(P1442,'3-Productie normen'!$B$37:$C$59,2,FALSE),FALSE)))/VLOOKUP(B1442,'2-Kosten per locatie'!$A$11:$C$31,3,FALSE)</f>
        <v>0</v>
      </c>
      <c r="U1442" s="144">
        <f t="shared" si="113"/>
        <v>0</v>
      </c>
      <c r="V1442" s="145" t="str">
        <f>VLOOKUP(K1442,'3-Productie normen'!A:AG,29,FALSE)</f>
        <v>V</v>
      </c>
      <c r="W1442" s="145"/>
      <c r="X1442" s="146"/>
      <c r="Y1442" s="147">
        <f t="shared" si="114"/>
        <v>1180</v>
      </c>
    </row>
    <row r="1443" spans="1:25" s="148" customFormat="1" ht="13.9" customHeight="1">
      <c r="A1443" s="137">
        <v>1443</v>
      </c>
      <c r="B1443" s="138" t="s">
        <v>1427</v>
      </c>
      <c r="C1443" s="138" t="s">
        <v>1434</v>
      </c>
      <c r="D1443" s="138"/>
      <c r="E1443" s="2">
        <v>0</v>
      </c>
      <c r="F1443" s="2" t="s">
        <v>81</v>
      </c>
      <c r="G1443" s="2"/>
      <c r="H1443" s="2" t="s">
        <v>2247</v>
      </c>
      <c r="I1443" s="139"/>
      <c r="J1443" s="139" t="s">
        <v>253</v>
      </c>
      <c r="K1443" s="139" t="s">
        <v>4571</v>
      </c>
      <c r="L1443" s="139" t="s">
        <v>2210</v>
      </c>
      <c r="M1443" s="140" t="s">
        <v>8160</v>
      </c>
      <c r="N1443" s="141">
        <v>39.799999999999997</v>
      </c>
      <c r="O1443" s="142">
        <f t="shared" si="110"/>
        <v>200</v>
      </c>
      <c r="P1443" s="2">
        <v>200</v>
      </c>
      <c r="Q1443" s="2"/>
      <c r="R1443" s="143" t="e">
        <f t="shared" si="111"/>
        <v>#DIV/0!</v>
      </c>
      <c r="S1443" s="143">
        <f t="shared" si="112"/>
        <v>0</v>
      </c>
      <c r="T1443" s="144">
        <f>IF(P1443="nio",0,IF(P1443&gt;0,VLOOKUP(K1443,'3-Productie normen'!A:W,VLOOKUP(P1443,'3-Productie normen'!$B$37:$C$59,2,FALSE),FALSE)))/VLOOKUP(B1443,'2-Kosten per locatie'!$A$11:$C$31,3,FALSE)</f>
        <v>0</v>
      </c>
      <c r="U1443" s="144">
        <f t="shared" si="113"/>
        <v>0</v>
      </c>
      <c r="V1443" s="145" t="str">
        <f>VLOOKUP(K1443,'3-Productie normen'!A:AG,29,FALSE)</f>
        <v>V</v>
      </c>
      <c r="W1443" s="145"/>
      <c r="X1443" s="146"/>
      <c r="Y1443" s="147">
        <f t="shared" si="114"/>
        <v>7959.9999999999991</v>
      </c>
    </row>
    <row r="1444" spans="1:25" s="148" customFormat="1" ht="13.9" customHeight="1">
      <c r="A1444" s="137">
        <v>1444</v>
      </c>
      <c r="B1444" s="138" t="s">
        <v>1427</v>
      </c>
      <c r="C1444" s="138" t="s">
        <v>1434</v>
      </c>
      <c r="D1444" s="138"/>
      <c r="E1444" s="2">
        <v>0</v>
      </c>
      <c r="F1444" s="2" t="s">
        <v>81</v>
      </c>
      <c r="G1444" s="2"/>
      <c r="H1444" s="2" t="s">
        <v>2248</v>
      </c>
      <c r="I1444" s="139"/>
      <c r="J1444" s="139" t="s">
        <v>253</v>
      </c>
      <c r="K1444" s="139" t="s">
        <v>4571</v>
      </c>
      <c r="L1444" s="139" t="s">
        <v>2210</v>
      </c>
      <c r="M1444" s="140" t="s">
        <v>8160</v>
      </c>
      <c r="N1444" s="141">
        <v>22.3</v>
      </c>
      <c r="O1444" s="142">
        <f t="shared" si="110"/>
        <v>200</v>
      </c>
      <c r="P1444" s="2">
        <v>200</v>
      </c>
      <c r="Q1444" s="2"/>
      <c r="R1444" s="143" t="e">
        <f t="shared" si="111"/>
        <v>#DIV/0!</v>
      </c>
      <c r="S1444" s="143">
        <f t="shared" si="112"/>
        <v>0</v>
      </c>
      <c r="T1444" s="144">
        <f>IF(P1444="nio",0,IF(P1444&gt;0,VLOOKUP(K1444,'3-Productie normen'!A:W,VLOOKUP(P1444,'3-Productie normen'!$B$37:$C$59,2,FALSE),FALSE)))/VLOOKUP(B1444,'2-Kosten per locatie'!$A$11:$C$31,3,FALSE)</f>
        <v>0</v>
      </c>
      <c r="U1444" s="144">
        <f t="shared" si="113"/>
        <v>0</v>
      </c>
      <c r="V1444" s="145" t="str">
        <f>VLOOKUP(K1444,'3-Productie normen'!A:AG,29,FALSE)</f>
        <v>V</v>
      </c>
      <c r="W1444" s="145"/>
      <c r="X1444" s="146"/>
      <c r="Y1444" s="147">
        <f t="shared" si="114"/>
        <v>4460</v>
      </c>
    </row>
    <row r="1445" spans="1:25" s="148" customFormat="1" ht="13.9" customHeight="1">
      <c r="A1445" s="137">
        <v>1445</v>
      </c>
      <c r="B1445" s="138" t="s">
        <v>1427</v>
      </c>
      <c r="C1445" s="138" t="s">
        <v>1434</v>
      </c>
      <c r="D1445" s="138"/>
      <c r="E1445" s="2">
        <v>0</v>
      </c>
      <c r="F1445" s="2" t="s">
        <v>81</v>
      </c>
      <c r="G1445" s="2"/>
      <c r="H1445" s="2" t="s">
        <v>2249</v>
      </c>
      <c r="I1445" s="139"/>
      <c r="J1445" s="139" t="s">
        <v>253</v>
      </c>
      <c r="K1445" s="139" t="s">
        <v>4571</v>
      </c>
      <c r="L1445" s="139" t="s">
        <v>2210</v>
      </c>
      <c r="M1445" s="140" t="s">
        <v>8160</v>
      </c>
      <c r="N1445" s="141">
        <v>32</v>
      </c>
      <c r="O1445" s="142">
        <f t="shared" si="110"/>
        <v>200</v>
      </c>
      <c r="P1445" s="2">
        <v>200</v>
      </c>
      <c r="Q1445" s="2"/>
      <c r="R1445" s="143" t="e">
        <f t="shared" si="111"/>
        <v>#DIV/0!</v>
      </c>
      <c r="S1445" s="143">
        <f t="shared" si="112"/>
        <v>0</v>
      </c>
      <c r="T1445" s="144">
        <f>IF(P1445="nio",0,IF(P1445&gt;0,VLOOKUP(K1445,'3-Productie normen'!A:W,VLOOKUP(P1445,'3-Productie normen'!$B$37:$C$59,2,FALSE),FALSE)))/VLOOKUP(B1445,'2-Kosten per locatie'!$A$11:$C$31,3,FALSE)</f>
        <v>0</v>
      </c>
      <c r="U1445" s="144">
        <f t="shared" si="113"/>
        <v>0</v>
      </c>
      <c r="V1445" s="145" t="str">
        <f>VLOOKUP(K1445,'3-Productie normen'!A:AG,29,FALSE)</f>
        <v>V</v>
      </c>
      <c r="W1445" s="145"/>
      <c r="X1445" s="146"/>
      <c r="Y1445" s="147">
        <f t="shared" si="114"/>
        <v>6400</v>
      </c>
    </row>
    <row r="1446" spans="1:25" s="148" customFormat="1" ht="13.9" customHeight="1">
      <c r="A1446" s="137">
        <v>1446</v>
      </c>
      <c r="B1446" s="138" t="s">
        <v>1427</v>
      </c>
      <c r="C1446" s="138" t="s">
        <v>1434</v>
      </c>
      <c r="D1446" s="138"/>
      <c r="E1446" s="2">
        <v>0</v>
      </c>
      <c r="F1446" s="2" t="s">
        <v>81</v>
      </c>
      <c r="G1446" s="2"/>
      <c r="H1446" s="2" t="s">
        <v>2250</v>
      </c>
      <c r="I1446" s="139"/>
      <c r="J1446" s="139" t="s">
        <v>2134</v>
      </c>
      <c r="K1446" s="139" t="s">
        <v>259</v>
      </c>
      <c r="L1446" s="139" t="s">
        <v>2210</v>
      </c>
      <c r="M1446" s="140"/>
      <c r="N1446" s="141">
        <v>6.9</v>
      </c>
      <c r="O1446" s="142">
        <f t="shared" si="110"/>
        <v>0</v>
      </c>
      <c r="P1446" s="2" t="s">
        <v>477</v>
      </c>
      <c r="Q1446" s="2"/>
      <c r="R1446" s="143">
        <f t="shared" si="111"/>
        <v>0</v>
      </c>
      <c r="S1446" s="143">
        <f t="shared" si="112"/>
        <v>0</v>
      </c>
      <c r="T1446" s="144">
        <f>IF(P1446="nio",0,IF(P1446&gt;0,VLOOKUP(K1446,'3-Productie normen'!A:W,VLOOKUP(P1446,'3-Productie normen'!$B$37:$C$59,2,FALSE),FALSE)))/VLOOKUP(B1446,'2-Kosten per locatie'!$A$11:$C$31,3,FALSE)</f>
        <v>0</v>
      </c>
      <c r="U1446" s="144">
        <f t="shared" si="113"/>
        <v>0</v>
      </c>
      <c r="V1446" s="145">
        <f>VLOOKUP(K1446,'3-Productie normen'!A:AG,29,FALSE)</f>
        <v>0</v>
      </c>
      <c r="W1446" s="145"/>
      <c r="X1446" s="146"/>
      <c r="Y1446" s="147">
        <f t="shared" si="114"/>
        <v>0</v>
      </c>
    </row>
    <row r="1447" spans="1:25" s="148" customFormat="1" ht="13.9" customHeight="1">
      <c r="A1447" s="137">
        <v>1447</v>
      </c>
      <c r="B1447" s="138" t="s">
        <v>1427</v>
      </c>
      <c r="C1447" s="138" t="s">
        <v>1434</v>
      </c>
      <c r="D1447" s="138"/>
      <c r="E1447" s="2">
        <v>0</v>
      </c>
      <c r="F1447" s="2" t="s">
        <v>81</v>
      </c>
      <c r="G1447" s="2"/>
      <c r="H1447" s="2" t="s">
        <v>2251</v>
      </c>
      <c r="I1447" s="139"/>
      <c r="J1447" s="139" t="s">
        <v>253</v>
      </c>
      <c r="K1447" s="139" t="s">
        <v>4571</v>
      </c>
      <c r="L1447" s="139" t="s">
        <v>2210</v>
      </c>
      <c r="M1447" s="140" t="s">
        <v>8160</v>
      </c>
      <c r="N1447" s="141">
        <v>18.600000000000001</v>
      </c>
      <c r="O1447" s="142">
        <f t="shared" si="110"/>
        <v>200</v>
      </c>
      <c r="P1447" s="2">
        <v>200</v>
      </c>
      <c r="Q1447" s="2"/>
      <c r="R1447" s="143" t="e">
        <f t="shared" si="111"/>
        <v>#DIV/0!</v>
      </c>
      <c r="S1447" s="143">
        <f t="shared" si="112"/>
        <v>0</v>
      </c>
      <c r="T1447" s="144">
        <f>IF(P1447="nio",0,IF(P1447&gt;0,VLOOKUP(K1447,'3-Productie normen'!A:W,VLOOKUP(P1447,'3-Productie normen'!$B$37:$C$59,2,FALSE),FALSE)))/VLOOKUP(B1447,'2-Kosten per locatie'!$A$11:$C$31,3,FALSE)</f>
        <v>0</v>
      </c>
      <c r="U1447" s="144">
        <f t="shared" si="113"/>
        <v>0</v>
      </c>
      <c r="V1447" s="145" t="str">
        <f>VLOOKUP(K1447,'3-Productie normen'!A:AG,29,FALSE)</f>
        <v>V</v>
      </c>
      <c r="W1447" s="145"/>
      <c r="X1447" s="146"/>
      <c r="Y1447" s="147">
        <f t="shared" si="114"/>
        <v>3720.0000000000005</v>
      </c>
    </row>
    <row r="1448" spans="1:25" s="148" customFormat="1" ht="13.9" customHeight="1">
      <c r="A1448" s="137">
        <v>1448</v>
      </c>
      <c r="B1448" s="138" t="s">
        <v>1427</v>
      </c>
      <c r="C1448" s="138" t="s">
        <v>1434</v>
      </c>
      <c r="D1448" s="138"/>
      <c r="E1448" s="2">
        <v>0</v>
      </c>
      <c r="F1448" s="2" t="s">
        <v>81</v>
      </c>
      <c r="G1448" s="2"/>
      <c r="H1448" s="2" t="s">
        <v>2252</v>
      </c>
      <c r="I1448" s="139"/>
      <c r="J1448" s="139" t="s">
        <v>253</v>
      </c>
      <c r="K1448" s="139" t="s">
        <v>4571</v>
      </c>
      <c r="L1448" s="139" t="s">
        <v>2210</v>
      </c>
      <c r="M1448" s="140" t="s">
        <v>8160</v>
      </c>
      <c r="N1448" s="141">
        <v>0</v>
      </c>
      <c r="O1448" s="142">
        <f t="shared" si="110"/>
        <v>200</v>
      </c>
      <c r="P1448" s="2">
        <v>200</v>
      </c>
      <c r="Q1448" s="2"/>
      <c r="R1448" s="143" t="e">
        <f t="shared" si="111"/>
        <v>#DIV/0!</v>
      </c>
      <c r="S1448" s="143">
        <f t="shared" si="112"/>
        <v>0</v>
      </c>
      <c r="T1448" s="144">
        <f>IF(P1448="nio",0,IF(P1448&gt;0,VLOOKUP(K1448,'3-Productie normen'!A:W,VLOOKUP(P1448,'3-Productie normen'!$B$37:$C$59,2,FALSE),FALSE)))/VLOOKUP(B1448,'2-Kosten per locatie'!$A$11:$C$31,3,FALSE)</f>
        <v>0</v>
      </c>
      <c r="U1448" s="144">
        <f t="shared" si="113"/>
        <v>0</v>
      </c>
      <c r="V1448" s="145" t="str">
        <f>VLOOKUP(K1448,'3-Productie normen'!A:AG,29,FALSE)</f>
        <v>V</v>
      </c>
      <c r="W1448" s="145"/>
      <c r="X1448" s="146"/>
      <c r="Y1448" s="147">
        <f t="shared" si="114"/>
        <v>0</v>
      </c>
    </row>
    <row r="1449" spans="1:25" s="148" customFormat="1" ht="13.9" customHeight="1">
      <c r="A1449" s="137">
        <v>1449</v>
      </c>
      <c r="B1449" s="138" t="s">
        <v>1427</v>
      </c>
      <c r="C1449" s="138" t="s">
        <v>1434</v>
      </c>
      <c r="D1449" s="138"/>
      <c r="E1449" s="2">
        <v>0</v>
      </c>
      <c r="F1449" s="2" t="s">
        <v>81</v>
      </c>
      <c r="G1449" s="2"/>
      <c r="H1449" s="2" t="s">
        <v>2253</v>
      </c>
      <c r="I1449" s="139"/>
      <c r="J1449" s="139" t="s">
        <v>253</v>
      </c>
      <c r="K1449" s="139" t="s">
        <v>4571</v>
      </c>
      <c r="L1449" s="139" t="s">
        <v>2210</v>
      </c>
      <c r="M1449" s="140" t="s">
        <v>8160</v>
      </c>
      <c r="N1449" s="141">
        <v>75.400000000000006</v>
      </c>
      <c r="O1449" s="142">
        <f t="shared" si="110"/>
        <v>200</v>
      </c>
      <c r="P1449" s="2">
        <v>200</v>
      </c>
      <c r="Q1449" s="2"/>
      <c r="R1449" s="143" t="e">
        <f t="shared" si="111"/>
        <v>#DIV/0!</v>
      </c>
      <c r="S1449" s="143">
        <f t="shared" si="112"/>
        <v>0</v>
      </c>
      <c r="T1449" s="144">
        <f>IF(P1449="nio",0,IF(P1449&gt;0,VLOOKUP(K1449,'3-Productie normen'!A:W,VLOOKUP(P1449,'3-Productie normen'!$B$37:$C$59,2,FALSE),FALSE)))/VLOOKUP(B1449,'2-Kosten per locatie'!$A$11:$C$31,3,FALSE)</f>
        <v>0</v>
      </c>
      <c r="U1449" s="144">
        <f t="shared" si="113"/>
        <v>0</v>
      </c>
      <c r="V1449" s="145" t="str">
        <f>VLOOKUP(K1449,'3-Productie normen'!A:AG,29,FALSE)</f>
        <v>V</v>
      </c>
      <c r="W1449" s="145"/>
      <c r="X1449" s="146"/>
      <c r="Y1449" s="147">
        <f t="shared" si="114"/>
        <v>15080.000000000002</v>
      </c>
    </row>
    <row r="1450" spans="1:25" s="148" customFormat="1" ht="13.9" customHeight="1">
      <c r="A1450" s="137">
        <v>1450</v>
      </c>
      <c r="B1450" s="138" t="s">
        <v>1427</v>
      </c>
      <c r="C1450" s="138" t="s">
        <v>1434</v>
      </c>
      <c r="D1450" s="138"/>
      <c r="E1450" s="2">
        <v>0</v>
      </c>
      <c r="F1450" s="2" t="s">
        <v>81</v>
      </c>
      <c r="G1450" s="2"/>
      <c r="H1450" s="2" t="s">
        <v>2254</v>
      </c>
      <c r="I1450" s="139"/>
      <c r="J1450" s="139" t="s">
        <v>2245</v>
      </c>
      <c r="K1450" s="139" t="s">
        <v>259</v>
      </c>
      <c r="L1450" s="139" t="s">
        <v>2210</v>
      </c>
      <c r="M1450" s="140"/>
      <c r="N1450" s="141">
        <v>0</v>
      </c>
      <c r="O1450" s="142">
        <f t="shared" si="110"/>
        <v>0</v>
      </c>
      <c r="P1450" s="2" t="s">
        <v>477</v>
      </c>
      <c r="Q1450" s="2"/>
      <c r="R1450" s="143">
        <f t="shared" si="111"/>
        <v>0</v>
      </c>
      <c r="S1450" s="143">
        <f t="shared" si="112"/>
        <v>0</v>
      </c>
      <c r="T1450" s="144">
        <f>IF(P1450="nio",0,IF(P1450&gt;0,VLOOKUP(K1450,'3-Productie normen'!A:W,VLOOKUP(P1450,'3-Productie normen'!$B$37:$C$59,2,FALSE),FALSE)))/VLOOKUP(B1450,'2-Kosten per locatie'!$A$11:$C$31,3,FALSE)</f>
        <v>0</v>
      </c>
      <c r="U1450" s="144">
        <f t="shared" si="113"/>
        <v>0</v>
      </c>
      <c r="V1450" s="145">
        <f>VLOOKUP(K1450,'3-Productie normen'!A:AG,29,FALSE)</f>
        <v>0</v>
      </c>
      <c r="W1450" s="145"/>
      <c r="X1450" s="146"/>
      <c r="Y1450" s="147">
        <f t="shared" si="114"/>
        <v>0</v>
      </c>
    </row>
    <row r="1451" spans="1:25" s="148" customFormat="1" ht="13.9" customHeight="1">
      <c r="A1451" s="137">
        <v>1451</v>
      </c>
      <c r="B1451" s="138" t="s">
        <v>1427</v>
      </c>
      <c r="C1451" s="138" t="s">
        <v>1434</v>
      </c>
      <c r="D1451" s="138"/>
      <c r="E1451" s="2">
        <v>0</v>
      </c>
      <c r="F1451" s="2" t="s">
        <v>81</v>
      </c>
      <c r="G1451" s="2"/>
      <c r="H1451" s="2" t="s">
        <v>2255</v>
      </c>
      <c r="I1451" s="139"/>
      <c r="J1451" s="139" t="s">
        <v>2163</v>
      </c>
      <c r="K1451" s="139" t="s">
        <v>248</v>
      </c>
      <c r="L1451" s="139" t="s">
        <v>2210</v>
      </c>
      <c r="M1451" s="140" t="s">
        <v>8160</v>
      </c>
      <c r="N1451" s="141">
        <v>12.6</v>
      </c>
      <c r="O1451" s="142">
        <f t="shared" si="110"/>
        <v>200</v>
      </c>
      <c r="P1451" s="2">
        <v>200</v>
      </c>
      <c r="Q1451" s="2"/>
      <c r="R1451" s="143" t="e">
        <f t="shared" si="111"/>
        <v>#DIV/0!</v>
      </c>
      <c r="S1451" s="143">
        <f t="shared" si="112"/>
        <v>0</v>
      </c>
      <c r="T1451" s="144">
        <f>IF(P1451="nio",0,IF(P1451&gt;0,VLOOKUP(K1451,'3-Productie normen'!A:W,VLOOKUP(P1451,'3-Productie normen'!$B$37:$C$59,2,FALSE),FALSE)))/VLOOKUP(B1451,'2-Kosten per locatie'!$A$11:$C$31,3,FALSE)</f>
        <v>0</v>
      </c>
      <c r="U1451" s="144">
        <f t="shared" si="113"/>
        <v>0</v>
      </c>
      <c r="V1451" s="145" t="str">
        <f>VLOOKUP(K1451,'3-Productie normen'!A:AG,29,FALSE)</f>
        <v>V</v>
      </c>
      <c r="W1451" s="145"/>
      <c r="X1451" s="146"/>
      <c r="Y1451" s="147">
        <f t="shared" si="114"/>
        <v>2520</v>
      </c>
    </row>
    <row r="1452" spans="1:25" s="148" customFormat="1" ht="13.9" customHeight="1">
      <c r="A1452" s="137">
        <v>1452</v>
      </c>
      <c r="B1452" s="138" t="s">
        <v>1427</v>
      </c>
      <c r="C1452" s="138" t="s">
        <v>1434</v>
      </c>
      <c r="D1452" s="138"/>
      <c r="E1452" s="2">
        <v>0</v>
      </c>
      <c r="F1452" s="2" t="s">
        <v>81</v>
      </c>
      <c r="G1452" s="2"/>
      <c r="H1452" s="2" t="s">
        <v>2256</v>
      </c>
      <c r="I1452" s="139"/>
      <c r="J1452" s="139" t="s">
        <v>2163</v>
      </c>
      <c r="K1452" s="139" t="s">
        <v>248</v>
      </c>
      <c r="L1452" s="139" t="s">
        <v>1500</v>
      </c>
      <c r="M1452" s="140"/>
      <c r="N1452" s="141">
        <v>13.3</v>
      </c>
      <c r="O1452" s="142">
        <f t="shared" si="110"/>
        <v>200</v>
      </c>
      <c r="P1452" s="2">
        <v>200</v>
      </c>
      <c r="Q1452" s="2"/>
      <c r="R1452" s="143" t="e">
        <f t="shared" si="111"/>
        <v>#DIV/0!</v>
      </c>
      <c r="S1452" s="143">
        <f t="shared" si="112"/>
        <v>0</v>
      </c>
      <c r="T1452" s="144">
        <f>IF(P1452="nio",0,IF(P1452&gt;0,VLOOKUP(K1452,'3-Productie normen'!A:W,VLOOKUP(P1452,'3-Productie normen'!$B$37:$C$59,2,FALSE),FALSE)))/VLOOKUP(B1452,'2-Kosten per locatie'!$A$11:$C$31,3,FALSE)</f>
        <v>0</v>
      </c>
      <c r="U1452" s="144">
        <f t="shared" si="113"/>
        <v>0</v>
      </c>
      <c r="V1452" s="145" t="str">
        <f>VLOOKUP(K1452,'3-Productie normen'!A:AG,29,FALSE)</f>
        <v>V</v>
      </c>
      <c r="W1452" s="145"/>
      <c r="X1452" s="146"/>
      <c r="Y1452" s="147">
        <f t="shared" si="114"/>
        <v>2660</v>
      </c>
    </row>
    <row r="1453" spans="1:25" s="148" customFormat="1" ht="13.9" customHeight="1">
      <c r="A1453" s="137">
        <v>1453</v>
      </c>
      <c r="B1453" s="138" t="s">
        <v>1427</v>
      </c>
      <c r="C1453" s="138" t="s">
        <v>1434</v>
      </c>
      <c r="D1453" s="138"/>
      <c r="E1453" s="2">
        <v>0</v>
      </c>
      <c r="F1453" s="2" t="s">
        <v>81</v>
      </c>
      <c r="G1453" s="2"/>
      <c r="H1453" s="2" t="s">
        <v>2257</v>
      </c>
      <c r="I1453" s="139"/>
      <c r="J1453" s="139" t="s">
        <v>83</v>
      </c>
      <c r="K1453" s="139" t="s">
        <v>51</v>
      </c>
      <c r="L1453" s="139" t="s">
        <v>2210</v>
      </c>
      <c r="M1453" s="140" t="s">
        <v>8160</v>
      </c>
      <c r="N1453" s="141">
        <v>17.600000000000001</v>
      </c>
      <c r="O1453" s="142">
        <f t="shared" si="110"/>
        <v>400</v>
      </c>
      <c r="P1453" s="2">
        <v>200</v>
      </c>
      <c r="Q1453" s="2">
        <v>200</v>
      </c>
      <c r="R1453" s="143" t="e">
        <f t="shared" si="111"/>
        <v>#DIV/0!</v>
      </c>
      <c r="S1453" s="143" t="e">
        <f t="shared" si="112"/>
        <v>#DIV/0!</v>
      </c>
      <c r="T1453" s="144">
        <f>IF(P1453="nio",0,IF(P1453&gt;0,VLOOKUP(K1453,'3-Productie normen'!A:W,VLOOKUP(P1453,'3-Productie normen'!$B$37:$C$59,2,FALSE),FALSE)))/VLOOKUP(B1453,'2-Kosten per locatie'!$A$11:$C$31,3,FALSE)</f>
        <v>0</v>
      </c>
      <c r="U1453" s="144">
        <f t="shared" si="113"/>
        <v>0</v>
      </c>
      <c r="V1453" s="145" t="str">
        <f>VLOOKUP(K1453,'3-Productie normen'!A:AG,29,FALSE)</f>
        <v>V</v>
      </c>
      <c r="W1453" s="145"/>
      <c r="X1453" s="146"/>
      <c r="Y1453" s="147">
        <f t="shared" si="114"/>
        <v>7040.0000000000009</v>
      </c>
    </row>
    <row r="1454" spans="1:25" s="148" customFormat="1" ht="13.9" customHeight="1">
      <c r="A1454" s="137">
        <v>1454</v>
      </c>
      <c r="B1454" s="138" t="s">
        <v>1427</v>
      </c>
      <c r="C1454" s="138" t="s">
        <v>1434</v>
      </c>
      <c r="D1454" s="138"/>
      <c r="E1454" s="2">
        <v>0</v>
      </c>
      <c r="F1454" s="2" t="s">
        <v>81</v>
      </c>
      <c r="G1454" s="2"/>
      <c r="H1454" s="2" t="s">
        <v>2258</v>
      </c>
      <c r="I1454" s="139"/>
      <c r="J1454" s="139" t="s">
        <v>83</v>
      </c>
      <c r="K1454" s="139" t="s">
        <v>51</v>
      </c>
      <c r="L1454" s="139" t="s">
        <v>2210</v>
      </c>
      <c r="M1454" s="140" t="s">
        <v>8160</v>
      </c>
      <c r="N1454" s="141">
        <v>19.2</v>
      </c>
      <c r="O1454" s="142">
        <f t="shared" si="110"/>
        <v>400</v>
      </c>
      <c r="P1454" s="2">
        <v>200</v>
      </c>
      <c r="Q1454" s="2">
        <v>200</v>
      </c>
      <c r="R1454" s="143" t="e">
        <f t="shared" si="111"/>
        <v>#DIV/0!</v>
      </c>
      <c r="S1454" s="143" t="e">
        <f t="shared" si="112"/>
        <v>#DIV/0!</v>
      </c>
      <c r="T1454" s="144">
        <f>IF(P1454="nio",0,IF(P1454&gt;0,VLOOKUP(K1454,'3-Productie normen'!A:W,VLOOKUP(P1454,'3-Productie normen'!$B$37:$C$59,2,FALSE),FALSE)))/VLOOKUP(B1454,'2-Kosten per locatie'!$A$11:$C$31,3,FALSE)</f>
        <v>0</v>
      </c>
      <c r="U1454" s="144">
        <f t="shared" si="113"/>
        <v>0</v>
      </c>
      <c r="V1454" s="145" t="str">
        <f>VLOOKUP(K1454,'3-Productie normen'!A:AG,29,FALSE)</f>
        <v>V</v>
      </c>
      <c r="W1454" s="145"/>
      <c r="X1454" s="146"/>
      <c r="Y1454" s="147">
        <f t="shared" si="114"/>
        <v>7680</v>
      </c>
    </row>
    <row r="1455" spans="1:25" s="148" customFormat="1" ht="13.9" customHeight="1">
      <c r="A1455" s="137">
        <v>1455</v>
      </c>
      <c r="B1455" s="138" t="s">
        <v>1427</v>
      </c>
      <c r="C1455" s="138" t="s">
        <v>1434</v>
      </c>
      <c r="D1455" s="138"/>
      <c r="E1455" s="2">
        <v>0</v>
      </c>
      <c r="F1455" s="2" t="s">
        <v>81</v>
      </c>
      <c r="G1455" s="2"/>
      <c r="H1455" s="2" t="s">
        <v>2259</v>
      </c>
      <c r="I1455" s="139"/>
      <c r="J1455" s="139" t="s">
        <v>83</v>
      </c>
      <c r="K1455" s="139" t="s">
        <v>51</v>
      </c>
      <c r="L1455" s="139" t="s">
        <v>534</v>
      </c>
      <c r="M1455" s="140"/>
      <c r="N1455" s="141">
        <v>18.100000000000001</v>
      </c>
      <c r="O1455" s="142">
        <f t="shared" si="110"/>
        <v>400</v>
      </c>
      <c r="P1455" s="2">
        <v>200</v>
      </c>
      <c r="Q1455" s="2">
        <v>200</v>
      </c>
      <c r="R1455" s="143" t="e">
        <f t="shared" si="111"/>
        <v>#DIV/0!</v>
      </c>
      <c r="S1455" s="143" t="e">
        <f t="shared" si="112"/>
        <v>#DIV/0!</v>
      </c>
      <c r="T1455" s="144">
        <f>IF(P1455="nio",0,IF(P1455&gt;0,VLOOKUP(K1455,'3-Productie normen'!A:W,VLOOKUP(P1455,'3-Productie normen'!$B$37:$C$59,2,FALSE),FALSE)))/VLOOKUP(B1455,'2-Kosten per locatie'!$A$11:$C$31,3,FALSE)</f>
        <v>0</v>
      </c>
      <c r="U1455" s="144">
        <f t="shared" si="113"/>
        <v>0</v>
      </c>
      <c r="V1455" s="145" t="str">
        <f>VLOOKUP(K1455,'3-Productie normen'!A:AG,29,FALSE)</f>
        <v>V</v>
      </c>
      <c r="W1455" s="145"/>
      <c r="X1455" s="146"/>
      <c r="Y1455" s="147">
        <f t="shared" si="114"/>
        <v>7240.0000000000009</v>
      </c>
    </row>
    <row r="1456" spans="1:25" s="148" customFormat="1" ht="13.9" customHeight="1">
      <c r="A1456" s="137">
        <v>1456</v>
      </c>
      <c r="B1456" s="138" t="s">
        <v>1427</v>
      </c>
      <c r="C1456" s="138" t="s">
        <v>1434</v>
      </c>
      <c r="D1456" s="138"/>
      <c r="E1456" s="2">
        <v>0</v>
      </c>
      <c r="F1456" s="2" t="s">
        <v>81</v>
      </c>
      <c r="G1456" s="2"/>
      <c r="H1456" s="2" t="s">
        <v>2260</v>
      </c>
      <c r="I1456" s="139"/>
      <c r="J1456" s="139" t="s">
        <v>83</v>
      </c>
      <c r="K1456" s="139" t="s">
        <v>51</v>
      </c>
      <c r="L1456" s="139" t="s">
        <v>534</v>
      </c>
      <c r="M1456" s="140"/>
      <c r="N1456" s="141">
        <v>17</v>
      </c>
      <c r="O1456" s="142">
        <f t="shared" si="110"/>
        <v>400</v>
      </c>
      <c r="P1456" s="2">
        <v>200</v>
      </c>
      <c r="Q1456" s="2">
        <v>200</v>
      </c>
      <c r="R1456" s="143" t="e">
        <f t="shared" si="111"/>
        <v>#DIV/0!</v>
      </c>
      <c r="S1456" s="143" t="e">
        <f t="shared" si="112"/>
        <v>#DIV/0!</v>
      </c>
      <c r="T1456" s="144">
        <f>IF(P1456="nio",0,IF(P1456&gt;0,VLOOKUP(K1456,'3-Productie normen'!A:W,VLOOKUP(P1456,'3-Productie normen'!$B$37:$C$59,2,FALSE),FALSE)))/VLOOKUP(B1456,'2-Kosten per locatie'!$A$11:$C$31,3,FALSE)</f>
        <v>0</v>
      </c>
      <c r="U1456" s="144">
        <f t="shared" si="113"/>
        <v>0</v>
      </c>
      <c r="V1456" s="145" t="str">
        <f>VLOOKUP(K1456,'3-Productie normen'!A:AG,29,FALSE)</f>
        <v>V</v>
      </c>
      <c r="W1456" s="145"/>
      <c r="X1456" s="146"/>
      <c r="Y1456" s="147">
        <f t="shared" si="114"/>
        <v>6800</v>
      </c>
    </row>
    <row r="1457" spans="1:25" s="148" customFormat="1" ht="13.9" customHeight="1">
      <c r="A1457" s="137">
        <v>1457</v>
      </c>
      <c r="B1457" s="138" t="s">
        <v>1427</v>
      </c>
      <c r="C1457" s="138" t="s">
        <v>1434</v>
      </c>
      <c r="D1457" s="138"/>
      <c r="E1457" s="2">
        <v>0</v>
      </c>
      <c r="F1457" s="2" t="s">
        <v>372</v>
      </c>
      <c r="G1457" s="2"/>
      <c r="H1457" s="2" t="s">
        <v>2261</v>
      </c>
      <c r="I1457" s="139"/>
      <c r="J1457" s="139" t="s">
        <v>1614</v>
      </c>
      <c r="K1457" s="139" t="s">
        <v>612</v>
      </c>
      <c r="L1457" s="139" t="s">
        <v>2210</v>
      </c>
      <c r="M1457" s="140" t="s">
        <v>8160</v>
      </c>
      <c r="N1457" s="141">
        <v>65.099999999999994</v>
      </c>
      <c r="O1457" s="142">
        <f t="shared" si="110"/>
        <v>200</v>
      </c>
      <c r="P1457" s="2">
        <v>200</v>
      </c>
      <c r="Q1457" s="2"/>
      <c r="R1457" s="143" t="e">
        <f t="shared" si="111"/>
        <v>#DIV/0!</v>
      </c>
      <c r="S1457" s="143">
        <f t="shared" si="112"/>
        <v>0</v>
      </c>
      <c r="T1457" s="144">
        <f>IF(P1457="nio",0,IF(P1457&gt;0,VLOOKUP(K1457,'3-Productie normen'!A:W,VLOOKUP(P1457,'3-Productie normen'!$B$37:$C$59,2,FALSE),FALSE)))/VLOOKUP(B1457,'2-Kosten per locatie'!$A$11:$C$31,3,FALSE)</f>
        <v>0</v>
      </c>
      <c r="U1457" s="144">
        <f t="shared" si="113"/>
        <v>0</v>
      </c>
      <c r="V1457" s="145" t="str">
        <f>VLOOKUP(K1457,'3-Productie normen'!A:AG,29,FALSE)</f>
        <v>L</v>
      </c>
      <c r="W1457" s="145"/>
      <c r="X1457" s="146"/>
      <c r="Y1457" s="147">
        <f t="shared" si="114"/>
        <v>13019.999999999998</v>
      </c>
    </row>
    <row r="1458" spans="1:25" s="148" customFormat="1" ht="13.9" customHeight="1">
      <c r="A1458" s="137">
        <v>1458</v>
      </c>
      <c r="B1458" s="138" t="s">
        <v>1427</v>
      </c>
      <c r="C1458" s="138" t="s">
        <v>1434</v>
      </c>
      <c r="D1458" s="138"/>
      <c r="E1458" s="2">
        <v>0</v>
      </c>
      <c r="F1458" s="2" t="s">
        <v>372</v>
      </c>
      <c r="G1458" s="2"/>
      <c r="H1458" s="2" t="s">
        <v>2262</v>
      </c>
      <c r="I1458" s="139"/>
      <c r="J1458" s="139" t="s">
        <v>1614</v>
      </c>
      <c r="K1458" s="139" t="s">
        <v>612</v>
      </c>
      <c r="L1458" s="139" t="s">
        <v>2210</v>
      </c>
      <c r="M1458" s="140" t="s">
        <v>8160</v>
      </c>
      <c r="N1458" s="141">
        <v>63.2</v>
      </c>
      <c r="O1458" s="142">
        <f t="shared" si="110"/>
        <v>200</v>
      </c>
      <c r="P1458" s="2">
        <v>200</v>
      </c>
      <c r="Q1458" s="2"/>
      <c r="R1458" s="143" t="e">
        <f t="shared" si="111"/>
        <v>#DIV/0!</v>
      </c>
      <c r="S1458" s="143">
        <f t="shared" si="112"/>
        <v>0</v>
      </c>
      <c r="T1458" s="144">
        <f>IF(P1458="nio",0,IF(P1458&gt;0,VLOOKUP(K1458,'3-Productie normen'!A:W,VLOOKUP(P1458,'3-Productie normen'!$B$37:$C$59,2,FALSE),FALSE)))/VLOOKUP(B1458,'2-Kosten per locatie'!$A$11:$C$31,3,FALSE)</f>
        <v>0</v>
      </c>
      <c r="U1458" s="144">
        <f t="shared" si="113"/>
        <v>0</v>
      </c>
      <c r="V1458" s="145" t="str">
        <f>VLOOKUP(K1458,'3-Productie normen'!A:AG,29,FALSE)</f>
        <v>L</v>
      </c>
      <c r="W1458" s="145"/>
      <c r="X1458" s="146"/>
      <c r="Y1458" s="147">
        <f t="shared" si="114"/>
        <v>12640</v>
      </c>
    </row>
    <row r="1459" spans="1:25" s="148" customFormat="1" ht="13.9" customHeight="1">
      <c r="A1459" s="137">
        <v>1459</v>
      </c>
      <c r="B1459" s="138" t="s">
        <v>1427</v>
      </c>
      <c r="C1459" s="138" t="s">
        <v>1434</v>
      </c>
      <c r="D1459" s="138"/>
      <c r="E1459" s="2">
        <v>0</v>
      </c>
      <c r="F1459" s="2" t="s">
        <v>372</v>
      </c>
      <c r="G1459" s="2"/>
      <c r="H1459" s="2" t="s">
        <v>2263</v>
      </c>
      <c r="I1459" s="139"/>
      <c r="J1459" s="139" t="s">
        <v>2264</v>
      </c>
      <c r="K1459" s="139" t="s">
        <v>612</v>
      </c>
      <c r="L1459" s="139" t="s">
        <v>2210</v>
      </c>
      <c r="M1459" s="140" t="s">
        <v>8160</v>
      </c>
      <c r="N1459" s="141">
        <v>52.7</v>
      </c>
      <c r="O1459" s="142">
        <f t="shared" si="110"/>
        <v>200</v>
      </c>
      <c r="P1459" s="2">
        <v>200</v>
      </c>
      <c r="Q1459" s="2"/>
      <c r="R1459" s="143" t="e">
        <f t="shared" si="111"/>
        <v>#DIV/0!</v>
      </c>
      <c r="S1459" s="143">
        <f t="shared" si="112"/>
        <v>0</v>
      </c>
      <c r="T1459" s="144">
        <f>IF(P1459="nio",0,IF(P1459&gt;0,VLOOKUP(K1459,'3-Productie normen'!A:W,VLOOKUP(P1459,'3-Productie normen'!$B$37:$C$59,2,FALSE),FALSE)))/VLOOKUP(B1459,'2-Kosten per locatie'!$A$11:$C$31,3,FALSE)</f>
        <v>0</v>
      </c>
      <c r="U1459" s="144">
        <f t="shared" si="113"/>
        <v>0</v>
      </c>
      <c r="V1459" s="145" t="str">
        <f>VLOOKUP(K1459,'3-Productie normen'!A:AG,29,FALSE)</f>
        <v>L</v>
      </c>
      <c r="W1459" s="145"/>
      <c r="X1459" s="146"/>
      <c r="Y1459" s="147">
        <f t="shared" si="114"/>
        <v>10540</v>
      </c>
    </row>
    <row r="1460" spans="1:25" s="148" customFormat="1" ht="13.9" customHeight="1">
      <c r="A1460" s="137">
        <v>1460</v>
      </c>
      <c r="B1460" s="138" t="s">
        <v>1427</v>
      </c>
      <c r="C1460" s="138" t="s">
        <v>1434</v>
      </c>
      <c r="D1460" s="138"/>
      <c r="E1460" s="2">
        <v>0</v>
      </c>
      <c r="F1460" s="2" t="s">
        <v>372</v>
      </c>
      <c r="G1460" s="2"/>
      <c r="H1460" s="2" t="s">
        <v>2265</v>
      </c>
      <c r="I1460" s="139"/>
      <c r="J1460" s="139" t="s">
        <v>2266</v>
      </c>
      <c r="K1460" s="139" t="s">
        <v>1510</v>
      </c>
      <c r="L1460" s="139" t="s">
        <v>2205</v>
      </c>
      <c r="M1460" s="140"/>
      <c r="N1460" s="141">
        <v>228.6</v>
      </c>
      <c r="O1460" s="142">
        <f t="shared" si="110"/>
        <v>200</v>
      </c>
      <c r="P1460" s="2">
        <v>200</v>
      </c>
      <c r="Q1460" s="2"/>
      <c r="R1460" s="143" t="e">
        <f t="shared" si="111"/>
        <v>#DIV/0!</v>
      </c>
      <c r="S1460" s="143">
        <f t="shared" si="112"/>
        <v>0</v>
      </c>
      <c r="T1460" s="144">
        <f>IF(P1460="nio",0,IF(P1460&gt;0,VLOOKUP(K1460,'3-Productie normen'!A:W,VLOOKUP(P1460,'3-Productie normen'!$B$37:$C$59,2,FALSE),FALSE)))/VLOOKUP(B1460,'2-Kosten per locatie'!$A$11:$C$31,3,FALSE)</f>
        <v>0</v>
      </c>
      <c r="U1460" s="144">
        <f t="shared" si="113"/>
        <v>0</v>
      </c>
      <c r="V1460" s="145" t="str">
        <f>VLOOKUP(K1460,'3-Productie normen'!A:AG,29,FALSE)</f>
        <v>L</v>
      </c>
      <c r="W1460" s="145"/>
      <c r="X1460" s="146"/>
      <c r="Y1460" s="147">
        <f t="shared" si="114"/>
        <v>45720</v>
      </c>
    </row>
    <row r="1461" spans="1:25" s="148" customFormat="1" ht="13.9" customHeight="1">
      <c r="A1461" s="137">
        <v>1461</v>
      </c>
      <c r="B1461" s="138" t="s">
        <v>1427</v>
      </c>
      <c r="C1461" s="138" t="s">
        <v>1434</v>
      </c>
      <c r="D1461" s="138"/>
      <c r="E1461" s="2">
        <v>0</v>
      </c>
      <c r="F1461" s="2" t="s">
        <v>372</v>
      </c>
      <c r="G1461" s="2"/>
      <c r="H1461" s="2" t="s">
        <v>2267</v>
      </c>
      <c r="I1461" s="139"/>
      <c r="J1461" s="139" t="s">
        <v>175</v>
      </c>
      <c r="K1461" s="139" t="s">
        <v>1510</v>
      </c>
      <c r="L1461" s="139" t="s">
        <v>2205</v>
      </c>
      <c r="M1461" s="140"/>
      <c r="N1461" s="141">
        <v>20</v>
      </c>
      <c r="O1461" s="142">
        <f t="shared" si="110"/>
        <v>200</v>
      </c>
      <c r="P1461" s="2">
        <v>200</v>
      </c>
      <c r="Q1461" s="2"/>
      <c r="R1461" s="143" t="e">
        <f t="shared" si="111"/>
        <v>#DIV/0!</v>
      </c>
      <c r="S1461" s="143">
        <f t="shared" si="112"/>
        <v>0</v>
      </c>
      <c r="T1461" s="144">
        <f>IF(P1461="nio",0,IF(P1461&gt;0,VLOOKUP(K1461,'3-Productie normen'!A:W,VLOOKUP(P1461,'3-Productie normen'!$B$37:$C$59,2,FALSE),FALSE)))/VLOOKUP(B1461,'2-Kosten per locatie'!$A$11:$C$31,3,FALSE)</f>
        <v>0</v>
      </c>
      <c r="U1461" s="144">
        <f t="shared" si="113"/>
        <v>0</v>
      </c>
      <c r="V1461" s="145" t="str">
        <f>VLOOKUP(K1461,'3-Productie normen'!A:AG,29,FALSE)</f>
        <v>L</v>
      </c>
      <c r="W1461" s="145"/>
      <c r="X1461" s="146"/>
      <c r="Y1461" s="147">
        <f t="shared" si="114"/>
        <v>4000</v>
      </c>
    </row>
    <row r="1462" spans="1:25" s="148" customFormat="1" ht="13.9" customHeight="1">
      <c r="A1462" s="137">
        <v>1462</v>
      </c>
      <c r="B1462" s="138" t="s">
        <v>1427</v>
      </c>
      <c r="C1462" s="138" t="s">
        <v>1434</v>
      </c>
      <c r="D1462" s="138"/>
      <c r="E1462" s="2">
        <v>0</v>
      </c>
      <c r="F1462" s="2" t="s">
        <v>372</v>
      </c>
      <c r="G1462" s="2"/>
      <c r="H1462" s="2" t="s">
        <v>2268</v>
      </c>
      <c r="I1462" s="139"/>
      <c r="J1462" s="139" t="s">
        <v>1614</v>
      </c>
      <c r="K1462" s="139" t="s">
        <v>612</v>
      </c>
      <c r="L1462" s="139" t="s">
        <v>2210</v>
      </c>
      <c r="M1462" s="140" t="s">
        <v>8160</v>
      </c>
      <c r="N1462" s="141">
        <v>66</v>
      </c>
      <c r="O1462" s="142">
        <f t="shared" si="110"/>
        <v>200</v>
      </c>
      <c r="P1462" s="2">
        <v>200</v>
      </c>
      <c r="Q1462" s="2"/>
      <c r="R1462" s="143" t="e">
        <f t="shared" si="111"/>
        <v>#DIV/0!</v>
      </c>
      <c r="S1462" s="143">
        <f t="shared" si="112"/>
        <v>0</v>
      </c>
      <c r="T1462" s="144">
        <f>IF(P1462="nio",0,IF(P1462&gt;0,VLOOKUP(K1462,'3-Productie normen'!A:W,VLOOKUP(P1462,'3-Productie normen'!$B$37:$C$59,2,FALSE),FALSE)))/VLOOKUP(B1462,'2-Kosten per locatie'!$A$11:$C$31,3,FALSE)</f>
        <v>0</v>
      </c>
      <c r="U1462" s="144">
        <f t="shared" si="113"/>
        <v>0</v>
      </c>
      <c r="V1462" s="145" t="str">
        <f>VLOOKUP(K1462,'3-Productie normen'!A:AG,29,FALSE)</f>
        <v>L</v>
      </c>
      <c r="W1462" s="145"/>
      <c r="X1462" s="146"/>
      <c r="Y1462" s="147">
        <f t="shared" si="114"/>
        <v>13200</v>
      </c>
    </row>
    <row r="1463" spans="1:25" s="148" customFormat="1" ht="13.9" customHeight="1">
      <c r="A1463" s="137">
        <v>1463</v>
      </c>
      <c r="B1463" s="138" t="s">
        <v>1427</v>
      </c>
      <c r="C1463" s="138" t="s">
        <v>1434</v>
      </c>
      <c r="D1463" s="138"/>
      <c r="E1463" s="2">
        <v>0</v>
      </c>
      <c r="F1463" s="2" t="s">
        <v>372</v>
      </c>
      <c r="G1463" s="2"/>
      <c r="H1463" s="2" t="s">
        <v>2269</v>
      </c>
      <c r="I1463" s="139"/>
      <c r="J1463" s="139" t="s">
        <v>1614</v>
      </c>
      <c r="K1463" s="139" t="s">
        <v>612</v>
      </c>
      <c r="L1463" s="139" t="s">
        <v>2210</v>
      </c>
      <c r="M1463" s="140" t="s">
        <v>8160</v>
      </c>
      <c r="N1463" s="141">
        <v>50.5</v>
      </c>
      <c r="O1463" s="142">
        <f t="shared" si="110"/>
        <v>200</v>
      </c>
      <c r="P1463" s="2">
        <v>200</v>
      </c>
      <c r="Q1463" s="2"/>
      <c r="R1463" s="143" t="e">
        <f t="shared" si="111"/>
        <v>#DIV/0!</v>
      </c>
      <c r="S1463" s="143">
        <f t="shared" si="112"/>
        <v>0</v>
      </c>
      <c r="T1463" s="144">
        <f>IF(P1463="nio",0,IF(P1463&gt;0,VLOOKUP(K1463,'3-Productie normen'!A:W,VLOOKUP(P1463,'3-Productie normen'!$B$37:$C$59,2,FALSE),FALSE)))/VLOOKUP(B1463,'2-Kosten per locatie'!$A$11:$C$31,3,FALSE)</f>
        <v>0</v>
      </c>
      <c r="U1463" s="144">
        <f t="shared" si="113"/>
        <v>0</v>
      </c>
      <c r="V1463" s="145" t="str">
        <f>VLOOKUP(K1463,'3-Productie normen'!A:AG,29,FALSE)</f>
        <v>L</v>
      </c>
      <c r="W1463" s="145"/>
      <c r="X1463" s="146"/>
      <c r="Y1463" s="147">
        <f t="shared" si="114"/>
        <v>10100</v>
      </c>
    </row>
    <row r="1464" spans="1:25" s="148" customFormat="1" ht="13.9" customHeight="1">
      <c r="A1464" s="137">
        <v>1464</v>
      </c>
      <c r="B1464" s="138" t="s">
        <v>1427</v>
      </c>
      <c r="C1464" s="138" t="s">
        <v>1434</v>
      </c>
      <c r="D1464" s="138"/>
      <c r="E1464" s="2">
        <v>0</v>
      </c>
      <c r="F1464" s="2" t="s">
        <v>372</v>
      </c>
      <c r="G1464" s="2"/>
      <c r="H1464" s="2" t="s">
        <v>2270</v>
      </c>
      <c r="I1464" s="139"/>
      <c r="J1464" s="139" t="s">
        <v>1614</v>
      </c>
      <c r="K1464" s="139" t="s">
        <v>612</v>
      </c>
      <c r="L1464" s="139" t="s">
        <v>2210</v>
      </c>
      <c r="M1464" s="140" t="s">
        <v>8160</v>
      </c>
      <c r="N1464" s="141">
        <v>51.6</v>
      </c>
      <c r="O1464" s="142">
        <f t="shared" si="110"/>
        <v>200</v>
      </c>
      <c r="P1464" s="2">
        <v>200</v>
      </c>
      <c r="Q1464" s="2"/>
      <c r="R1464" s="143" t="e">
        <f t="shared" si="111"/>
        <v>#DIV/0!</v>
      </c>
      <c r="S1464" s="143">
        <f t="shared" si="112"/>
        <v>0</v>
      </c>
      <c r="T1464" s="144">
        <f>IF(P1464="nio",0,IF(P1464&gt;0,VLOOKUP(K1464,'3-Productie normen'!A:W,VLOOKUP(P1464,'3-Productie normen'!$B$37:$C$59,2,FALSE),FALSE)))/VLOOKUP(B1464,'2-Kosten per locatie'!$A$11:$C$31,3,FALSE)</f>
        <v>0</v>
      </c>
      <c r="U1464" s="144">
        <f t="shared" si="113"/>
        <v>0</v>
      </c>
      <c r="V1464" s="145" t="str">
        <f>VLOOKUP(K1464,'3-Productie normen'!A:AG,29,FALSE)</f>
        <v>L</v>
      </c>
      <c r="W1464" s="145"/>
      <c r="X1464" s="146"/>
      <c r="Y1464" s="147">
        <f t="shared" si="114"/>
        <v>10320</v>
      </c>
    </row>
    <row r="1465" spans="1:25" s="148" customFormat="1" ht="13.9" customHeight="1">
      <c r="A1465" s="137">
        <v>1465</v>
      </c>
      <c r="B1465" s="138" t="s">
        <v>1427</v>
      </c>
      <c r="C1465" s="138" t="s">
        <v>1434</v>
      </c>
      <c r="D1465" s="138"/>
      <c r="E1465" s="2">
        <v>0</v>
      </c>
      <c r="F1465" s="2" t="s">
        <v>372</v>
      </c>
      <c r="G1465" s="2"/>
      <c r="H1465" s="2" t="s">
        <v>2271</v>
      </c>
      <c r="I1465" s="139"/>
      <c r="J1465" s="139" t="s">
        <v>1614</v>
      </c>
      <c r="K1465" s="139" t="s">
        <v>612</v>
      </c>
      <c r="L1465" s="139" t="s">
        <v>2210</v>
      </c>
      <c r="M1465" s="140" t="s">
        <v>8160</v>
      </c>
      <c r="N1465" s="141">
        <v>48.3</v>
      </c>
      <c r="O1465" s="142">
        <f t="shared" si="110"/>
        <v>200</v>
      </c>
      <c r="P1465" s="2">
        <v>200</v>
      </c>
      <c r="Q1465" s="2"/>
      <c r="R1465" s="143" t="e">
        <f t="shared" si="111"/>
        <v>#DIV/0!</v>
      </c>
      <c r="S1465" s="143">
        <f t="shared" si="112"/>
        <v>0</v>
      </c>
      <c r="T1465" s="144">
        <f>IF(P1465="nio",0,IF(P1465&gt;0,VLOOKUP(K1465,'3-Productie normen'!A:W,VLOOKUP(P1465,'3-Productie normen'!$B$37:$C$59,2,FALSE),FALSE)))/VLOOKUP(B1465,'2-Kosten per locatie'!$A$11:$C$31,3,FALSE)</f>
        <v>0</v>
      </c>
      <c r="U1465" s="144">
        <f t="shared" si="113"/>
        <v>0</v>
      </c>
      <c r="V1465" s="145" t="str">
        <f>VLOOKUP(K1465,'3-Productie normen'!A:AG,29,FALSE)</f>
        <v>L</v>
      </c>
      <c r="W1465" s="145"/>
      <c r="X1465" s="146"/>
      <c r="Y1465" s="147">
        <f t="shared" si="114"/>
        <v>9660</v>
      </c>
    </row>
    <row r="1466" spans="1:25" s="148" customFormat="1" ht="13.9" customHeight="1">
      <c r="A1466" s="137">
        <v>1466</v>
      </c>
      <c r="B1466" s="138" t="s">
        <v>1427</v>
      </c>
      <c r="C1466" s="138" t="s">
        <v>1434</v>
      </c>
      <c r="D1466" s="138"/>
      <c r="E1466" s="2">
        <v>0</v>
      </c>
      <c r="F1466" s="2" t="s">
        <v>372</v>
      </c>
      <c r="G1466" s="2"/>
      <c r="H1466" s="2" t="s">
        <v>2272</v>
      </c>
      <c r="I1466" s="139"/>
      <c r="J1466" s="139" t="s">
        <v>1619</v>
      </c>
      <c r="K1466" s="139" t="s">
        <v>478</v>
      </c>
      <c r="L1466" s="139" t="s">
        <v>2210</v>
      </c>
      <c r="M1466" s="140" t="s">
        <v>8160</v>
      </c>
      <c r="N1466" s="141">
        <v>16.399999999999999</v>
      </c>
      <c r="O1466" s="142">
        <f t="shared" si="110"/>
        <v>80</v>
      </c>
      <c r="P1466" s="2">
        <v>80</v>
      </c>
      <c r="Q1466" s="2"/>
      <c r="R1466" s="143" t="e">
        <f t="shared" si="111"/>
        <v>#DIV/0!</v>
      </c>
      <c r="S1466" s="143">
        <f t="shared" si="112"/>
        <v>0</v>
      </c>
      <c r="T1466" s="144">
        <f>IF(P1466="nio",0,IF(P1466&gt;0,VLOOKUP(K1466,'3-Productie normen'!A:W,VLOOKUP(P1466,'3-Productie normen'!$B$37:$C$59,2,FALSE),FALSE)))/VLOOKUP(B1466,'2-Kosten per locatie'!$A$11:$C$31,3,FALSE)</f>
        <v>0</v>
      </c>
      <c r="U1466" s="144">
        <f t="shared" si="113"/>
        <v>0</v>
      </c>
      <c r="V1466" s="145" t="str">
        <f>VLOOKUP(K1466,'3-Productie normen'!A:AG,29,FALSE)</f>
        <v>B</v>
      </c>
      <c r="W1466" s="145"/>
      <c r="X1466" s="146"/>
      <c r="Y1466" s="147">
        <f t="shared" si="114"/>
        <v>1312</v>
      </c>
    </row>
    <row r="1467" spans="1:25" s="148" customFormat="1" ht="13.9" customHeight="1">
      <c r="A1467" s="137">
        <v>1467</v>
      </c>
      <c r="B1467" s="138" t="s">
        <v>1427</v>
      </c>
      <c r="C1467" s="138" t="s">
        <v>1434</v>
      </c>
      <c r="D1467" s="138"/>
      <c r="E1467" s="2">
        <v>0</v>
      </c>
      <c r="F1467" s="2" t="s">
        <v>372</v>
      </c>
      <c r="G1467" s="2"/>
      <c r="H1467" s="2" t="s">
        <v>2273</v>
      </c>
      <c r="I1467" s="139"/>
      <c r="J1467" s="139" t="s">
        <v>2274</v>
      </c>
      <c r="K1467" s="139" t="s">
        <v>1510</v>
      </c>
      <c r="L1467" s="139" t="s">
        <v>534</v>
      </c>
      <c r="M1467" s="140"/>
      <c r="N1467" s="141">
        <v>118.3</v>
      </c>
      <c r="O1467" s="142">
        <f t="shared" si="110"/>
        <v>200</v>
      </c>
      <c r="P1467" s="2">
        <v>200</v>
      </c>
      <c r="Q1467" s="2"/>
      <c r="R1467" s="143" t="e">
        <f t="shared" si="111"/>
        <v>#DIV/0!</v>
      </c>
      <c r="S1467" s="143">
        <f t="shared" si="112"/>
        <v>0</v>
      </c>
      <c r="T1467" s="144">
        <f>IF(P1467="nio",0,IF(P1467&gt;0,VLOOKUP(K1467,'3-Productie normen'!A:W,VLOOKUP(P1467,'3-Productie normen'!$B$37:$C$59,2,FALSE),FALSE)))/VLOOKUP(B1467,'2-Kosten per locatie'!$A$11:$C$31,3,FALSE)</f>
        <v>0</v>
      </c>
      <c r="U1467" s="144">
        <f t="shared" si="113"/>
        <v>0</v>
      </c>
      <c r="V1467" s="145" t="str">
        <f>VLOOKUP(K1467,'3-Productie normen'!A:AG,29,FALSE)</f>
        <v>L</v>
      </c>
      <c r="W1467" s="145"/>
      <c r="X1467" s="146"/>
      <c r="Y1467" s="147">
        <f t="shared" si="114"/>
        <v>23660</v>
      </c>
    </row>
    <row r="1468" spans="1:25" s="148" customFormat="1" ht="13.9" customHeight="1">
      <c r="A1468" s="137">
        <v>1468</v>
      </c>
      <c r="B1468" s="138" t="s">
        <v>1427</v>
      </c>
      <c r="C1468" s="138" t="s">
        <v>1434</v>
      </c>
      <c r="D1468" s="138"/>
      <c r="E1468" s="2">
        <v>0</v>
      </c>
      <c r="F1468" s="2" t="s">
        <v>372</v>
      </c>
      <c r="G1468" s="2"/>
      <c r="H1468" s="2" t="s">
        <v>2275</v>
      </c>
      <c r="I1468" s="139"/>
      <c r="J1468" s="139" t="s">
        <v>1459</v>
      </c>
      <c r="K1468" s="139" t="s">
        <v>259</v>
      </c>
      <c r="L1468" s="139" t="s">
        <v>534</v>
      </c>
      <c r="M1468" s="140"/>
      <c r="N1468" s="141">
        <v>11.8</v>
      </c>
      <c r="O1468" s="142">
        <f t="shared" si="110"/>
        <v>0</v>
      </c>
      <c r="P1468" s="2" t="s">
        <v>477</v>
      </c>
      <c r="Q1468" s="2"/>
      <c r="R1468" s="143">
        <f t="shared" si="111"/>
        <v>0</v>
      </c>
      <c r="S1468" s="143">
        <f t="shared" si="112"/>
        <v>0</v>
      </c>
      <c r="T1468" s="144">
        <f>IF(P1468="nio",0,IF(P1468&gt;0,VLOOKUP(K1468,'3-Productie normen'!A:W,VLOOKUP(P1468,'3-Productie normen'!$B$37:$C$59,2,FALSE),FALSE)))/VLOOKUP(B1468,'2-Kosten per locatie'!$A$11:$C$31,3,FALSE)</f>
        <v>0</v>
      </c>
      <c r="U1468" s="144">
        <f t="shared" si="113"/>
        <v>0</v>
      </c>
      <c r="V1468" s="145">
        <f>VLOOKUP(K1468,'3-Productie normen'!A:AG,29,FALSE)</f>
        <v>0</v>
      </c>
      <c r="W1468" s="145"/>
      <c r="X1468" s="146"/>
      <c r="Y1468" s="147">
        <f t="shared" si="114"/>
        <v>0</v>
      </c>
    </row>
    <row r="1469" spans="1:25" s="148" customFormat="1" ht="13.9" customHeight="1">
      <c r="A1469" s="137">
        <v>1469</v>
      </c>
      <c r="B1469" s="138" t="s">
        <v>1427</v>
      </c>
      <c r="C1469" s="138" t="s">
        <v>1434</v>
      </c>
      <c r="D1469" s="138"/>
      <c r="E1469" s="2">
        <v>0</v>
      </c>
      <c r="F1469" s="2" t="s">
        <v>372</v>
      </c>
      <c r="G1469" s="2"/>
      <c r="H1469" s="2" t="s">
        <v>2276</v>
      </c>
      <c r="I1469" s="139"/>
      <c r="J1469" s="139" t="s">
        <v>175</v>
      </c>
      <c r="K1469" s="139" t="s">
        <v>1510</v>
      </c>
      <c r="L1469" s="139" t="s">
        <v>534</v>
      </c>
      <c r="M1469" s="140"/>
      <c r="N1469" s="141">
        <v>12.1</v>
      </c>
      <c r="O1469" s="142">
        <f t="shared" si="110"/>
        <v>200</v>
      </c>
      <c r="P1469" s="2">
        <v>200</v>
      </c>
      <c r="Q1469" s="2"/>
      <c r="R1469" s="143" t="e">
        <f t="shared" si="111"/>
        <v>#DIV/0!</v>
      </c>
      <c r="S1469" s="143">
        <f t="shared" si="112"/>
        <v>0</v>
      </c>
      <c r="T1469" s="144">
        <f>IF(P1469="nio",0,IF(P1469&gt;0,VLOOKUP(K1469,'3-Productie normen'!A:W,VLOOKUP(P1469,'3-Productie normen'!$B$37:$C$59,2,FALSE),FALSE)))/VLOOKUP(B1469,'2-Kosten per locatie'!$A$11:$C$31,3,FALSE)</f>
        <v>0</v>
      </c>
      <c r="U1469" s="144">
        <f t="shared" si="113"/>
        <v>0</v>
      </c>
      <c r="V1469" s="145" t="str">
        <f>VLOOKUP(K1469,'3-Productie normen'!A:AG,29,FALSE)</f>
        <v>L</v>
      </c>
      <c r="W1469" s="145"/>
      <c r="X1469" s="146"/>
      <c r="Y1469" s="147">
        <f t="shared" si="114"/>
        <v>2420</v>
      </c>
    </row>
    <row r="1470" spans="1:25" s="148" customFormat="1" ht="13.9" customHeight="1">
      <c r="A1470" s="137">
        <v>1470</v>
      </c>
      <c r="B1470" s="138" t="s">
        <v>1427</v>
      </c>
      <c r="C1470" s="138" t="s">
        <v>1434</v>
      </c>
      <c r="D1470" s="138"/>
      <c r="E1470" s="2">
        <v>0</v>
      </c>
      <c r="F1470" s="2" t="s">
        <v>372</v>
      </c>
      <c r="G1470" s="2"/>
      <c r="H1470" s="2" t="s">
        <v>2277</v>
      </c>
      <c r="I1470" s="139"/>
      <c r="J1470" s="139" t="s">
        <v>2278</v>
      </c>
      <c r="K1470" s="139" t="s">
        <v>612</v>
      </c>
      <c r="L1470" s="139" t="s">
        <v>2210</v>
      </c>
      <c r="M1470" s="140" t="s">
        <v>8160</v>
      </c>
      <c r="N1470" s="141">
        <v>75.8</v>
      </c>
      <c r="O1470" s="142">
        <f t="shared" si="110"/>
        <v>200</v>
      </c>
      <c r="P1470" s="2">
        <v>200</v>
      </c>
      <c r="Q1470" s="2"/>
      <c r="R1470" s="143" t="e">
        <f t="shared" si="111"/>
        <v>#DIV/0!</v>
      </c>
      <c r="S1470" s="143">
        <f t="shared" si="112"/>
        <v>0</v>
      </c>
      <c r="T1470" s="144">
        <f>IF(P1470="nio",0,IF(P1470&gt;0,VLOOKUP(K1470,'3-Productie normen'!A:W,VLOOKUP(P1470,'3-Productie normen'!$B$37:$C$59,2,FALSE),FALSE)))/VLOOKUP(B1470,'2-Kosten per locatie'!$A$11:$C$31,3,FALSE)</f>
        <v>0</v>
      </c>
      <c r="U1470" s="144">
        <f t="shared" si="113"/>
        <v>0</v>
      </c>
      <c r="V1470" s="145" t="str">
        <f>VLOOKUP(K1470,'3-Productie normen'!A:AG,29,FALSE)</f>
        <v>L</v>
      </c>
      <c r="W1470" s="145"/>
      <c r="X1470" s="146"/>
      <c r="Y1470" s="147">
        <f t="shared" si="114"/>
        <v>15160</v>
      </c>
    </row>
    <row r="1471" spans="1:25" s="148" customFormat="1" ht="13.9" customHeight="1">
      <c r="A1471" s="137">
        <v>1471</v>
      </c>
      <c r="B1471" s="138" t="s">
        <v>1427</v>
      </c>
      <c r="C1471" s="138" t="s">
        <v>1434</v>
      </c>
      <c r="D1471" s="138"/>
      <c r="E1471" s="2">
        <v>0</v>
      </c>
      <c r="F1471" s="2" t="s">
        <v>372</v>
      </c>
      <c r="G1471" s="2"/>
      <c r="H1471" s="2" t="s">
        <v>2279</v>
      </c>
      <c r="I1471" s="139"/>
      <c r="J1471" s="139" t="s">
        <v>1619</v>
      </c>
      <c r="K1471" s="139" t="s">
        <v>478</v>
      </c>
      <c r="L1471" s="139" t="s">
        <v>2210</v>
      </c>
      <c r="M1471" s="140" t="s">
        <v>8160</v>
      </c>
      <c r="N1471" s="141">
        <v>27.6</v>
      </c>
      <c r="O1471" s="142">
        <f t="shared" si="110"/>
        <v>80</v>
      </c>
      <c r="P1471" s="2">
        <v>80</v>
      </c>
      <c r="Q1471" s="2"/>
      <c r="R1471" s="143" t="e">
        <f t="shared" si="111"/>
        <v>#DIV/0!</v>
      </c>
      <c r="S1471" s="143">
        <f t="shared" si="112"/>
        <v>0</v>
      </c>
      <c r="T1471" s="144">
        <f>IF(P1471="nio",0,IF(P1471&gt;0,VLOOKUP(K1471,'3-Productie normen'!A:W,VLOOKUP(P1471,'3-Productie normen'!$B$37:$C$59,2,FALSE),FALSE)))/VLOOKUP(B1471,'2-Kosten per locatie'!$A$11:$C$31,3,FALSE)</f>
        <v>0</v>
      </c>
      <c r="U1471" s="144">
        <f t="shared" si="113"/>
        <v>0</v>
      </c>
      <c r="V1471" s="145" t="str">
        <f>VLOOKUP(K1471,'3-Productie normen'!A:AG,29,FALSE)</f>
        <v>B</v>
      </c>
      <c r="W1471" s="145"/>
      <c r="X1471" s="146"/>
      <c r="Y1471" s="147">
        <f t="shared" si="114"/>
        <v>2208</v>
      </c>
    </row>
    <row r="1472" spans="1:25" s="148" customFormat="1" ht="13.9" customHeight="1">
      <c r="A1472" s="137">
        <v>1472</v>
      </c>
      <c r="B1472" s="138" t="s">
        <v>1427</v>
      </c>
      <c r="C1472" s="138" t="s">
        <v>1434</v>
      </c>
      <c r="D1472" s="138"/>
      <c r="E1472" s="2">
        <v>0</v>
      </c>
      <c r="F1472" s="2" t="s">
        <v>372</v>
      </c>
      <c r="G1472" s="2"/>
      <c r="H1472" s="2" t="s">
        <v>2280</v>
      </c>
      <c r="I1472" s="139"/>
      <c r="J1472" s="139" t="s">
        <v>1614</v>
      </c>
      <c r="K1472" s="139" t="s">
        <v>612</v>
      </c>
      <c r="L1472" s="139" t="s">
        <v>2210</v>
      </c>
      <c r="M1472" s="140" t="s">
        <v>8160</v>
      </c>
      <c r="N1472" s="141">
        <v>53.3</v>
      </c>
      <c r="O1472" s="142">
        <f t="shared" si="110"/>
        <v>200</v>
      </c>
      <c r="P1472" s="2">
        <v>200</v>
      </c>
      <c r="Q1472" s="2"/>
      <c r="R1472" s="143" t="e">
        <f t="shared" si="111"/>
        <v>#DIV/0!</v>
      </c>
      <c r="S1472" s="143">
        <f t="shared" si="112"/>
        <v>0</v>
      </c>
      <c r="T1472" s="144">
        <f>IF(P1472="nio",0,IF(P1472&gt;0,VLOOKUP(K1472,'3-Productie normen'!A:W,VLOOKUP(P1472,'3-Productie normen'!$B$37:$C$59,2,FALSE),FALSE)))/VLOOKUP(B1472,'2-Kosten per locatie'!$A$11:$C$31,3,FALSE)</f>
        <v>0</v>
      </c>
      <c r="U1472" s="144">
        <f t="shared" si="113"/>
        <v>0</v>
      </c>
      <c r="V1472" s="145" t="str">
        <f>VLOOKUP(K1472,'3-Productie normen'!A:AG,29,FALSE)</f>
        <v>L</v>
      </c>
      <c r="W1472" s="145"/>
      <c r="X1472" s="146"/>
      <c r="Y1472" s="147">
        <f t="shared" si="114"/>
        <v>10660</v>
      </c>
    </row>
    <row r="1473" spans="1:25" s="148" customFormat="1" ht="13.9" customHeight="1">
      <c r="A1473" s="137">
        <v>1473</v>
      </c>
      <c r="B1473" s="138" t="s">
        <v>1427</v>
      </c>
      <c r="C1473" s="138" t="s">
        <v>1434</v>
      </c>
      <c r="D1473" s="138"/>
      <c r="E1473" s="2">
        <v>0</v>
      </c>
      <c r="F1473" s="2" t="s">
        <v>372</v>
      </c>
      <c r="G1473" s="2"/>
      <c r="H1473" s="2" t="s">
        <v>2281</v>
      </c>
      <c r="I1473" s="139"/>
      <c r="J1473" s="139" t="s">
        <v>2282</v>
      </c>
      <c r="K1473" s="139" t="s">
        <v>619</v>
      </c>
      <c r="L1473" s="139" t="s">
        <v>2205</v>
      </c>
      <c r="M1473" s="140"/>
      <c r="N1473" s="141">
        <v>51.4</v>
      </c>
      <c r="O1473" s="142">
        <f t="shared" si="110"/>
        <v>200</v>
      </c>
      <c r="P1473" s="2">
        <v>200</v>
      </c>
      <c r="Q1473" s="2"/>
      <c r="R1473" s="143" t="e">
        <f t="shared" si="111"/>
        <v>#DIV/0!</v>
      </c>
      <c r="S1473" s="143">
        <f t="shared" si="112"/>
        <v>0</v>
      </c>
      <c r="T1473" s="144">
        <f>IF(P1473="nio",0,IF(P1473&gt;0,VLOOKUP(K1473,'3-Productie normen'!A:W,VLOOKUP(P1473,'3-Productie normen'!$B$37:$C$59,2,FALSE),FALSE)))/VLOOKUP(B1473,'2-Kosten per locatie'!$A$11:$C$31,3,FALSE)</f>
        <v>0</v>
      </c>
      <c r="U1473" s="144">
        <f t="shared" si="113"/>
        <v>0</v>
      </c>
      <c r="V1473" s="145" t="str">
        <f>VLOOKUP(K1473,'3-Productie normen'!A:AG,29,FALSE)</f>
        <v>L</v>
      </c>
      <c r="W1473" s="145"/>
      <c r="X1473" s="146"/>
      <c r="Y1473" s="147">
        <f t="shared" si="114"/>
        <v>10280</v>
      </c>
    </row>
    <row r="1474" spans="1:25" s="148" customFormat="1" ht="13.9" customHeight="1">
      <c r="A1474" s="137">
        <v>1474</v>
      </c>
      <c r="B1474" s="138" t="s">
        <v>1427</v>
      </c>
      <c r="C1474" s="138" t="s">
        <v>1434</v>
      </c>
      <c r="D1474" s="138"/>
      <c r="E1474" s="2">
        <v>0</v>
      </c>
      <c r="F1474" s="2" t="s">
        <v>372</v>
      </c>
      <c r="G1474" s="2"/>
      <c r="H1474" s="2" t="s">
        <v>2283</v>
      </c>
      <c r="I1474" s="139"/>
      <c r="J1474" s="139" t="s">
        <v>2284</v>
      </c>
      <c r="K1474" s="139" t="s">
        <v>478</v>
      </c>
      <c r="L1474" s="139" t="s">
        <v>2210</v>
      </c>
      <c r="M1474" s="140" t="s">
        <v>8160</v>
      </c>
      <c r="N1474" s="141">
        <v>14.8</v>
      </c>
      <c r="O1474" s="142">
        <f t="shared" si="110"/>
        <v>80</v>
      </c>
      <c r="P1474" s="2">
        <v>80</v>
      </c>
      <c r="Q1474" s="2"/>
      <c r="R1474" s="143" t="e">
        <f t="shared" si="111"/>
        <v>#DIV/0!</v>
      </c>
      <c r="S1474" s="143">
        <f t="shared" si="112"/>
        <v>0</v>
      </c>
      <c r="T1474" s="144">
        <f>IF(P1474="nio",0,IF(P1474&gt;0,VLOOKUP(K1474,'3-Productie normen'!A:W,VLOOKUP(P1474,'3-Productie normen'!$B$37:$C$59,2,FALSE),FALSE)))/VLOOKUP(B1474,'2-Kosten per locatie'!$A$11:$C$31,3,FALSE)</f>
        <v>0</v>
      </c>
      <c r="U1474" s="144">
        <f t="shared" si="113"/>
        <v>0</v>
      </c>
      <c r="V1474" s="145" t="str">
        <f>VLOOKUP(K1474,'3-Productie normen'!A:AG,29,FALSE)</f>
        <v>B</v>
      </c>
      <c r="W1474" s="145"/>
      <c r="X1474" s="146"/>
      <c r="Y1474" s="147">
        <f t="shared" si="114"/>
        <v>1184</v>
      </c>
    </row>
    <row r="1475" spans="1:25" s="148" customFormat="1" ht="13.9" customHeight="1">
      <c r="A1475" s="137">
        <v>1475</v>
      </c>
      <c r="B1475" s="138" t="s">
        <v>1427</v>
      </c>
      <c r="C1475" s="138" t="s">
        <v>1434</v>
      </c>
      <c r="D1475" s="138"/>
      <c r="E1475" s="2">
        <v>0</v>
      </c>
      <c r="F1475" s="2" t="s">
        <v>372</v>
      </c>
      <c r="G1475" s="2"/>
      <c r="H1475" s="2" t="s">
        <v>2285</v>
      </c>
      <c r="I1475" s="139"/>
      <c r="J1475" s="139" t="s">
        <v>2019</v>
      </c>
      <c r="K1475" s="139" t="s">
        <v>417</v>
      </c>
      <c r="L1475" s="139" t="s">
        <v>2210</v>
      </c>
      <c r="M1475" s="140" t="s">
        <v>8160</v>
      </c>
      <c r="N1475" s="141">
        <v>4.9000000000000004</v>
      </c>
      <c r="O1475" s="142">
        <f t="shared" si="110"/>
        <v>200</v>
      </c>
      <c r="P1475" s="2">
        <v>200</v>
      </c>
      <c r="Q1475" s="2"/>
      <c r="R1475" s="143" t="e">
        <f t="shared" si="111"/>
        <v>#DIV/0!</v>
      </c>
      <c r="S1475" s="143">
        <f t="shared" si="112"/>
        <v>0</v>
      </c>
      <c r="T1475" s="144">
        <f>IF(P1475="nio",0,IF(P1475&gt;0,VLOOKUP(K1475,'3-Productie normen'!A:W,VLOOKUP(P1475,'3-Productie normen'!$B$37:$C$59,2,FALSE),FALSE)))/VLOOKUP(B1475,'2-Kosten per locatie'!$A$11:$C$31,3,FALSE)</f>
        <v>0</v>
      </c>
      <c r="U1475" s="144">
        <f t="shared" si="113"/>
        <v>0</v>
      </c>
      <c r="V1475" s="145" t="str">
        <f>VLOOKUP(K1475,'3-Productie normen'!A:AG,29,FALSE)</f>
        <v>B</v>
      </c>
      <c r="W1475" s="145"/>
      <c r="X1475" s="146"/>
      <c r="Y1475" s="147">
        <f t="shared" si="114"/>
        <v>980.00000000000011</v>
      </c>
    </row>
    <row r="1476" spans="1:25" s="148" customFormat="1" ht="13.9" customHeight="1">
      <c r="A1476" s="137">
        <v>1476</v>
      </c>
      <c r="B1476" s="138" t="s">
        <v>1427</v>
      </c>
      <c r="C1476" s="138" t="s">
        <v>1434</v>
      </c>
      <c r="D1476" s="138"/>
      <c r="E1476" s="2">
        <v>0</v>
      </c>
      <c r="F1476" s="2" t="s">
        <v>372</v>
      </c>
      <c r="G1476" s="2"/>
      <c r="H1476" s="2" t="s">
        <v>2286</v>
      </c>
      <c r="I1476" s="139"/>
      <c r="J1476" s="139" t="s">
        <v>2019</v>
      </c>
      <c r="K1476" s="139" t="s">
        <v>417</v>
      </c>
      <c r="L1476" s="139" t="s">
        <v>2210</v>
      </c>
      <c r="M1476" s="140" t="s">
        <v>8160</v>
      </c>
      <c r="N1476" s="141">
        <v>4.9000000000000004</v>
      </c>
      <c r="O1476" s="142">
        <f t="shared" si="110"/>
        <v>200</v>
      </c>
      <c r="P1476" s="2">
        <v>200</v>
      </c>
      <c r="Q1476" s="2"/>
      <c r="R1476" s="143" t="e">
        <f t="shared" si="111"/>
        <v>#DIV/0!</v>
      </c>
      <c r="S1476" s="143">
        <f t="shared" si="112"/>
        <v>0</v>
      </c>
      <c r="T1476" s="144">
        <f>IF(P1476="nio",0,IF(P1476&gt;0,VLOOKUP(K1476,'3-Productie normen'!A:W,VLOOKUP(P1476,'3-Productie normen'!$B$37:$C$59,2,FALSE),FALSE)))/VLOOKUP(B1476,'2-Kosten per locatie'!$A$11:$C$31,3,FALSE)</f>
        <v>0</v>
      </c>
      <c r="U1476" s="144">
        <f t="shared" si="113"/>
        <v>0</v>
      </c>
      <c r="V1476" s="145" t="str">
        <f>VLOOKUP(K1476,'3-Productie normen'!A:AG,29,FALSE)</f>
        <v>B</v>
      </c>
      <c r="W1476" s="145"/>
      <c r="X1476" s="146"/>
      <c r="Y1476" s="147">
        <f t="shared" si="114"/>
        <v>980.00000000000011</v>
      </c>
    </row>
    <row r="1477" spans="1:25" s="148" customFormat="1" ht="13.9" customHeight="1">
      <c r="A1477" s="137">
        <v>1477</v>
      </c>
      <c r="B1477" s="138" t="s">
        <v>1427</v>
      </c>
      <c r="C1477" s="138" t="s">
        <v>1434</v>
      </c>
      <c r="D1477" s="138"/>
      <c r="E1477" s="2">
        <v>0</v>
      </c>
      <c r="F1477" s="2" t="s">
        <v>372</v>
      </c>
      <c r="G1477" s="2"/>
      <c r="H1477" s="2" t="s">
        <v>2287</v>
      </c>
      <c r="I1477" s="139"/>
      <c r="J1477" s="139" t="s">
        <v>2019</v>
      </c>
      <c r="K1477" s="139" t="s">
        <v>417</v>
      </c>
      <c r="L1477" s="139" t="s">
        <v>2210</v>
      </c>
      <c r="M1477" s="140" t="s">
        <v>8160</v>
      </c>
      <c r="N1477" s="141">
        <v>4.8</v>
      </c>
      <c r="O1477" s="142">
        <f t="shared" si="110"/>
        <v>200</v>
      </c>
      <c r="P1477" s="2">
        <v>200</v>
      </c>
      <c r="Q1477" s="2"/>
      <c r="R1477" s="143" t="e">
        <f t="shared" si="111"/>
        <v>#DIV/0!</v>
      </c>
      <c r="S1477" s="143">
        <f t="shared" si="112"/>
        <v>0</v>
      </c>
      <c r="T1477" s="144">
        <f>IF(P1477="nio",0,IF(P1477&gt;0,VLOOKUP(K1477,'3-Productie normen'!A:W,VLOOKUP(P1477,'3-Productie normen'!$B$37:$C$59,2,FALSE),FALSE)))/VLOOKUP(B1477,'2-Kosten per locatie'!$A$11:$C$31,3,FALSE)</f>
        <v>0</v>
      </c>
      <c r="U1477" s="144">
        <f t="shared" si="113"/>
        <v>0</v>
      </c>
      <c r="V1477" s="145" t="str">
        <f>VLOOKUP(K1477,'3-Productie normen'!A:AG,29,FALSE)</f>
        <v>B</v>
      </c>
      <c r="W1477" s="145"/>
      <c r="X1477" s="146"/>
      <c r="Y1477" s="147">
        <f t="shared" si="114"/>
        <v>960</v>
      </c>
    </row>
    <row r="1478" spans="1:25" s="148" customFormat="1" ht="13.9" customHeight="1">
      <c r="A1478" s="137">
        <v>1478</v>
      </c>
      <c r="B1478" s="138" t="s">
        <v>1427</v>
      </c>
      <c r="C1478" s="138" t="s">
        <v>1434</v>
      </c>
      <c r="D1478" s="138"/>
      <c r="E1478" s="2">
        <v>0</v>
      </c>
      <c r="F1478" s="2" t="s">
        <v>372</v>
      </c>
      <c r="G1478" s="2"/>
      <c r="H1478" s="2" t="s">
        <v>2288</v>
      </c>
      <c r="I1478" s="139"/>
      <c r="J1478" s="139" t="s">
        <v>2019</v>
      </c>
      <c r="K1478" s="139" t="s">
        <v>417</v>
      </c>
      <c r="L1478" s="139" t="s">
        <v>2210</v>
      </c>
      <c r="M1478" s="140" t="s">
        <v>8160</v>
      </c>
      <c r="N1478" s="141">
        <v>8</v>
      </c>
      <c r="O1478" s="142">
        <f t="shared" si="110"/>
        <v>200</v>
      </c>
      <c r="P1478" s="2">
        <v>200</v>
      </c>
      <c r="Q1478" s="2"/>
      <c r="R1478" s="143" t="e">
        <f t="shared" si="111"/>
        <v>#DIV/0!</v>
      </c>
      <c r="S1478" s="143">
        <f t="shared" si="112"/>
        <v>0</v>
      </c>
      <c r="T1478" s="144">
        <f>IF(P1478="nio",0,IF(P1478&gt;0,VLOOKUP(K1478,'3-Productie normen'!A:W,VLOOKUP(P1478,'3-Productie normen'!$B$37:$C$59,2,FALSE),FALSE)))/VLOOKUP(B1478,'2-Kosten per locatie'!$A$11:$C$31,3,FALSE)</f>
        <v>0</v>
      </c>
      <c r="U1478" s="144">
        <f t="shared" si="113"/>
        <v>0</v>
      </c>
      <c r="V1478" s="145" t="str">
        <f>VLOOKUP(K1478,'3-Productie normen'!A:AG,29,FALSE)</f>
        <v>B</v>
      </c>
      <c r="W1478" s="145"/>
      <c r="X1478" s="146"/>
      <c r="Y1478" s="147">
        <f t="shared" si="114"/>
        <v>1600</v>
      </c>
    </row>
    <row r="1479" spans="1:25" s="148" customFormat="1" ht="13.9" customHeight="1">
      <c r="A1479" s="137">
        <v>1479</v>
      </c>
      <c r="B1479" s="138" t="s">
        <v>1427</v>
      </c>
      <c r="C1479" s="138" t="s">
        <v>1434</v>
      </c>
      <c r="D1479" s="138"/>
      <c r="E1479" s="2">
        <v>0</v>
      </c>
      <c r="F1479" s="2" t="s">
        <v>372</v>
      </c>
      <c r="G1479" s="2"/>
      <c r="H1479" s="2" t="s">
        <v>2289</v>
      </c>
      <c r="I1479" s="139"/>
      <c r="J1479" s="139" t="s">
        <v>2290</v>
      </c>
      <c r="K1479" s="139" t="s">
        <v>478</v>
      </c>
      <c r="L1479" s="139" t="s">
        <v>2210</v>
      </c>
      <c r="M1479" s="140" t="s">
        <v>8160</v>
      </c>
      <c r="N1479" s="141">
        <v>0</v>
      </c>
      <c r="O1479" s="142">
        <f t="shared" si="110"/>
        <v>80</v>
      </c>
      <c r="P1479" s="2">
        <v>80</v>
      </c>
      <c r="Q1479" s="2"/>
      <c r="R1479" s="143" t="e">
        <f t="shared" si="111"/>
        <v>#DIV/0!</v>
      </c>
      <c r="S1479" s="143">
        <f t="shared" si="112"/>
        <v>0</v>
      </c>
      <c r="T1479" s="144">
        <f>IF(P1479="nio",0,IF(P1479&gt;0,VLOOKUP(K1479,'3-Productie normen'!A:W,VLOOKUP(P1479,'3-Productie normen'!$B$37:$C$59,2,FALSE),FALSE)))/VLOOKUP(B1479,'2-Kosten per locatie'!$A$11:$C$31,3,FALSE)</f>
        <v>0</v>
      </c>
      <c r="U1479" s="144">
        <f t="shared" si="113"/>
        <v>0</v>
      </c>
      <c r="V1479" s="145" t="str">
        <f>VLOOKUP(K1479,'3-Productie normen'!A:AG,29,FALSE)</f>
        <v>B</v>
      </c>
      <c r="W1479" s="145"/>
      <c r="X1479" s="146"/>
      <c r="Y1479" s="147">
        <f t="shared" si="114"/>
        <v>0</v>
      </c>
    </row>
    <row r="1480" spans="1:25" s="148" customFormat="1" ht="13.9" customHeight="1">
      <c r="A1480" s="137">
        <v>1480</v>
      </c>
      <c r="B1480" s="138" t="s">
        <v>1427</v>
      </c>
      <c r="C1480" s="138" t="s">
        <v>1434</v>
      </c>
      <c r="D1480" s="138"/>
      <c r="E1480" s="2">
        <v>0</v>
      </c>
      <c r="F1480" s="2" t="s">
        <v>372</v>
      </c>
      <c r="G1480" s="2"/>
      <c r="H1480" s="2" t="s">
        <v>2291</v>
      </c>
      <c r="I1480" s="139"/>
      <c r="J1480" s="139" t="s">
        <v>1459</v>
      </c>
      <c r="K1480" s="139" t="s">
        <v>259</v>
      </c>
      <c r="L1480" s="139" t="s">
        <v>2210</v>
      </c>
      <c r="M1480" s="140"/>
      <c r="N1480" s="141">
        <v>5.3</v>
      </c>
      <c r="O1480" s="142">
        <f t="shared" si="110"/>
        <v>0</v>
      </c>
      <c r="P1480" s="2" t="s">
        <v>477</v>
      </c>
      <c r="Q1480" s="2"/>
      <c r="R1480" s="143">
        <f t="shared" si="111"/>
        <v>0</v>
      </c>
      <c r="S1480" s="143">
        <f t="shared" si="112"/>
        <v>0</v>
      </c>
      <c r="T1480" s="144">
        <f>IF(P1480="nio",0,IF(P1480&gt;0,VLOOKUP(K1480,'3-Productie normen'!A:W,VLOOKUP(P1480,'3-Productie normen'!$B$37:$C$59,2,FALSE),FALSE)))/VLOOKUP(B1480,'2-Kosten per locatie'!$A$11:$C$31,3,FALSE)</f>
        <v>0</v>
      </c>
      <c r="U1480" s="144">
        <f t="shared" si="113"/>
        <v>0</v>
      </c>
      <c r="V1480" s="145">
        <f>VLOOKUP(K1480,'3-Productie normen'!A:AG,29,FALSE)</f>
        <v>0</v>
      </c>
      <c r="W1480" s="145"/>
      <c r="X1480" s="146"/>
      <c r="Y1480" s="147">
        <f t="shared" si="114"/>
        <v>0</v>
      </c>
    </row>
    <row r="1481" spans="1:25" s="148" customFormat="1" ht="13.9" customHeight="1">
      <c r="A1481" s="137">
        <v>1481</v>
      </c>
      <c r="B1481" s="138" t="s">
        <v>1427</v>
      </c>
      <c r="C1481" s="138" t="s">
        <v>1434</v>
      </c>
      <c r="D1481" s="138"/>
      <c r="E1481" s="2">
        <v>0</v>
      </c>
      <c r="F1481" s="2" t="s">
        <v>372</v>
      </c>
      <c r="G1481" s="2"/>
      <c r="H1481" s="2" t="s">
        <v>2292</v>
      </c>
      <c r="I1481" s="139"/>
      <c r="J1481" s="139" t="s">
        <v>1459</v>
      </c>
      <c r="K1481" s="139" t="s">
        <v>259</v>
      </c>
      <c r="L1481" s="139" t="s">
        <v>2210</v>
      </c>
      <c r="M1481" s="140"/>
      <c r="N1481" s="141">
        <v>5.3</v>
      </c>
      <c r="O1481" s="142">
        <f t="shared" si="110"/>
        <v>0</v>
      </c>
      <c r="P1481" s="2" t="s">
        <v>477</v>
      </c>
      <c r="Q1481" s="2"/>
      <c r="R1481" s="143">
        <f t="shared" si="111"/>
        <v>0</v>
      </c>
      <c r="S1481" s="143">
        <f t="shared" si="112"/>
        <v>0</v>
      </c>
      <c r="T1481" s="144">
        <f>IF(P1481="nio",0,IF(P1481&gt;0,VLOOKUP(K1481,'3-Productie normen'!A:W,VLOOKUP(P1481,'3-Productie normen'!$B$37:$C$59,2,FALSE),FALSE)))/VLOOKUP(B1481,'2-Kosten per locatie'!$A$11:$C$31,3,FALSE)</f>
        <v>0</v>
      </c>
      <c r="U1481" s="144">
        <f t="shared" si="113"/>
        <v>0</v>
      </c>
      <c r="V1481" s="145">
        <f>VLOOKUP(K1481,'3-Productie normen'!A:AG,29,FALSE)</f>
        <v>0</v>
      </c>
      <c r="W1481" s="145"/>
      <c r="X1481" s="146"/>
      <c r="Y1481" s="147">
        <f t="shared" si="114"/>
        <v>0</v>
      </c>
    </row>
    <row r="1482" spans="1:25" s="148" customFormat="1" ht="13.9" customHeight="1">
      <c r="A1482" s="137">
        <v>1482</v>
      </c>
      <c r="B1482" s="138" t="s">
        <v>1427</v>
      </c>
      <c r="C1482" s="138" t="s">
        <v>1434</v>
      </c>
      <c r="D1482" s="138"/>
      <c r="E1482" s="2">
        <v>0</v>
      </c>
      <c r="F1482" s="2" t="s">
        <v>372</v>
      </c>
      <c r="G1482" s="2"/>
      <c r="H1482" s="2" t="s">
        <v>2293</v>
      </c>
      <c r="I1482" s="139"/>
      <c r="J1482" s="139" t="s">
        <v>1459</v>
      </c>
      <c r="K1482" s="139" t="s">
        <v>259</v>
      </c>
      <c r="L1482" s="139" t="s">
        <v>2210</v>
      </c>
      <c r="M1482" s="140"/>
      <c r="N1482" s="141">
        <v>9.1999999999999993</v>
      </c>
      <c r="O1482" s="142">
        <f t="shared" ref="O1482:O1545" si="115">SUM(P1482:Q1482)</f>
        <v>0</v>
      </c>
      <c r="P1482" s="2" t="s">
        <v>477</v>
      </c>
      <c r="Q1482" s="2"/>
      <c r="R1482" s="143">
        <f t="shared" ref="R1482:R1545" si="116">IF(P1482="nio",0,IF(P1482&gt;0,P1482*N1482/T1482,0))</f>
        <v>0</v>
      </c>
      <c r="S1482" s="143">
        <f t="shared" ref="S1482:S1545" si="117">IF(Q1482&gt;0,Q1482*N1482/U1482,0)</f>
        <v>0</v>
      </c>
      <c r="T1482" s="144">
        <f>IF(P1482="nio",0,IF(P1482&gt;0,VLOOKUP(K1482,'3-Productie normen'!A:W,VLOOKUP(P1482,'3-Productie normen'!$B$37:$C$59,2,FALSE),FALSE)))/VLOOKUP(B1482,'2-Kosten per locatie'!$A$11:$C$31,3,FALSE)</f>
        <v>0</v>
      </c>
      <c r="U1482" s="144">
        <f t="shared" ref="U1482:U1545" si="118">IF(Q1482&gt;0,T1482*$U$8,0)</f>
        <v>0</v>
      </c>
      <c r="V1482" s="145">
        <f>VLOOKUP(K1482,'3-Productie normen'!A:AG,29,FALSE)</f>
        <v>0</v>
      </c>
      <c r="W1482" s="145"/>
      <c r="X1482" s="146"/>
      <c r="Y1482" s="147">
        <f t="shared" ref="Y1482:Y1545" si="119">O1482*N1482</f>
        <v>0</v>
      </c>
    </row>
    <row r="1483" spans="1:25" s="148" customFormat="1" ht="13.9" customHeight="1">
      <c r="A1483" s="137">
        <v>1483</v>
      </c>
      <c r="B1483" s="138" t="s">
        <v>1427</v>
      </c>
      <c r="C1483" s="138" t="s">
        <v>1434</v>
      </c>
      <c r="D1483" s="138"/>
      <c r="E1483" s="2">
        <v>0</v>
      </c>
      <c r="F1483" s="2" t="s">
        <v>372</v>
      </c>
      <c r="G1483" s="2"/>
      <c r="H1483" s="2" t="s">
        <v>2294</v>
      </c>
      <c r="I1483" s="139"/>
      <c r="J1483" s="139" t="s">
        <v>323</v>
      </c>
      <c r="K1483" s="139" t="s">
        <v>321</v>
      </c>
      <c r="L1483" s="139" t="s">
        <v>2210</v>
      </c>
      <c r="M1483" s="140" t="s">
        <v>8160</v>
      </c>
      <c r="N1483" s="141">
        <v>4.8</v>
      </c>
      <c r="O1483" s="142">
        <f t="shared" si="115"/>
        <v>400</v>
      </c>
      <c r="P1483" s="2">
        <v>200</v>
      </c>
      <c r="Q1483" s="2">
        <v>200</v>
      </c>
      <c r="R1483" s="143" t="e">
        <f t="shared" si="116"/>
        <v>#DIV/0!</v>
      </c>
      <c r="S1483" s="143" t="e">
        <f t="shared" si="117"/>
        <v>#DIV/0!</v>
      </c>
      <c r="T1483" s="144">
        <f>IF(P1483="nio",0,IF(P1483&gt;0,VLOOKUP(K1483,'3-Productie normen'!A:W,VLOOKUP(P1483,'3-Productie normen'!$B$37:$C$59,2,FALSE),FALSE)))/VLOOKUP(B1483,'2-Kosten per locatie'!$A$11:$C$31,3,FALSE)</f>
        <v>0</v>
      </c>
      <c r="U1483" s="144">
        <f t="shared" si="118"/>
        <v>0</v>
      </c>
      <c r="V1483" s="145" t="str">
        <f>VLOOKUP(K1483,'3-Productie normen'!A:AG,29,FALSE)</f>
        <v>S</v>
      </c>
      <c r="W1483" s="145"/>
      <c r="X1483" s="146"/>
      <c r="Y1483" s="147">
        <f t="shared" si="119"/>
        <v>1920</v>
      </c>
    </row>
    <row r="1484" spans="1:25" s="148" customFormat="1" ht="13.9" customHeight="1">
      <c r="A1484" s="137">
        <v>1484</v>
      </c>
      <c r="B1484" s="138" t="s">
        <v>1427</v>
      </c>
      <c r="C1484" s="138" t="s">
        <v>1434</v>
      </c>
      <c r="D1484" s="138"/>
      <c r="E1484" s="2">
        <v>0</v>
      </c>
      <c r="F1484" s="2" t="s">
        <v>372</v>
      </c>
      <c r="G1484" s="2"/>
      <c r="H1484" s="2" t="s">
        <v>2295</v>
      </c>
      <c r="I1484" s="139"/>
      <c r="J1484" s="139" t="s">
        <v>323</v>
      </c>
      <c r="K1484" s="139" t="s">
        <v>321</v>
      </c>
      <c r="L1484" s="139" t="s">
        <v>2210</v>
      </c>
      <c r="M1484" s="140" t="s">
        <v>8160</v>
      </c>
      <c r="N1484" s="141">
        <v>17</v>
      </c>
      <c r="O1484" s="142">
        <f t="shared" si="115"/>
        <v>400</v>
      </c>
      <c r="P1484" s="2">
        <v>200</v>
      </c>
      <c r="Q1484" s="2">
        <v>200</v>
      </c>
      <c r="R1484" s="143" t="e">
        <f t="shared" si="116"/>
        <v>#DIV/0!</v>
      </c>
      <c r="S1484" s="143" t="e">
        <f t="shared" si="117"/>
        <v>#DIV/0!</v>
      </c>
      <c r="T1484" s="144">
        <f>IF(P1484="nio",0,IF(P1484&gt;0,VLOOKUP(K1484,'3-Productie normen'!A:W,VLOOKUP(P1484,'3-Productie normen'!$B$37:$C$59,2,FALSE),FALSE)))/VLOOKUP(B1484,'2-Kosten per locatie'!$A$11:$C$31,3,FALSE)</f>
        <v>0</v>
      </c>
      <c r="U1484" s="144">
        <f t="shared" si="118"/>
        <v>0</v>
      </c>
      <c r="V1484" s="145" t="str">
        <f>VLOOKUP(K1484,'3-Productie normen'!A:AG,29,FALSE)</f>
        <v>S</v>
      </c>
      <c r="W1484" s="145"/>
      <c r="X1484" s="146"/>
      <c r="Y1484" s="147">
        <f t="shared" si="119"/>
        <v>6800</v>
      </c>
    </row>
    <row r="1485" spans="1:25" s="148" customFormat="1" ht="13.9" customHeight="1">
      <c r="A1485" s="137">
        <v>1485</v>
      </c>
      <c r="B1485" s="138" t="s">
        <v>1427</v>
      </c>
      <c r="C1485" s="138" t="s">
        <v>1434</v>
      </c>
      <c r="D1485" s="138"/>
      <c r="E1485" s="2">
        <v>0</v>
      </c>
      <c r="F1485" s="2" t="s">
        <v>372</v>
      </c>
      <c r="G1485" s="2"/>
      <c r="H1485" s="2" t="s">
        <v>2296</v>
      </c>
      <c r="I1485" s="139"/>
      <c r="J1485" s="139" t="s">
        <v>323</v>
      </c>
      <c r="K1485" s="139" t="s">
        <v>321</v>
      </c>
      <c r="L1485" s="139" t="s">
        <v>2297</v>
      </c>
      <c r="M1485" s="140"/>
      <c r="N1485" s="141">
        <v>8.4</v>
      </c>
      <c r="O1485" s="142">
        <f t="shared" si="115"/>
        <v>400</v>
      </c>
      <c r="P1485" s="2">
        <v>200</v>
      </c>
      <c r="Q1485" s="2">
        <v>200</v>
      </c>
      <c r="R1485" s="143" t="e">
        <f t="shared" si="116"/>
        <v>#DIV/0!</v>
      </c>
      <c r="S1485" s="143" t="e">
        <f t="shared" si="117"/>
        <v>#DIV/0!</v>
      </c>
      <c r="T1485" s="144">
        <f>IF(P1485="nio",0,IF(P1485&gt;0,VLOOKUP(K1485,'3-Productie normen'!A:W,VLOOKUP(P1485,'3-Productie normen'!$B$37:$C$59,2,FALSE),FALSE)))/VLOOKUP(B1485,'2-Kosten per locatie'!$A$11:$C$31,3,FALSE)</f>
        <v>0</v>
      </c>
      <c r="U1485" s="144">
        <f t="shared" si="118"/>
        <v>0</v>
      </c>
      <c r="V1485" s="145" t="str">
        <f>VLOOKUP(K1485,'3-Productie normen'!A:AG,29,FALSE)</f>
        <v>S</v>
      </c>
      <c r="W1485" s="145"/>
      <c r="X1485" s="146"/>
      <c r="Y1485" s="147">
        <f t="shared" si="119"/>
        <v>3360</v>
      </c>
    </row>
    <row r="1486" spans="1:25" s="148" customFormat="1" ht="13.9" customHeight="1">
      <c r="A1486" s="137">
        <v>1486</v>
      </c>
      <c r="B1486" s="138" t="s">
        <v>1427</v>
      </c>
      <c r="C1486" s="138" t="s">
        <v>1434</v>
      </c>
      <c r="D1486" s="138"/>
      <c r="E1486" s="2">
        <v>0</v>
      </c>
      <c r="F1486" s="2" t="s">
        <v>372</v>
      </c>
      <c r="G1486" s="2"/>
      <c r="H1486" s="2" t="s">
        <v>2298</v>
      </c>
      <c r="I1486" s="139"/>
      <c r="J1486" s="139" t="s">
        <v>323</v>
      </c>
      <c r="K1486" s="139" t="s">
        <v>321</v>
      </c>
      <c r="L1486" s="139" t="s">
        <v>2297</v>
      </c>
      <c r="M1486" s="140"/>
      <c r="N1486" s="141">
        <v>9.9</v>
      </c>
      <c r="O1486" s="142">
        <f t="shared" si="115"/>
        <v>400</v>
      </c>
      <c r="P1486" s="2">
        <v>200</v>
      </c>
      <c r="Q1486" s="2">
        <v>200</v>
      </c>
      <c r="R1486" s="143" t="e">
        <f t="shared" si="116"/>
        <v>#DIV/0!</v>
      </c>
      <c r="S1486" s="143" t="e">
        <f t="shared" si="117"/>
        <v>#DIV/0!</v>
      </c>
      <c r="T1486" s="144">
        <f>IF(P1486="nio",0,IF(P1486&gt;0,VLOOKUP(K1486,'3-Productie normen'!A:W,VLOOKUP(P1486,'3-Productie normen'!$B$37:$C$59,2,FALSE),FALSE)))/VLOOKUP(B1486,'2-Kosten per locatie'!$A$11:$C$31,3,FALSE)</f>
        <v>0</v>
      </c>
      <c r="U1486" s="144">
        <f t="shared" si="118"/>
        <v>0</v>
      </c>
      <c r="V1486" s="145" t="str">
        <f>VLOOKUP(K1486,'3-Productie normen'!A:AG,29,FALSE)</f>
        <v>S</v>
      </c>
      <c r="W1486" s="145"/>
      <c r="X1486" s="146"/>
      <c r="Y1486" s="147">
        <f t="shared" si="119"/>
        <v>3960</v>
      </c>
    </row>
    <row r="1487" spans="1:25" s="148" customFormat="1" ht="13.9" customHeight="1">
      <c r="A1487" s="137">
        <v>1487</v>
      </c>
      <c r="B1487" s="138" t="s">
        <v>1427</v>
      </c>
      <c r="C1487" s="138" t="s">
        <v>1434</v>
      </c>
      <c r="D1487" s="138"/>
      <c r="E1487" s="2">
        <v>0</v>
      </c>
      <c r="F1487" s="2" t="s">
        <v>372</v>
      </c>
      <c r="G1487" s="2"/>
      <c r="H1487" s="2" t="s">
        <v>2299</v>
      </c>
      <c r="I1487" s="139"/>
      <c r="J1487" s="139" t="s">
        <v>2134</v>
      </c>
      <c r="K1487" s="139" t="s">
        <v>259</v>
      </c>
      <c r="L1487" s="139" t="s">
        <v>2210</v>
      </c>
      <c r="M1487" s="140"/>
      <c r="N1487" s="141">
        <v>6.6</v>
      </c>
      <c r="O1487" s="142">
        <f t="shared" si="115"/>
        <v>0</v>
      </c>
      <c r="P1487" s="2" t="s">
        <v>477</v>
      </c>
      <c r="Q1487" s="2"/>
      <c r="R1487" s="143">
        <f t="shared" si="116"/>
        <v>0</v>
      </c>
      <c r="S1487" s="143">
        <f t="shared" si="117"/>
        <v>0</v>
      </c>
      <c r="T1487" s="144">
        <f>IF(P1487="nio",0,IF(P1487&gt;0,VLOOKUP(K1487,'3-Productie normen'!A:W,VLOOKUP(P1487,'3-Productie normen'!$B$37:$C$59,2,FALSE),FALSE)))/VLOOKUP(B1487,'2-Kosten per locatie'!$A$11:$C$31,3,FALSE)</f>
        <v>0</v>
      </c>
      <c r="U1487" s="144">
        <f t="shared" si="118"/>
        <v>0</v>
      </c>
      <c r="V1487" s="145">
        <f>VLOOKUP(K1487,'3-Productie normen'!A:AG,29,FALSE)</f>
        <v>0</v>
      </c>
      <c r="W1487" s="145"/>
      <c r="X1487" s="146"/>
      <c r="Y1487" s="147">
        <f t="shared" si="119"/>
        <v>0</v>
      </c>
    </row>
    <row r="1488" spans="1:25" s="148" customFormat="1" ht="13.9" customHeight="1">
      <c r="A1488" s="137">
        <v>1488</v>
      </c>
      <c r="B1488" s="138" t="s">
        <v>1427</v>
      </c>
      <c r="C1488" s="138" t="s">
        <v>1434</v>
      </c>
      <c r="D1488" s="138"/>
      <c r="E1488" s="2">
        <v>0</v>
      </c>
      <c r="F1488" s="2" t="s">
        <v>372</v>
      </c>
      <c r="G1488" s="2"/>
      <c r="H1488" s="2" t="s">
        <v>2300</v>
      </c>
      <c r="I1488" s="139"/>
      <c r="J1488" s="139" t="s">
        <v>253</v>
      </c>
      <c r="K1488" s="139" t="s">
        <v>4571</v>
      </c>
      <c r="L1488" s="139" t="s">
        <v>2210</v>
      </c>
      <c r="M1488" s="140" t="s">
        <v>8160</v>
      </c>
      <c r="N1488" s="141">
        <v>38.1</v>
      </c>
      <c r="O1488" s="142">
        <f t="shared" si="115"/>
        <v>200</v>
      </c>
      <c r="P1488" s="2">
        <v>200</v>
      </c>
      <c r="Q1488" s="2"/>
      <c r="R1488" s="143" t="e">
        <f t="shared" si="116"/>
        <v>#DIV/0!</v>
      </c>
      <c r="S1488" s="143">
        <f t="shared" si="117"/>
        <v>0</v>
      </c>
      <c r="T1488" s="144">
        <f>IF(P1488="nio",0,IF(P1488&gt;0,VLOOKUP(K1488,'3-Productie normen'!A:W,VLOOKUP(P1488,'3-Productie normen'!$B$37:$C$59,2,FALSE),FALSE)))/VLOOKUP(B1488,'2-Kosten per locatie'!$A$11:$C$31,3,FALSE)</f>
        <v>0</v>
      </c>
      <c r="U1488" s="144">
        <f t="shared" si="118"/>
        <v>0</v>
      </c>
      <c r="V1488" s="145" t="str">
        <f>VLOOKUP(K1488,'3-Productie normen'!A:AG,29,FALSE)</f>
        <v>V</v>
      </c>
      <c r="W1488" s="145"/>
      <c r="X1488" s="146"/>
      <c r="Y1488" s="147">
        <f t="shared" si="119"/>
        <v>7620</v>
      </c>
    </row>
    <row r="1489" spans="1:25" s="148" customFormat="1" ht="13.9" customHeight="1">
      <c r="A1489" s="137">
        <v>1489</v>
      </c>
      <c r="B1489" s="138" t="s">
        <v>1427</v>
      </c>
      <c r="C1489" s="138" t="s">
        <v>1434</v>
      </c>
      <c r="D1489" s="138"/>
      <c r="E1489" s="2">
        <v>0</v>
      </c>
      <c r="F1489" s="2" t="s">
        <v>372</v>
      </c>
      <c r="G1489" s="2"/>
      <c r="H1489" s="2" t="s">
        <v>2301</v>
      </c>
      <c r="I1489" s="139"/>
      <c r="J1489" s="139" t="s">
        <v>253</v>
      </c>
      <c r="K1489" s="139" t="s">
        <v>4571</v>
      </c>
      <c r="L1489" s="139" t="s">
        <v>2210</v>
      </c>
      <c r="M1489" s="140" t="s">
        <v>8160</v>
      </c>
      <c r="N1489" s="141">
        <v>40.799999999999997</v>
      </c>
      <c r="O1489" s="142">
        <f t="shared" si="115"/>
        <v>200</v>
      </c>
      <c r="P1489" s="2">
        <v>200</v>
      </c>
      <c r="Q1489" s="2"/>
      <c r="R1489" s="143" t="e">
        <f t="shared" si="116"/>
        <v>#DIV/0!</v>
      </c>
      <c r="S1489" s="143">
        <f t="shared" si="117"/>
        <v>0</v>
      </c>
      <c r="T1489" s="144">
        <f>IF(P1489="nio",0,IF(P1489&gt;0,VLOOKUP(K1489,'3-Productie normen'!A:W,VLOOKUP(P1489,'3-Productie normen'!$B$37:$C$59,2,FALSE),FALSE)))/VLOOKUP(B1489,'2-Kosten per locatie'!$A$11:$C$31,3,FALSE)</f>
        <v>0</v>
      </c>
      <c r="U1489" s="144">
        <f t="shared" si="118"/>
        <v>0</v>
      </c>
      <c r="V1489" s="145" t="str">
        <f>VLOOKUP(K1489,'3-Productie normen'!A:AG,29,FALSE)</f>
        <v>V</v>
      </c>
      <c r="W1489" s="145"/>
      <c r="X1489" s="146"/>
      <c r="Y1489" s="147">
        <f t="shared" si="119"/>
        <v>8159.9999999999991</v>
      </c>
    </row>
    <row r="1490" spans="1:25" s="148" customFormat="1" ht="13.9" customHeight="1">
      <c r="A1490" s="137">
        <v>1490</v>
      </c>
      <c r="B1490" s="138" t="s">
        <v>1427</v>
      </c>
      <c r="C1490" s="138" t="s">
        <v>1434</v>
      </c>
      <c r="D1490" s="138"/>
      <c r="E1490" s="2">
        <v>0</v>
      </c>
      <c r="F1490" s="2" t="s">
        <v>372</v>
      </c>
      <c r="G1490" s="2"/>
      <c r="H1490" s="2" t="s">
        <v>2302</v>
      </c>
      <c r="I1490" s="139"/>
      <c r="J1490" s="139" t="s">
        <v>253</v>
      </c>
      <c r="K1490" s="139" t="s">
        <v>4571</v>
      </c>
      <c r="L1490" s="139" t="s">
        <v>2210</v>
      </c>
      <c r="M1490" s="140" t="s">
        <v>8160</v>
      </c>
      <c r="N1490" s="141">
        <v>19.8</v>
      </c>
      <c r="O1490" s="142">
        <f t="shared" si="115"/>
        <v>200</v>
      </c>
      <c r="P1490" s="2">
        <v>200</v>
      </c>
      <c r="Q1490" s="2"/>
      <c r="R1490" s="143" t="e">
        <f t="shared" si="116"/>
        <v>#DIV/0!</v>
      </c>
      <c r="S1490" s="143">
        <f t="shared" si="117"/>
        <v>0</v>
      </c>
      <c r="T1490" s="144">
        <f>IF(P1490="nio",0,IF(P1490&gt;0,VLOOKUP(K1490,'3-Productie normen'!A:W,VLOOKUP(P1490,'3-Productie normen'!$B$37:$C$59,2,FALSE),FALSE)))/VLOOKUP(B1490,'2-Kosten per locatie'!$A$11:$C$31,3,FALSE)</f>
        <v>0</v>
      </c>
      <c r="U1490" s="144">
        <f t="shared" si="118"/>
        <v>0</v>
      </c>
      <c r="V1490" s="145" t="str">
        <f>VLOOKUP(K1490,'3-Productie normen'!A:AG,29,FALSE)</f>
        <v>V</v>
      </c>
      <c r="W1490" s="145"/>
      <c r="X1490" s="146"/>
      <c r="Y1490" s="147">
        <f t="shared" si="119"/>
        <v>3960</v>
      </c>
    </row>
    <row r="1491" spans="1:25" s="148" customFormat="1" ht="13.9" customHeight="1">
      <c r="A1491" s="137">
        <v>1491</v>
      </c>
      <c r="B1491" s="138" t="s">
        <v>1427</v>
      </c>
      <c r="C1491" s="138" t="s">
        <v>1434</v>
      </c>
      <c r="D1491" s="138"/>
      <c r="E1491" s="2">
        <v>0</v>
      </c>
      <c r="F1491" s="2" t="s">
        <v>372</v>
      </c>
      <c r="G1491" s="2"/>
      <c r="H1491" s="2" t="s">
        <v>2303</v>
      </c>
      <c r="I1491" s="139"/>
      <c r="J1491" s="139" t="s">
        <v>253</v>
      </c>
      <c r="K1491" s="139" t="s">
        <v>4571</v>
      </c>
      <c r="L1491" s="139" t="s">
        <v>2210</v>
      </c>
      <c r="M1491" s="140" t="s">
        <v>8160</v>
      </c>
      <c r="N1491" s="141">
        <v>35.200000000000003</v>
      </c>
      <c r="O1491" s="142">
        <f t="shared" si="115"/>
        <v>200</v>
      </c>
      <c r="P1491" s="2">
        <v>200</v>
      </c>
      <c r="Q1491" s="2"/>
      <c r="R1491" s="143" t="e">
        <f t="shared" si="116"/>
        <v>#DIV/0!</v>
      </c>
      <c r="S1491" s="143">
        <f t="shared" si="117"/>
        <v>0</v>
      </c>
      <c r="T1491" s="144">
        <f>IF(P1491="nio",0,IF(P1491&gt;0,VLOOKUP(K1491,'3-Productie normen'!A:W,VLOOKUP(P1491,'3-Productie normen'!$B$37:$C$59,2,FALSE),FALSE)))/VLOOKUP(B1491,'2-Kosten per locatie'!$A$11:$C$31,3,FALSE)</f>
        <v>0</v>
      </c>
      <c r="U1491" s="144">
        <f t="shared" si="118"/>
        <v>0</v>
      </c>
      <c r="V1491" s="145" t="str">
        <f>VLOOKUP(K1491,'3-Productie normen'!A:AG,29,FALSE)</f>
        <v>V</v>
      </c>
      <c r="W1491" s="145"/>
      <c r="X1491" s="146"/>
      <c r="Y1491" s="147">
        <f t="shared" si="119"/>
        <v>7040.0000000000009</v>
      </c>
    </row>
    <row r="1492" spans="1:25" s="148" customFormat="1" ht="13.9" customHeight="1">
      <c r="A1492" s="137">
        <v>1492</v>
      </c>
      <c r="B1492" s="138" t="s">
        <v>1427</v>
      </c>
      <c r="C1492" s="138" t="s">
        <v>1434</v>
      </c>
      <c r="D1492" s="138"/>
      <c r="E1492" s="2">
        <v>0</v>
      </c>
      <c r="F1492" s="2" t="s">
        <v>372</v>
      </c>
      <c r="G1492" s="2"/>
      <c r="H1492" s="2" t="s">
        <v>2304</v>
      </c>
      <c r="I1492" s="139"/>
      <c r="J1492" s="139" t="s">
        <v>253</v>
      </c>
      <c r="K1492" s="139" t="s">
        <v>4571</v>
      </c>
      <c r="L1492" s="139" t="s">
        <v>2210</v>
      </c>
      <c r="M1492" s="140" t="s">
        <v>8160</v>
      </c>
      <c r="N1492" s="141">
        <v>34.299999999999997</v>
      </c>
      <c r="O1492" s="142">
        <f t="shared" si="115"/>
        <v>200</v>
      </c>
      <c r="P1492" s="2">
        <v>200</v>
      </c>
      <c r="Q1492" s="2"/>
      <c r="R1492" s="143" t="e">
        <f t="shared" si="116"/>
        <v>#DIV/0!</v>
      </c>
      <c r="S1492" s="143">
        <f t="shared" si="117"/>
        <v>0</v>
      </c>
      <c r="T1492" s="144">
        <f>IF(P1492="nio",0,IF(P1492&gt;0,VLOOKUP(K1492,'3-Productie normen'!A:W,VLOOKUP(P1492,'3-Productie normen'!$B$37:$C$59,2,FALSE),FALSE)))/VLOOKUP(B1492,'2-Kosten per locatie'!$A$11:$C$31,3,FALSE)</f>
        <v>0</v>
      </c>
      <c r="U1492" s="144">
        <f t="shared" si="118"/>
        <v>0</v>
      </c>
      <c r="V1492" s="145" t="str">
        <f>VLOOKUP(K1492,'3-Productie normen'!A:AG,29,FALSE)</f>
        <v>V</v>
      </c>
      <c r="W1492" s="145"/>
      <c r="X1492" s="146"/>
      <c r="Y1492" s="147">
        <f t="shared" si="119"/>
        <v>6859.9999999999991</v>
      </c>
    </row>
    <row r="1493" spans="1:25" s="148" customFormat="1" ht="13.9" customHeight="1">
      <c r="A1493" s="137">
        <v>1493</v>
      </c>
      <c r="B1493" s="138" t="s">
        <v>1427</v>
      </c>
      <c r="C1493" s="138" t="s">
        <v>1434</v>
      </c>
      <c r="D1493" s="138"/>
      <c r="E1493" s="2">
        <v>0</v>
      </c>
      <c r="F1493" s="2" t="s">
        <v>372</v>
      </c>
      <c r="G1493" s="2"/>
      <c r="H1493" s="2" t="s">
        <v>2305</v>
      </c>
      <c r="I1493" s="139"/>
      <c r="J1493" s="139" t="s">
        <v>253</v>
      </c>
      <c r="K1493" s="139" t="s">
        <v>4571</v>
      </c>
      <c r="L1493" s="139" t="s">
        <v>2210</v>
      </c>
      <c r="M1493" s="140" t="s">
        <v>8160</v>
      </c>
      <c r="N1493" s="141">
        <v>14.9</v>
      </c>
      <c r="O1493" s="142">
        <f t="shared" si="115"/>
        <v>200</v>
      </c>
      <c r="P1493" s="2">
        <v>200</v>
      </c>
      <c r="Q1493" s="2"/>
      <c r="R1493" s="143" t="e">
        <f t="shared" si="116"/>
        <v>#DIV/0!</v>
      </c>
      <c r="S1493" s="143">
        <f t="shared" si="117"/>
        <v>0</v>
      </c>
      <c r="T1493" s="144">
        <f>IF(P1493="nio",0,IF(P1493&gt;0,VLOOKUP(K1493,'3-Productie normen'!A:W,VLOOKUP(P1493,'3-Productie normen'!$B$37:$C$59,2,FALSE),FALSE)))/VLOOKUP(B1493,'2-Kosten per locatie'!$A$11:$C$31,3,FALSE)</f>
        <v>0</v>
      </c>
      <c r="U1493" s="144">
        <f t="shared" si="118"/>
        <v>0</v>
      </c>
      <c r="V1493" s="145" t="str">
        <f>VLOOKUP(K1493,'3-Productie normen'!A:AG,29,FALSE)</f>
        <v>V</v>
      </c>
      <c r="W1493" s="145"/>
      <c r="X1493" s="146"/>
      <c r="Y1493" s="147">
        <f t="shared" si="119"/>
        <v>2980</v>
      </c>
    </row>
    <row r="1494" spans="1:25" s="148" customFormat="1" ht="13.9" customHeight="1">
      <c r="A1494" s="137">
        <v>1494</v>
      </c>
      <c r="B1494" s="138" t="s">
        <v>1427</v>
      </c>
      <c r="C1494" s="138" t="s">
        <v>1434</v>
      </c>
      <c r="D1494" s="138"/>
      <c r="E1494" s="2">
        <v>0</v>
      </c>
      <c r="F1494" s="2" t="s">
        <v>372</v>
      </c>
      <c r="G1494" s="2"/>
      <c r="H1494" s="2" t="s">
        <v>2287</v>
      </c>
      <c r="I1494" s="139"/>
      <c r="J1494" s="139" t="s">
        <v>253</v>
      </c>
      <c r="K1494" s="139" t="s">
        <v>4571</v>
      </c>
      <c r="L1494" s="139" t="s">
        <v>2210</v>
      </c>
      <c r="M1494" s="140" t="s">
        <v>8160</v>
      </c>
      <c r="N1494" s="141">
        <v>73.400000000000006</v>
      </c>
      <c r="O1494" s="142">
        <f t="shared" si="115"/>
        <v>200</v>
      </c>
      <c r="P1494" s="2">
        <v>200</v>
      </c>
      <c r="Q1494" s="2"/>
      <c r="R1494" s="143" t="e">
        <f t="shared" si="116"/>
        <v>#DIV/0!</v>
      </c>
      <c r="S1494" s="143">
        <f t="shared" si="117"/>
        <v>0</v>
      </c>
      <c r="T1494" s="144">
        <f>IF(P1494="nio",0,IF(P1494&gt;0,VLOOKUP(K1494,'3-Productie normen'!A:W,VLOOKUP(P1494,'3-Productie normen'!$B$37:$C$59,2,FALSE),FALSE)))/VLOOKUP(B1494,'2-Kosten per locatie'!$A$11:$C$31,3,FALSE)</f>
        <v>0</v>
      </c>
      <c r="U1494" s="144">
        <f t="shared" si="118"/>
        <v>0</v>
      </c>
      <c r="V1494" s="145" t="str">
        <f>VLOOKUP(K1494,'3-Productie normen'!A:AG,29,FALSE)</f>
        <v>V</v>
      </c>
      <c r="W1494" s="145"/>
      <c r="X1494" s="146"/>
      <c r="Y1494" s="147">
        <f t="shared" si="119"/>
        <v>14680.000000000002</v>
      </c>
    </row>
    <row r="1495" spans="1:25" s="148" customFormat="1" ht="13.9" customHeight="1">
      <c r="A1495" s="137">
        <v>1495</v>
      </c>
      <c r="B1495" s="138" t="s">
        <v>1427</v>
      </c>
      <c r="C1495" s="138" t="s">
        <v>1434</v>
      </c>
      <c r="D1495" s="138"/>
      <c r="E1495" s="2">
        <v>0</v>
      </c>
      <c r="F1495" s="2" t="s">
        <v>372</v>
      </c>
      <c r="G1495" s="2"/>
      <c r="H1495" s="2" t="s">
        <v>2306</v>
      </c>
      <c r="I1495" s="139"/>
      <c r="J1495" s="139" t="s">
        <v>56</v>
      </c>
      <c r="K1495" s="139" t="s">
        <v>248</v>
      </c>
      <c r="L1495" s="139" t="s">
        <v>2210</v>
      </c>
      <c r="M1495" s="140" t="s">
        <v>8160</v>
      </c>
      <c r="N1495" s="141">
        <v>12.6</v>
      </c>
      <c r="O1495" s="142">
        <f t="shared" si="115"/>
        <v>200</v>
      </c>
      <c r="P1495" s="2">
        <v>200</v>
      </c>
      <c r="Q1495" s="2"/>
      <c r="R1495" s="143" t="e">
        <f t="shared" si="116"/>
        <v>#DIV/0!</v>
      </c>
      <c r="S1495" s="143">
        <f t="shared" si="117"/>
        <v>0</v>
      </c>
      <c r="T1495" s="144">
        <f>IF(P1495="nio",0,IF(P1495&gt;0,VLOOKUP(K1495,'3-Productie normen'!A:W,VLOOKUP(P1495,'3-Productie normen'!$B$37:$C$59,2,FALSE),FALSE)))/VLOOKUP(B1495,'2-Kosten per locatie'!$A$11:$C$31,3,FALSE)</f>
        <v>0</v>
      </c>
      <c r="U1495" s="144">
        <f t="shared" si="118"/>
        <v>0</v>
      </c>
      <c r="V1495" s="145" t="str">
        <f>VLOOKUP(K1495,'3-Productie normen'!A:AG,29,FALSE)</f>
        <v>V</v>
      </c>
      <c r="W1495" s="145"/>
      <c r="X1495" s="146"/>
      <c r="Y1495" s="147">
        <f t="shared" si="119"/>
        <v>2520</v>
      </c>
    </row>
    <row r="1496" spans="1:25" s="148" customFormat="1" ht="13.9" customHeight="1">
      <c r="A1496" s="137">
        <v>1496</v>
      </c>
      <c r="B1496" s="138" t="s">
        <v>1427</v>
      </c>
      <c r="C1496" s="138" t="s">
        <v>1434</v>
      </c>
      <c r="D1496" s="138"/>
      <c r="E1496" s="2">
        <v>0</v>
      </c>
      <c r="F1496" s="2" t="s">
        <v>372</v>
      </c>
      <c r="G1496" s="2"/>
      <c r="H1496" s="2" t="s">
        <v>2307</v>
      </c>
      <c r="I1496" s="139"/>
      <c r="J1496" s="139" t="s">
        <v>56</v>
      </c>
      <c r="K1496" s="139" t="s">
        <v>248</v>
      </c>
      <c r="L1496" s="139" t="s">
        <v>534</v>
      </c>
      <c r="M1496" s="140"/>
      <c r="N1496" s="141">
        <v>0</v>
      </c>
      <c r="O1496" s="142">
        <f t="shared" si="115"/>
        <v>200</v>
      </c>
      <c r="P1496" s="2">
        <v>200</v>
      </c>
      <c r="Q1496" s="2"/>
      <c r="R1496" s="143" t="e">
        <f t="shared" si="116"/>
        <v>#DIV/0!</v>
      </c>
      <c r="S1496" s="143">
        <f t="shared" si="117"/>
        <v>0</v>
      </c>
      <c r="T1496" s="144">
        <f>IF(P1496="nio",0,IF(P1496&gt;0,VLOOKUP(K1496,'3-Productie normen'!A:W,VLOOKUP(P1496,'3-Productie normen'!$B$37:$C$59,2,FALSE),FALSE)))/VLOOKUP(B1496,'2-Kosten per locatie'!$A$11:$C$31,3,FALSE)</f>
        <v>0</v>
      </c>
      <c r="U1496" s="144">
        <f t="shared" si="118"/>
        <v>0</v>
      </c>
      <c r="V1496" s="145" t="str">
        <f>VLOOKUP(K1496,'3-Productie normen'!A:AG,29,FALSE)</f>
        <v>V</v>
      </c>
      <c r="W1496" s="145"/>
      <c r="X1496" s="146"/>
      <c r="Y1496" s="147">
        <f t="shared" si="119"/>
        <v>0</v>
      </c>
    </row>
    <row r="1497" spans="1:25" s="148" customFormat="1" ht="13.9" customHeight="1">
      <c r="A1497" s="137">
        <v>1497</v>
      </c>
      <c r="B1497" s="138" t="s">
        <v>1427</v>
      </c>
      <c r="C1497" s="138" t="s">
        <v>1434</v>
      </c>
      <c r="D1497" s="138"/>
      <c r="E1497" s="2">
        <v>0</v>
      </c>
      <c r="F1497" s="2" t="s">
        <v>372</v>
      </c>
      <c r="G1497" s="2"/>
      <c r="H1497" s="2" t="s">
        <v>2308</v>
      </c>
      <c r="I1497" s="139"/>
      <c r="J1497" s="139" t="s">
        <v>56</v>
      </c>
      <c r="K1497" s="139" t="s">
        <v>248</v>
      </c>
      <c r="L1497" s="139" t="s">
        <v>534</v>
      </c>
      <c r="M1497" s="140"/>
      <c r="N1497" s="141">
        <v>0</v>
      </c>
      <c r="O1497" s="142">
        <f t="shared" si="115"/>
        <v>200</v>
      </c>
      <c r="P1497" s="2">
        <v>200</v>
      </c>
      <c r="Q1497" s="2"/>
      <c r="R1497" s="143" t="e">
        <f t="shared" si="116"/>
        <v>#DIV/0!</v>
      </c>
      <c r="S1497" s="143">
        <f t="shared" si="117"/>
        <v>0</v>
      </c>
      <c r="T1497" s="144">
        <f>IF(P1497="nio",0,IF(P1497&gt;0,VLOOKUP(K1497,'3-Productie normen'!A:W,VLOOKUP(P1497,'3-Productie normen'!$B$37:$C$59,2,FALSE),FALSE)))/VLOOKUP(B1497,'2-Kosten per locatie'!$A$11:$C$31,3,FALSE)</f>
        <v>0</v>
      </c>
      <c r="U1497" s="144">
        <f t="shared" si="118"/>
        <v>0</v>
      </c>
      <c r="V1497" s="145" t="str">
        <f>VLOOKUP(K1497,'3-Productie normen'!A:AG,29,FALSE)</f>
        <v>V</v>
      </c>
      <c r="W1497" s="145"/>
      <c r="X1497" s="146"/>
      <c r="Y1497" s="147">
        <f t="shared" si="119"/>
        <v>0</v>
      </c>
    </row>
    <row r="1498" spans="1:25" s="148" customFormat="1" ht="13.9" customHeight="1">
      <c r="A1498" s="137">
        <v>1498</v>
      </c>
      <c r="B1498" s="138" t="s">
        <v>1427</v>
      </c>
      <c r="C1498" s="138" t="s">
        <v>1434</v>
      </c>
      <c r="D1498" s="138"/>
      <c r="E1498" s="2">
        <v>0</v>
      </c>
      <c r="F1498" s="2" t="s">
        <v>372</v>
      </c>
      <c r="G1498" s="2"/>
      <c r="H1498" s="2" t="s">
        <v>2309</v>
      </c>
      <c r="I1498" s="139"/>
      <c r="J1498" s="139" t="s">
        <v>56</v>
      </c>
      <c r="K1498" s="139" t="s">
        <v>248</v>
      </c>
      <c r="L1498" s="139" t="s">
        <v>2210</v>
      </c>
      <c r="M1498" s="140" t="s">
        <v>8160</v>
      </c>
      <c r="N1498" s="141">
        <v>14.4</v>
      </c>
      <c r="O1498" s="142">
        <f t="shared" si="115"/>
        <v>200</v>
      </c>
      <c r="P1498" s="2">
        <v>200</v>
      </c>
      <c r="Q1498" s="2"/>
      <c r="R1498" s="143" t="e">
        <f t="shared" si="116"/>
        <v>#DIV/0!</v>
      </c>
      <c r="S1498" s="143">
        <f t="shared" si="117"/>
        <v>0</v>
      </c>
      <c r="T1498" s="144">
        <f>IF(P1498="nio",0,IF(P1498&gt;0,VLOOKUP(K1498,'3-Productie normen'!A:W,VLOOKUP(P1498,'3-Productie normen'!$B$37:$C$59,2,FALSE),FALSE)))/VLOOKUP(B1498,'2-Kosten per locatie'!$A$11:$C$31,3,FALSE)</f>
        <v>0</v>
      </c>
      <c r="U1498" s="144">
        <f t="shared" si="118"/>
        <v>0</v>
      </c>
      <c r="V1498" s="145" t="str">
        <f>VLOOKUP(K1498,'3-Productie normen'!A:AG,29,FALSE)</f>
        <v>V</v>
      </c>
      <c r="W1498" s="145"/>
      <c r="X1498" s="146"/>
      <c r="Y1498" s="147">
        <f t="shared" si="119"/>
        <v>2880</v>
      </c>
    </row>
    <row r="1499" spans="1:25" s="148" customFormat="1" ht="13.9" customHeight="1">
      <c r="A1499" s="137">
        <v>1499</v>
      </c>
      <c r="B1499" s="138" t="s">
        <v>1427</v>
      </c>
      <c r="C1499" s="138" t="s">
        <v>1434</v>
      </c>
      <c r="D1499" s="138"/>
      <c r="E1499" s="2">
        <v>0</v>
      </c>
      <c r="F1499" s="2" t="s">
        <v>422</v>
      </c>
      <c r="G1499" s="2"/>
      <c r="H1499" s="2" t="s">
        <v>2310</v>
      </c>
      <c r="I1499" s="139"/>
      <c r="J1499" s="139" t="s">
        <v>1619</v>
      </c>
      <c r="K1499" s="139" t="s">
        <v>478</v>
      </c>
      <c r="L1499" s="139" t="s">
        <v>2210</v>
      </c>
      <c r="M1499" s="140" t="s">
        <v>8160</v>
      </c>
      <c r="N1499" s="141">
        <v>39.799999999999997</v>
      </c>
      <c r="O1499" s="142">
        <f t="shared" si="115"/>
        <v>80</v>
      </c>
      <c r="P1499" s="2">
        <v>80</v>
      </c>
      <c r="Q1499" s="2"/>
      <c r="R1499" s="143" t="e">
        <f t="shared" si="116"/>
        <v>#DIV/0!</v>
      </c>
      <c r="S1499" s="143">
        <f t="shared" si="117"/>
        <v>0</v>
      </c>
      <c r="T1499" s="144">
        <f>IF(P1499="nio",0,IF(P1499&gt;0,VLOOKUP(K1499,'3-Productie normen'!A:W,VLOOKUP(P1499,'3-Productie normen'!$B$37:$C$59,2,FALSE),FALSE)))/VLOOKUP(B1499,'2-Kosten per locatie'!$A$11:$C$31,3,FALSE)</f>
        <v>0</v>
      </c>
      <c r="U1499" s="144">
        <f t="shared" si="118"/>
        <v>0</v>
      </c>
      <c r="V1499" s="145" t="str">
        <f>VLOOKUP(K1499,'3-Productie normen'!A:AG,29,FALSE)</f>
        <v>B</v>
      </c>
      <c r="W1499" s="145"/>
      <c r="X1499" s="146"/>
      <c r="Y1499" s="147">
        <f t="shared" si="119"/>
        <v>3184</v>
      </c>
    </row>
    <row r="1500" spans="1:25" s="148" customFormat="1" ht="13.9" customHeight="1">
      <c r="A1500" s="137">
        <v>1500</v>
      </c>
      <c r="B1500" s="138" t="s">
        <v>1427</v>
      </c>
      <c r="C1500" s="138" t="s">
        <v>1434</v>
      </c>
      <c r="D1500" s="138"/>
      <c r="E1500" s="2">
        <v>0</v>
      </c>
      <c r="F1500" s="2" t="s">
        <v>422</v>
      </c>
      <c r="G1500" s="2"/>
      <c r="H1500" s="2" t="s">
        <v>2311</v>
      </c>
      <c r="I1500" s="139"/>
      <c r="J1500" s="139" t="s">
        <v>1614</v>
      </c>
      <c r="K1500" s="139" t="s">
        <v>612</v>
      </c>
      <c r="L1500" s="139" t="s">
        <v>2210</v>
      </c>
      <c r="M1500" s="140" t="s">
        <v>8160</v>
      </c>
      <c r="N1500" s="141">
        <v>44.8</v>
      </c>
      <c r="O1500" s="142">
        <f t="shared" si="115"/>
        <v>200</v>
      </c>
      <c r="P1500" s="2">
        <v>200</v>
      </c>
      <c r="Q1500" s="2"/>
      <c r="R1500" s="143" t="e">
        <f t="shared" si="116"/>
        <v>#DIV/0!</v>
      </c>
      <c r="S1500" s="143">
        <f t="shared" si="117"/>
        <v>0</v>
      </c>
      <c r="T1500" s="144">
        <f>IF(P1500="nio",0,IF(P1500&gt;0,VLOOKUP(K1500,'3-Productie normen'!A:W,VLOOKUP(P1500,'3-Productie normen'!$B$37:$C$59,2,FALSE),FALSE)))/VLOOKUP(B1500,'2-Kosten per locatie'!$A$11:$C$31,3,FALSE)</f>
        <v>0</v>
      </c>
      <c r="U1500" s="144">
        <f t="shared" si="118"/>
        <v>0</v>
      </c>
      <c r="V1500" s="145" t="str">
        <f>VLOOKUP(K1500,'3-Productie normen'!A:AG,29,FALSE)</f>
        <v>L</v>
      </c>
      <c r="W1500" s="145"/>
      <c r="X1500" s="146"/>
      <c r="Y1500" s="147">
        <f t="shared" si="119"/>
        <v>8960</v>
      </c>
    </row>
    <row r="1501" spans="1:25" s="148" customFormat="1" ht="13.9" customHeight="1">
      <c r="A1501" s="137">
        <v>1501</v>
      </c>
      <c r="B1501" s="138" t="s">
        <v>1427</v>
      </c>
      <c r="C1501" s="138" t="s">
        <v>1434</v>
      </c>
      <c r="D1501" s="138"/>
      <c r="E1501" s="2">
        <v>0</v>
      </c>
      <c r="F1501" s="2" t="s">
        <v>422</v>
      </c>
      <c r="G1501" s="2"/>
      <c r="H1501" s="2" t="s">
        <v>2312</v>
      </c>
      <c r="I1501" s="139"/>
      <c r="J1501" s="139" t="s">
        <v>1050</v>
      </c>
      <c r="K1501" s="139" t="s">
        <v>619</v>
      </c>
      <c r="L1501" s="139" t="s">
        <v>2210</v>
      </c>
      <c r="M1501" s="140" t="s">
        <v>8160</v>
      </c>
      <c r="N1501" s="141">
        <v>96.8</v>
      </c>
      <c r="O1501" s="142">
        <f t="shared" si="115"/>
        <v>200</v>
      </c>
      <c r="P1501" s="2">
        <v>200</v>
      </c>
      <c r="Q1501" s="2"/>
      <c r="R1501" s="143" t="e">
        <f t="shared" si="116"/>
        <v>#DIV/0!</v>
      </c>
      <c r="S1501" s="143">
        <f t="shared" si="117"/>
        <v>0</v>
      </c>
      <c r="T1501" s="144">
        <f>IF(P1501="nio",0,IF(P1501&gt;0,VLOOKUP(K1501,'3-Productie normen'!A:W,VLOOKUP(P1501,'3-Productie normen'!$B$37:$C$59,2,FALSE),FALSE)))/VLOOKUP(B1501,'2-Kosten per locatie'!$A$11:$C$31,3,FALSE)</f>
        <v>0</v>
      </c>
      <c r="U1501" s="144">
        <f t="shared" si="118"/>
        <v>0</v>
      </c>
      <c r="V1501" s="145" t="str">
        <f>VLOOKUP(K1501,'3-Productie normen'!A:AG,29,FALSE)</f>
        <v>L</v>
      </c>
      <c r="W1501" s="145"/>
      <c r="X1501" s="146"/>
      <c r="Y1501" s="147">
        <f t="shared" si="119"/>
        <v>19360</v>
      </c>
    </row>
    <row r="1502" spans="1:25" s="148" customFormat="1" ht="13.9" customHeight="1">
      <c r="A1502" s="137">
        <v>1502</v>
      </c>
      <c r="B1502" s="138" t="s">
        <v>1427</v>
      </c>
      <c r="C1502" s="138" t="s">
        <v>1434</v>
      </c>
      <c r="D1502" s="138"/>
      <c r="E1502" s="2">
        <v>0</v>
      </c>
      <c r="F1502" s="2" t="s">
        <v>422</v>
      </c>
      <c r="G1502" s="2"/>
      <c r="H1502" s="2" t="s">
        <v>2313</v>
      </c>
      <c r="I1502" s="139"/>
      <c r="J1502" s="139" t="s">
        <v>2266</v>
      </c>
      <c r="K1502" s="139" t="s">
        <v>1510</v>
      </c>
      <c r="L1502" s="139" t="s">
        <v>2205</v>
      </c>
      <c r="M1502" s="140"/>
      <c r="N1502" s="141">
        <v>214.8</v>
      </c>
      <c r="O1502" s="142">
        <f t="shared" si="115"/>
        <v>200</v>
      </c>
      <c r="P1502" s="2">
        <v>200</v>
      </c>
      <c r="Q1502" s="2"/>
      <c r="R1502" s="143" t="e">
        <f t="shared" si="116"/>
        <v>#DIV/0!</v>
      </c>
      <c r="S1502" s="143">
        <f t="shared" si="117"/>
        <v>0</v>
      </c>
      <c r="T1502" s="144">
        <f>IF(P1502="nio",0,IF(P1502&gt;0,VLOOKUP(K1502,'3-Productie normen'!A:W,VLOOKUP(P1502,'3-Productie normen'!$B$37:$C$59,2,FALSE),FALSE)))/VLOOKUP(B1502,'2-Kosten per locatie'!$A$11:$C$31,3,FALSE)</f>
        <v>0</v>
      </c>
      <c r="U1502" s="144">
        <f t="shared" si="118"/>
        <v>0</v>
      </c>
      <c r="V1502" s="145" t="str">
        <f>VLOOKUP(K1502,'3-Productie normen'!A:AG,29,FALSE)</f>
        <v>L</v>
      </c>
      <c r="W1502" s="145"/>
      <c r="X1502" s="146"/>
      <c r="Y1502" s="147">
        <f t="shared" si="119"/>
        <v>42960</v>
      </c>
    </row>
    <row r="1503" spans="1:25" s="148" customFormat="1" ht="13.9" customHeight="1">
      <c r="A1503" s="137">
        <v>1503</v>
      </c>
      <c r="B1503" s="138" t="s">
        <v>1427</v>
      </c>
      <c r="C1503" s="138" t="s">
        <v>1434</v>
      </c>
      <c r="D1503" s="138"/>
      <c r="E1503" s="2">
        <v>0</v>
      </c>
      <c r="F1503" s="2" t="s">
        <v>422</v>
      </c>
      <c r="G1503" s="2"/>
      <c r="H1503" s="2" t="s">
        <v>2314</v>
      </c>
      <c r="I1503" s="139"/>
      <c r="J1503" s="139" t="s">
        <v>175</v>
      </c>
      <c r="K1503" s="139" t="s">
        <v>1510</v>
      </c>
      <c r="L1503" s="139" t="s">
        <v>2205</v>
      </c>
      <c r="M1503" s="140"/>
      <c r="N1503" s="141">
        <v>16</v>
      </c>
      <c r="O1503" s="142">
        <f t="shared" si="115"/>
        <v>200</v>
      </c>
      <c r="P1503" s="2">
        <v>200</v>
      </c>
      <c r="Q1503" s="2"/>
      <c r="R1503" s="143" t="e">
        <f t="shared" si="116"/>
        <v>#DIV/0!</v>
      </c>
      <c r="S1503" s="143">
        <f t="shared" si="117"/>
        <v>0</v>
      </c>
      <c r="T1503" s="144">
        <f>IF(P1503="nio",0,IF(P1503&gt;0,VLOOKUP(K1503,'3-Productie normen'!A:W,VLOOKUP(P1503,'3-Productie normen'!$B$37:$C$59,2,FALSE),FALSE)))/VLOOKUP(B1503,'2-Kosten per locatie'!$A$11:$C$31,3,FALSE)</f>
        <v>0</v>
      </c>
      <c r="U1503" s="144">
        <f t="shared" si="118"/>
        <v>0</v>
      </c>
      <c r="V1503" s="145" t="str">
        <f>VLOOKUP(K1503,'3-Productie normen'!A:AG,29,FALSE)</f>
        <v>L</v>
      </c>
      <c r="W1503" s="145"/>
      <c r="X1503" s="146"/>
      <c r="Y1503" s="147">
        <f t="shared" si="119"/>
        <v>3200</v>
      </c>
    </row>
    <row r="1504" spans="1:25" s="148" customFormat="1" ht="13.9" customHeight="1">
      <c r="A1504" s="137">
        <v>1504</v>
      </c>
      <c r="B1504" s="138" t="s">
        <v>1427</v>
      </c>
      <c r="C1504" s="138" t="s">
        <v>1434</v>
      </c>
      <c r="D1504" s="138"/>
      <c r="E1504" s="2">
        <v>0</v>
      </c>
      <c r="F1504" s="2" t="s">
        <v>422</v>
      </c>
      <c r="G1504" s="2"/>
      <c r="H1504" s="2" t="s">
        <v>2315</v>
      </c>
      <c r="I1504" s="139"/>
      <c r="J1504" s="139" t="s">
        <v>1614</v>
      </c>
      <c r="K1504" s="139" t="s">
        <v>612</v>
      </c>
      <c r="L1504" s="139" t="s">
        <v>2210</v>
      </c>
      <c r="M1504" s="140" t="s">
        <v>8160</v>
      </c>
      <c r="N1504" s="141">
        <v>59.2</v>
      </c>
      <c r="O1504" s="142">
        <f t="shared" si="115"/>
        <v>200</v>
      </c>
      <c r="P1504" s="2">
        <v>200</v>
      </c>
      <c r="Q1504" s="2"/>
      <c r="R1504" s="143" t="e">
        <f t="shared" si="116"/>
        <v>#DIV/0!</v>
      </c>
      <c r="S1504" s="143">
        <f t="shared" si="117"/>
        <v>0</v>
      </c>
      <c r="T1504" s="144">
        <f>IF(P1504="nio",0,IF(P1504&gt;0,VLOOKUP(K1504,'3-Productie normen'!A:W,VLOOKUP(P1504,'3-Productie normen'!$B$37:$C$59,2,FALSE),FALSE)))/VLOOKUP(B1504,'2-Kosten per locatie'!$A$11:$C$31,3,FALSE)</f>
        <v>0</v>
      </c>
      <c r="U1504" s="144">
        <f t="shared" si="118"/>
        <v>0</v>
      </c>
      <c r="V1504" s="145" t="str">
        <f>VLOOKUP(K1504,'3-Productie normen'!A:AG,29,FALSE)</f>
        <v>L</v>
      </c>
      <c r="W1504" s="145"/>
      <c r="X1504" s="146"/>
      <c r="Y1504" s="147">
        <f t="shared" si="119"/>
        <v>11840</v>
      </c>
    </row>
    <row r="1505" spans="1:25" s="148" customFormat="1" ht="13.9" customHeight="1">
      <c r="A1505" s="137">
        <v>1505</v>
      </c>
      <c r="B1505" s="138" t="s">
        <v>1427</v>
      </c>
      <c r="C1505" s="138" t="s">
        <v>1434</v>
      </c>
      <c r="D1505" s="138"/>
      <c r="E1505" s="2">
        <v>0</v>
      </c>
      <c r="F1505" s="2" t="s">
        <v>422</v>
      </c>
      <c r="G1505" s="2"/>
      <c r="H1505" s="2" t="s">
        <v>2316</v>
      </c>
      <c r="I1505" s="139"/>
      <c r="J1505" s="139" t="s">
        <v>2317</v>
      </c>
      <c r="K1505" s="139" t="s">
        <v>54</v>
      </c>
      <c r="L1505" s="139" t="s">
        <v>1697</v>
      </c>
      <c r="M1505" s="140"/>
      <c r="N1505" s="141">
        <v>256.39999999999998</v>
      </c>
      <c r="O1505" s="142">
        <f t="shared" si="115"/>
        <v>200</v>
      </c>
      <c r="P1505" s="2">
        <v>200</v>
      </c>
      <c r="Q1505" s="2"/>
      <c r="R1505" s="143" t="e">
        <f t="shared" si="116"/>
        <v>#DIV/0!</v>
      </c>
      <c r="S1505" s="143">
        <f t="shared" si="117"/>
        <v>0</v>
      </c>
      <c r="T1505" s="144">
        <f>IF(P1505="nio",0,IF(P1505&gt;0,VLOOKUP(K1505,'3-Productie normen'!A:W,VLOOKUP(P1505,'3-Productie normen'!$B$37:$C$59,2,FALSE),FALSE)))/VLOOKUP(B1505,'2-Kosten per locatie'!$A$11:$C$31,3,FALSE)</f>
        <v>0</v>
      </c>
      <c r="U1505" s="144">
        <f t="shared" si="118"/>
        <v>0</v>
      </c>
      <c r="V1505" s="145" t="str">
        <f>VLOOKUP(K1505,'3-Productie normen'!A:AG,29,FALSE)</f>
        <v>V</v>
      </c>
      <c r="W1505" s="145"/>
      <c r="X1505" s="146"/>
      <c r="Y1505" s="147">
        <f t="shared" si="119"/>
        <v>51279.999999999993</v>
      </c>
    </row>
    <row r="1506" spans="1:25" s="148" customFormat="1" ht="13.9" customHeight="1">
      <c r="A1506" s="137">
        <v>1506</v>
      </c>
      <c r="B1506" s="138" t="s">
        <v>1427</v>
      </c>
      <c r="C1506" s="138" t="s">
        <v>1434</v>
      </c>
      <c r="D1506" s="138"/>
      <c r="E1506" s="2">
        <v>0</v>
      </c>
      <c r="F1506" s="2" t="s">
        <v>422</v>
      </c>
      <c r="G1506" s="2"/>
      <c r="H1506" s="2" t="s">
        <v>2318</v>
      </c>
      <c r="I1506" s="139"/>
      <c r="J1506" s="139" t="s">
        <v>1459</v>
      </c>
      <c r="K1506" s="139" t="s">
        <v>259</v>
      </c>
      <c r="L1506" s="139" t="s">
        <v>1697</v>
      </c>
      <c r="M1506" s="140"/>
      <c r="N1506" s="141">
        <v>24.4</v>
      </c>
      <c r="O1506" s="142">
        <f t="shared" si="115"/>
        <v>0</v>
      </c>
      <c r="P1506" s="2" t="s">
        <v>477</v>
      </c>
      <c r="Q1506" s="2"/>
      <c r="R1506" s="143">
        <f t="shared" si="116"/>
        <v>0</v>
      </c>
      <c r="S1506" s="143">
        <f t="shared" si="117"/>
        <v>0</v>
      </c>
      <c r="T1506" s="144">
        <f>IF(P1506="nio",0,IF(P1506&gt;0,VLOOKUP(K1506,'3-Productie normen'!A:W,VLOOKUP(P1506,'3-Productie normen'!$B$37:$C$59,2,FALSE),FALSE)))/VLOOKUP(B1506,'2-Kosten per locatie'!$A$11:$C$31,3,FALSE)</f>
        <v>0</v>
      </c>
      <c r="U1506" s="144">
        <f t="shared" si="118"/>
        <v>0</v>
      </c>
      <c r="V1506" s="145">
        <f>VLOOKUP(K1506,'3-Productie normen'!A:AG,29,FALSE)</f>
        <v>0</v>
      </c>
      <c r="W1506" s="145"/>
      <c r="X1506" s="146"/>
      <c r="Y1506" s="147">
        <f t="shared" si="119"/>
        <v>0</v>
      </c>
    </row>
    <row r="1507" spans="1:25" s="148" customFormat="1" ht="13.9" customHeight="1">
      <c r="A1507" s="137">
        <v>1507</v>
      </c>
      <c r="B1507" s="138" t="s">
        <v>1427</v>
      </c>
      <c r="C1507" s="138" t="s">
        <v>1434</v>
      </c>
      <c r="D1507" s="138"/>
      <c r="E1507" s="2">
        <v>0</v>
      </c>
      <c r="F1507" s="2" t="s">
        <v>422</v>
      </c>
      <c r="G1507" s="2"/>
      <c r="H1507" s="2" t="s">
        <v>2319</v>
      </c>
      <c r="I1507" s="139"/>
      <c r="J1507" s="139" t="s">
        <v>2320</v>
      </c>
      <c r="K1507" s="139" t="s">
        <v>478</v>
      </c>
      <c r="L1507" s="139" t="s">
        <v>2210</v>
      </c>
      <c r="M1507" s="140" t="s">
        <v>8160</v>
      </c>
      <c r="N1507" s="141">
        <v>9.9</v>
      </c>
      <c r="O1507" s="142">
        <f t="shared" si="115"/>
        <v>80</v>
      </c>
      <c r="P1507" s="2">
        <v>80</v>
      </c>
      <c r="Q1507" s="2"/>
      <c r="R1507" s="143" t="e">
        <f t="shared" si="116"/>
        <v>#DIV/0!</v>
      </c>
      <c r="S1507" s="143">
        <f t="shared" si="117"/>
        <v>0</v>
      </c>
      <c r="T1507" s="144">
        <f>IF(P1507="nio",0,IF(P1507&gt;0,VLOOKUP(K1507,'3-Productie normen'!A:W,VLOOKUP(P1507,'3-Productie normen'!$B$37:$C$59,2,FALSE),FALSE)))/VLOOKUP(B1507,'2-Kosten per locatie'!$A$11:$C$31,3,FALSE)</f>
        <v>0</v>
      </c>
      <c r="U1507" s="144">
        <f t="shared" si="118"/>
        <v>0</v>
      </c>
      <c r="V1507" s="145" t="str">
        <f>VLOOKUP(K1507,'3-Productie normen'!A:AG,29,FALSE)</f>
        <v>B</v>
      </c>
      <c r="W1507" s="145"/>
      <c r="X1507" s="146"/>
      <c r="Y1507" s="147">
        <f t="shared" si="119"/>
        <v>792</v>
      </c>
    </row>
    <row r="1508" spans="1:25" s="148" customFormat="1" ht="13.9" customHeight="1">
      <c r="A1508" s="137">
        <v>1508</v>
      </c>
      <c r="B1508" s="138" t="s">
        <v>1427</v>
      </c>
      <c r="C1508" s="138" t="s">
        <v>1434</v>
      </c>
      <c r="D1508" s="138"/>
      <c r="E1508" s="2">
        <v>0</v>
      </c>
      <c r="F1508" s="2" t="s">
        <v>422</v>
      </c>
      <c r="G1508" s="2"/>
      <c r="H1508" s="2" t="s">
        <v>2321</v>
      </c>
      <c r="I1508" s="139"/>
      <c r="J1508" s="139" t="s">
        <v>1619</v>
      </c>
      <c r="K1508" s="139" t="s">
        <v>478</v>
      </c>
      <c r="L1508" s="139" t="s">
        <v>2210</v>
      </c>
      <c r="M1508" s="140" t="s">
        <v>8160</v>
      </c>
      <c r="N1508" s="141">
        <v>8.8000000000000007</v>
      </c>
      <c r="O1508" s="142">
        <f t="shared" si="115"/>
        <v>80</v>
      </c>
      <c r="P1508" s="2">
        <v>80</v>
      </c>
      <c r="Q1508" s="2"/>
      <c r="R1508" s="143" t="e">
        <f t="shared" si="116"/>
        <v>#DIV/0!</v>
      </c>
      <c r="S1508" s="143">
        <f t="shared" si="117"/>
        <v>0</v>
      </c>
      <c r="T1508" s="144">
        <f>IF(P1508="nio",0,IF(P1508&gt;0,VLOOKUP(K1508,'3-Productie normen'!A:W,VLOOKUP(P1508,'3-Productie normen'!$B$37:$C$59,2,FALSE),FALSE)))/VLOOKUP(B1508,'2-Kosten per locatie'!$A$11:$C$31,3,FALSE)</f>
        <v>0</v>
      </c>
      <c r="U1508" s="144">
        <f t="shared" si="118"/>
        <v>0</v>
      </c>
      <c r="V1508" s="145" t="str">
        <f>VLOOKUP(K1508,'3-Productie normen'!A:AG,29,FALSE)</f>
        <v>B</v>
      </c>
      <c r="W1508" s="145"/>
      <c r="X1508" s="146"/>
      <c r="Y1508" s="147">
        <f t="shared" si="119"/>
        <v>704</v>
      </c>
    </row>
    <row r="1509" spans="1:25" s="148" customFormat="1" ht="13.9" customHeight="1">
      <c r="A1509" s="137">
        <v>1509</v>
      </c>
      <c r="B1509" s="138" t="s">
        <v>1427</v>
      </c>
      <c r="C1509" s="138" t="s">
        <v>1434</v>
      </c>
      <c r="D1509" s="138"/>
      <c r="E1509" s="2">
        <v>0</v>
      </c>
      <c r="F1509" s="2" t="s">
        <v>422</v>
      </c>
      <c r="G1509" s="2"/>
      <c r="H1509" s="2" t="s">
        <v>2322</v>
      </c>
      <c r="I1509" s="139"/>
      <c r="J1509" s="139" t="s">
        <v>1614</v>
      </c>
      <c r="K1509" s="139" t="s">
        <v>612</v>
      </c>
      <c r="L1509" s="139" t="s">
        <v>2210</v>
      </c>
      <c r="M1509" s="140" t="s">
        <v>8160</v>
      </c>
      <c r="N1509" s="141">
        <v>44.6</v>
      </c>
      <c r="O1509" s="142">
        <f t="shared" si="115"/>
        <v>200</v>
      </c>
      <c r="P1509" s="2">
        <v>200</v>
      </c>
      <c r="Q1509" s="2"/>
      <c r="R1509" s="143" t="e">
        <f t="shared" si="116"/>
        <v>#DIV/0!</v>
      </c>
      <c r="S1509" s="143">
        <f t="shared" si="117"/>
        <v>0</v>
      </c>
      <c r="T1509" s="144">
        <f>IF(P1509="nio",0,IF(P1509&gt;0,VLOOKUP(K1509,'3-Productie normen'!A:W,VLOOKUP(P1509,'3-Productie normen'!$B$37:$C$59,2,FALSE),FALSE)))/VLOOKUP(B1509,'2-Kosten per locatie'!$A$11:$C$31,3,FALSE)</f>
        <v>0</v>
      </c>
      <c r="U1509" s="144">
        <f t="shared" si="118"/>
        <v>0</v>
      </c>
      <c r="V1509" s="145" t="str">
        <f>VLOOKUP(K1509,'3-Productie normen'!A:AG,29,FALSE)</f>
        <v>L</v>
      </c>
      <c r="W1509" s="145"/>
      <c r="X1509" s="146"/>
      <c r="Y1509" s="147">
        <f t="shared" si="119"/>
        <v>8920</v>
      </c>
    </row>
    <row r="1510" spans="1:25" s="148" customFormat="1" ht="13.9" customHeight="1">
      <c r="A1510" s="137">
        <v>1510</v>
      </c>
      <c r="B1510" s="138" t="s">
        <v>1427</v>
      </c>
      <c r="C1510" s="138" t="s">
        <v>1434</v>
      </c>
      <c r="D1510" s="138"/>
      <c r="E1510" s="2">
        <v>0</v>
      </c>
      <c r="F1510" s="2" t="s">
        <v>422</v>
      </c>
      <c r="G1510" s="2"/>
      <c r="H1510" s="2" t="s">
        <v>2323</v>
      </c>
      <c r="I1510" s="139"/>
      <c r="J1510" s="139" t="s">
        <v>1614</v>
      </c>
      <c r="K1510" s="139" t="s">
        <v>612</v>
      </c>
      <c r="L1510" s="139" t="s">
        <v>2210</v>
      </c>
      <c r="M1510" s="140" t="s">
        <v>8160</v>
      </c>
      <c r="N1510" s="141">
        <v>63.9</v>
      </c>
      <c r="O1510" s="142">
        <f t="shared" si="115"/>
        <v>200</v>
      </c>
      <c r="P1510" s="2">
        <v>200</v>
      </c>
      <c r="Q1510" s="2"/>
      <c r="R1510" s="143" t="e">
        <f t="shared" si="116"/>
        <v>#DIV/0!</v>
      </c>
      <c r="S1510" s="143">
        <f t="shared" si="117"/>
        <v>0</v>
      </c>
      <c r="T1510" s="144">
        <f>IF(P1510="nio",0,IF(P1510&gt;0,VLOOKUP(K1510,'3-Productie normen'!A:W,VLOOKUP(P1510,'3-Productie normen'!$B$37:$C$59,2,FALSE),FALSE)))/VLOOKUP(B1510,'2-Kosten per locatie'!$A$11:$C$31,3,FALSE)</f>
        <v>0</v>
      </c>
      <c r="U1510" s="144">
        <f t="shared" si="118"/>
        <v>0</v>
      </c>
      <c r="V1510" s="145" t="str">
        <f>VLOOKUP(K1510,'3-Productie normen'!A:AG,29,FALSE)</f>
        <v>L</v>
      </c>
      <c r="W1510" s="145"/>
      <c r="X1510" s="146"/>
      <c r="Y1510" s="147">
        <f t="shared" si="119"/>
        <v>12780</v>
      </c>
    </row>
    <row r="1511" spans="1:25" s="148" customFormat="1" ht="13.9" customHeight="1">
      <c r="A1511" s="137">
        <v>1511</v>
      </c>
      <c r="B1511" s="138" t="s">
        <v>1427</v>
      </c>
      <c r="C1511" s="138" t="s">
        <v>1434</v>
      </c>
      <c r="D1511" s="138"/>
      <c r="E1511" s="2">
        <v>0</v>
      </c>
      <c r="F1511" s="2" t="s">
        <v>422</v>
      </c>
      <c r="G1511" s="2"/>
      <c r="H1511" s="2" t="s">
        <v>2324</v>
      </c>
      <c r="I1511" s="139"/>
      <c r="J1511" s="139" t="s">
        <v>1614</v>
      </c>
      <c r="K1511" s="139" t="s">
        <v>612</v>
      </c>
      <c r="L1511" s="139" t="s">
        <v>2210</v>
      </c>
      <c r="M1511" s="140" t="s">
        <v>8160</v>
      </c>
      <c r="N1511" s="141">
        <v>53.3</v>
      </c>
      <c r="O1511" s="142">
        <f t="shared" si="115"/>
        <v>200</v>
      </c>
      <c r="P1511" s="2">
        <v>200</v>
      </c>
      <c r="Q1511" s="2"/>
      <c r="R1511" s="143" t="e">
        <f t="shared" si="116"/>
        <v>#DIV/0!</v>
      </c>
      <c r="S1511" s="143">
        <f t="shared" si="117"/>
        <v>0</v>
      </c>
      <c r="T1511" s="144">
        <f>IF(P1511="nio",0,IF(P1511&gt;0,VLOOKUP(K1511,'3-Productie normen'!A:W,VLOOKUP(P1511,'3-Productie normen'!$B$37:$C$59,2,FALSE),FALSE)))/VLOOKUP(B1511,'2-Kosten per locatie'!$A$11:$C$31,3,FALSE)</f>
        <v>0</v>
      </c>
      <c r="U1511" s="144">
        <f t="shared" si="118"/>
        <v>0</v>
      </c>
      <c r="V1511" s="145" t="str">
        <f>VLOOKUP(K1511,'3-Productie normen'!A:AG,29,FALSE)</f>
        <v>L</v>
      </c>
      <c r="W1511" s="145"/>
      <c r="X1511" s="146"/>
      <c r="Y1511" s="147">
        <f t="shared" si="119"/>
        <v>10660</v>
      </c>
    </row>
    <row r="1512" spans="1:25" s="148" customFormat="1" ht="13.9" customHeight="1">
      <c r="A1512" s="137">
        <v>1512</v>
      </c>
      <c r="B1512" s="138" t="s">
        <v>1427</v>
      </c>
      <c r="C1512" s="138" t="s">
        <v>1434</v>
      </c>
      <c r="D1512" s="138"/>
      <c r="E1512" s="2">
        <v>0</v>
      </c>
      <c r="F1512" s="2" t="s">
        <v>422</v>
      </c>
      <c r="G1512" s="2"/>
      <c r="H1512" s="2" t="s">
        <v>2325</v>
      </c>
      <c r="I1512" s="139"/>
      <c r="J1512" s="139" t="s">
        <v>1619</v>
      </c>
      <c r="K1512" s="139" t="s">
        <v>478</v>
      </c>
      <c r="L1512" s="139" t="s">
        <v>2210</v>
      </c>
      <c r="M1512" s="140" t="s">
        <v>8160</v>
      </c>
      <c r="N1512" s="141">
        <v>40.6</v>
      </c>
      <c r="O1512" s="142">
        <f t="shared" si="115"/>
        <v>80</v>
      </c>
      <c r="P1512" s="2">
        <v>80</v>
      </c>
      <c r="Q1512" s="2"/>
      <c r="R1512" s="143" t="e">
        <f t="shared" si="116"/>
        <v>#DIV/0!</v>
      </c>
      <c r="S1512" s="143">
        <f t="shared" si="117"/>
        <v>0</v>
      </c>
      <c r="T1512" s="144">
        <f>IF(P1512="nio",0,IF(P1512&gt;0,VLOOKUP(K1512,'3-Productie normen'!A:W,VLOOKUP(P1512,'3-Productie normen'!$B$37:$C$59,2,FALSE),FALSE)))/VLOOKUP(B1512,'2-Kosten per locatie'!$A$11:$C$31,3,FALSE)</f>
        <v>0</v>
      </c>
      <c r="U1512" s="144">
        <f t="shared" si="118"/>
        <v>0</v>
      </c>
      <c r="V1512" s="145" t="str">
        <f>VLOOKUP(K1512,'3-Productie normen'!A:AG,29,FALSE)</f>
        <v>B</v>
      </c>
      <c r="W1512" s="145"/>
      <c r="X1512" s="146"/>
      <c r="Y1512" s="147">
        <f t="shared" si="119"/>
        <v>3248</v>
      </c>
    </row>
    <row r="1513" spans="1:25" s="148" customFormat="1" ht="13.9" customHeight="1">
      <c r="A1513" s="137">
        <v>1513</v>
      </c>
      <c r="B1513" s="138" t="s">
        <v>1427</v>
      </c>
      <c r="C1513" s="138" t="s">
        <v>1434</v>
      </c>
      <c r="D1513" s="138"/>
      <c r="E1513" s="2">
        <v>0</v>
      </c>
      <c r="F1513" s="2" t="s">
        <v>422</v>
      </c>
      <c r="G1513" s="2"/>
      <c r="H1513" s="2" t="s">
        <v>2326</v>
      </c>
      <c r="I1513" s="139"/>
      <c r="J1513" s="139" t="s">
        <v>1459</v>
      </c>
      <c r="K1513" s="139" t="s">
        <v>259</v>
      </c>
      <c r="L1513" s="139" t="s">
        <v>2210</v>
      </c>
      <c r="M1513" s="140"/>
      <c r="N1513" s="141">
        <v>13.2</v>
      </c>
      <c r="O1513" s="142">
        <f t="shared" si="115"/>
        <v>0</v>
      </c>
      <c r="P1513" s="2" t="s">
        <v>477</v>
      </c>
      <c r="Q1513" s="2"/>
      <c r="R1513" s="143">
        <f t="shared" si="116"/>
        <v>0</v>
      </c>
      <c r="S1513" s="143">
        <f t="shared" si="117"/>
        <v>0</v>
      </c>
      <c r="T1513" s="144">
        <f>IF(P1513="nio",0,IF(P1513&gt;0,VLOOKUP(K1513,'3-Productie normen'!A:W,VLOOKUP(P1513,'3-Productie normen'!$B$37:$C$59,2,FALSE),FALSE)))/VLOOKUP(B1513,'2-Kosten per locatie'!$A$11:$C$31,3,FALSE)</f>
        <v>0</v>
      </c>
      <c r="U1513" s="144">
        <f t="shared" si="118"/>
        <v>0</v>
      </c>
      <c r="V1513" s="145">
        <f>VLOOKUP(K1513,'3-Productie normen'!A:AG,29,FALSE)</f>
        <v>0</v>
      </c>
      <c r="W1513" s="145"/>
      <c r="X1513" s="146"/>
      <c r="Y1513" s="147">
        <f t="shared" si="119"/>
        <v>0</v>
      </c>
    </row>
    <row r="1514" spans="1:25" s="148" customFormat="1" ht="13.9" customHeight="1">
      <c r="A1514" s="137">
        <v>1514</v>
      </c>
      <c r="B1514" s="138" t="s">
        <v>1427</v>
      </c>
      <c r="C1514" s="138" t="s">
        <v>1434</v>
      </c>
      <c r="D1514" s="138"/>
      <c r="E1514" s="2">
        <v>0</v>
      </c>
      <c r="F1514" s="2" t="s">
        <v>422</v>
      </c>
      <c r="G1514" s="2"/>
      <c r="H1514" s="2" t="s">
        <v>2327</v>
      </c>
      <c r="I1514" s="139"/>
      <c r="J1514" s="139" t="s">
        <v>2328</v>
      </c>
      <c r="K1514" s="139" t="s">
        <v>259</v>
      </c>
      <c r="L1514" s="139" t="s">
        <v>2245</v>
      </c>
      <c r="M1514" s="140"/>
      <c r="N1514" s="141">
        <v>0</v>
      </c>
      <c r="O1514" s="142">
        <f t="shared" si="115"/>
        <v>0</v>
      </c>
      <c r="P1514" s="2" t="s">
        <v>477</v>
      </c>
      <c r="Q1514" s="2"/>
      <c r="R1514" s="143">
        <f t="shared" si="116"/>
        <v>0</v>
      </c>
      <c r="S1514" s="143">
        <f t="shared" si="117"/>
        <v>0</v>
      </c>
      <c r="T1514" s="144">
        <f>IF(P1514="nio",0,IF(P1514&gt;0,VLOOKUP(K1514,'3-Productie normen'!A:W,VLOOKUP(P1514,'3-Productie normen'!$B$37:$C$59,2,FALSE),FALSE)))/VLOOKUP(B1514,'2-Kosten per locatie'!$A$11:$C$31,3,FALSE)</f>
        <v>0</v>
      </c>
      <c r="U1514" s="144">
        <f t="shared" si="118"/>
        <v>0</v>
      </c>
      <c r="V1514" s="145">
        <f>VLOOKUP(K1514,'3-Productie normen'!A:AG,29,FALSE)</f>
        <v>0</v>
      </c>
      <c r="W1514" s="145"/>
      <c r="X1514" s="146"/>
      <c r="Y1514" s="147">
        <f t="shared" si="119"/>
        <v>0</v>
      </c>
    </row>
    <row r="1515" spans="1:25" s="148" customFormat="1" ht="13.9" customHeight="1">
      <c r="A1515" s="137">
        <v>1515</v>
      </c>
      <c r="B1515" s="138" t="s">
        <v>1427</v>
      </c>
      <c r="C1515" s="138" t="s">
        <v>1434</v>
      </c>
      <c r="D1515" s="138"/>
      <c r="E1515" s="2">
        <v>0</v>
      </c>
      <c r="F1515" s="2" t="s">
        <v>422</v>
      </c>
      <c r="G1515" s="2"/>
      <c r="H1515" s="2" t="s">
        <v>2329</v>
      </c>
      <c r="I1515" s="139"/>
      <c r="J1515" s="139" t="s">
        <v>2330</v>
      </c>
      <c r="K1515" s="139" t="s">
        <v>259</v>
      </c>
      <c r="L1515" s="139" t="s">
        <v>249</v>
      </c>
      <c r="M1515" s="140"/>
      <c r="N1515" s="141">
        <v>8.6999999999999993</v>
      </c>
      <c r="O1515" s="142">
        <f t="shared" si="115"/>
        <v>0</v>
      </c>
      <c r="P1515" s="2" t="s">
        <v>477</v>
      </c>
      <c r="Q1515" s="2"/>
      <c r="R1515" s="143">
        <f t="shared" si="116"/>
        <v>0</v>
      </c>
      <c r="S1515" s="143">
        <f t="shared" si="117"/>
        <v>0</v>
      </c>
      <c r="T1515" s="144">
        <f>IF(P1515="nio",0,IF(P1515&gt;0,VLOOKUP(K1515,'3-Productie normen'!A:W,VLOOKUP(P1515,'3-Productie normen'!$B$37:$C$59,2,FALSE),FALSE)))/VLOOKUP(B1515,'2-Kosten per locatie'!$A$11:$C$31,3,FALSE)</f>
        <v>0</v>
      </c>
      <c r="U1515" s="144">
        <f t="shared" si="118"/>
        <v>0</v>
      </c>
      <c r="V1515" s="145">
        <f>VLOOKUP(K1515,'3-Productie normen'!A:AG,29,FALSE)</f>
        <v>0</v>
      </c>
      <c r="W1515" s="145"/>
      <c r="X1515" s="146"/>
      <c r="Y1515" s="147">
        <f t="shared" si="119"/>
        <v>0</v>
      </c>
    </row>
    <row r="1516" spans="1:25" s="148" customFormat="1" ht="13.9" customHeight="1">
      <c r="A1516" s="137">
        <v>1516</v>
      </c>
      <c r="B1516" s="138" t="s">
        <v>1427</v>
      </c>
      <c r="C1516" s="138" t="s">
        <v>1434</v>
      </c>
      <c r="D1516" s="138"/>
      <c r="E1516" s="2">
        <v>0</v>
      </c>
      <c r="F1516" s="2" t="s">
        <v>422</v>
      </c>
      <c r="G1516" s="2"/>
      <c r="H1516" s="2" t="s">
        <v>2331</v>
      </c>
      <c r="I1516" s="139"/>
      <c r="J1516" s="139" t="s">
        <v>323</v>
      </c>
      <c r="K1516" s="139" t="s">
        <v>321</v>
      </c>
      <c r="L1516" s="139" t="s">
        <v>2205</v>
      </c>
      <c r="M1516" s="140"/>
      <c r="N1516" s="141">
        <v>5.8</v>
      </c>
      <c r="O1516" s="142">
        <f t="shared" si="115"/>
        <v>400</v>
      </c>
      <c r="P1516" s="2">
        <v>200</v>
      </c>
      <c r="Q1516" s="2">
        <v>200</v>
      </c>
      <c r="R1516" s="143" t="e">
        <f t="shared" si="116"/>
        <v>#DIV/0!</v>
      </c>
      <c r="S1516" s="143" t="e">
        <f t="shared" si="117"/>
        <v>#DIV/0!</v>
      </c>
      <c r="T1516" s="144">
        <f>IF(P1516="nio",0,IF(P1516&gt;0,VLOOKUP(K1516,'3-Productie normen'!A:W,VLOOKUP(P1516,'3-Productie normen'!$B$37:$C$59,2,FALSE),FALSE)))/VLOOKUP(B1516,'2-Kosten per locatie'!$A$11:$C$31,3,FALSE)</f>
        <v>0</v>
      </c>
      <c r="U1516" s="144">
        <f t="shared" si="118"/>
        <v>0</v>
      </c>
      <c r="V1516" s="145" t="str">
        <f>VLOOKUP(K1516,'3-Productie normen'!A:AG,29,FALSE)</f>
        <v>S</v>
      </c>
      <c r="W1516" s="145"/>
      <c r="X1516" s="146"/>
      <c r="Y1516" s="147">
        <f t="shared" si="119"/>
        <v>2320</v>
      </c>
    </row>
    <row r="1517" spans="1:25" s="148" customFormat="1" ht="13.9" customHeight="1">
      <c r="A1517" s="137">
        <v>1517</v>
      </c>
      <c r="B1517" s="138" t="s">
        <v>1427</v>
      </c>
      <c r="C1517" s="138" t="s">
        <v>1434</v>
      </c>
      <c r="D1517" s="138"/>
      <c r="E1517" s="2">
        <v>0</v>
      </c>
      <c r="F1517" s="2" t="s">
        <v>422</v>
      </c>
      <c r="G1517" s="2"/>
      <c r="H1517" s="2" t="s">
        <v>2332</v>
      </c>
      <c r="I1517" s="139"/>
      <c r="J1517" s="139" t="s">
        <v>323</v>
      </c>
      <c r="K1517" s="139" t="s">
        <v>321</v>
      </c>
      <c r="L1517" s="139" t="s">
        <v>2205</v>
      </c>
      <c r="M1517" s="140"/>
      <c r="N1517" s="141">
        <v>7.2</v>
      </c>
      <c r="O1517" s="142">
        <f t="shared" si="115"/>
        <v>400</v>
      </c>
      <c r="P1517" s="2">
        <v>200</v>
      </c>
      <c r="Q1517" s="2">
        <v>200</v>
      </c>
      <c r="R1517" s="143" t="e">
        <f t="shared" si="116"/>
        <v>#DIV/0!</v>
      </c>
      <c r="S1517" s="143" t="e">
        <f t="shared" si="117"/>
        <v>#DIV/0!</v>
      </c>
      <c r="T1517" s="144">
        <f>IF(P1517="nio",0,IF(P1517&gt;0,VLOOKUP(K1517,'3-Productie normen'!A:W,VLOOKUP(P1517,'3-Productie normen'!$B$37:$C$59,2,FALSE),FALSE)))/VLOOKUP(B1517,'2-Kosten per locatie'!$A$11:$C$31,3,FALSE)</f>
        <v>0</v>
      </c>
      <c r="U1517" s="144">
        <f t="shared" si="118"/>
        <v>0</v>
      </c>
      <c r="V1517" s="145" t="str">
        <f>VLOOKUP(K1517,'3-Productie normen'!A:AG,29,FALSE)</f>
        <v>S</v>
      </c>
      <c r="W1517" s="145"/>
      <c r="X1517" s="146"/>
      <c r="Y1517" s="147">
        <f t="shared" si="119"/>
        <v>2880</v>
      </c>
    </row>
    <row r="1518" spans="1:25" s="148" customFormat="1" ht="13.9" customHeight="1">
      <c r="A1518" s="137">
        <v>1518</v>
      </c>
      <c r="B1518" s="138" t="s">
        <v>1427</v>
      </c>
      <c r="C1518" s="138" t="s">
        <v>1434</v>
      </c>
      <c r="D1518" s="138"/>
      <c r="E1518" s="2">
        <v>0</v>
      </c>
      <c r="F1518" s="2" t="s">
        <v>422</v>
      </c>
      <c r="G1518" s="2"/>
      <c r="H1518" s="2" t="s">
        <v>2333</v>
      </c>
      <c r="I1518" s="139"/>
      <c r="J1518" s="139" t="s">
        <v>323</v>
      </c>
      <c r="K1518" s="139" t="s">
        <v>321</v>
      </c>
      <c r="L1518" s="139" t="s">
        <v>2205</v>
      </c>
      <c r="M1518" s="140"/>
      <c r="N1518" s="141">
        <v>5.5</v>
      </c>
      <c r="O1518" s="142">
        <f t="shared" si="115"/>
        <v>400</v>
      </c>
      <c r="P1518" s="2">
        <v>200</v>
      </c>
      <c r="Q1518" s="2">
        <v>200</v>
      </c>
      <c r="R1518" s="143" t="e">
        <f t="shared" si="116"/>
        <v>#DIV/0!</v>
      </c>
      <c r="S1518" s="143" t="e">
        <f t="shared" si="117"/>
        <v>#DIV/0!</v>
      </c>
      <c r="T1518" s="144">
        <f>IF(P1518="nio",0,IF(P1518&gt;0,VLOOKUP(K1518,'3-Productie normen'!A:W,VLOOKUP(P1518,'3-Productie normen'!$B$37:$C$59,2,FALSE),FALSE)))/VLOOKUP(B1518,'2-Kosten per locatie'!$A$11:$C$31,3,FALSE)</f>
        <v>0</v>
      </c>
      <c r="U1518" s="144">
        <f t="shared" si="118"/>
        <v>0</v>
      </c>
      <c r="V1518" s="145" t="str">
        <f>VLOOKUP(K1518,'3-Productie normen'!A:AG,29,FALSE)</f>
        <v>S</v>
      </c>
      <c r="W1518" s="145"/>
      <c r="X1518" s="146"/>
      <c r="Y1518" s="147">
        <f t="shared" si="119"/>
        <v>2200</v>
      </c>
    </row>
    <row r="1519" spans="1:25" s="148" customFormat="1" ht="13.9" customHeight="1">
      <c r="A1519" s="137">
        <v>1519</v>
      </c>
      <c r="B1519" s="138" t="s">
        <v>1427</v>
      </c>
      <c r="C1519" s="138" t="s">
        <v>1434</v>
      </c>
      <c r="D1519" s="138"/>
      <c r="E1519" s="2">
        <v>0</v>
      </c>
      <c r="F1519" s="2" t="s">
        <v>422</v>
      </c>
      <c r="G1519" s="2"/>
      <c r="H1519" s="2" t="s">
        <v>2334</v>
      </c>
      <c r="I1519" s="139"/>
      <c r="J1519" s="139" t="s">
        <v>83</v>
      </c>
      <c r="K1519" s="139" t="s">
        <v>51</v>
      </c>
      <c r="L1519" s="139" t="s">
        <v>2205</v>
      </c>
      <c r="M1519" s="140"/>
      <c r="N1519" s="141">
        <v>21.5</v>
      </c>
      <c r="O1519" s="142">
        <f t="shared" si="115"/>
        <v>400</v>
      </c>
      <c r="P1519" s="2">
        <v>200</v>
      </c>
      <c r="Q1519" s="2">
        <v>200</v>
      </c>
      <c r="R1519" s="143" t="e">
        <f t="shared" si="116"/>
        <v>#DIV/0!</v>
      </c>
      <c r="S1519" s="143" t="e">
        <f t="shared" si="117"/>
        <v>#DIV/0!</v>
      </c>
      <c r="T1519" s="144">
        <f>IF(P1519="nio",0,IF(P1519&gt;0,VLOOKUP(K1519,'3-Productie normen'!A:W,VLOOKUP(P1519,'3-Productie normen'!$B$37:$C$59,2,FALSE),FALSE)))/VLOOKUP(B1519,'2-Kosten per locatie'!$A$11:$C$31,3,FALSE)</f>
        <v>0</v>
      </c>
      <c r="U1519" s="144">
        <f t="shared" si="118"/>
        <v>0</v>
      </c>
      <c r="V1519" s="145" t="str">
        <f>VLOOKUP(K1519,'3-Productie normen'!A:AG,29,FALSE)</f>
        <v>V</v>
      </c>
      <c r="W1519" s="145"/>
      <c r="X1519" s="146"/>
      <c r="Y1519" s="147">
        <f t="shared" si="119"/>
        <v>8600</v>
      </c>
    </row>
    <row r="1520" spans="1:25" s="148" customFormat="1" ht="13.9" customHeight="1">
      <c r="A1520" s="137">
        <v>1520</v>
      </c>
      <c r="B1520" s="138" t="s">
        <v>1427</v>
      </c>
      <c r="C1520" s="138" t="s">
        <v>1434</v>
      </c>
      <c r="D1520" s="138"/>
      <c r="E1520" s="2">
        <v>0</v>
      </c>
      <c r="F1520" s="2" t="s">
        <v>422</v>
      </c>
      <c r="G1520" s="2"/>
      <c r="H1520" s="2" t="s">
        <v>2335</v>
      </c>
      <c r="I1520" s="139"/>
      <c r="J1520" s="139" t="s">
        <v>83</v>
      </c>
      <c r="K1520" s="139" t="s">
        <v>51</v>
      </c>
      <c r="L1520" s="139" t="s">
        <v>2205</v>
      </c>
      <c r="M1520" s="140"/>
      <c r="N1520" s="141">
        <v>21.1</v>
      </c>
      <c r="O1520" s="142">
        <f t="shared" si="115"/>
        <v>400</v>
      </c>
      <c r="P1520" s="2">
        <v>200</v>
      </c>
      <c r="Q1520" s="2">
        <v>200</v>
      </c>
      <c r="R1520" s="143" t="e">
        <f t="shared" si="116"/>
        <v>#DIV/0!</v>
      </c>
      <c r="S1520" s="143" t="e">
        <f t="shared" si="117"/>
        <v>#DIV/0!</v>
      </c>
      <c r="T1520" s="144">
        <f>IF(P1520="nio",0,IF(P1520&gt;0,VLOOKUP(K1520,'3-Productie normen'!A:W,VLOOKUP(P1520,'3-Productie normen'!$B$37:$C$59,2,FALSE),FALSE)))/VLOOKUP(B1520,'2-Kosten per locatie'!$A$11:$C$31,3,FALSE)</f>
        <v>0</v>
      </c>
      <c r="U1520" s="144">
        <f t="shared" si="118"/>
        <v>0</v>
      </c>
      <c r="V1520" s="145" t="str">
        <f>VLOOKUP(K1520,'3-Productie normen'!A:AG,29,FALSE)</f>
        <v>V</v>
      </c>
      <c r="W1520" s="145"/>
      <c r="X1520" s="146"/>
      <c r="Y1520" s="147">
        <f t="shared" si="119"/>
        <v>8440</v>
      </c>
    </row>
    <row r="1521" spans="1:25" s="148" customFormat="1" ht="13.9" customHeight="1">
      <c r="A1521" s="137">
        <v>1521</v>
      </c>
      <c r="B1521" s="138" t="s">
        <v>1427</v>
      </c>
      <c r="C1521" s="138" t="s">
        <v>1434</v>
      </c>
      <c r="D1521" s="138"/>
      <c r="E1521" s="2">
        <v>0</v>
      </c>
      <c r="F1521" s="2" t="s">
        <v>422</v>
      </c>
      <c r="G1521" s="2"/>
      <c r="H1521" s="2" t="s">
        <v>2336</v>
      </c>
      <c r="I1521" s="139"/>
      <c r="J1521" s="139" t="s">
        <v>2337</v>
      </c>
      <c r="K1521" s="139" t="s">
        <v>259</v>
      </c>
      <c r="L1521" s="139" t="s">
        <v>2338</v>
      </c>
      <c r="M1521" s="140"/>
      <c r="N1521" s="141">
        <v>13.4</v>
      </c>
      <c r="O1521" s="142">
        <f t="shared" si="115"/>
        <v>0</v>
      </c>
      <c r="P1521" s="2" t="s">
        <v>477</v>
      </c>
      <c r="Q1521" s="2">
        <v>0</v>
      </c>
      <c r="R1521" s="143">
        <f t="shared" si="116"/>
        <v>0</v>
      </c>
      <c r="S1521" s="143">
        <f t="shared" si="117"/>
        <v>0</v>
      </c>
      <c r="T1521" s="144">
        <f>IF(P1521="nio",0,IF(P1521&gt;0,VLOOKUP(K1521,'3-Productie normen'!A:W,VLOOKUP(P1521,'3-Productie normen'!$B$37:$C$59,2,FALSE),FALSE)))/VLOOKUP(B1521,'2-Kosten per locatie'!$A$11:$C$31,3,FALSE)</f>
        <v>0</v>
      </c>
      <c r="U1521" s="144">
        <f t="shared" si="118"/>
        <v>0</v>
      </c>
      <c r="V1521" s="145">
        <f>VLOOKUP(K1521,'3-Productie normen'!A:AG,29,FALSE)</f>
        <v>0</v>
      </c>
      <c r="W1521" s="145"/>
      <c r="X1521" s="146"/>
      <c r="Y1521" s="147">
        <f t="shared" si="119"/>
        <v>0</v>
      </c>
    </row>
    <row r="1522" spans="1:25" s="148" customFormat="1" ht="13.9" customHeight="1">
      <c r="A1522" s="137">
        <v>1522</v>
      </c>
      <c r="B1522" s="138" t="s">
        <v>1427</v>
      </c>
      <c r="C1522" s="138" t="s">
        <v>1434</v>
      </c>
      <c r="D1522" s="138"/>
      <c r="E1522" s="2">
        <v>0</v>
      </c>
      <c r="F1522" s="2" t="s">
        <v>422</v>
      </c>
      <c r="G1522" s="2"/>
      <c r="H1522" s="2" t="s">
        <v>2339</v>
      </c>
      <c r="I1522" s="139"/>
      <c r="J1522" s="139" t="s">
        <v>2330</v>
      </c>
      <c r="K1522" s="139" t="s">
        <v>259</v>
      </c>
      <c r="L1522" s="139" t="s">
        <v>2245</v>
      </c>
      <c r="M1522" s="140"/>
      <c r="N1522" s="141">
        <v>6.4</v>
      </c>
      <c r="O1522" s="142">
        <f t="shared" si="115"/>
        <v>0</v>
      </c>
      <c r="P1522" s="2" t="s">
        <v>477</v>
      </c>
      <c r="Q1522" s="2">
        <v>0</v>
      </c>
      <c r="R1522" s="143">
        <f t="shared" si="116"/>
        <v>0</v>
      </c>
      <c r="S1522" s="143">
        <f t="shared" si="117"/>
        <v>0</v>
      </c>
      <c r="T1522" s="144">
        <f>IF(P1522="nio",0,IF(P1522&gt;0,VLOOKUP(K1522,'3-Productie normen'!A:W,VLOOKUP(P1522,'3-Productie normen'!$B$37:$C$59,2,FALSE),FALSE)))/VLOOKUP(B1522,'2-Kosten per locatie'!$A$11:$C$31,3,FALSE)</f>
        <v>0</v>
      </c>
      <c r="U1522" s="144">
        <f t="shared" si="118"/>
        <v>0</v>
      </c>
      <c r="V1522" s="145">
        <f>VLOOKUP(K1522,'3-Productie normen'!A:AG,29,FALSE)</f>
        <v>0</v>
      </c>
      <c r="W1522" s="145"/>
      <c r="X1522" s="146"/>
      <c r="Y1522" s="147">
        <f t="shared" si="119"/>
        <v>0</v>
      </c>
    </row>
    <row r="1523" spans="1:25" s="148" customFormat="1" ht="13.9" customHeight="1">
      <c r="A1523" s="137">
        <v>1523</v>
      </c>
      <c r="B1523" s="138" t="s">
        <v>1427</v>
      </c>
      <c r="C1523" s="138" t="s">
        <v>1434</v>
      </c>
      <c r="D1523" s="138"/>
      <c r="E1523" s="2">
        <v>0</v>
      </c>
      <c r="F1523" s="2" t="s">
        <v>422</v>
      </c>
      <c r="G1523" s="2"/>
      <c r="H1523" s="2" t="s">
        <v>2340</v>
      </c>
      <c r="I1523" s="139"/>
      <c r="J1523" s="139" t="s">
        <v>2330</v>
      </c>
      <c r="K1523" s="139" t="s">
        <v>259</v>
      </c>
      <c r="L1523" s="139" t="s">
        <v>1697</v>
      </c>
      <c r="M1523" s="140"/>
      <c r="N1523" s="141">
        <v>22.6</v>
      </c>
      <c r="O1523" s="142">
        <f t="shared" si="115"/>
        <v>0</v>
      </c>
      <c r="P1523" s="2" t="s">
        <v>477</v>
      </c>
      <c r="Q1523" s="2">
        <v>0</v>
      </c>
      <c r="R1523" s="143">
        <f t="shared" si="116"/>
        <v>0</v>
      </c>
      <c r="S1523" s="143">
        <f t="shared" si="117"/>
        <v>0</v>
      </c>
      <c r="T1523" s="144">
        <f>IF(P1523="nio",0,IF(P1523&gt;0,VLOOKUP(K1523,'3-Productie normen'!A:W,VLOOKUP(P1523,'3-Productie normen'!$B$37:$C$59,2,FALSE),FALSE)))/VLOOKUP(B1523,'2-Kosten per locatie'!$A$11:$C$31,3,FALSE)</f>
        <v>0</v>
      </c>
      <c r="U1523" s="144">
        <f t="shared" si="118"/>
        <v>0</v>
      </c>
      <c r="V1523" s="145">
        <f>VLOOKUP(K1523,'3-Productie normen'!A:AG,29,FALSE)</f>
        <v>0</v>
      </c>
      <c r="W1523" s="145"/>
      <c r="X1523" s="146"/>
      <c r="Y1523" s="147">
        <f t="shared" si="119"/>
        <v>0</v>
      </c>
    </row>
    <row r="1524" spans="1:25" s="148" customFormat="1" ht="13.9" customHeight="1">
      <c r="A1524" s="137">
        <v>1524</v>
      </c>
      <c r="B1524" s="138" t="s">
        <v>1427</v>
      </c>
      <c r="C1524" s="138" t="s">
        <v>1434</v>
      </c>
      <c r="D1524" s="138"/>
      <c r="E1524" s="2">
        <v>0</v>
      </c>
      <c r="F1524" s="2" t="s">
        <v>422</v>
      </c>
      <c r="G1524" s="2"/>
      <c r="H1524" s="2" t="s">
        <v>2341</v>
      </c>
      <c r="I1524" s="139"/>
      <c r="J1524" s="139" t="s">
        <v>253</v>
      </c>
      <c r="K1524" s="139" t="s">
        <v>4571</v>
      </c>
      <c r="L1524" s="139" t="s">
        <v>2210</v>
      </c>
      <c r="M1524" s="140" t="s">
        <v>8160</v>
      </c>
      <c r="N1524" s="141">
        <v>54.3</v>
      </c>
      <c r="O1524" s="142">
        <f t="shared" si="115"/>
        <v>200</v>
      </c>
      <c r="P1524" s="2">
        <v>200</v>
      </c>
      <c r="Q1524" s="2"/>
      <c r="R1524" s="143" t="e">
        <f t="shared" si="116"/>
        <v>#DIV/0!</v>
      </c>
      <c r="S1524" s="143">
        <f t="shared" si="117"/>
        <v>0</v>
      </c>
      <c r="T1524" s="144">
        <f>IF(P1524="nio",0,IF(P1524&gt;0,VLOOKUP(K1524,'3-Productie normen'!A:W,VLOOKUP(P1524,'3-Productie normen'!$B$37:$C$59,2,FALSE),FALSE)))/VLOOKUP(B1524,'2-Kosten per locatie'!$A$11:$C$31,3,FALSE)</f>
        <v>0</v>
      </c>
      <c r="U1524" s="144">
        <f t="shared" si="118"/>
        <v>0</v>
      </c>
      <c r="V1524" s="145" t="str">
        <f>VLOOKUP(K1524,'3-Productie normen'!A:AG,29,FALSE)</f>
        <v>V</v>
      </c>
      <c r="W1524" s="145"/>
      <c r="X1524" s="146"/>
      <c r="Y1524" s="147">
        <f t="shared" si="119"/>
        <v>10860</v>
      </c>
    </row>
    <row r="1525" spans="1:25" s="148" customFormat="1" ht="13.9" customHeight="1">
      <c r="A1525" s="137">
        <v>1525</v>
      </c>
      <c r="B1525" s="138" t="s">
        <v>1427</v>
      </c>
      <c r="C1525" s="138" t="s">
        <v>1434</v>
      </c>
      <c r="D1525" s="138"/>
      <c r="E1525" s="2">
        <v>0</v>
      </c>
      <c r="F1525" s="2" t="s">
        <v>422</v>
      </c>
      <c r="G1525" s="2"/>
      <c r="H1525" s="2" t="s">
        <v>2342</v>
      </c>
      <c r="I1525" s="139"/>
      <c r="J1525" s="139" t="s">
        <v>253</v>
      </c>
      <c r="K1525" s="139" t="s">
        <v>4571</v>
      </c>
      <c r="L1525" s="139" t="s">
        <v>2210</v>
      </c>
      <c r="M1525" s="140" t="s">
        <v>8160</v>
      </c>
      <c r="N1525" s="141">
        <v>66.2</v>
      </c>
      <c r="O1525" s="142">
        <f t="shared" si="115"/>
        <v>200</v>
      </c>
      <c r="P1525" s="2">
        <v>200</v>
      </c>
      <c r="Q1525" s="2"/>
      <c r="R1525" s="143" t="e">
        <f t="shared" si="116"/>
        <v>#DIV/0!</v>
      </c>
      <c r="S1525" s="143">
        <f t="shared" si="117"/>
        <v>0</v>
      </c>
      <c r="T1525" s="144">
        <f>IF(P1525="nio",0,IF(P1525&gt;0,VLOOKUP(K1525,'3-Productie normen'!A:W,VLOOKUP(P1525,'3-Productie normen'!$B$37:$C$59,2,FALSE),FALSE)))/VLOOKUP(B1525,'2-Kosten per locatie'!$A$11:$C$31,3,FALSE)</f>
        <v>0</v>
      </c>
      <c r="U1525" s="144">
        <f t="shared" si="118"/>
        <v>0</v>
      </c>
      <c r="V1525" s="145" t="str">
        <f>VLOOKUP(K1525,'3-Productie normen'!A:AG,29,FALSE)</f>
        <v>V</v>
      </c>
      <c r="W1525" s="145"/>
      <c r="X1525" s="146"/>
      <c r="Y1525" s="147">
        <f t="shared" si="119"/>
        <v>13240</v>
      </c>
    </row>
    <row r="1526" spans="1:25" s="148" customFormat="1" ht="13.9" customHeight="1">
      <c r="A1526" s="137">
        <v>1526</v>
      </c>
      <c r="B1526" s="138" t="s">
        <v>1427</v>
      </c>
      <c r="C1526" s="138" t="s">
        <v>1434</v>
      </c>
      <c r="D1526" s="138"/>
      <c r="E1526" s="2">
        <v>0</v>
      </c>
      <c r="F1526" s="2" t="s">
        <v>422</v>
      </c>
      <c r="G1526" s="2"/>
      <c r="H1526" s="2" t="s">
        <v>2343</v>
      </c>
      <c r="I1526" s="139"/>
      <c r="J1526" s="139" t="s">
        <v>253</v>
      </c>
      <c r="K1526" s="139" t="s">
        <v>4571</v>
      </c>
      <c r="L1526" s="139" t="s">
        <v>2210</v>
      </c>
      <c r="M1526" s="140" t="s">
        <v>8160</v>
      </c>
      <c r="N1526" s="141">
        <v>23.1</v>
      </c>
      <c r="O1526" s="142">
        <f t="shared" si="115"/>
        <v>200</v>
      </c>
      <c r="P1526" s="2">
        <v>200</v>
      </c>
      <c r="Q1526" s="2"/>
      <c r="R1526" s="143" t="e">
        <f t="shared" si="116"/>
        <v>#DIV/0!</v>
      </c>
      <c r="S1526" s="143">
        <f t="shared" si="117"/>
        <v>0</v>
      </c>
      <c r="T1526" s="144">
        <f>IF(P1526="nio",0,IF(P1526&gt;0,VLOOKUP(K1526,'3-Productie normen'!A:W,VLOOKUP(P1526,'3-Productie normen'!$B$37:$C$59,2,FALSE),FALSE)))/VLOOKUP(B1526,'2-Kosten per locatie'!$A$11:$C$31,3,FALSE)</f>
        <v>0</v>
      </c>
      <c r="U1526" s="144">
        <f t="shared" si="118"/>
        <v>0</v>
      </c>
      <c r="V1526" s="145" t="str">
        <f>VLOOKUP(K1526,'3-Productie normen'!A:AG,29,FALSE)</f>
        <v>V</v>
      </c>
      <c r="W1526" s="145"/>
      <c r="X1526" s="146"/>
      <c r="Y1526" s="147">
        <f t="shared" si="119"/>
        <v>4620</v>
      </c>
    </row>
    <row r="1527" spans="1:25" s="148" customFormat="1" ht="13.9" customHeight="1">
      <c r="A1527" s="137">
        <v>1527</v>
      </c>
      <c r="B1527" s="138" t="s">
        <v>1427</v>
      </c>
      <c r="C1527" s="138" t="s">
        <v>1434</v>
      </c>
      <c r="D1527" s="138"/>
      <c r="E1527" s="2">
        <v>0</v>
      </c>
      <c r="F1527" s="2" t="s">
        <v>422</v>
      </c>
      <c r="G1527" s="2"/>
      <c r="H1527" s="2" t="s">
        <v>2344</v>
      </c>
      <c r="I1527" s="139"/>
      <c r="J1527" s="139" t="s">
        <v>253</v>
      </c>
      <c r="K1527" s="139" t="s">
        <v>4571</v>
      </c>
      <c r="L1527" s="139" t="s">
        <v>2210</v>
      </c>
      <c r="M1527" s="140" t="s">
        <v>8160</v>
      </c>
      <c r="N1527" s="141">
        <v>6.8</v>
      </c>
      <c r="O1527" s="142">
        <f t="shared" si="115"/>
        <v>200</v>
      </c>
      <c r="P1527" s="2">
        <v>200</v>
      </c>
      <c r="Q1527" s="2"/>
      <c r="R1527" s="143" t="e">
        <f t="shared" si="116"/>
        <v>#DIV/0!</v>
      </c>
      <c r="S1527" s="143">
        <f t="shared" si="117"/>
        <v>0</v>
      </c>
      <c r="T1527" s="144">
        <f>IF(P1527="nio",0,IF(P1527&gt;0,VLOOKUP(K1527,'3-Productie normen'!A:W,VLOOKUP(P1527,'3-Productie normen'!$B$37:$C$59,2,FALSE),FALSE)))/VLOOKUP(B1527,'2-Kosten per locatie'!$A$11:$C$31,3,FALSE)</f>
        <v>0</v>
      </c>
      <c r="U1527" s="144">
        <f t="shared" si="118"/>
        <v>0</v>
      </c>
      <c r="V1527" s="145" t="str">
        <f>VLOOKUP(K1527,'3-Productie normen'!A:AG,29,FALSE)</f>
        <v>V</v>
      </c>
      <c r="W1527" s="145"/>
      <c r="X1527" s="146"/>
      <c r="Y1527" s="147">
        <f t="shared" si="119"/>
        <v>1360</v>
      </c>
    </row>
    <row r="1528" spans="1:25" s="148" customFormat="1" ht="13.9" customHeight="1">
      <c r="A1528" s="137">
        <v>1528</v>
      </c>
      <c r="B1528" s="138" t="s">
        <v>1427</v>
      </c>
      <c r="C1528" s="138" t="s">
        <v>1434</v>
      </c>
      <c r="D1528" s="138"/>
      <c r="E1528" s="2">
        <v>0</v>
      </c>
      <c r="F1528" s="2" t="s">
        <v>422</v>
      </c>
      <c r="G1528" s="2"/>
      <c r="H1528" s="2" t="s">
        <v>2345</v>
      </c>
      <c r="I1528" s="139"/>
      <c r="J1528" s="139" t="s">
        <v>253</v>
      </c>
      <c r="K1528" s="139" t="s">
        <v>4571</v>
      </c>
      <c r="L1528" s="139" t="s">
        <v>2210</v>
      </c>
      <c r="M1528" s="140" t="s">
        <v>8160</v>
      </c>
      <c r="N1528" s="141">
        <v>14.4</v>
      </c>
      <c r="O1528" s="142">
        <f t="shared" si="115"/>
        <v>200</v>
      </c>
      <c r="P1528" s="2">
        <v>200</v>
      </c>
      <c r="Q1528" s="2"/>
      <c r="R1528" s="143" t="e">
        <f t="shared" si="116"/>
        <v>#DIV/0!</v>
      </c>
      <c r="S1528" s="143">
        <f t="shared" si="117"/>
        <v>0</v>
      </c>
      <c r="T1528" s="144">
        <f>IF(P1528="nio",0,IF(P1528&gt;0,VLOOKUP(K1528,'3-Productie normen'!A:W,VLOOKUP(P1528,'3-Productie normen'!$B$37:$C$59,2,FALSE),FALSE)))/VLOOKUP(B1528,'2-Kosten per locatie'!$A$11:$C$31,3,FALSE)</f>
        <v>0</v>
      </c>
      <c r="U1528" s="144">
        <f t="shared" si="118"/>
        <v>0</v>
      </c>
      <c r="V1528" s="145" t="str">
        <f>VLOOKUP(K1528,'3-Productie normen'!A:AG,29,FALSE)</f>
        <v>V</v>
      </c>
      <c r="W1528" s="145"/>
      <c r="X1528" s="146"/>
      <c r="Y1528" s="147">
        <f t="shared" si="119"/>
        <v>2880</v>
      </c>
    </row>
    <row r="1529" spans="1:25" s="148" customFormat="1" ht="13.9" customHeight="1">
      <c r="A1529" s="137">
        <v>1529</v>
      </c>
      <c r="B1529" s="138" t="s">
        <v>1427</v>
      </c>
      <c r="C1529" s="138" t="s">
        <v>1434</v>
      </c>
      <c r="D1529" s="138"/>
      <c r="E1529" s="2">
        <v>0</v>
      </c>
      <c r="F1529" s="2" t="s">
        <v>422</v>
      </c>
      <c r="G1529" s="2"/>
      <c r="H1529" s="2" t="s">
        <v>2346</v>
      </c>
      <c r="I1529" s="139"/>
      <c r="J1529" s="139" t="s">
        <v>2347</v>
      </c>
      <c r="K1529" s="139" t="s">
        <v>4571</v>
      </c>
      <c r="L1529" s="139" t="s">
        <v>2219</v>
      </c>
      <c r="M1529" s="140"/>
      <c r="N1529" s="141">
        <v>12.9</v>
      </c>
      <c r="O1529" s="142">
        <f t="shared" si="115"/>
        <v>200</v>
      </c>
      <c r="P1529" s="2">
        <v>200</v>
      </c>
      <c r="Q1529" s="2"/>
      <c r="R1529" s="143" t="e">
        <f t="shared" si="116"/>
        <v>#DIV/0!</v>
      </c>
      <c r="S1529" s="143">
        <f t="shared" si="117"/>
        <v>0</v>
      </c>
      <c r="T1529" s="144">
        <f>IF(P1529="nio",0,IF(P1529&gt;0,VLOOKUP(K1529,'3-Productie normen'!A:W,VLOOKUP(P1529,'3-Productie normen'!$B$37:$C$59,2,FALSE),FALSE)))/VLOOKUP(B1529,'2-Kosten per locatie'!$A$11:$C$31,3,FALSE)</f>
        <v>0</v>
      </c>
      <c r="U1529" s="144">
        <f t="shared" si="118"/>
        <v>0</v>
      </c>
      <c r="V1529" s="145" t="str">
        <f>VLOOKUP(K1529,'3-Productie normen'!A:AG,29,FALSE)</f>
        <v>V</v>
      </c>
      <c r="W1529" s="145"/>
      <c r="X1529" s="146"/>
      <c r="Y1529" s="147">
        <f t="shared" si="119"/>
        <v>2580</v>
      </c>
    </row>
    <row r="1530" spans="1:25" s="148" customFormat="1" ht="13.9" customHeight="1">
      <c r="A1530" s="137">
        <v>1530</v>
      </c>
      <c r="B1530" s="138" t="s">
        <v>1427</v>
      </c>
      <c r="C1530" s="138" t="s">
        <v>1434</v>
      </c>
      <c r="D1530" s="138"/>
      <c r="E1530" s="2">
        <v>0</v>
      </c>
      <c r="F1530" s="2" t="s">
        <v>422</v>
      </c>
      <c r="G1530" s="2"/>
      <c r="H1530" s="2" t="s">
        <v>2348</v>
      </c>
      <c r="I1530" s="139"/>
      <c r="J1530" s="139" t="s">
        <v>253</v>
      </c>
      <c r="K1530" s="139" t="s">
        <v>4571</v>
      </c>
      <c r="L1530" s="139" t="s">
        <v>2210</v>
      </c>
      <c r="M1530" s="140" t="s">
        <v>8160</v>
      </c>
      <c r="N1530" s="141">
        <v>34.5</v>
      </c>
      <c r="O1530" s="142">
        <f t="shared" si="115"/>
        <v>200</v>
      </c>
      <c r="P1530" s="2">
        <v>200</v>
      </c>
      <c r="Q1530" s="2"/>
      <c r="R1530" s="143" t="e">
        <f t="shared" si="116"/>
        <v>#DIV/0!</v>
      </c>
      <c r="S1530" s="143">
        <f t="shared" si="117"/>
        <v>0</v>
      </c>
      <c r="T1530" s="144">
        <f>IF(P1530="nio",0,IF(P1530&gt;0,VLOOKUP(K1530,'3-Productie normen'!A:W,VLOOKUP(P1530,'3-Productie normen'!$B$37:$C$59,2,FALSE),FALSE)))/VLOOKUP(B1530,'2-Kosten per locatie'!$A$11:$C$31,3,FALSE)</f>
        <v>0</v>
      </c>
      <c r="U1530" s="144">
        <f t="shared" si="118"/>
        <v>0</v>
      </c>
      <c r="V1530" s="145" t="str">
        <f>VLOOKUP(K1530,'3-Productie normen'!A:AG,29,FALSE)</f>
        <v>V</v>
      </c>
      <c r="W1530" s="145"/>
      <c r="X1530" s="146"/>
      <c r="Y1530" s="147">
        <f t="shared" si="119"/>
        <v>6900</v>
      </c>
    </row>
    <row r="1531" spans="1:25" s="148" customFormat="1" ht="13.9" customHeight="1">
      <c r="A1531" s="137">
        <v>1531</v>
      </c>
      <c r="B1531" s="138" t="s">
        <v>1427</v>
      </c>
      <c r="C1531" s="138" t="s">
        <v>1434</v>
      </c>
      <c r="D1531" s="138"/>
      <c r="E1531" s="2">
        <v>0</v>
      </c>
      <c r="F1531" s="2" t="s">
        <v>422</v>
      </c>
      <c r="G1531" s="2"/>
      <c r="H1531" s="2" t="s">
        <v>2349</v>
      </c>
      <c r="I1531" s="139"/>
      <c r="J1531" s="139" t="s">
        <v>56</v>
      </c>
      <c r="K1531" s="139" t="s">
        <v>248</v>
      </c>
      <c r="L1531" s="139" t="s">
        <v>2210</v>
      </c>
      <c r="M1531" s="140" t="s">
        <v>8160</v>
      </c>
      <c r="N1531" s="141">
        <v>12.3</v>
      </c>
      <c r="O1531" s="142">
        <f t="shared" si="115"/>
        <v>200</v>
      </c>
      <c r="P1531" s="2">
        <v>200</v>
      </c>
      <c r="Q1531" s="2"/>
      <c r="R1531" s="143" t="e">
        <f t="shared" si="116"/>
        <v>#DIV/0!</v>
      </c>
      <c r="S1531" s="143">
        <f t="shared" si="117"/>
        <v>0</v>
      </c>
      <c r="T1531" s="144">
        <f>IF(P1531="nio",0,IF(P1531&gt;0,VLOOKUP(K1531,'3-Productie normen'!A:W,VLOOKUP(P1531,'3-Productie normen'!$B$37:$C$59,2,FALSE),FALSE)))/VLOOKUP(B1531,'2-Kosten per locatie'!$A$11:$C$31,3,FALSE)</f>
        <v>0</v>
      </c>
      <c r="U1531" s="144">
        <f t="shared" si="118"/>
        <v>0</v>
      </c>
      <c r="V1531" s="145" t="str">
        <f>VLOOKUP(K1531,'3-Productie normen'!A:AG,29,FALSE)</f>
        <v>V</v>
      </c>
      <c r="W1531" s="145"/>
      <c r="X1531" s="146"/>
      <c r="Y1531" s="147">
        <f t="shared" si="119"/>
        <v>2460</v>
      </c>
    </row>
    <row r="1532" spans="1:25" s="148" customFormat="1" ht="13.9" customHeight="1">
      <c r="A1532" s="137">
        <v>1532</v>
      </c>
      <c r="B1532" s="138" t="s">
        <v>1427</v>
      </c>
      <c r="C1532" s="138" t="s">
        <v>1434</v>
      </c>
      <c r="D1532" s="138"/>
      <c r="E1532" s="2">
        <v>0</v>
      </c>
      <c r="F1532" s="2" t="s">
        <v>422</v>
      </c>
      <c r="G1532" s="2"/>
      <c r="H1532" s="2" t="s">
        <v>2350</v>
      </c>
      <c r="I1532" s="139"/>
      <c r="J1532" s="139" t="s">
        <v>56</v>
      </c>
      <c r="K1532" s="139" t="s">
        <v>248</v>
      </c>
      <c r="L1532" s="139" t="s">
        <v>2210</v>
      </c>
      <c r="M1532" s="140" t="s">
        <v>8160</v>
      </c>
      <c r="N1532" s="141">
        <v>0</v>
      </c>
      <c r="O1532" s="142">
        <f t="shared" si="115"/>
        <v>200</v>
      </c>
      <c r="P1532" s="2">
        <v>200</v>
      </c>
      <c r="Q1532" s="2"/>
      <c r="R1532" s="143" t="e">
        <f t="shared" si="116"/>
        <v>#DIV/0!</v>
      </c>
      <c r="S1532" s="143">
        <f t="shared" si="117"/>
        <v>0</v>
      </c>
      <c r="T1532" s="144">
        <f>IF(P1532="nio",0,IF(P1532&gt;0,VLOOKUP(K1532,'3-Productie normen'!A:W,VLOOKUP(P1532,'3-Productie normen'!$B$37:$C$59,2,FALSE),FALSE)))/VLOOKUP(B1532,'2-Kosten per locatie'!$A$11:$C$31,3,FALSE)</f>
        <v>0</v>
      </c>
      <c r="U1532" s="144">
        <f t="shared" si="118"/>
        <v>0</v>
      </c>
      <c r="V1532" s="145" t="str">
        <f>VLOOKUP(K1532,'3-Productie normen'!A:AG,29,FALSE)</f>
        <v>V</v>
      </c>
      <c r="W1532" s="145"/>
      <c r="X1532" s="146"/>
      <c r="Y1532" s="147">
        <f t="shared" si="119"/>
        <v>0</v>
      </c>
    </row>
    <row r="1533" spans="1:25" s="148" customFormat="1" ht="13.9" customHeight="1">
      <c r="A1533" s="137">
        <v>1533</v>
      </c>
      <c r="B1533" s="138" t="s">
        <v>1427</v>
      </c>
      <c r="C1533" s="138" t="s">
        <v>1434</v>
      </c>
      <c r="D1533" s="138"/>
      <c r="E1533" s="2">
        <v>0</v>
      </c>
      <c r="F1533" s="2" t="s">
        <v>422</v>
      </c>
      <c r="G1533" s="2"/>
      <c r="H1533" s="2" t="s">
        <v>2351</v>
      </c>
      <c r="I1533" s="139"/>
      <c r="J1533" s="139" t="s">
        <v>56</v>
      </c>
      <c r="K1533" s="139" t="s">
        <v>248</v>
      </c>
      <c r="L1533" s="139" t="s">
        <v>1500</v>
      </c>
      <c r="M1533" s="140"/>
      <c r="N1533" s="141">
        <v>15.8</v>
      </c>
      <c r="O1533" s="142">
        <f t="shared" si="115"/>
        <v>200</v>
      </c>
      <c r="P1533" s="2">
        <v>200</v>
      </c>
      <c r="Q1533" s="2"/>
      <c r="R1533" s="143" t="e">
        <f t="shared" si="116"/>
        <v>#DIV/0!</v>
      </c>
      <c r="S1533" s="143">
        <f t="shared" si="117"/>
        <v>0</v>
      </c>
      <c r="T1533" s="144">
        <f>IF(P1533="nio",0,IF(P1533&gt;0,VLOOKUP(K1533,'3-Productie normen'!A:W,VLOOKUP(P1533,'3-Productie normen'!$B$37:$C$59,2,FALSE),FALSE)))/VLOOKUP(B1533,'2-Kosten per locatie'!$A$11:$C$31,3,FALSE)</f>
        <v>0</v>
      </c>
      <c r="U1533" s="144">
        <f t="shared" si="118"/>
        <v>0</v>
      </c>
      <c r="V1533" s="145" t="str">
        <f>VLOOKUP(K1533,'3-Productie normen'!A:AG,29,FALSE)</f>
        <v>V</v>
      </c>
      <c r="W1533" s="145"/>
      <c r="X1533" s="146"/>
      <c r="Y1533" s="147">
        <f t="shared" si="119"/>
        <v>3160</v>
      </c>
    </row>
    <row r="1534" spans="1:25" s="148" customFormat="1" ht="13.9" customHeight="1">
      <c r="A1534" s="137">
        <v>1534</v>
      </c>
      <c r="B1534" s="138" t="s">
        <v>2352</v>
      </c>
      <c r="C1534" s="138" t="s">
        <v>2353</v>
      </c>
      <c r="D1534" s="138"/>
      <c r="E1534" s="2">
        <v>0</v>
      </c>
      <c r="F1534" s="2" t="s">
        <v>2360</v>
      </c>
      <c r="G1534" s="2" t="s">
        <v>2361</v>
      </c>
      <c r="H1534" s="2"/>
      <c r="I1534" s="139" t="s">
        <v>484</v>
      </c>
      <c r="J1534" s="139" t="s">
        <v>57</v>
      </c>
      <c r="K1534" s="139" t="s">
        <v>259</v>
      </c>
      <c r="L1534" s="139" t="s">
        <v>2362</v>
      </c>
      <c r="M1534" s="140"/>
      <c r="N1534" s="141">
        <v>4.1100000000000003</v>
      </c>
      <c r="O1534" s="142">
        <f t="shared" si="115"/>
        <v>0</v>
      </c>
      <c r="P1534" s="2" t="s">
        <v>477</v>
      </c>
      <c r="Q1534" s="2"/>
      <c r="R1534" s="143">
        <f t="shared" si="116"/>
        <v>0</v>
      </c>
      <c r="S1534" s="143">
        <f t="shared" si="117"/>
        <v>0</v>
      </c>
      <c r="T1534" s="144">
        <f>IF(P1534="nio",0,IF(P1534&gt;0,VLOOKUP(K1534,'3-Productie normen'!A:W,VLOOKUP(P1534,'3-Productie normen'!$B$37:$C$59,2,FALSE),FALSE)))/VLOOKUP(B1534,'2-Kosten per locatie'!$A$11:$C$31,3,FALSE)</f>
        <v>0</v>
      </c>
      <c r="U1534" s="144">
        <f t="shared" si="118"/>
        <v>0</v>
      </c>
      <c r="V1534" s="145">
        <f>VLOOKUP(K1534,'3-Productie normen'!A:AG,29,FALSE)</f>
        <v>0</v>
      </c>
      <c r="W1534" s="145"/>
      <c r="X1534" s="146"/>
      <c r="Y1534" s="147">
        <f t="shared" si="119"/>
        <v>0</v>
      </c>
    </row>
    <row r="1535" spans="1:25" s="148" customFormat="1" ht="13.9" customHeight="1">
      <c r="A1535" s="137">
        <v>1535</v>
      </c>
      <c r="B1535" s="138" t="s">
        <v>2352</v>
      </c>
      <c r="C1535" s="138" t="s">
        <v>2353</v>
      </c>
      <c r="D1535" s="138"/>
      <c r="E1535" s="2">
        <v>0</v>
      </c>
      <c r="F1535" s="2" t="s">
        <v>244</v>
      </c>
      <c r="G1535" s="2" t="s">
        <v>2363</v>
      </c>
      <c r="H1535" s="2"/>
      <c r="I1535" s="139" t="s">
        <v>484</v>
      </c>
      <c r="J1535" s="139" t="s">
        <v>57</v>
      </c>
      <c r="K1535" s="139" t="s">
        <v>259</v>
      </c>
      <c r="L1535" s="139" t="s">
        <v>2362</v>
      </c>
      <c r="M1535" s="140"/>
      <c r="N1535" s="141">
        <v>4.1100000000000003</v>
      </c>
      <c r="O1535" s="142">
        <f t="shared" si="115"/>
        <v>0</v>
      </c>
      <c r="P1535" s="2" t="s">
        <v>477</v>
      </c>
      <c r="Q1535" s="2"/>
      <c r="R1535" s="143">
        <f t="shared" si="116"/>
        <v>0</v>
      </c>
      <c r="S1535" s="143">
        <f t="shared" si="117"/>
        <v>0</v>
      </c>
      <c r="T1535" s="144">
        <f>IF(P1535="nio",0,IF(P1535&gt;0,VLOOKUP(K1535,'3-Productie normen'!A:W,VLOOKUP(P1535,'3-Productie normen'!$B$37:$C$59,2,FALSE),FALSE)))/VLOOKUP(B1535,'2-Kosten per locatie'!$A$11:$C$31,3,FALSE)</f>
        <v>0</v>
      </c>
      <c r="U1535" s="144">
        <f t="shared" si="118"/>
        <v>0</v>
      </c>
      <c r="V1535" s="145">
        <f>VLOOKUP(K1535,'3-Productie normen'!A:AG,29,FALSE)</f>
        <v>0</v>
      </c>
      <c r="W1535" s="145"/>
      <c r="X1535" s="146"/>
      <c r="Y1535" s="147">
        <f t="shared" si="119"/>
        <v>0</v>
      </c>
    </row>
    <row r="1536" spans="1:25" s="148" customFormat="1" ht="13.9" customHeight="1">
      <c r="A1536" s="137">
        <v>1536</v>
      </c>
      <c r="B1536" s="138" t="s">
        <v>2352</v>
      </c>
      <c r="C1536" s="138" t="s">
        <v>2353</v>
      </c>
      <c r="D1536" s="138"/>
      <c r="E1536" s="2">
        <v>0</v>
      </c>
      <c r="F1536" s="2" t="s">
        <v>244</v>
      </c>
      <c r="G1536" s="2" t="s">
        <v>2364</v>
      </c>
      <c r="H1536" s="2"/>
      <c r="I1536" s="139" t="s">
        <v>484</v>
      </c>
      <c r="J1536" s="139" t="s">
        <v>57</v>
      </c>
      <c r="K1536" s="139" t="s">
        <v>259</v>
      </c>
      <c r="L1536" s="139" t="s">
        <v>2362</v>
      </c>
      <c r="M1536" s="140"/>
      <c r="N1536" s="141">
        <v>3.99</v>
      </c>
      <c r="O1536" s="142">
        <f t="shared" si="115"/>
        <v>0</v>
      </c>
      <c r="P1536" s="2" t="s">
        <v>477</v>
      </c>
      <c r="Q1536" s="2"/>
      <c r="R1536" s="143">
        <f t="shared" si="116"/>
        <v>0</v>
      </c>
      <c r="S1536" s="143">
        <f t="shared" si="117"/>
        <v>0</v>
      </c>
      <c r="T1536" s="144">
        <f>IF(P1536="nio",0,IF(P1536&gt;0,VLOOKUP(K1536,'3-Productie normen'!A:W,VLOOKUP(P1536,'3-Productie normen'!$B$37:$C$59,2,FALSE),FALSE)))/VLOOKUP(B1536,'2-Kosten per locatie'!$A$11:$C$31,3,FALSE)</f>
        <v>0</v>
      </c>
      <c r="U1536" s="144">
        <f t="shared" si="118"/>
        <v>0</v>
      </c>
      <c r="V1536" s="145">
        <f>VLOOKUP(K1536,'3-Productie normen'!A:AG,29,FALSE)</f>
        <v>0</v>
      </c>
      <c r="W1536" s="145"/>
      <c r="X1536" s="146"/>
      <c r="Y1536" s="147">
        <f t="shared" si="119"/>
        <v>0</v>
      </c>
    </row>
    <row r="1537" spans="1:25" s="148" customFormat="1" ht="13.9" customHeight="1">
      <c r="A1537" s="137">
        <v>1537</v>
      </c>
      <c r="B1537" s="138" t="s">
        <v>2352</v>
      </c>
      <c r="C1537" s="138" t="s">
        <v>2353</v>
      </c>
      <c r="D1537" s="138"/>
      <c r="E1537" s="2">
        <v>0</v>
      </c>
      <c r="F1537" s="2" t="s">
        <v>244</v>
      </c>
      <c r="G1537" s="2" t="s">
        <v>2365</v>
      </c>
      <c r="H1537" s="2"/>
      <c r="I1537" s="139" t="s">
        <v>484</v>
      </c>
      <c r="J1537" s="139" t="s">
        <v>56</v>
      </c>
      <c r="K1537" s="139" t="s">
        <v>248</v>
      </c>
      <c r="L1537" s="139" t="s">
        <v>2366</v>
      </c>
      <c r="M1537" s="140"/>
      <c r="N1537" s="141">
        <v>7.87</v>
      </c>
      <c r="O1537" s="142">
        <f t="shared" si="115"/>
        <v>210</v>
      </c>
      <c r="P1537" s="2">
        <v>210</v>
      </c>
      <c r="Q1537" s="2"/>
      <c r="R1537" s="143" t="e">
        <f t="shared" si="116"/>
        <v>#DIV/0!</v>
      </c>
      <c r="S1537" s="143">
        <f t="shared" si="117"/>
        <v>0</v>
      </c>
      <c r="T1537" s="144">
        <f>IF(P1537="nio",0,IF(P1537&gt;0,VLOOKUP(K1537,'3-Productie normen'!A:W,VLOOKUP(P1537,'3-Productie normen'!$B$37:$C$59,2,FALSE),FALSE)))/VLOOKUP(B1537,'2-Kosten per locatie'!$A$11:$C$31,3,FALSE)</f>
        <v>0</v>
      </c>
      <c r="U1537" s="144">
        <f t="shared" si="118"/>
        <v>0</v>
      </c>
      <c r="V1537" s="145" t="str">
        <f>VLOOKUP(K1537,'3-Productie normen'!A:AG,29,FALSE)</f>
        <v>V</v>
      </c>
      <c r="W1537" s="145"/>
      <c r="X1537" s="146"/>
      <c r="Y1537" s="147">
        <f t="shared" si="119"/>
        <v>1652.7</v>
      </c>
    </row>
    <row r="1538" spans="1:25" s="148" customFormat="1" ht="13.9" customHeight="1">
      <c r="A1538" s="137">
        <v>1538</v>
      </c>
      <c r="B1538" s="138" t="s">
        <v>2352</v>
      </c>
      <c r="C1538" s="138" t="s">
        <v>2353</v>
      </c>
      <c r="D1538" s="138"/>
      <c r="E1538" s="2">
        <v>0</v>
      </c>
      <c r="F1538" s="2" t="s">
        <v>244</v>
      </c>
      <c r="G1538" s="2" t="s">
        <v>2367</v>
      </c>
      <c r="H1538" s="2"/>
      <c r="I1538" s="139" t="s">
        <v>484</v>
      </c>
      <c r="J1538" s="139" t="s">
        <v>56</v>
      </c>
      <c r="K1538" s="139" t="s">
        <v>248</v>
      </c>
      <c r="L1538" s="139" t="s">
        <v>2366</v>
      </c>
      <c r="M1538" s="140"/>
      <c r="N1538" s="141">
        <v>16.55</v>
      </c>
      <c r="O1538" s="142">
        <f t="shared" si="115"/>
        <v>210</v>
      </c>
      <c r="P1538" s="2">
        <v>210</v>
      </c>
      <c r="Q1538" s="2"/>
      <c r="R1538" s="143" t="e">
        <f t="shared" si="116"/>
        <v>#DIV/0!</v>
      </c>
      <c r="S1538" s="143">
        <f t="shared" si="117"/>
        <v>0</v>
      </c>
      <c r="T1538" s="144">
        <f>IF(P1538="nio",0,IF(P1538&gt;0,VLOOKUP(K1538,'3-Productie normen'!A:W,VLOOKUP(P1538,'3-Productie normen'!$B$37:$C$59,2,FALSE),FALSE)))/VLOOKUP(B1538,'2-Kosten per locatie'!$A$11:$C$31,3,FALSE)</f>
        <v>0</v>
      </c>
      <c r="U1538" s="144">
        <f t="shared" si="118"/>
        <v>0</v>
      </c>
      <c r="V1538" s="145" t="str">
        <f>VLOOKUP(K1538,'3-Productie normen'!A:AG,29,FALSE)</f>
        <v>V</v>
      </c>
      <c r="W1538" s="145"/>
      <c r="X1538" s="146"/>
      <c r="Y1538" s="147">
        <f t="shared" si="119"/>
        <v>3475.5</v>
      </c>
    </row>
    <row r="1539" spans="1:25" s="148" customFormat="1" ht="13.9" customHeight="1">
      <c r="A1539" s="137">
        <v>1539</v>
      </c>
      <c r="B1539" s="138" t="s">
        <v>2352</v>
      </c>
      <c r="C1539" s="138" t="s">
        <v>2353</v>
      </c>
      <c r="D1539" s="138"/>
      <c r="E1539" s="2">
        <v>0</v>
      </c>
      <c r="F1539" s="2" t="s">
        <v>244</v>
      </c>
      <c r="G1539" s="2" t="s">
        <v>2368</v>
      </c>
      <c r="H1539" s="2"/>
      <c r="I1539" s="139" t="s">
        <v>484</v>
      </c>
      <c r="J1539" s="139" t="s">
        <v>56</v>
      </c>
      <c r="K1539" s="139" t="s">
        <v>248</v>
      </c>
      <c r="L1539" s="139" t="s">
        <v>2366</v>
      </c>
      <c r="M1539" s="140"/>
      <c r="N1539" s="141">
        <v>7.73</v>
      </c>
      <c r="O1539" s="142">
        <f t="shared" si="115"/>
        <v>210</v>
      </c>
      <c r="P1539" s="2">
        <v>210</v>
      </c>
      <c r="Q1539" s="2"/>
      <c r="R1539" s="143" t="e">
        <f t="shared" si="116"/>
        <v>#DIV/0!</v>
      </c>
      <c r="S1539" s="143">
        <f t="shared" si="117"/>
        <v>0</v>
      </c>
      <c r="T1539" s="144">
        <f>IF(P1539="nio",0,IF(P1539&gt;0,VLOOKUP(K1539,'3-Productie normen'!A:W,VLOOKUP(P1539,'3-Productie normen'!$B$37:$C$59,2,FALSE),FALSE)))/VLOOKUP(B1539,'2-Kosten per locatie'!$A$11:$C$31,3,FALSE)</f>
        <v>0</v>
      </c>
      <c r="U1539" s="144">
        <f t="shared" si="118"/>
        <v>0</v>
      </c>
      <c r="V1539" s="145" t="str">
        <f>VLOOKUP(K1539,'3-Productie normen'!A:AG,29,FALSE)</f>
        <v>V</v>
      </c>
      <c r="W1539" s="145"/>
      <c r="X1539" s="146"/>
      <c r="Y1539" s="147">
        <f t="shared" si="119"/>
        <v>1623.3000000000002</v>
      </c>
    </row>
    <row r="1540" spans="1:25" s="148" customFormat="1" ht="13.9" customHeight="1">
      <c r="A1540" s="137">
        <v>1540</v>
      </c>
      <c r="B1540" s="138" t="s">
        <v>2352</v>
      </c>
      <c r="C1540" s="138" t="s">
        <v>2353</v>
      </c>
      <c r="D1540" s="138"/>
      <c r="E1540" s="2">
        <v>0</v>
      </c>
      <c r="F1540" s="2" t="s">
        <v>244</v>
      </c>
      <c r="G1540" s="2" t="s">
        <v>2369</v>
      </c>
      <c r="H1540" s="2"/>
      <c r="I1540" s="139" t="s">
        <v>484</v>
      </c>
      <c r="J1540" s="139" t="s">
        <v>56</v>
      </c>
      <c r="K1540" s="139" t="s">
        <v>248</v>
      </c>
      <c r="L1540" s="139" t="s">
        <v>2366</v>
      </c>
      <c r="M1540" s="140"/>
      <c r="N1540" s="141">
        <v>16.55</v>
      </c>
      <c r="O1540" s="142">
        <f t="shared" si="115"/>
        <v>210</v>
      </c>
      <c r="P1540" s="2">
        <v>210</v>
      </c>
      <c r="Q1540" s="2"/>
      <c r="R1540" s="143" t="e">
        <f t="shared" si="116"/>
        <v>#DIV/0!</v>
      </c>
      <c r="S1540" s="143">
        <f t="shared" si="117"/>
        <v>0</v>
      </c>
      <c r="T1540" s="144">
        <f>IF(P1540="nio",0,IF(P1540&gt;0,VLOOKUP(K1540,'3-Productie normen'!A:W,VLOOKUP(P1540,'3-Productie normen'!$B$37:$C$59,2,FALSE),FALSE)))/VLOOKUP(B1540,'2-Kosten per locatie'!$A$11:$C$31,3,FALSE)</f>
        <v>0</v>
      </c>
      <c r="U1540" s="144">
        <f t="shared" si="118"/>
        <v>0</v>
      </c>
      <c r="V1540" s="145" t="str">
        <f>VLOOKUP(K1540,'3-Productie normen'!A:AG,29,FALSE)</f>
        <v>V</v>
      </c>
      <c r="W1540" s="145"/>
      <c r="X1540" s="146"/>
      <c r="Y1540" s="147">
        <f t="shared" si="119"/>
        <v>3475.5</v>
      </c>
    </row>
    <row r="1541" spans="1:25" s="148" customFormat="1" ht="13.9" customHeight="1">
      <c r="A1541" s="137">
        <v>1541</v>
      </c>
      <c r="B1541" s="138" t="s">
        <v>2352</v>
      </c>
      <c r="C1541" s="138" t="s">
        <v>2353</v>
      </c>
      <c r="D1541" s="138"/>
      <c r="E1541" s="2">
        <v>0</v>
      </c>
      <c r="F1541" s="2" t="s">
        <v>244</v>
      </c>
      <c r="G1541" s="2" t="s">
        <v>2370</v>
      </c>
      <c r="H1541" s="2"/>
      <c r="I1541" s="139" t="s">
        <v>491</v>
      </c>
      <c r="J1541" s="139" t="s">
        <v>253</v>
      </c>
      <c r="K1541" s="139" t="s">
        <v>4571</v>
      </c>
      <c r="L1541" s="139" t="s">
        <v>2366</v>
      </c>
      <c r="M1541" s="140"/>
      <c r="N1541" s="141">
        <v>8.77</v>
      </c>
      <c r="O1541" s="142">
        <f t="shared" si="115"/>
        <v>210</v>
      </c>
      <c r="P1541" s="2">
        <v>210</v>
      </c>
      <c r="Q1541" s="2"/>
      <c r="R1541" s="143" t="e">
        <f t="shared" si="116"/>
        <v>#DIV/0!</v>
      </c>
      <c r="S1541" s="143">
        <f t="shared" si="117"/>
        <v>0</v>
      </c>
      <c r="T1541" s="144">
        <f>IF(P1541="nio",0,IF(P1541&gt;0,VLOOKUP(K1541,'3-Productie normen'!A:W,VLOOKUP(P1541,'3-Productie normen'!$B$37:$C$59,2,FALSE),FALSE)))/VLOOKUP(B1541,'2-Kosten per locatie'!$A$11:$C$31,3,FALSE)</f>
        <v>0</v>
      </c>
      <c r="U1541" s="144">
        <f t="shared" si="118"/>
        <v>0</v>
      </c>
      <c r="V1541" s="145" t="str">
        <f>VLOOKUP(K1541,'3-Productie normen'!A:AG,29,FALSE)</f>
        <v>V</v>
      </c>
      <c r="W1541" s="145"/>
      <c r="X1541" s="146"/>
      <c r="Y1541" s="147">
        <f t="shared" si="119"/>
        <v>1841.6999999999998</v>
      </c>
    </row>
    <row r="1542" spans="1:25" s="148" customFormat="1" ht="13.9" customHeight="1">
      <c r="A1542" s="137">
        <v>1542</v>
      </c>
      <c r="B1542" s="138" t="s">
        <v>2352</v>
      </c>
      <c r="C1542" s="138" t="s">
        <v>2353</v>
      </c>
      <c r="D1542" s="138"/>
      <c r="E1542" s="2">
        <v>0</v>
      </c>
      <c r="F1542" s="2" t="s">
        <v>244</v>
      </c>
      <c r="G1542" s="2" t="s">
        <v>2371</v>
      </c>
      <c r="H1542" s="2"/>
      <c r="I1542" s="139" t="s">
        <v>491</v>
      </c>
      <c r="J1542" s="139" t="s">
        <v>253</v>
      </c>
      <c r="K1542" s="139" t="s">
        <v>4571</v>
      </c>
      <c r="L1542" s="139" t="s">
        <v>314</v>
      </c>
      <c r="M1542" s="140"/>
      <c r="N1542" s="141">
        <v>8.1199999999999992</v>
      </c>
      <c r="O1542" s="142">
        <f t="shared" si="115"/>
        <v>210</v>
      </c>
      <c r="P1542" s="2">
        <v>210</v>
      </c>
      <c r="Q1542" s="2"/>
      <c r="R1542" s="143" t="e">
        <f t="shared" si="116"/>
        <v>#DIV/0!</v>
      </c>
      <c r="S1542" s="143">
        <f t="shared" si="117"/>
        <v>0</v>
      </c>
      <c r="T1542" s="144">
        <f>IF(P1542="nio",0,IF(P1542&gt;0,VLOOKUP(K1542,'3-Productie normen'!A:W,VLOOKUP(P1542,'3-Productie normen'!$B$37:$C$59,2,FALSE),FALSE)))/VLOOKUP(B1542,'2-Kosten per locatie'!$A$11:$C$31,3,FALSE)</f>
        <v>0</v>
      </c>
      <c r="U1542" s="144">
        <f t="shared" si="118"/>
        <v>0</v>
      </c>
      <c r="V1542" s="145" t="str">
        <f>VLOOKUP(K1542,'3-Productie normen'!A:AG,29,FALSE)</f>
        <v>V</v>
      </c>
      <c r="W1542" s="145"/>
      <c r="X1542" s="146"/>
      <c r="Y1542" s="147">
        <f t="shared" si="119"/>
        <v>1705.1999999999998</v>
      </c>
    </row>
    <row r="1543" spans="1:25" s="148" customFormat="1" ht="13.9" customHeight="1">
      <c r="A1543" s="137">
        <v>1543</v>
      </c>
      <c r="B1543" s="138" t="s">
        <v>2352</v>
      </c>
      <c r="C1543" s="138" t="s">
        <v>2353</v>
      </c>
      <c r="D1543" s="138"/>
      <c r="E1543" s="2">
        <v>0</v>
      </c>
      <c r="F1543" s="2" t="s">
        <v>244</v>
      </c>
      <c r="G1543" s="2" t="s">
        <v>2372</v>
      </c>
      <c r="H1543" s="2"/>
      <c r="I1543" s="139" t="s">
        <v>491</v>
      </c>
      <c r="J1543" s="139" t="s">
        <v>253</v>
      </c>
      <c r="K1543" s="139" t="s">
        <v>4571</v>
      </c>
      <c r="L1543" s="139" t="s">
        <v>2373</v>
      </c>
      <c r="M1543" s="140"/>
      <c r="N1543" s="141">
        <v>7.97</v>
      </c>
      <c r="O1543" s="142">
        <f t="shared" si="115"/>
        <v>210</v>
      </c>
      <c r="P1543" s="2">
        <v>210</v>
      </c>
      <c r="Q1543" s="2"/>
      <c r="R1543" s="143" t="e">
        <f t="shared" si="116"/>
        <v>#DIV/0!</v>
      </c>
      <c r="S1543" s="143">
        <f t="shared" si="117"/>
        <v>0</v>
      </c>
      <c r="T1543" s="144">
        <f>IF(P1543="nio",0,IF(P1543&gt;0,VLOOKUP(K1543,'3-Productie normen'!A:W,VLOOKUP(P1543,'3-Productie normen'!$B$37:$C$59,2,FALSE),FALSE)))/VLOOKUP(B1543,'2-Kosten per locatie'!$A$11:$C$31,3,FALSE)</f>
        <v>0</v>
      </c>
      <c r="U1543" s="144">
        <f t="shared" si="118"/>
        <v>0</v>
      </c>
      <c r="V1543" s="145" t="str">
        <f>VLOOKUP(K1543,'3-Productie normen'!A:AG,29,FALSE)</f>
        <v>V</v>
      </c>
      <c r="W1543" s="145"/>
      <c r="X1543" s="146"/>
      <c r="Y1543" s="147">
        <f t="shared" si="119"/>
        <v>1673.7</v>
      </c>
    </row>
    <row r="1544" spans="1:25" s="148" customFormat="1" ht="13.9" customHeight="1">
      <c r="A1544" s="137">
        <v>1544</v>
      </c>
      <c r="B1544" s="138" t="s">
        <v>2352</v>
      </c>
      <c r="C1544" s="138" t="s">
        <v>2353</v>
      </c>
      <c r="D1544" s="138"/>
      <c r="E1544" s="2">
        <v>0</v>
      </c>
      <c r="F1544" s="2" t="s">
        <v>244</v>
      </c>
      <c r="G1544" s="2" t="s">
        <v>2374</v>
      </c>
      <c r="H1544" s="2"/>
      <c r="I1544" s="139" t="s">
        <v>272</v>
      </c>
      <c r="J1544" s="139" t="s">
        <v>354</v>
      </c>
      <c r="K1544" s="139" t="s">
        <v>304</v>
      </c>
      <c r="L1544" s="139" t="s">
        <v>314</v>
      </c>
      <c r="M1544" s="140"/>
      <c r="N1544" s="141">
        <v>91.97</v>
      </c>
      <c r="O1544" s="142">
        <f t="shared" si="115"/>
        <v>210</v>
      </c>
      <c r="P1544" s="2">
        <v>210</v>
      </c>
      <c r="Q1544" s="2"/>
      <c r="R1544" s="143" t="e">
        <f t="shared" si="116"/>
        <v>#DIV/0!</v>
      </c>
      <c r="S1544" s="143">
        <f t="shared" si="117"/>
        <v>0</v>
      </c>
      <c r="T1544" s="144">
        <f>IF(P1544="nio",0,IF(P1544&gt;0,VLOOKUP(K1544,'3-Productie normen'!A:W,VLOOKUP(P1544,'3-Productie normen'!$B$37:$C$59,2,FALSE),FALSE)))/VLOOKUP(B1544,'2-Kosten per locatie'!$A$11:$C$31,3,FALSE)</f>
        <v>0</v>
      </c>
      <c r="U1544" s="144">
        <f t="shared" si="118"/>
        <v>0</v>
      </c>
      <c r="V1544" s="145" t="str">
        <f>VLOOKUP(K1544,'3-Productie normen'!A:AG,29,FALSE)</f>
        <v>V</v>
      </c>
      <c r="W1544" s="145"/>
      <c r="X1544" s="146"/>
      <c r="Y1544" s="147">
        <f t="shared" si="119"/>
        <v>19313.7</v>
      </c>
    </row>
    <row r="1545" spans="1:25" s="148" customFormat="1" ht="13.9" customHeight="1">
      <c r="A1545" s="137">
        <v>1545</v>
      </c>
      <c r="B1545" s="138" t="s">
        <v>2352</v>
      </c>
      <c r="C1545" s="138" t="s">
        <v>2353</v>
      </c>
      <c r="D1545" s="138"/>
      <c r="E1545" s="2">
        <v>0</v>
      </c>
      <c r="F1545" s="2" t="s">
        <v>244</v>
      </c>
      <c r="G1545" s="2" t="s">
        <v>2375</v>
      </c>
      <c r="H1545" s="2"/>
      <c r="I1545" s="139" t="s">
        <v>267</v>
      </c>
      <c r="J1545" s="139" t="s">
        <v>267</v>
      </c>
      <c r="K1545" s="139" t="s">
        <v>267</v>
      </c>
      <c r="L1545" s="139" t="s">
        <v>2376</v>
      </c>
      <c r="M1545" s="140"/>
      <c r="N1545" s="141">
        <v>176.48</v>
      </c>
      <c r="O1545" s="142">
        <f t="shared" si="115"/>
        <v>2</v>
      </c>
      <c r="P1545" s="2">
        <v>2</v>
      </c>
      <c r="Q1545" s="2"/>
      <c r="R1545" s="143" t="e">
        <f t="shared" si="116"/>
        <v>#DIV/0!</v>
      </c>
      <c r="S1545" s="143">
        <f t="shared" si="117"/>
        <v>0</v>
      </c>
      <c r="T1545" s="144">
        <f>IF(P1545="nio",0,IF(P1545&gt;0,VLOOKUP(K1545,'3-Productie normen'!A:W,VLOOKUP(P1545,'3-Productie normen'!$B$37:$C$59,2,FALSE),FALSE)))/VLOOKUP(B1545,'2-Kosten per locatie'!$A$11:$C$31,3,FALSE)</f>
        <v>0</v>
      </c>
      <c r="U1545" s="144">
        <f t="shared" si="118"/>
        <v>0</v>
      </c>
      <c r="V1545" s="145" t="str">
        <f>VLOOKUP(K1545,'3-Productie normen'!A:AG,29,FALSE)</f>
        <v>V</v>
      </c>
      <c r="W1545" s="145"/>
      <c r="X1545" s="146"/>
      <c r="Y1545" s="147">
        <f t="shared" si="119"/>
        <v>352.96</v>
      </c>
    </row>
    <row r="1546" spans="1:25" s="148" customFormat="1" ht="13.9" customHeight="1">
      <c r="A1546" s="137">
        <v>1546</v>
      </c>
      <c r="B1546" s="138" t="s">
        <v>2352</v>
      </c>
      <c r="C1546" s="138" t="s">
        <v>2353</v>
      </c>
      <c r="D1546" s="138"/>
      <c r="E1546" s="2">
        <v>0</v>
      </c>
      <c r="F1546" s="2" t="s">
        <v>284</v>
      </c>
      <c r="G1546" s="2" t="s">
        <v>2377</v>
      </c>
      <c r="H1546" s="2"/>
      <c r="I1546" s="139" t="s">
        <v>484</v>
      </c>
      <c r="J1546" s="139" t="s">
        <v>57</v>
      </c>
      <c r="K1546" s="139" t="s">
        <v>57</v>
      </c>
      <c r="L1546" s="139" t="s">
        <v>2362</v>
      </c>
      <c r="M1546" s="140"/>
      <c r="N1546" s="141">
        <v>4.1100000000000003</v>
      </c>
      <c r="O1546" s="142">
        <f t="shared" ref="O1546:O1609" si="120">SUM(P1546:Q1546)</f>
        <v>210</v>
      </c>
      <c r="P1546" s="2">
        <v>210</v>
      </c>
      <c r="Q1546" s="2"/>
      <c r="R1546" s="143" t="e">
        <f t="shared" ref="R1546:R1609" si="121">IF(P1546="nio",0,IF(P1546&gt;0,P1546*N1546/T1546,0))</f>
        <v>#DIV/0!</v>
      </c>
      <c r="S1546" s="143">
        <f t="shared" ref="S1546:S1609" si="122">IF(Q1546&gt;0,Q1546*N1546/U1546,0)</f>
        <v>0</v>
      </c>
      <c r="T1546" s="144">
        <f>IF(P1546="nio",0,IF(P1546&gt;0,VLOOKUP(K1546,'3-Productie normen'!A:W,VLOOKUP(P1546,'3-Productie normen'!$B$37:$C$59,2,FALSE),FALSE)))/VLOOKUP(B1546,'2-Kosten per locatie'!$A$11:$C$31,3,FALSE)</f>
        <v>0</v>
      </c>
      <c r="U1546" s="144">
        <f t="shared" ref="U1546:U1609" si="123">IF(Q1546&gt;0,T1546*$U$8,0)</f>
        <v>0</v>
      </c>
      <c r="V1546" s="145" t="str">
        <f>VLOOKUP(K1546,'3-Productie normen'!A:AG,29,FALSE)</f>
        <v>V</v>
      </c>
      <c r="W1546" s="145"/>
      <c r="X1546" s="146"/>
      <c r="Y1546" s="147">
        <f t="shared" ref="Y1546:Y1609" si="124">O1546*N1546</f>
        <v>863.1</v>
      </c>
    </row>
    <row r="1547" spans="1:25" s="148" customFormat="1" ht="13.9" customHeight="1">
      <c r="A1547" s="137">
        <v>1547</v>
      </c>
      <c r="B1547" s="138" t="s">
        <v>2352</v>
      </c>
      <c r="C1547" s="138" t="s">
        <v>2353</v>
      </c>
      <c r="D1547" s="138"/>
      <c r="E1547" s="2">
        <v>0</v>
      </c>
      <c r="F1547" s="2" t="s">
        <v>284</v>
      </c>
      <c r="G1547" s="2" t="s">
        <v>2378</v>
      </c>
      <c r="H1547" s="2"/>
      <c r="I1547" s="139" t="s">
        <v>484</v>
      </c>
      <c r="J1547" s="139" t="s">
        <v>57</v>
      </c>
      <c r="K1547" s="139" t="s">
        <v>57</v>
      </c>
      <c r="L1547" s="139" t="s">
        <v>2362</v>
      </c>
      <c r="M1547" s="140"/>
      <c r="N1547" s="141">
        <v>3.99</v>
      </c>
      <c r="O1547" s="142">
        <f t="shared" si="120"/>
        <v>210</v>
      </c>
      <c r="P1547" s="2">
        <v>210</v>
      </c>
      <c r="Q1547" s="2"/>
      <c r="R1547" s="143" t="e">
        <f t="shared" si="121"/>
        <v>#DIV/0!</v>
      </c>
      <c r="S1547" s="143">
        <f t="shared" si="122"/>
        <v>0</v>
      </c>
      <c r="T1547" s="144">
        <f>IF(P1547="nio",0,IF(P1547&gt;0,VLOOKUP(K1547,'3-Productie normen'!A:W,VLOOKUP(P1547,'3-Productie normen'!$B$37:$C$59,2,FALSE),FALSE)))/VLOOKUP(B1547,'2-Kosten per locatie'!$A$11:$C$31,3,FALSE)</f>
        <v>0</v>
      </c>
      <c r="U1547" s="144">
        <f t="shared" si="123"/>
        <v>0</v>
      </c>
      <c r="V1547" s="145" t="str">
        <f>VLOOKUP(K1547,'3-Productie normen'!A:AG,29,FALSE)</f>
        <v>V</v>
      </c>
      <c r="W1547" s="145"/>
      <c r="X1547" s="146"/>
      <c r="Y1547" s="147">
        <f t="shared" si="124"/>
        <v>837.90000000000009</v>
      </c>
    </row>
    <row r="1548" spans="1:25" s="148" customFormat="1" ht="13.9" customHeight="1">
      <c r="A1548" s="137">
        <v>1548</v>
      </c>
      <c r="B1548" s="138" t="s">
        <v>2352</v>
      </c>
      <c r="C1548" s="138" t="s">
        <v>2353</v>
      </c>
      <c r="D1548" s="138"/>
      <c r="E1548" s="2">
        <v>0</v>
      </c>
      <c r="F1548" s="2" t="s">
        <v>284</v>
      </c>
      <c r="G1548" s="2" t="s">
        <v>2379</v>
      </c>
      <c r="H1548" s="2"/>
      <c r="I1548" s="139" t="s">
        <v>484</v>
      </c>
      <c r="J1548" s="139" t="s">
        <v>56</v>
      </c>
      <c r="K1548" s="139" t="s">
        <v>248</v>
      </c>
      <c r="L1548" s="139" t="s">
        <v>2380</v>
      </c>
      <c r="M1548" s="140"/>
      <c r="N1548" s="141">
        <v>66.739999999999995</v>
      </c>
      <c r="O1548" s="142">
        <f t="shared" si="120"/>
        <v>210</v>
      </c>
      <c r="P1548" s="2">
        <v>210</v>
      </c>
      <c r="Q1548" s="2"/>
      <c r="R1548" s="143" t="e">
        <f t="shared" si="121"/>
        <v>#DIV/0!</v>
      </c>
      <c r="S1548" s="143">
        <f t="shared" si="122"/>
        <v>0</v>
      </c>
      <c r="T1548" s="144">
        <f>IF(P1548="nio",0,IF(P1548&gt;0,VLOOKUP(K1548,'3-Productie normen'!A:W,VLOOKUP(P1548,'3-Productie normen'!$B$37:$C$59,2,FALSE),FALSE)))/VLOOKUP(B1548,'2-Kosten per locatie'!$A$11:$C$31,3,FALSE)</f>
        <v>0</v>
      </c>
      <c r="U1548" s="144">
        <f t="shared" si="123"/>
        <v>0</v>
      </c>
      <c r="V1548" s="145" t="str">
        <f>VLOOKUP(K1548,'3-Productie normen'!A:AG,29,FALSE)</f>
        <v>V</v>
      </c>
      <c r="W1548" s="145"/>
      <c r="X1548" s="146"/>
      <c r="Y1548" s="147">
        <f t="shared" si="124"/>
        <v>14015.4</v>
      </c>
    </row>
    <row r="1549" spans="1:25" s="148" customFormat="1" ht="13.9" customHeight="1">
      <c r="A1549" s="137">
        <v>1549</v>
      </c>
      <c r="B1549" s="138" t="s">
        <v>2352</v>
      </c>
      <c r="C1549" s="138" t="s">
        <v>2353</v>
      </c>
      <c r="D1549" s="138"/>
      <c r="E1549" s="2">
        <v>0</v>
      </c>
      <c r="F1549" s="2" t="s">
        <v>284</v>
      </c>
      <c r="G1549" s="2" t="s">
        <v>2381</v>
      </c>
      <c r="H1549" s="2"/>
      <c r="I1549" s="139" t="s">
        <v>484</v>
      </c>
      <c r="J1549" s="139" t="s">
        <v>56</v>
      </c>
      <c r="K1549" s="139" t="s">
        <v>248</v>
      </c>
      <c r="L1549" s="139" t="s">
        <v>2366</v>
      </c>
      <c r="M1549" s="140"/>
      <c r="N1549" s="141">
        <v>7.43</v>
      </c>
      <c r="O1549" s="142">
        <f t="shared" si="120"/>
        <v>210</v>
      </c>
      <c r="P1549" s="2">
        <v>210</v>
      </c>
      <c r="Q1549" s="2"/>
      <c r="R1549" s="143" t="e">
        <f t="shared" si="121"/>
        <v>#DIV/0!</v>
      </c>
      <c r="S1549" s="143">
        <f t="shared" si="122"/>
        <v>0</v>
      </c>
      <c r="T1549" s="144">
        <f>IF(P1549="nio",0,IF(P1549&gt;0,VLOOKUP(K1549,'3-Productie normen'!A:W,VLOOKUP(P1549,'3-Productie normen'!$B$37:$C$59,2,FALSE),FALSE)))/VLOOKUP(B1549,'2-Kosten per locatie'!$A$11:$C$31,3,FALSE)</f>
        <v>0</v>
      </c>
      <c r="U1549" s="144">
        <f t="shared" si="123"/>
        <v>0</v>
      </c>
      <c r="V1549" s="145" t="str">
        <f>VLOOKUP(K1549,'3-Productie normen'!A:AG,29,FALSE)</f>
        <v>V</v>
      </c>
      <c r="W1549" s="145"/>
      <c r="X1549" s="146"/>
      <c r="Y1549" s="147">
        <f t="shared" si="124"/>
        <v>1560.3</v>
      </c>
    </row>
    <row r="1550" spans="1:25" s="148" customFormat="1" ht="13.9" customHeight="1">
      <c r="A1550" s="137">
        <v>1550</v>
      </c>
      <c r="B1550" s="138" t="s">
        <v>2352</v>
      </c>
      <c r="C1550" s="138" t="s">
        <v>2353</v>
      </c>
      <c r="D1550" s="138"/>
      <c r="E1550" s="2">
        <v>0</v>
      </c>
      <c r="F1550" s="2" t="s">
        <v>284</v>
      </c>
      <c r="G1550" s="2" t="s">
        <v>2382</v>
      </c>
      <c r="H1550" s="2"/>
      <c r="I1550" s="139" t="s">
        <v>484</v>
      </c>
      <c r="J1550" s="139" t="s">
        <v>56</v>
      </c>
      <c r="K1550" s="139" t="s">
        <v>248</v>
      </c>
      <c r="L1550" s="139" t="s">
        <v>2366</v>
      </c>
      <c r="M1550" s="140"/>
      <c r="N1550" s="141">
        <v>16.55</v>
      </c>
      <c r="O1550" s="142">
        <f t="shared" si="120"/>
        <v>210</v>
      </c>
      <c r="P1550" s="2">
        <v>210</v>
      </c>
      <c r="Q1550" s="2"/>
      <c r="R1550" s="143" t="e">
        <f t="shared" si="121"/>
        <v>#DIV/0!</v>
      </c>
      <c r="S1550" s="143">
        <f t="shared" si="122"/>
        <v>0</v>
      </c>
      <c r="T1550" s="144">
        <f>IF(P1550="nio",0,IF(P1550&gt;0,VLOOKUP(K1550,'3-Productie normen'!A:W,VLOOKUP(P1550,'3-Productie normen'!$B$37:$C$59,2,FALSE),FALSE)))/VLOOKUP(B1550,'2-Kosten per locatie'!$A$11:$C$31,3,FALSE)</f>
        <v>0</v>
      </c>
      <c r="U1550" s="144">
        <f t="shared" si="123"/>
        <v>0</v>
      </c>
      <c r="V1550" s="145" t="str">
        <f>VLOOKUP(K1550,'3-Productie normen'!A:AG,29,FALSE)</f>
        <v>V</v>
      </c>
      <c r="W1550" s="145"/>
      <c r="X1550" s="146"/>
      <c r="Y1550" s="147">
        <f t="shared" si="124"/>
        <v>3475.5</v>
      </c>
    </row>
    <row r="1551" spans="1:25" s="148" customFormat="1" ht="13.9" customHeight="1">
      <c r="A1551" s="137">
        <v>1551</v>
      </c>
      <c r="B1551" s="138" t="s">
        <v>2352</v>
      </c>
      <c r="C1551" s="138" t="s">
        <v>2353</v>
      </c>
      <c r="D1551" s="138"/>
      <c r="E1551" s="2">
        <v>0</v>
      </c>
      <c r="F1551" s="2" t="s">
        <v>284</v>
      </c>
      <c r="G1551" s="2" t="s">
        <v>2383</v>
      </c>
      <c r="H1551" s="2"/>
      <c r="I1551" s="139" t="s">
        <v>484</v>
      </c>
      <c r="J1551" s="139" t="s">
        <v>56</v>
      </c>
      <c r="K1551" s="139" t="s">
        <v>248</v>
      </c>
      <c r="L1551" s="139" t="s">
        <v>2366</v>
      </c>
      <c r="M1551" s="140"/>
      <c r="N1551" s="141">
        <v>29.07</v>
      </c>
      <c r="O1551" s="142">
        <f t="shared" si="120"/>
        <v>210</v>
      </c>
      <c r="P1551" s="2">
        <v>210</v>
      </c>
      <c r="Q1551" s="2"/>
      <c r="R1551" s="143" t="e">
        <f t="shared" si="121"/>
        <v>#DIV/0!</v>
      </c>
      <c r="S1551" s="143">
        <f t="shared" si="122"/>
        <v>0</v>
      </c>
      <c r="T1551" s="144">
        <f>IF(P1551="nio",0,IF(P1551&gt;0,VLOOKUP(K1551,'3-Productie normen'!A:W,VLOOKUP(P1551,'3-Productie normen'!$B$37:$C$59,2,FALSE),FALSE)))/VLOOKUP(B1551,'2-Kosten per locatie'!$A$11:$C$31,3,FALSE)</f>
        <v>0</v>
      </c>
      <c r="U1551" s="144">
        <f t="shared" si="123"/>
        <v>0</v>
      </c>
      <c r="V1551" s="145" t="str">
        <f>VLOOKUP(K1551,'3-Productie normen'!A:AG,29,FALSE)</f>
        <v>V</v>
      </c>
      <c r="W1551" s="145"/>
      <c r="X1551" s="146"/>
      <c r="Y1551" s="147">
        <f t="shared" si="124"/>
        <v>6104.7</v>
      </c>
    </row>
    <row r="1552" spans="1:25" s="148" customFormat="1" ht="13.9" customHeight="1">
      <c r="A1552" s="137">
        <v>1552</v>
      </c>
      <c r="B1552" s="138" t="s">
        <v>2352</v>
      </c>
      <c r="C1552" s="138" t="s">
        <v>2353</v>
      </c>
      <c r="D1552" s="138"/>
      <c r="E1552" s="2">
        <v>0</v>
      </c>
      <c r="F1552" s="2" t="s">
        <v>284</v>
      </c>
      <c r="G1552" s="2" t="s">
        <v>2384</v>
      </c>
      <c r="H1552" s="2"/>
      <c r="I1552" s="139" t="s">
        <v>484</v>
      </c>
      <c r="J1552" s="139" t="s">
        <v>56</v>
      </c>
      <c r="K1552" s="139" t="s">
        <v>248</v>
      </c>
      <c r="L1552" s="139" t="s">
        <v>2366</v>
      </c>
      <c r="M1552" s="140"/>
      <c r="N1552" s="141">
        <v>7.73</v>
      </c>
      <c r="O1552" s="142">
        <f t="shared" si="120"/>
        <v>210</v>
      </c>
      <c r="P1552" s="2">
        <v>210</v>
      </c>
      <c r="Q1552" s="2"/>
      <c r="R1552" s="143" t="e">
        <f t="shared" si="121"/>
        <v>#DIV/0!</v>
      </c>
      <c r="S1552" s="143">
        <f t="shared" si="122"/>
        <v>0</v>
      </c>
      <c r="T1552" s="144">
        <f>IF(P1552="nio",0,IF(P1552&gt;0,VLOOKUP(K1552,'3-Productie normen'!A:W,VLOOKUP(P1552,'3-Productie normen'!$B$37:$C$59,2,FALSE),FALSE)))/VLOOKUP(B1552,'2-Kosten per locatie'!$A$11:$C$31,3,FALSE)</f>
        <v>0</v>
      </c>
      <c r="U1552" s="144">
        <f t="shared" si="123"/>
        <v>0</v>
      </c>
      <c r="V1552" s="145" t="str">
        <f>VLOOKUP(K1552,'3-Productie normen'!A:AG,29,FALSE)</f>
        <v>V</v>
      </c>
      <c r="W1552" s="145"/>
      <c r="X1552" s="146"/>
      <c r="Y1552" s="147">
        <f t="shared" si="124"/>
        <v>1623.3000000000002</v>
      </c>
    </row>
    <row r="1553" spans="1:25" s="148" customFormat="1" ht="13.9" customHeight="1">
      <c r="A1553" s="137">
        <v>1553</v>
      </c>
      <c r="B1553" s="138" t="s">
        <v>2352</v>
      </c>
      <c r="C1553" s="138" t="s">
        <v>2353</v>
      </c>
      <c r="D1553" s="138"/>
      <c r="E1553" s="2">
        <v>0</v>
      </c>
      <c r="F1553" s="2" t="s">
        <v>284</v>
      </c>
      <c r="G1553" s="2" t="s">
        <v>2385</v>
      </c>
      <c r="H1553" s="2"/>
      <c r="I1553" s="139" t="s">
        <v>484</v>
      </c>
      <c r="J1553" s="139" t="s">
        <v>56</v>
      </c>
      <c r="K1553" s="139" t="s">
        <v>248</v>
      </c>
      <c r="L1553" s="139" t="s">
        <v>2366</v>
      </c>
      <c r="M1553" s="140"/>
      <c r="N1553" s="141">
        <v>16.649999999999999</v>
      </c>
      <c r="O1553" s="142">
        <f t="shared" si="120"/>
        <v>210</v>
      </c>
      <c r="P1553" s="2">
        <v>210</v>
      </c>
      <c r="Q1553" s="2"/>
      <c r="R1553" s="143" t="e">
        <f t="shared" si="121"/>
        <v>#DIV/0!</v>
      </c>
      <c r="S1553" s="143">
        <f t="shared" si="122"/>
        <v>0</v>
      </c>
      <c r="T1553" s="144">
        <f>IF(P1553="nio",0,IF(P1553&gt;0,VLOOKUP(K1553,'3-Productie normen'!A:W,VLOOKUP(P1553,'3-Productie normen'!$B$37:$C$59,2,FALSE),FALSE)))/VLOOKUP(B1553,'2-Kosten per locatie'!$A$11:$C$31,3,FALSE)</f>
        <v>0</v>
      </c>
      <c r="U1553" s="144">
        <f t="shared" si="123"/>
        <v>0</v>
      </c>
      <c r="V1553" s="145" t="str">
        <f>VLOOKUP(K1553,'3-Productie normen'!A:AG,29,FALSE)</f>
        <v>V</v>
      </c>
      <c r="W1553" s="145"/>
      <c r="X1553" s="146"/>
      <c r="Y1553" s="147">
        <f t="shared" si="124"/>
        <v>3496.4999999999995</v>
      </c>
    </row>
    <row r="1554" spans="1:25" s="148" customFormat="1" ht="13.9" customHeight="1">
      <c r="A1554" s="137">
        <v>1554</v>
      </c>
      <c r="B1554" s="138" t="s">
        <v>2352</v>
      </c>
      <c r="C1554" s="138" t="s">
        <v>2353</v>
      </c>
      <c r="D1554" s="138"/>
      <c r="E1554" s="2">
        <v>0</v>
      </c>
      <c r="F1554" s="2" t="s">
        <v>284</v>
      </c>
      <c r="G1554" s="2" t="s">
        <v>2386</v>
      </c>
      <c r="H1554" s="2"/>
      <c r="I1554" s="139" t="s">
        <v>484</v>
      </c>
      <c r="J1554" s="139" t="s">
        <v>56</v>
      </c>
      <c r="K1554" s="139" t="s">
        <v>248</v>
      </c>
      <c r="L1554" s="139" t="s">
        <v>2366</v>
      </c>
      <c r="M1554" s="140"/>
      <c r="N1554" s="141">
        <v>8.6999999999999993</v>
      </c>
      <c r="O1554" s="142">
        <f t="shared" si="120"/>
        <v>210</v>
      </c>
      <c r="P1554" s="2">
        <v>210</v>
      </c>
      <c r="Q1554" s="2"/>
      <c r="R1554" s="143" t="e">
        <f t="shared" si="121"/>
        <v>#DIV/0!</v>
      </c>
      <c r="S1554" s="143">
        <f t="shared" si="122"/>
        <v>0</v>
      </c>
      <c r="T1554" s="144">
        <f>IF(P1554="nio",0,IF(P1554&gt;0,VLOOKUP(K1554,'3-Productie normen'!A:W,VLOOKUP(P1554,'3-Productie normen'!$B$37:$C$59,2,FALSE),FALSE)))/VLOOKUP(B1554,'2-Kosten per locatie'!$A$11:$C$31,3,FALSE)</f>
        <v>0</v>
      </c>
      <c r="U1554" s="144">
        <f t="shared" si="123"/>
        <v>0</v>
      </c>
      <c r="V1554" s="145" t="str">
        <f>VLOOKUP(K1554,'3-Productie normen'!A:AG,29,FALSE)</f>
        <v>V</v>
      </c>
      <c r="W1554" s="145"/>
      <c r="X1554" s="146"/>
      <c r="Y1554" s="147">
        <f t="shared" si="124"/>
        <v>1826.9999999999998</v>
      </c>
    </row>
    <row r="1555" spans="1:25" s="148" customFormat="1" ht="13.9" customHeight="1">
      <c r="A1555" s="137">
        <v>1555</v>
      </c>
      <c r="B1555" s="138" t="s">
        <v>2352</v>
      </c>
      <c r="C1555" s="138" t="s">
        <v>2353</v>
      </c>
      <c r="D1555" s="138"/>
      <c r="E1555" s="2">
        <v>0</v>
      </c>
      <c r="F1555" s="2" t="s">
        <v>284</v>
      </c>
      <c r="G1555" s="2" t="s">
        <v>2387</v>
      </c>
      <c r="H1555" s="2"/>
      <c r="I1555" s="139" t="s">
        <v>484</v>
      </c>
      <c r="J1555" s="139" t="s">
        <v>56</v>
      </c>
      <c r="K1555" s="139" t="s">
        <v>248</v>
      </c>
      <c r="L1555" s="139" t="s">
        <v>2366</v>
      </c>
      <c r="M1555" s="140"/>
      <c r="N1555" s="141">
        <v>18.09</v>
      </c>
      <c r="O1555" s="142">
        <f t="shared" si="120"/>
        <v>210</v>
      </c>
      <c r="P1555" s="2">
        <v>210</v>
      </c>
      <c r="Q1555" s="2"/>
      <c r="R1555" s="143" t="e">
        <f t="shared" si="121"/>
        <v>#DIV/0!</v>
      </c>
      <c r="S1555" s="143">
        <f t="shared" si="122"/>
        <v>0</v>
      </c>
      <c r="T1555" s="144">
        <f>IF(P1555="nio",0,IF(P1555&gt;0,VLOOKUP(K1555,'3-Productie normen'!A:W,VLOOKUP(P1555,'3-Productie normen'!$B$37:$C$59,2,FALSE),FALSE)))/VLOOKUP(B1555,'2-Kosten per locatie'!$A$11:$C$31,3,FALSE)</f>
        <v>0</v>
      </c>
      <c r="U1555" s="144">
        <f t="shared" si="123"/>
        <v>0</v>
      </c>
      <c r="V1555" s="145" t="str">
        <f>VLOOKUP(K1555,'3-Productie normen'!A:AG,29,FALSE)</f>
        <v>V</v>
      </c>
      <c r="W1555" s="145"/>
      <c r="X1555" s="146"/>
      <c r="Y1555" s="147">
        <f t="shared" si="124"/>
        <v>3798.9</v>
      </c>
    </row>
    <row r="1556" spans="1:25" s="148" customFormat="1" ht="13.9" customHeight="1">
      <c r="A1556" s="137">
        <v>1556</v>
      </c>
      <c r="B1556" s="138" t="s">
        <v>2352</v>
      </c>
      <c r="C1556" s="138" t="s">
        <v>2353</v>
      </c>
      <c r="D1556" s="138"/>
      <c r="E1556" s="2">
        <v>0</v>
      </c>
      <c r="F1556" s="2" t="s">
        <v>284</v>
      </c>
      <c r="G1556" s="2" t="s">
        <v>2388</v>
      </c>
      <c r="H1556" s="2"/>
      <c r="I1556" s="139" t="s">
        <v>491</v>
      </c>
      <c r="J1556" s="139" t="s">
        <v>297</v>
      </c>
      <c r="K1556" s="139" t="s">
        <v>4571</v>
      </c>
      <c r="L1556" s="139" t="s">
        <v>314</v>
      </c>
      <c r="M1556" s="140"/>
      <c r="N1556" s="141">
        <v>8.94</v>
      </c>
      <c r="O1556" s="142">
        <f t="shared" si="120"/>
        <v>210</v>
      </c>
      <c r="P1556" s="2">
        <v>210</v>
      </c>
      <c r="Q1556" s="2"/>
      <c r="R1556" s="143" t="e">
        <f t="shared" si="121"/>
        <v>#DIV/0!</v>
      </c>
      <c r="S1556" s="143">
        <f t="shared" si="122"/>
        <v>0</v>
      </c>
      <c r="T1556" s="144">
        <f>IF(P1556="nio",0,IF(P1556&gt;0,VLOOKUP(K1556,'3-Productie normen'!A:W,VLOOKUP(P1556,'3-Productie normen'!$B$37:$C$59,2,FALSE),FALSE)))/VLOOKUP(B1556,'2-Kosten per locatie'!$A$11:$C$31,3,FALSE)</f>
        <v>0</v>
      </c>
      <c r="U1556" s="144">
        <f t="shared" si="123"/>
        <v>0</v>
      </c>
      <c r="V1556" s="145" t="str">
        <f>VLOOKUP(K1556,'3-Productie normen'!A:AG,29,FALSE)</f>
        <v>V</v>
      </c>
      <c r="W1556" s="145"/>
      <c r="X1556" s="146"/>
      <c r="Y1556" s="147">
        <f t="shared" si="124"/>
        <v>1877.3999999999999</v>
      </c>
    </row>
    <row r="1557" spans="1:25" s="148" customFormat="1" ht="13.9" customHeight="1">
      <c r="A1557" s="137">
        <v>1557</v>
      </c>
      <c r="B1557" s="138" t="s">
        <v>2352</v>
      </c>
      <c r="C1557" s="138" t="s">
        <v>2353</v>
      </c>
      <c r="D1557" s="138"/>
      <c r="E1557" s="2">
        <v>0</v>
      </c>
      <c r="F1557" s="2" t="s">
        <v>284</v>
      </c>
      <c r="G1557" s="2" t="s">
        <v>2389</v>
      </c>
      <c r="H1557" s="2"/>
      <c r="I1557" s="139" t="s">
        <v>491</v>
      </c>
      <c r="J1557" s="139" t="s">
        <v>253</v>
      </c>
      <c r="K1557" s="139" t="s">
        <v>4571</v>
      </c>
      <c r="L1557" s="139" t="s">
        <v>314</v>
      </c>
      <c r="M1557" s="140"/>
      <c r="N1557" s="141">
        <v>17.88</v>
      </c>
      <c r="O1557" s="142">
        <f t="shared" si="120"/>
        <v>210</v>
      </c>
      <c r="P1557" s="2">
        <v>210</v>
      </c>
      <c r="Q1557" s="2"/>
      <c r="R1557" s="143" t="e">
        <f t="shared" si="121"/>
        <v>#DIV/0!</v>
      </c>
      <c r="S1557" s="143">
        <f t="shared" si="122"/>
        <v>0</v>
      </c>
      <c r="T1557" s="144">
        <f>IF(P1557="nio",0,IF(P1557&gt;0,VLOOKUP(K1557,'3-Productie normen'!A:W,VLOOKUP(P1557,'3-Productie normen'!$B$37:$C$59,2,FALSE),FALSE)))/VLOOKUP(B1557,'2-Kosten per locatie'!$A$11:$C$31,3,FALSE)</f>
        <v>0</v>
      </c>
      <c r="U1557" s="144">
        <f t="shared" si="123"/>
        <v>0</v>
      </c>
      <c r="V1557" s="145" t="str">
        <f>VLOOKUP(K1557,'3-Productie normen'!A:AG,29,FALSE)</f>
        <v>V</v>
      </c>
      <c r="W1557" s="145"/>
      <c r="X1557" s="146"/>
      <c r="Y1557" s="147">
        <f t="shared" si="124"/>
        <v>3754.7999999999997</v>
      </c>
    </row>
    <row r="1558" spans="1:25" s="148" customFormat="1" ht="13.9" customHeight="1">
      <c r="A1558" s="137">
        <v>1558</v>
      </c>
      <c r="B1558" s="138" t="s">
        <v>2352</v>
      </c>
      <c r="C1558" s="138" t="s">
        <v>2353</v>
      </c>
      <c r="D1558" s="138"/>
      <c r="E1558" s="2">
        <v>0</v>
      </c>
      <c r="F1558" s="2" t="s">
        <v>284</v>
      </c>
      <c r="G1558" s="2" t="s">
        <v>2390</v>
      </c>
      <c r="H1558" s="2"/>
      <c r="I1558" s="139" t="s">
        <v>491</v>
      </c>
      <c r="J1558" s="139" t="s">
        <v>297</v>
      </c>
      <c r="K1558" s="139" t="s">
        <v>4571</v>
      </c>
      <c r="L1558" s="139" t="s">
        <v>314</v>
      </c>
      <c r="M1558" s="140"/>
      <c r="N1558" s="141">
        <v>4.24</v>
      </c>
      <c r="O1558" s="142">
        <f t="shared" si="120"/>
        <v>210</v>
      </c>
      <c r="P1558" s="2">
        <v>210</v>
      </c>
      <c r="Q1558" s="2"/>
      <c r="R1558" s="143" t="e">
        <f t="shared" si="121"/>
        <v>#DIV/0!</v>
      </c>
      <c r="S1558" s="143">
        <f t="shared" si="122"/>
        <v>0</v>
      </c>
      <c r="T1558" s="144">
        <f>IF(P1558="nio",0,IF(P1558&gt;0,VLOOKUP(K1558,'3-Productie normen'!A:W,VLOOKUP(P1558,'3-Productie normen'!$B$37:$C$59,2,FALSE),FALSE)))/VLOOKUP(B1558,'2-Kosten per locatie'!$A$11:$C$31,3,FALSE)</f>
        <v>0</v>
      </c>
      <c r="U1558" s="144">
        <f t="shared" si="123"/>
        <v>0</v>
      </c>
      <c r="V1558" s="145" t="str">
        <f>VLOOKUP(K1558,'3-Productie normen'!A:AG,29,FALSE)</f>
        <v>V</v>
      </c>
      <c r="W1558" s="145"/>
      <c r="X1558" s="146"/>
      <c r="Y1558" s="147">
        <f t="shared" si="124"/>
        <v>890.40000000000009</v>
      </c>
    </row>
    <row r="1559" spans="1:25" s="148" customFormat="1" ht="13.9" customHeight="1">
      <c r="A1559" s="137">
        <v>1559</v>
      </c>
      <c r="B1559" s="138" t="s">
        <v>2352</v>
      </c>
      <c r="C1559" s="138" t="s">
        <v>2353</v>
      </c>
      <c r="D1559" s="138"/>
      <c r="E1559" s="2">
        <v>0</v>
      </c>
      <c r="F1559" s="2" t="s">
        <v>284</v>
      </c>
      <c r="G1559" s="2" t="s">
        <v>2391</v>
      </c>
      <c r="H1559" s="2"/>
      <c r="I1559" s="139" t="s">
        <v>491</v>
      </c>
      <c r="J1559" s="139" t="s">
        <v>253</v>
      </c>
      <c r="K1559" s="139" t="s">
        <v>4571</v>
      </c>
      <c r="L1559" s="139" t="s">
        <v>314</v>
      </c>
      <c r="M1559" s="140"/>
      <c r="N1559" s="141">
        <v>20.51</v>
      </c>
      <c r="O1559" s="142">
        <f t="shared" si="120"/>
        <v>210</v>
      </c>
      <c r="P1559" s="2">
        <v>210</v>
      </c>
      <c r="Q1559" s="2"/>
      <c r="R1559" s="143" t="e">
        <f t="shared" si="121"/>
        <v>#DIV/0!</v>
      </c>
      <c r="S1559" s="143">
        <f t="shared" si="122"/>
        <v>0</v>
      </c>
      <c r="T1559" s="144">
        <f>IF(P1559="nio",0,IF(P1559&gt;0,VLOOKUP(K1559,'3-Productie normen'!A:W,VLOOKUP(P1559,'3-Productie normen'!$B$37:$C$59,2,FALSE),FALSE)))/VLOOKUP(B1559,'2-Kosten per locatie'!$A$11:$C$31,3,FALSE)</f>
        <v>0</v>
      </c>
      <c r="U1559" s="144">
        <f t="shared" si="123"/>
        <v>0</v>
      </c>
      <c r="V1559" s="145" t="str">
        <f>VLOOKUP(K1559,'3-Productie normen'!A:AG,29,FALSE)</f>
        <v>V</v>
      </c>
      <c r="W1559" s="145"/>
      <c r="X1559" s="146"/>
      <c r="Y1559" s="147">
        <f t="shared" si="124"/>
        <v>4307.1000000000004</v>
      </c>
    </row>
    <row r="1560" spans="1:25" s="148" customFormat="1" ht="13.9" customHeight="1">
      <c r="A1560" s="137">
        <v>1560</v>
      </c>
      <c r="B1560" s="138" t="s">
        <v>2352</v>
      </c>
      <c r="C1560" s="138" t="s">
        <v>2353</v>
      </c>
      <c r="D1560" s="138"/>
      <c r="E1560" s="2">
        <v>0</v>
      </c>
      <c r="F1560" s="2" t="s">
        <v>284</v>
      </c>
      <c r="G1560" s="2" t="s">
        <v>2392</v>
      </c>
      <c r="H1560" s="2"/>
      <c r="I1560" s="139" t="s">
        <v>491</v>
      </c>
      <c r="J1560" s="139" t="s">
        <v>253</v>
      </c>
      <c r="K1560" s="139" t="s">
        <v>4571</v>
      </c>
      <c r="L1560" s="139" t="s">
        <v>298</v>
      </c>
      <c r="M1560" s="140" t="s">
        <v>8160</v>
      </c>
      <c r="N1560" s="141">
        <v>12.45</v>
      </c>
      <c r="O1560" s="142">
        <f t="shared" si="120"/>
        <v>210</v>
      </c>
      <c r="P1560" s="2">
        <v>210</v>
      </c>
      <c r="Q1560" s="2"/>
      <c r="R1560" s="143" t="e">
        <f t="shared" si="121"/>
        <v>#DIV/0!</v>
      </c>
      <c r="S1560" s="143">
        <f t="shared" si="122"/>
        <v>0</v>
      </c>
      <c r="T1560" s="144">
        <f>IF(P1560="nio",0,IF(P1560&gt;0,VLOOKUP(K1560,'3-Productie normen'!A:W,VLOOKUP(P1560,'3-Productie normen'!$B$37:$C$59,2,FALSE),FALSE)))/VLOOKUP(B1560,'2-Kosten per locatie'!$A$11:$C$31,3,FALSE)</f>
        <v>0</v>
      </c>
      <c r="U1560" s="144">
        <f t="shared" si="123"/>
        <v>0</v>
      </c>
      <c r="V1560" s="145" t="str">
        <f>VLOOKUP(K1560,'3-Productie normen'!A:AG,29,FALSE)</f>
        <v>V</v>
      </c>
      <c r="W1560" s="145"/>
      <c r="X1560" s="146"/>
      <c r="Y1560" s="147">
        <f t="shared" si="124"/>
        <v>2614.5</v>
      </c>
    </row>
    <row r="1561" spans="1:25" s="148" customFormat="1" ht="13.9" customHeight="1">
      <c r="A1561" s="137">
        <v>1561</v>
      </c>
      <c r="B1561" s="138" t="s">
        <v>2352</v>
      </c>
      <c r="C1561" s="138" t="s">
        <v>2353</v>
      </c>
      <c r="D1561" s="138"/>
      <c r="E1561" s="2">
        <v>0</v>
      </c>
      <c r="F1561" s="2" t="s">
        <v>284</v>
      </c>
      <c r="G1561" s="2" t="s">
        <v>2393</v>
      </c>
      <c r="H1561" s="2"/>
      <c r="I1561" s="139" t="s">
        <v>46</v>
      </c>
      <c r="J1561" s="139" t="s">
        <v>313</v>
      </c>
      <c r="K1561" s="139" t="s">
        <v>259</v>
      </c>
      <c r="L1561" s="139" t="s">
        <v>314</v>
      </c>
      <c r="M1561" s="140"/>
      <c r="N1561" s="141">
        <v>6.28</v>
      </c>
      <c r="O1561" s="142">
        <f t="shared" si="120"/>
        <v>0</v>
      </c>
      <c r="P1561" s="2" t="s">
        <v>477</v>
      </c>
      <c r="Q1561" s="2"/>
      <c r="R1561" s="143">
        <f t="shared" si="121"/>
        <v>0</v>
      </c>
      <c r="S1561" s="143">
        <f t="shared" si="122"/>
        <v>0</v>
      </c>
      <c r="T1561" s="144">
        <f>IF(P1561="nio",0,IF(P1561&gt;0,VLOOKUP(K1561,'3-Productie normen'!A:W,VLOOKUP(P1561,'3-Productie normen'!$B$37:$C$59,2,FALSE),FALSE)))/VLOOKUP(B1561,'2-Kosten per locatie'!$A$11:$C$31,3,FALSE)</f>
        <v>0</v>
      </c>
      <c r="U1561" s="144">
        <f t="shared" si="123"/>
        <v>0</v>
      </c>
      <c r="V1561" s="145">
        <f>VLOOKUP(K1561,'3-Productie normen'!A:AG,29,FALSE)</f>
        <v>0</v>
      </c>
      <c r="W1561" s="145"/>
      <c r="X1561" s="146"/>
      <c r="Y1561" s="147">
        <f t="shared" si="124"/>
        <v>0</v>
      </c>
    </row>
    <row r="1562" spans="1:25" s="148" customFormat="1" ht="13.9" customHeight="1">
      <c r="A1562" s="137">
        <v>1562</v>
      </c>
      <c r="B1562" s="138" t="s">
        <v>2352</v>
      </c>
      <c r="C1562" s="138" t="s">
        <v>2353</v>
      </c>
      <c r="D1562" s="138"/>
      <c r="E1562" s="2">
        <v>0</v>
      </c>
      <c r="F1562" s="2" t="s">
        <v>284</v>
      </c>
      <c r="G1562" s="2" t="s">
        <v>2394</v>
      </c>
      <c r="H1562" s="2"/>
      <c r="I1562" s="139" t="s">
        <v>257</v>
      </c>
      <c r="J1562" s="139" t="s">
        <v>318</v>
      </c>
      <c r="K1562" s="139" t="s">
        <v>259</v>
      </c>
      <c r="L1562" s="139" t="s">
        <v>2395</v>
      </c>
      <c r="M1562" s="140"/>
      <c r="N1562" s="141">
        <v>3.71</v>
      </c>
      <c r="O1562" s="142">
        <f t="shared" si="120"/>
        <v>0</v>
      </c>
      <c r="P1562" s="2" t="s">
        <v>477</v>
      </c>
      <c r="Q1562" s="2"/>
      <c r="R1562" s="143">
        <f t="shared" si="121"/>
        <v>0</v>
      </c>
      <c r="S1562" s="143">
        <f t="shared" si="122"/>
        <v>0</v>
      </c>
      <c r="T1562" s="144">
        <f>IF(P1562="nio",0,IF(P1562&gt;0,VLOOKUP(K1562,'3-Productie normen'!A:W,VLOOKUP(P1562,'3-Productie normen'!$B$37:$C$59,2,FALSE),FALSE)))/VLOOKUP(B1562,'2-Kosten per locatie'!$A$11:$C$31,3,FALSE)</f>
        <v>0</v>
      </c>
      <c r="U1562" s="144">
        <f t="shared" si="123"/>
        <v>0</v>
      </c>
      <c r="V1562" s="145">
        <f>VLOOKUP(K1562,'3-Productie normen'!A:AG,29,FALSE)</f>
        <v>0</v>
      </c>
      <c r="W1562" s="145"/>
      <c r="X1562" s="146"/>
      <c r="Y1562" s="147">
        <f t="shared" si="124"/>
        <v>0</v>
      </c>
    </row>
    <row r="1563" spans="1:25" s="148" customFormat="1" ht="13.9" customHeight="1">
      <c r="A1563" s="137">
        <v>1563</v>
      </c>
      <c r="B1563" s="138" t="s">
        <v>2352</v>
      </c>
      <c r="C1563" s="138" t="s">
        <v>2353</v>
      </c>
      <c r="D1563" s="138"/>
      <c r="E1563" s="2">
        <v>0</v>
      </c>
      <c r="F1563" s="2" t="s">
        <v>284</v>
      </c>
      <c r="G1563" s="2" t="s">
        <v>2396</v>
      </c>
      <c r="H1563" s="2"/>
      <c r="I1563" s="139" t="s">
        <v>257</v>
      </c>
      <c r="J1563" s="139" t="s">
        <v>318</v>
      </c>
      <c r="K1563" s="139" t="s">
        <v>259</v>
      </c>
      <c r="L1563" s="139" t="s">
        <v>2395</v>
      </c>
      <c r="M1563" s="140"/>
      <c r="N1563" s="141">
        <v>4.95</v>
      </c>
      <c r="O1563" s="142">
        <f t="shared" si="120"/>
        <v>0</v>
      </c>
      <c r="P1563" s="2" t="s">
        <v>477</v>
      </c>
      <c r="Q1563" s="2"/>
      <c r="R1563" s="143">
        <f t="shared" si="121"/>
        <v>0</v>
      </c>
      <c r="S1563" s="143">
        <f t="shared" si="122"/>
        <v>0</v>
      </c>
      <c r="T1563" s="144">
        <f>IF(P1563="nio",0,IF(P1563&gt;0,VLOOKUP(K1563,'3-Productie normen'!A:W,VLOOKUP(P1563,'3-Productie normen'!$B$37:$C$59,2,FALSE),FALSE)))/VLOOKUP(B1563,'2-Kosten per locatie'!$A$11:$C$31,3,FALSE)</f>
        <v>0</v>
      </c>
      <c r="U1563" s="144">
        <f t="shared" si="123"/>
        <v>0</v>
      </c>
      <c r="V1563" s="145">
        <f>VLOOKUP(K1563,'3-Productie normen'!A:AG,29,FALSE)</f>
        <v>0</v>
      </c>
      <c r="W1563" s="145"/>
      <c r="X1563" s="146"/>
      <c r="Y1563" s="147">
        <f t="shared" si="124"/>
        <v>0</v>
      </c>
    </row>
    <row r="1564" spans="1:25" s="148" customFormat="1" ht="13.9" customHeight="1">
      <c r="A1564" s="137">
        <v>1564</v>
      </c>
      <c r="B1564" s="138" t="s">
        <v>2352</v>
      </c>
      <c r="C1564" s="138" t="s">
        <v>2353</v>
      </c>
      <c r="D1564" s="138"/>
      <c r="E1564" s="2">
        <v>0</v>
      </c>
      <c r="F1564" s="2" t="s">
        <v>284</v>
      </c>
      <c r="G1564" s="2" t="s">
        <v>2397</v>
      </c>
      <c r="H1564" s="2"/>
      <c r="I1564" s="139" t="s">
        <v>257</v>
      </c>
      <c r="J1564" s="139" t="s">
        <v>318</v>
      </c>
      <c r="K1564" s="139" t="s">
        <v>259</v>
      </c>
      <c r="L1564" s="139" t="s">
        <v>2395</v>
      </c>
      <c r="M1564" s="140"/>
      <c r="N1564" s="141">
        <v>0.97</v>
      </c>
      <c r="O1564" s="142">
        <f t="shared" si="120"/>
        <v>0</v>
      </c>
      <c r="P1564" s="2" t="s">
        <v>477</v>
      </c>
      <c r="Q1564" s="2"/>
      <c r="R1564" s="143">
        <f t="shared" si="121"/>
        <v>0</v>
      </c>
      <c r="S1564" s="143">
        <f t="shared" si="122"/>
        <v>0</v>
      </c>
      <c r="T1564" s="144">
        <f>IF(P1564="nio",0,IF(P1564&gt;0,VLOOKUP(K1564,'3-Productie normen'!A:W,VLOOKUP(P1564,'3-Productie normen'!$B$37:$C$59,2,FALSE),FALSE)))/VLOOKUP(B1564,'2-Kosten per locatie'!$A$11:$C$31,3,FALSE)</f>
        <v>0</v>
      </c>
      <c r="U1564" s="144">
        <f t="shared" si="123"/>
        <v>0</v>
      </c>
      <c r="V1564" s="145">
        <f>VLOOKUP(K1564,'3-Productie normen'!A:AG,29,FALSE)</f>
        <v>0</v>
      </c>
      <c r="W1564" s="145"/>
      <c r="X1564" s="146"/>
      <c r="Y1564" s="147">
        <f t="shared" si="124"/>
        <v>0</v>
      </c>
    </row>
    <row r="1565" spans="1:25" s="148" customFormat="1" ht="13.9" customHeight="1">
      <c r="A1565" s="137">
        <v>1565</v>
      </c>
      <c r="B1565" s="138" t="s">
        <v>2352</v>
      </c>
      <c r="C1565" s="138" t="s">
        <v>2353</v>
      </c>
      <c r="D1565" s="138"/>
      <c r="E1565" s="2">
        <v>0</v>
      </c>
      <c r="F1565" s="2" t="s">
        <v>284</v>
      </c>
      <c r="G1565" s="2" t="s">
        <v>2398</v>
      </c>
      <c r="H1565" s="2"/>
      <c r="I1565" s="139" t="s">
        <v>257</v>
      </c>
      <c r="J1565" s="139" t="s">
        <v>318</v>
      </c>
      <c r="K1565" s="139" t="s">
        <v>259</v>
      </c>
      <c r="L1565" s="139" t="s">
        <v>2395</v>
      </c>
      <c r="M1565" s="140"/>
      <c r="N1565" s="141">
        <v>1.92</v>
      </c>
      <c r="O1565" s="142">
        <f t="shared" si="120"/>
        <v>0</v>
      </c>
      <c r="P1565" s="2" t="s">
        <v>477</v>
      </c>
      <c r="Q1565" s="2"/>
      <c r="R1565" s="143">
        <f t="shared" si="121"/>
        <v>0</v>
      </c>
      <c r="S1565" s="143">
        <f t="shared" si="122"/>
        <v>0</v>
      </c>
      <c r="T1565" s="144">
        <f>IF(P1565="nio",0,IF(P1565&gt;0,VLOOKUP(K1565,'3-Productie normen'!A:W,VLOOKUP(P1565,'3-Productie normen'!$B$37:$C$59,2,FALSE),FALSE)))/VLOOKUP(B1565,'2-Kosten per locatie'!$A$11:$C$31,3,FALSE)</f>
        <v>0</v>
      </c>
      <c r="U1565" s="144">
        <f t="shared" si="123"/>
        <v>0</v>
      </c>
      <c r="V1565" s="145">
        <f>VLOOKUP(K1565,'3-Productie normen'!A:AG,29,FALSE)</f>
        <v>0</v>
      </c>
      <c r="W1565" s="145"/>
      <c r="X1565" s="146"/>
      <c r="Y1565" s="147">
        <f t="shared" si="124"/>
        <v>0</v>
      </c>
    </row>
    <row r="1566" spans="1:25" s="148" customFormat="1" ht="13.9" customHeight="1">
      <c r="A1566" s="137">
        <v>1566</v>
      </c>
      <c r="B1566" s="138" t="s">
        <v>2352</v>
      </c>
      <c r="C1566" s="138" t="s">
        <v>2353</v>
      </c>
      <c r="D1566" s="138"/>
      <c r="E1566" s="2">
        <v>0</v>
      </c>
      <c r="F1566" s="2" t="s">
        <v>284</v>
      </c>
      <c r="G1566" s="2" t="s">
        <v>2399</v>
      </c>
      <c r="H1566" s="2"/>
      <c r="I1566" s="139" t="s">
        <v>257</v>
      </c>
      <c r="J1566" s="139" t="s">
        <v>318</v>
      </c>
      <c r="K1566" s="139" t="s">
        <v>259</v>
      </c>
      <c r="L1566" s="139" t="s">
        <v>2395</v>
      </c>
      <c r="M1566" s="140"/>
      <c r="N1566" s="141">
        <v>3</v>
      </c>
      <c r="O1566" s="142">
        <f t="shared" si="120"/>
        <v>0</v>
      </c>
      <c r="P1566" s="2" t="s">
        <v>477</v>
      </c>
      <c r="Q1566" s="2"/>
      <c r="R1566" s="143">
        <f t="shared" si="121"/>
        <v>0</v>
      </c>
      <c r="S1566" s="143">
        <f t="shared" si="122"/>
        <v>0</v>
      </c>
      <c r="T1566" s="144">
        <f>IF(P1566="nio",0,IF(P1566&gt;0,VLOOKUP(K1566,'3-Productie normen'!A:W,VLOOKUP(P1566,'3-Productie normen'!$B$37:$C$59,2,FALSE),FALSE)))/VLOOKUP(B1566,'2-Kosten per locatie'!$A$11:$C$31,3,FALSE)</f>
        <v>0</v>
      </c>
      <c r="U1566" s="144">
        <f t="shared" si="123"/>
        <v>0</v>
      </c>
      <c r="V1566" s="145">
        <f>VLOOKUP(K1566,'3-Productie normen'!A:AG,29,FALSE)</f>
        <v>0</v>
      </c>
      <c r="W1566" s="145"/>
      <c r="X1566" s="146"/>
      <c r="Y1566" s="147">
        <f t="shared" si="124"/>
        <v>0</v>
      </c>
    </row>
    <row r="1567" spans="1:25" s="148" customFormat="1" ht="13.9" customHeight="1">
      <c r="A1567" s="137">
        <v>1567</v>
      </c>
      <c r="B1567" s="138" t="s">
        <v>2352</v>
      </c>
      <c r="C1567" s="138" t="s">
        <v>2353</v>
      </c>
      <c r="D1567" s="138"/>
      <c r="E1567" s="2">
        <v>0</v>
      </c>
      <c r="F1567" s="2" t="s">
        <v>284</v>
      </c>
      <c r="G1567" s="2" t="s">
        <v>2400</v>
      </c>
      <c r="H1567" s="2"/>
      <c r="I1567" s="139" t="s">
        <v>257</v>
      </c>
      <c r="J1567" s="139" t="s">
        <v>318</v>
      </c>
      <c r="K1567" s="139" t="s">
        <v>259</v>
      </c>
      <c r="L1567" s="139" t="s">
        <v>2395</v>
      </c>
      <c r="M1567" s="140"/>
      <c r="N1567" s="141">
        <v>1.7</v>
      </c>
      <c r="O1567" s="142">
        <f t="shared" si="120"/>
        <v>0</v>
      </c>
      <c r="P1567" s="2" t="s">
        <v>477</v>
      </c>
      <c r="Q1567" s="2"/>
      <c r="R1567" s="143">
        <f t="shared" si="121"/>
        <v>0</v>
      </c>
      <c r="S1567" s="143">
        <f t="shared" si="122"/>
        <v>0</v>
      </c>
      <c r="T1567" s="144">
        <f>IF(P1567="nio",0,IF(P1567&gt;0,VLOOKUP(K1567,'3-Productie normen'!A:W,VLOOKUP(P1567,'3-Productie normen'!$B$37:$C$59,2,FALSE),FALSE)))/VLOOKUP(B1567,'2-Kosten per locatie'!$A$11:$C$31,3,FALSE)</f>
        <v>0</v>
      </c>
      <c r="U1567" s="144">
        <f t="shared" si="123"/>
        <v>0</v>
      </c>
      <c r="V1567" s="145">
        <f>VLOOKUP(K1567,'3-Productie normen'!A:AG,29,FALSE)</f>
        <v>0</v>
      </c>
      <c r="W1567" s="145"/>
      <c r="X1567" s="146"/>
      <c r="Y1567" s="147">
        <f t="shared" si="124"/>
        <v>0</v>
      </c>
    </row>
    <row r="1568" spans="1:25" s="148" customFormat="1" ht="13.9" customHeight="1">
      <c r="A1568" s="137">
        <v>1568</v>
      </c>
      <c r="B1568" s="138" t="s">
        <v>2352</v>
      </c>
      <c r="C1568" s="138" t="s">
        <v>2353</v>
      </c>
      <c r="D1568" s="138"/>
      <c r="E1568" s="2">
        <v>0</v>
      </c>
      <c r="F1568" s="2" t="s">
        <v>284</v>
      </c>
      <c r="G1568" s="2" t="s">
        <v>2401</v>
      </c>
      <c r="H1568" s="2"/>
      <c r="I1568" s="139" t="s">
        <v>257</v>
      </c>
      <c r="J1568" s="139" t="s">
        <v>318</v>
      </c>
      <c r="K1568" s="139" t="s">
        <v>259</v>
      </c>
      <c r="L1568" s="139" t="s">
        <v>2395</v>
      </c>
      <c r="M1568" s="140"/>
      <c r="N1568" s="141">
        <v>2.65</v>
      </c>
      <c r="O1568" s="142">
        <f t="shared" si="120"/>
        <v>0</v>
      </c>
      <c r="P1568" s="2" t="s">
        <v>477</v>
      </c>
      <c r="Q1568" s="2"/>
      <c r="R1568" s="143">
        <f t="shared" si="121"/>
        <v>0</v>
      </c>
      <c r="S1568" s="143">
        <f t="shared" si="122"/>
        <v>0</v>
      </c>
      <c r="T1568" s="144">
        <f>IF(P1568="nio",0,IF(P1568&gt;0,VLOOKUP(K1568,'3-Productie normen'!A:W,VLOOKUP(P1568,'3-Productie normen'!$B$37:$C$59,2,FALSE),FALSE)))/VLOOKUP(B1568,'2-Kosten per locatie'!$A$11:$C$31,3,FALSE)</f>
        <v>0</v>
      </c>
      <c r="U1568" s="144">
        <f t="shared" si="123"/>
        <v>0</v>
      </c>
      <c r="V1568" s="145">
        <f>VLOOKUP(K1568,'3-Productie normen'!A:AG,29,FALSE)</f>
        <v>0</v>
      </c>
      <c r="W1568" s="145"/>
      <c r="X1568" s="146"/>
      <c r="Y1568" s="147">
        <f t="shared" si="124"/>
        <v>0</v>
      </c>
    </row>
    <row r="1569" spans="1:25" s="148" customFormat="1" ht="13.9" customHeight="1">
      <c r="A1569" s="137">
        <v>1569</v>
      </c>
      <c r="B1569" s="138" t="s">
        <v>2352</v>
      </c>
      <c r="C1569" s="138" t="s">
        <v>2353</v>
      </c>
      <c r="D1569" s="138"/>
      <c r="E1569" s="2">
        <v>0</v>
      </c>
      <c r="F1569" s="2" t="s">
        <v>284</v>
      </c>
      <c r="G1569" s="2" t="s">
        <v>2402</v>
      </c>
      <c r="H1569" s="2"/>
      <c r="I1569" s="139" t="s">
        <v>257</v>
      </c>
      <c r="J1569" s="139" t="s">
        <v>318</v>
      </c>
      <c r="K1569" s="139" t="s">
        <v>259</v>
      </c>
      <c r="L1569" s="139" t="s">
        <v>2395</v>
      </c>
      <c r="M1569" s="140"/>
      <c r="N1569" s="141">
        <v>8.56</v>
      </c>
      <c r="O1569" s="142">
        <f t="shared" si="120"/>
        <v>0</v>
      </c>
      <c r="P1569" s="2" t="s">
        <v>477</v>
      </c>
      <c r="Q1569" s="2"/>
      <c r="R1569" s="143">
        <f t="shared" si="121"/>
        <v>0</v>
      </c>
      <c r="S1569" s="143">
        <f t="shared" si="122"/>
        <v>0</v>
      </c>
      <c r="T1569" s="144">
        <f>IF(P1569="nio",0,IF(P1569&gt;0,VLOOKUP(K1569,'3-Productie normen'!A:W,VLOOKUP(P1569,'3-Productie normen'!$B$37:$C$59,2,FALSE),FALSE)))/VLOOKUP(B1569,'2-Kosten per locatie'!$A$11:$C$31,3,FALSE)</f>
        <v>0</v>
      </c>
      <c r="U1569" s="144">
        <f t="shared" si="123"/>
        <v>0</v>
      </c>
      <c r="V1569" s="145">
        <f>VLOOKUP(K1569,'3-Productie normen'!A:AG,29,FALSE)</f>
        <v>0</v>
      </c>
      <c r="W1569" s="145"/>
      <c r="X1569" s="146"/>
      <c r="Y1569" s="147">
        <f t="shared" si="124"/>
        <v>0</v>
      </c>
    </row>
    <row r="1570" spans="1:25" s="148" customFormat="1" ht="13.9" customHeight="1">
      <c r="A1570" s="137">
        <v>1570</v>
      </c>
      <c r="B1570" s="138" t="s">
        <v>2352</v>
      </c>
      <c r="C1570" s="138" t="s">
        <v>2353</v>
      </c>
      <c r="D1570" s="138"/>
      <c r="E1570" s="2">
        <v>0</v>
      </c>
      <c r="F1570" s="2" t="s">
        <v>284</v>
      </c>
      <c r="G1570" s="2" t="s">
        <v>2403</v>
      </c>
      <c r="H1570" s="2"/>
      <c r="I1570" s="139" t="s">
        <v>257</v>
      </c>
      <c r="J1570" s="139" t="s">
        <v>318</v>
      </c>
      <c r="K1570" s="139" t="s">
        <v>259</v>
      </c>
      <c r="L1570" s="139" t="s">
        <v>2395</v>
      </c>
      <c r="M1570" s="140"/>
      <c r="N1570" s="141">
        <v>2.85</v>
      </c>
      <c r="O1570" s="142">
        <f t="shared" si="120"/>
        <v>0</v>
      </c>
      <c r="P1570" s="2" t="s">
        <v>477</v>
      </c>
      <c r="Q1570" s="2"/>
      <c r="R1570" s="143">
        <f t="shared" si="121"/>
        <v>0</v>
      </c>
      <c r="S1570" s="143">
        <f t="shared" si="122"/>
        <v>0</v>
      </c>
      <c r="T1570" s="144">
        <f>IF(P1570="nio",0,IF(P1570&gt;0,VLOOKUP(K1570,'3-Productie normen'!A:W,VLOOKUP(P1570,'3-Productie normen'!$B$37:$C$59,2,FALSE),FALSE)))/VLOOKUP(B1570,'2-Kosten per locatie'!$A$11:$C$31,3,FALSE)</f>
        <v>0</v>
      </c>
      <c r="U1570" s="144">
        <f t="shared" si="123"/>
        <v>0</v>
      </c>
      <c r="V1570" s="145">
        <f>VLOOKUP(K1570,'3-Productie normen'!A:AG,29,FALSE)</f>
        <v>0</v>
      </c>
      <c r="W1570" s="145"/>
      <c r="X1570" s="146"/>
      <c r="Y1570" s="147">
        <f t="shared" si="124"/>
        <v>0</v>
      </c>
    </row>
    <row r="1571" spans="1:25" s="148" customFormat="1" ht="13.9" customHeight="1">
      <c r="A1571" s="137">
        <v>1571</v>
      </c>
      <c r="B1571" s="138" t="s">
        <v>2352</v>
      </c>
      <c r="C1571" s="138" t="s">
        <v>2353</v>
      </c>
      <c r="D1571" s="138"/>
      <c r="E1571" s="2">
        <v>0</v>
      </c>
      <c r="F1571" s="2" t="s">
        <v>284</v>
      </c>
      <c r="G1571" s="2" t="s">
        <v>2404</v>
      </c>
      <c r="H1571" s="2"/>
      <c r="I1571" s="139" t="s">
        <v>257</v>
      </c>
      <c r="J1571" s="139" t="s">
        <v>318</v>
      </c>
      <c r="K1571" s="139" t="s">
        <v>259</v>
      </c>
      <c r="L1571" s="139" t="s">
        <v>2395</v>
      </c>
      <c r="M1571" s="140"/>
      <c r="N1571" s="141">
        <v>3.2</v>
      </c>
      <c r="O1571" s="142">
        <f t="shared" si="120"/>
        <v>0</v>
      </c>
      <c r="P1571" s="2" t="s">
        <v>477</v>
      </c>
      <c r="Q1571" s="2"/>
      <c r="R1571" s="143">
        <f t="shared" si="121"/>
        <v>0</v>
      </c>
      <c r="S1571" s="143">
        <f t="shared" si="122"/>
        <v>0</v>
      </c>
      <c r="T1571" s="144">
        <f>IF(P1571="nio",0,IF(P1571&gt;0,VLOOKUP(K1571,'3-Productie normen'!A:W,VLOOKUP(P1571,'3-Productie normen'!$B$37:$C$59,2,FALSE),FALSE)))/VLOOKUP(B1571,'2-Kosten per locatie'!$A$11:$C$31,3,FALSE)</f>
        <v>0</v>
      </c>
      <c r="U1571" s="144">
        <f t="shared" si="123"/>
        <v>0</v>
      </c>
      <c r="V1571" s="145">
        <f>VLOOKUP(K1571,'3-Productie normen'!A:AG,29,FALSE)</f>
        <v>0</v>
      </c>
      <c r="W1571" s="145"/>
      <c r="X1571" s="146"/>
      <c r="Y1571" s="147">
        <f t="shared" si="124"/>
        <v>0</v>
      </c>
    </row>
    <row r="1572" spans="1:25" s="148" customFormat="1" ht="13.9" customHeight="1">
      <c r="A1572" s="137">
        <v>1572</v>
      </c>
      <c r="B1572" s="138" t="s">
        <v>2352</v>
      </c>
      <c r="C1572" s="138" t="s">
        <v>2353</v>
      </c>
      <c r="D1572" s="138"/>
      <c r="E1572" s="2">
        <v>0</v>
      </c>
      <c r="F1572" s="2" t="s">
        <v>284</v>
      </c>
      <c r="G1572" s="2" t="s">
        <v>2405</v>
      </c>
      <c r="H1572" s="2"/>
      <c r="I1572" s="139" t="s">
        <v>46</v>
      </c>
      <c r="J1572" s="139" t="s">
        <v>323</v>
      </c>
      <c r="K1572" s="139" t="s">
        <v>321</v>
      </c>
      <c r="L1572" s="139" t="s">
        <v>294</v>
      </c>
      <c r="M1572" s="140"/>
      <c r="N1572" s="141">
        <v>4</v>
      </c>
      <c r="O1572" s="142">
        <f t="shared" si="120"/>
        <v>420</v>
      </c>
      <c r="P1572" s="2">
        <v>210</v>
      </c>
      <c r="Q1572" s="2">
        <v>210</v>
      </c>
      <c r="R1572" s="143" t="e">
        <f t="shared" si="121"/>
        <v>#DIV/0!</v>
      </c>
      <c r="S1572" s="143" t="e">
        <f t="shared" si="122"/>
        <v>#DIV/0!</v>
      </c>
      <c r="T1572" s="144">
        <f>IF(P1572="nio",0,IF(P1572&gt;0,VLOOKUP(K1572,'3-Productie normen'!A:W,VLOOKUP(P1572,'3-Productie normen'!$B$37:$C$59,2,FALSE),FALSE)))/VLOOKUP(B1572,'2-Kosten per locatie'!$A$11:$C$31,3,FALSE)</f>
        <v>0</v>
      </c>
      <c r="U1572" s="144">
        <f t="shared" si="123"/>
        <v>0</v>
      </c>
      <c r="V1572" s="145" t="str">
        <f>VLOOKUP(K1572,'3-Productie normen'!A:AG,29,FALSE)</f>
        <v>S</v>
      </c>
      <c r="W1572" s="145"/>
      <c r="X1572" s="146"/>
      <c r="Y1572" s="147">
        <f t="shared" si="124"/>
        <v>1680</v>
      </c>
    </row>
    <row r="1573" spans="1:25" s="148" customFormat="1" ht="13.9" customHeight="1">
      <c r="A1573" s="137">
        <v>1573</v>
      </c>
      <c r="B1573" s="138" t="s">
        <v>2352</v>
      </c>
      <c r="C1573" s="138" t="s">
        <v>2353</v>
      </c>
      <c r="D1573" s="138"/>
      <c r="E1573" s="2">
        <v>0</v>
      </c>
      <c r="F1573" s="2" t="s">
        <v>284</v>
      </c>
      <c r="G1573" s="2" t="s">
        <v>2406</v>
      </c>
      <c r="H1573" s="2"/>
      <c r="I1573" s="139" t="s">
        <v>46</v>
      </c>
      <c r="J1573" s="139" t="s">
        <v>320</v>
      </c>
      <c r="K1573" s="139" t="s">
        <v>321</v>
      </c>
      <c r="L1573" s="139" t="s">
        <v>294</v>
      </c>
      <c r="M1573" s="140"/>
      <c r="N1573" s="141">
        <v>15.32</v>
      </c>
      <c r="O1573" s="142">
        <f t="shared" si="120"/>
        <v>420</v>
      </c>
      <c r="P1573" s="2">
        <v>210</v>
      </c>
      <c r="Q1573" s="2">
        <v>210</v>
      </c>
      <c r="R1573" s="143" t="e">
        <f t="shared" si="121"/>
        <v>#DIV/0!</v>
      </c>
      <c r="S1573" s="143" t="e">
        <f t="shared" si="122"/>
        <v>#DIV/0!</v>
      </c>
      <c r="T1573" s="144">
        <f>IF(P1573="nio",0,IF(P1573&gt;0,VLOOKUP(K1573,'3-Productie normen'!A:W,VLOOKUP(P1573,'3-Productie normen'!$B$37:$C$59,2,FALSE),FALSE)))/VLOOKUP(B1573,'2-Kosten per locatie'!$A$11:$C$31,3,FALSE)</f>
        <v>0</v>
      </c>
      <c r="U1573" s="144">
        <f t="shared" si="123"/>
        <v>0</v>
      </c>
      <c r="V1573" s="145" t="str">
        <f>VLOOKUP(K1573,'3-Productie normen'!A:AG,29,FALSE)</f>
        <v>S</v>
      </c>
      <c r="W1573" s="145"/>
      <c r="X1573" s="146"/>
      <c r="Y1573" s="147">
        <f t="shared" si="124"/>
        <v>6434.4000000000005</v>
      </c>
    </row>
    <row r="1574" spans="1:25" s="148" customFormat="1" ht="13.9" customHeight="1">
      <c r="A1574" s="137">
        <v>1574</v>
      </c>
      <c r="B1574" s="138" t="s">
        <v>2352</v>
      </c>
      <c r="C1574" s="138" t="s">
        <v>2353</v>
      </c>
      <c r="D1574" s="138"/>
      <c r="E1574" s="2">
        <v>0</v>
      </c>
      <c r="F1574" s="2" t="s">
        <v>284</v>
      </c>
      <c r="G1574" s="2" t="s">
        <v>2407</v>
      </c>
      <c r="H1574" s="2"/>
      <c r="I1574" s="139" t="s">
        <v>46</v>
      </c>
      <c r="J1574" s="139" t="s">
        <v>323</v>
      </c>
      <c r="K1574" s="139" t="s">
        <v>321</v>
      </c>
      <c r="L1574" s="139" t="s">
        <v>294</v>
      </c>
      <c r="M1574" s="140"/>
      <c r="N1574" s="141">
        <v>1.19</v>
      </c>
      <c r="O1574" s="142">
        <f t="shared" si="120"/>
        <v>420</v>
      </c>
      <c r="P1574" s="2">
        <v>210</v>
      </c>
      <c r="Q1574" s="2">
        <v>210</v>
      </c>
      <c r="R1574" s="143" t="e">
        <f t="shared" si="121"/>
        <v>#DIV/0!</v>
      </c>
      <c r="S1574" s="143" t="e">
        <f t="shared" si="122"/>
        <v>#DIV/0!</v>
      </c>
      <c r="T1574" s="144">
        <f>IF(P1574="nio",0,IF(P1574&gt;0,VLOOKUP(K1574,'3-Productie normen'!A:W,VLOOKUP(P1574,'3-Productie normen'!$B$37:$C$59,2,FALSE),FALSE)))/VLOOKUP(B1574,'2-Kosten per locatie'!$A$11:$C$31,3,FALSE)</f>
        <v>0</v>
      </c>
      <c r="U1574" s="144">
        <f t="shared" si="123"/>
        <v>0</v>
      </c>
      <c r="V1574" s="145" t="str">
        <f>VLOOKUP(K1574,'3-Productie normen'!A:AG,29,FALSE)</f>
        <v>S</v>
      </c>
      <c r="W1574" s="145"/>
      <c r="X1574" s="146"/>
      <c r="Y1574" s="147">
        <f t="shared" si="124"/>
        <v>499.79999999999995</v>
      </c>
    </row>
    <row r="1575" spans="1:25" s="148" customFormat="1" ht="13.9" customHeight="1">
      <c r="A1575" s="137">
        <v>1575</v>
      </c>
      <c r="B1575" s="138" t="s">
        <v>2352</v>
      </c>
      <c r="C1575" s="138" t="s">
        <v>2353</v>
      </c>
      <c r="D1575" s="138"/>
      <c r="E1575" s="2">
        <v>0</v>
      </c>
      <c r="F1575" s="2" t="s">
        <v>284</v>
      </c>
      <c r="G1575" s="2" t="s">
        <v>2408</v>
      </c>
      <c r="H1575" s="2"/>
      <c r="I1575" s="139" t="s">
        <v>46</v>
      </c>
      <c r="J1575" s="139" t="s">
        <v>323</v>
      </c>
      <c r="K1575" s="139" t="s">
        <v>321</v>
      </c>
      <c r="L1575" s="139" t="s">
        <v>294</v>
      </c>
      <c r="M1575" s="140"/>
      <c r="N1575" s="141">
        <v>1.18</v>
      </c>
      <c r="O1575" s="142">
        <f t="shared" si="120"/>
        <v>420</v>
      </c>
      <c r="P1575" s="2">
        <v>210</v>
      </c>
      <c r="Q1575" s="2">
        <v>210</v>
      </c>
      <c r="R1575" s="143" t="e">
        <f t="shared" si="121"/>
        <v>#DIV/0!</v>
      </c>
      <c r="S1575" s="143" t="e">
        <f t="shared" si="122"/>
        <v>#DIV/0!</v>
      </c>
      <c r="T1575" s="144">
        <f>IF(P1575="nio",0,IF(P1575&gt;0,VLOOKUP(K1575,'3-Productie normen'!A:W,VLOOKUP(P1575,'3-Productie normen'!$B$37:$C$59,2,FALSE),FALSE)))/VLOOKUP(B1575,'2-Kosten per locatie'!$A$11:$C$31,3,FALSE)</f>
        <v>0</v>
      </c>
      <c r="U1575" s="144">
        <f t="shared" si="123"/>
        <v>0</v>
      </c>
      <c r="V1575" s="145" t="str">
        <f>VLOOKUP(K1575,'3-Productie normen'!A:AG,29,FALSE)</f>
        <v>S</v>
      </c>
      <c r="W1575" s="145"/>
      <c r="X1575" s="146"/>
      <c r="Y1575" s="147">
        <f t="shared" si="124"/>
        <v>495.59999999999997</v>
      </c>
    </row>
    <row r="1576" spans="1:25" s="148" customFormat="1" ht="13.9" customHeight="1">
      <c r="A1576" s="137">
        <v>1576</v>
      </c>
      <c r="B1576" s="138" t="s">
        <v>2352</v>
      </c>
      <c r="C1576" s="138" t="s">
        <v>2353</v>
      </c>
      <c r="D1576" s="138"/>
      <c r="E1576" s="2">
        <v>0</v>
      </c>
      <c r="F1576" s="2" t="s">
        <v>284</v>
      </c>
      <c r="G1576" s="2" t="s">
        <v>2409</v>
      </c>
      <c r="H1576" s="2"/>
      <c r="I1576" s="139" t="s">
        <v>46</v>
      </c>
      <c r="J1576" s="139" t="s">
        <v>323</v>
      </c>
      <c r="K1576" s="139" t="s">
        <v>321</v>
      </c>
      <c r="L1576" s="139" t="s">
        <v>294</v>
      </c>
      <c r="M1576" s="140"/>
      <c r="N1576" s="141">
        <v>1.18</v>
      </c>
      <c r="O1576" s="142">
        <f t="shared" si="120"/>
        <v>420</v>
      </c>
      <c r="P1576" s="2">
        <v>210</v>
      </c>
      <c r="Q1576" s="2">
        <v>210</v>
      </c>
      <c r="R1576" s="143" t="e">
        <f t="shared" si="121"/>
        <v>#DIV/0!</v>
      </c>
      <c r="S1576" s="143" t="e">
        <f t="shared" si="122"/>
        <v>#DIV/0!</v>
      </c>
      <c r="T1576" s="144">
        <f>IF(P1576="nio",0,IF(P1576&gt;0,VLOOKUP(K1576,'3-Productie normen'!A:W,VLOOKUP(P1576,'3-Productie normen'!$B$37:$C$59,2,FALSE),FALSE)))/VLOOKUP(B1576,'2-Kosten per locatie'!$A$11:$C$31,3,FALSE)</f>
        <v>0</v>
      </c>
      <c r="U1576" s="144">
        <f t="shared" si="123"/>
        <v>0</v>
      </c>
      <c r="V1576" s="145" t="str">
        <f>VLOOKUP(K1576,'3-Productie normen'!A:AG,29,FALSE)</f>
        <v>S</v>
      </c>
      <c r="W1576" s="145"/>
      <c r="X1576" s="146"/>
      <c r="Y1576" s="147">
        <f t="shared" si="124"/>
        <v>495.59999999999997</v>
      </c>
    </row>
    <row r="1577" spans="1:25" s="148" customFormat="1" ht="13.9" customHeight="1">
      <c r="A1577" s="137">
        <v>1577</v>
      </c>
      <c r="B1577" s="138" t="s">
        <v>2352</v>
      </c>
      <c r="C1577" s="138" t="s">
        <v>2353</v>
      </c>
      <c r="D1577" s="138"/>
      <c r="E1577" s="2">
        <v>0</v>
      </c>
      <c r="F1577" s="2" t="s">
        <v>284</v>
      </c>
      <c r="G1577" s="2" t="s">
        <v>2410</v>
      </c>
      <c r="H1577" s="2"/>
      <c r="I1577" s="139" t="s">
        <v>46</v>
      </c>
      <c r="J1577" s="139" t="s">
        <v>323</v>
      </c>
      <c r="K1577" s="139" t="s">
        <v>321</v>
      </c>
      <c r="L1577" s="139" t="s">
        <v>294</v>
      </c>
      <c r="M1577" s="140"/>
      <c r="N1577" s="141">
        <v>1.18</v>
      </c>
      <c r="O1577" s="142">
        <f t="shared" si="120"/>
        <v>420</v>
      </c>
      <c r="P1577" s="2">
        <v>210</v>
      </c>
      <c r="Q1577" s="2">
        <v>210</v>
      </c>
      <c r="R1577" s="143" t="e">
        <f t="shared" si="121"/>
        <v>#DIV/0!</v>
      </c>
      <c r="S1577" s="143" t="e">
        <f t="shared" si="122"/>
        <v>#DIV/0!</v>
      </c>
      <c r="T1577" s="144">
        <f>IF(P1577="nio",0,IF(P1577&gt;0,VLOOKUP(K1577,'3-Productie normen'!A:W,VLOOKUP(P1577,'3-Productie normen'!$B$37:$C$59,2,FALSE),FALSE)))/VLOOKUP(B1577,'2-Kosten per locatie'!$A$11:$C$31,3,FALSE)</f>
        <v>0</v>
      </c>
      <c r="U1577" s="144">
        <f t="shared" si="123"/>
        <v>0</v>
      </c>
      <c r="V1577" s="145" t="str">
        <f>VLOOKUP(K1577,'3-Productie normen'!A:AG,29,FALSE)</f>
        <v>S</v>
      </c>
      <c r="W1577" s="145"/>
      <c r="X1577" s="146"/>
      <c r="Y1577" s="147">
        <f t="shared" si="124"/>
        <v>495.59999999999997</v>
      </c>
    </row>
    <row r="1578" spans="1:25" s="148" customFormat="1" ht="13.9" customHeight="1">
      <c r="A1578" s="137">
        <v>1578</v>
      </c>
      <c r="B1578" s="138" t="s">
        <v>2352</v>
      </c>
      <c r="C1578" s="138" t="s">
        <v>2353</v>
      </c>
      <c r="D1578" s="138"/>
      <c r="E1578" s="2">
        <v>0</v>
      </c>
      <c r="F1578" s="2" t="s">
        <v>284</v>
      </c>
      <c r="G1578" s="2" t="s">
        <v>2411</v>
      </c>
      <c r="H1578" s="2"/>
      <c r="I1578" s="139" t="s">
        <v>46</v>
      </c>
      <c r="J1578" s="139" t="s">
        <v>323</v>
      </c>
      <c r="K1578" s="139" t="s">
        <v>321</v>
      </c>
      <c r="L1578" s="139" t="s">
        <v>294</v>
      </c>
      <c r="M1578" s="140"/>
      <c r="N1578" s="141">
        <v>1.18</v>
      </c>
      <c r="O1578" s="142">
        <f t="shared" si="120"/>
        <v>420</v>
      </c>
      <c r="P1578" s="2">
        <v>210</v>
      </c>
      <c r="Q1578" s="2">
        <v>210</v>
      </c>
      <c r="R1578" s="143" t="e">
        <f t="shared" si="121"/>
        <v>#DIV/0!</v>
      </c>
      <c r="S1578" s="143" t="e">
        <f t="shared" si="122"/>
        <v>#DIV/0!</v>
      </c>
      <c r="T1578" s="144">
        <f>IF(P1578="nio",0,IF(P1578&gt;0,VLOOKUP(K1578,'3-Productie normen'!A:W,VLOOKUP(P1578,'3-Productie normen'!$B$37:$C$59,2,FALSE),FALSE)))/VLOOKUP(B1578,'2-Kosten per locatie'!$A$11:$C$31,3,FALSE)</f>
        <v>0</v>
      </c>
      <c r="U1578" s="144">
        <f t="shared" si="123"/>
        <v>0</v>
      </c>
      <c r="V1578" s="145" t="str">
        <f>VLOOKUP(K1578,'3-Productie normen'!A:AG,29,FALSE)</f>
        <v>S</v>
      </c>
      <c r="W1578" s="145"/>
      <c r="X1578" s="146"/>
      <c r="Y1578" s="147">
        <f t="shared" si="124"/>
        <v>495.59999999999997</v>
      </c>
    </row>
    <row r="1579" spans="1:25" s="148" customFormat="1" ht="13.9" customHeight="1">
      <c r="A1579" s="137">
        <v>1579</v>
      </c>
      <c r="B1579" s="138" t="s">
        <v>2352</v>
      </c>
      <c r="C1579" s="138" t="s">
        <v>2353</v>
      </c>
      <c r="D1579" s="138"/>
      <c r="E1579" s="2">
        <v>0</v>
      </c>
      <c r="F1579" s="2" t="s">
        <v>284</v>
      </c>
      <c r="G1579" s="2" t="s">
        <v>2412</v>
      </c>
      <c r="H1579" s="2"/>
      <c r="I1579" s="139" t="s">
        <v>46</v>
      </c>
      <c r="J1579" s="139" t="s">
        <v>323</v>
      </c>
      <c r="K1579" s="139" t="s">
        <v>321</v>
      </c>
      <c r="L1579" s="139" t="s">
        <v>294</v>
      </c>
      <c r="M1579" s="140"/>
      <c r="N1579" s="141">
        <v>1.18</v>
      </c>
      <c r="O1579" s="142">
        <f t="shared" si="120"/>
        <v>420</v>
      </c>
      <c r="P1579" s="2">
        <v>210</v>
      </c>
      <c r="Q1579" s="2">
        <v>210</v>
      </c>
      <c r="R1579" s="143" t="e">
        <f t="shared" si="121"/>
        <v>#DIV/0!</v>
      </c>
      <c r="S1579" s="143" t="e">
        <f t="shared" si="122"/>
        <v>#DIV/0!</v>
      </c>
      <c r="T1579" s="144">
        <f>IF(P1579="nio",0,IF(P1579&gt;0,VLOOKUP(K1579,'3-Productie normen'!A:W,VLOOKUP(P1579,'3-Productie normen'!$B$37:$C$59,2,FALSE),FALSE)))/VLOOKUP(B1579,'2-Kosten per locatie'!$A$11:$C$31,3,FALSE)</f>
        <v>0</v>
      </c>
      <c r="U1579" s="144">
        <f t="shared" si="123"/>
        <v>0</v>
      </c>
      <c r="V1579" s="145" t="str">
        <f>VLOOKUP(K1579,'3-Productie normen'!A:AG,29,FALSE)</f>
        <v>S</v>
      </c>
      <c r="W1579" s="145"/>
      <c r="X1579" s="146"/>
      <c r="Y1579" s="147">
        <f t="shared" si="124"/>
        <v>495.59999999999997</v>
      </c>
    </row>
    <row r="1580" spans="1:25" s="148" customFormat="1" ht="13.9" customHeight="1">
      <c r="A1580" s="137">
        <v>1580</v>
      </c>
      <c r="B1580" s="138" t="s">
        <v>2352</v>
      </c>
      <c r="C1580" s="138" t="s">
        <v>2353</v>
      </c>
      <c r="D1580" s="138"/>
      <c r="E1580" s="2">
        <v>0</v>
      </c>
      <c r="F1580" s="2" t="s">
        <v>284</v>
      </c>
      <c r="G1580" s="2" t="s">
        <v>2413</v>
      </c>
      <c r="H1580" s="2"/>
      <c r="I1580" s="139" t="s">
        <v>46</v>
      </c>
      <c r="J1580" s="139" t="s">
        <v>323</v>
      </c>
      <c r="K1580" s="139" t="s">
        <v>321</v>
      </c>
      <c r="L1580" s="139" t="s">
        <v>294</v>
      </c>
      <c r="M1580" s="140"/>
      <c r="N1580" s="141">
        <v>1.18</v>
      </c>
      <c r="O1580" s="142">
        <f t="shared" si="120"/>
        <v>420</v>
      </c>
      <c r="P1580" s="2">
        <v>210</v>
      </c>
      <c r="Q1580" s="2">
        <v>210</v>
      </c>
      <c r="R1580" s="143" t="e">
        <f t="shared" si="121"/>
        <v>#DIV/0!</v>
      </c>
      <c r="S1580" s="143" t="e">
        <f t="shared" si="122"/>
        <v>#DIV/0!</v>
      </c>
      <c r="T1580" s="144">
        <f>IF(P1580="nio",0,IF(P1580&gt;0,VLOOKUP(K1580,'3-Productie normen'!A:W,VLOOKUP(P1580,'3-Productie normen'!$B$37:$C$59,2,FALSE),FALSE)))/VLOOKUP(B1580,'2-Kosten per locatie'!$A$11:$C$31,3,FALSE)</f>
        <v>0</v>
      </c>
      <c r="U1580" s="144">
        <f t="shared" si="123"/>
        <v>0</v>
      </c>
      <c r="V1580" s="145" t="str">
        <f>VLOOKUP(K1580,'3-Productie normen'!A:AG,29,FALSE)</f>
        <v>S</v>
      </c>
      <c r="W1580" s="145"/>
      <c r="X1580" s="146"/>
      <c r="Y1580" s="147">
        <f t="shared" si="124"/>
        <v>495.59999999999997</v>
      </c>
    </row>
    <row r="1581" spans="1:25" s="148" customFormat="1" ht="13.9" customHeight="1">
      <c r="A1581" s="137">
        <v>1581</v>
      </c>
      <c r="B1581" s="138" t="s">
        <v>2352</v>
      </c>
      <c r="C1581" s="138" t="s">
        <v>2353</v>
      </c>
      <c r="D1581" s="138"/>
      <c r="E1581" s="2">
        <v>0</v>
      </c>
      <c r="F1581" s="2" t="s">
        <v>284</v>
      </c>
      <c r="G1581" s="2" t="s">
        <v>2414</v>
      </c>
      <c r="H1581" s="2"/>
      <c r="I1581" s="139" t="s">
        <v>46</v>
      </c>
      <c r="J1581" s="139" t="s">
        <v>323</v>
      </c>
      <c r="K1581" s="139" t="s">
        <v>321</v>
      </c>
      <c r="L1581" s="139" t="s">
        <v>294</v>
      </c>
      <c r="M1581" s="140"/>
      <c r="N1581" s="141">
        <v>1.19</v>
      </c>
      <c r="O1581" s="142">
        <f t="shared" si="120"/>
        <v>420</v>
      </c>
      <c r="P1581" s="2">
        <v>210</v>
      </c>
      <c r="Q1581" s="2">
        <v>210</v>
      </c>
      <c r="R1581" s="143" t="e">
        <f t="shared" si="121"/>
        <v>#DIV/0!</v>
      </c>
      <c r="S1581" s="143" t="e">
        <f t="shared" si="122"/>
        <v>#DIV/0!</v>
      </c>
      <c r="T1581" s="144">
        <f>IF(P1581="nio",0,IF(P1581&gt;0,VLOOKUP(K1581,'3-Productie normen'!A:W,VLOOKUP(P1581,'3-Productie normen'!$B$37:$C$59,2,FALSE),FALSE)))/VLOOKUP(B1581,'2-Kosten per locatie'!$A$11:$C$31,3,FALSE)</f>
        <v>0</v>
      </c>
      <c r="U1581" s="144">
        <f t="shared" si="123"/>
        <v>0</v>
      </c>
      <c r="V1581" s="145" t="str">
        <f>VLOOKUP(K1581,'3-Productie normen'!A:AG,29,FALSE)</f>
        <v>S</v>
      </c>
      <c r="W1581" s="145"/>
      <c r="X1581" s="146"/>
      <c r="Y1581" s="147">
        <f t="shared" si="124"/>
        <v>499.79999999999995</v>
      </c>
    </row>
    <row r="1582" spans="1:25" s="148" customFormat="1" ht="13.9" customHeight="1">
      <c r="A1582" s="137">
        <v>1582</v>
      </c>
      <c r="B1582" s="138" t="s">
        <v>2352</v>
      </c>
      <c r="C1582" s="138" t="s">
        <v>2353</v>
      </c>
      <c r="D1582" s="138"/>
      <c r="E1582" s="2">
        <v>0</v>
      </c>
      <c r="F1582" s="2" t="s">
        <v>284</v>
      </c>
      <c r="G1582" s="2" t="s">
        <v>2415</v>
      </c>
      <c r="H1582" s="2"/>
      <c r="I1582" s="139" t="s">
        <v>46</v>
      </c>
      <c r="J1582" s="139" t="s">
        <v>320</v>
      </c>
      <c r="K1582" s="139" t="s">
        <v>321</v>
      </c>
      <c r="L1582" s="139" t="s">
        <v>294</v>
      </c>
      <c r="M1582" s="140"/>
      <c r="N1582" s="141">
        <v>14.6</v>
      </c>
      <c r="O1582" s="142">
        <f t="shared" si="120"/>
        <v>420</v>
      </c>
      <c r="P1582" s="2">
        <v>210</v>
      </c>
      <c r="Q1582" s="2">
        <v>210</v>
      </c>
      <c r="R1582" s="143" t="e">
        <f t="shared" si="121"/>
        <v>#DIV/0!</v>
      </c>
      <c r="S1582" s="143" t="e">
        <f t="shared" si="122"/>
        <v>#DIV/0!</v>
      </c>
      <c r="T1582" s="144">
        <f>IF(P1582="nio",0,IF(P1582&gt;0,VLOOKUP(K1582,'3-Productie normen'!A:W,VLOOKUP(P1582,'3-Productie normen'!$B$37:$C$59,2,FALSE),FALSE)))/VLOOKUP(B1582,'2-Kosten per locatie'!$A$11:$C$31,3,FALSE)</f>
        <v>0</v>
      </c>
      <c r="U1582" s="144">
        <f t="shared" si="123"/>
        <v>0</v>
      </c>
      <c r="V1582" s="145" t="str">
        <f>VLOOKUP(K1582,'3-Productie normen'!A:AG,29,FALSE)</f>
        <v>S</v>
      </c>
      <c r="W1582" s="145"/>
      <c r="X1582" s="146"/>
      <c r="Y1582" s="147">
        <f t="shared" si="124"/>
        <v>6132</v>
      </c>
    </row>
    <row r="1583" spans="1:25" s="148" customFormat="1" ht="13.9" customHeight="1">
      <c r="A1583" s="137">
        <v>1583</v>
      </c>
      <c r="B1583" s="138" t="s">
        <v>2352</v>
      </c>
      <c r="C1583" s="138" t="s">
        <v>2353</v>
      </c>
      <c r="D1583" s="138"/>
      <c r="E1583" s="2">
        <v>0</v>
      </c>
      <c r="F1583" s="2" t="s">
        <v>284</v>
      </c>
      <c r="G1583" s="2" t="s">
        <v>2416</v>
      </c>
      <c r="H1583" s="2"/>
      <c r="I1583" s="139" t="s">
        <v>46</v>
      </c>
      <c r="J1583" s="139" t="s">
        <v>323</v>
      </c>
      <c r="K1583" s="139" t="s">
        <v>321</v>
      </c>
      <c r="L1583" s="139" t="s">
        <v>294</v>
      </c>
      <c r="M1583" s="140"/>
      <c r="N1583" s="141">
        <v>1.19</v>
      </c>
      <c r="O1583" s="142">
        <f t="shared" si="120"/>
        <v>420</v>
      </c>
      <c r="P1583" s="2">
        <v>210</v>
      </c>
      <c r="Q1583" s="2">
        <v>210</v>
      </c>
      <c r="R1583" s="143" t="e">
        <f t="shared" si="121"/>
        <v>#DIV/0!</v>
      </c>
      <c r="S1583" s="143" t="e">
        <f t="shared" si="122"/>
        <v>#DIV/0!</v>
      </c>
      <c r="T1583" s="144">
        <f>IF(P1583="nio",0,IF(P1583&gt;0,VLOOKUP(K1583,'3-Productie normen'!A:W,VLOOKUP(P1583,'3-Productie normen'!$B$37:$C$59,2,FALSE),FALSE)))/VLOOKUP(B1583,'2-Kosten per locatie'!$A$11:$C$31,3,FALSE)</f>
        <v>0</v>
      </c>
      <c r="U1583" s="144">
        <f t="shared" si="123"/>
        <v>0</v>
      </c>
      <c r="V1583" s="145" t="str">
        <f>VLOOKUP(K1583,'3-Productie normen'!A:AG,29,FALSE)</f>
        <v>S</v>
      </c>
      <c r="W1583" s="145"/>
      <c r="X1583" s="146"/>
      <c r="Y1583" s="147">
        <f t="shared" si="124"/>
        <v>499.79999999999995</v>
      </c>
    </row>
    <row r="1584" spans="1:25" s="148" customFormat="1" ht="13.9" customHeight="1">
      <c r="A1584" s="137">
        <v>1584</v>
      </c>
      <c r="B1584" s="138" t="s">
        <v>2352</v>
      </c>
      <c r="C1584" s="138" t="s">
        <v>2353</v>
      </c>
      <c r="D1584" s="138"/>
      <c r="E1584" s="2">
        <v>0</v>
      </c>
      <c r="F1584" s="2" t="s">
        <v>284</v>
      </c>
      <c r="G1584" s="2" t="s">
        <v>2417</v>
      </c>
      <c r="H1584" s="2"/>
      <c r="I1584" s="139" t="s">
        <v>46</v>
      </c>
      <c r="J1584" s="139" t="s">
        <v>323</v>
      </c>
      <c r="K1584" s="139" t="s">
        <v>321</v>
      </c>
      <c r="L1584" s="139" t="s">
        <v>294</v>
      </c>
      <c r="M1584" s="140"/>
      <c r="N1584" s="141">
        <v>1.18</v>
      </c>
      <c r="O1584" s="142">
        <f t="shared" si="120"/>
        <v>420</v>
      </c>
      <c r="P1584" s="2">
        <v>210</v>
      </c>
      <c r="Q1584" s="2">
        <v>210</v>
      </c>
      <c r="R1584" s="143" t="e">
        <f t="shared" si="121"/>
        <v>#DIV/0!</v>
      </c>
      <c r="S1584" s="143" t="e">
        <f t="shared" si="122"/>
        <v>#DIV/0!</v>
      </c>
      <c r="T1584" s="144">
        <f>IF(P1584="nio",0,IF(P1584&gt;0,VLOOKUP(K1584,'3-Productie normen'!A:W,VLOOKUP(P1584,'3-Productie normen'!$B$37:$C$59,2,FALSE),FALSE)))/VLOOKUP(B1584,'2-Kosten per locatie'!$A$11:$C$31,3,FALSE)</f>
        <v>0</v>
      </c>
      <c r="U1584" s="144">
        <f t="shared" si="123"/>
        <v>0</v>
      </c>
      <c r="V1584" s="145" t="str">
        <f>VLOOKUP(K1584,'3-Productie normen'!A:AG,29,FALSE)</f>
        <v>S</v>
      </c>
      <c r="W1584" s="145"/>
      <c r="X1584" s="146"/>
      <c r="Y1584" s="147">
        <f t="shared" si="124"/>
        <v>495.59999999999997</v>
      </c>
    </row>
    <row r="1585" spans="1:25" s="148" customFormat="1" ht="13.9" customHeight="1">
      <c r="A1585" s="137">
        <v>1585</v>
      </c>
      <c r="B1585" s="138" t="s">
        <v>2352</v>
      </c>
      <c r="C1585" s="138" t="s">
        <v>2353</v>
      </c>
      <c r="D1585" s="138"/>
      <c r="E1585" s="2">
        <v>0</v>
      </c>
      <c r="F1585" s="2" t="s">
        <v>284</v>
      </c>
      <c r="G1585" s="2" t="s">
        <v>2418</v>
      </c>
      <c r="H1585" s="2"/>
      <c r="I1585" s="139" t="s">
        <v>46</v>
      </c>
      <c r="J1585" s="139" t="s">
        <v>323</v>
      </c>
      <c r="K1585" s="139" t="s">
        <v>321</v>
      </c>
      <c r="L1585" s="139" t="s">
        <v>294</v>
      </c>
      <c r="M1585" s="140"/>
      <c r="N1585" s="141">
        <v>1.18</v>
      </c>
      <c r="O1585" s="142">
        <f t="shared" si="120"/>
        <v>420</v>
      </c>
      <c r="P1585" s="2">
        <v>210</v>
      </c>
      <c r="Q1585" s="2">
        <v>210</v>
      </c>
      <c r="R1585" s="143" t="e">
        <f t="shared" si="121"/>
        <v>#DIV/0!</v>
      </c>
      <c r="S1585" s="143" t="e">
        <f t="shared" si="122"/>
        <v>#DIV/0!</v>
      </c>
      <c r="T1585" s="144">
        <f>IF(P1585="nio",0,IF(P1585&gt;0,VLOOKUP(K1585,'3-Productie normen'!A:W,VLOOKUP(P1585,'3-Productie normen'!$B$37:$C$59,2,FALSE),FALSE)))/VLOOKUP(B1585,'2-Kosten per locatie'!$A$11:$C$31,3,FALSE)</f>
        <v>0</v>
      </c>
      <c r="U1585" s="144">
        <f t="shared" si="123"/>
        <v>0</v>
      </c>
      <c r="V1585" s="145" t="str">
        <f>VLOOKUP(K1585,'3-Productie normen'!A:AG,29,FALSE)</f>
        <v>S</v>
      </c>
      <c r="W1585" s="145"/>
      <c r="X1585" s="146"/>
      <c r="Y1585" s="147">
        <f t="shared" si="124"/>
        <v>495.59999999999997</v>
      </c>
    </row>
    <row r="1586" spans="1:25" s="148" customFormat="1" ht="13.9" customHeight="1">
      <c r="A1586" s="137">
        <v>1586</v>
      </c>
      <c r="B1586" s="138" t="s">
        <v>2352</v>
      </c>
      <c r="C1586" s="138" t="s">
        <v>2353</v>
      </c>
      <c r="D1586" s="138"/>
      <c r="E1586" s="2">
        <v>0</v>
      </c>
      <c r="F1586" s="2" t="s">
        <v>284</v>
      </c>
      <c r="G1586" s="2" t="s">
        <v>2419</v>
      </c>
      <c r="H1586" s="2"/>
      <c r="I1586" s="139" t="s">
        <v>46</v>
      </c>
      <c r="J1586" s="139" t="s">
        <v>323</v>
      </c>
      <c r="K1586" s="139" t="s">
        <v>321</v>
      </c>
      <c r="L1586" s="139" t="s">
        <v>294</v>
      </c>
      <c r="M1586" s="140"/>
      <c r="N1586" s="141">
        <v>1.18</v>
      </c>
      <c r="O1586" s="142">
        <f t="shared" si="120"/>
        <v>420</v>
      </c>
      <c r="P1586" s="2">
        <v>210</v>
      </c>
      <c r="Q1586" s="2">
        <v>210</v>
      </c>
      <c r="R1586" s="143" t="e">
        <f t="shared" si="121"/>
        <v>#DIV/0!</v>
      </c>
      <c r="S1586" s="143" t="e">
        <f t="shared" si="122"/>
        <v>#DIV/0!</v>
      </c>
      <c r="T1586" s="144">
        <f>IF(P1586="nio",0,IF(P1586&gt;0,VLOOKUP(K1586,'3-Productie normen'!A:W,VLOOKUP(P1586,'3-Productie normen'!$B$37:$C$59,2,FALSE),FALSE)))/VLOOKUP(B1586,'2-Kosten per locatie'!$A$11:$C$31,3,FALSE)</f>
        <v>0</v>
      </c>
      <c r="U1586" s="144">
        <f t="shared" si="123"/>
        <v>0</v>
      </c>
      <c r="V1586" s="145" t="str">
        <f>VLOOKUP(K1586,'3-Productie normen'!A:AG,29,FALSE)</f>
        <v>S</v>
      </c>
      <c r="W1586" s="145"/>
      <c r="X1586" s="146"/>
      <c r="Y1586" s="147">
        <f t="shared" si="124"/>
        <v>495.59999999999997</v>
      </c>
    </row>
    <row r="1587" spans="1:25" s="148" customFormat="1" ht="13.9" customHeight="1">
      <c r="A1587" s="137">
        <v>1587</v>
      </c>
      <c r="B1587" s="138" t="s">
        <v>2352</v>
      </c>
      <c r="C1587" s="138" t="s">
        <v>2353</v>
      </c>
      <c r="D1587" s="138"/>
      <c r="E1587" s="2">
        <v>0</v>
      </c>
      <c r="F1587" s="2" t="s">
        <v>284</v>
      </c>
      <c r="G1587" s="2" t="s">
        <v>2420</v>
      </c>
      <c r="H1587" s="2"/>
      <c r="I1587" s="139" t="s">
        <v>46</v>
      </c>
      <c r="J1587" s="139" t="s">
        <v>323</v>
      </c>
      <c r="K1587" s="139" t="s">
        <v>321</v>
      </c>
      <c r="L1587" s="139" t="s">
        <v>294</v>
      </c>
      <c r="M1587" s="140"/>
      <c r="N1587" s="141">
        <v>1.18</v>
      </c>
      <c r="O1587" s="142">
        <f t="shared" si="120"/>
        <v>420</v>
      </c>
      <c r="P1587" s="2">
        <v>210</v>
      </c>
      <c r="Q1587" s="2">
        <v>210</v>
      </c>
      <c r="R1587" s="143" t="e">
        <f t="shared" si="121"/>
        <v>#DIV/0!</v>
      </c>
      <c r="S1587" s="143" t="e">
        <f t="shared" si="122"/>
        <v>#DIV/0!</v>
      </c>
      <c r="T1587" s="144">
        <f>IF(P1587="nio",0,IF(P1587&gt;0,VLOOKUP(K1587,'3-Productie normen'!A:W,VLOOKUP(P1587,'3-Productie normen'!$B$37:$C$59,2,FALSE),FALSE)))/VLOOKUP(B1587,'2-Kosten per locatie'!$A$11:$C$31,3,FALSE)</f>
        <v>0</v>
      </c>
      <c r="U1587" s="144">
        <f t="shared" si="123"/>
        <v>0</v>
      </c>
      <c r="V1587" s="145" t="str">
        <f>VLOOKUP(K1587,'3-Productie normen'!A:AG,29,FALSE)</f>
        <v>S</v>
      </c>
      <c r="W1587" s="145"/>
      <c r="X1587" s="146"/>
      <c r="Y1587" s="147">
        <f t="shared" si="124"/>
        <v>495.59999999999997</v>
      </c>
    </row>
    <row r="1588" spans="1:25" s="148" customFormat="1" ht="13.9" customHeight="1">
      <c r="A1588" s="137">
        <v>1588</v>
      </c>
      <c r="B1588" s="138" t="s">
        <v>2352</v>
      </c>
      <c r="C1588" s="138" t="s">
        <v>2353</v>
      </c>
      <c r="D1588" s="138"/>
      <c r="E1588" s="2">
        <v>0</v>
      </c>
      <c r="F1588" s="2" t="s">
        <v>284</v>
      </c>
      <c r="G1588" s="2" t="s">
        <v>2421</v>
      </c>
      <c r="H1588" s="2"/>
      <c r="I1588" s="139" t="s">
        <v>46</v>
      </c>
      <c r="J1588" s="139" t="s">
        <v>323</v>
      </c>
      <c r="K1588" s="139" t="s">
        <v>321</v>
      </c>
      <c r="L1588" s="139" t="s">
        <v>294</v>
      </c>
      <c r="M1588" s="140"/>
      <c r="N1588" s="141">
        <v>1.18</v>
      </c>
      <c r="O1588" s="142">
        <f t="shared" si="120"/>
        <v>420</v>
      </c>
      <c r="P1588" s="2">
        <v>210</v>
      </c>
      <c r="Q1588" s="2">
        <v>210</v>
      </c>
      <c r="R1588" s="143" t="e">
        <f t="shared" si="121"/>
        <v>#DIV/0!</v>
      </c>
      <c r="S1588" s="143" t="e">
        <f t="shared" si="122"/>
        <v>#DIV/0!</v>
      </c>
      <c r="T1588" s="144">
        <f>IF(P1588="nio",0,IF(P1588&gt;0,VLOOKUP(K1588,'3-Productie normen'!A:W,VLOOKUP(P1588,'3-Productie normen'!$B$37:$C$59,2,FALSE),FALSE)))/VLOOKUP(B1588,'2-Kosten per locatie'!$A$11:$C$31,3,FALSE)</f>
        <v>0</v>
      </c>
      <c r="U1588" s="144">
        <f t="shared" si="123"/>
        <v>0</v>
      </c>
      <c r="V1588" s="145" t="str">
        <f>VLOOKUP(K1588,'3-Productie normen'!A:AG,29,FALSE)</f>
        <v>S</v>
      </c>
      <c r="W1588" s="145"/>
      <c r="X1588" s="146"/>
      <c r="Y1588" s="147">
        <f t="shared" si="124"/>
        <v>495.59999999999997</v>
      </c>
    </row>
    <row r="1589" spans="1:25" s="148" customFormat="1" ht="13.9" customHeight="1">
      <c r="A1589" s="137">
        <v>1589</v>
      </c>
      <c r="B1589" s="138" t="s">
        <v>2352</v>
      </c>
      <c r="C1589" s="138" t="s">
        <v>2353</v>
      </c>
      <c r="D1589" s="138"/>
      <c r="E1589" s="2">
        <v>0</v>
      </c>
      <c r="F1589" s="2" t="s">
        <v>284</v>
      </c>
      <c r="G1589" s="2" t="s">
        <v>2422</v>
      </c>
      <c r="H1589" s="2"/>
      <c r="I1589" s="139" t="s">
        <v>46</v>
      </c>
      <c r="J1589" s="139" t="s">
        <v>323</v>
      </c>
      <c r="K1589" s="139" t="s">
        <v>321</v>
      </c>
      <c r="L1589" s="139" t="s">
        <v>294</v>
      </c>
      <c r="M1589" s="140"/>
      <c r="N1589" s="141">
        <v>1.18</v>
      </c>
      <c r="O1589" s="142">
        <f t="shared" si="120"/>
        <v>420</v>
      </c>
      <c r="P1589" s="2">
        <v>210</v>
      </c>
      <c r="Q1589" s="2">
        <v>210</v>
      </c>
      <c r="R1589" s="143" t="e">
        <f t="shared" si="121"/>
        <v>#DIV/0!</v>
      </c>
      <c r="S1589" s="143" t="e">
        <f t="shared" si="122"/>
        <v>#DIV/0!</v>
      </c>
      <c r="T1589" s="144">
        <f>IF(P1589="nio",0,IF(P1589&gt;0,VLOOKUP(K1589,'3-Productie normen'!A:W,VLOOKUP(P1589,'3-Productie normen'!$B$37:$C$59,2,FALSE),FALSE)))/VLOOKUP(B1589,'2-Kosten per locatie'!$A$11:$C$31,3,FALSE)</f>
        <v>0</v>
      </c>
      <c r="U1589" s="144">
        <f t="shared" si="123"/>
        <v>0</v>
      </c>
      <c r="V1589" s="145" t="str">
        <f>VLOOKUP(K1589,'3-Productie normen'!A:AG,29,FALSE)</f>
        <v>S</v>
      </c>
      <c r="W1589" s="145"/>
      <c r="X1589" s="146"/>
      <c r="Y1589" s="147">
        <f t="shared" si="124"/>
        <v>495.59999999999997</v>
      </c>
    </row>
    <row r="1590" spans="1:25" s="148" customFormat="1" ht="13.9" customHeight="1">
      <c r="A1590" s="137">
        <v>1590</v>
      </c>
      <c r="B1590" s="138" t="s">
        <v>2352</v>
      </c>
      <c r="C1590" s="138" t="s">
        <v>2353</v>
      </c>
      <c r="D1590" s="138"/>
      <c r="E1590" s="2">
        <v>0</v>
      </c>
      <c r="F1590" s="2" t="s">
        <v>284</v>
      </c>
      <c r="G1590" s="2" t="s">
        <v>2423</v>
      </c>
      <c r="H1590" s="2"/>
      <c r="I1590" s="139" t="s">
        <v>46</v>
      </c>
      <c r="J1590" s="139" t="s">
        <v>323</v>
      </c>
      <c r="K1590" s="139" t="s">
        <v>321</v>
      </c>
      <c r="L1590" s="139" t="s">
        <v>294</v>
      </c>
      <c r="M1590" s="140"/>
      <c r="N1590" s="141">
        <v>1.19</v>
      </c>
      <c r="O1590" s="142">
        <f t="shared" si="120"/>
        <v>420</v>
      </c>
      <c r="P1590" s="2">
        <v>210</v>
      </c>
      <c r="Q1590" s="2">
        <v>210</v>
      </c>
      <c r="R1590" s="143" t="e">
        <f t="shared" si="121"/>
        <v>#DIV/0!</v>
      </c>
      <c r="S1590" s="143" t="e">
        <f t="shared" si="122"/>
        <v>#DIV/0!</v>
      </c>
      <c r="T1590" s="144">
        <f>IF(P1590="nio",0,IF(P1590&gt;0,VLOOKUP(K1590,'3-Productie normen'!A:W,VLOOKUP(P1590,'3-Productie normen'!$B$37:$C$59,2,FALSE),FALSE)))/VLOOKUP(B1590,'2-Kosten per locatie'!$A$11:$C$31,3,FALSE)</f>
        <v>0</v>
      </c>
      <c r="U1590" s="144">
        <f t="shared" si="123"/>
        <v>0</v>
      </c>
      <c r="V1590" s="145" t="str">
        <f>VLOOKUP(K1590,'3-Productie normen'!A:AG,29,FALSE)</f>
        <v>S</v>
      </c>
      <c r="W1590" s="145"/>
      <c r="X1590" s="146"/>
      <c r="Y1590" s="147">
        <f t="shared" si="124"/>
        <v>499.79999999999995</v>
      </c>
    </row>
    <row r="1591" spans="1:25" s="148" customFormat="1" ht="13.9" customHeight="1">
      <c r="A1591" s="137">
        <v>1591</v>
      </c>
      <c r="B1591" s="138" t="s">
        <v>2352</v>
      </c>
      <c r="C1591" s="138" t="s">
        <v>2353</v>
      </c>
      <c r="D1591" s="138"/>
      <c r="E1591" s="2">
        <v>0</v>
      </c>
      <c r="F1591" s="2" t="s">
        <v>284</v>
      </c>
      <c r="G1591" s="2" t="s">
        <v>2424</v>
      </c>
      <c r="H1591" s="2"/>
      <c r="I1591" s="139" t="s">
        <v>46</v>
      </c>
      <c r="J1591" s="139" t="s">
        <v>320</v>
      </c>
      <c r="K1591" s="139" t="s">
        <v>321</v>
      </c>
      <c r="L1591" s="139" t="s">
        <v>294</v>
      </c>
      <c r="M1591" s="140"/>
      <c r="N1591" s="141">
        <v>7.43</v>
      </c>
      <c r="O1591" s="142">
        <f t="shared" si="120"/>
        <v>420</v>
      </c>
      <c r="P1591" s="2">
        <v>210</v>
      </c>
      <c r="Q1591" s="2">
        <v>210</v>
      </c>
      <c r="R1591" s="143" t="e">
        <f t="shared" si="121"/>
        <v>#DIV/0!</v>
      </c>
      <c r="S1591" s="143" t="e">
        <f t="shared" si="122"/>
        <v>#DIV/0!</v>
      </c>
      <c r="T1591" s="144">
        <f>IF(P1591="nio",0,IF(P1591&gt;0,VLOOKUP(K1591,'3-Productie normen'!A:W,VLOOKUP(P1591,'3-Productie normen'!$B$37:$C$59,2,FALSE),FALSE)))/VLOOKUP(B1591,'2-Kosten per locatie'!$A$11:$C$31,3,FALSE)</f>
        <v>0</v>
      </c>
      <c r="U1591" s="144">
        <f t="shared" si="123"/>
        <v>0</v>
      </c>
      <c r="V1591" s="145" t="str">
        <f>VLOOKUP(K1591,'3-Productie normen'!A:AG,29,FALSE)</f>
        <v>S</v>
      </c>
      <c r="W1591" s="145"/>
      <c r="X1591" s="146"/>
      <c r="Y1591" s="147">
        <f t="shared" si="124"/>
        <v>3120.6</v>
      </c>
    </row>
    <row r="1592" spans="1:25" s="148" customFormat="1" ht="13.9" customHeight="1">
      <c r="A1592" s="137">
        <v>1592</v>
      </c>
      <c r="B1592" s="138" t="s">
        <v>2352</v>
      </c>
      <c r="C1592" s="138" t="s">
        <v>2353</v>
      </c>
      <c r="D1592" s="138"/>
      <c r="E1592" s="2">
        <v>0</v>
      </c>
      <c r="F1592" s="2" t="s">
        <v>284</v>
      </c>
      <c r="G1592" s="2" t="s">
        <v>2425</v>
      </c>
      <c r="H1592" s="2"/>
      <c r="I1592" s="139" t="s">
        <v>46</v>
      </c>
      <c r="J1592" s="139" t="s">
        <v>323</v>
      </c>
      <c r="K1592" s="139" t="s">
        <v>321</v>
      </c>
      <c r="L1592" s="139" t="s">
        <v>294</v>
      </c>
      <c r="M1592" s="140"/>
      <c r="N1592" s="141">
        <v>1.17</v>
      </c>
      <c r="O1592" s="142">
        <f t="shared" si="120"/>
        <v>420</v>
      </c>
      <c r="P1592" s="2">
        <v>210</v>
      </c>
      <c r="Q1592" s="2">
        <v>210</v>
      </c>
      <c r="R1592" s="143" t="e">
        <f t="shared" si="121"/>
        <v>#DIV/0!</v>
      </c>
      <c r="S1592" s="143" t="e">
        <f t="shared" si="122"/>
        <v>#DIV/0!</v>
      </c>
      <c r="T1592" s="144">
        <f>IF(P1592="nio",0,IF(P1592&gt;0,VLOOKUP(K1592,'3-Productie normen'!A:W,VLOOKUP(P1592,'3-Productie normen'!$B$37:$C$59,2,FALSE),FALSE)))/VLOOKUP(B1592,'2-Kosten per locatie'!$A$11:$C$31,3,FALSE)</f>
        <v>0</v>
      </c>
      <c r="U1592" s="144">
        <f t="shared" si="123"/>
        <v>0</v>
      </c>
      <c r="V1592" s="145" t="str">
        <f>VLOOKUP(K1592,'3-Productie normen'!A:AG,29,FALSE)</f>
        <v>S</v>
      </c>
      <c r="W1592" s="145"/>
      <c r="X1592" s="146"/>
      <c r="Y1592" s="147">
        <f t="shared" si="124"/>
        <v>491.4</v>
      </c>
    </row>
    <row r="1593" spans="1:25" s="148" customFormat="1" ht="13.9" customHeight="1">
      <c r="A1593" s="137">
        <v>1593</v>
      </c>
      <c r="B1593" s="138" t="s">
        <v>2352</v>
      </c>
      <c r="C1593" s="138" t="s">
        <v>2353</v>
      </c>
      <c r="D1593" s="138"/>
      <c r="E1593" s="2">
        <v>0</v>
      </c>
      <c r="F1593" s="2" t="s">
        <v>284</v>
      </c>
      <c r="G1593" s="2" t="s">
        <v>2426</v>
      </c>
      <c r="H1593" s="2"/>
      <c r="I1593" s="139" t="s">
        <v>46</v>
      </c>
      <c r="J1593" s="139" t="s">
        <v>323</v>
      </c>
      <c r="K1593" s="139" t="s">
        <v>321</v>
      </c>
      <c r="L1593" s="139" t="s">
        <v>294</v>
      </c>
      <c r="M1593" s="140"/>
      <c r="N1593" s="141">
        <v>1.1499999999999999</v>
      </c>
      <c r="O1593" s="142">
        <f t="shared" si="120"/>
        <v>420</v>
      </c>
      <c r="P1593" s="2">
        <v>210</v>
      </c>
      <c r="Q1593" s="2">
        <v>210</v>
      </c>
      <c r="R1593" s="143" t="e">
        <f t="shared" si="121"/>
        <v>#DIV/0!</v>
      </c>
      <c r="S1593" s="143" t="e">
        <f t="shared" si="122"/>
        <v>#DIV/0!</v>
      </c>
      <c r="T1593" s="144">
        <f>IF(P1593="nio",0,IF(P1593&gt;0,VLOOKUP(K1593,'3-Productie normen'!A:W,VLOOKUP(P1593,'3-Productie normen'!$B$37:$C$59,2,FALSE),FALSE)))/VLOOKUP(B1593,'2-Kosten per locatie'!$A$11:$C$31,3,FALSE)</f>
        <v>0</v>
      </c>
      <c r="U1593" s="144">
        <f t="shared" si="123"/>
        <v>0</v>
      </c>
      <c r="V1593" s="145" t="str">
        <f>VLOOKUP(K1593,'3-Productie normen'!A:AG,29,FALSE)</f>
        <v>S</v>
      </c>
      <c r="W1593" s="145"/>
      <c r="X1593" s="146"/>
      <c r="Y1593" s="147">
        <f t="shared" si="124"/>
        <v>482.99999999999994</v>
      </c>
    </row>
    <row r="1594" spans="1:25" s="148" customFormat="1" ht="13.9" customHeight="1">
      <c r="A1594" s="137">
        <v>1594</v>
      </c>
      <c r="B1594" s="138" t="s">
        <v>2352</v>
      </c>
      <c r="C1594" s="138" t="s">
        <v>2353</v>
      </c>
      <c r="D1594" s="138"/>
      <c r="E1594" s="2">
        <v>0</v>
      </c>
      <c r="F1594" s="2" t="s">
        <v>284</v>
      </c>
      <c r="G1594" s="2" t="s">
        <v>2427</v>
      </c>
      <c r="H1594" s="2"/>
      <c r="I1594" s="139" t="s">
        <v>46</v>
      </c>
      <c r="J1594" s="139" t="s">
        <v>323</v>
      </c>
      <c r="K1594" s="139" t="s">
        <v>321</v>
      </c>
      <c r="L1594" s="139" t="s">
        <v>294</v>
      </c>
      <c r="M1594" s="140"/>
      <c r="N1594" s="141">
        <v>1.17</v>
      </c>
      <c r="O1594" s="142">
        <f t="shared" si="120"/>
        <v>420</v>
      </c>
      <c r="P1594" s="2">
        <v>210</v>
      </c>
      <c r="Q1594" s="2">
        <v>210</v>
      </c>
      <c r="R1594" s="143" t="e">
        <f t="shared" si="121"/>
        <v>#DIV/0!</v>
      </c>
      <c r="S1594" s="143" t="e">
        <f t="shared" si="122"/>
        <v>#DIV/0!</v>
      </c>
      <c r="T1594" s="144">
        <f>IF(P1594="nio",0,IF(P1594&gt;0,VLOOKUP(K1594,'3-Productie normen'!A:W,VLOOKUP(P1594,'3-Productie normen'!$B$37:$C$59,2,FALSE),FALSE)))/VLOOKUP(B1594,'2-Kosten per locatie'!$A$11:$C$31,3,FALSE)</f>
        <v>0</v>
      </c>
      <c r="U1594" s="144">
        <f t="shared" si="123"/>
        <v>0</v>
      </c>
      <c r="V1594" s="145" t="str">
        <f>VLOOKUP(K1594,'3-Productie normen'!A:AG,29,FALSE)</f>
        <v>S</v>
      </c>
      <c r="W1594" s="145"/>
      <c r="X1594" s="146"/>
      <c r="Y1594" s="147">
        <f t="shared" si="124"/>
        <v>491.4</v>
      </c>
    </row>
    <row r="1595" spans="1:25" s="148" customFormat="1" ht="13.9" customHeight="1">
      <c r="A1595" s="137">
        <v>1595</v>
      </c>
      <c r="B1595" s="138" t="s">
        <v>2352</v>
      </c>
      <c r="C1595" s="138" t="s">
        <v>2353</v>
      </c>
      <c r="D1595" s="138"/>
      <c r="E1595" s="2">
        <v>0</v>
      </c>
      <c r="F1595" s="2" t="s">
        <v>284</v>
      </c>
      <c r="G1595" s="2" t="s">
        <v>2428</v>
      </c>
      <c r="H1595" s="2"/>
      <c r="I1595" s="139" t="s">
        <v>46</v>
      </c>
      <c r="J1595" s="139" t="s">
        <v>320</v>
      </c>
      <c r="K1595" s="139" t="s">
        <v>321</v>
      </c>
      <c r="L1595" s="139" t="s">
        <v>294</v>
      </c>
      <c r="M1595" s="140"/>
      <c r="N1595" s="141">
        <v>5.69</v>
      </c>
      <c r="O1595" s="142">
        <f t="shared" si="120"/>
        <v>420</v>
      </c>
      <c r="P1595" s="2">
        <v>210</v>
      </c>
      <c r="Q1595" s="2">
        <v>210</v>
      </c>
      <c r="R1595" s="143" t="e">
        <f t="shared" si="121"/>
        <v>#DIV/0!</v>
      </c>
      <c r="S1595" s="143" t="e">
        <f t="shared" si="122"/>
        <v>#DIV/0!</v>
      </c>
      <c r="T1595" s="144">
        <f>IF(P1595="nio",0,IF(P1595&gt;0,VLOOKUP(K1595,'3-Productie normen'!A:W,VLOOKUP(P1595,'3-Productie normen'!$B$37:$C$59,2,FALSE),FALSE)))/VLOOKUP(B1595,'2-Kosten per locatie'!$A$11:$C$31,3,FALSE)</f>
        <v>0</v>
      </c>
      <c r="U1595" s="144">
        <f t="shared" si="123"/>
        <v>0</v>
      </c>
      <c r="V1595" s="145" t="str">
        <f>VLOOKUP(K1595,'3-Productie normen'!A:AG,29,FALSE)</f>
        <v>S</v>
      </c>
      <c r="W1595" s="145"/>
      <c r="X1595" s="146"/>
      <c r="Y1595" s="147">
        <f t="shared" si="124"/>
        <v>2389.8000000000002</v>
      </c>
    </row>
    <row r="1596" spans="1:25" s="148" customFormat="1" ht="13.9" customHeight="1">
      <c r="A1596" s="137">
        <v>1596</v>
      </c>
      <c r="B1596" s="138" t="s">
        <v>2352</v>
      </c>
      <c r="C1596" s="138" t="s">
        <v>2353</v>
      </c>
      <c r="D1596" s="138"/>
      <c r="E1596" s="2">
        <v>0</v>
      </c>
      <c r="F1596" s="2" t="s">
        <v>284</v>
      </c>
      <c r="G1596" s="2" t="s">
        <v>2429</v>
      </c>
      <c r="H1596" s="2"/>
      <c r="I1596" s="139" t="s">
        <v>46</v>
      </c>
      <c r="J1596" s="139" t="s">
        <v>323</v>
      </c>
      <c r="K1596" s="139" t="s">
        <v>321</v>
      </c>
      <c r="L1596" s="139" t="s">
        <v>294</v>
      </c>
      <c r="M1596" s="140"/>
      <c r="N1596" s="141">
        <v>1.59</v>
      </c>
      <c r="O1596" s="142">
        <f t="shared" si="120"/>
        <v>420</v>
      </c>
      <c r="P1596" s="2">
        <v>210</v>
      </c>
      <c r="Q1596" s="2">
        <v>210</v>
      </c>
      <c r="R1596" s="143" t="e">
        <f t="shared" si="121"/>
        <v>#DIV/0!</v>
      </c>
      <c r="S1596" s="143" t="e">
        <f t="shared" si="122"/>
        <v>#DIV/0!</v>
      </c>
      <c r="T1596" s="144">
        <f>IF(P1596="nio",0,IF(P1596&gt;0,VLOOKUP(K1596,'3-Productie normen'!A:W,VLOOKUP(P1596,'3-Productie normen'!$B$37:$C$59,2,FALSE),FALSE)))/VLOOKUP(B1596,'2-Kosten per locatie'!$A$11:$C$31,3,FALSE)</f>
        <v>0</v>
      </c>
      <c r="U1596" s="144">
        <f t="shared" si="123"/>
        <v>0</v>
      </c>
      <c r="V1596" s="145" t="str">
        <f>VLOOKUP(K1596,'3-Productie normen'!A:AG,29,FALSE)</f>
        <v>S</v>
      </c>
      <c r="W1596" s="145"/>
      <c r="X1596" s="146"/>
      <c r="Y1596" s="147">
        <f t="shared" si="124"/>
        <v>667.80000000000007</v>
      </c>
    </row>
    <row r="1597" spans="1:25" s="148" customFormat="1" ht="13.9" customHeight="1">
      <c r="A1597" s="137">
        <v>1597</v>
      </c>
      <c r="B1597" s="138" t="s">
        <v>2352</v>
      </c>
      <c r="C1597" s="138" t="s">
        <v>2353</v>
      </c>
      <c r="D1597" s="138"/>
      <c r="E1597" s="2">
        <v>0</v>
      </c>
      <c r="F1597" s="2" t="s">
        <v>284</v>
      </c>
      <c r="G1597" s="2" t="s">
        <v>2430</v>
      </c>
      <c r="H1597" s="2"/>
      <c r="I1597" s="139" t="s">
        <v>491</v>
      </c>
      <c r="J1597" s="139" t="s">
        <v>55</v>
      </c>
      <c r="K1597" s="139" t="s">
        <v>290</v>
      </c>
      <c r="L1597" s="139" t="s">
        <v>314</v>
      </c>
      <c r="M1597" s="140"/>
      <c r="N1597" s="141">
        <v>466.33</v>
      </c>
      <c r="O1597" s="142">
        <f t="shared" si="120"/>
        <v>210</v>
      </c>
      <c r="P1597" s="2">
        <v>210</v>
      </c>
      <c r="Q1597" s="2"/>
      <c r="R1597" s="143" t="e">
        <f t="shared" si="121"/>
        <v>#DIV/0!</v>
      </c>
      <c r="S1597" s="143">
        <f t="shared" si="122"/>
        <v>0</v>
      </c>
      <c r="T1597" s="144">
        <f>IF(P1597="nio",0,IF(P1597&gt;0,VLOOKUP(K1597,'3-Productie normen'!A:W,VLOOKUP(P1597,'3-Productie normen'!$B$37:$C$59,2,FALSE),FALSE)))/VLOOKUP(B1597,'2-Kosten per locatie'!$A$11:$C$31,3,FALSE)</f>
        <v>0</v>
      </c>
      <c r="U1597" s="144">
        <f t="shared" si="123"/>
        <v>0</v>
      </c>
      <c r="V1597" s="145" t="str">
        <f>VLOOKUP(K1597,'3-Productie normen'!A:AG,29,FALSE)</f>
        <v>V</v>
      </c>
      <c r="W1597" s="145"/>
      <c r="X1597" s="146"/>
      <c r="Y1597" s="147">
        <f t="shared" si="124"/>
        <v>97929.3</v>
      </c>
    </row>
    <row r="1598" spans="1:25" s="148" customFormat="1" ht="13.9" customHeight="1">
      <c r="A1598" s="137">
        <v>1598</v>
      </c>
      <c r="B1598" s="138" t="s">
        <v>2352</v>
      </c>
      <c r="C1598" s="138" t="s">
        <v>2353</v>
      </c>
      <c r="D1598" s="138"/>
      <c r="E1598" s="2">
        <v>0</v>
      </c>
      <c r="F1598" s="2" t="s">
        <v>284</v>
      </c>
      <c r="G1598" s="2" t="s">
        <v>2431</v>
      </c>
      <c r="H1598" s="2"/>
      <c r="I1598" s="139" t="s">
        <v>491</v>
      </c>
      <c r="J1598" s="139" t="s">
        <v>55</v>
      </c>
      <c r="K1598" s="139" t="s">
        <v>290</v>
      </c>
      <c r="L1598" s="139" t="s">
        <v>314</v>
      </c>
      <c r="M1598" s="140"/>
      <c r="N1598" s="141">
        <v>41.32</v>
      </c>
      <c r="O1598" s="142">
        <f t="shared" si="120"/>
        <v>210</v>
      </c>
      <c r="P1598" s="2">
        <v>210</v>
      </c>
      <c r="Q1598" s="2"/>
      <c r="R1598" s="143" t="e">
        <f t="shared" si="121"/>
        <v>#DIV/0!</v>
      </c>
      <c r="S1598" s="143">
        <f t="shared" si="122"/>
        <v>0</v>
      </c>
      <c r="T1598" s="144">
        <f>IF(P1598="nio",0,IF(P1598&gt;0,VLOOKUP(K1598,'3-Productie normen'!A:W,VLOOKUP(P1598,'3-Productie normen'!$B$37:$C$59,2,FALSE),FALSE)))/VLOOKUP(B1598,'2-Kosten per locatie'!$A$11:$C$31,3,FALSE)</f>
        <v>0</v>
      </c>
      <c r="U1598" s="144">
        <f t="shared" si="123"/>
        <v>0</v>
      </c>
      <c r="V1598" s="145" t="str">
        <f>VLOOKUP(K1598,'3-Productie normen'!A:AG,29,FALSE)</f>
        <v>V</v>
      </c>
      <c r="W1598" s="145"/>
      <c r="X1598" s="146"/>
      <c r="Y1598" s="147">
        <f t="shared" si="124"/>
        <v>8677.2000000000007</v>
      </c>
    </row>
    <row r="1599" spans="1:25" s="148" customFormat="1" ht="13.9" customHeight="1">
      <c r="A1599" s="137">
        <v>1599</v>
      </c>
      <c r="B1599" s="138" t="s">
        <v>2352</v>
      </c>
      <c r="C1599" s="138" t="s">
        <v>2353</v>
      </c>
      <c r="D1599" s="138"/>
      <c r="E1599" s="2">
        <v>0</v>
      </c>
      <c r="F1599" s="2" t="s">
        <v>284</v>
      </c>
      <c r="G1599" s="2" t="s">
        <v>2432</v>
      </c>
      <c r="H1599" s="2"/>
      <c r="I1599" s="139" t="s">
        <v>277</v>
      </c>
      <c r="J1599" s="139" t="s">
        <v>337</v>
      </c>
      <c r="K1599" s="139" t="s">
        <v>478</v>
      </c>
      <c r="L1599" s="139" t="s">
        <v>2433</v>
      </c>
      <c r="M1599" s="140"/>
      <c r="N1599" s="141">
        <v>49.48</v>
      </c>
      <c r="O1599" s="142">
        <f t="shared" si="120"/>
        <v>84</v>
      </c>
      <c r="P1599" s="2">
        <v>84</v>
      </c>
      <c r="Q1599" s="2"/>
      <c r="R1599" s="143" t="e">
        <f t="shared" si="121"/>
        <v>#DIV/0!</v>
      </c>
      <c r="S1599" s="143">
        <f t="shared" si="122"/>
        <v>0</v>
      </c>
      <c r="T1599" s="144">
        <f>IF(P1599="nio",0,IF(P1599&gt;0,VLOOKUP(K1599,'3-Productie normen'!A:W,VLOOKUP(P1599,'3-Productie normen'!$B$37:$C$59,2,FALSE),FALSE)))/VLOOKUP(B1599,'2-Kosten per locatie'!$A$11:$C$31,3,FALSE)</f>
        <v>0</v>
      </c>
      <c r="U1599" s="144">
        <f t="shared" si="123"/>
        <v>0</v>
      </c>
      <c r="V1599" s="145" t="str">
        <f>VLOOKUP(K1599,'3-Productie normen'!A:AG,29,FALSE)</f>
        <v>B</v>
      </c>
      <c r="W1599" s="145"/>
      <c r="X1599" s="146"/>
      <c r="Y1599" s="147">
        <f t="shared" si="124"/>
        <v>4156.32</v>
      </c>
    </row>
    <row r="1600" spans="1:25" s="148" customFormat="1" ht="13.9" customHeight="1">
      <c r="A1600" s="137">
        <v>1600</v>
      </c>
      <c r="B1600" s="138" t="s">
        <v>2352</v>
      </c>
      <c r="C1600" s="138" t="s">
        <v>2353</v>
      </c>
      <c r="D1600" s="138"/>
      <c r="E1600" s="2">
        <v>0</v>
      </c>
      <c r="F1600" s="2" t="s">
        <v>284</v>
      </c>
      <c r="G1600" s="2" t="s">
        <v>2434</v>
      </c>
      <c r="H1600" s="2"/>
      <c r="I1600" s="139" t="s">
        <v>491</v>
      </c>
      <c r="J1600" s="139" t="s">
        <v>55</v>
      </c>
      <c r="K1600" s="139" t="s">
        <v>290</v>
      </c>
      <c r="L1600" s="139" t="s">
        <v>291</v>
      </c>
      <c r="M1600" s="140"/>
      <c r="N1600" s="141">
        <v>10.59</v>
      </c>
      <c r="O1600" s="142">
        <f t="shared" si="120"/>
        <v>210</v>
      </c>
      <c r="P1600" s="2">
        <v>210</v>
      </c>
      <c r="Q1600" s="2"/>
      <c r="R1600" s="143" t="e">
        <f t="shared" si="121"/>
        <v>#DIV/0!</v>
      </c>
      <c r="S1600" s="143">
        <f t="shared" si="122"/>
        <v>0</v>
      </c>
      <c r="T1600" s="144">
        <f>IF(P1600="nio",0,IF(P1600&gt;0,VLOOKUP(K1600,'3-Productie normen'!A:W,VLOOKUP(P1600,'3-Productie normen'!$B$37:$C$59,2,FALSE),FALSE)))/VLOOKUP(B1600,'2-Kosten per locatie'!$A$11:$C$31,3,FALSE)</f>
        <v>0</v>
      </c>
      <c r="U1600" s="144">
        <f t="shared" si="123"/>
        <v>0</v>
      </c>
      <c r="V1600" s="145" t="str">
        <f>VLOOKUP(K1600,'3-Productie normen'!A:AG,29,FALSE)</f>
        <v>V</v>
      </c>
      <c r="W1600" s="145"/>
      <c r="X1600" s="146"/>
      <c r="Y1600" s="147">
        <f t="shared" si="124"/>
        <v>2223.9</v>
      </c>
    </row>
    <row r="1601" spans="1:25" s="148" customFormat="1" ht="13.9" customHeight="1">
      <c r="A1601" s="137">
        <v>1601</v>
      </c>
      <c r="B1601" s="138" t="s">
        <v>2352</v>
      </c>
      <c r="C1601" s="138" t="s">
        <v>2353</v>
      </c>
      <c r="D1601" s="138"/>
      <c r="E1601" s="2">
        <v>0</v>
      </c>
      <c r="F1601" s="2" t="s">
        <v>284</v>
      </c>
      <c r="G1601" s="2" t="s">
        <v>2435</v>
      </c>
      <c r="H1601" s="2"/>
      <c r="I1601" s="139" t="s">
        <v>491</v>
      </c>
      <c r="J1601" s="139" t="s">
        <v>55</v>
      </c>
      <c r="K1601" s="139" t="s">
        <v>290</v>
      </c>
      <c r="L1601" s="139" t="s">
        <v>291</v>
      </c>
      <c r="M1601" s="140"/>
      <c r="N1601" s="141">
        <v>7.07</v>
      </c>
      <c r="O1601" s="142">
        <f t="shared" si="120"/>
        <v>210</v>
      </c>
      <c r="P1601" s="2">
        <v>210</v>
      </c>
      <c r="Q1601" s="2"/>
      <c r="R1601" s="143" t="e">
        <f t="shared" si="121"/>
        <v>#DIV/0!</v>
      </c>
      <c r="S1601" s="143">
        <f t="shared" si="122"/>
        <v>0</v>
      </c>
      <c r="T1601" s="144">
        <f>IF(P1601="nio",0,IF(P1601&gt;0,VLOOKUP(K1601,'3-Productie normen'!A:W,VLOOKUP(P1601,'3-Productie normen'!$B$37:$C$59,2,FALSE),FALSE)))/VLOOKUP(B1601,'2-Kosten per locatie'!$A$11:$C$31,3,FALSE)</f>
        <v>0</v>
      </c>
      <c r="U1601" s="144">
        <f t="shared" si="123"/>
        <v>0</v>
      </c>
      <c r="V1601" s="145" t="str">
        <f>VLOOKUP(K1601,'3-Productie normen'!A:AG,29,FALSE)</f>
        <v>V</v>
      </c>
      <c r="W1601" s="145"/>
      <c r="X1601" s="146"/>
      <c r="Y1601" s="147">
        <f t="shared" si="124"/>
        <v>1484.7</v>
      </c>
    </row>
    <row r="1602" spans="1:25" s="148" customFormat="1" ht="13.9" customHeight="1">
      <c r="A1602" s="137">
        <v>1602</v>
      </c>
      <c r="B1602" s="138" t="s">
        <v>2352</v>
      </c>
      <c r="C1602" s="138" t="s">
        <v>2353</v>
      </c>
      <c r="D1602" s="138"/>
      <c r="E1602" s="2">
        <v>0</v>
      </c>
      <c r="F1602" s="2" t="s">
        <v>284</v>
      </c>
      <c r="G1602" s="2" t="s">
        <v>2436</v>
      </c>
      <c r="H1602" s="2"/>
      <c r="I1602" s="139" t="s">
        <v>491</v>
      </c>
      <c r="J1602" s="139" t="s">
        <v>55</v>
      </c>
      <c r="K1602" s="139" t="s">
        <v>290</v>
      </c>
      <c r="L1602" s="139" t="s">
        <v>291</v>
      </c>
      <c r="M1602" s="140"/>
      <c r="N1602" s="141">
        <v>35.590000000000003</v>
      </c>
      <c r="O1602" s="142">
        <f t="shared" si="120"/>
        <v>210</v>
      </c>
      <c r="P1602" s="2">
        <v>210</v>
      </c>
      <c r="Q1602" s="2"/>
      <c r="R1602" s="143" t="e">
        <f t="shared" si="121"/>
        <v>#DIV/0!</v>
      </c>
      <c r="S1602" s="143">
        <f t="shared" si="122"/>
        <v>0</v>
      </c>
      <c r="T1602" s="144">
        <f>IF(P1602="nio",0,IF(P1602&gt;0,VLOOKUP(K1602,'3-Productie normen'!A:W,VLOOKUP(P1602,'3-Productie normen'!$B$37:$C$59,2,FALSE),FALSE)))/VLOOKUP(B1602,'2-Kosten per locatie'!$A$11:$C$31,3,FALSE)</f>
        <v>0</v>
      </c>
      <c r="U1602" s="144">
        <f t="shared" si="123"/>
        <v>0</v>
      </c>
      <c r="V1602" s="145" t="str">
        <f>VLOOKUP(K1602,'3-Productie normen'!A:AG,29,FALSE)</f>
        <v>V</v>
      </c>
      <c r="W1602" s="145"/>
      <c r="X1602" s="146"/>
      <c r="Y1602" s="147">
        <f t="shared" si="124"/>
        <v>7473.9000000000005</v>
      </c>
    </row>
    <row r="1603" spans="1:25" s="148" customFormat="1" ht="13.9" customHeight="1">
      <c r="A1603" s="137">
        <v>1603</v>
      </c>
      <c r="B1603" s="138" t="s">
        <v>2352</v>
      </c>
      <c r="C1603" s="138" t="s">
        <v>2353</v>
      </c>
      <c r="D1603" s="138"/>
      <c r="E1603" s="2">
        <v>0</v>
      </c>
      <c r="F1603" s="2" t="s">
        <v>284</v>
      </c>
      <c r="G1603" s="2" t="s">
        <v>2437</v>
      </c>
      <c r="H1603" s="2"/>
      <c r="I1603" s="139" t="s">
        <v>491</v>
      </c>
      <c r="J1603" s="139" t="s">
        <v>55</v>
      </c>
      <c r="K1603" s="139" t="s">
        <v>290</v>
      </c>
      <c r="L1603" s="139" t="s">
        <v>291</v>
      </c>
      <c r="M1603" s="140"/>
      <c r="N1603" s="141">
        <v>7.12</v>
      </c>
      <c r="O1603" s="142">
        <f t="shared" si="120"/>
        <v>210</v>
      </c>
      <c r="P1603" s="2">
        <v>210</v>
      </c>
      <c r="Q1603" s="2"/>
      <c r="R1603" s="143" t="e">
        <f t="shared" si="121"/>
        <v>#DIV/0!</v>
      </c>
      <c r="S1603" s="143">
        <f t="shared" si="122"/>
        <v>0</v>
      </c>
      <c r="T1603" s="144">
        <f>IF(P1603="nio",0,IF(P1603&gt;0,VLOOKUP(K1603,'3-Productie normen'!A:W,VLOOKUP(P1603,'3-Productie normen'!$B$37:$C$59,2,FALSE),FALSE)))/VLOOKUP(B1603,'2-Kosten per locatie'!$A$11:$C$31,3,FALSE)</f>
        <v>0</v>
      </c>
      <c r="U1603" s="144">
        <f t="shared" si="123"/>
        <v>0</v>
      </c>
      <c r="V1603" s="145" t="str">
        <f>VLOOKUP(K1603,'3-Productie normen'!A:AG,29,FALSE)</f>
        <v>V</v>
      </c>
      <c r="W1603" s="145"/>
      <c r="X1603" s="146"/>
      <c r="Y1603" s="147">
        <f t="shared" si="124"/>
        <v>1495.2</v>
      </c>
    </row>
    <row r="1604" spans="1:25" s="148" customFormat="1" ht="13.9" customHeight="1">
      <c r="A1604" s="137">
        <v>1604</v>
      </c>
      <c r="B1604" s="138" t="s">
        <v>2352</v>
      </c>
      <c r="C1604" s="138" t="s">
        <v>2353</v>
      </c>
      <c r="D1604" s="138"/>
      <c r="E1604" s="2">
        <v>0</v>
      </c>
      <c r="F1604" s="2" t="s">
        <v>284</v>
      </c>
      <c r="G1604" s="2" t="s">
        <v>2438</v>
      </c>
      <c r="H1604" s="2" t="s">
        <v>1522</v>
      </c>
      <c r="I1604" s="139" t="s">
        <v>277</v>
      </c>
      <c r="J1604" s="139" t="s">
        <v>277</v>
      </c>
      <c r="K1604" s="139" t="s">
        <v>478</v>
      </c>
      <c r="L1604" s="139" t="s">
        <v>2433</v>
      </c>
      <c r="M1604" s="140"/>
      <c r="N1604" s="141">
        <v>10.85</v>
      </c>
      <c r="O1604" s="142">
        <f t="shared" si="120"/>
        <v>84</v>
      </c>
      <c r="P1604" s="2">
        <v>84</v>
      </c>
      <c r="Q1604" s="2"/>
      <c r="R1604" s="143" t="e">
        <f t="shared" si="121"/>
        <v>#DIV/0!</v>
      </c>
      <c r="S1604" s="143">
        <f t="shared" si="122"/>
        <v>0</v>
      </c>
      <c r="T1604" s="144">
        <f>IF(P1604="nio",0,IF(P1604&gt;0,VLOOKUP(K1604,'3-Productie normen'!A:W,VLOOKUP(P1604,'3-Productie normen'!$B$37:$C$59,2,FALSE),FALSE)))/VLOOKUP(B1604,'2-Kosten per locatie'!$A$11:$C$31,3,FALSE)</f>
        <v>0</v>
      </c>
      <c r="U1604" s="144">
        <f t="shared" si="123"/>
        <v>0</v>
      </c>
      <c r="V1604" s="145" t="str">
        <f>VLOOKUP(K1604,'3-Productie normen'!A:AG,29,FALSE)</f>
        <v>B</v>
      </c>
      <c r="W1604" s="145"/>
      <c r="X1604" s="146"/>
      <c r="Y1604" s="147">
        <f t="shared" si="124"/>
        <v>911.4</v>
      </c>
    </row>
    <row r="1605" spans="1:25" s="148" customFormat="1" ht="13.9" customHeight="1">
      <c r="A1605" s="137">
        <v>1605</v>
      </c>
      <c r="B1605" s="138" t="s">
        <v>2352</v>
      </c>
      <c r="C1605" s="138" t="s">
        <v>2353</v>
      </c>
      <c r="D1605" s="138"/>
      <c r="E1605" s="2">
        <v>0</v>
      </c>
      <c r="F1605" s="2" t="s">
        <v>284</v>
      </c>
      <c r="G1605" s="2" t="s">
        <v>2439</v>
      </c>
      <c r="H1605" s="2" t="s">
        <v>1547</v>
      </c>
      <c r="I1605" s="139" t="s">
        <v>277</v>
      </c>
      <c r="J1605" s="139" t="s">
        <v>277</v>
      </c>
      <c r="K1605" s="139" t="s">
        <v>478</v>
      </c>
      <c r="L1605" s="139" t="s">
        <v>2433</v>
      </c>
      <c r="M1605" s="140"/>
      <c r="N1605" s="141">
        <v>10.85</v>
      </c>
      <c r="O1605" s="142">
        <f t="shared" si="120"/>
        <v>84</v>
      </c>
      <c r="P1605" s="2">
        <v>84</v>
      </c>
      <c r="Q1605" s="2"/>
      <c r="R1605" s="143" t="e">
        <f t="shared" si="121"/>
        <v>#DIV/0!</v>
      </c>
      <c r="S1605" s="143">
        <f t="shared" si="122"/>
        <v>0</v>
      </c>
      <c r="T1605" s="144">
        <f>IF(P1605="nio",0,IF(P1605&gt;0,VLOOKUP(K1605,'3-Productie normen'!A:W,VLOOKUP(P1605,'3-Productie normen'!$B$37:$C$59,2,FALSE),FALSE)))/VLOOKUP(B1605,'2-Kosten per locatie'!$A$11:$C$31,3,FALSE)</f>
        <v>0</v>
      </c>
      <c r="U1605" s="144">
        <f t="shared" si="123"/>
        <v>0</v>
      </c>
      <c r="V1605" s="145" t="str">
        <f>VLOOKUP(K1605,'3-Productie normen'!A:AG,29,FALSE)</f>
        <v>B</v>
      </c>
      <c r="W1605" s="145"/>
      <c r="X1605" s="146"/>
      <c r="Y1605" s="147">
        <f t="shared" si="124"/>
        <v>911.4</v>
      </c>
    </row>
    <row r="1606" spans="1:25" s="148" customFormat="1" ht="13.9" customHeight="1">
      <c r="A1606" s="137">
        <v>1606</v>
      </c>
      <c r="B1606" s="138" t="s">
        <v>2352</v>
      </c>
      <c r="C1606" s="138" t="s">
        <v>2353</v>
      </c>
      <c r="D1606" s="138"/>
      <c r="E1606" s="2">
        <v>0</v>
      </c>
      <c r="F1606" s="2" t="s">
        <v>284</v>
      </c>
      <c r="G1606" s="2" t="s">
        <v>2440</v>
      </c>
      <c r="H1606" s="2"/>
      <c r="I1606" s="139" t="s">
        <v>277</v>
      </c>
      <c r="J1606" s="139" t="s">
        <v>277</v>
      </c>
      <c r="K1606" s="139" t="s">
        <v>478</v>
      </c>
      <c r="L1606" s="139" t="s">
        <v>314</v>
      </c>
      <c r="M1606" s="140"/>
      <c r="N1606" s="141">
        <v>37.700000000000003</v>
      </c>
      <c r="O1606" s="142">
        <f t="shared" si="120"/>
        <v>84</v>
      </c>
      <c r="P1606" s="2">
        <v>84</v>
      </c>
      <c r="Q1606" s="2"/>
      <c r="R1606" s="143" t="e">
        <f t="shared" si="121"/>
        <v>#DIV/0!</v>
      </c>
      <c r="S1606" s="143">
        <f t="shared" si="122"/>
        <v>0</v>
      </c>
      <c r="T1606" s="144">
        <f>IF(P1606="nio",0,IF(P1606&gt;0,VLOOKUP(K1606,'3-Productie normen'!A:W,VLOOKUP(P1606,'3-Productie normen'!$B$37:$C$59,2,FALSE),FALSE)))/VLOOKUP(B1606,'2-Kosten per locatie'!$A$11:$C$31,3,FALSE)</f>
        <v>0</v>
      </c>
      <c r="U1606" s="144">
        <f t="shared" si="123"/>
        <v>0</v>
      </c>
      <c r="V1606" s="145" t="str">
        <f>VLOOKUP(K1606,'3-Productie normen'!A:AG,29,FALSE)</f>
        <v>B</v>
      </c>
      <c r="W1606" s="145"/>
      <c r="X1606" s="146"/>
      <c r="Y1606" s="147">
        <f t="shared" si="124"/>
        <v>3166.8</v>
      </c>
    </row>
    <row r="1607" spans="1:25" s="148" customFormat="1" ht="13.9" customHeight="1">
      <c r="A1607" s="137">
        <v>1607</v>
      </c>
      <c r="B1607" s="138" t="s">
        <v>2352</v>
      </c>
      <c r="C1607" s="138" t="s">
        <v>2353</v>
      </c>
      <c r="D1607" s="138"/>
      <c r="E1607" s="2">
        <v>0</v>
      </c>
      <c r="F1607" s="2" t="s">
        <v>284</v>
      </c>
      <c r="G1607" s="2" t="s">
        <v>2441</v>
      </c>
      <c r="H1607" s="2" t="s">
        <v>2442</v>
      </c>
      <c r="I1607" s="139" t="s">
        <v>277</v>
      </c>
      <c r="J1607" s="139" t="s">
        <v>277</v>
      </c>
      <c r="K1607" s="139" t="s">
        <v>478</v>
      </c>
      <c r="L1607" s="139" t="s">
        <v>314</v>
      </c>
      <c r="M1607" s="140"/>
      <c r="N1607" s="141">
        <v>57.46</v>
      </c>
      <c r="O1607" s="142">
        <f t="shared" si="120"/>
        <v>84</v>
      </c>
      <c r="P1607" s="2">
        <v>84</v>
      </c>
      <c r="Q1607" s="2"/>
      <c r="R1607" s="143" t="e">
        <f t="shared" si="121"/>
        <v>#DIV/0!</v>
      </c>
      <c r="S1607" s="143">
        <f t="shared" si="122"/>
        <v>0</v>
      </c>
      <c r="T1607" s="144">
        <f>IF(P1607="nio",0,IF(P1607&gt;0,VLOOKUP(K1607,'3-Productie normen'!A:W,VLOOKUP(P1607,'3-Productie normen'!$B$37:$C$59,2,FALSE),FALSE)))/VLOOKUP(B1607,'2-Kosten per locatie'!$A$11:$C$31,3,FALSE)</f>
        <v>0</v>
      </c>
      <c r="U1607" s="144">
        <f t="shared" si="123"/>
        <v>0</v>
      </c>
      <c r="V1607" s="145" t="str">
        <f>VLOOKUP(K1607,'3-Productie normen'!A:AG,29,FALSE)</f>
        <v>B</v>
      </c>
      <c r="W1607" s="145"/>
      <c r="X1607" s="146"/>
      <c r="Y1607" s="147">
        <f t="shared" si="124"/>
        <v>4826.6400000000003</v>
      </c>
    </row>
    <row r="1608" spans="1:25" s="148" customFormat="1" ht="13.9" customHeight="1">
      <c r="A1608" s="137">
        <v>1608</v>
      </c>
      <c r="B1608" s="138" t="s">
        <v>2352</v>
      </c>
      <c r="C1608" s="138" t="s">
        <v>2353</v>
      </c>
      <c r="D1608" s="138"/>
      <c r="E1608" s="2">
        <v>0</v>
      </c>
      <c r="F1608" s="2" t="s">
        <v>284</v>
      </c>
      <c r="G1608" s="2" t="s">
        <v>2443</v>
      </c>
      <c r="H1608" s="2" t="s">
        <v>2444</v>
      </c>
      <c r="I1608" s="139" t="s">
        <v>277</v>
      </c>
      <c r="J1608" s="139" t="s">
        <v>52</v>
      </c>
      <c r="K1608" s="139" t="s">
        <v>417</v>
      </c>
      <c r="L1608" s="139" t="s">
        <v>314</v>
      </c>
      <c r="M1608" s="140"/>
      <c r="N1608" s="141">
        <v>7.33</v>
      </c>
      <c r="O1608" s="142">
        <f t="shared" si="120"/>
        <v>84</v>
      </c>
      <c r="P1608" s="2">
        <v>84</v>
      </c>
      <c r="Q1608" s="2"/>
      <c r="R1608" s="143" t="e">
        <f t="shared" si="121"/>
        <v>#DIV/0!</v>
      </c>
      <c r="S1608" s="143">
        <f t="shared" si="122"/>
        <v>0</v>
      </c>
      <c r="T1608" s="144">
        <f>IF(P1608="nio",0,IF(P1608&gt;0,VLOOKUP(K1608,'3-Productie normen'!A:W,VLOOKUP(P1608,'3-Productie normen'!$B$37:$C$59,2,FALSE),FALSE)))/VLOOKUP(B1608,'2-Kosten per locatie'!$A$11:$C$31,3,FALSE)</f>
        <v>0</v>
      </c>
      <c r="U1608" s="144">
        <f t="shared" si="123"/>
        <v>0</v>
      </c>
      <c r="V1608" s="145" t="str">
        <f>VLOOKUP(K1608,'3-Productie normen'!A:AG,29,FALSE)</f>
        <v>B</v>
      </c>
      <c r="W1608" s="145"/>
      <c r="X1608" s="146"/>
      <c r="Y1608" s="147">
        <f t="shared" si="124"/>
        <v>615.72</v>
      </c>
    </row>
    <row r="1609" spans="1:25" s="148" customFormat="1" ht="13.9" customHeight="1">
      <c r="A1609" s="137">
        <v>1609</v>
      </c>
      <c r="B1609" s="138" t="s">
        <v>2352</v>
      </c>
      <c r="C1609" s="138" t="s">
        <v>2353</v>
      </c>
      <c r="D1609" s="138"/>
      <c r="E1609" s="2">
        <v>0</v>
      </c>
      <c r="F1609" s="2" t="s">
        <v>284</v>
      </c>
      <c r="G1609" s="2" t="s">
        <v>2445</v>
      </c>
      <c r="H1609" s="2" t="s">
        <v>2446</v>
      </c>
      <c r="I1609" s="139" t="s">
        <v>277</v>
      </c>
      <c r="J1609" s="139" t="s">
        <v>52</v>
      </c>
      <c r="K1609" s="139" t="s">
        <v>417</v>
      </c>
      <c r="L1609" s="139" t="s">
        <v>314</v>
      </c>
      <c r="M1609" s="140"/>
      <c r="N1609" s="141">
        <v>10</v>
      </c>
      <c r="O1609" s="142">
        <f t="shared" si="120"/>
        <v>84</v>
      </c>
      <c r="P1609" s="2">
        <v>84</v>
      </c>
      <c r="Q1609" s="2"/>
      <c r="R1609" s="143" t="e">
        <f t="shared" si="121"/>
        <v>#DIV/0!</v>
      </c>
      <c r="S1609" s="143">
        <f t="shared" si="122"/>
        <v>0</v>
      </c>
      <c r="T1609" s="144">
        <f>IF(P1609="nio",0,IF(P1609&gt;0,VLOOKUP(K1609,'3-Productie normen'!A:W,VLOOKUP(P1609,'3-Productie normen'!$B$37:$C$59,2,FALSE),FALSE)))/VLOOKUP(B1609,'2-Kosten per locatie'!$A$11:$C$31,3,FALSE)</f>
        <v>0</v>
      </c>
      <c r="U1609" s="144">
        <f t="shared" si="123"/>
        <v>0</v>
      </c>
      <c r="V1609" s="145" t="str">
        <f>VLOOKUP(K1609,'3-Productie normen'!A:AG,29,FALSE)</f>
        <v>B</v>
      </c>
      <c r="W1609" s="145"/>
      <c r="X1609" s="146"/>
      <c r="Y1609" s="147">
        <f t="shared" si="124"/>
        <v>840</v>
      </c>
    </row>
    <row r="1610" spans="1:25" s="148" customFormat="1" ht="13.9" customHeight="1">
      <c r="A1610" s="137">
        <v>1610</v>
      </c>
      <c r="B1610" s="138" t="s">
        <v>2352</v>
      </c>
      <c r="C1610" s="138" t="s">
        <v>2353</v>
      </c>
      <c r="D1610" s="138"/>
      <c r="E1610" s="2">
        <v>0</v>
      </c>
      <c r="F1610" s="2" t="s">
        <v>284</v>
      </c>
      <c r="G1610" s="2" t="s">
        <v>2447</v>
      </c>
      <c r="H1610" s="2" t="s">
        <v>2448</v>
      </c>
      <c r="I1610" s="139" t="s">
        <v>277</v>
      </c>
      <c r="J1610" s="139" t="s">
        <v>52</v>
      </c>
      <c r="K1610" s="139" t="s">
        <v>417</v>
      </c>
      <c r="L1610" s="139" t="s">
        <v>314</v>
      </c>
      <c r="M1610" s="140"/>
      <c r="N1610" s="141">
        <v>9.99</v>
      </c>
      <c r="O1610" s="142">
        <f t="shared" ref="O1610:O1673" si="125">SUM(P1610:Q1610)</f>
        <v>84</v>
      </c>
      <c r="P1610" s="2">
        <v>84</v>
      </c>
      <c r="Q1610" s="2"/>
      <c r="R1610" s="143" t="e">
        <f t="shared" ref="R1610:R1673" si="126">IF(P1610="nio",0,IF(P1610&gt;0,P1610*N1610/T1610,0))</f>
        <v>#DIV/0!</v>
      </c>
      <c r="S1610" s="143">
        <f t="shared" ref="S1610:S1673" si="127">IF(Q1610&gt;0,Q1610*N1610/U1610,0)</f>
        <v>0</v>
      </c>
      <c r="T1610" s="144">
        <f>IF(P1610="nio",0,IF(P1610&gt;0,VLOOKUP(K1610,'3-Productie normen'!A:W,VLOOKUP(P1610,'3-Productie normen'!$B$37:$C$59,2,FALSE),FALSE)))/VLOOKUP(B1610,'2-Kosten per locatie'!$A$11:$C$31,3,FALSE)</f>
        <v>0</v>
      </c>
      <c r="U1610" s="144">
        <f t="shared" ref="U1610:U1673" si="128">IF(Q1610&gt;0,T1610*$U$8,0)</f>
        <v>0</v>
      </c>
      <c r="V1610" s="145" t="str">
        <f>VLOOKUP(K1610,'3-Productie normen'!A:AG,29,FALSE)</f>
        <v>B</v>
      </c>
      <c r="W1610" s="145"/>
      <c r="X1610" s="146"/>
      <c r="Y1610" s="147">
        <f t="shared" ref="Y1610:Y1673" si="129">O1610*N1610</f>
        <v>839.16</v>
      </c>
    </row>
    <row r="1611" spans="1:25" s="148" customFormat="1" ht="13.9" customHeight="1">
      <c r="A1611" s="137">
        <v>1611</v>
      </c>
      <c r="B1611" s="138" t="s">
        <v>2352</v>
      </c>
      <c r="C1611" s="138" t="s">
        <v>2353</v>
      </c>
      <c r="D1611" s="138"/>
      <c r="E1611" s="2">
        <v>0</v>
      </c>
      <c r="F1611" s="2" t="s">
        <v>284</v>
      </c>
      <c r="G1611" s="2" t="s">
        <v>2449</v>
      </c>
      <c r="H1611" s="2" t="s">
        <v>2450</v>
      </c>
      <c r="I1611" s="139" t="s">
        <v>277</v>
      </c>
      <c r="J1611" s="139" t="s">
        <v>52</v>
      </c>
      <c r="K1611" s="139" t="s">
        <v>417</v>
      </c>
      <c r="L1611" s="139" t="s">
        <v>314</v>
      </c>
      <c r="M1611" s="140"/>
      <c r="N1611" s="141">
        <v>9.85</v>
      </c>
      <c r="O1611" s="142">
        <f t="shared" si="125"/>
        <v>84</v>
      </c>
      <c r="P1611" s="2">
        <v>84</v>
      </c>
      <c r="Q1611" s="2"/>
      <c r="R1611" s="143" t="e">
        <f t="shared" si="126"/>
        <v>#DIV/0!</v>
      </c>
      <c r="S1611" s="143">
        <f t="shared" si="127"/>
        <v>0</v>
      </c>
      <c r="T1611" s="144">
        <f>IF(P1611="nio",0,IF(P1611&gt;0,VLOOKUP(K1611,'3-Productie normen'!A:W,VLOOKUP(P1611,'3-Productie normen'!$B$37:$C$59,2,FALSE),FALSE)))/VLOOKUP(B1611,'2-Kosten per locatie'!$A$11:$C$31,3,FALSE)</f>
        <v>0</v>
      </c>
      <c r="U1611" s="144">
        <f t="shared" si="128"/>
        <v>0</v>
      </c>
      <c r="V1611" s="145" t="str">
        <f>VLOOKUP(K1611,'3-Productie normen'!A:AG,29,FALSE)</f>
        <v>B</v>
      </c>
      <c r="W1611" s="145"/>
      <c r="X1611" s="146"/>
      <c r="Y1611" s="147">
        <f t="shared" si="129"/>
        <v>827.4</v>
      </c>
    </row>
    <row r="1612" spans="1:25" s="148" customFormat="1" ht="13.9" customHeight="1">
      <c r="A1612" s="137">
        <v>1612</v>
      </c>
      <c r="B1612" s="138" t="s">
        <v>2352</v>
      </c>
      <c r="C1612" s="138" t="s">
        <v>2353</v>
      </c>
      <c r="D1612" s="138"/>
      <c r="E1612" s="2">
        <v>0</v>
      </c>
      <c r="F1612" s="2" t="s">
        <v>284</v>
      </c>
      <c r="G1612" s="2" t="s">
        <v>2451</v>
      </c>
      <c r="H1612" s="2" t="s">
        <v>2452</v>
      </c>
      <c r="I1612" s="139" t="s">
        <v>277</v>
      </c>
      <c r="J1612" s="139" t="s">
        <v>52</v>
      </c>
      <c r="K1612" s="139" t="s">
        <v>417</v>
      </c>
      <c r="L1612" s="139" t="s">
        <v>314</v>
      </c>
      <c r="M1612" s="140"/>
      <c r="N1612" s="141">
        <v>6.62</v>
      </c>
      <c r="O1612" s="142">
        <f t="shared" si="125"/>
        <v>84</v>
      </c>
      <c r="P1612" s="2">
        <v>84</v>
      </c>
      <c r="Q1612" s="2"/>
      <c r="R1612" s="143" t="e">
        <f t="shared" si="126"/>
        <v>#DIV/0!</v>
      </c>
      <c r="S1612" s="143">
        <f t="shared" si="127"/>
        <v>0</v>
      </c>
      <c r="T1612" s="144">
        <f>IF(P1612="nio",0,IF(P1612&gt;0,VLOOKUP(K1612,'3-Productie normen'!A:W,VLOOKUP(P1612,'3-Productie normen'!$B$37:$C$59,2,FALSE),FALSE)))/VLOOKUP(B1612,'2-Kosten per locatie'!$A$11:$C$31,3,FALSE)</f>
        <v>0</v>
      </c>
      <c r="U1612" s="144">
        <f t="shared" si="128"/>
        <v>0</v>
      </c>
      <c r="V1612" s="145" t="str">
        <f>VLOOKUP(K1612,'3-Productie normen'!A:AG,29,FALSE)</f>
        <v>B</v>
      </c>
      <c r="W1612" s="145"/>
      <c r="X1612" s="146"/>
      <c r="Y1612" s="147">
        <f t="shared" si="129"/>
        <v>556.08000000000004</v>
      </c>
    </row>
    <row r="1613" spans="1:25" s="148" customFormat="1" ht="13.9" customHeight="1">
      <c r="A1613" s="137">
        <v>1613</v>
      </c>
      <c r="B1613" s="138" t="s">
        <v>2352</v>
      </c>
      <c r="C1613" s="138" t="s">
        <v>2353</v>
      </c>
      <c r="D1613" s="138"/>
      <c r="E1613" s="2">
        <v>0</v>
      </c>
      <c r="F1613" s="2" t="s">
        <v>284</v>
      </c>
      <c r="G1613" s="2" t="s">
        <v>2453</v>
      </c>
      <c r="H1613" s="2" t="s">
        <v>1544</v>
      </c>
      <c r="I1613" s="139" t="s">
        <v>350</v>
      </c>
      <c r="J1613" s="139" t="s">
        <v>1346</v>
      </c>
      <c r="K1613" s="139" t="s">
        <v>612</v>
      </c>
      <c r="L1613" s="139" t="s">
        <v>314</v>
      </c>
      <c r="M1613" s="140"/>
      <c r="N1613" s="141">
        <v>14.75</v>
      </c>
      <c r="O1613" s="142">
        <f t="shared" si="125"/>
        <v>210</v>
      </c>
      <c r="P1613" s="2">
        <v>210</v>
      </c>
      <c r="Q1613" s="2"/>
      <c r="R1613" s="143" t="e">
        <f t="shared" si="126"/>
        <v>#DIV/0!</v>
      </c>
      <c r="S1613" s="143">
        <f t="shared" si="127"/>
        <v>0</v>
      </c>
      <c r="T1613" s="144">
        <f>IF(P1613="nio",0,IF(P1613&gt;0,VLOOKUP(K1613,'3-Productie normen'!A:W,VLOOKUP(P1613,'3-Productie normen'!$B$37:$C$59,2,FALSE),FALSE)))/VLOOKUP(B1613,'2-Kosten per locatie'!$A$11:$C$31,3,FALSE)</f>
        <v>0</v>
      </c>
      <c r="U1613" s="144">
        <f t="shared" si="128"/>
        <v>0</v>
      </c>
      <c r="V1613" s="145" t="str">
        <f>VLOOKUP(K1613,'3-Productie normen'!A:AG,29,FALSE)</f>
        <v>L</v>
      </c>
      <c r="W1613" s="145"/>
      <c r="X1613" s="146"/>
      <c r="Y1613" s="147">
        <f t="shared" si="129"/>
        <v>3097.5</v>
      </c>
    </row>
    <row r="1614" spans="1:25" s="148" customFormat="1" ht="13.9" customHeight="1">
      <c r="A1614" s="137">
        <v>1614</v>
      </c>
      <c r="B1614" s="138" t="s">
        <v>2352</v>
      </c>
      <c r="C1614" s="138" t="s">
        <v>2353</v>
      </c>
      <c r="D1614" s="138"/>
      <c r="E1614" s="2">
        <v>0</v>
      </c>
      <c r="F1614" s="2" t="s">
        <v>284</v>
      </c>
      <c r="G1614" s="2" t="s">
        <v>2454</v>
      </c>
      <c r="H1614" s="2" t="s">
        <v>1539</v>
      </c>
      <c r="I1614" s="139" t="s">
        <v>350</v>
      </c>
      <c r="J1614" s="139" t="s">
        <v>351</v>
      </c>
      <c r="K1614" s="139" t="s">
        <v>612</v>
      </c>
      <c r="L1614" s="139" t="s">
        <v>298</v>
      </c>
      <c r="M1614" s="140" t="s">
        <v>8160</v>
      </c>
      <c r="N1614" s="141">
        <v>32.14</v>
      </c>
      <c r="O1614" s="142">
        <f t="shared" si="125"/>
        <v>210</v>
      </c>
      <c r="P1614" s="2">
        <v>210</v>
      </c>
      <c r="Q1614" s="2"/>
      <c r="R1614" s="143" t="e">
        <f t="shared" si="126"/>
        <v>#DIV/0!</v>
      </c>
      <c r="S1614" s="143">
        <f t="shared" si="127"/>
        <v>0</v>
      </c>
      <c r="T1614" s="144">
        <f>IF(P1614="nio",0,IF(P1614&gt;0,VLOOKUP(K1614,'3-Productie normen'!A:W,VLOOKUP(P1614,'3-Productie normen'!$B$37:$C$59,2,FALSE),FALSE)))/VLOOKUP(B1614,'2-Kosten per locatie'!$A$11:$C$31,3,FALSE)</f>
        <v>0</v>
      </c>
      <c r="U1614" s="144">
        <f t="shared" si="128"/>
        <v>0</v>
      </c>
      <c r="V1614" s="145" t="str">
        <f>VLOOKUP(K1614,'3-Productie normen'!A:AG,29,FALSE)</f>
        <v>L</v>
      </c>
      <c r="W1614" s="145"/>
      <c r="X1614" s="146"/>
      <c r="Y1614" s="147">
        <f t="shared" si="129"/>
        <v>6749.4000000000005</v>
      </c>
    </row>
    <row r="1615" spans="1:25" s="148" customFormat="1" ht="13.9" customHeight="1">
      <c r="A1615" s="137">
        <v>1615</v>
      </c>
      <c r="B1615" s="138" t="s">
        <v>2352</v>
      </c>
      <c r="C1615" s="138" t="s">
        <v>2353</v>
      </c>
      <c r="D1615" s="138"/>
      <c r="E1615" s="2">
        <v>0</v>
      </c>
      <c r="F1615" s="2" t="s">
        <v>284</v>
      </c>
      <c r="G1615" s="2" t="s">
        <v>2455</v>
      </c>
      <c r="H1615" s="2" t="s">
        <v>1535</v>
      </c>
      <c r="I1615" s="139" t="s">
        <v>350</v>
      </c>
      <c r="J1615" s="139" t="s">
        <v>351</v>
      </c>
      <c r="K1615" s="139" t="s">
        <v>612</v>
      </c>
      <c r="L1615" s="139" t="s">
        <v>298</v>
      </c>
      <c r="M1615" s="140" t="s">
        <v>8160</v>
      </c>
      <c r="N1615" s="141">
        <v>33.26</v>
      </c>
      <c r="O1615" s="142">
        <f t="shared" si="125"/>
        <v>210</v>
      </c>
      <c r="P1615" s="2">
        <v>210</v>
      </c>
      <c r="Q1615" s="2"/>
      <c r="R1615" s="143" t="e">
        <f t="shared" si="126"/>
        <v>#DIV/0!</v>
      </c>
      <c r="S1615" s="143">
        <f t="shared" si="127"/>
        <v>0</v>
      </c>
      <c r="T1615" s="144">
        <f>IF(P1615="nio",0,IF(P1615&gt;0,VLOOKUP(K1615,'3-Productie normen'!A:W,VLOOKUP(P1615,'3-Productie normen'!$B$37:$C$59,2,FALSE),FALSE)))/VLOOKUP(B1615,'2-Kosten per locatie'!$A$11:$C$31,3,FALSE)</f>
        <v>0</v>
      </c>
      <c r="U1615" s="144">
        <f t="shared" si="128"/>
        <v>0</v>
      </c>
      <c r="V1615" s="145" t="str">
        <f>VLOOKUP(K1615,'3-Productie normen'!A:AG,29,FALSE)</f>
        <v>L</v>
      </c>
      <c r="W1615" s="145"/>
      <c r="X1615" s="146"/>
      <c r="Y1615" s="147">
        <f t="shared" si="129"/>
        <v>6984.5999999999995</v>
      </c>
    </row>
    <row r="1616" spans="1:25" s="148" customFormat="1" ht="13.9" customHeight="1">
      <c r="A1616" s="137">
        <v>1616</v>
      </c>
      <c r="B1616" s="138" t="s">
        <v>2352</v>
      </c>
      <c r="C1616" s="138" t="s">
        <v>2353</v>
      </c>
      <c r="D1616" s="138"/>
      <c r="E1616" s="2">
        <v>0</v>
      </c>
      <c r="F1616" s="2" t="s">
        <v>284</v>
      </c>
      <c r="G1616" s="2" t="s">
        <v>2456</v>
      </c>
      <c r="H1616" s="2" t="s">
        <v>2457</v>
      </c>
      <c r="I1616" s="139" t="s">
        <v>350</v>
      </c>
      <c r="J1616" s="139" t="s">
        <v>351</v>
      </c>
      <c r="K1616" s="139" t="s">
        <v>612</v>
      </c>
      <c r="L1616" s="139" t="s">
        <v>298</v>
      </c>
      <c r="M1616" s="140" t="s">
        <v>8160</v>
      </c>
      <c r="N1616" s="141">
        <v>40.799999999999997</v>
      </c>
      <c r="O1616" s="142">
        <f t="shared" si="125"/>
        <v>210</v>
      </c>
      <c r="P1616" s="2">
        <v>210</v>
      </c>
      <c r="Q1616" s="2"/>
      <c r="R1616" s="143" t="e">
        <f t="shared" si="126"/>
        <v>#DIV/0!</v>
      </c>
      <c r="S1616" s="143">
        <f t="shared" si="127"/>
        <v>0</v>
      </c>
      <c r="T1616" s="144">
        <f>IF(P1616="nio",0,IF(P1616&gt;0,VLOOKUP(K1616,'3-Productie normen'!A:W,VLOOKUP(P1616,'3-Productie normen'!$B$37:$C$59,2,FALSE),FALSE)))/VLOOKUP(B1616,'2-Kosten per locatie'!$A$11:$C$31,3,FALSE)</f>
        <v>0</v>
      </c>
      <c r="U1616" s="144">
        <f t="shared" si="128"/>
        <v>0</v>
      </c>
      <c r="V1616" s="145" t="str">
        <f>VLOOKUP(K1616,'3-Productie normen'!A:AG,29,FALSE)</f>
        <v>L</v>
      </c>
      <c r="W1616" s="145"/>
      <c r="X1616" s="146"/>
      <c r="Y1616" s="147">
        <f t="shared" si="129"/>
        <v>8568</v>
      </c>
    </row>
    <row r="1617" spans="1:25" s="148" customFormat="1" ht="13.9" customHeight="1">
      <c r="A1617" s="137">
        <v>1617</v>
      </c>
      <c r="B1617" s="138" t="s">
        <v>2352</v>
      </c>
      <c r="C1617" s="138" t="s">
        <v>2353</v>
      </c>
      <c r="D1617" s="138"/>
      <c r="E1617" s="2">
        <v>0</v>
      </c>
      <c r="F1617" s="2" t="s">
        <v>284</v>
      </c>
      <c r="G1617" s="2" t="s">
        <v>2458</v>
      </c>
      <c r="H1617" s="2" t="s">
        <v>2459</v>
      </c>
      <c r="I1617" s="139" t="s">
        <v>277</v>
      </c>
      <c r="J1617" s="139" t="s">
        <v>277</v>
      </c>
      <c r="K1617" s="139" t="s">
        <v>478</v>
      </c>
      <c r="L1617" s="139" t="s">
        <v>298</v>
      </c>
      <c r="M1617" s="140" t="s">
        <v>8160</v>
      </c>
      <c r="N1617" s="141">
        <v>41</v>
      </c>
      <c r="O1617" s="142">
        <f t="shared" si="125"/>
        <v>84</v>
      </c>
      <c r="P1617" s="2">
        <v>84</v>
      </c>
      <c r="Q1617" s="2"/>
      <c r="R1617" s="143" t="e">
        <f t="shared" si="126"/>
        <v>#DIV/0!</v>
      </c>
      <c r="S1617" s="143">
        <f t="shared" si="127"/>
        <v>0</v>
      </c>
      <c r="T1617" s="144">
        <f>IF(P1617="nio",0,IF(P1617&gt;0,VLOOKUP(K1617,'3-Productie normen'!A:W,VLOOKUP(P1617,'3-Productie normen'!$B$37:$C$59,2,FALSE),FALSE)))/VLOOKUP(B1617,'2-Kosten per locatie'!$A$11:$C$31,3,FALSE)</f>
        <v>0</v>
      </c>
      <c r="U1617" s="144">
        <f t="shared" si="128"/>
        <v>0</v>
      </c>
      <c r="V1617" s="145" t="str">
        <f>VLOOKUP(K1617,'3-Productie normen'!A:AG,29,FALSE)</f>
        <v>B</v>
      </c>
      <c r="W1617" s="145"/>
      <c r="X1617" s="146"/>
      <c r="Y1617" s="147">
        <f t="shared" si="129"/>
        <v>3444</v>
      </c>
    </row>
    <row r="1618" spans="1:25" s="148" customFormat="1" ht="13.9" customHeight="1">
      <c r="A1618" s="137">
        <v>1618</v>
      </c>
      <c r="B1618" s="138" t="s">
        <v>2352</v>
      </c>
      <c r="C1618" s="138" t="s">
        <v>2353</v>
      </c>
      <c r="D1618" s="138"/>
      <c r="E1618" s="2">
        <v>0</v>
      </c>
      <c r="F1618" s="2" t="s">
        <v>284</v>
      </c>
      <c r="G1618" s="2" t="s">
        <v>2460</v>
      </c>
      <c r="H1618" s="2" t="s">
        <v>1733</v>
      </c>
      <c r="I1618" s="139" t="s">
        <v>277</v>
      </c>
      <c r="J1618" s="139" t="s">
        <v>277</v>
      </c>
      <c r="K1618" s="139" t="s">
        <v>478</v>
      </c>
      <c r="L1618" s="139" t="s">
        <v>298</v>
      </c>
      <c r="M1618" s="140" t="s">
        <v>8160</v>
      </c>
      <c r="N1618" s="141">
        <v>53.24</v>
      </c>
      <c r="O1618" s="142">
        <f t="shared" si="125"/>
        <v>84</v>
      </c>
      <c r="P1618" s="2">
        <v>84</v>
      </c>
      <c r="Q1618" s="2"/>
      <c r="R1618" s="143" t="e">
        <f t="shared" si="126"/>
        <v>#DIV/0!</v>
      </c>
      <c r="S1618" s="143">
        <f t="shared" si="127"/>
        <v>0</v>
      </c>
      <c r="T1618" s="144">
        <f>IF(P1618="nio",0,IF(P1618&gt;0,VLOOKUP(K1618,'3-Productie normen'!A:W,VLOOKUP(P1618,'3-Productie normen'!$B$37:$C$59,2,FALSE),FALSE)))/VLOOKUP(B1618,'2-Kosten per locatie'!$A$11:$C$31,3,FALSE)</f>
        <v>0</v>
      </c>
      <c r="U1618" s="144">
        <f t="shared" si="128"/>
        <v>0</v>
      </c>
      <c r="V1618" s="145" t="str">
        <f>VLOOKUP(K1618,'3-Productie normen'!A:AG,29,FALSE)</f>
        <v>B</v>
      </c>
      <c r="W1618" s="145"/>
      <c r="X1618" s="146"/>
      <c r="Y1618" s="147">
        <f t="shared" si="129"/>
        <v>4472.16</v>
      </c>
    </row>
    <row r="1619" spans="1:25" s="148" customFormat="1" ht="13.9" customHeight="1">
      <c r="A1619" s="137">
        <v>1619</v>
      </c>
      <c r="B1619" s="138" t="s">
        <v>2352</v>
      </c>
      <c r="C1619" s="138" t="s">
        <v>2353</v>
      </c>
      <c r="D1619" s="138"/>
      <c r="E1619" s="2">
        <v>0</v>
      </c>
      <c r="F1619" s="2" t="s">
        <v>284</v>
      </c>
      <c r="G1619" s="2" t="s">
        <v>2461</v>
      </c>
      <c r="H1619" s="2"/>
      <c r="I1619" s="139" t="s">
        <v>272</v>
      </c>
      <c r="J1619" s="139" t="s">
        <v>354</v>
      </c>
      <c r="K1619" s="139" t="s">
        <v>304</v>
      </c>
      <c r="L1619" s="139" t="s">
        <v>314</v>
      </c>
      <c r="M1619" s="140"/>
      <c r="N1619" s="141">
        <v>215.51</v>
      </c>
      <c r="O1619" s="142">
        <f t="shared" si="125"/>
        <v>210</v>
      </c>
      <c r="P1619" s="2">
        <v>210</v>
      </c>
      <c r="Q1619" s="2"/>
      <c r="R1619" s="143" t="e">
        <f t="shared" si="126"/>
        <v>#DIV/0!</v>
      </c>
      <c r="S1619" s="143">
        <f t="shared" si="127"/>
        <v>0</v>
      </c>
      <c r="T1619" s="144">
        <f>IF(P1619="nio",0,IF(P1619&gt;0,VLOOKUP(K1619,'3-Productie normen'!A:W,VLOOKUP(P1619,'3-Productie normen'!$B$37:$C$59,2,FALSE),FALSE)))/VLOOKUP(B1619,'2-Kosten per locatie'!$A$11:$C$31,3,FALSE)</f>
        <v>0</v>
      </c>
      <c r="U1619" s="144">
        <f t="shared" si="128"/>
        <v>0</v>
      </c>
      <c r="V1619" s="145" t="str">
        <f>VLOOKUP(K1619,'3-Productie normen'!A:AG,29,FALSE)</f>
        <v>V</v>
      </c>
      <c r="W1619" s="145"/>
      <c r="X1619" s="146"/>
      <c r="Y1619" s="147">
        <f t="shared" si="129"/>
        <v>45257.1</v>
      </c>
    </row>
    <row r="1620" spans="1:25" s="148" customFormat="1" ht="13.9" customHeight="1">
      <c r="A1620" s="137">
        <v>1620</v>
      </c>
      <c r="B1620" s="138" t="s">
        <v>2352</v>
      </c>
      <c r="C1620" s="138" t="s">
        <v>2353</v>
      </c>
      <c r="D1620" s="138"/>
      <c r="E1620" s="2">
        <v>0</v>
      </c>
      <c r="F1620" s="2" t="s">
        <v>284</v>
      </c>
      <c r="G1620" s="2" t="s">
        <v>2462</v>
      </c>
      <c r="H1620" s="2" t="s">
        <v>2463</v>
      </c>
      <c r="I1620" s="139" t="s">
        <v>272</v>
      </c>
      <c r="J1620" s="139" t="s">
        <v>2464</v>
      </c>
      <c r="K1620" s="139" t="s">
        <v>478</v>
      </c>
      <c r="L1620" s="139" t="s">
        <v>314</v>
      </c>
      <c r="M1620" s="140"/>
      <c r="N1620" s="141">
        <v>60.23</v>
      </c>
      <c r="O1620" s="142">
        <f t="shared" si="125"/>
        <v>210</v>
      </c>
      <c r="P1620" s="2">
        <v>210</v>
      </c>
      <c r="Q1620" s="2"/>
      <c r="R1620" s="143" t="e">
        <f t="shared" si="126"/>
        <v>#DIV/0!</v>
      </c>
      <c r="S1620" s="143">
        <f t="shared" si="127"/>
        <v>0</v>
      </c>
      <c r="T1620" s="144">
        <f>IF(P1620="nio",0,IF(P1620&gt;0,VLOOKUP(K1620,'3-Productie normen'!A:W,VLOOKUP(P1620,'3-Productie normen'!$B$37:$C$59,2,FALSE),FALSE)))/VLOOKUP(B1620,'2-Kosten per locatie'!$A$11:$C$31,3,FALSE)</f>
        <v>0</v>
      </c>
      <c r="U1620" s="144">
        <f t="shared" si="128"/>
        <v>0</v>
      </c>
      <c r="V1620" s="145" t="str">
        <f>VLOOKUP(K1620,'3-Productie normen'!A:AG,29,FALSE)</f>
        <v>B</v>
      </c>
      <c r="W1620" s="145"/>
      <c r="X1620" s="146"/>
      <c r="Y1620" s="147">
        <f t="shared" si="129"/>
        <v>12648.3</v>
      </c>
    </row>
    <row r="1621" spans="1:25" s="148" customFormat="1" ht="13.9" customHeight="1">
      <c r="A1621" s="137">
        <v>1621</v>
      </c>
      <c r="B1621" s="138" t="s">
        <v>2352</v>
      </c>
      <c r="C1621" s="138" t="s">
        <v>2353</v>
      </c>
      <c r="D1621" s="138"/>
      <c r="E1621" s="2">
        <v>0</v>
      </c>
      <c r="F1621" s="2" t="s">
        <v>284</v>
      </c>
      <c r="G1621" s="2" t="s">
        <v>2465</v>
      </c>
      <c r="H1621" s="2" t="s">
        <v>1691</v>
      </c>
      <c r="I1621" s="139" t="s">
        <v>272</v>
      </c>
      <c r="J1621" s="139" t="s">
        <v>2464</v>
      </c>
      <c r="K1621" s="139" t="s">
        <v>478</v>
      </c>
      <c r="L1621" s="139" t="s">
        <v>314</v>
      </c>
      <c r="M1621" s="140"/>
      <c r="N1621" s="141">
        <v>16.579999999999998</v>
      </c>
      <c r="O1621" s="142">
        <f t="shared" si="125"/>
        <v>210</v>
      </c>
      <c r="P1621" s="2">
        <v>210</v>
      </c>
      <c r="Q1621" s="2"/>
      <c r="R1621" s="143" t="e">
        <f t="shared" si="126"/>
        <v>#DIV/0!</v>
      </c>
      <c r="S1621" s="143">
        <f t="shared" si="127"/>
        <v>0</v>
      </c>
      <c r="T1621" s="144">
        <f>IF(P1621="nio",0,IF(P1621&gt;0,VLOOKUP(K1621,'3-Productie normen'!A:W,VLOOKUP(P1621,'3-Productie normen'!$B$37:$C$59,2,FALSE),FALSE)))/VLOOKUP(B1621,'2-Kosten per locatie'!$A$11:$C$31,3,FALSE)</f>
        <v>0</v>
      </c>
      <c r="U1621" s="144">
        <f t="shared" si="128"/>
        <v>0</v>
      </c>
      <c r="V1621" s="145" t="str">
        <f>VLOOKUP(K1621,'3-Productie normen'!A:AG,29,FALSE)</f>
        <v>B</v>
      </c>
      <c r="W1621" s="145"/>
      <c r="X1621" s="146"/>
      <c r="Y1621" s="147">
        <f t="shared" si="129"/>
        <v>3481.7999999999997</v>
      </c>
    </row>
    <row r="1622" spans="1:25" s="148" customFormat="1" ht="13.9" customHeight="1">
      <c r="A1622" s="137">
        <v>1622</v>
      </c>
      <c r="B1622" s="138" t="s">
        <v>2352</v>
      </c>
      <c r="C1622" s="138" t="s">
        <v>2353</v>
      </c>
      <c r="D1622" s="138"/>
      <c r="E1622" s="2">
        <v>0</v>
      </c>
      <c r="F1622" s="2" t="s">
        <v>284</v>
      </c>
      <c r="G1622" s="2" t="s">
        <v>2466</v>
      </c>
      <c r="H1622" s="2"/>
      <c r="I1622" s="139" t="s">
        <v>267</v>
      </c>
      <c r="J1622" s="139" t="s">
        <v>267</v>
      </c>
      <c r="K1622" s="139" t="s">
        <v>267</v>
      </c>
      <c r="L1622" s="139" t="s">
        <v>294</v>
      </c>
      <c r="M1622" s="140"/>
      <c r="N1622" s="141">
        <v>29.6</v>
      </c>
      <c r="O1622" s="142">
        <f t="shared" si="125"/>
        <v>2</v>
      </c>
      <c r="P1622" s="2">
        <v>2</v>
      </c>
      <c r="Q1622" s="2"/>
      <c r="R1622" s="143" t="e">
        <f t="shared" si="126"/>
        <v>#DIV/0!</v>
      </c>
      <c r="S1622" s="143">
        <f t="shared" si="127"/>
        <v>0</v>
      </c>
      <c r="T1622" s="144">
        <f>IF(P1622="nio",0,IF(P1622&gt;0,VLOOKUP(K1622,'3-Productie normen'!A:W,VLOOKUP(P1622,'3-Productie normen'!$B$37:$C$59,2,FALSE),FALSE)))/VLOOKUP(B1622,'2-Kosten per locatie'!$A$11:$C$31,3,FALSE)</f>
        <v>0</v>
      </c>
      <c r="U1622" s="144">
        <f t="shared" si="128"/>
        <v>0</v>
      </c>
      <c r="V1622" s="145" t="str">
        <f>VLOOKUP(K1622,'3-Productie normen'!A:AG,29,FALSE)</f>
        <v>V</v>
      </c>
      <c r="W1622" s="145"/>
      <c r="X1622" s="146"/>
      <c r="Y1622" s="147">
        <f t="shared" si="129"/>
        <v>59.2</v>
      </c>
    </row>
    <row r="1623" spans="1:25" s="148" customFormat="1" ht="13.9" customHeight="1">
      <c r="A1623" s="137">
        <v>1623</v>
      </c>
      <c r="B1623" s="138" t="s">
        <v>2352</v>
      </c>
      <c r="C1623" s="138" t="s">
        <v>2353</v>
      </c>
      <c r="D1623" s="138"/>
      <c r="E1623" s="2">
        <v>0</v>
      </c>
      <c r="F1623" s="2" t="s">
        <v>284</v>
      </c>
      <c r="G1623" s="2" t="s">
        <v>2467</v>
      </c>
      <c r="H1623" s="2"/>
      <c r="I1623" s="139" t="s">
        <v>277</v>
      </c>
      <c r="J1623" s="139" t="s">
        <v>277</v>
      </c>
      <c r="K1623" s="139" t="s">
        <v>478</v>
      </c>
      <c r="L1623" s="139" t="s">
        <v>294</v>
      </c>
      <c r="M1623" s="140"/>
      <c r="N1623" s="141">
        <v>6.44</v>
      </c>
      <c r="O1623" s="142">
        <f t="shared" si="125"/>
        <v>84</v>
      </c>
      <c r="P1623" s="2">
        <v>84</v>
      </c>
      <c r="Q1623" s="2"/>
      <c r="R1623" s="143" t="e">
        <f t="shared" si="126"/>
        <v>#DIV/0!</v>
      </c>
      <c r="S1623" s="143">
        <f t="shared" si="127"/>
        <v>0</v>
      </c>
      <c r="T1623" s="144">
        <f>IF(P1623="nio",0,IF(P1623&gt;0,VLOOKUP(K1623,'3-Productie normen'!A:W,VLOOKUP(P1623,'3-Productie normen'!$B$37:$C$59,2,FALSE),FALSE)))/VLOOKUP(B1623,'2-Kosten per locatie'!$A$11:$C$31,3,FALSE)</f>
        <v>0</v>
      </c>
      <c r="U1623" s="144">
        <f t="shared" si="128"/>
        <v>0</v>
      </c>
      <c r="V1623" s="145" t="str">
        <f>VLOOKUP(K1623,'3-Productie normen'!A:AG,29,FALSE)</f>
        <v>B</v>
      </c>
      <c r="W1623" s="145"/>
      <c r="X1623" s="146"/>
      <c r="Y1623" s="147">
        <f t="shared" si="129"/>
        <v>540.96</v>
      </c>
    </row>
    <row r="1624" spans="1:25" s="148" customFormat="1" ht="13.9" customHeight="1">
      <c r="A1624" s="137">
        <v>1624</v>
      </c>
      <c r="B1624" s="138" t="s">
        <v>2352</v>
      </c>
      <c r="C1624" s="138" t="s">
        <v>2353</v>
      </c>
      <c r="D1624" s="138"/>
      <c r="E1624" s="2">
        <v>0</v>
      </c>
      <c r="F1624" s="2" t="s">
        <v>284</v>
      </c>
      <c r="G1624" s="2" t="s">
        <v>2468</v>
      </c>
      <c r="H1624" s="2"/>
      <c r="I1624" s="139" t="s">
        <v>277</v>
      </c>
      <c r="J1624" s="139" t="s">
        <v>1619</v>
      </c>
      <c r="K1624" s="139" t="s">
        <v>478</v>
      </c>
      <c r="L1624" s="139" t="s">
        <v>294</v>
      </c>
      <c r="M1624" s="140"/>
      <c r="N1624" s="141">
        <v>6.28</v>
      </c>
      <c r="O1624" s="142">
        <f t="shared" si="125"/>
        <v>84</v>
      </c>
      <c r="P1624" s="2">
        <v>84</v>
      </c>
      <c r="Q1624" s="2"/>
      <c r="R1624" s="143" t="e">
        <f t="shared" si="126"/>
        <v>#DIV/0!</v>
      </c>
      <c r="S1624" s="143">
        <f t="shared" si="127"/>
        <v>0</v>
      </c>
      <c r="T1624" s="144">
        <f>IF(P1624="nio",0,IF(P1624&gt;0,VLOOKUP(K1624,'3-Productie normen'!A:W,VLOOKUP(P1624,'3-Productie normen'!$B$37:$C$59,2,FALSE),FALSE)))/VLOOKUP(B1624,'2-Kosten per locatie'!$A$11:$C$31,3,FALSE)</f>
        <v>0</v>
      </c>
      <c r="U1624" s="144">
        <f t="shared" si="128"/>
        <v>0</v>
      </c>
      <c r="V1624" s="145" t="str">
        <f>VLOOKUP(K1624,'3-Productie normen'!A:AG,29,FALSE)</f>
        <v>B</v>
      </c>
      <c r="W1624" s="145"/>
      <c r="X1624" s="146"/>
      <c r="Y1624" s="147">
        <f t="shared" si="129"/>
        <v>527.52</v>
      </c>
    </row>
    <row r="1625" spans="1:25" s="148" customFormat="1" ht="13.9" customHeight="1">
      <c r="A1625" s="137">
        <v>1625</v>
      </c>
      <c r="B1625" s="138" t="s">
        <v>2352</v>
      </c>
      <c r="C1625" s="138" t="s">
        <v>2353</v>
      </c>
      <c r="D1625" s="138"/>
      <c r="E1625" s="2">
        <v>0</v>
      </c>
      <c r="F1625" s="2" t="s">
        <v>284</v>
      </c>
      <c r="G1625" s="2" t="s">
        <v>2469</v>
      </c>
      <c r="H1625" s="2"/>
      <c r="I1625" s="139" t="s">
        <v>267</v>
      </c>
      <c r="J1625" s="139" t="s">
        <v>267</v>
      </c>
      <c r="K1625" s="139" t="s">
        <v>267</v>
      </c>
      <c r="L1625" s="139" t="s">
        <v>294</v>
      </c>
      <c r="M1625" s="140"/>
      <c r="N1625" s="141">
        <v>4.99</v>
      </c>
      <c r="O1625" s="142">
        <f t="shared" si="125"/>
        <v>2</v>
      </c>
      <c r="P1625" s="2">
        <v>2</v>
      </c>
      <c r="Q1625" s="2"/>
      <c r="R1625" s="143" t="e">
        <f t="shared" si="126"/>
        <v>#DIV/0!</v>
      </c>
      <c r="S1625" s="143">
        <f t="shared" si="127"/>
        <v>0</v>
      </c>
      <c r="T1625" s="144">
        <f>IF(P1625="nio",0,IF(P1625&gt;0,VLOOKUP(K1625,'3-Productie normen'!A:W,VLOOKUP(P1625,'3-Productie normen'!$B$37:$C$59,2,FALSE),FALSE)))/VLOOKUP(B1625,'2-Kosten per locatie'!$A$11:$C$31,3,FALSE)</f>
        <v>0</v>
      </c>
      <c r="U1625" s="144">
        <f t="shared" si="128"/>
        <v>0</v>
      </c>
      <c r="V1625" s="145" t="str">
        <f>VLOOKUP(K1625,'3-Productie normen'!A:AG,29,FALSE)</f>
        <v>V</v>
      </c>
      <c r="W1625" s="145"/>
      <c r="X1625" s="146"/>
      <c r="Y1625" s="147">
        <f t="shared" si="129"/>
        <v>9.98</v>
      </c>
    </row>
    <row r="1626" spans="1:25" s="148" customFormat="1" ht="13.9" customHeight="1">
      <c r="A1626" s="137">
        <v>1626</v>
      </c>
      <c r="B1626" s="138" t="s">
        <v>2352</v>
      </c>
      <c r="C1626" s="138" t="s">
        <v>2353</v>
      </c>
      <c r="D1626" s="138"/>
      <c r="E1626" s="2">
        <v>0</v>
      </c>
      <c r="F1626" s="2" t="s">
        <v>284</v>
      </c>
      <c r="G1626" s="2" t="s">
        <v>2470</v>
      </c>
      <c r="H1626" s="2"/>
      <c r="I1626" s="139" t="s">
        <v>267</v>
      </c>
      <c r="J1626" s="139" t="s">
        <v>267</v>
      </c>
      <c r="K1626" s="139" t="s">
        <v>267</v>
      </c>
      <c r="L1626" s="139" t="s">
        <v>294</v>
      </c>
      <c r="M1626" s="140"/>
      <c r="N1626" s="141">
        <v>6.08</v>
      </c>
      <c r="O1626" s="142">
        <f t="shared" si="125"/>
        <v>2</v>
      </c>
      <c r="P1626" s="2">
        <v>2</v>
      </c>
      <c r="Q1626" s="2"/>
      <c r="R1626" s="143" t="e">
        <f t="shared" si="126"/>
        <v>#DIV/0!</v>
      </c>
      <c r="S1626" s="143">
        <f t="shared" si="127"/>
        <v>0</v>
      </c>
      <c r="T1626" s="144">
        <f>IF(P1626="nio",0,IF(P1626&gt;0,VLOOKUP(K1626,'3-Productie normen'!A:W,VLOOKUP(P1626,'3-Productie normen'!$B$37:$C$59,2,FALSE),FALSE)))/VLOOKUP(B1626,'2-Kosten per locatie'!$A$11:$C$31,3,FALSE)</f>
        <v>0</v>
      </c>
      <c r="U1626" s="144">
        <f t="shared" si="128"/>
        <v>0</v>
      </c>
      <c r="V1626" s="145" t="str">
        <f>VLOOKUP(K1626,'3-Productie normen'!A:AG,29,FALSE)</f>
        <v>V</v>
      </c>
      <c r="W1626" s="145"/>
      <c r="X1626" s="146"/>
      <c r="Y1626" s="147">
        <f t="shared" si="129"/>
        <v>12.16</v>
      </c>
    </row>
    <row r="1627" spans="1:25" s="148" customFormat="1" ht="13.9" customHeight="1">
      <c r="A1627" s="137">
        <v>1627</v>
      </c>
      <c r="B1627" s="138" t="s">
        <v>2352</v>
      </c>
      <c r="C1627" s="138" t="s">
        <v>2353</v>
      </c>
      <c r="D1627" s="138"/>
      <c r="E1627" s="2">
        <v>0</v>
      </c>
      <c r="F1627" s="2" t="s">
        <v>284</v>
      </c>
      <c r="G1627" s="2" t="s">
        <v>2471</v>
      </c>
      <c r="H1627" s="2"/>
      <c r="I1627" s="139" t="s">
        <v>267</v>
      </c>
      <c r="J1627" s="139" t="s">
        <v>267</v>
      </c>
      <c r="K1627" s="139" t="s">
        <v>267</v>
      </c>
      <c r="L1627" s="139" t="s">
        <v>294</v>
      </c>
      <c r="M1627" s="140"/>
      <c r="N1627" s="141">
        <v>8.67</v>
      </c>
      <c r="O1627" s="142">
        <f t="shared" si="125"/>
        <v>2</v>
      </c>
      <c r="P1627" s="2">
        <v>2</v>
      </c>
      <c r="Q1627" s="2"/>
      <c r="R1627" s="143" t="e">
        <f t="shared" si="126"/>
        <v>#DIV/0!</v>
      </c>
      <c r="S1627" s="143">
        <f t="shared" si="127"/>
        <v>0</v>
      </c>
      <c r="T1627" s="144">
        <f>IF(P1627="nio",0,IF(P1627&gt;0,VLOOKUP(K1627,'3-Productie normen'!A:W,VLOOKUP(P1627,'3-Productie normen'!$B$37:$C$59,2,FALSE),FALSE)))/VLOOKUP(B1627,'2-Kosten per locatie'!$A$11:$C$31,3,FALSE)</f>
        <v>0</v>
      </c>
      <c r="U1627" s="144">
        <f t="shared" si="128"/>
        <v>0</v>
      </c>
      <c r="V1627" s="145" t="str">
        <f>VLOOKUP(K1627,'3-Productie normen'!A:AG,29,FALSE)</f>
        <v>V</v>
      </c>
      <c r="W1627" s="145"/>
      <c r="X1627" s="146"/>
      <c r="Y1627" s="147">
        <f t="shared" si="129"/>
        <v>17.34</v>
      </c>
    </row>
    <row r="1628" spans="1:25" s="148" customFormat="1" ht="13.9" customHeight="1">
      <c r="A1628" s="137">
        <v>1628</v>
      </c>
      <c r="B1628" s="138" t="s">
        <v>2352</v>
      </c>
      <c r="C1628" s="138" t="s">
        <v>2353</v>
      </c>
      <c r="D1628" s="138"/>
      <c r="E1628" s="2">
        <v>0</v>
      </c>
      <c r="F1628" s="2" t="s">
        <v>284</v>
      </c>
      <c r="G1628" s="2" t="s">
        <v>2472</v>
      </c>
      <c r="H1628" s="2"/>
      <c r="I1628" s="139" t="s">
        <v>272</v>
      </c>
      <c r="J1628" s="139" t="s">
        <v>309</v>
      </c>
      <c r="K1628" s="139" t="s">
        <v>259</v>
      </c>
      <c r="L1628" s="139" t="s">
        <v>294</v>
      </c>
      <c r="M1628" s="140"/>
      <c r="N1628" s="141">
        <v>90.93</v>
      </c>
      <c r="O1628" s="142">
        <f t="shared" si="125"/>
        <v>0</v>
      </c>
      <c r="P1628" s="2" t="s">
        <v>477</v>
      </c>
      <c r="Q1628" s="2"/>
      <c r="R1628" s="143">
        <f t="shared" si="126"/>
        <v>0</v>
      </c>
      <c r="S1628" s="143">
        <f t="shared" si="127"/>
        <v>0</v>
      </c>
      <c r="T1628" s="144">
        <f>IF(P1628="nio",0,IF(P1628&gt;0,VLOOKUP(K1628,'3-Productie normen'!A:W,VLOOKUP(P1628,'3-Productie normen'!$B$37:$C$59,2,FALSE),FALSE)))/VLOOKUP(B1628,'2-Kosten per locatie'!$A$11:$C$31,3,FALSE)</f>
        <v>0</v>
      </c>
      <c r="U1628" s="144">
        <f t="shared" si="128"/>
        <v>0</v>
      </c>
      <c r="V1628" s="145">
        <f>VLOOKUP(K1628,'3-Productie normen'!A:AG,29,FALSE)</f>
        <v>0</v>
      </c>
      <c r="W1628" s="145"/>
      <c r="X1628" s="146"/>
      <c r="Y1628" s="147">
        <f t="shared" si="129"/>
        <v>0</v>
      </c>
    </row>
    <row r="1629" spans="1:25" s="148" customFormat="1" ht="13.9" customHeight="1">
      <c r="A1629" s="137">
        <v>1629</v>
      </c>
      <c r="B1629" s="138" t="s">
        <v>2352</v>
      </c>
      <c r="C1629" s="138" t="s">
        <v>2353</v>
      </c>
      <c r="D1629" s="138"/>
      <c r="E1629" s="2">
        <v>0</v>
      </c>
      <c r="F1629" s="2" t="s">
        <v>284</v>
      </c>
      <c r="G1629" s="2" t="s">
        <v>2473</v>
      </c>
      <c r="H1629" s="2"/>
      <c r="I1629" s="139" t="s">
        <v>267</v>
      </c>
      <c r="J1629" s="139" t="s">
        <v>267</v>
      </c>
      <c r="K1629" s="139" t="s">
        <v>267</v>
      </c>
      <c r="L1629" s="139" t="s">
        <v>294</v>
      </c>
      <c r="M1629" s="140"/>
      <c r="N1629" s="141">
        <v>12.55</v>
      </c>
      <c r="O1629" s="142">
        <f t="shared" si="125"/>
        <v>2</v>
      </c>
      <c r="P1629" s="2">
        <v>2</v>
      </c>
      <c r="Q1629" s="2"/>
      <c r="R1629" s="143" t="e">
        <f t="shared" si="126"/>
        <v>#DIV/0!</v>
      </c>
      <c r="S1629" s="143">
        <f t="shared" si="127"/>
        <v>0</v>
      </c>
      <c r="T1629" s="144">
        <f>IF(P1629="nio",0,IF(P1629&gt;0,VLOOKUP(K1629,'3-Productie normen'!A:W,VLOOKUP(P1629,'3-Productie normen'!$B$37:$C$59,2,FALSE),FALSE)))/VLOOKUP(B1629,'2-Kosten per locatie'!$A$11:$C$31,3,FALSE)</f>
        <v>0</v>
      </c>
      <c r="U1629" s="144">
        <f t="shared" si="128"/>
        <v>0</v>
      </c>
      <c r="V1629" s="145" t="str">
        <f>VLOOKUP(K1629,'3-Productie normen'!A:AG,29,FALSE)</f>
        <v>V</v>
      </c>
      <c r="W1629" s="145"/>
      <c r="X1629" s="146"/>
      <c r="Y1629" s="147">
        <f t="shared" si="129"/>
        <v>25.1</v>
      </c>
    </row>
    <row r="1630" spans="1:25" s="148" customFormat="1" ht="13.9" customHeight="1">
      <c r="A1630" s="137">
        <v>1630</v>
      </c>
      <c r="B1630" s="138" t="s">
        <v>2352</v>
      </c>
      <c r="C1630" s="138" t="s">
        <v>2353</v>
      </c>
      <c r="D1630" s="138"/>
      <c r="E1630" s="2">
        <v>0</v>
      </c>
      <c r="F1630" s="2" t="s">
        <v>372</v>
      </c>
      <c r="G1630" s="2" t="s">
        <v>2474</v>
      </c>
      <c r="H1630" s="2"/>
      <c r="I1630" s="139" t="s">
        <v>484</v>
      </c>
      <c r="J1630" s="139" t="s">
        <v>57</v>
      </c>
      <c r="K1630" s="139" t="s">
        <v>259</v>
      </c>
      <c r="L1630" s="139" t="s">
        <v>2362</v>
      </c>
      <c r="M1630" s="140"/>
      <c r="N1630" s="141">
        <v>4.1100000000000003</v>
      </c>
      <c r="O1630" s="142">
        <f t="shared" si="125"/>
        <v>0</v>
      </c>
      <c r="P1630" s="2" t="s">
        <v>477</v>
      </c>
      <c r="Q1630" s="2"/>
      <c r="R1630" s="143">
        <f t="shared" si="126"/>
        <v>0</v>
      </c>
      <c r="S1630" s="143">
        <f t="shared" si="127"/>
        <v>0</v>
      </c>
      <c r="T1630" s="144">
        <f>IF(P1630="nio",0,IF(P1630&gt;0,VLOOKUP(K1630,'3-Productie normen'!A:W,VLOOKUP(P1630,'3-Productie normen'!$B$37:$C$59,2,FALSE),FALSE)))/VLOOKUP(B1630,'2-Kosten per locatie'!$A$11:$C$31,3,FALSE)</f>
        <v>0</v>
      </c>
      <c r="U1630" s="144">
        <f t="shared" si="128"/>
        <v>0</v>
      </c>
      <c r="V1630" s="145">
        <f>VLOOKUP(K1630,'3-Productie normen'!A:AG,29,FALSE)</f>
        <v>0</v>
      </c>
      <c r="W1630" s="145"/>
      <c r="X1630" s="146"/>
      <c r="Y1630" s="147">
        <f t="shared" si="129"/>
        <v>0</v>
      </c>
    </row>
    <row r="1631" spans="1:25" s="148" customFormat="1" ht="13.9" customHeight="1">
      <c r="A1631" s="137">
        <v>1631</v>
      </c>
      <c r="B1631" s="138" t="s">
        <v>2352</v>
      </c>
      <c r="C1631" s="138" t="s">
        <v>2353</v>
      </c>
      <c r="D1631" s="138"/>
      <c r="E1631" s="2">
        <v>0</v>
      </c>
      <c r="F1631" s="2" t="s">
        <v>372</v>
      </c>
      <c r="G1631" s="2" t="s">
        <v>2475</v>
      </c>
      <c r="H1631" s="2"/>
      <c r="I1631" s="139" t="s">
        <v>484</v>
      </c>
      <c r="J1631" s="139" t="s">
        <v>57</v>
      </c>
      <c r="K1631" s="139" t="s">
        <v>259</v>
      </c>
      <c r="L1631" s="139" t="s">
        <v>2362</v>
      </c>
      <c r="M1631" s="140"/>
      <c r="N1631" s="141">
        <v>3.99</v>
      </c>
      <c r="O1631" s="142">
        <f t="shared" si="125"/>
        <v>0</v>
      </c>
      <c r="P1631" s="2" t="s">
        <v>477</v>
      </c>
      <c r="Q1631" s="2"/>
      <c r="R1631" s="143">
        <f t="shared" si="126"/>
        <v>0</v>
      </c>
      <c r="S1631" s="143">
        <f t="shared" si="127"/>
        <v>0</v>
      </c>
      <c r="T1631" s="144">
        <f>IF(P1631="nio",0,IF(P1631&gt;0,VLOOKUP(K1631,'3-Productie normen'!A:W,VLOOKUP(P1631,'3-Productie normen'!$B$37:$C$59,2,FALSE),FALSE)))/VLOOKUP(B1631,'2-Kosten per locatie'!$A$11:$C$31,3,FALSE)</f>
        <v>0</v>
      </c>
      <c r="U1631" s="144">
        <f t="shared" si="128"/>
        <v>0</v>
      </c>
      <c r="V1631" s="145">
        <f>VLOOKUP(K1631,'3-Productie normen'!A:AG,29,FALSE)</f>
        <v>0</v>
      </c>
      <c r="W1631" s="145"/>
      <c r="X1631" s="146"/>
      <c r="Y1631" s="147">
        <f t="shared" si="129"/>
        <v>0</v>
      </c>
    </row>
    <row r="1632" spans="1:25" s="148" customFormat="1" ht="13.9" customHeight="1">
      <c r="A1632" s="137">
        <v>1632</v>
      </c>
      <c r="B1632" s="138" t="s">
        <v>2352</v>
      </c>
      <c r="C1632" s="138" t="s">
        <v>2353</v>
      </c>
      <c r="D1632" s="138"/>
      <c r="E1632" s="2">
        <v>0</v>
      </c>
      <c r="F1632" s="2" t="s">
        <v>372</v>
      </c>
      <c r="G1632" s="2" t="s">
        <v>2476</v>
      </c>
      <c r="H1632" s="2"/>
      <c r="I1632" s="139" t="s">
        <v>484</v>
      </c>
      <c r="J1632" s="139" t="s">
        <v>56</v>
      </c>
      <c r="K1632" s="139" t="s">
        <v>248</v>
      </c>
      <c r="L1632" s="139" t="s">
        <v>298</v>
      </c>
      <c r="M1632" s="140" t="s">
        <v>8160</v>
      </c>
      <c r="N1632" s="141">
        <v>32.1</v>
      </c>
      <c r="O1632" s="142">
        <f t="shared" si="125"/>
        <v>210</v>
      </c>
      <c r="P1632" s="2">
        <v>210</v>
      </c>
      <c r="Q1632" s="2"/>
      <c r="R1632" s="143" t="e">
        <f t="shared" si="126"/>
        <v>#DIV/0!</v>
      </c>
      <c r="S1632" s="143">
        <f t="shared" si="127"/>
        <v>0</v>
      </c>
      <c r="T1632" s="144">
        <f>IF(P1632="nio",0,IF(P1632&gt;0,VLOOKUP(K1632,'3-Productie normen'!A:W,VLOOKUP(P1632,'3-Productie normen'!$B$37:$C$59,2,FALSE),FALSE)))/VLOOKUP(B1632,'2-Kosten per locatie'!$A$11:$C$31,3,FALSE)</f>
        <v>0</v>
      </c>
      <c r="U1632" s="144">
        <f t="shared" si="128"/>
        <v>0</v>
      </c>
      <c r="V1632" s="145" t="str">
        <f>VLOOKUP(K1632,'3-Productie normen'!A:AG,29,FALSE)</f>
        <v>V</v>
      </c>
      <c r="W1632" s="145"/>
      <c r="X1632" s="146"/>
      <c r="Y1632" s="147">
        <f t="shared" si="129"/>
        <v>6741</v>
      </c>
    </row>
    <row r="1633" spans="1:25" s="148" customFormat="1" ht="13.9" customHeight="1">
      <c r="A1633" s="137">
        <v>1633</v>
      </c>
      <c r="B1633" s="138" t="s">
        <v>2352</v>
      </c>
      <c r="C1633" s="138" t="s">
        <v>2353</v>
      </c>
      <c r="D1633" s="138"/>
      <c r="E1633" s="2">
        <v>0</v>
      </c>
      <c r="F1633" s="2" t="s">
        <v>372</v>
      </c>
      <c r="G1633" s="2" t="s">
        <v>2477</v>
      </c>
      <c r="H1633" s="2"/>
      <c r="I1633" s="139" t="s">
        <v>484</v>
      </c>
      <c r="J1633" s="139" t="s">
        <v>56</v>
      </c>
      <c r="K1633" s="139" t="s">
        <v>248</v>
      </c>
      <c r="L1633" s="139" t="s">
        <v>298</v>
      </c>
      <c r="M1633" s="140" t="s">
        <v>8160</v>
      </c>
      <c r="N1633" s="141">
        <v>34.78</v>
      </c>
      <c r="O1633" s="142">
        <f t="shared" si="125"/>
        <v>210</v>
      </c>
      <c r="P1633" s="2">
        <v>210</v>
      </c>
      <c r="Q1633" s="2"/>
      <c r="R1633" s="143" t="e">
        <f t="shared" si="126"/>
        <v>#DIV/0!</v>
      </c>
      <c r="S1633" s="143">
        <f t="shared" si="127"/>
        <v>0</v>
      </c>
      <c r="T1633" s="144">
        <f>IF(P1633="nio",0,IF(P1633&gt;0,VLOOKUP(K1633,'3-Productie normen'!A:W,VLOOKUP(P1633,'3-Productie normen'!$B$37:$C$59,2,FALSE),FALSE)))/VLOOKUP(B1633,'2-Kosten per locatie'!$A$11:$C$31,3,FALSE)</f>
        <v>0</v>
      </c>
      <c r="U1633" s="144">
        <f t="shared" si="128"/>
        <v>0</v>
      </c>
      <c r="V1633" s="145" t="str">
        <f>VLOOKUP(K1633,'3-Productie normen'!A:AG,29,FALSE)</f>
        <v>V</v>
      </c>
      <c r="W1633" s="145"/>
      <c r="X1633" s="146"/>
      <c r="Y1633" s="147">
        <f t="shared" si="129"/>
        <v>7303.8</v>
      </c>
    </row>
    <row r="1634" spans="1:25" s="148" customFormat="1" ht="13.9" customHeight="1">
      <c r="A1634" s="137">
        <v>1634</v>
      </c>
      <c r="B1634" s="138" t="s">
        <v>2352</v>
      </c>
      <c r="C1634" s="138" t="s">
        <v>2353</v>
      </c>
      <c r="D1634" s="138"/>
      <c r="E1634" s="2">
        <v>0</v>
      </c>
      <c r="F1634" s="2" t="s">
        <v>372</v>
      </c>
      <c r="G1634" s="2" t="s">
        <v>2478</v>
      </c>
      <c r="H1634" s="2"/>
      <c r="I1634" s="139" t="s">
        <v>484</v>
      </c>
      <c r="J1634" s="139" t="s">
        <v>56</v>
      </c>
      <c r="K1634" s="139" t="s">
        <v>248</v>
      </c>
      <c r="L1634" s="139" t="s">
        <v>2366</v>
      </c>
      <c r="M1634" s="140"/>
      <c r="N1634" s="141">
        <v>7.67</v>
      </c>
      <c r="O1634" s="142">
        <f t="shared" si="125"/>
        <v>210</v>
      </c>
      <c r="P1634" s="2">
        <v>210</v>
      </c>
      <c r="Q1634" s="2"/>
      <c r="R1634" s="143" t="e">
        <f t="shared" si="126"/>
        <v>#DIV/0!</v>
      </c>
      <c r="S1634" s="143">
        <f t="shared" si="127"/>
        <v>0</v>
      </c>
      <c r="T1634" s="144">
        <f>IF(P1634="nio",0,IF(P1634&gt;0,VLOOKUP(K1634,'3-Productie normen'!A:W,VLOOKUP(P1634,'3-Productie normen'!$B$37:$C$59,2,FALSE),FALSE)))/VLOOKUP(B1634,'2-Kosten per locatie'!$A$11:$C$31,3,FALSE)</f>
        <v>0</v>
      </c>
      <c r="U1634" s="144">
        <f t="shared" si="128"/>
        <v>0</v>
      </c>
      <c r="V1634" s="145" t="str">
        <f>VLOOKUP(K1634,'3-Productie normen'!A:AG,29,FALSE)</f>
        <v>V</v>
      </c>
      <c r="W1634" s="145"/>
      <c r="X1634" s="146"/>
      <c r="Y1634" s="147">
        <f t="shared" si="129"/>
        <v>1610.7</v>
      </c>
    </row>
    <row r="1635" spans="1:25" s="148" customFormat="1" ht="13.9" customHeight="1">
      <c r="A1635" s="137">
        <v>1635</v>
      </c>
      <c r="B1635" s="138" t="s">
        <v>2352</v>
      </c>
      <c r="C1635" s="138" t="s">
        <v>2353</v>
      </c>
      <c r="D1635" s="138"/>
      <c r="E1635" s="2">
        <v>0</v>
      </c>
      <c r="F1635" s="2" t="s">
        <v>372</v>
      </c>
      <c r="G1635" s="2" t="s">
        <v>2479</v>
      </c>
      <c r="H1635" s="2"/>
      <c r="I1635" s="139" t="s">
        <v>484</v>
      </c>
      <c r="J1635" s="139" t="s">
        <v>56</v>
      </c>
      <c r="K1635" s="139" t="s">
        <v>248</v>
      </c>
      <c r="L1635" s="139" t="s">
        <v>2366</v>
      </c>
      <c r="M1635" s="140"/>
      <c r="N1635" s="141">
        <v>16.55</v>
      </c>
      <c r="O1635" s="142">
        <f t="shared" si="125"/>
        <v>210</v>
      </c>
      <c r="P1635" s="2">
        <v>210</v>
      </c>
      <c r="Q1635" s="2"/>
      <c r="R1635" s="143" t="e">
        <f t="shared" si="126"/>
        <v>#DIV/0!</v>
      </c>
      <c r="S1635" s="143">
        <f t="shared" si="127"/>
        <v>0</v>
      </c>
      <c r="T1635" s="144">
        <f>IF(P1635="nio",0,IF(P1635&gt;0,VLOOKUP(K1635,'3-Productie normen'!A:W,VLOOKUP(P1635,'3-Productie normen'!$B$37:$C$59,2,FALSE),FALSE)))/VLOOKUP(B1635,'2-Kosten per locatie'!$A$11:$C$31,3,FALSE)</f>
        <v>0</v>
      </c>
      <c r="U1635" s="144">
        <f t="shared" si="128"/>
        <v>0</v>
      </c>
      <c r="V1635" s="145" t="str">
        <f>VLOOKUP(K1635,'3-Productie normen'!A:AG,29,FALSE)</f>
        <v>V</v>
      </c>
      <c r="W1635" s="145"/>
      <c r="X1635" s="146"/>
      <c r="Y1635" s="147">
        <f t="shared" si="129"/>
        <v>3475.5</v>
      </c>
    </row>
    <row r="1636" spans="1:25" s="148" customFormat="1" ht="13.9" customHeight="1">
      <c r="A1636" s="137">
        <v>1636</v>
      </c>
      <c r="B1636" s="138" t="s">
        <v>2352</v>
      </c>
      <c r="C1636" s="138" t="s">
        <v>2353</v>
      </c>
      <c r="D1636" s="138"/>
      <c r="E1636" s="2">
        <v>0</v>
      </c>
      <c r="F1636" s="2" t="s">
        <v>372</v>
      </c>
      <c r="G1636" s="2" t="s">
        <v>2480</v>
      </c>
      <c r="H1636" s="2"/>
      <c r="I1636" s="139" t="s">
        <v>484</v>
      </c>
      <c r="J1636" s="139" t="s">
        <v>56</v>
      </c>
      <c r="K1636" s="139" t="s">
        <v>248</v>
      </c>
      <c r="L1636" s="139" t="s">
        <v>2366</v>
      </c>
      <c r="M1636" s="140"/>
      <c r="N1636" s="141">
        <v>7.73</v>
      </c>
      <c r="O1636" s="142">
        <f t="shared" si="125"/>
        <v>210</v>
      </c>
      <c r="P1636" s="2">
        <v>210</v>
      </c>
      <c r="Q1636" s="2"/>
      <c r="R1636" s="143" t="e">
        <f t="shared" si="126"/>
        <v>#DIV/0!</v>
      </c>
      <c r="S1636" s="143">
        <f t="shared" si="127"/>
        <v>0</v>
      </c>
      <c r="T1636" s="144">
        <f>IF(P1636="nio",0,IF(P1636&gt;0,VLOOKUP(K1636,'3-Productie normen'!A:W,VLOOKUP(P1636,'3-Productie normen'!$B$37:$C$59,2,FALSE),FALSE)))/VLOOKUP(B1636,'2-Kosten per locatie'!$A$11:$C$31,3,FALSE)</f>
        <v>0</v>
      </c>
      <c r="U1636" s="144">
        <f t="shared" si="128"/>
        <v>0</v>
      </c>
      <c r="V1636" s="145" t="str">
        <f>VLOOKUP(K1636,'3-Productie normen'!A:AG,29,FALSE)</f>
        <v>V</v>
      </c>
      <c r="W1636" s="145"/>
      <c r="X1636" s="146"/>
      <c r="Y1636" s="147">
        <f t="shared" si="129"/>
        <v>1623.3000000000002</v>
      </c>
    </row>
    <row r="1637" spans="1:25" s="148" customFormat="1" ht="13.9" customHeight="1">
      <c r="A1637" s="137">
        <v>1637</v>
      </c>
      <c r="B1637" s="138" t="s">
        <v>2352</v>
      </c>
      <c r="C1637" s="138" t="s">
        <v>2353</v>
      </c>
      <c r="D1637" s="138"/>
      <c r="E1637" s="2">
        <v>0</v>
      </c>
      <c r="F1637" s="2" t="s">
        <v>372</v>
      </c>
      <c r="G1637" s="2" t="s">
        <v>2481</v>
      </c>
      <c r="H1637" s="2"/>
      <c r="I1637" s="139" t="s">
        <v>484</v>
      </c>
      <c r="J1637" s="139" t="s">
        <v>56</v>
      </c>
      <c r="K1637" s="139" t="s">
        <v>248</v>
      </c>
      <c r="L1637" s="139" t="s">
        <v>2366</v>
      </c>
      <c r="M1637" s="140"/>
      <c r="N1637" s="141">
        <v>16.55</v>
      </c>
      <c r="O1637" s="142">
        <f t="shared" si="125"/>
        <v>210</v>
      </c>
      <c r="P1637" s="2">
        <v>210</v>
      </c>
      <c r="Q1637" s="2"/>
      <c r="R1637" s="143" t="e">
        <f t="shared" si="126"/>
        <v>#DIV/0!</v>
      </c>
      <c r="S1637" s="143">
        <f t="shared" si="127"/>
        <v>0</v>
      </c>
      <c r="T1637" s="144">
        <f>IF(P1637="nio",0,IF(P1637&gt;0,VLOOKUP(K1637,'3-Productie normen'!A:W,VLOOKUP(P1637,'3-Productie normen'!$B$37:$C$59,2,FALSE),FALSE)))/VLOOKUP(B1637,'2-Kosten per locatie'!$A$11:$C$31,3,FALSE)</f>
        <v>0</v>
      </c>
      <c r="U1637" s="144">
        <f t="shared" si="128"/>
        <v>0</v>
      </c>
      <c r="V1637" s="145" t="str">
        <f>VLOOKUP(K1637,'3-Productie normen'!A:AG,29,FALSE)</f>
        <v>V</v>
      </c>
      <c r="W1637" s="145"/>
      <c r="X1637" s="146"/>
      <c r="Y1637" s="147">
        <f t="shared" si="129"/>
        <v>3475.5</v>
      </c>
    </row>
    <row r="1638" spans="1:25" s="148" customFormat="1" ht="13.9" customHeight="1">
      <c r="A1638" s="137">
        <v>1638</v>
      </c>
      <c r="B1638" s="138" t="s">
        <v>2352</v>
      </c>
      <c r="C1638" s="138" t="s">
        <v>2353</v>
      </c>
      <c r="D1638" s="138"/>
      <c r="E1638" s="2">
        <v>0</v>
      </c>
      <c r="F1638" s="2" t="s">
        <v>372</v>
      </c>
      <c r="G1638" s="2" t="s">
        <v>2482</v>
      </c>
      <c r="H1638" s="2"/>
      <c r="I1638" s="139" t="s">
        <v>484</v>
      </c>
      <c r="J1638" s="139" t="s">
        <v>56</v>
      </c>
      <c r="K1638" s="139" t="s">
        <v>248</v>
      </c>
      <c r="L1638" s="139" t="s">
        <v>2366</v>
      </c>
      <c r="M1638" s="140"/>
      <c r="N1638" s="141">
        <v>8.6999999999999993</v>
      </c>
      <c r="O1638" s="142">
        <f t="shared" si="125"/>
        <v>210</v>
      </c>
      <c r="P1638" s="2">
        <v>210</v>
      </c>
      <c r="Q1638" s="2"/>
      <c r="R1638" s="143" t="e">
        <f t="shared" si="126"/>
        <v>#DIV/0!</v>
      </c>
      <c r="S1638" s="143">
        <f t="shared" si="127"/>
        <v>0</v>
      </c>
      <c r="T1638" s="144">
        <f>IF(P1638="nio",0,IF(P1638&gt;0,VLOOKUP(K1638,'3-Productie normen'!A:W,VLOOKUP(P1638,'3-Productie normen'!$B$37:$C$59,2,FALSE),FALSE)))/VLOOKUP(B1638,'2-Kosten per locatie'!$A$11:$C$31,3,FALSE)</f>
        <v>0</v>
      </c>
      <c r="U1638" s="144">
        <f t="shared" si="128"/>
        <v>0</v>
      </c>
      <c r="V1638" s="145" t="str">
        <f>VLOOKUP(K1638,'3-Productie normen'!A:AG,29,FALSE)</f>
        <v>V</v>
      </c>
      <c r="W1638" s="145"/>
      <c r="X1638" s="146"/>
      <c r="Y1638" s="147">
        <f t="shared" si="129"/>
        <v>1826.9999999999998</v>
      </c>
    </row>
    <row r="1639" spans="1:25" s="148" customFormat="1" ht="13.9" customHeight="1">
      <c r="A1639" s="137">
        <v>1639</v>
      </c>
      <c r="B1639" s="138" t="s">
        <v>2352</v>
      </c>
      <c r="C1639" s="138" t="s">
        <v>2353</v>
      </c>
      <c r="D1639" s="138"/>
      <c r="E1639" s="2">
        <v>0</v>
      </c>
      <c r="F1639" s="2" t="s">
        <v>372</v>
      </c>
      <c r="G1639" s="2" t="s">
        <v>2483</v>
      </c>
      <c r="H1639" s="2"/>
      <c r="I1639" s="139" t="s">
        <v>484</v>
      </c>
      <c r="J1639" s="139" t="s">
        <v>56</v>
      </c>
      <c r="K1639" s="139" t="s">
        <v>248</v>
      </c>
      <c r="L1639" s="139" t="s">
        <v>2366</v>
      </c>
      <c r="M1639" s="140"/>
      <c r="N1639" s="141">
        <v>18.09</v>
      </c>
      <c r="O1639" s="142">
        <f t="shared" si="125"/>
        <v>210</v>
      </c>
      <c r="P1639" s="2">
        <v>210</v>
      </c>
      <c r="Q1639" s="2"/>
      <c r="R1639" s="143" t="e">
        <f t="shared" si="126"/>
        <v>#DIV/0!</v>
      </c>
      <c r="S1639" s="143">
        <f t="shared" si="127"/>
        <v>0</v>
      </c>
      <c r="T1639" s="144">
        <f>IF(P1639="nio",0,IF(P1639&gt;0,VLOOKUP(K1639,'3-Productie normen'!A:W,VLOOKUP(P1639,'3-Productie normen'!$B$37:$C$59,2,FALSE),FALSE)))/VLOOKUP(B1639,'2-Kosten per locatie'!$A$11:$C$31,3,FALSE)</f>
        <v>0</v>
      </c>
      <c r="U1639" s="144">
        <f t="shared" si="128"/>
        <v>0</v>
      </c>
      <c r="V1639" s="145" t="str">
        <f>VLOOKUP(K1639,'3-Productie normen'!A:AG,29,FALSE)</f>
        <v>V</v>
      </c>
      <c r="W1639" s="145"/>
      <c r="X1639" s="146"/>
      <c r="Y1639" s="147">
        <f t="shared" si="129"/>
        <v>3798.9</v>
      </c>
    </row>
    <row r="1640" spans="1:25" s="148" customFormat="1" ht="13.9" customHeight="1">
      <c r="A1640" s="137">
        <v>1640</v>
      </c>
      <c r="B1640" s="138" t="s">
        <v>2352</v>
      </c>
      <c r="C1640" s="138" t="s">
        <v>2353</v>
      </c>
      <c r="D1640" s="138"/>
      <c r="E1640" s="2">
        <v>0</v>
      </c>
      <c r="F1640" s="2" t="s">
        <v>372</v>
      </c>
      <c r="G1640" s="2" t="s">
        <v>2484</v>
      </c>
      <c r="H1640" s="2"/>
      <c r="I1640" s="139" t="s">
        <v>491</v>
      </c>
      <c r="J1640" s="139" t="s">
        <v>253</v>
      </c>
      <c r="K1640" s="139" t="s">
        <v>4571</v>
      </c>
      <c r="L1640" s="139" t="s">
        <v>298</v>
      </c>
      <c r="M1640" s="140" t="s">
        <v>8160</v>
      </c>
      <c r="N1640" s="141">
        <v>12.46</v>
      </c>
      <c r="O1640" s="142">
        <f t="shared" si="125"/>
        <v>210</v>
      </c>
      <c r="P1640" s="2">
        <v>210</v>
      </c>
      <c r="Q1640" s="2"/>
      <c r="R1640" s="143" t="e">
        <f t="shared" si="126"/>
        <v>#DIV/0!</v>
      </c>
      <c r="S1640" s="143">
        <f t="shared" si="127"/>
        <v>0</v>
      </c>
      <c r="T1640" s="144">
        <f>IF(P1640="nio",0,IF(P1640&gt;0,VLOOKUP(K1640,'3-Productie normen'!A:W,VLOOKUP(P1640,'3-Productie normen'!$B$37:$C$59,2,FALSE),FALSE)))/VLOOKUP(B1640,'2-Kosten per locatie'!$A$11:$C$31,3,FALSE)</f>
        <v>0</v>
      </c>
      <c r="U1640" s="144">
        <f t="shared" si="128"/>
        <v>0</v>
      </c>
      <c r="V1640" s="145" t="str">
        <f>VLOOKUP(K1640,'3-Productie normen'!A:AG,29,FALSE)</f>
        <v>V</v>
      </c>
      <c r="W1640" s="145"/>
      <c r="X1640" s="146"/>
      <c r="Y1640" s="147">
        <f t="shared" si="129"/>
        <v>2616.6000000000004</v>
      </c>
    </row>
    <row r="1641" spans="1:25" s="148" customFormat="1" ht="13.9" customHeight="1">
      <c r="A1641" s="137">
        <v>1641</v>
      </c>
      <c r="B1641" s="138" t="s">
        <v>2352</v>
      </c>
      <c r="C1641" s="138" t="s">
        <v>2353</v>
      </c>
      <c r="D1641" s="138"/>
      <c r="E1641" s="2">
        <v>0</v>
      </c>
      <c r="F1641" s="2" t="s">
        <v>372</v>
      </c>
      <c r="G1641" s="2" t="s">
        <v>2485</v>
      </c>
      <c r="H1641" s="2"/>
      <c r="I1641" s="139" t="s">
        <v>491</v>
      </c>
      <c r="J1641" s="139" t="s">
        <v>253</v>
      </c>
      <c r="K1641" s="139" t="s">
        <v>4571</v>
      </c>
      <c r="L1641" s="139" t="s">
        <v>298</v>
      </c>
      <c r="M1641" s="140" t="s">
        <v>8160</v>
      </c>
      <c r="N1641" s="141">
        <v>283.95</v>
      </c>
      <c r="O1641" s="142">
        <f t="shared" si="125"/>
        <v>210</v>
      </c>
      <c r="P1641" s="2">
        <v>210</v>
      </c>
      <c r="Q1641" s="2"/>
      <c r="R1641" s="143" t="e">
        <f t="shared" si="126"/>
        <v>#DIV/0!</v>
      </c>
      <c r="S1641" s="143">
        <f t="shared" si="127"/>
        <v>0</v>
      </c>
      <c r="T1641" s="144">
        <f>IF(P1641="nio",0,IF(P1641&gt;0,VLOOKUP(K1641,'3-Productie normen'!A:W,VLOOKUP(P1641,'3-Productie normen'!$B$37:$C$59,2,FALSE),FALSE)))/VLOOKUP(B1641,'2-Kosten per locatie'!$A$11:$C$31,3,FALSE)</f>
        <v>0</v>
      </c>
      <c r="U1641" s="144">
        <f t="shared" si="128"/>
        <v>0</v>
      </c>
      <c r="V1641" s="145" t="str">
        <f>VLOOKUP(K1641,'3-Productie normen'!A:AG,29,FALSE)</f>
        <v>V</v>
      </c>
      <c r="W1641" s="145"/>
      <c r="X1641" s="146"/>
      <c r="Y1641" s="147">
        <f t="shared" si="129"/>
        <v>59629.5</v>
      </c>
    </row>
    <row r="1642" spans="1:25" s="148" customFormat="1" ht="13.9" customHeight="1">
      <c r="A1642" s="137">
        <v>1642</v>
      </c>
      <c r="B1642" s="138" t="s">
        <v>2352</v>
      </c>
      <c r="C1642" s="138" t="s">
        <v>2353</v>
      </c>
      <c r="D1642" s="138"/>
      <c r="E1642" s="2">
        <v>0</v>
      </c>
      <c r="F1642" s="2" t="s">
        <v>372</v>
      </c>
      <c r="G1642" s="2" t="s">
        <v>2486</v>
      </c>
      <c r="H1642" s="2"/>
      <c r="I1642" s="139" t="s">
        <v>491</v>
      </c>
      <c r="J1642" s="139" t="s">
        <v>253</v>
      </c>
      <c r="K1642" s="139" t="s">
        <v>4571</v>
      </c>
      <c r="L1642" s="139" t="s">
        <v>298</v>
      </c>
      <c r="M1642" s="140" t="s">
        <v>8160</v>
      </c>
      <c r="N1642" s="141">
        <v>24.1</v>
      </c>
      <c r="O1642" s="142">
        <f t="shared" si="125"/>
        <v>210</v>
      </c>
      <c r="P1642" s="2">
        <v>210</v>
      </c>
      <c r="Q1642" s="2"/>
      <c r="R1642" s="143" t="e">
        <f t="shared" si="126"/>
        <v>#DIV/0!</v>
      </c>
      <c r="S1642" s="143">
        <f t="shared" si="127"/>
        <v>0</v>
      </c>
      <c r="T1642" s="144">
        <f>IF(P1642="nio",0,IF(P1642&gt;0,VLOOKUP(K1642,'3-Productie normen'!A:W,VLOOKUP(P1642,'3-Productie normen'!$B$37:$C$59,2,FALSE),FALSE)))/VLOOKUP(B1642,'2-Kosten per locatie'!$A$11:$C$31,3,FALSE)</f>
        <v>0</v>
      </c>
      <c r="U1642" s="144">
        <f t="shared" si="128"/>
        <v>0</v>
      </c>
      <c r="V1642" s="145" t="str">
        <f>VLOOKUP(K1642,'3-Productie normen'!A:AG,29,FALSE)</f>
        <v>V</v>
      </c>
      <c r="W1642" s="145"/>
      <c r="X1642" s="146"/>
      <c r="Y1642" s="147">
        <f t="shared" si="129"/>
        <v>5061</v>
      </c>
    </row>
    <row r="1643" spans="1:25" s="148" customFormat="1" ht="13.9" customHeight="1">
      <c r="A1643" s="137">
        <v>1643</v>
      </c>
      <c r="B1643" s="138" t="s">
        <v>2352</v>
      </c>
      <c r="C1643" s="138" t="s">
        <v>2353</v>
      </c>
      <c r="D1643" s="138"/>
      <c r="E1643" s="2">
        <v>0</v>
      </c>
      <c r="F1643" s="2" t="s">
        <v>372</v>
      </c>
      <c r="G1643" s="2" t="s">
        <v>2487</v>
      </c>
      <c r="H1643" s="2"/>
      <c r="I1643" s="139" t="s">
        <v>491</v>
      </c>
      <c r="J1643" s="139" t="s">
        <v>297</v>
      </c>
      <c r="K1643" s="139" t="s">
        <v>4571</v>
      </c>
      <c r="L1643" s="139" t="s">
        <v>298</v>
      </c>
      <c r="M1643" s="140" t="s">
        <v>8160</v>
      </c>
      <c r="N1643" s="141">
        <v>3.77</v>
      </c>
      <c r="O1643" s="142">
        <f t="shared" si="125"/>
        <v>210</v>
      </c>
      <c r="P1643" s="2">
        <v>210</v>
      </c>
      <c r="Q1643" s="2"/>
      <c r="R1643" s="143" t="e">
        <f t="shared" si="126"/>
        <v>#DIV/0!</v>
      </c>
      <c r="S1643" s="143">
        <f t="shared" si="127"/>
        <v>0</v>
      </c>
      <c r="T1643" s="144">
        <f>IF(P1643="nio",0,IF(P1643&gt;0,VLOOKUP(K1643,'3-Productie normen'!A:W,VLOOKUP(P1643,'3-Productie normen'!$B$37:$C$59,2,FALSE),FALSE)))/VLOOKUP(B1643,'2-Kosten per locatie'!$A$11:$C$31,3,FALSE)</f>
        <v>0</v>
      </c>
      <c r="U1643" s="144">
        <f t="shared" si="128"/>
        <v>0</v>
      </c>
      <c r="V1643" s="145" t="str">
        <f>VLOOKUP(K1643,'3-Productie normen'!A:AG,29,FALSE)</f>
        <v>V</v>
      </c>
      <c r="W1643" s="145"/>
      <c r="X1643" s="146"/>
      <c r="Y1643" s="147">
        <f t="shared" si="129"/>
        <v>791.7</v>
      </c>
    </row>
    <row r="1644" spans="1:25" s="148" customFormat="1" ht="13.9" customHeight="1">
      <c r="A1644" s="137">
        <v>1644</v>
      </c>
      <c r="B1644" s="138" t="s">
        <v>2352</v>
      </c>
      <c r="C1644" s="138" t="s">
        <v>2353</v>
      </c>
      <c r="D1644" s="138"/>
      <c r="E1644" s="2">
        <v>0</v>
      </c>
      <c r="F1644" s="2" t="s">
        <v>372</v>
      </c>
      <c r="G1644" s="2" t="s">
        <v>2488</v>
      </c>
      <c r="H1644" s="2"/>
      <c r="I1644" s="139" t="s">
        <v>491</v>
      </c>
      <c r="J1644" s="139" t="s">
        <v>253</v>
      </c>
      <c r="K1644" s="139" t="s">
        <v>4571</v>
      </c>
      <c r="L1644" s="139" t="s">
        <v>298</v>
      </c>
      <c r="M1644" s="140" t="s">
        <v>8160</v>
      </c>
      <c r="N1644" s="141">
        <v>74.66</v>
      </c>
      <c r="O1644" s="142">
        <f t="shared" si="125"/>
        <v>210</v>
      </c>
      <c r="P1644" s="2">
        <v>210</v>
      </c>
      <c r="Q1644" s="2"/>
      <c r="R1644" s="143" t="e">
        <f t="shared" si="126"/>
        <v>#DIV/0!</v>
      </c>
      <c r="S1644" s="143">
        <f t="shared" si="127"/>
        <v>0</v>
      </c>
      <c r="T1644" s="144">
        <f>IF(P1644="nio",0,IF(P1644&gt;0,VLOOKUP(K1644,'3-Productie normen'!A:W,VLOOKUP(P1644,'3-Productie normen'!$B$37:$C$59,2,FALSE),FALSE)))/VLOOKUP(B1644,'2-Kosten per locatie'!$A$11:$C$31,3,FALSE)</f>
        <v>0</v>
      </c>
      <c r="U1644" s="144">
        <f t="shared" si="128"/>
        <v>0</v>
      </c>
      <c r="V1644" s="145" t="str">
        <f>VLOOKUP(K1644,'3-Productie normen'!A:AG,29,FALSE)</f>
        <v>V</v>
      </c>
      <c r="W1644" s="145"/>
      <c r="X1644" s="146"/>
      <c r="Y1644" s="147">
        <f t="shared" si="129"/>
        <v>15678.599999999999</v>
      </c>
    </row>
    <row r="1645" spans="1:25" s="148" customFormat="1" ht="13.9" customHeight="1">
      <c r="A1645" s="137">
        <v>1645</v>
      </c>
      <c r="B1645" s="138" t="s">
        <v>2352</v>
      </c>
      <c r="C1645" s="138" t="s">
        <v>2353</v>
      </c>
      <c r="D1645" s="138"/>
      <c r="E1645" s="2">
        <v>0</v>
      </c>
      <c r="F1645" s="2" t="s">
        <v>372</v>
      </c>
      <c r="G1645" s="2" t="s">
        <v>2489</v>
      </c>
      <c r="H1645" s="2"/>
      <c r="I1645" s="139" t="s">
        <v>491</v>
      </c>
      <c r="J1645" s="139" t="s">
        <v>253</v>
      </c>
      <c r="K1645" s="139" t="s">
        <v>4571</v>
      </c>
      <c r="L1645" s="139" t="s">
        <v>298</v>
      </c>
      <c r="M1645" s="140" t="s">
        <v>8160</v>
      </c>
      <c r="N1645" s="141">
        <v>116.31</v>
      </c>
      <c r="O1645" s="142">
        <f t="shared" si="125"/>
        <v>210</v>
      </c>
      <c r="P1645" s="2">
        <v>210</v>
      </c>
      <c r="Q1645" s="2"/>
      <c r="R1645" s="143" t="e">
        <f t="shared" si="126"/>
        <v>#DIV/0!</v>
      </c>
      <c r="S1645" s="143">
        <f t="shared" si="127"/>
        <v>0</v>
      </c>
      <c r="T1645" s="144">
        <f>IF(P1645="nio",0,IF(P1645&gt;0,VLOOKUP(K1645,'3-Productie normen'!A:W,VLOOKUP(P1645,'3-Productie normen'!$B$37:$C$59,2,FALSE),FALSE)))/VLOOKUP(B1645,'2-Kosten per locatie'!$A$11:$C$31,3,FALSE)</f>
        <v>0</v>
      </c>
      <c r="U1645" s="144">
        <f t="shared" si="128"/>
        <v>0</v>
      </c>
      <c r="V1645" s="145" t="str">
        <f>VLOOKUP(K1645,'3-Productie normen'!A:AG,29,FALSE)</f>
        <v>V</v>
      </c>
      <c r="W1645" s="145"/>
      <c r="X1645" s="146"/>
      <c r="Y1645" s="147">
        <f t="shared" si="129"/>
        <v>24425.100000000002</v>
      </c>
    </row>
    <row r="1646" spans="1:25" s="148" customFormat="1" ht="13.9" customHeight="1">
      <c r="A1646" s="137">
        <v>1646</v>
      </c>
      <c r="B1646" s="138" t="s">
        <v>2352</v>
      </c>
      <c r="C1646" s="138" t="s">
        <v>2353</v>
      </c>
      <c r="D1646" s="138"/>
      <c r="E1646" s="2">
        <v>0</v>
      </c>
      <c r="F1646" s="2" t="s">
        <v>372</v>
      </c>
      <c r="G1646" s="2" t="s">
        <v>2490</v>
      </c>
      <c r="H1646" s="2" t="s">
        <v>2491</v>
      </c>
      <c r="I1646" s="139" t="s">
        <v>46</v>
      </c>
      <c r="J1646" s="139" t="s">
        <v>313</v>
      </c>
      <c r="K1646" s="139" t="s">
        <v>259</v>
      </c>
      <c r="L1646" s="139" t="s">
        <v>298</v>
      </c>
      <c r="M1646" s="140"/>
      <c r="N1646" s="141">
        <v>3.08</v>
      </c>
      <c r="O1646" s="142">
        <f t="shared" si="125"/>
        <v>0</v>
      </c>
      <c r="P1646" s="2" t="s">
        <v>477</v>
      </c>
      <c r="Q1646" s="2"/>
      <c r="R1646" s="143">
        <f t="shared" si="126"/>
        <v>0</v>
      </c>
      <c r="S1646" s="143">
        <f t="shared" si="127"/>
        <v>0</v>
      </c>
      <c r="T1646" s="144">
        <f>IF(P1646="nio",0,IF(P1646&gt;0,VLOOKUP(K1646,'3-Productie normen'!A:W,VLOOKUP(P1646,'3-Productie normen'!$B$37:$C$59,2,FALSE),FALSE)))/VLOOKUP(B1646,'2-Kosten per locatie'!$A$11:$C$31,3,FALSE)</f>
        <v>0</v>
      </c>
      <c r="U1646" s="144">
        <f t="shared" si="128"/>
        <v>0</v>
      </c>
      <c r="V1646" s="145">
        <f>VLOOKUP(K1646,'3-Productie normen'!A:AG,29,FALSE)</f>
        <v>0</v>
      </c>
      <c r="W1646" s="145"/>
      <c r="X1646" s="146"/>
      <c r="Y1646" s="147">
        <f t="shared" si="129"/>
        <v>0</v>
      </c>
    </row>
    <row r="1647" spans="1:25" s="148" customFormat="1" ht="13.9" customHeight="1">
      <c r="A1647" s="137">
        <v>1647</v>
      </c>
      <c r="B1647" s="138" t="s">
        <v>2352</v>
      </c>
      <c r="C1647" s="138" t="s">
        <v>2353</v>
      </c>
      <c r="D1647" s="138"/>
      <c r="E1647" s="2">
        <v>0</v>
      </c>
      <c r="F1647" s="2" t="s">
        <v>372</v>
      </c>
      <c r="G1647" s="2" t="s">
        <v>2492</v>
      </c>
      <c r="H1647" s="2"/>
      <c r="I1647" s="139" t="s">
        <v>257</v>
      </c>
      <c r="J1647" s="139" t="s">
        <v>258</v>
      </c>
      <c r="K1647" s="139" t="s">
        <v>259</v>
      </c>
      <c r="L1647" s="139" t="s">
        <v>298</v>
      </c>
      <c r="M1647" s="140"/>
      <c r="N1647" s="141">
        <v>0.2</v>
      </c>
      <c r="O1647" s="142">
        <f t="shared" si="125"/>
        <v>0</v>
      </c>
      <c r="P1647" s="2" t="s">
        <v>477</v>
      </c>
      <c r="Q1647" s="2"/>
      <c r="R1647" s="143">
        <f t="shared" si="126"/>
        <v>0</v>
      </c>
      <c r="S1647" s="143">
        <f t="shared" si="127"/>
        <v>0</v>
      </c>
      <c r="T1647" s="144">
        <f>IF(P1647="nio",0,IF(P1647&gt;0,VLOOKUP(K1647,'3-Productie normen'!A:W,VLOOKUP(P1647,'3-Productie normen'!$B$37:$C$59,2,FALSE),FALSE)))/VLOOKUP(B1647,'2-Kosten per locatie'!$A$11:$C$31,3,FALSE)</f>
        <v>0</v>
      </c>
      <c r="U1647" s="144">
        <f t="shared" si="128"/>
        <v>0</v>
      </c>
      <c r="V1647" s="145">
        <f>VLOOKUP(K1647,'3-Productie normen'!A:AG,29,FALSE)</f>
        <v>0</v>
      </c>
      <c r="W1647" s="145"/>
      <c r="X1647" s="146"/>
      <c r="Y1647" s="147">
        <f t="shared" si="129"/>
        <v>0</v>
      </c>
    </row>
    <row r="1648" spans="1:25" s="148" customFormat="1" ht="13.9" customHeight="1">
      <c r="A1648" s="137">
        <v>1648</v>
      </c>
      <c r="B1648" s="138" t="s">
        <v>2352</v>
      </c>
      <c r="C1648" s="138" t="s">
        <v>2353</v>
      </c>
      <c r="D1648" s="138"/>
      <c r="E1648" s="2">
        <v>0</v>
      </c>
      <c r="F1648" s="2" t="s">
        <v>372</v>
      </c>
      <c r="G1648" s="2" t="s">
        <v>2493</v>
      </c>
      <c r="H1648" s="2"/>
      <c r="I1648" s="139" t="s">
        <v>257</v>
      </c>
      <c r="J1648" s="139" t="s">
        <v>318</v>
      </c>
      <c r="K1648" s="139" t="s">
        <v>259</v>
      </c>
      <c r="L1648" s="139" t="s">
        <v>2395</v>
      </c>
      <c r="M1648" s="140"/>
      <c r="N1648" s="141">
        <v>3.79</v>
      </c>
      <c r="O1648" s="142">
        <f t="shared" si="125"/>
        <v>0</v>
      </c>
      <c r="P1648" s="2" t="s">
        <v>477</v>
      </c>
      <c r="Q1648" s="2"/>
      <c r="R1648" s="143">
        <f t="shared" si="126"/>
        <v>0</v>
      </c>
      <c r="S1648" s="143">
        <f t="shared" si="127"/>
        <v>0</v>
      </c>
      <c r="T1648" s="144">
        <f>IF(P1648="nio",0,IF(P1648&gt;0,VLOOKUP(K1648,'3-Productie normen'!A:W,VLOOKUP(P1648,'3-Productie normen'!$B$37:$C$59,2,FALSE),FALSE)))/VLOOKUP(B1648,'2-Kosten per locatie'!$A$11:$C$31,3,FALSE)</f>
        <v>0</v>
      </c>
      <c r="U1648" s="144">
        <f t="shared" si="128"/>
        <v>0</v>
      </c>
      <c r="V1648" s="145">
        <f>VLOOKUP(K1648,'3-Productie normen'!A:AG,29,FALSE)</f>
        <v>0</v>
      </c>
      <c r="W1648" s="145"/>
      <c r="X1648" s="146"/>
      <c r="Y1648" s="147">
        <f t="shared" si="129"/>
        <v>0</v>
      </c>
    </row>
    <row r="1649" spans="1:25" s="148" customFormat="1" ht="13.9" customHeight="1">
      <c r="A1649" s="137">
        <v>1649</v>
      </c>
      <c r="B1649" s="138" t="s">
        <v>2352</v>
      </c>
      <c r="C1649" s="138" t="s">
        <v>2353</v>
      </c>
      <c r="D1649" s="138"/>
      <c r="E1649" s="2">
        <v>0</v>
      </c>
      <c r="F1649" s="2" t="s">
        <v>372</v>
      </c>
      <c r="G1649" s="2" t="s">
        <v>2494</v>
      </c>
      <c r="H1649" s="2"/>
      <c r="I1649" s="139" t="s">
        <v>257</v>
      </c>
      <c r="J1649" s="139" t="s">
        <v>318</v>
      </c>
      <c r="K1649" s="139" t="s">
        <v>259</v>
      </c>
      <c r="L1649" s="139" t="s">
        <v>2395</v>
      </c>
      <c r="M1649" s="140"/>
      <c r="N1649" s="141">
        <v>4.95</v>
      </c>
      <c r="O1649" s="142">
        <f t="shared" si="125"/>
        <v>0</v>
      </c>
      <c r="P1649" s="2" t="s">
        <v>477</v>
      </c>
      <c r="Q1649" s="2"/>
      <c r="R1649" s="143">
        <f t="shared" si="126"/>
        <v>0</v>
      </c>
      <c r="S1649" s="143">
        <f t="shared" si="127"/>
        <v>0</v>
      </c>
      <c r="T1649" s="144">
        <f>IF(P1649="nio",0,IF(P1649&gt;0,VLOOKUP(K1649,'3-Productie normen'!A:W,VLOOKUP(P1649,'3-Productie normen'!$B$37:$C$59,2,FALSE),FALSE)))/VLOOKUP(B1649,'2-Kosten per locatie'!$A$11:$C$31,3,FALSE)</f>
        <v>0</v>
      </c>
      <c r="U1649" s="144">
        <f t="shared" si="128"/>
        <v>0</v>
      </c>
      <c r="V1649" s="145">
        <f>VLOOKUP(K1649,'3-Productie normen'!A:AG,29,FALSE)</f>
        <v>0</v>
      </c>
      <c r="W1649" s="145"/>
      <c r="X1649" s="146"/>
      <c r="Y1649" s="147">
        <f t="shared" si="129"/>
        <v>0</v>
      </c>
    </row>
    <row r="1650" spans="1:25" s="148" customFormat="1" ht="13.9" customHeight="1">
      <c r="A1650" s="137">
        <v>1650</v>
      </c>
      <c r="B1650" s="138" t="s">
        <v>2352</v>
      </c>
      <c r="C1650" s="138" t="s">
        <v>2353</v>
      </c>
      <c r="D1650" s="138"/>
      <c r="E1650" s="2">
        <v>0</v>
      </c>
      <c r="F1650" s="2" t="s">
        <v>372</v>
      </c>
      <c r="G1650" s="2" t="s">
        <v>2495</v>
      </c>
      <c r="H1650" s="2"/>
      <c r="I1650" s="139" t="s">
        <v>257</v>
      </c>
      <c r="J1650" s="139" t="s">
        <v>318</v>
      </c>
      <c r="K1650" s="139" t="s">
        <v>259</v>
      </c>
      <c r="L1650" s="139" t="s">
        <v>2395</v>
      </c>
      <c r="M1650" s="140"/>
      <c r="N1650" s="141">
        <v>0.97</v>
      </c>
      <c r="O1650" s="142">
        <f t="shared" si="125"/>
        <v>0</v>
      </c>
      <c r="P1650" s="2" t="s">
        <v>477</v>
      </c>
      <c r="Q1650" s="2"/>
      <c r="R1650" s="143">
        <f t="shared" si="126"/>
        <v>0</v>
      </c>
      <c r="S1650" s="143">
        <f t="shared" si="127"/>
        <v>0</v>
      </c>
      <c r="T1650" s="144">
        <f>IF(P1650="nio",0,IF(P1650&gt;0,VLOOKUP(K1650,'3-Productie normen'!A:W,VLOOKUP(P1650,'3-Productie normen'!$B$37:$C$59,2,FALSE),FALSE)))/VLOOKUP(B1650,'2-Kosten per locatie'!$A$11:$C$31,3,FALSE)</f>
        <v>0</v>
      </c>
      <c r="U1650" s="144">
        <f t="shared" si="128"/>
        <v>0</v>
      </c>
      <c r="V1650" s="145">
        <f>VLOOKUP(K1650,'3-Productie normen'!A:AG,29,FALSE)</f>
        <v>0</v>
      </c>
      <c r="W1650" s="145"/>
      <c r="X1650" s="146"/>
      <c r="Y1650" s="147">
        <f t="shared" si="129"/>
        <v>0</v>
      </c>
    </row>
    <row r="1651" spans="1:25" s="148" customFormat="1" ht="13.9" customHeight="1">
      <c r="A1651" s="137">
        <v>1651</v>
      </c>
      <c r="B1651" s="138" t="s">
        <v>2352</v>
      </c>
      <c r="C1651" s="138" t="s">
        <v>2353</v>
      </c>
      <c r="D1651" s="138"/>
      <c r="E1651" s="2">
        <v>0</v>
      </c>
      <c r="F1651" s="2" t="s">
        <v>372</v>
      </c>
      <c r="G1651" s="2" t="s">
        <v>2496</v>
      </c>
      <c r="H1651" s="2"/>
      <c r="I1651" s="139" t="s">
        <v>257</v>
      </c>
      <c r="J1651" s="139" t="s">
        <v>318</v>
      </c>
      <c r="K1651" s="139" t="s">
        <v>259</v>
      </c>
      <c r="L1651" s="139" t="s">
        <v>2395</v>
      </c>
      <c r="M1651" s="140"/>
      <c r="N1651" s="141">
        <v>1.92</v>
      </c>
      <c r="O1651" s="142">
        <f t="shared" si="125"/>
        <v>0</v>
      </c>
      <c r="P1651" s="2" t="s">
        <v>477</v>
      </c>
      <c r="Q1651" s="2"/>
      <c r="R1651" s="143">
        <f t="shared" si="126"/>
        <v>0</v>
      </c>
      <c r="S1651" s="143">
        <f t="shared" si="127"/>
        <v>0</v>
      </c>
      <c r="T1651" s="144">
        <f>IF(P1651="nio",0,IF(P1651&gt;0,VLOOKUP(K1651,'3-Productie normen'!A:W,VLOOKUP(P1651,'3-Productie normen'!$B$37:$C$59,2,FALSE),FALSE)))/VLOOKUP(B1651,'2-Kosten per locatie'!$A$11:$C$31,3,FALSE)</f>
        <v>0</v>
      </c>
      <c r="U1651" s="144">
        <f t="shared" si="128"/>
        <v>0</v>
      </c>
      <c r="V1651" s="145">
        <f>VLOOKUP(K1651,'3-Productie normen'!A:AG,29,FALSE)</f>
        <v>0</v>
      </c>
      <c r="W1651" s="145"/>
      <c r="X1651" s="146"/>
      <c r="Y1651" s="147">
        <f t="shared" si="129"/>
        <v>0</v>
      </c>
    </row>
    <row r="1652" spans="1:25" s="148" customFormat="1" ht="13.9" customHeight="1">
      <c r="A1652" s="137">
        <v>1652</v>
      </c>
      <c r="B1652" s="138" t="s">
        <v>2352</v>
      </c>
      <c r="C1652" s="138" t="s">
        <v>2353</v>
      </c>
      <c r="D1652" s="138"/>
      <c r="E1652" s="2">
        <v>0</v>
      </c>
      <c r="F1652" s="2" t="s">
        <v>372</v>
      </c>
      <c r="G1652" s="2" t="s">
        <v>2497</v>
      </c>
      <c r="H1652" s="2"/>
      <c r="I1652" s="139" t="s">
        <v>257</v>
      </c>
      <c r="J1652" s="139" t="s">
        <v>318</v>
      </c>
      <c r="K1652" s="139" t="s">
        <v>259</v>
      </c>
      <c r="L1652" s="139" t="s">
        <v>2395</v>
      </c>
      <c r="M1652" s="140"/>
      <c r="N1652" s="141">
        <v>3</v>
      </c>
      <c r="O1652" s="142">
        <f t="shared" si="125"/>
        <v>0</v>
      </c>
      <c r="P1652" s="2" t="s">
        <v>477</v>
      </c>
      <c r="Q1652" s="2"/>
      <c r="R1652" s="143">
        <f t="shared" si="126"/>
        <v>0</v>
      </c>
      <c r="S1652" s="143">
        <f t="shared" si="127"/>
        <v>0</v>
      </c>
      <c r="T1652" s="144">
        <f>IF(P1652="nio",0,IF(P1652&gt;0,VLOOKUP(K1652,'3-Productie normen'!A:W,VLOOKUP(P1652,'3-Productie normen'!$B$37:$C$59,2,FALSE),FALSE)))/VLOOKUP(B1652,'2-Kosten per locatie'!$A$11:$C$31,3,FALSE)</f>
        <v>0</v>
      </c>
      <c r="U1652" s="144">
        <f t="shared" si="128"/>
        <v>0</v>
      </c>
      <c r="V1652" s="145">
        <f>VLOOKUP(K1652,'3-Productie normen'!A:AG,29,FALSE)</f>
        <v>0</v>
      </c>
      <c r="W1652" s="145"/>
      <c r="X1652" s="146"/>
      <c r="Y1652" s="147">
        <f t="shared" si="129"/>
        <v>0</v>
      </c>
    </row>
    <row r="1653" spans="1:25" s="148" customFormat="1" ht="13.9" customHeight="1">
      <c r="A1653" s="137">
        <v>1653</v>
      </c>
      <c r="B1653" s="138" t="s">
        <v>2352</v>
      </c>
      <c r="C1653" s="138" t="s">
        <v>2353</v>
      </c>
      <c r="D1653" s="138"/>
      <c r="E1653" s="2">
        <v>0</v>
      </c>
      <c r="F1653" s="2" t="s">
        <v>372</v>
      </c>
      <c r="G1653" s="2" t="s">
        <v>2498</v>
      </c>
      <c r="H1653" s="2"/>
      <c r="I1653" s="139" t="s">
        <v>257</v>
      </c>
      <c r="J1653" s="139" t="s">
        <v>318</v>
      </c>
      <c r="K1653" s="139" t="s">
        <v>259</v>
      </c>
      <c r="L1653" s="139" t="s">
        <v>2395</v>
      </c>
      <c r="M1653" s="140"/>
      <c r="N1653" s="141">
        <v>1.7</v>
      </c>
      <c r="O1653" s="142">
        <f t="shared" si="125"/>
        <v>0</v>
      </c>
      <c r="P1653" s="2" t="s">
        <v>477</v>
      </c>
      <c r="Q1653" s="2"/>
      <c r="R1653" s="143">
        <f t="shared" si="126"/>
        <v>0</v>
      </c>
      <c r="S1653" s="143">
        <f t="shared" si="127"/>
        <v>0</v>
      </c>
      <c r="T1653" s="144">
        <f>IF(P1653="nio",0,IF(P1653&gt;0,VLOOKUP(K1653,'3-Productie normen'!A:W,VLOOKUP(P1653,'3-Productie normen'!$B$37:$C$59,2,FALSE),FALSE)))/VLOOKUP(B1653,'2-Kosten per locatie'!$A$11:$C$31,3,FALSE)</f>
        <v>0</v>
      </c>
      <c r="U1653" s="144">
        <f t="shared" si="128"/>
        <v>0</v>
      </c>
      <c r="V1653" s="145">
        <f>VLOOKUP(K1653,'3-Productie normen'!A:AG,29,FALSE)</f>
        <v>0</v>
      </c>
      <c r="W1653" s="145"/>
      <c r="X1653" s="146"/>
      <c r="Y1653" s="147">
        <f t="shared" si="129"/>
        <v>0</v>
      </c>
    </row>
    <row r="1654" spans="1:25" s="148" customFormat="1" ht="13.9" customHeight="1">
      <c r="A1654" s="137">
        <v>1654</v>
      </c>
      <c r="B1654" s="138" t="s">
        <v>2352</v>
      </c>
      <c r="C1654" s="138" t="s">
        <v>2353</v>
      </c>
      <c r="D1654" s="138"/>
      <c r="E1654" s="2">
        <v>0</v>
      </c>
      <c r="F1654" s="2" t="s">
        <v>372</v>
      </c>
      <c r="G1654" s="2" t="s">
        <v>2499</v>
      </c>
      <c r="H1654" s="2"/>
      <c r="I1654" s="139" t="s">
        <v>257</v>
      </c>
      <c r="J1654" s="139" t="s">
        <v>318</v>
      </c>
      <c r="K1654" s="139" t="s">
        <v>259</v>
      </c>
      <c r="L1654" s="139" t="s">
        <v>2395</v>
      </c>
      <c r="M1654" s="140"/>
      <c r="N1654" s="141">
        <v>2.65</v>
      </c>
      <c r="O1654" s="142">
        <f t="shared" si="125"/>
        <v>0</v>
      </c>
      <c r="P1654" s="2" t="s">
        <v>477</v>
      </c>
      <c r="Q1654" s="2"/>
      <c r="R1654" s="143">
        <f t="shared" si="126"/>
        <v>0</v>
      </c>
      <c r="S1654" s="143">
        <f t="shared" si="127"/>
        <v>0</v>
      </c>
      <c r="T1654" s="144">
        <f>IF(P1654="nio",0,IF(P1654&gt;0,VLOOKUP(K1654,'3-Productie normen'!A:W,VLOOKUP(P1654,'3-Productie normen'!$B$37:$C$59,2,FALSE),FALSE)))/VLOOKUP(B1654,'2-Kosten per locatie'!$A$11:$C$31,3,FALSE)</f>
        <v>0</v>
      </c>
      <c r="U1654" s="144">
        <f t="shared" si="128"/>
        <v>0</v>
      </c>
      <c r="V1654" s="145">
        <f>VLOOKUP(K1654,'3-Productie normen'!A:AG,29,FALSE)</f>
        <v>0</v>
      </c>
      <c r="W1654" s="145"/>
      <c r="X1654" s="146"/>
      <c r="Y1654" s="147">
        <f t="shared" si="129"/>
        <v>0</v>
      </c>
    </row>
    <row r="1655" spans="1:25" s="148" customFormat="1" ht="13.9" customHeight="1">
      <c r="A1655" s="137">
        <v>1655</v>
      </c>
      <c r="B1655" s="138" t="s">
        <v>2352</v>
      </c>
      <c r="C1655" s="138" t="s">
        <v>2353</v>
      </c>
      <c r="D1655" s="138"/>
      <c r="E1655" s="2">
        <v>0</v>
      </c>
      <c r="F1655" s="2" t="s">
        <v>372</v>
      </c>
      <c r="G1655" s="2" t="s">
        <v>2500</v>
      </c>
      <c r="H1655" s="2"/>
      <c r="I1655" s="139" t="s">
        <v>257</v>
      </c>
      <c r="J1655" s="139" t="s">
        <v>318</v>
      </c>
      <c r="K1655" s="139" t="s">
        <v>259</v>
      </c>
      <c r="L1655" s="139" t="s">
        <v>2395</v>
      </c>
      <c r="M1655" s="140"/>
      <c r="N1655" s="141">
        <v>8.59</v>
      </c>
      <c r="O1655" s="142">
        <f t="shared" si="125"/>
        <v>0</v>
      </c>
      <c r="P1655" s="2" t="s">
        <v>477</v>
      </c>
      <c r="Q1655" s="2"/>
      <c r="R1655" s="143">
        <f t="shared" si="126"/>
        <v>0</v>
      </c>
      <c r="S1655" s="143">
        <f t="shared" si="127"/>
        <v>0</v>
      </c>
      <c r="T1655" s="144">
        <f>IF(P1655="nio",0,IF(P1655&gt;0,VLOOKUP(K1655,'3-Productie normen'!A:W,VLOOKUP(P1655,'3-Productie normen'!$B$37:$C$59,2,FALSE),FALSE)))/VLOOKUP(B1655,'2-Kosten per locatie'!$A$11:$C$31,3,FALSE)</f>
        <v>0</v>
      </c>
      <c r="U1655" s="144">
        <f t="shared" si="128"/>
        <v>0</v>
      </c>
      <c r="V1655" s="145">
        <f>VLOOKUP(K1655,'3-Productie normen'!A:AG,29,FALSE)</f>
        <v>0</v>
      </c>
      <c r="W1655" s="145"/>
      <c r="X1655" s="146"/>
      <c r="Y1655" s="147">
        <f t="shared" si="129"/>
        <v>0</v>
      </c>
    </row>
    <row r="1656" spans="1:25" s="148" customFormat="1" ht="13.9" customHeight="1">
      <c r="A1656" s="137">
        <v>1656</v>
      </c>
      <c r="B1656" s="138" t="s">
        <v>2352</v>
      </c>
      <c r="C1656" s="138" t="s">
        <v>2353</v>
      </c>
      <c r="D1656" s="138"/>
      <c r="E1656" s="2">
        <v>0</v>
      </c>
      <c r="F1656" s="2" t="s">
        <v>372</v>
      </c>
      <c r="G1656" s="2" t="s">
        <v>2501</v>
      </c>
      <c r="H1656" s="2"/>
      <c r="I1656" s="139" t="s">
        <v>257</v>
      </c>
      <c r="J1656" s="139" t="s">
        <v>318</v>
      </c>
      <c r="K1656" s="139" t="s">
        <v>259</v>
      </c>
      <c r="L1656" s="139" t="s">
        <v>2395</v>
      </c>
      <c r="M1656" s="140"/>
      <c r="N1656" s="141">
        <v>2.9</v>
      </c>
      <c r="O1656" s="142">
        <f t="shared" si="125"/>
        <v>0</v>
      </c>
      <c r="P1656" s="2" t="s">
        <v>477</v>
      </c>
      <c r="Q1656" s="2"/>
      <c r="R1656" s="143">
        <f t="shared" si="126"/>
        <v>0</v>
      </c>
      <c r="S1656" s="143">
        <f t="shared" si="127"/>
        <v>0</v>
      </c>
      <c r="T1656" s="144">
        <f>IF(P1656="nio",0,IF(P1656&gt;0,VLOOKUP(K1656,'3-Productie normen'!A:W,VLOOKUP(P1656,'3-Productie normen'!$B$37:$C$59,2,FALSE),FALSE)))/VLOOKUP(B1656,'2-Kosten per locatie'!$A$11:$C$31,3,FALSE)</f>
        <v>0</v>
      </c>
      <c r="U1656" s="144">
        <f t="shared" si="128"/>
        <v>0</v>
      </c>
      <c r="V1656" s="145">
        <f>VLOOKUP(K1656,'3-Productie normen'!A:AG,29,FALSE)</f>
        <v>0</v>
      </c>
      <c r="W1656" s="145"/>
      <c r="X1656" s="146"/>
      <c r="Y1656" s="147">
        <f t="shared" si="129"/>
        <v>0</v>
      </c>
    </row>
    <row r="1657" spans="1:25" s="148" customFormat="1" ht="13.9" customHeight="1">
      <c r="A1657" s="137">
        <v>1657</v>
      </c>
      <c r="B1657" s="138" t="s">
        <v>2352</v>
      </c>
      <c r="C1657" s="138" t="s">
        <v>2353</v>
      </c>
      <c r="D1657" s="138"/>
      <c r="E1657" s="2">
        <v>0</v>
      </c>
      <c r="F1657" s="2" t="s">
        <v>372</v>
      </c>
      <c r="G1657" s="2" t="s">
        <v>2502</v>
      </c>
      <c r="H1657" s="2"/>
      <c r="I1657" s="139" t="s">
        <v>257</v>
      </c>
      <c r="J1657" s="139" t="s">
        <v>318</v>
      </c>
      <c r="K1657" s="139" t="s">
        <v>259</v>
      </c>
      <c r="L1657" s="139" t="s">
        <v>2395</v>
      </c>
      <c r="M1657" s="140"/>
      <c r="N1657" s="141">
        <v>3.5</v>
      </c>
      <c r="O1657" s="142">
        <f t="shared" si="125"/>
        <v>0</v>
      </c>
      <c r="P1657" s="2" t="s">
        <v>477</v>
      </c>
      <c r="Q1657" s="2"/>
      <c r="R1657" s="143">
        <f t="shared" si="126"/>
        <v>0</v>
      </c>
      <c r="S1657" s="143">
        <f t="shared" si="127"/>
        <v>0</v>
      </c>
      <c r="T1657" s="144">
        <f>IF(P1657="nio",0,IF(P1657&gt;0,VLOOKUP(K1657,'3-Productie normen'!A:W,VLOOKUP(P1657,'3-Productie normen'!$B$37:$C$59,2,FALSE),FALSE)))/VLOOKUP(B1657,'2-Kosten per locatie'!$A$11:$C$31,3,FALSE)</f>
        <v>0</v>
      </c>
      <c r="U1657" s="144">
        <f t="shared" si="128"/>
        <v>0</v>
      </c>
      <c r="V1657" s="145">
        <f>VLOOKUP(K1657,'3-Productie normen'!A:AG,29,FALSE)</f>
        <v>0</v>
      </c>
      <c r="W1657" s="145"/>
      <c r="X1657" s="146"/>
      <c r="Y1657" s="147">
        <f t="shared" si="129"/>
        <v>0</v>
      </c>
    </row>
    <row r="1658" spans="1:25" s="148" customFormat="1" ht="13.9" customHeight="1">
      <c r="A1658" s="137">
        <v>1658</v>
      </c>
      <c r="B1658" s="138" t="s">
        <v>2352</v>
      </c>
      <c r="C1658" s="138" t="s">
        <v>2353</v>
      </c>
      <c r="D1658" s="138"/>
      <c r="E1658" s="2">
        <v>0</v>
      </c>
      <c r="F1658" s="2" t="s">
        <v>372</v>
      </c>
      <c r="G1658" s="2" t="s">
        <v>2503</v>
      </c>
      <c r="H1658" s="2"/>
      <c r="I1658" s="139" t="s">
        <v>46</v>
      </c>
      <c r="J1658" s="139" t="s">
        <v>323</v>
      </c>
      <c r="K1658" s="139" t="s">
        <v>321</v>
      </c>
      <c r="L1658" s="139" t="s">
        <v>294</v>
      </c>
      <c r="M1658" s="140"/>
      <c r="N1658" s="141">
        <v>4.1399999999999997</v>
      </c>
      <c r="O1658" s="142">
        <f t="shared" si="125"/>
        <v>420</v>
      </c>
      <c r="P1658" s="2">
        <v>210</v>
      </c>
      <c r="Q1658" s="2">
        <v>210</v>
      </c>
      <c r="R1658" s="143" t="e">
        <f t="shared" si="126"/>
        <v>#DIV/0!</v>
      </c>
      <c r="S1658" s="143" t="e">
        <f t="shared" si="127"/>
        <v>#DIV/0!</v>
      </c>
      <c r="T1658" s="144">
        <f>IF(P1658="nio",0,IF(P1658&gt;0,VLOOKUP(K1658,'3-Productie normen'!A:W,VLOOKUP(P1658,'3-Productie normen'!$B$37:$C$59,2,FALSE),FALSE)))/VLOOKUP(B1658,'2-Kosten per locatie'!$A$11:$C$31,3,FALSE)</f>
        <v>0</v>
      </c>
      <c r="U1658" s="144">
        <f t="shared" si="128"/>
        <v>0</v>
      </c>
      <c r="V1658" s="145" t="str">
        <f>VLOOKUP(K1658,'3-Productie normen'!A:AG,29,FALSE)</f>
        <v>S</v>
      </c>
      <c r="W1658" s="145"/>
      <c r="X1658" s="146"/>
      <c r="Y1658" s="147">
        <f t="shared" si="129"/>
        <v>1738.8</v>
      </c>
    </row>
    <row r="1659" spans="1:25" s="148" customFormat="1" ht="13.9" customHeight="1">
      <c r="A1659" s="137">
        <v>1659</v>
      </c>
      <c r="B1659" s="138" t="s">
        <v>2352</v>
      </c>
      <c r="C1659" s="138" t="s">
        <v>2353</v>
      </c>
      <c r="D1659" s="138"/>
      <c r="E1659" s="2">
        <v>0</v>
      </c>
      <c r="F1659" s="2" t="s">
        <v>372</v>
      </c>
      <c r="G1659" s="2" t="s">
        <v>2504</v>
      </c>
      <c r="H1659" s="2"/>
      <c r="I1659" s="139" t="s">
        <v>46</v>
      </c>
      <c r="J1659" s="139" t="s">
        <v>320</v>
      </c>
      <c r="K1659" s="139" t="s">
        <v>321</v>
      </c>
      <c r="L1659" s="139" t="s">
        <v>294</v>
      </c>
      <c r="M1659" s="140"/>
      <c r="N1659" s="141">
        <v>11.21</v>
      </c>
      <c r="O1659" s="142">
        <f t="shared" si="125"/>
        <v>420</v>
      </c>
      <c r="P1659" s="2">
        <v>210</v>
      </c>
      <c r="Q1659" s="2">
        <v>210</v>
      </c>
      <c r="R1659" s="143" t="e">
        <f t="shared" si="126"/>
        <v>#DIV/0!</v>
      </c>
      <c r="S1659" s="143" t="e">
        <f t="shared" si="127"/>
        <v>#DIV/0!</v>
      </c>
      <c r="T1659" s="144">
        <f>IF(P1659="nio",0,IF(P1659&gt;0,VLOOKUP(K1659,'3-Productie normen'!A:W,VLOOKUP(P1659,'3-Productie normen'!$B$37:$C$59,2,FALSE),FALSE)))/VLOOKUP(B1659,'2-Kosten per locatie'!$A$11:$C$31,3,FALSE)</f>
        <v>0</v>
      </c>
      <c r="U1659" s="144">
        <f t="shared" si="128"/>
        <v>0</v>
      </c>
      <c r="V1659" s="145" t="str">
        <f>VLOOKUP(K1659,'3-Productie normen'!A:AG,29,FALSE)</f>
        <v>S</v>
      </c>
      <c r="W1659" s="145"/>
      <c r="X1659" s="146"/>
      <c r="Y1659" s="147">
        <f t="shared" si="129"/>
        <v>4708.2000000000007</v>
      </c>
    </row>
    <row r="1660" spans="1:25" s="148" customFormat="1" ht="13.9" customHeight="1">
      <c r="A1660" s="137">
        <v>1660</v>
      </c>
      <c r="B1660" s="138" t="s">
        <v>2352</v>
      </c>
      <c r="C1660" s="138" t="s">
        <v>2353</v>
      </c>
      <c r="D1660" s="138"/>
      <c r="E1660" s="2">
        <v>0</v>
      </c>
      <c r="F1660" s="2" t="s">
        <v>372</v>
      </c>
      <c r="G1660" s="2" t="s">
        <v>2505</v>
      </c>
      <c r="H1660" s="2"/>
      <c r="I1660" s="139" t="s">
        <v>46</v>
      </c>
      <c r="J1660" s="139" t="s">
        <v>323</v>
      </c>
      <c r="K1660" s="139" t="s">
        <v>321</v>
      </c>
      <c r="L1660" s="139" t="s">
        <v>294</v>
      </c>
      <c r="M1660" s="140"/>
      <c r="N1660" s="141">
        <v>1.19</v>
      </c>
      <c r="O1660" s="142">
        <f t="shared" si="125"/>
        <v>420</v>
      </c>
      <c r="P1660" s="2">
        <v>210</v>
      </c>
      <c r="Q1660" s="2">
        <v>210</v>
      </c>
      <c r="R1660" s="143" t="e">
        <f t="shared" si="126"/>
        <v>#DIV/0!</v>
      </c>
      <c r="S1660" s="143" t="e">
        <f t="shared" si="127"/>
        <v>#DIV/0!</v>
      </c>
      <c r="T1660" s="144">
        <f>IF(P1660="nio",0,IF(P1660&gt;0,VLOOKUP(K1660,'3-Productie normen'!A:W,VLOOKUP(P1660,'3-Productie normen'!$B$37:$C$59,2,FALSE),FALSE)))/VLOOKUP(B1660,'2-Kosten per locatie'!$A$11:$C$31,3,FALSE)</f>
        <v>0</v>
      </c>
      <c r="U1660" s="144">
        <f t="shared" si="128"/>
        <v>0</v>
      </c>
      <c r="V1660" s="145" t="str">
        <f>VLOOKUP(K1660,'3-Productie normen'!A:AG,29,FALSE)</f>
        <v>S</v>
      </c>
      <c r="W1660" s="145"/>
      <c r="X1660" s="146"/>
      <c r="Y1660" s="147">
        <f t="shared" si="129"/>
        <v>499.79999999999995</v>
      </c>
    </row>
    <row r="1661" spans="1:25" s="148" customFormat="1" ht="13.9" customHeight="1">
      <c r="A1661" s="137">
        <v>1661</v>
      </c>
      <c r="B1661" s="138" t="s">
        <v>2352</v>
      </c>
      <c r="C1661" s="138" t="s">
        <v>2353</v>
      </c>
      <c r="D1661" s="138"/>
      <c r="E1661" s="2">
        <v>0</v>
      </c>
      <c r="F1661" s="2" t="s">
        <v>372</v>
      </c>
      <c r="G1661" s="2" t="s">
        <v>2506</v>
      </c>
      <c r="H1661" s="2"/>
      <c r="I1661" s="139" t="s">
        <v>46</v>
      </c>
      <c r="J1661" s="139" t="s">
        <v>323</v>
      </c>
      <c r="K1661" s="139" t="s">
        <v>321</v>
      </c>
      <c r="L1661" s="139" t="s">
        <v>294</v>
      </c>
      <c r="M1661" s="140"/>
      <c r="N1661" s="141">
        <v>1.19</v>
      </c>
      <c r="O1661" s="142">
        <f t="shared" si="125"/>
        <v>420</v>
      </c>
      <c r="P1661" s="2">
        <v>210</v>
      </c>
      <c r="Q1661" s="2">
        <v>210</v>
      </c>
      <c r="R1661" s="143" t="e">
        <f t="shared" si="126"/>
        <v>#DIV/0!</v>
      </c>
      <c r="S1661" s="143" t="e">
        <f t="shared" si="127"/>
        <v>#DIV/0!</v>
      </c>
      <c r="T1661" s="144">
        <f>IF(P1661="nio",0,IF(P1661&gt;0,VLOOKUP(K1661,'3-Productie normen'!A:W,VLOOKUP(P1661,'3-Productie normen'!$B$37:$C$59,2,FALSE),FALSE)))/VLOOKUP(B1661,'2-Kosten per locatie'!$A$11:$C$31,3,FALSE)</f>
        <v>0</v>
      </c>
      <c r="U1661" s="144">
        <f t="shared" si="128"/>
        <v>0</v>
      </c>
      <c r="V1661" s="145" t="str">
        <f>VLOOKUP(K1661,'3-Productie normen'!A:AG,29,FALSE)</f>
        <v>S</v>
      </c>
      <c r="W1661" s="145"/>
      <c r="X1661" s="146"/>
      <c r="Y1661" s="147">
        <f t="shared" si="129"/>
        <v>499.79999999999995</v>
      </c>
    </row>
    <row r="1662" spans="1:25" s="148" customFormat="1" ht="13.9" customHeight="1">
      <c r="A1662" s="137">
        <v>1662</v>
      </c>
      <c r="B1662" s="138" t="s">
        <v>2352</v>
      </c>
      <c r="C1662" s="138" t="s">
        <v>2353</v>
      </c>
      <c r="D1662" s="138"/>
      <c r="E1662" s="2">
        <v>0</v>
      </c>
      <c r="F1662" s="2" t="s">
        <v>372</v>
      </c>
      <c r="G1662" s="2" t="s">
        <v>2507</v>
      </c>
      <c r="H1662" s="2"/>
      <c r="I1662" s="139" t="s">
        <v>46</v>
      </c>
      <c r="J1662" s="139" t="s">
        <v>323</v>
      </c>
      <c r="K1662" s="139" t="s">
        <v>321</v>
      </c>
      <c r="L1662" s="139" t="s">
        <v>294</v>
      </c>
      <c r="M1662" s="140"/>
      <c r="N1662" s="141">
        <v>1.18</v>
      </c>
      <c r="O1662" s="142">
        <f t="shared" si="125"/>
        <v>420</v>
      </c>
      <c r="P1662" s="2">
        <v>210</v>
      </c>
      <c r="Q1662" s="2">
        <v>210</v>
      </c>
      <c r="R1662" s="143" t="e">
        <f t="shared" si="126"/>
        <v>#DIV/0!</v>
      </c>
      <c r="S1662" s="143" t="e">
        <f t="shared" si="127"/>
        <v>#DIV/0!</v>
      </c>
      <c r="T1662" s="144">
        <f>IF(P1662="nio",0,IF(P1662&gt;0,VLOOKUP(K1662,'3-Productie normen'!A:W,VLOOKUP(P1662,'3-Productie normen'!$B$37:$C$59,2,FALSE),FALSE)))/VLOOKUP(B1662,'2-Kosten per locatie'!$A$11:$C$31,3,FALSE)</f>
        <v>0</v>
      </c>
      <c r="U1662" s="144">
        <f t="shared" si="128"/>
        <v>0</v>
      </c>
      <c r="V1662" s="145" t="str">
        <f>VLOOKUP(K1662,'3-Productie normen'!A:AG,29,FALSE)</f>
        <v>S</v>
      </c>
      <c r="W1662" s="145"/>
      <c r="X1662" s="146"/>
      <c r="Y1662" s="147">
        <f t="shared" si="129"/>
        <v>495.59999999999997</v>
      </c>
    </row>
    <row r="1663" spans="1:25" s="148" customFormat="1" ht="13.9" customHeight="1">
      <c r="A1663" s="137">
        <v>1663</v>
      </c>
      <c r="B1663" s="138" t="s">
        <v>2352</v>
      </c>
      <c r="C1663" s="138" t="s">
        <v>2353</v>
      </c>
      <c r="D1663" s="138"/>
      <c r="E1663" s="2">
        <v>0</v>
      </c>
      <c r="F1663" s="2" t="s">
        <v>372</v>
      </c>
      <c r="G1663" s="2" t="s">
        <v>2508</v>
      </c>
      <c r="H1663" s="2"/>
      <c r="I1663" s="139" t="s">
        <v>46</v>
      </c>
      <c r="J1663" s="139" t="s">
        <v>323</v>
      </c>
      <c r="K1663" s="139" t="s">
        <v>321</v>
      </c>
      <c r="L1663" s="139" t="s">
        <v>294</v>
      </c>
      <c r="M1663" s="140"/>
      <c r="N1663" s="141">
        <v>1.19</v>
      </c>
      <c r="O1663" s="142">
        <f t="shared" si="125"/>
        <v>420</v>
      </c>
      <c r="P1663" s="2">
        <v>210</v>
      </c>
      <c r="Q1663" s="2">
        <v>210</v>
      </c>
      <c r="R1663" s="143" t="e">
        <f t="shared" si="126"/>
        <v>#DIV/0!</v>
      </c>
      <c r="S1663" s="143" t="e">
        <f t="shared" si="127"/>
        <v>#DIV/0!</v>
      </c>
      <c r="T1663" s="144">
        <f>IF(P1663="nio",0,IF(P1663&gt;0,VLOOKUP(K1663,'3-Productie normen'!A:W,VLOOKUP(P1663,'3-Productie normen'!$B$37:$C$59,2,FALSE),FALSE)))/VLOOKUP(B1663,'2-Kosten per locatie'!$A$11:$C$31,3,FALSE)</f>
        <v>0</v>
      </c>
      <c r="U1663" s="144">
        <f t="shared" si="128"/>
        <v>0</v>
      </c>
      <c r="V1663" s="145" t="str">
        <f>VLOOKUP(K1663,'3-Productie normen'!A:AG,29,FALSE)</f>
        <v>S</v>
      </c>
      <c r="W1663" s="145"/>
      <c r="X1663" s="146"/>
      <c r="Y1663" s="147">
        <f t="shared" si="129"/>
        <v>499.79999999999995</v>
      </c>
    </row>
    <row r="1664" spans="1:25" s="148" customFormat="1" ht="13.9" customHeight="1">
      <c r="A1664" s="137">
        <v>1664</v>
      </c>
      <c r="B1664" s="138" t="s">
        <v>2352</v>
      </c>
      <c r="C1664" s="138" t="s">
        <v>2353</v>
      </c>
      <c r="D1664" s="138"/>
      <c r="E1664" s="2">
        <v>0</v>
      </c>
      <c r="F1664" s="2" t="s">
        <v>372</v>
      </c>
      <c r="G1664" s="2" t="s">
        <v>2509</v>
      </c>
      <c r="H1664" s="2"/>
      <c r="I1664" s="139" t="s">
        <v>46</v>
      </c>
      <c r="J1664" s="139" t="s">
        <v>320</v>
      </c>
      <c r="K1664" s="139" t="s">
        <v>321</v>
      </c>
      <c r="L1664" s="139" t="s">
        <v>294</v>
      </c>
      <c r="M1664" s="140"/>
      <c r="N1664" s="141">
        <v>10.43</v>
      </c>
      <c r="O1664" s="142">
        <f t="shared" si="125"/>
        <v>420</v>
      </c>
      <c r="P1664" s="2">
        <v>210</v>
      </c>
      <c r="Q1664" s="2">
        <v>210</v>
      </c>
      <c r="R1664" s="143" t="e">
        <f t="shared" si="126"/>
        <v>#DIV/0!</v>
      </c>
      <c r="S1664" s="143" t="e">
        <f t="shared" si="127"/>
        <v>#DIV/0!</v>
      </c>
      <c r="T1664" s="144">
        <f>IF(P1664="nio",0,IF(P1664&gt;0,VLOOKUP(K1664,'3-Productie normen'!A:W,VLOOKUP(P1664,'3-Productie normen'!$B$37:$C$59,2,FALSE),FALSE)))/VLOOKUP(B1664,'2-Kosten per locatie'!$A$11:$C$31,3,FALSE)</f>
        <v>0</v>
      </c>
      <c r="U1664" s="144">
        <f t="shared" si="128"/>
        <v>0</v>
      </c>
      <c r="V1664" s="145" t="str">
        <f>VLOOKUP(K1664,'3-Productie normen'!A:AG,29,FALSE)</f>
        <v>S</v>
      </c>
      <c r="W1664" s="145"/>
      <c r="X1664" s="146"/>
      <c r="Y1664" s="147">
        <f t="shared" si="129"/>
        <v>4380.5999999999995</v>
      </c>
    </row>
    <row r="1665" spans="1:25" s="148" customFormat="1" ht="13.9" customHeight="1">
      <c r="A1665" s="137">
        <v>1665</v>
      </c>
      <c r="B1665" s="138" t="s">
        <v>2352</v>
      </c>
      <c r="C1665" s="138" t="s">
        <v>2353</v>
      </c>
      <c r="D1665" s="138"/>
      <c r="E1665" s="2">
        <v>0</v>
      </c>
      <c r="F1665" s="2" t="s">
        <v>372</v>
      </c>
      <c r="G1665" s="2" t="s">
        <v>2510</v>
      </c>
      <c r="H1665" s="2"/>
      <c r="I1665" s="139" t="s">
        <v>46</v>
      </c>
      <c r="J1665" s="139" t="s">
        <v>323</v>
      </c>
      <c r="K1665" s="139" t="s">
        <v>321</v>
      </c>
      <c r="L1665" s="139" t="s">
        <v>294</v>
      </c>
      <c r="M1665" s="140"/>
      <c r="N1665" s="141">
        <v>1.18</v>
      </c>
      <c r="O1665" s="142">
        <f t="shared" si="125"/>
        <v>420</v>
      </c>
      <c r="P1665" s="2">
        <v>210</v>
      </c>
      <c r="Q1665" s="2">
        <v>210</v>
      </c>
      <c r="R1665" s="143" t="e">
        <f t="shared" si="126"/>
        <v>#DIV/0!</v>
      </c>
      <c r="S1665" s="143" t="e">
        <f t="shared" si="127"/>
        <v>#DIV/0!</v>
      </c>
      <c r="T1665" s="144">
        <f>IF(P1665="nio",0,IF(P1665&gt;0,VLOOKUP(K1665,'3-Productie normen'!A:W,VLOOKUP(P1665,'3-Productie normen'!$B$37:$C$59,2,FALSE),FALSE)))/VLOOKUP(B1665,'2-Kosten per locatie'!$A$11:$C$31,3,FALSE)</f>
        <v>0</v>
      </c>
      <c r="U1665" s="144">
        <f t="shared" si="128"/>
        <v>0</v>
      </c>
      <c r="V1665" s="145" t="str">
        <f>VLOOKUP(K1665,'3-Productie normen'!A:AG,29,FALSE)</f>
        <v>S</v>
      </c>
      <c r="W1665" s="145"/>
      <c r="X1665" s="146"/>
      <c r="Y1665" s="147">
        <f t="shared" si="129"/>
        <v>495.59999999999997</v>
      </c>
    </row>
    <row r="1666" spans="1:25" s="148" customFormat="1" ht="13.9" customHeight="1">
      <c r="A1666" s="137">
        <v>1666</v>
      </c>
      <c r="B1666" s="138" t="s">
        <v>2352</v>
      </c>
      <c r="C1666" s="138" t="s">
        <v>2353</v>
      </c>
      <c r="D1666" s="138"/>
      <c r="E1666" s="2">
        <v>0</v>
      </c>
      <c r="F1666" s="2" t="s">
        <v>372</v>
      </c>
      <c r="G1666" s="2" t="s">
        <v>2511</v>
      </c>
      <c r="H1666" s="2"/>
      <c r="I1666" s="139" t="s">
        <v>46</v>
      </c>
      <c r="J1666" s="139" t="s">
        <v>323</v>
      </c>
      <c r="K1666" s="139" t="s">
        <v>321</v>
      </c>
      <c r="L1666" s="139" t="s">
        <v>294</v>
      </c>
      <c r="M1666" s="140"/>
      <c r="N1666" s="141">
        <v>1.19</v>
      </c>
      <c r="O1666" s="142">
        <f t="shared" si="125"/>
        <v>420</v>
      </c>
      <c r="P1666" s="2">
        <v>210</v>
      </c>
      <c r="Q1666" s="2">
        <v>210</v>
      </c>
      <c r="R1666" s="143" t="e">
        <f t="shared" si="126"/>
        <v>#DIV/0!</v>
      </c>
      <c r="S1666" s="143" t="e">
        <f t="shared" si="127"/>
        <v>#DIV/0!</v>
      </c>
      <c r="T1666" s="144">
        <f>IF(P1666="nio",0,IF(P1666&gt;0,VLOOKUP(K1666,'3-Productie normen'!A:W,VLOOKUP(P1666,'3-Productie normen'!$B$37:$C$59,2,FALSE),FALSE)))/VLOOKUP(B1666,'2-Kosten per locatie'!$A$11:$C$31,3,FALSE)</f>
        <v>0</v>
      </c>
      <c r="U1666" s="144">
        <f t="shared" si="128"/>
        <v>0</v>
      </c>
      <c r="V1666" s="145" t="str">
        <f>VLOOKUP(K1666,'3-Productie normen'!A:AG,29,FALSE)</f>
        <v>S</v>
      </c>
      <c r="W1666" s="145"/>
      <c r="X1666" s="146"/>
      <c r="Y1666" s="147">
        <f t="shared" si="129"/>
        <v>499.79999999999995</v>
      </c>
    </row>
    <row r="1667" spans="1:25" s="148" customFormat="1" ht="13.9" customHeight="1">
      <c r="A1667" s="137">
        <v>1667</v>
      </c>
      <c r="B1667" s="138" t="s">
        <v>2352</v>
      </c>
      <c r="C1667" s="138" t="s">
        <v>2353</v>
      </c>
      <c r="D1667" s="138"/>
      <c r="E1667" s="2">
        <v>0</v>
      </c>
      <c r="F1667" s="2" t="s">
        <v>372</v>
      </c>
      <c r="G1667" s="2" t="s">
        <v>2512</v>
      </c>
      <c r="H1667" s="2"/>
      <c r="I1667" s="139" t="s">
        <v>46</v>
      </c>
      <c r="J1667" s="139" t="s">
        <v>323</v>
      </c>
      <c r="K1667" s="139" t="s">
        <v>321</v>
      </c>
      <c r="L1667" s="139" t="s">
        <v>294</v>
      </c>
      <c r="M1667" s="140"/>
      <c r="N1667" s="141">
        <v>1.19</v>
      </c>
      <c r="O1667" s="142">
        <f t="shared" si="125"/>
        <v>420</v>
      </c>
      <c r="P1667" s="2">
        <v>210</v>
      </c>
      <c r="Q1667" s="2">
        <v>210</v>
      </c>
      <c r="R1667" s="143" t="e">
        <f t="shared" si="126"/>
        <v>#DIV/0!</v>
      </c>
      <c r="S1667" s="143" t="e">
        <f t="shared" si="127"/>
        <v>#DIV/0!</v>
      </c>
      <c r="T1667" s="144">
        <f>IF(P1667="nio",0,IF(P1667&gt;0,VLOOKUP(K1667,'3-Productie normen'!A:W,VLOOKUP(P1667,'3-Productie normen'!$B$37:$C$59,2,FALSE),FALSE)))/VLOOKUP(B1667,'2-Kosten per locatie'!$A$11:$C$31,3,FALSE)</f>
        <v>0</v>
      </c>
      <c r="U1667" s="144">
        <f t="shared" si="128"/>
        <v>0</v>
      </c>
      <c r="V1667" s="145" t="str">
        <f>VLOOKUP(K1667,'3-Productie normen'!A:AG,29,FALSE)</f>
        <v>S</v>
      </c>
      <c r="W1667" s="145"/>
      <c r="X1667" s="146"/>
      <c r="Y1667" s="147">
        <f t="shared" si="129"/>
        <v>499.79999999999995</v>
      </c>
    </row>
    <row r="1668" spans="1:25" s="148" customFormat="1" ht="13.9" customHeight="1">
      <c r="A1668" s="137">
        <v>1668</v>
      </c>
      <c r="B1668" s="138" t="s">
        <v>2352</v>
      </c>
      <c r="C1668" s="138" t="s">
        <v>2353</v>
      </c>
      <c r="D1668" s="138"/>
      <c r="E1668" s="2">
        <v>0</v>
      </c>
      <c r="F1668" s="2" t="s">
        <v>372</v>
      </c>
      <c r="G1668" s="2" t="s">
        <v>2513</v>
      </c>
      <c r="H1668" s="2"/>
      <c r="I1668" s="139" t="s">
        <v>46</v>
      </c>
      <c r="J1668" s="139" t="s">
        <v>323</v>
      </c>
      <c r="K1668" s="139" t="s">
        <v>321</v>
      </c>
      <c r="L1668" s="139" t="s">
        <v>294</v>
      </c>
      <c r="M1668" s="140"/>
      <c r="N1668" s="141">
        <v>1.19</v>
      </c>
      <c r="O1668" s="142">
        <f t="shared" si="125"/>
        <v>420</v>
      </c>
      <c r="P1668" s="2">
        <v>210</v>
      </c>
      <c r="Q1668" s="2">
        <v>210</v>
      </c>
      <c r="R1668" s="143" t="e">
        <f t="shared" si="126"/>
        <v>#DIV/0!</v>
      </c>
      <c r="S1668" s="143" t="e">
        <f t="shared" si="127"/>
        <v>#DIV/0!</v>
      </c>
      <c r="T1668" s="144">
        <f>IF(P1668="nio",0,IF(P1668&gt;0,VLOOKUP(K1668,'3-Productie normen'!A:W,VLOOKUP(P1668,'3-Productie normen'!$B$37:$C$59,2,FALSE),FALSE)))/VLOOKUP(B1668,'2-Kosten per locatie'!$A$11:$C$31,3,FALSE)</f>
        <v>0</v>
      </c>
      <c r="U1668" s="144">
        <f t="shared" si="128"/>
        <v>0</v>
      </c>
      <c r="V1668" s="145" t="str">
        <f>VLOOKUP(K1668,'3-Productie normen'!A:AG,29,FALSE)</f>
        <v>S</v>
      </c>
      <c r="W1668" s="145"/>
      <c r="X1668" s="146"/>
      <c r="Y1668" s="147">
        <f t="shared" si="129"/>
        <v>499.79999999999995</v>
      </c>
    </row>
    <row r="1669" spans="1:25" s="148" customFormat="1" ht="13.9" customHeight="1">
      <c r="A1669" s="137">
        <v>1669</v>
      </c>
      <c r="B1669" s="138" t="s">
        <v>2352</v>
      </c>
      <c r="C1669" s="138" t="s">
        <v>2353</v>
      </c>
      <c r="D1669" s="138"/>
      <c r="E1669" s="2">
        <v>0</v>
      </c>
      <c r="F1669" s="2" t="s">
        <v>372</v>
      </c>
      <c r="G1669" s="2" t="s">
        <v>2514</v>
      </c>
      <c r="H1669" s="2"/>
      <c r="I1669" s="139" t="s">
        <v>46</v>
      </c>
      <c r="J1669" s="139" t="s">
        <v>323</v>
      </c>
      <c r="K1669" s="139" t="s">
        <v>321</v>
      </c>
      <c r="L1669" s="139" t="s">
        <v>294</v>
      </c>
      <c r="M1669" s="140"/>
      <c r="N1669" s="141">
        <v>1.08</v>
      </c>
      <c r="O1669" s="142">
        <f t="shared" si="125"/>
        <v>420</v>
      </c>
      <c r="P1669" s="2">
        <v>210</v>
      </c>
      <c r="Q1669" s="2">
        <v>210</v>
      </c>
      <c r="R1669" s="143" t="e">
        <f t="shared" si="126"/>
        <v>#DIV/0!</v>
      </c>
      <c r="S1669" s="143" t="e">
        <f t="shared" si="127"/>
        <v>#DIV/0!</v>
      </c>
      <c r="T1669" s="144">
        <f>IF(P1669="nio",0,IF(P1669&gt;0,VLOOKUP(K1669,'3-Productie normen'!A:W,VLOOKUP(P1669,'3-Productie normen'!$B$37:$C$59,2,FALSE),FALSE)))/VLOOKUP(B1669,'2-Kosten per locatie'!$A$11:$C$31,3,FALSE)</f>
        <v>0</v>
      </c>
      <c r="U1669" s="144">
        <f t="shared" si="128"/>
        <v>0</v>
      </c>
      <c r="V1669" s="145" t="str">
        <f>VLOOKUP(K1669,'3-Productie normen'!A:AG,29,FALSE)</f>
        <v>S</v>
      </c>
      <c r="W1669" s="145"/>
      <c r="X1669" s="146"/>
      <c r="Y1669" s="147">
        <f t="shared" si="129"/>
        <v>453.6</v>
      </c>
    </row>
    <row r="1670" spans="1:25" s="148" customFormat="1" ht="13.9" customHeight="1">
      <c r="A1670" s="137">
        <v>1670</v>
      </c>
      <c r="B1670" s="138" t="s">
        <v>2352</v>
      </c>
      <c r="C1670" s="138" t="s">
        <v>2353</v>
      </c>
      <c r="D1670" s="138"/>
      <c r="E1670" s="2">
        <v>0</v>
      </c>
      <c r="F1670" s="2" t="s">
        <v>372</v>
      </c>
      <c r="G1670" s="2" t="s">
        <v>2515</v>
      </c>
      <c r="H1670" s="2"/>
      <c r="I1670" s="139" t="s">
        <v>46</v>
      </c>
      <c r="J1670" s="139" t="s">
        <v>320</v>
      </c>
      <c r="K1670" s="139" t="s">
        <v>321</v>
      </c>
      <c r="L1670" s="139" t="s">
        <v>294</v>
      </c>
      <c r="M1670" s="140"/>
      <c r="N1670" s="141">
        <v>5.33</v>
      </c>
      <c r="O1670" s="142">
        <f t="shared" si="125"/>
        <v>420</v>
      </c>
      <c r="P1670" s="2">
        <v>210</v>
      </c>
      <c r="Q1670" s="2">
        <v>210</v>
      </c>
      <c r="R1670" s="143" t="e">
        <f t="shared" si="126"/>
        <v>#DIV/0!</v>
      </c>
      <c r="S1670" s="143" t="e">
        <f t="shared" si="127"/>
        <v>#DIV/0!</v>
      </c>
      <c r="T1670" s="144">
        <f>IF(P1670="nio",0,IF(P1670&gt;0,VLOOKUP(K1670,'3-Productie normen'!A:W,VLOOKUP(P1670,'3-Productie normen'!$B$37:$C$59,2,FALSE),FALSE)))/VLOOKUP(B1670,'2-Kosten per locatie'!$A$11:$C$31,3,FALSE)</f>
        <v>0</v>
      </c>
      <c r="U1670" s="144">
        <f t="shared" si="128"/>
        <v>0</v>
      </c>
      <c r="V1670" s="145" t="str">
        <f>VLOOKUP(K1670,'3-Productie normen'!A:AG,29,FALSE)</f>
        <v>S</v>
      </c>
      <c r="W1670" s="145"/>
      <c r="X1670" s="146"/>
      <c r="Y1670" s="147">
        <f t="shared" si="129"/>
        <v>2238.6</v>
      </c>
    </row>
    <row r="1671" spans="1:25" s="148" customFormat="1" ht="13.9" customHeight="1">
      <c r="A1671" s="137">
        <v>1671</v>
      </c>
      <c r="B1671" s="138" t="s">
        <v>2352</v>
      </c>
      <c r="C1671" s="138" t="s">
        <v>2353</v>
      </c>
      <c r="D1671" s="138"/>
      <c r="E1671" s="2">
        <v>0</v>
      </c>
      <c r="F1671" s="2" t="s">
        <v>372</v>
      </c>
      <c r="G1671" s="2" t="s">
        <v>2516</v>
      </c>
      <c r="H1671" s="2"/>
      <c r="I1671" s="139" t="s">
        <v>46</v>
      </c>
      <c r="J1671" s="139" t="s">
        <v>323</v>
      </c>
      <c r="K1671" s="139" t="s">
        <v>321</v>
      </c>
      <c r="L1671" s="139" t="s">
        <v>294</v>
      </c>
      <c r="M1671" s="140"/>
      <c r="N1671" s="141">
        <v>1.1000000000000001</v>
      </c>
      <c r="O1671" s="142">
        <f t="shared" si="125"/>
        <v>420</v>
      </c>
      <c r="P1671" s="2">
        <v>210</v>
      </c>
      <c r="Q1671" s="2">
        <v>210</v>
      </c>
      <c r="R1671" s="143" t="e">
        <f t="shared" si="126"/>
        <v>#DIV/0!</v>
      </c>
      <c r="S1671" s="143" t="e">
        <f t="shared" si="127"/>
        <v>#DIV/0!</v>
      </c>
      <c r="T1671" s="144">
        <f>IF(P1671="nio",0,IF(P1671&gt;0,VLOOKUP(K1671,'3-Productie normen'!A:W,VLOOKUP(P1671,'3-Productie normen'!$B$37:$C$59,2,FALSE),FALSE)))/VLOOKUP(B1671,'2-Kosten per locatie'!$A$11:$C$31,3,FALSE)</f>
        <v>0</v>
      </c>
      <c r="U1671" s="144">
        <f t="shared" si="128"/>
        <v>0</v>
      </c>
      <c r="V1671" s="145" t="str">
        <f>VLOOKUP(K1671,'3-Productie normen'!A:AG,29,FALSE)</f>
        <v>S</v>
      </c>
      <c r="W1671" s="145"/>
      <c r="X1671" s="146"/>
      <c r="Y1671" s="147">
        <f t="shared" si="129"/>
        <v>462.00000000000006</v>
      </c>
    </row>
    <row r="1672" spans="1:25" s="148" customFormat="1" ht="13.9" customHeight="1">
      <c r="A1672" s="137">
        <v>1672</v>
      </c>
      <c r="B1672" s="138" t="s">
        <v>2352</v>
      </c>
      <c r="C1672" s="138" t="s">
        <v>2353</v>
      </c>
      <c r="D1672" s="138"/>
      <c r="E1672" s="2">
        <v>0</v>
      </c>
      <c r="F1672" s="2" t="s">
        <v>372</v>
      </c>
      <c r="G1672" s="2" t="s">
        <v>2517</v>
      </c>
      <c r="H1672" s="2"/>
      <c r="I1672" s="139" t="s">
        <v>46</v>
      </c>
      <c r="J1672" s="139" t="s">
        <v>320</v>
      </c>
      <c r="K1672" s="139" t="s">
        <v>321</v>
      </c>
      <c r="L1672" s="139" t="s">
        <v>294</v>
      </c>
      <c r="M1672" s="140"/>
      <c r="N1672" s="141">
        <v>6.49</v>
      </c>
      <c r="O1672" s="142">
        <f t="shared" si="125"/>
        <v>420</v>
      </c>
      <c r="P1672" s="2">
        <v>210</v>
      </c>
      <c r="Q1672" s="2">
        <v>210</v>
      </c>
      <c r="R1672" s="143" t="e">
        <f t="shared" si="126"/>
        <v>#DIV/0!</v>
      </c>
      <c r="S1672" s="143" t="e">
        <f t="shared" si="127"/>
        <v>#DIV/0!</v>
      </c>
      <c r="T1672" s="144">
        <f>IF(P1672="nio",0,IF(P1672&gt;0,VLOOKUP(K1672,'3-Productie normen'!A:W,VLOOKUP(P1672,'3-Productie normen'!$B$37:$C$59,2,FALSE),FALSE)))/VLOOKUP(B1672,'2-Kosten per locatie'!$A$11:$C$31,3,FALSE)</f>
        <v>0</v>
      </c>
      <c r="U1672" s="144">
        <f t="shared" si="128"/>
        <v>0</v>
      </c>
      <c r="V1672" s="145" t="str">
        <f>VLOOKUP(K1672,'3-Productie normen'!A:AG,29,FALSE)</f>
        <v>S</v>
      </c>
      <c r="W1672" s="145"/>
      <c r="X1672" s="146"/>
      <c r="Y1672" s="147">
        <f t="shared" si="129"/>
        <v>2725.8</v>
      </c>
    </row>
    <row r="1673" spans="1:25" s="148" customFormat="1" ht="13.9" customHeight="1">
      <c r="A1673" s="137">
        <v>1673</v>
      </c>
      <c r="B1673" s="138" t="s">
        <v>2352</v>
      </c>
      <c r="C1673" s="138" t="s">
        <v>2353</v>
      </c>
      <c r="D1673" s="138"/>
      <c r="E1673" s="2">
        <v>0</v>
      </c>
      <c r="F1673" s="2" t="s">
        <v>372</v>
      </c>
      <c r="G1673" s="2" t="s">
        <v>2518</v>
      </c>
      <c r="H1673" s="2"/>
      <c r="I1673" s="139" t="s">
        <v>46</v>
      </c>
      <c r="J1673" s="139" t="s">
        <v>323</v>
      </c>
      <c r="K1673" s="139" t="s">
        <v>321</v>
      </c>
      <c r="L1673" s="139" t="s">
        <v>294</v>
      </c>
      <c r="M1673" s="140"/>
      <c r="N1673" s="141">
        <v>1.1599999999999999</v>
      </c>
      <c r="O1673" s="142">
        <f t="shared" si="125"/>
        <v>420</v>
      </c>
      <c r="P1673" s="2">
        <v>210</v>
      </c>
      <c r="Q1673" s="2">
        <v>210</v>
      </c>
      <c r="R1673" s="143" t="e">
        <f t="shared" si="126"/>
        <v>#DIV/0!</v>
      </c>
      <c r="S1673" s="143" t="e">
        <f t="shared" si="127"/>
        <v>#DIV/0!</v>
      </c>
      <c r="T1673" s="144">
        <f>IF(P1673="nio",0,IF(P1673&gt;0,VLOOKUP(K1673,'3-Productie normen'!A:W,VLOOKUP(P1673,'3-Productie normen'!$B$37:$C$59,2,FALSE),FALSE)))/VLOOKUP(B1673,'2-Kosten per locatie'!$A$11:$C$31,3,FALSE)</f>
        <v>0</v>
      </c>
      <c r="U1673" s="144">
        <f t="shared" si="128"/>
        <v>0</v>
      </c>
      <c r="V1673" s="145" t="str">
        <f>VLOOKUP(K1673,'3-Productie normen'!A:AG,29,FALSE)</f>
        <v>S</v>
      </c>
      <c r="W1673" s="145"/>
      <c r="X1673" s="146"/>
      <c r="Y1673" s="147">
        <f t="shared" si="129"/>
        <v>487.2</v>
      </c>
    </row>
    <row r="1674" spans="1:25" s="148" customFormat="1" ht="13.9" customHeight="1">
      <c r="A1674" s="137">
        <v>1674</v>
      </c>
      <c r="B1674" s="138" t="s">
        <v>2352</v>
      </c>
      <c r="C1674" s="138" t="s">
        <v>2353</v>
      </c>
      <c r="D1674" s="138"/>
      <c r="E1674" s="2">
        <v>0</v>
      </c>
      <c r="F1674" s="2" t="s">
        <v>372</v>
      </c>
      <c r="G1674" s="2" t="s">
        <v>2519</v>
      </c>
      <c r="H1674" s="2"/>
      <c r="I1674" s="139" t="s">
        <v>46</v>
      </c>
      <c r="J1674" s="139" t="s">
        <v>323</v>
      </c>
      <c r="K1674" s="139" t="s">
        <v>321</v>
      </c>
      <c r="L1674" s="139" t="s">
        <v>294</v>
      </c>
      <c r="M1674" s="140"/>
      <c r="N1674" s="141">
        <v>1.1499999999999999</v>
      </c>
      <c r="O1674" s="142">
        <f t="shared" ref="O1674:O1737" si="130">SUM(P1674:Q1674)</f>
        <v>420</v>
      </c>
      <c r="P1674" s="2">
        <v>210</v>
      </c>
      <c r="Q1674" s="2">
        <v>210</v>
      </c>
      <c r="R1674" s="143" t="e">
        <f t="shared" ref="R1674:R1737" si="131">IF(P1674="nio",0,IF(P1674&gt;0,P1674*N1674/T1674,0))</f>
        <v>#DIV/0!</v>
      </c>
      <c r="S1674" s="143" t="e">
        <f t="shared" ref="S1674:S1737" si="132">IF(Q1674&gt;0,Q1674*N1674/U1674,0)</f>
        <v>#DIV/0!</v>
      </c>
      <c r="T1674" s="144">
        <f>IF(P1674="nio",0,IF(P1674&gt;0,VLOOKUP(K1674,'3-Productie normen'!A:W,VLOOKUP(P1674,'3-Productie normen'!$B$37:$C$59,2,FALSE),FALSE)))/VLOOKUP(B1674,'2-Kosten per locatie'!$A$11:$C$31,3,FALSE)</f>
        <v>0</v>
      </c>
      <c r="U1674" s="144">
        <f t="shared" ref="U1674:U1737" si="133">IF(Q1674&gt;0,T1674*$U$8,0)</f>
        <v>0</v>
      </c>
      <c r="V1674" s="145" t="str">
        <f>VLOOKUP(K1674,'3-Productie normen'!A:AG,29,FALSE)</f>
        <v>S</v>
      </c>
      <c r="W1674" s="145"/>
      <c r="X1674" s="146"/>
      <c r="Y1674" s="147">
        <f t="shared" ref="Y1674:Y1737" si="134">O1674*N1674</f>
        <v>482.99999999999994</v>
      </c>
    </row>
    <row r="1675" spans="1:25" s="148" customFormat="1" ht="13.9" customHeight="1">
      <c r="A1675" s="137">
        <v>1675</v>
      </c>
      <c r="B1675" s="138" t="s">
        <v>2352</v>
      </c>
      <c r="C1675" s="138" t="s">
        <v>2353</v>
      </c>
      <c r="D1675" s="138"/>
      <c r="E1675" s="2">
        <v>0</v>
      </c>
      <c r="F1675" s="2" t="s">
        <v>372</v>
      </c>
      <c r="G1675" s="2" t="s">
        <v>2520</v>
      </c>
      <c r="H1675" s="2"/>
      <c r="I1675" s="139" t="s">
        <v>46</v>
      </c>
      <c r="J1675" s="139" t="s">
        <v>323</v>
      </c>
      <c r="K1675" s="139" t="s">
        <v>321</v>
      </c>
      <c r="L1675" s="139" t="s">
        <v>294</v>
      </c>
      <c r="M1675" s="140"/>
      <c r="N1675" s="141">
        <v>1.1599999999999999</v>
      </c>
      <c r="O1675" s="142">
        <f t="shared" si="130"/>
        <v>420</v>
      </c>
      <c r="P1675" s="2">
        <v>210</v>
      </c>
      <c r="Q1675" s="2">
        <v>210</v>
      </c>
      <c r="R1675" s="143" t="e">
        <f t="shared" si="131"/>
        <v>#DIV/0!</v>
      </c>
      <c r="S1675" s="143" t="e">
        <f t="shared" si="132"/>
        <v>#DIV/0!</v>
      </c>
      <c r="T1675" s="144">
        <f>IF(P1675="nio",0,IF(P1675&gt;0,VLOOKUP(K1675,'3-Productie normen'!A:W,VLOOKUP(P1675,'3-Productie normen'!$B$37:$C$59,2,FALSE),FALSE)))/VLOOKUP(B1675,'2-Kosten per locatie'!$A$11:$C$31,3,FALSE)</f>
        <v>0</v>
      </c>
      <c r="U1675" s="144">
        <f t="shared" si="133"/>
        <v>0</v>
      </c>
      <c r="V1675" s="145" t="str">
        <f>VLOOKUP(K1675,'3-Productie normen'!A:AG,29,FALSE)</f>
        <v>S</v>
      </c>
      <c r="W1675" s="145"/>
      <c r="X1675" s="146"/>
      <c r="Y1675" s="147">
        <f t="shared" si="134"/>
        <v>487.2</v>
      </c>
    </row>
    <row r="1676" spans="1:25" s="148" customFormat="1" ht="13.9" customHeight="1">
      <c r="A1676" s="137">
        <v>1676</v>
      </c>
      <c r="B1676" s="138" t="s">
        <v>2352</v>
      </c>
      <c r="C1676" s="138" t="s">
        <v>2353</v>
      </c>
      <c r="D1676" s="138"/>
      <c r="E1676" s="2">
        <v>0</v>
      </c>
      <c r="F1676" s="2" t="s">
        <v>372</v>
      </c>
      <c r="G1676" s="2" t="s">
        <v>2521</v>
      </c>
      <c r="H1676" s="2"/>
      <c r="I1676" s="139" t="s">
        <v>46</v>
      </c>
      <c r="J1676" s="139" t="s">
        <v>323</v>
      </c>
      <c r="K1676" s="139" t="s">
        <v>321</v>
      </c>
      <c r="L1676" s="139" t="s">
        <v>294</v>
      </c>
      <c r="M1676" s="140"/>
      <c r="N1676" s="141">
        <v>1.1499999999999999</v>
      </c>
      <c r="O1676" s="142">
        <f t="shared" si="130"/>
        <v>420</v>
      </c>
      <c r="P1676" s="2">
        <v>210</v>
      </c>
      <c r="Q1676" s="2">
        <v>210</v>
      </c>
      <c r="R1676" s="143" t="e">
        <f t="shared" si="131"/>
        <v>#DIV/0!</v>
      </c>
      <c r="S1676" s="143" t="e">
        <f t="shared" si="132"/>
        <v>#DIV/0!</v>
      </c>
      <c r="T1676" s="144">
        <f>IF(P1676="nio",0,IF(P1676&gt;0,VLOOKUP(K1676,'3-Productie normen'!A:W,VLOOKUP(P1676,'3-Productie normen'!$B$37:$C$59,2,FALSE),FALSE)))/VLOOKUP(B1676,'2-Kosten per locatie'!$A$11:$C$31,3,FALSE)</f>
        <v>0</v>
      </c>
      <c r="U1676" s="144">
        <f t="shared" si="133"/>
        <v>0</v>
      </c>
      <c r="V1676" s="145" t="str">
        <f>VLOOKUP(K1676,'3-Productie normen'!A:AG,29,FALSE)</f>
        <v>S</v>
      </c>
      <c r="W1676" s="145"/>
      <c r="X1676" s="146"/>
      <c r="Y1676" s="147">
        <f t="shared" si="134"/>
        <v>482.99999999999994</v>
      </c>
    </row>
    <row r="1677" spans="1:25" s="148" customFormat="1" ht="13.9" customHeight="1">
      <c r="A1677" s="137">
        <v>1677</v>
      </c>
      <c r="B1677" s="138" t="s">
        <v>2352</v>
      </c>
      <c r="C1677" s="138" t="s">
        <v>2353</v>
      </c>
      <c r="D1677" s="138"/>
      <c r="E1677" s="2">
        <v>0</v>
      </c>
      <c r="F1677" s="2" t="s">
        <v>372</v>
      </c>
      <c r="G1677" s="2" t="s">
        <v>2522</v>
      </c>
      <c r="H1677" s="2" t="s">
        <v>1825</v>
      </c>
      <c r="I1677" s="139" t="s">
        <v>350</v>
      </c>
      <c r="J1677" s="139" t="s">
        <v>351</v>
      </c>
      <c r="K1677" s="139" t="s">
        <v>612</v>
      </c>
      <c r="L1677" s="139" t="s">
        <v>298</v>
      </c>
      <c r="M1677" s="140" t="s">
        <v>8160</v>
      </c>
      <c r="N1677" s="141">
        <v>99.66</v>
      </c>
      <c r="O1677" s="142">
        <f t="shared" si="130"/>
        <v>210</v>
      </c>
      <c r="P1677" s="2">
        <v>210</v>
      </c>
      <c r="Q1677" s="2"/>
      <c r="R1677" s="143" t="e">
        <f t="shared" si="131"/>
        <v>#DIV/0!</v>
      </c>
      <c r="S1677" s="143">
        <f t="shared" si="132"/>
        <v>0</v>
      </c>
      <c r="T1677" s="144">
        <f>IF(P1677="nio",0,IF(P1677&gt;0,VLOOKUP(K1677,'3-Productie normen'!A:W,VLOOKUP(P1677,'3-Productie normen'!$B$37:$C$59,2,FALSE),FALSE)))/VLOOKUP(B1677,'2-Kosten per locatie'!$A$11:$C$31,3,FALSE)</f>
        <v>0</v>
      </c>
      <c r="U1677" s="144">
        <f t="shared" si="133"/>
        <v>0</v>
      </c>
      <c r="V1677" s="145" t="str">
        <f>VLOOKUP(K1677,'3-Productie normen'!A:AG,29,FALSE)</f>
        <v>L</v>
      </c>
      <c r="W1677" s="145"/>
      <c r="X1677" s="146"/>
      <c r="Y1677" s="147">
        <f t="shared" si="134"/>
        <v>20928.599999999999</v>
      </c>
    </row>
    <row r="1678" spans="1:25" s="148" customFormat="1" ht="13.9" customHeight="1">
      <c r="A1678" s="137">
        <v>1678</v>
      </c>
      <c r="B1678" s="138" t="s">
        <v>2352</v>
      </c>
      <c r="C1678" s="138" t="s">
        <v>2353</v>
      </c>
      <c r="D1678" s="138"/>
      <c r="E1678" s="2">
        <v>0</v>
      </c>
      <c r="F1678" s="2" t="s">
        <v>372</v>
      </c>
      <c r="G1678" s="2" t="s">
        <v>2523</v>
      </c>
      <c r="H1678" s="2" t="s">
        <v>1830</v>
      </c>
      <c r="I1678" s="139" t="s">
        <v>350</v>
      </c>
      <c r="J1678" s="139" t="s">
        <v>351</v>
      </c>
      <c r="K1678" s="139" t="s">
        <v>612</v>
      </c>
      <c r="L1678" s="139" t="s">
        <v>298</v>
      </c>
      <c r="M1678" s="140" t="s">
        <v>8160</v>
      </c>
      <c r="N1678" s="141">
        <v>126.22</v>
      </c>
      <c r="O1678" s="142">
        <f t="shared" si="130"/>
        <v>210</v>
      </c>
      <c r="P1678" s="2">
        <v>210</v>
      </c>
      <c r="Q1678" s="2"/>
      <c r="R1678" s="143" t="e">
        <f t="shared" si="131"/>
        <v>#DIV/0!</v>
      </c>
      <c r="S1678" s="143">
        <f t="shared" si="132"/>
        <v>0</v>
      </c>
      <c r="T1678" s="144">
        <f>IF(P1678="nio",0,IF(P1678&gt;0,VLOOKUP(K1678,'3-Productie normen'!A:W,VLOOKUP(P1678,'3-Productie normen'!$B$37:$C$59,2,FALSE),FALSE)))/VLOOKUP(B1678,'2-Kosten per locatie'!$A$11:$C$31,3,FALSE)</f>
        <v>0</v>
      </c>
      <c r="U1678" s="144">
        <f t="shared" si="133"/>
        <v>0</v>
      </c>
      <c r="V1678" s="145" t="str">
        <f>VLOOKUP(K1678,'3-Productie normen'!A:AG,29,FALSE)</f>
        <v>L</v>
      </c>
      <c r="W1678" s="145"/>
      <c r="X1678" s="146"/>
      <c r="Y1678" s="147">
        <f t="shared" si="134"/>
        <v>26506.2</v>
      </c>
    </row>
    <row r="1679" spans="1:25" s="148" customFormat="1" ht="13.9" customHeight="1">
      <c r="A1679" s="137">
        <v>1679</v>
      </c>
      <c r="B1679" s="138" t="s">
        <v>2352</v>
      </c>
      <c r="C1679" s="138" t="s">
        <v>2353</v>
      </c>
      <c r="D1679" s="138"/>
      <c r="E1679" s="2">
        <v>0</v>
      </c>
      <c r="F1679" s="2" t="s">
        <v>372</v>
      </c>
      <c r="G1679" s="2" t="s">
        <v>2524</v>
      </c>
      <c r="H1679" s="2" t="s">
        <v>1836</v>
      </c>
      <c r="I1679" s="139" t="s">
        <v>350</v>
      </c>
      <c r="J1679" s="139" t="s">
        <v>351</v>
      </c>
      <c r="K1679" s="139" t="s">
        <v>612</v>
      </c>
      <c r="L1679" s="139" t="s">
        <v>298</v>
      </c>
      <c r="M1679" s="140" t="s">
        <v>8160</v>
      </c>
      <c r="N1679" s="141">
        <v>109.4</v>
      </c>
      <c r="O1679" s="142">
        <f t="shared" si="130"/>
        <v>210</v>
      </c>
      <c r="P1679" s="2">
        <v>210</v>
      </c>
      <c r="Q1679" s="2"/>
      <c r="R1679" s="143" t="e">
        <f t="shared" si="131"/>
        <v>#DIV/0!</v>
      </c>
      <c r="S1679" s="143">
        <f t="shared" si="132"/>
        <v>0</v>
      </c>
      <c r="T1679" s="144">
        <f>IF(P1679="nio",0,IF(P1679&gt;0,VLOOKUP(K1679,'3-Productie normen'!A:W,VLOOKUP(P1679,'3-Productie normen'!$B$37:$C$59,2,FALSE),FALSE)))/VLOOKUP(B1679,'2-Kosten per locatie'!$A$11:$C$31,3,FALSE)</f>
        <v>0</v>
      </c>
      <c r="U1679" s="144">
        <f t="shared" si="133"/>
        <v>0</v>
      </c>
      <c r="V1679" s="145" t="str">
        <f>VLOOKUP(K1679,'3-Productie normen'!A:AG,29,FALSE)</f>
        <v>L</v>
      </c>
      <c r="W1679" s="145"/>
      <c r="X1679" s="146"/>
      <c r="Y1679" s="147">
        <f t="shared" si="134"/>
        <v>22974</v>
      </c>
    </row>
    <row r="1680" spans="1:25" s="148" customFormat="1" ht="13.9" customHeight="1">
      <c r="A1680" s="137">
        <v>1680</v>
      </c>
      <c r="B1680" s="138" t="s">
        <v>2352</v>
      </c>
      <c r="C1680" s="138" t="s">
        <v>2353</v>
      </c>
      <c r="D1680" s="138"/>
      <c r="E1680" s="2">
        <v>0</v>
      </c>
      <c r="F1680" s="2" t="s">
        <v>372</v>
      </c>
      <c r="G1680" s="2" t="s">
        <v>2525</v>
      </c>
      <c r="H1680" s="2" t="s">
        <v>1604</v>
      </c>
      <c r="I1680" s="139" t="s">
        <v>277</v>
      </c>
      <c r="J1680" s="139" t="s">
        <v>344</v>
      </c>
      <c r="K1680" s="139" t="s">
        <v>479</v>
      </c>
      <c r="L1680" s="139" t="s">
        <v>298</v>
      </c>
      <c r="M1680" s="140" t="s">
        <v>8160</v>
      </c>
      <c r="N1680" s="141">
        <v>51.12</v>
      </c>
      <c r="O1680" s="142">
        <f t="shared" si="130"/>
        <v>210</v>
      </c>
      <c r="P1680" s="2">
        <v>210</v>
      </c>
      <c r="Q1680" s="2"/>
      <c r="R1680" s="143" t="e">
        <f t="shared" si="131"/>
        <v>#DIV/0!</v>
      </c>
      <c r="S1680" s="143">
        <f t="shared" si="132"/>
        <v>0</v>
      </c>
      <c r="T1680" s="144">
        <f>IF(P1680="nio",0,IF(P1680&gt;0,VLOOKUP(K1680,'3-Productie normen'!A:W,VLOOKUP(P1680,'3-Productie normen'!$B$37:$C$59,2,FALSE),FALSE)))/VLOOKUP(B1680,'2-Kosten per locatie'!$A$11:$C$31,3,FALSE)</f>
        <v>0</v>
      </c>
      <c r="U1680" s="144">
        <f t="shared" si="133"/>
        <v>0</v>
      </c>
      <c r="V1680" s="145" t="str">
        <f>VLOOKUP(K1680,'3-Productie normen'!A:AG,29,FALSE)</f>
        <v>B</v>
      </c>
      <c r="W1680" s="145"/>
      <c r="X1680" s="146"/>
      <c r="Y1680" s="147">
        <f t="shared" si="134"/>
        <v>10735.199999999999</v>
      </c>
    </row>
    <row r="1681" spans="1:25" s="148" customFormat="1" ht="13.9" customHeight="1">
      <c r="A1681" s="137">
        <v>1681</v>
      </c>
      <c r="B1681" s="138" t="s">
        <v>2352</v>
      </c>
      <c r="C1681" s="138" t="s">
        <v>2353</v>
      </c>
      <c r="D1681" s="138"/>
      <c r="E1681" s="2">
        <v>0</v>
      </c>
      <c r="F1681" s="2" t="s">
        <v>372</v>
      </c>
      <c r="G1681" s="2" t="s">
        <v>2526</v>
      </c>
      <c r="H1681" s="2" t="s">
        <v>1613</v>
      </c>
      <c r="I1681" s="139" t="s">
        <v>277</v>
      </c>
      <c r="J1681" s="139" t="s">
        <v>277</v>
      </c>
      <c r="K1681" s="139" t="s">
        <v>478</v>
      </c>
      <c r="L1681" s="139" t="s">
        <v>298</v>
      </c>
      <c r="M1681" s="140" t="s">
        <v>8160</v>
      </c>
      <c r="N1681" s="141">
        <v>105.17</v>
      </c>
      <c r="O1681" s="142">
        <f t="shared" si="130"/>
        <v>84</v>
      </c>
      <c r="P1681" s="2">
        <v>84</v>
      </c>
      <c r="Q1681" s="2"/>
      <c r="R1681" s="143" t="e">
        <f t="shared" si="131"/>
        <v>#DIV/0!</v>
      </c>
      <c r="S1681" s="143">
        <f t="shared" si="132"/>
        <v>0</v>
      </c>
      <c r="T1681" s="144">
        <f>IF(P1681="nio",0,IF(P1681&gt;0,VLOOKUP(K1681,'3-Productie normen'!A:W,VLOOKUP(P1681,'3-Productie normen'!$B$37:$C$59,2,FALSE),FALSE)))/VLOOKUP(B1681,'2-Kosten per locatie'!$A$11:$C$31,3,FALSE)</f>
        <v>0</v>
      </c>
      <c r="U1681" s="144">
        <f t="shared" si="133"/>
        <v>0</v>
      </c>
      <c r="V1681" s="145" t="str">
        <f>VLOOKUP(K1681,'3-Productie normen'!A:AG,29,FALSE)</f>
        <v>B</v>
      </c>
      <c r="W1681" s="145"/>
      <c r="X1681" s="146"/>
      <c r="Y1681" s="147">
        <f t="shared" si="134"/>
        <v>8834.2800000000007</v>
      </c>
    </row>
    <row r="1682" spans="1:25" s="148" customFormat="1" ht="13.9" customHeight="1">
      <c r="A1682" s="137">
        <v>1682</v>
      </c>
      <c r="B1682" s="138" t="s">
        <v>2352</v>
      </c>
      <c r="C1682" s="138" t="s">
        <v>2353</v>
      </c>
      <c r="D1682" s="138"/>
      <c r="E1682" s="2">
        <v>0</v>
      </c>
      <c r="F1682" s="2" t="s">
        <v>372</v>
      </c>
      <c r="G1682" s="2" t="s">
        <v>2527</v>
      </c>
      <c r="H1682" s="2"/>
      <c r="I1682" s="139" t="s">
        <v>277</v>
      </c>
      <c r="J1682" s="139" t="s">
        <v>344</v>
      </c>
      <c r="K1682" s="139" t="s">
        <v>479</v>
      </c>
      <c r="L1682" s="139" t="s">
        <v>298</v>
      </c>
      <c r="M1682" s="140" t="s">
        <v>8160</v>
      </c>
      <c r="N1682" s="141">
        <v>42.27</v>
      </c>
      <c r="O1682" s="142">
        <f t="shared" si="130"/>
        <v>210</v>
      </c>
      <c r="P1682" s="2">
        <v>210</v>
      </c>
      <c r="Q1682" s="2"/>
      <c r="R1682" s="143" t="e">
        <f t="shared" si="131"/>
        <v>#DIV/0!</v>
      </c>
      <c r="S1682" s="143">
        <f t="shared" si="132"/>
        <v>0</v>
      </c>
      <c r="T1682" s="144">
        <f>IF(P1682="nio",0,IF(P1682&gt;0,VLOOKUP(K1682,'3-Productie normen'!A:W,VLOOKUP(P1682,'3-Productie normen'!$B$37:$C$59,2,FALSE),FALSE)))/VLOOKUP(B1682,'2-Kosten per locatie'!$A$11:$C$31,3,FALSE)</f>
        <v>0</v>
      </c>
      <c r="U1682" s="144">
        <f t="shared" si="133"/>
        <v>0</v>
      </c>
      <c r="V1682" s="145" t="str">
        <f>VLOOKUP(K1682,'3-Productie normen'!A:AG,29,FALSE)</f>
        <v>B</v>
      </c>
      <c r="W1682" s="145"/>
      <c r="X1682" s="146"/>
      <c r="Y1682" s="147">
        <f t="shared" si="134"/>
        <v>8876.7000000000007</v>
      </c>
    </row>
    <row r="1683" spans="1:25" s="148" customFormat="1" ht="13.9" customHeight="1">
      <c r="A1683" s="137">
        <v>1683</v>
      </c>
      <c r="B1683" s="138" t="s">
        <v>2352</v>
      </c>
      <c r="C1683" s="138" t="s">
        <v>2353</v>
      </c>
      <c r="D1683" s="138"/>
      <c r="E1683" s="2">
        <v>0</v>
      </c>
      <c r="F1683" s="2" t="s">
        <v>372</v>
      </c>
      <c r="G1683" s="2" t="s">
        <v>2528</v>
      </c>
      <c r="H1683" s="2" t="s">
        <v>1859</v>
      </c>
      <c r="I1683" s="139" t="s">
        <v>277</v>
      </c>
      <c r="J1683" s="139" t="s">
        <v>277</v>
      </c>
      <c r="K1683" s="139" t="s">
        <v>478</v>
      </c>
      <c r="L1683" s="139" t="s">
        <v>298</v>
      </c>
      <c r="M1683" s="140" t="s">
        <v>8160</v>
      </c>
      <c r="N1683" s="141">
        <v>4.6399999999999997</v>
      </c>
      <c r="O1683" s="142">
        <f t="shared" si="130"/>
        <v>84</v>
      </c>
      <c r="P1683" s="2">
        <v>84</v>
      </c>
      <c r="Q1683" s="2"/>
      <c r="R1683" s="143" t="e">
        <f t="shared" si="131"/>
        <v>#DIV/0!</v>
      </c>
      <c r="S1683" s="143">
        <f t="shared" si="132"/>
        <v>0</v>
      </c>
      <c r="T1683" s="144">
        <f>IF(P1683="nio",0,IF(P1683&gt;0,VLOOKUP(K1683,'3-Productie normen'!A:W,VLOOKUP(P1683,'3-Productie normen'!$B$37:$C$59,2,FALSE),FALSE)))/VLOOKUP(B1683,'2-Kosten per locatie'!$A$11:$C$31,3,FALSE)</f>
        <v>0</v>
      </c>
      <c r="U1683" s="144">
        <f t="shared" si="133"/>
        <v>0</v>
      </c>
      <c r="V1683" s="145" t="str">
        <f>VLOOKUP(K1683,'3-Productie normen'!A:AG,29,FALSE)</f>
        <v>B</v>
      </c>
      <c r="W1683" s="145"/>
      <c r="X1683" s="146"/>
      <c r="Y1683" s="147">
        <f t="shared" si="134"/>
        <v>389.76</v>
      </c>
    </row>
    <row r="1684" spans="1:25" s="148" customFormat="1" ht="13.9" customHeight="1">
      <c r="A1684" s="137">
        <v>1684</v>
      </c>
      <c r="B1684" s="138" t="s">
        <v>2352</v>
      </c>
      <c r="C1684" s="138" t="s">
        <v>2353</v>
      </c>
      <c r="D1684" s="138"/>
      <c r="E1684" s="2">
        <v>0</v>
      </c>
      <c r="F1684" s="2" t="s">
        <v>372</v>
      </c>
      <c r="G1684" s="2" t="s">
        <v>2529</v>
      </c>
      <c r="H1684" s="2" t="s">
        <v>1863</v>
      </c>
      <c r="I1684" s="139" t="s">
        <v>277</v>
      </c>
      <c r="J1684" s="139" t="s">
        <v>52</v>
      </c>
      <c r="K1684" s="139" t="s">
        <v>417</v>
      </c>
      <c r="L1684" s="139" t="s">
        <v>298</v>
      </c>
      <c r="M1684" s="140" t="s">
        <v>8160</v>
      </c>
      <c r="N1684" s="141">
        <v>4.6399999999999997</v>
      </c>
      <c r="O1684" s="142">
        <f t="shared" si="130"/>
        <v>84</v>
      </c>
      <c r="P1684" s="2">
        <v>84</v>
      </c>
      <c r="Q1684" s="2"/>
      <c r="R1684" s="143" t="e">
        <f t="shared" si="131"/>
        <v>#DIV/0!</v>
      </c>
      <c r="S1684" s="143">
        <f t="shared" si="132"/>
        <v>0</v>
      </c>
      <c r="T1684" s="144">
        <f>IF(P1684="nio",0,IF(P1684&gt;0,VLOOKUP(K1684,'3-Productie normen'!A:W,VLOOKUP(P1684,'3-Productie normen'!$B$37:$C$59,2,FALSE),FALSE)))/VLOOKUP(B1684,'2-Kosten per locatie'!$A$11:$C$31,3,FALSE)</f>
        <v>0</v>
      </c>
      <c r="U1684" s="144">
        <f t="shared" si="133"/>
        <v>0</v>
      </c>
      <c r="V1684" s="145" t="str">
        <f>VLOOKUP(K1684,'3-Productie normen'!A:AG,29,FALSE)</f>
        <v>B</v>
      </c>
      <c r="W1684" s="145"/>
      <c r="X1684" s="146"/>
      <c r="Y1684" s="147">
        <f t="shared" si="134"/>
        <v>389.76</v>
      </c>
    </row>
    <row r="1685" spans="1:25" s="148" customFormat="1" ht="13.9" customHeight="1">
      <c r="A1685" s="137">
        <v>1685</v>
      </c>
      <c r="B1685" s="138" t="s">
        <v>2352</v>
      </c>
      <c r="C1685" s="138" t="s">
        <v>2353</v>
      </c>
      <c r="D1685" s="138"/>
      <c r="E1685" s="2">
        <v>0</v>
      </c>
      <c r="F1685" s="2" t="s">
        <v>372</v>
      </c>
      <c r="G1685" s="2" t="s">
        <v>2530</v>
      </c>
      <c r="H1685" s="2" t="s">
        <v>1867</v>
      </c>
      <c r="I1685" s="139" t="s">
        <v>277</v>
      </c>
      <c r="J1685" s="139" t="s">
        <v>52</v>
      </c>
      <c r="K1685" s="139" t="s">
        <v>417</v>
      </c>
      <c r="L1685" s="139" t="s">
        <v>298</v>
      </c>
      <c r="M1685" s="140" t="s">
        <v>8160</v>
      </c>
      <c r="N1685" s="141">
        <v>55.46</v>
      </c>
      <c r="O1685" s="142">
        <f t="shared" si="130"/>
        <v>84</v>
      </c>
      <c r="P1685" s="2">
        <v>84</v>
      </c>
      <c r="Q1685" s="2"/>
      <c r="R1685" s="143" t="e">
        <f t="shared" si="131"/>
        <v>#DIV/0!</v>
      </c>
      <c r="S1685" s="143">
        <f t="shared" si="132"/>
        <v>0</v>
      </c>
      <c r="T1685" s="144">
        <f>IF(P1685="nio",0,IF(P1685&gt;0,VLOOKUP(K1685,'3-Productie normen'!A:W,VLOOKUP(P1685,'3-Productie normen'!$B$37:$C$59,2,FALSE),FALSE)))/VLOOKUP(B1685,'2-Kosten per locatie'!$A$11:$C$31,3,FALSE)</f>
        <v>0</v>
      </c>
      <c r="U1685" s="144">
        <f t="shared" si="133"/>
        <v>0</v>
      </c>
      <c r="V1685" s="145" t="str">
        <f>VLOOKUP(K1685,'3-Productie normen'!A:AG,29,FALSE)</f>
        <v>B</v>
      </c>
      <c r="W1685" s="145"/>
      <c r="X1685" s="146"/>
      <c r="Y1685" s="147">
        <f t="shared" si="134"/>
        <v>4658.6400000000003</v>
      </c>
    </row>
    <row r="1686" spans="1:25" s="148" customFormat="1" ht="13.9" customHeight="1">
      <c r="A1686" s="137">
        <v>1686</v>
      </c>
      <c r="B1686" s="138" t="s">
        <v>2352</v>
      </c>
      <c r="C1686" s="138" t="s">
        <v>2353</v>
      </c>
      <c r="D1686" s="138"/>
      <c r="E1686" s="2">
        <v>0</v>
      </c>
      <c r="F1686" s="2" t="s">
        <v>372</v>
      </c>
      <c r="G1686" s="2" t="s">
        <v>2531</v>
      </c>
      <c r="H1686" s="2" t="s">
        <v>2532</v>
      </c>
      <c r="I1686" s="139" t="s">
        <v>350</v>
      </c>
      <c r="J1686" s="139" t="s">
        <v>351</v>
      </c>
      <c r="K1686" s="139" t="s">
        <v>612</v>
      </c>
      <c r="L1686" s="139" t="s">
        <v>298</v>
      </c>
      <c r="M1686" s="140" t="s">
        <v>8160</v>
      </c>
      <c r="N1686" s="141">
        <v>55.45</v>
      </c>
      <c r="O1686" s="142">
        <f t="shared" si="130"/>
        <v>210</v>
      </c>
      <c r="P1686" s="2">
        <v>210</v>
      </c>
      <c r="Q1686" s="2"/>
      <c r="R1686" s="143" t="e">
        <f t="shared" si="131"/>
        <v>#DIV/0!</v>
      </c>
      <c r="S1686" s="143">
        <f t="shared" si="132"/>
        <v>0</v>
      </c>
      <c r="T1686" s="144">
        <f>IF(P1686="nio",0,IF(P1686&gt;0,VLOOKUP(K1686,'3-Productie normen'!A:W,VLOOKUP(P1686,'3-Productie normen'!$B$37:$C$59,2,FALSE),FALSE)))/VLOOKUP(B1686,'2-Kosten per locatie'!$A$11:$C$31,3,FALSE)</f>
        <v>0</v>
      </c>
      <c r="U1686" s="144">
        <f t="shared" si="133"/>
        <v>0</v>
      </c>
      <c r="V1686" s="145" t="str">
        <f>VLOOKUP(K1686,'3-Productie normen'!A:AG,29,FALSE)</f>
        <v>L</v>
      </c>
      <c r="W1686" s="145"/>
      <c r="X1686" s="146"/>
      <c r="Y1686" s="147">
        <f t="shared" si="134"/>
        <v>11644.5</v>
      </c>
    </row>
    <row r="1687" spans="1:25" s="148" customFormat="1" ht="13.9" customHeight="1">
      <c r="A1687" s="137">
        <v>1687</v>
      </c>
      <c r="B1687" s="138" t="s">
        <v>2352</v>
      </c>
      <c r="C1687" s="138" t="s">
        <v>2353</v>
      </c>
      <c r="D1687" s="138"/>
      <c r="E1687" s="2">
        <v>0</v>
      </c>
      <c r="F1687" s="2" t="s">
        <v>372</v>
      </c>
      <c r="G1687" s="2" t="s">
        <v>2533</v>
      </c>
      <c r="H1687" s="2" t="s">
        <v>2534</v>
      </c>
      <c r="I1687" s="139" t="s">
        <v>350</v>
      </c>
      <c r="J1687" s="139" t="s">
        <v>351</v>
      </c>
      <c r="K1687" s="139" t="s">
        <v>612</v>
      </c>
      <c r="L1687" s="139" t="s">
        <v>298</v>
      </c>
      <c r="M1687" s="140" t="s">
        <v>8160</v>
      </c>
      <c r="N1687" s="141">
        <v>55.45</v>
      </c>
      <c r="O1687" s="142">
        <f t="shared" si="130"/>
        <v>210</v>
      </c>
      <c r="P1687" s="2">
        <v>210</v>
      </c>
      <c r="Q1687" s="2"/>
      <c r="R1687" s="143" t="e">
        <f t="shared" si="131"/>
        <v>#DIV/0!</v>
      </c>
      <c r="S1687" s="143">
        <f t="shared" si="132"/>
        <v>0</v>
      </c>
      <c r="T1687" s="144">
        <f>IF(P1687="nio",0,IF(P1687&gt;0,VLOOKUP(K1687,'3-Productie normen'!A:W,VLOOKUP(P1687,'3-Productie normen'!$B$37:$C$59,2,FALSE),FALSE)))/VLOOKUP(B1687,'2-Kosten per locatie'!$A$11:$C$31,3,FALSE)</f>
        <v>0</v>
      </c>
      <c r="U1687" s="144">
        <f t="shared" si="133"/>
        <v>0</v>
      </c>
      <c r="V1687" s="145" t="str">
        <f>VLOOKUP(K1687,'3-Productie normen'!A:AG,29,FALSE)</f>
        <v>L</v>
      </c>
      <c r="W1687" s="145"/>
      <c r="X1687" s="146"/>
      <c r="Y1687" s="147">
        <f t="shared" si="134"/>
        <v>11644.5</v>
      </c>
    </row>
    <row r="1688" spans="1:25" s="148" customFormat="1" ht="13.9" customHeight="1">
      <c r="A1688" s="137">
        <v>1688</v>
      </c>
      <c r="B1688" s="138" t="s">
        <v>2352</v>
      </c>
      <c r="C1688" s="138" t="s">
        <v>2353</v>
      </c>
      <c r="D1688" s="138"/>
      <c r="E1688" s="2">
        <v>0</v>
      </c>
      <c r="F1688" s="2" t="s">
        <v>372</v>
      </c>
      <c r="G1688" s="2" t="s">
        <v>2535</v>
      </c>
      <c r="H1688" s="2" t="s">
        <v>2536</v>
      </c>
      <c r="I1688" s="139" t="s">
        <v>350</v>
      </c>
      <c r="J1688" s="139" t="s">
        <v>351</v>
      </c>
      <c r="K1688" s="139" t="s">
        <v>612</v>
      </c>
      <c r="L1688" s="139" t="s">
        <v>298</v>
      </c>
      <c r="M1688" s="140" t="s">
        <v>8160</v>
      </c>
      <c r="N1688" s="141">
        <v>93.99</v>
      </c>
      <c r="O1688" s="142">
        <f t="shared" si="130"/>
        <v>210</v>
      </c>
      <c r="P1688" s="2">
        <v>210</v>
      </c>
      <c r="Q1688" s="2"/>
      <c r="R1688" s="143" t="e">
        <f t="shared" si="131"/>
        <v>#DIV/0!</v>
      </c>
      <c r="S1688" s="143">
        <f t="shared" si="132"/>
        <v>0</v>
      </c>
      <c r="T1688" s="144">
        <f>IF(P1688="nio",0,IF(P1688&gt;0,VLOOKUP(K1688,'3-Productie normen'!A:W,VLOOKUP(P1688,'3-Productie normen'!$B$37:$C$59,2,FALSE),FALSE)))/VLOOKUP(B1688,'2-Kosten per locatie'!$A$11:$C$31,3,FALSE)</f>
        <v>0</v>
      </c>
      <c r="U1688" s="144">
        <f t="shared" si="133"/>
        <v>0</v>
      </c>
      <c r="V1688" s="145" t="str">
        <f>VLOOKUP(K1688,'3-Productie normen'!A:AG,29,FALSE)</f>
        <v>L</v>
      </c>
      <c r="W1688" s="145"/>
      <c r="X1688" s="146"/>
      <c r="Y1688" s="147">
        <f t="shared" si="134"/>
        <v>19737.899999999998</v>
      </c>
    </row>
    <row r="1689" spans="1:25" s="148" customFormat="1" ht="13.9" customHeight="1">
      <c r="A1689" s="137">
        <v>1689</v>
      </c>
      <c r="B1689" s="138" t="s">
        <v>2352</v>
      </c>
      <c r="C1689" s="138" t="s">
        <v>2353</v>
      </c>
      <c r="D1689" s="138"/>
      <c r="E1689" s="2">
        <v>0</v>
      </c>
      <c r="F1689" s="2" t="s">
        <v>372</v>
      </c>
      <c r="G1689" s="2" t="s">
        <v>2537</v>
      </c>
      <c r="H1689" s="2" t="s">
        <v>2538</v>
      </c>
      <c r="I1689" s="139" t="s">
        <v>350</v>
      </c>
      <c r="J1689" s="139" t="s">
        <v>351</v>
      </c>
      <c r="K1689" s="139" t="s">
        <v>612</v>
      </c>
      <c r="L1689" s="139" t="s">
        <v>298</v>
      </c>
      <c r="M1689" s="140" t="s">
        <v>8160</v>
      </c>
      <c r="N1689" s="141">
        <v>25.97</v>
      </c>
      <c r="O1689" s="142">
        <f t="shared" si="130"/>
        <v>210</v>
      </c>
      <c r="P1689" s="2">
        <v>210</v>
      </c>
      <c r="Q1689" s="2"/>
      <c r="R1689" s="143" t="e">
        <f t="shared" si="131"/>
        <v>#DIV/0!</v>
      </c>
      <c r="S1689" s="143">
        <f t="shared" si="132"/>
        <v>0</v>
      </c>
      <c r="T1689" s="144">
        <f>IF(P1689="nio",0,IF(P1689&gt;0,VLOOKUP(K1689,'3-Productie normen'!A:W,VLOOKUP(P1689,'3-Productie normen'!$B$37:$C$59,2,FALSE),FALSE)))/VLOOKUP(B1689,'2-Kosten per locatie'!$A$11:$C$31,3,FALSE)</f>
        <v>0</v>
      </c>
      <c r="U1689" s="144">
        <f t="shared" si="133"/>
        <v>0</v>
      </c>
      <c r="V1689" s="145" t="str">
        <f>VLOOKUP(K1689,'3-Productie normen'!A:AG,29,FALSE)</f>
        <v>L</v>
      </c>
      <c r="W1689" s="145"/>
      <c r="X1689" s="146"/>
      <c r="Y1689" s="147">
        <f t="shared" si="134"/>
        <v>5453.7</v>
      </c>
    </row>
    <row r="1690" spans="1:25" s="148" customFormat="1" ht="13.9" customHeight="1">
      <c r="A1690" s="137">
        <v>1690</v>
      </c>
      <c r="B1690" s="138" t="s">
        <v>2352</v>
      </c>
      <c r="C1690" s="138" t="s">
        <v>2353</v>
      </c>
      <c r="D1690" s="138"/>
      <c r="E1690" s="2">
        <v>0</v>
      </c>
      <c r="F1690" s="2" t="s">
        <v>372</v>
      </c>
      <c r="G1690" s="2" t="s">
        <v>2539</v>
      </c>
      <c r="H1690" s="2" t="s">
        <v>2540</v>
      </c>
      <c r="I1690" s="139" t="s">
        <v>350</v>
      </c>
      <c r="J1690" s="139" t="s">
        <v>351</v>
      </c>
      <c r="K1690" s="139" t="s">
        <v>612</v>
      </c>
      <c r="L1690" s="139" t="s">
        <v>298</v>
      </c>
      <c r="M1690" s="140" t="s">
        <v>8160</v>
      </c>
      <c r="N1690" s="141">
        <v>44.12</v>
      </c>
      <c r="O1690" s="142">
        <f t="shared" si="130"/>
        <v>210</v>
      </c>
      <c r="P1690" s="2">
        <v>210</v>
      </c>
      <c r="Q1690" s="2"/>
      <c r="R1690" s="143" t="e">
        <f t="shared" si="131"/>
        <v>#DIV/0!</v>
      </c>
      <c r="S1690" s="143">
        <f t="shared" si="132"/>
        <v>0</v>
      </c>
      <c r="T1690" s="144">
        <f>IF(P1690="nio",0,IF(P1690&gt;0,VLOOKUP(K1690,'3-Productie normen'!A:W,VLOOKUP(P1690,'3-Productie normen'!$B$37:$C$59,2,FALSE),FALSE)))/VLOOKUP(B1690,'2-Kosten per locatie'!$A$11:$C$31,3,FALSE)</f>
        <v>0</v>
      </c>
      <c r="U1690" s="144">
        <f t="shared" si="133"/>
        <v>0</v>
      </c>
      <c r="V1690" s="145" t="str">
        <f>VLOOKUP(K1690,'3-Productie normen'!A:AG,29,FALSE)</f>
        <v>L</v>
      </c>
      <c r="W1690" s="145"/>
      <c r="X1690" s="146"/>
      <c r="Y1690" s="147">
        <f t="shared" si="134"/>
        <v>9265.1999999999989</v>
      </c>
    </row>
    <row r="1691" spans="1:25" s="148" customFormat="1" ht="13.9" customHeight="1">
      <c r="A1691" s="137">
        <v>1691</v>
      </c>
      <c r="B1691" s="138" t="s">
        <v>2352</v>
      </c>
      <c r="C1691" s="138" t="s">
        <v>2353</v>
      </c>
      <c r="D1691" s="138"/>
      <c r="E1691" s="2">
        <v>0</v>
      </c>
      <c r="F1691" s="2" t="s">
        <v>372</v>
      </c>
      <c r="G1691" s="2" t="s">
        <v>2541</v>
      </c>
      <c r="H1691" s="2" t="s">
        <v>1566</v>
      </c>
      <c r="I1691" s="139" t="s">
        <v>350</v>
      </c>
      <c r="J1691" s="139" t="s">
        <v>351</v>
      </c>
      <c r="K1691" s="139" t="s">
        <v>612</v>
      </c>
      <c r="L1691" s="139" t="s">
        <v>298</v>
      </c>
      <c r="M1691" s="140" t="s">
        <v>8160</v>
      </c>
      <c r="N1691" s="141">
        <v>21.77</v>
      </c>
      <c r="O1691" s="142">
        <f t="shared" si="130"/>
        <v>210</v>
      </c>
      <c r="P1691" s="2">
        <v>210</v>
      </c>
      <c r="Q1691" s="2"/>
      <c r="R1691" s="143" t="e">
        <f t="shared" si="131"/>
        <v>#DIV/0!</v>
      </c>
      <c r="S1691" s="143">
        <f t="shared" si="132"/>
        <v>0</v>
      </c>
      <c r="T1691" s="144">
        <f>IF(P1691="nio",0,IF(P1691&gt;0,VLOOKUP(K1691,'3-Productie normen'!A:W,VLOOKUP(P1691,'3-Productie normen'!$B$37:$C$59,2,FALSE),FALSE)))/VLOOKUP(B1691,'2-Kosten per locatie'!$A$11:$C$31,3,FALSE)</f>
        <v>0</v>
      </c>
      <c r="U1691" s="144">
        <f t="shared" si="133"/>
        <v>0</v>
      </c>
      <c r="V1691" s="145" t="str">
        <f>VLOOKUP(K1691,'3-Productie normen'!A:AG,29,FALSE)</f>
        <v>L</v>
      </c>
      <c r="W1691" s="145"/>
      <c r="X1691" s="146"/>
      <c r="Y1691" s="147">
        <f t="shared" si="134"/>
        <v>4571.7</v>
      </c>
    </row>
    <row r="1692" spans="1:25" s="148" customFormat="1" ht="13.9" customHeight="1">
      <c r="A1692" s="137">
        <v>1692</v>
      </c>
      <c r="B1692" s="138" t="s">
        <v>2352</v>
      </c>
      <c r="C1692" s="138" t="s">
        <v>2353</v>
      </c>
      <c r="D1692" s="138"/>
      <c r="E1692" s="2">
        <v>0</v>
      </c>
      <c r="F1692" s="2" t="s">
        <v>372</v>
      </c>
      <c r="G1692" s="2" t="s">
        <v>2542</v>
      </c>
      <c r="H1692" s="2" t="s">
        <v>1568</v>
      </c>
      <c r="I1692" s="139" t="s">
        <v>350</v>
      </c>
      <c r="J1692" s="139" t="s">
        <v>351</v>
      </c>
      <c r="K1692" s="139" t="s">
        <v>612</v>
      </c>
      <c r="L1692" s="139" t="s">
        <v>298</v>
      </c>
      <c r="M1692" s="140" t="s">
        <v>8160</v>
      </c>
      <c r="N1692" s="141">
        <v>44.08</v>
      </c>
      <c r="O1692" s="142">
        <f t="shared" si="130"/>
        <v>210</v>
      </c>
      <c r="P1692" s="2">
        <v>210</v>
      </c>
      <c r="Q1692" s="2"/>
      <c r="R1692" s="143" t="e">
        <f t="shared" si="131"/>
        <v>#DIV/0!</v>
      </c>
      <c r="S1692" s="143">
        <f t="shared" si="132"/>
        <v>0</v>
      </c>
      <c r="T1692" s="144">
        <f>IF(P1692="nio",0,IF(P1692&gt;0,VLOOKUP(K1692,'3-Productie normen'!A:W,VLOOKUP(P1692,'3-Productie normen'!$B$37:$C$59,2,FALSE),FALSE)))/VLOOKUP(B1692,'2-Kosten per locatie'!$A$11:$C$31,3,FALSE)</f>
        <v>0</v>
      </c>
      <c r="U1692" s="144">
        <f t="shared" si="133"/>
        <v>0</v>
      </c>
      <c r="V1692" s="145" t="str">
        <f>VLOOKUP(K1692,'3-Productie normen'!A:AG,29,FALSE)</f>
        <v>L</v>
      </c>
      <c r="W1692" s="145"/>
      <c r="X1692" s="146"/>
      <c r="Y1692" s="147">
        <f t="shared" si="134"/>
        <v>9256.7999999999993</v>
      </c>
    </row>
    <row r="1693" spans="1:25" s="148" customFormat="1" ht="13.9" customHeight="1">
      <c r="A1693" s="137">
        <v>1693</v>
      </c>
      <c r="B1693" s="138" t="s">
        <v>2352</v>
      </c>
      <c r="C1693" s="138" t="s">
        <v>2353</v>
      </c>
      <c r="D1693" s="138"/>
      <c r="E1693" s="2">
        <v>0</v>
      </c>
      <c r="F1693" s="2" t="s">
        <v>372</v>
      </c>
      <c r="G1693" s="2" t="s">
        <v>2543</v>
      </c>
      <c r="H1693" s="2" t="s">
        <v>1572</v>
      </c>
      <c r="I1693" s="139" t="s">
        <v>277</v>
      </c>
      <c r="J1693" s="139" t="s">
        <v>2544</v>
      </c>
      <c r="K1693" s="139" t="s">
        <v>478</v>
      </c>
      <c r="L1693" s="139" t="s">
        <v>298</v>
      </c>
      <c r="M1693" s="140" t="s">
        <v>8160</v>
      </c>
      <c r="N1693" s="141">
        <v>44.16</v>
      </c>
      <c r="O1693" s="142">
        <f t="shared" si="130"/>
        <v>84</v>
      </c>
      <c r="P1693" s="2">
        <v>84</v>
      </c>
      <c r="Q1693" s="2"/>
      <c r="R1693" s="143" t="e">
        <f t="shared" si="131"/>
        <v>#DIV/0!</v>
      </c>
      <c r="S1693" s="143">
        <f t="shared" si="132"/>
        <v>0</v>
      </c>
      <c r="T1693" s="144">
        <f>IF(P1693="nio",0,IF(P1693&gt;0,VLOOKUP(K1693,'3-Productie normen'!A:W,VLOOKUP(P1693,'3-Productie normen'!$B$37:$C$59,2,FALSE),FALSE)))/VLOOKUP(B1693,'2-Kosten per locatie'!$A$11:$C$31,3,FALSE)</f>
        <v>0</v>
      </c>
      <c r="U1693" s="144">
        <f t="shared" si="133"/>
        <v>0</v>
      </c>
      <c r="V1693" s="145" t="str">
        <f>VLOOKUP(K1693,'3-Productie normen'!A:AG,29,FALSE)</f>
        <v>B</v>
      </c>
      <c r="W1693" s="145"/>
      <c r="X1693" s="146"/>
      <c r="Y1693" s="147">
        <f t="shared" si="134"/>
        <v>3709.4399999999996</v>
      </c>
    </row>
    <row r="1694" spans="1:25" s="148" customFormat="1" ht="13.9" customHeight="1">
      <c r="A1694" s="137">
        <v>1694</v>
      </c>
      <c r="B1694" s="138" t="s">
        <v>2352</v>
      </c>
      <c r="C1694" s="138" t="s">
        <v>2353</v>
      </c>
      <c r="D1694" s="138"/>
      <c r="E1694" s="2">
        <v>0</v>
      </c>
      <c r="F1694" s="2" t="s">
        <v>372</v>
      </c>
      <c r="G1694" s="2" t="s">
        <v>2545</v>
      </c>
      <c r="H1694" s="2" t="s">
        <v>2546</v>
      </c>
      <c r="I1694" s="139" t="s">
        <v>350</v>
      </c>
      <c r="J1694" s="139" t="s">
        <v>351</v>
      </c>
      <c r="K1694" s="139" t="s">
        <v>612</v>
      </c>
      <c r="L1694" s="139" t="s">
        <v>298</v>
      </c>
      <c r="M1694" s="140" t="s">
        <v>8160</v>
      </c>
      <c r="N1694" s="141">
        <v>59.4</v>
      </c>
      <c r="O1694" s="142">
        <f t="shared" si="130"/>
        <v>210</v>
      </c>
      <c r="P1694" s="2">
        <v>210</v>
      </c>
      <c r="Q1694" s="2"/>
      <c r="R1694" s="143" t="e">
        <f t="shared" si="131"/>
        <v>#DIV/0!</v>
      </c>
      <c r="S1694" s="143">
        <f t="shared" si="132"/>
        <v>0</v>
      </c>
      <c r="T1694" s="144">
        <f>IF(P1694="nio",0,IF(P1694&gt;0,VLOOKUP(K1694,'3-Productie normen'!A:W,VLOOKUP(P1694,'3-Productie normen'!$B$37:$C$59,2,FALSE),FALSE)))/VLOOKUP(B1694,'2-Kosten per locatie'!$A$11:$C$31,3,FALSE)</f>
        <v>0</v>
      </c>
      <c r="U1694" s="144">
        <f t="shared" si="133"/>
        <v>0</v>
      </c>
      <c r="V1694" s="145" t="str">
        <f>VLOOKUP(K1694,'3-Productie normen'!A:AG,29,FALSE)</f>
        <v>L</v>
      </c>
      <c r="W1694" s="145"/>
      <c r="X1694" s="146"/>
      <c r="Y1694" s="147">
        <f t="shared" si="134"/>
        <v>12474</v>
      </c>
    </row>
    <row r="1695" spans="1:25" s="148" customFormat="1" ht="13.9" customHeight="1">
      <c r="A1695" s="137">
        <v>1695</v>
      </c>
      <c r="B1695" s="138" t="s">
        <v>2352</v>
      </c>
      <c r="C1695" s="138" t="s">
        <v>2353</v>
      </c>
      <c r="D1695" s="138"/>
      <c r="E1695" s="2">
        <v>0</v>
      </c>
      <c r="F1695" s="2" t="s">
        <v>372</v>
      </c>
      <c r="G1695" s="2" t="s">
        <v>2547</v>
      </c>
      <c r="H1695" s="2" t="s">
        <v>1814</v>
      </c>
      <c r="I1695" s="139" t="s">
        <v>277</v>
      </c>
      <c r="J1695" s="139" t="s">
        <v>277</v>
      </c>
      <c r="K1695" s="139" t="s">
        <v>478</v>
      </c>
      <c r="L1695" s="139" t="s">
        <v>298</v>
      </c>
      <c r="M1695" s="140" t="s">
        <v>8160</v>
      </c>
      <c r="N1695" s="141">
        <v>16.579999999999998</v>
      </c>
      <c r="O1695" s="142">
        <f t="shared" si="130"/>
        <v>84</v>
      </c>
      <c r="P1695" s="2">
        <v>84</v>
      </c>
      <c r="Q1695" s="2"/>
      <c r="R1695" s="143" t="e">
        <f t="shared" si="131"/>
        <v>#DIV/0!</v>
      </c>
      <c r="S1695" s="143">
        <f t="shared" si="132"/>
        <v>0</v>
      </c>
      <c r="T1695" s="144">
        <f>IF(P1695="nio",0,IF(P1695&gt;0,VLOOKUP(K1695,'3-Productie normen'!A:W,VLOOKUP(P1695,'3-Productie normen'!$B$37:$C$59,2,FALSE),FALSE)))/VLOOKUP(B1695,'2-Kosten per locatie'!$A$11:$C$31,3,FALSE)</f>
        <v>0</v>
      </c>
      <c r="U1695" s="144">
        <f t="shared" si="133"/>
        <v>0</v>
      </c>
      <c r="V1695" s="145" t="str">
        <f>VLOOKUP(K1695,'3-Productie normen'!A:AG,29,FALSE)</f>
        <v>B</v>
      </c>
      <c r="W1695" s="145"/>
      <c r="X1695" s="146"/>
      <c r="Y1695" s="147">
        <f t="shared" si="134"/>
        <v>1392.7199999999998</v>
      </c>
    </row>
    <row r="1696" spans="1:25" s="148" customFormat="1" ht="13.9" customHeight="1">
      <c r="A1696" s="137">
        <v>1696</v>
      </c>
      <c r="B1696" s="138" t="s">
        <v>2352</v>
      </c>
      <c r="C1696" s="138" t="s">
        <v>2353</v>
      </c>
      <c r="D1696" s="138"/>
      <c r="E1696" s="2">
        <v>0</v>
      </c>
      <c r="F1696" s="2" t="s">
        <v>372</v>
      </c>
      <c r="G1696" s="2" t="s">
        <v>2548</v>
      </c>
      <c r="H1696" s="2" t="s">
        <v>1820</v>
      </c>
      <c r="I1696" s="139" t="s">
        <v>277</v>
      </c>
      <c r="J1696" s="139" t="s">
        <v>277</v>
      </c>
      <c r="K1696" s="139" t="s">
        <v>478</v>
      </c>
      <c r="L1696" s="139" t="s">
        <v>298</v>
      </c>
      <c r="M1696" s="140" t="s">
        <v>8160</v>
      </c>
      <c r="N1696" s="141">
        <v>18.100000000000001</v>
      </c>
      <c r="O1696" s="142">
        <f t="shared" si="130"/>
        <v>84</v>
      </c>
      <c r="P1696" s="2">
        <v>84</v>
      </c>
      <c r="Q1696" s="2"/>
      <c r="R1696" s="143" t="e">
        <f t="shared" si="131"/>
        <v>#DIV/0!</v>
      </c>
      <c r="S1696" s="143">
        <f t="shared" si="132"/>
        <v>0</v>
      </c>
      <c r="T1696" s="144">
        <f>IF(P1696="nio",0,IF(P1696&gt;0,VLOOKUP(K1696,'3-Productie normen'!A:W,VLOOKUP(P1696,'3-Productie normen'!$B$37:$C$59,2,FALSE),FALSE)))/VLOOKUP(B1696,'2-Kosten per locatie'!$A$11:$C$31,3,FALSE)</f>
        <v>0</v>
      </c>
      <c r="U1696" s="144">
        <f t="shared" si="133"/>
        <v>0</v>
      </c>
      <c r="V1696" s="145" t="str">
        <f>VLOOKUP(K1696,'3-Productie normen'!A:AG,29,FALSE)</f>
        <v>B</v>
      </c>
      <c r="W1696" s="145"/>
      <c r="X1696" s="146"/>
      <c r="Y1696" s="147">
        <f t="shared" si="134"/>
        <v>1520.4</v>
      </c>
    </row>
    <row r="1697" spans="1:25" s="148" customFormat="1" ht="13.9" customHeight="1">
      <c r="A1697" s="137">
        <v>1697</v>
      </c>
      <c r="B1697" s="138" t="s">
        <v>2352</v>
      </c>
      <c r="C1697" s="138" t="s">
        <v>2353</v>
      </c>
      <c r="D1697" s="138"/>
      <c r="E1697" s="2">
        <v>0</v>
      </c>
      <c r="F1697" s="2" t="s">
        <v>372</v>
      </c>
      <c r="G1697" s="2" t="s">
        <v>2549</v>
      </c>
      <c r="H1697" s="2" t="s">
        <v>1582</v>
      </c>
      <c r="I1697" s="139" t="s">
        <v>277</v>
      </c>
      <c r="J1697" s="139" t="s">
        <v>277</v>
      </c>
      <c r="K1697" s="139" t="s">
        <v>478</v>
      </c>
      <c r="L1697" s="139" t="s">
        <v>298</v>
      </c>
      <c r="M1697" s="140" t="s">
        <v>8160</v>
      </c>
      <c r="N1697" s="141">
        <v>18.100000000000001</v>
      </c>
      <c r="O1697" s="142">
        <f t="shared" si="130"/>
        <v>84</v>
      </c>
      <c r="P1697" s="2">
        <v>84</v>
      </c>
      <c r="Q1697" s="2"/>
      <c r="R1697" s="143" t="e">
        <f t="shared" si="131"/>
        <v>#DIV/0!</v>
      </c>
      <c r="S1697" s="143">
        <f t="shared" si="132"/>
        <v>0</v>
      </c>
      <c r="T1697" s="144">
        <f>IF(P1697="nio",0,IF(P1697&gt;0,VLOOKUP(K1697,'3-Productie normen'!A:W,VLOOKUP(P1697,'3-Productie normen'!$B$37:$C$59,2,FALSE),FALSE)))/VLOOKUP(B1697,'2-Kosten per locatie'!$A$11:$C$31,3,FALSE)</f>
        <v>0</v>
      </c>
      <c r="U1697" s="144">
        <f t="shared" si="133"/>
        <v>0</v>
      </c>
      <c r="V1697" s="145" t="str">
        <f>VLOOKUP(K1697,'3-Productie normen'!A:AG,29,FALSE)</f>
        <v>B</v>
      </c>
      <c r="W1697" s="145"/>
      <c r="X1697" s="146"/>
      <c r="Y1697" s="147">
        <f t="shared" si="134"/>
        <v>1520.4</v>
      </c>
    </row>
    <row r="1698" spans="1:25" s="148" customFormat="1" ht="13.9" customHeight="1">
      <c r="A1698" s="137">
        <v>1698</v>
      </c>
      <c r="B1698" s="138" t="s">
        <v>2352</v>
      </c>
      <c r="C1698" s="138" t="s">
        <v>2353</v>
      </c>
      <c r="D1698" s="138"/>
      <c r="E1698" s="2">
        <v>0</v>
      </c>
      <c r="F1698" s="2" t="s">
        <v>372</v>
      </c>
      <c r="G1698" s="2" t="s">
        <v>2550</v>
      </c>
      <c r="H1698" s="2" t="s">
        <v>1595</v>
      </c>
      <c r="I1698" s="139" t="s">
        <v>277</v>
      </c>
      <c r="J1698" s="139" t="s">
        <v>277</v>
      </c>
      <c r="K1698" s="139" t="s">
        <v>478</v>
      </c>
      <c r="L1698" s="139" t="s">
        <v>298</v>
      </c>
      <c r="M1698" s="140" t="s">
        <v>8160</v>
      </c>
      <c r="N1698" s="141">
        <v>11</v>
      </c>
      <c r="O1698" s="142">
        <f t="shared" si="130"/>
        <v>84</v>
      </c>
      <c r="P1698" s="2">
        <v>84</v>
      </c>
      <c r="Q1698" s="2"/>
      <c r="R1698" s="143" t="e">
        <f t="shared" si="131"/>
        <v>#DIV/0!</v>
      </c>
      <c r="S1698" s="143">
        <f t="shared" si="132"/>
        <v>0</v>
      </c>
      <c r="T1698" s="144">
        <f>IF(P1698="nio",0,IF(P1698&gt;0,VLOOKUP(K1698,'3-Productie normen'!A:W,VLOOKUP(P1698,'3-Productie normen'!$B$37:$C$59,2,FALSE),FALSE)))/VLOOKUP(B1698,'2-Kosten per locatie'!$A$11:$C$31,3,FALSE)</f>
        <v>0</v>
      </c>
      <c r="U1698" s="144">
        <f t="shared" si="133"/>
        <v>0</v>
      </c>
      <c r="V1698" s="145" t="str">
        <f>VLOOKUP(K1698,'3-Productie normen'!A:AG,29,FALSE)</f>
        <v>B</v>
      </c>
      <c r="W1698" s="145"/>
      <c r="X1698" s="146"/>
      <c r="Y1698" s="147">
        <f t="shared" si="134"/>
        <v>924</v>
      </c>
    </row>
    <row r="1699" spans="1:25" s="148" customFormat="1" ht="13.9" customHeight="1">
      <c r="A1699" s="137">
        <v>1699</v>
      </c>
      <c r="B1699" s="138" t="s">
        <v>2352</v>
      </c>
      <c r="C1699" s="138" t="s">
        <v>2353</v>
      </c>
      <c r="D1699" s="138"/>
      <c r="E1699" s="2">
        <v>0</v>
      </c>
      <c r="F1699" s="2" t="s">
        <v>372</v>
      </c>
      <c r="G1699" s="2" t="s">
        <v>2551</v>
      </c>
      <c r="H1699" s="2" t="s">
        <v>1793</v>
      </c>
      <c r="I1699" s="139" t="s">
        <v>277</v>
      </c>
      <c r="J1699" s="139" t="s">
        <v>52</v>
      </c>
      <c r="K1699" s="139" t="s">
        <v>417</v>
      </c>
      <c r="L1699" s="139" t="s">
        <v>298</v>
      </c>
      <c r="M1699" s="140" t="s">
        <v>8160</v>
      </c>
      <c r="N1699" s="141">
        <v>44.93</v>
      </c>
      <c r="O1699" s="142">
        <f t="shared" si="130"/>
        <v>84</v>
      </c>
      <c r="P1699" s="2">
        <v>84</v>
      </c>
      <c r="Q1699" s="2"/>
      <c r="R1699" s="143" t="e">
        <f t="shared" si="131"/>
        <v>#DIV/0!</v>
      </c>
      <c r="S1699" s="143">
        <f t="shared" si="132"/>
        <v>0</v>
      </c>
      <c r="T1699" s="144">
        <f>IF(P1699="nio",0,IF(P1699&gt;0,VLOOKUP(K1699,'3-Productie normen'!A:W,VLOOKUP(P1699,'3-Productie normen'!$B$37:$C$59,2,FALSE),FALSE)))/VLOOKUP(B1699,'2-Kosten per locatie'!$A$11:$C$31,3,FALSE)</f>
        <v>0</v>
      </c>
      <c r="U1699" s="144">
        <f t="shared" si="133"/>
        <v>0</v>
      </c>
      <c r="V1699" s="145" t="str">
        <f>VLOOKUP(K1699,'3-Productie normen'!A:AG,29,FALSE)</f>
        <v>B</v>
      </c>
      <c r="W1699" s="145"/>
      <c r="X1699" s="146"/>
      <c r="Y1699" s="147">
        <f t="shared" si="134"/>
        <v>3774.12</v>
      </c>
    </row>
    <row r="1700" spans="1:25" s="148" customFormat="1" ht="13.9" customHeight="1">
      <c r="A1700" s="137">
        <v>1700</v>
      </c>
      <c r="B1700" s="138" t="s">
        <v>2352</v>
      </c>
      <c r="C1700" s="138" t="s">
        <v>2353</v>
      </c>
      <c r="D1700" s="138"/>
      <c r="E1700" s="2">
        <v>0</v>
      </c>
      <c r="F1700" s="2" t="s">
        <v>372</v>
      </c>
      <c r="G1700" s="2" t="s">
        <v>2552</v>
      </c>
      <c r="H1700" s="2" t="s">
        <v>2553</v>
      </c>
      <c r="I1700" s="139" t="s">
        <v>350</v>
      </c>
      <c r="J1700" s="139" t="s">
        <v>351</v>
      </c>
      <c r="K1700" s="139" t="s">
        <v>612</v>
      </c>
      <c r="L1700" s="139" t="s">
        <v>298</v>
      </c>
      <c r="M1700" s="140" t="s">
        <v>8160</v>
      </c>
      <c r="N1700" s="141">
        <v>105.03</v>
      </c>
      <c r="O1700" s="142">
        <f t="shared" si="130"/>
        <v>210</v>
      </c>
      <c r="P1700" s="2">
        <v>210</v>
      </c>
      <c r="Q1700" s="2"/>
      <c r="R1700" s="143" t="e">
        <f t="shared" si="131"/>
        <v>#DIV/0!</v>
      </c>
      <c r="S1700" s="143">
        <f t="shared" si="132"/>
        <v>0</v>
      </c>
      <c r="T1700" s="144">
        <f>IF(P1700="nio",0,IF(P1700&gt;0,VLOOKUP(K1700,'3-Productie normen'!A:W,VLOOKUP(P1700,'3-Productie normen'!$B$37:$C$59,2,FALSE),FALSE)))/VLOOKUP(B1700,'2-Kosten per locatie'!$A$11:$C$31,3,FALSE)</f>
        <v>0</v>
      </c>
      <c r="U1700" s="144">
        <f t="shared" si="133"/>
        <v>0</v>
      </c>
      <c r="V1700" s="145" t="str">
        <f>VLOOKUP(K1700,'3-Productie normen'!A:AG,29,FALSE)</f>
        <v>L</v>
      </c>
      <c r="W1700" s="145"/>
      <c r="X1700" s="146"/>
      <c r="Y1700" s="147">
        <f t="shared" si="134"/>
        <v>22056.3</v>
      </c>
    </row>
    <row r="1701" spans="1:25" s="148" customFormat="1" ht="13.9" customHeight="1">
      <c r="A1701" s="137">
        <v>1701</v>
      </c>
      <c r="B1701" s="138" t="s">
        <v>2352</v>
      </c>
      <c r="C1701" s="138" t="s">
        <v>2353</v>
      </c>
      <c r="D1701" s="138"/>
      <c r="E1701" s="2">
        <v>0</v>
      </c>
      <c r="F1701" s="2" t="s">
        <v>372</v>
      </c>
      <c r="G1701" s="2" t="s">
        <v>2554</v>
      </c>
      <c r="H1701" s="2" t="s">
        <v>1780</v>
      </c>
      <c r="I1701" s="139" t="s">
        <v>350</v>
      </c>
      <c r="J1701" s="139" t="s">
        <v>351</v>
      </c>
      <c r="K1701" s="139" t="s">
        <v>612</v>
      </c>
      <c r="L1701" s="139" t="s">
        <v>298</v>
      </c>
      <c r="M1701" s="140" t="s">
        <v>8160</v>
      </c>
      <c r="N1701" s="141">
        <v>123.43</v>
      </c>
      <c r="O1701" s="142">
        <f t="shared" si="130"/>
        <v>210</v>
      </c>
      <c r="P1701" s="2">
        <v>210</v>
      </c>
      <c r="Q1701" s="2"/>
      <c r="R1701" s="143" t="e">
        <f t="shared" si="131"/>
        <v>#DIV/0!</v>
      </c>
      <c r="S1701" s="143">
        <f t="shared" si="132"/>
        <v>0</v>
      </c>
      <c r="T1701" s="144">
        <f>IF(P1701="nio",0,IF(P1701&gt;0,VLOOKUP(K1701,'3-Productie normen'!A:W,VLOOKUP(P1701,'3-Productie normen'!$B$37:$C$59,2,FALSE),FALSE)))/VLOOKUP(B1701,'2-Kosten per locatie'!$A$11:$C$31,3,FALSE)</f>
        <v>0</v>
      </c>
      <c r="U1701" s="144">
        <f t="shared" si="133"/>
        <v>0</v>
      </c>
      <c r="V1701" s="145" t="str">
        <f>VLOOKUP(K1701,'3-Productie normen'!A:AG,29,FALSE)</f>
        <v>L</v>
      </c>
      <c r="W1701" s="145"/>
      <c r="X1701" s="146"/>
      <c r="Y1701" s="147">
        <f t="shared" si="134"/>
        <v>25920.300000000003</v>
      </c>
    </row>
    <row r="1702" spans="1:25" s="148" customFormat="1" ht="13.9" customHeight="1">
      <c r="A1702" s="137">
        <v>1702</v>
      </c>
      <c r="B1702" s="138" t="s">
        <v>2352</v>
      </c>
      <c r="C1702" s="138" t="s">
        <v>2353</v>
      </c>
      <c r="D1702" s="138"/>
      <c r="E1702" s="2">
        <v>0</v>
      </c>
      <c r="F1702" s="2" t="s">
        <v>372</v>
      </c>
      <c r="G1702" s="2" t="s">
        <v>2555</v>
      </c>
      <c r="H1702" s="2" t="s">
        <v>1784</v>
      </c>
      <c r="I1702" s="139" t="s">
        <v>277</v>
      </c>
      <c r="J1702" s="139" t="s">
        <v>52</v>
      </c>
      <c r="K1702" s="139" t="s">
        <v>417</v>
      </c>
      <c r="L1702" s="139" t="s">
        <v>298</v>
      </c>
      <c r="M1702" s="140" t="s">
        <v>8160</v>
      </c>
      <c r="N1702" s="141">
        <v>4.45</v>
      </c>
      <c r="O1702" s="142">
        <f t="shared" si="130"/>
        <v>84</v>
      </c>
      <c r="P1702" s="2">
        <v>84</v>
      </c>
      <c r="Q1702" s="2"/>
      <c r="R1702" s="143" t="e">
        <f t="shared" si="131"/>
        <v>#DIV/0!</v>
      </c>
      <c r="S1702" s="143">
        <f t="shared" si="132"/>
        <v>0</v>
      </c>
      <c r="T1702" s="144">
        <f>IF(P1702="nio",0,IF(P1702&gt;0,VLOOKUP(K1702,'3-Productie normen'!A:W,VLOOKUP(P1702,'3-Productie normen'!$B$37:$C$59,2,FALSE),FALSE)))/VLOOKUP(B1702,'2-Kosten per locatie'!$A$11:$C$31,3,FALSE)</f>
        <v>0</v>
      </c>
      <c r="U1702" s="144">
        <f t="shared" si="133"/>
        <v>0</v>
      </c>
      <c r="V1702" s="145" t="str">
        <f>VLOOKUP(K1702,'3-Productie normen'!A:AG,29,FALSE)</f>
        <v>B</v>
      </c>
      <c r="W1702" s="145"/>
      <c r="X1702" s="146"/>
      <c r="Y1702" s="147">
        <f t="shared" si="134"/>
        <v>373.8</v>
      </c>
    </row>
    <row r="1703" spans="1:25" s="148" customFormat="1" ht="13.9" customHeight="1">
      <c r="A1703" s="137">
        <v>1703</v>
      </c>
      <c r="B1703" s="138" t="s">
        <v>2352</v>
      </c>
      <c r="C1703" s="138" t="s">
        <v>2353</v>
      </c>
      <c r="D1703" s="138"/>
      <c r="E1703" s="2">
        <v>0</v>
      </c>
      <c r="F1703" s="2" t="s">
        <v>372</v>
      </c>
      <c r="G1703" s="2" t="s">
        <v>2556</v>
      </c>
      <c r="H1703" s="2" t="s">
        <v>1562</v>
      </c>
      <c r="I1703" s="139" t="s">
        <v>277</v>
      </c>
      <c r="J1703" s="139" t="s">
        <v>52</v>
      </c>
      <c r="K1703" s="139" t="s">
        <v>417</v>
      </c>
      <c r="L1703" s="139" t="s">
        <v>298</v>
      </c>
      <c r="M1703" s="140" t="s">
        <v>8160</v>
      </c>
      <c r="N1703" s="141">
        <v>4.45</v>
      </c>
      <c r="O1703" s="142">
        <f t="shared" si="130"/>
        <v>84</v>
      </c>
      <c r="P1703" s="2">
        <v>84</v>
      </c>
      <c r="Q1703" s="2"/>
      <c r="R1703" s="143" t="e">
        <f t="shared" si="131"/>
        <v>#DIV/0!</v>
      </c>
      <c r="S1703" s="143">
        <f t="shared" si="132"/>
        <v>0</v>
      </c>
      <c r="T1703" s="144">
        <f>IF(P1703="nio",0,IF(P1703&gt;0,VLOOKUP(K1703,'3-Productie normen'!A:W,VLOOKUP(P1703,'3-Productie normen'!$B$37:$C$59,2,FALSE),FALSE)))/VLOOKUP(B1703,'2-Kosten per locatie'!$A$11:$C$31,3,FALSE)</f>
        <v>0</v>
      </c>
      <c r="U1703" s="144">
        <f t="shared" si="133"/>
        <v>0</v>
      </c>
      <c r="V1703" s="145" t="str">
        <f>VLOOKUP(K1703,'3-Productie normen'!A:AG,29,FALSE)</f>
        <v>B</v>
      </c>
      <c r="W1703" s="145"/>
      <c r="X1703" s="146"/>
      <c r="Y1703" s="147">
        <f t="shared" si="134"/>
        <v>373.8</v>
      </c>
    </row>
    <row r="1704" spans="1:25" s="148" customFormat="1" ht="13.9" customHeight="1">
      <c r="A1704" s="137">
        <v>1704</v>
      </c>
      <c r="B1704" s="138" t="s">
        <v>2352</v>
      </c>
      <c r="C1704" s="138" t="s">
        <v>2353</v>
      </c>
      <c r="D1704" s="138"/>
      <c r="E1704" s="2">
        <v>0</v>
      </c>
      <c r="F1704" s="2" t="s">
        <v>372</v>
      </c>
      <c r="G1704" s="2" t="s">
        <v>2557</v>
      </c>
      <c r="H1704" s="2" t="s">
        <v>2178</v>
      </c>
      <c r="I1704" s="139" t="s">
        <v>350</v>
      </c>
      <c r="J1704" s="139" t="s">
        <v>611</v>
      </c>
      <c r="K1704" s="139" t="s">
        <v>612</v>
      </c>
      <c r="L1704" s="139" t="s">
        <v>298</v>
      </c>
      <c r="M1704" s="140" t="s">
        <v>8160</v>
      </c>
      <c r="N1704" s="141">
        <v>21.62</v>
      </c>
      <c r="O1704" s="142">
        <f t="shared" si="130"/>
        <v>210</v>
      </c>
      <c r="P1704" s="2">
        <v>210</v>
      </c>
      <c r="Q1704" s="2"/>
      <c r="R1704" s="143" t="e">
        <f t="shared" si="131"/>
        <v>#DIV/0!</v>
      </c>
      <c r="S1704" s="143">
        <f t="shared" si="132"/>
        <v>0</v>
      </c>
      <c r="T1704" s="144">
        <f>IF(P1704="nio",0,IF(P1704&gt;0,VLOOKUP(K1704,'3-Productie normen'!A:W,VLOOKUP(P1704,'3-Productie normen'!$B$37:$C$59,2,FALSE),FALSE)))/VLOOKUP(B1704,'2-Kosten per locatie'!$A$11:$C$31,3,FALSE)</f>
        <v>0</v>
      </c>
      <c r="U1704" s="144">
        <f t="shared" si="133"/>
        <v>0</v>
      </c>
      <c r="V1704" s="145" t="str">
        <f>VLOOKUP(K1704,'3-Productie normen'!A:AG,29,FALSE)</f>
        <v>L</v>
      </c>
      <c r="W1704" s="145"/>
      <c r="X1704" s="146"/>
      <c r="Y1704" s="147">
        <f t="shared" si="134"/>
        <v>4540.2</v>
      </c>
    </row>
    <row r="1705" spans="1:25" s="148" customFormat="1" ht="13.9" customHeight="1">
      <c r="A1705" s="137">
        <v>1705</v>
      </c>
      <c r="B1705" s="138" t="s">
        <v>2352</v>
      </c>
      <c r="C1705" s="138" t="s">
        <v>2353</v>
      </c>
      <c r="D1705" s="138"/>
      <c r="E1705" s="2">
        <v>0</v>
      </c>
      <c r="F1705" s="2" t="s">
        <v>372</v>
      </c>
      <c r="G1705" s="2" t="s">
        <v>2558</v>
      </c>
      <c r="H1705" s="2" t="s">
        <v>1776</v>
      </c>
      <c r="I1705" s="139" t="s">
        <v>350</v>
      </c>
      <c r="J1705" s="139" t="s">
        <v>351</v>
      </c>
      <c r="K1705" s="139" t="s">
        <v>612</v>
      </c>
      <c r="L1705" s="139" t="s">
        <v>298</v>
      </c>
      <c r="M1705" s="140" t="s">
        <v>8160</v>
      </c>
      <c r="N1705" s="141">
        <v>54.34</v>
      </c>
      <c r="O1705" s="142">
        <f t="shared" si="130"/>
        <v>210</v>
      </c>
      <c r="P1705" s="2">
        <v>210</v>
      </c>
      <c r="Q1705" s="2"/>
      <c r="R1705" s="143" t="e">
        <f t="shared" si="131"/>
        <v>#DIV/0!</v>
      </c>
      <c r="S1705" s="143">
        <f t="shared" si="132"/>
        <v>0</v>
      </c>
      <c r="T1705" s="144">
        <f>IF(P1705="nio",0,IF(P1705&gt;0,VLOOKUP(K1705,'3-Productie normen'!A:W,VLOOKUP(P1705,'3-Productie normen'!$B$37:$C$59,2,FALSE),FALSE)))/VLOOKUP(B1705,'2-Kosten per locatie'!$A$11:$C$31,3,FALSE)</f>
        <v>0</v>
      </c>
      <c r="U1705" s="144">
        <f t="shared" si="133"/>
        <v>0</v>
      </c>
      <c r="V1705" s="145" t="str">
        <f>VLOOKUP(K1705,'3-Productie normen'!A:AG,29,FALSE)</f>
        <v>L</v>
      </c>
      <c r="W1705" s="145"/>
      <c r="X1705" s="146"/>
      <c r="Y1705" s="147">
        <f t="shared" si="134"/>
        <v>11411.400000000001</v>
      </c>
    </row>
    <row r="1706" spans="1:25" s="148" customFormat="1" ht="13.9" customHeight="1">
      <c r="A1706" s="137">
        <v>1706</v>
      </c>
      <c r="B1706" s="138" t="s">
        <v>2352</v>
      </c>
      <c r="C1706" s="138" t="s">
        <v>2353</v>
      </c>
      <c r="D1706" s="138"/>
      <c r="E1706" s="2">
        <v>0</v>
      </c>
      <c r="F1706" s="2" t="s">
        <v>422</v>
      </c>
      <c r="G1706" s="2" t="s">
        <v>2559</v>
      </c>
      <c r="H1706" s="2"/>
      <c r="I1706" s="139" t="s">
        <v>484</v>
      </c>
      <c r="J1706" s="139" t="s">
        <v>57</v>
      </c>
      <c r="K1706" s="139" t="s">
        <v>259</v>
      </c>
      <c r="L1706" s="139" t="s">
        <v>2362</v>
      </c>
      <c r="M1706" s="140"/>
      <c r="N1706" s="141">
        <v>4.1100000000000003</v>
      </c>
      <c r="O1706" s="142">
        <f t="shared" si="130"/>
        <v>0</v>
      </c>
      <c r="P1706" s="2" t="s">
        <v>477</v>
      </c>
      <c r="Q1706" s="2"/>
      <c r="R1706" s="143">
        <f t="shared" si="131"/>
        <v>0</v>
      </c>
      <c r="S1706" s="143">
        <f t="shared" si="132"/>
        <v>0</v>
      </c>
      <c r="T1706" s="144">
        <f>IF(P1706="nio",0,IF(P1706&gt;0,VLOOKUP(K1706,'3-Productie normen'!A:W,VLOOKUP(P1706,'3-Productie normen'!$B$37:$C$59,2,FALSE),FALSE)))/VLOOKUP(B1706,'2-Kosten per locatie'!$A$11:$C$31,3,FALSE)</f>
        <v>0</v>
      </c>
      <c r="U1706" s="144">
        <f t="shared" si="133"/>
        <v>0</v>
      </c>
      <c r="V1706" s="145">
        <f>VLOOKUP(K1706,'3-Productie normen'!A:AG,29,FALSE)</f>
        <v>0</v>
      </c>
      <c r="W1706" s="145"/>
      <c r="X1706" s="146"/>
      <c r="Y1706" s="147">
        <f t="shared" si="134"/>
        <v>0</v>
      </c>
    </row>
    <row r="1707" spans="1:25" s="148" customFormat="1" ht="13.9" customHeight="1">
      <c r="A1707" s="137">
        <v>1707</v>
      </c>
      <c r="B1707" s="138" t="s">
        <v>2352</v>
      </c>
      <c r="C1707" s="138" t="s">
        <v>2353</v>
      </c>
      <c r="D1707" s="138"/>
      <c r="E1707" s="2">
        <v>0</v>
      </c>
      <c r="F1707" s="2" t="s">
        <v>422</v>
      </c>
      <c r="G1707" s="2" t="s">
        <v>2560</v>
      </c>
      <c r="H1707" s="2"/>
      <c r="I1707" s="139" t="s">
        <v>484</v>
      </c>
      <c r="J1707" s="139" t="s">
        <v>56</v>
      </c>
      <c r="K1707" s="139" t="s">
        <v>248</v>
      </c>
      <c r="L1707" s="139" t="s">
        <v>298</v>
      </c>
      <c r="M1707" s="140" t="s">
        <v>8160</v>
      </c>
      <c r="N1707" s="141">
        <v>32.1</v>
      </c>
      <c r="O1707" s="142">
        <f t="shared" si="130"/>
        <v>210</v>
      </c>
      <c r="P1707" s="2">
        <v>210</v>
      </c>
      <c r="Q1707" s="2"/>
      <c r="R1707" s="143" t="e">
        <f t="shared" si="131"/>
        <v>#DIV/0!</v>
      </c>
      <c r="S1707" s="143">
        <f t="shared" si="132"/>
        <v>0</v>
      </c>
      <c r="T1707" s="144">
        <f>IF(P1707="nio",0,IF(P1707&gt;0,VLOOKUP(K1707,'3-Productie normen'!A:W,VLOOKUP(P1707,'3-Productie normen'!$B$37:$C$59,2,FALSE),FALSE)))/VLOOKUP(B1707,'2-Kosten per locatie'!$A$11:$C$31,3,FALSE)</f>
        <v>0</v>
      </c>
      <c r="U1707" s="144">
        <f t="shared" si="133"/>
        <v>0</v>
      </c>
      <c r="V1707" s="145" t="str">
        <f>VLOOKUP(K1707,'3-Productie normen'!A:AG,29,FALSE)</f>
        <v>V</v>
      </c>
      <c r="W1707" s="145"/>
      <c r="X1707" s="146"/>
      <c r="Y1707" s="147">
        <f t="shared" si="134"/>
        <v>6741</v>
      </c>
    </row>
    <row r="1708" spans="1:25" s="148" customFormat="1" ht="13.9" customHeight="1">
      <c r="A1708" s="137">
        <v>1708</v>
      </c>
      <c r="B1708" s="138" t="s">
        <v>2352</v>
      </c>
      <c r="C1708" s="138" t="s">
        <v>2353</v>
      </c>
      <c r="D1708" s="138"/>
      <c r="E1708" s="2">
        <v>0</v>
      </c>
      <c r="F1708" s="2" t="s">
        <v>422</v>
      </c>
      <c r="G1708" s="2" t="s">
        <v>2561</v>
      </c>
      <c r="H1708" s="2"/>
      <c r="I1708" s="139" t="s">
        <v>484</v>
      </c>
      <c r="J1708" s="139" t="s">
        <v>56</v>
      </c>
      <c r="K1708" s="139" t="s">
        <v>248</v>
      </c>
      <c r="L1708" s="139" t="s">
        <v>298</v>
      </c>
      <c r="M1708" s="140" t="s">
        <v>8160</v>
      </c>
      <c r="N1708" s="141">
        <v>34.78</v>
      </c>
      <c r="O1708" s="142">
        <f t="shared" si="130"/>
        <v>210</v>
      </c>
      <c r="P1708" s="2">
        <v>210</v>
      </c>
      <c r="Q1708" s="2"/>
      <c r="R1708" s="143" t="e">
        <f t="shared" si="131"/>
        <v>#DIV/0!</v>
      </c>
      <c r="S1708" s="143">
        <f t="shared" si="132"/>
        <v>0</v>
      </c>
      <c r="T1708" s="144">
        <f>IF(P1708="nio",0,IF(P1708&gt;0,VLOOKUP(K1708,'3-Productie normen'!A:W,VLOOKUP(P1708,'3-Productie normen'!$B$37:$C$59,2,FALSE),FALSE)))/VLOOKUP(B1708,'2-Kosten per locatie'!$A$11:$C$31,3,FALSE)</f>
        <v>0</v>
      </c>
      <c r="U1708" s="144">
        <f t="shared" si="133"/>
        <v>0</v>
      </c>
      <c r="V1708" s="145" t="str">
        <f>VLOOKUP(K1708,'3-Productie normen'!A:AG,29,FALSE)</f>
        <v>V</v>
      </c>
      <c r="W1708" s="145"/>
      <c r="X1708" s="146"/>
      <c r="Y1708" s="147">
        <f t="shared" si="134"/>
        <v>7303.8</v>
      </c>
    </row>
    <row r="1709" spans="1:25" s="148" customFormat="1" ht="13.9" customHeight="1">
      <c r="A1709" s="137">
        <v>1709</v>
      </c>
      <c r="B1709" s="138" t="s">
        <v>2352</v>
      </c>
      <c r="C1709" s="138" t="s">
        <v>2353</v>
      </c>
      <c r="D1709" s="138"/>
      <c r="E1709" s="2">
        <v>0</v>
      </c>
      <c r="F1709" s="2" t="s">
        <v>422</v>
      </c>
      <c r="G1709" s="2" t="s">
        <v>2562</v>
      </c>
      <c r="H1709" s="2"/>
      <c r="I1709" s="139" t="s">
        <v>484</v>
      </c>
      <c r="J1709" s="139" t="s">
        <v>56</v>
      </c>
      <c r="K1709" s="139" t="s">
        <v>248</v>
      </c>
      <c r="L1709" s="139" t="s">
        <v>2366</v>
      </c>
      <c r="M1709" s="140"/>
      <c r="N1709" s="141">
        <v>7.67</v>
      </c>
      <c r="O1709" s="142">
        <f t="shared" si="130"/>
        <v>210</v>
      </c>
      <c r="P1709" s="2">
        <v>210</v>
      </c>
      <c r="Q1709" s="2"/>
      <c r="R1709" s="143" t="e">
        <f t="shared" si="131"/>
        <v>#DIV/0!</v>
      </c>
      <c r="S1709" s="143">
        <f t="shared" si="132"/>
        <v>0</v>
      </c>
      <c r="T1709" s="144">
        <f>IF(P1709="nio",0,IF(P1709&gt;0,VLOOKUP(K1709,'3-Productie normen'!A:W,VLOOKUP(P1709,'3-Productie normen'!$B$37:$C$59,2,FALSE),FALSE)))/VLOOKUP(B1709,'2-Kosten per locatie'!$A$11:$C$31,3,FALSE)</f>
        <v>0</v>
      </c>
      <c r="U1709" s="144">
        <f t="shared" si="133"/>
        <v>0</v>
      </c>
      <c r="V1709" s="145" t="str">
        <f>VLOOKUP(K1709,'3-Productie normen'!A:AG,29,FALSE)</f>
        <v>V</v>
      </c>
      <c r="W1709" s="145"/>
      <c r="X1709" s="146"/>
      <c r="Y1709" s="147">
        <f t="shared" si="134"/>
        <v>1610.7</v>
      </c>
    </row>
    <row r="1710" spans="1:25" s="148" customFormat="1" ht="13.9" customHeight="1">
      <c r="A1710" s="137">
        <v>1710</v>
      </c>
      <c r="B1710" s="138" t="s">
        <v>2352</v>
      </c>
      <c r="C1710" s="138" t="s">
        <v>2353</v>
      </c>
      <c r="D1710" s="138"/>
      <c r="E1710" s="2">
        <v>0</v>
      </c>
      <c r="F1710" s="2" t="s">
        <v>422</v>
      </c>
      <c r="G1710" s="2" t="s">
        <v>2563</v>
      </c>
      <c r="H1710" s="2"/>
      <c r="I1710" s="139" t="s">
        <v>484</v>
      </c>
      <c r="J1710" s="139" t="s">
        <v>56</v>
      </c>
      <c r="K1710" s="139" t="s">
        <v>248</v>
      </c>
      <c r="L1710" s="139" t="s">
        <v>2366</v>
      </c>
      <c r="M1710" s="140"/>
      <c r="N1710" s="141">
        <v>16.55</v>
      </c>
      <c r="O1710" s="142">
        <f t="shared" si="130"/>
        <v>210</v>
      </c>
      <c r="P1710" s="2">
        <v>210</v>
      </c>
      <c r="Q1710" s="2"/>
      <c r="R1710" s="143" t="e">
        <f t="shared" si="131"/>
        <v>#DIV/0!</v>
      </c>
      <c r="S1710" s="143">
        <f t="shared" si="132"/>
        <v>0</v>
      </c>
      <c r="T1710" s="144">
        <f>IF(P1710="nio",0,IF(P1710&gt;0,VLOOKUP(K1710,'3-Productie normen'!A:W,VLOOKUP(P1710,'3-Productie normen'!$B$37:$C$59,2,FALSE),FALSE)))/VLOOKUP(B1710,'2-Kosten per locatie'!$A$11:$C$31,3,FALSE)</f>
        <v>0</v>
      </c>
      <c r="U1710" s="144">
        <f t="shared" si="133"/>
        <v>0</v>
      </c>
      <c r="V1710" s="145" t="str">
        <f>VLOOKUP(K1710,'3-Productie normen'!A:AG,29,FALSE)</f>
        <v>V</v>
      </c>
      <c r="W1710" s="145"/>
      <c r="X1710" s="146"/>
      <c r="Y1710" s="147">
        <f t="shared" si="134"/>
        <v>3475.5</v>
      </c>
    </row>
    <row r="1711" spans="1:25" s="148" customFormat="1" ht="13.9" customHeight="1">
      <c r="A1711" s="137">
        <v>1711</v>
      </c>
      <c r="B1711" s="138" t="s">
        <v>2352</v>
      </c>
      <c r="C1711" s="138" t="s">
        <v>2353</v>
      </c>
      <c r="D1711" s="138"/>
      <c r="E1711" s="2">
        <v>0</v>
      </c>
      <c r="F1711" s="2" t="s">
        <v>422</v>
      </c>
      <c r="G1711" s="2" t="s">
        <v>2564</v>
      </c>
      <c r="H1711" s="2"/>
      <c r="I1711" s="139" t="s">
        <v>484</v>
      </c>
      <c r="J1711" s="139" t="s">
        <v>56</v>
      </c>
      <c r="K1711" s="139" t="s">
        <v>248</v>
      </c>
      <c r="L1711" s="139" t="s">
        <v>2366</v>
      </c>
      <c r="M1711" s="140"/>
      <c r="N1711" s="141">
        <v>7.73</v>
      </c>
      <c r="O1711" s="142">
        <f t="shared" si="130"/>
        <v>210</v>
      </c>
      <c r="P1711" s="2">
        <v>210</v>
      </c>
      <c r="Q1711" s="2"/>
      <c r="R1711" s="143" t="e">
        <f t="shared" si="131"/>
        <v>#DIV/0!</v>
      </c>
      <c r="S1711" s="143">
        <f t="shared" si="132"/>
        <v>0</v>
      </c>
      <c r="T1711" s="144">
        <f>IF(P1711="nio",0,IF(P1711&gt;0,VLOOKUP(K1711,'3-Productie normen'!A:W,VLOOKUP(P1711,'3-Productie normen'!$B$37:$C$59,2,FALSE),FALSE)))/VLOOKUP(B1711,'2-Kosten per locatie'!$A$11:$C$31,3,FALSE)</f>
        <v>0</v>
      </c>
      <c r="U1711" s="144">
        <f t="shared" si="133"/>
        <v>0</v>
      </c>
      <c r="V1711" s="145" t="str">
        <f>VLOOKUP(K1711,'3-Productie normen'!A:AG,29,FALSE)</f>
        <v>V</v>
      </c>
      <c r="W1711" s="145"/>
      <c r="X1711" s="146"/>
      <c r="Y1711" s="147">
        <f t="shared" si="134"/>
        <v>1623.3000000000002</v>
      </c>
    </row>
    <row r="1712" spans="1:25" s="148" customFormat="1" ht="13.9" customHeight="1">
      <c r="A1712" s="137">
        <v>1712</v>
      </c>
      <c r="B1712" s="138" t="s">
        <v>2352</v>
      </c>
      <c r="C1712" s="138" t="s">
        <v>2353</v>
      </c>
      <c r="D1712" s="138"/>
      <c r="E1712" s="2">
        <v>0</v>
      </c>
      <c r="F1712" s="2" t="s">
        <v>422</v>
      </c>
      <c r="G1712" s="2" t="s">
        <v>2565</v>
      </c>
      <c r="H1712" s="2"/>
      <c r="I1712" s="139" t="s">
        <v>484</v>
      </c>
      <c r="J1712" s="139" t="s">
        <v>56</v>
      </c>
      <c r="K1712" s="139" t="s">
        <v>248</v>
      </c>
      <c r="L1712" s="139" t="s">
        <v>2366</v>
      </c>
      <c r="M1712" s="140"/>
      <c r="N1712" s="141">
        <v>16.55</v>
      </c>
      <c r="O1712" s="142">
        <f t="shared" si="130"/>
        <v>210</v>
      </c>
      <c r="P1712" s="2">
        <v>210</v>
      </c>
      <c r="Q1712" s="2"/>
      <c r="R1712" s="143" t="e">
        <f t="shared" si="131"/>
        <v>#DIV/0!</v>
      </c>
      <c r="S1712" s="143">
        <f t="shared" si="132"/>
        <v>0</v>
      </c>
      <c r="T1712" s="144">
        <f>IF(P1712="nio",0,IF(P1712&gt;0,VLOOKUP(K1712,'3-Productie normen'!A:W,VLOOKUP(P1712,'3-Productie normen'!$B$37:$C$59,2,FALSE),FALSE)))/VLOOKUP(B1712,'2-Kosten per locatie'!$A$11:$C$31,3,FALSE)</f>
        <v>0</v>
      </c>
      <c r="U1712" s="144">
        <f t="shared" si="133"/>
        <v>0</v>
      </c>
      <c r="V1712" s="145" t="str">
        <f>VLOOKUP(K1712,'3-Productie normen'!A:AG,29,FALSE)</f>
        <v>V</v>
      </c>
      <c r="W1712" s="145"/>
      <c r="X1712" s="146"/>
      <c r="Y1712" s="147">
        <f t="shared" si="134"/>
        <v>3475.5</v>
      </c>
    </row>
    <row r="1713" spans="1:25" s="148" customFormat="1" ht="13.9" customHeight="1">
      <c r="A1713" s="137">
        <v>1713</v>
      </c>
      <c r="B1713" s="138" t="s">
        <v>2352</v>
      </c>
      <c r="C1713" s="138" t="s">
        <v>2353</v>
      </c>
      <c r="D1713" s="138"/>
      <c r="E1713" s="2">
        <v>0</v>
      </c>
      <c r="F1713" s="2" t="s">
        <v>422</v>
      </c>
      <c r="G1713" s="2" t="s">
        <v>2566</v>
      </c>
      <c r="H1713" s="2"/>
      <c r="I1713" s="139" t="s">
        <v>484</v>
      </c>
      <c r="J1713" s="139" t="s">
        <v>56</v>
      </c>
      <c r="K1713" s="139" t="s">
        <v>248</v>
      </c>
      <c r="L1713" s="139" t="s">
        <v>2366</v>
      </c>
      <c r="M1713" s="140"/>
      <c r="N1713" s="141">
        <v>8.6999999999999993</v>
      </c>
      <c r="O1713" s="142">
        <f t="shared" si="130"/>
        <v>210</v>
      </c>
      <c r="P1713" s="2">
        <v>210</v>
      </c>
      <c r="Q1713" s="2"/>
      <c r="R1713" s="143" t="e">
        <f t="shared" si="131"/>
        <v>#DIV/0!</v>
      </c>
      <c r="S1713" s="143">
        <f t="shared" si="132"/>
        <v>0</v>
      </c>
      <c r="T1713" s="144">
        <f>IF(P1713="nio",0,IF(P1713&gt;0,VLOOKUP(K1713,'3-Productie normen'!A:W,VLOOKUP(P1713,'3-Productie normen'!$B$37:$C$59,2,FALSE),FALSE)))/VLOOKUP(B1713,'2-Kosten per locatie'!$A$11:$C$31,3,FALSE)</f>
        <v>0</v>
      </c>
      <c r="U1713" s="144">
        <f t="shared" si="133"/>
        <v>0</v>
      </c>
      <c r="V1713" s="145" t="str">
        <f>VLOOKUP(K1713,'3-Productie normen'!A:AG,29,FALSE)</f>
        <v>V</v>
      </c>
      <c r="W1713" s="145"/>
      <c r="X1713" s="146"/>
      <c r="Y1713" s="147">
        <f t="shared" si="134"/>
        <v>1826.9999999999998</v>
      </c>
    </row>
    <row r="1714" spans="1:25" s="148" customFormat="1" ht="13.9" customHeight="1">
      <c r="A1714" s="137">
        <v>1714</v>
      </c>
      <c r="B1714" s="138" t="s">
        <v>2352</v>
      </c>
      <c r="C1714" s="138" t="s">
        <v>2353</v>
      </c>
      <c r="D1714" s="138"/>
      <c r="E1714" s="2">
        <v>0</v>
      </c>
      <c r="F1714" s="2" t="s">
        <v>422</v>
      </c>
      <c r="G1714" s="2" t="s">
        <v>2567</v>
      </c>
      <c r="H1714" s="2"/>
      <c r="I1714" s="139" t="s">
        <v>484</v>
      </c>
      <c r="J1714" s="139" t="s">
        <v>56</v>
      </c>
      <c r="K1714" s="139" t="s">
        <v>248</v>
      </c>
      <c r="L1714" s="139" t="s">
        <v>2366</v>
      </c>
      <c r="M1714" s="140"/>
      <c r="N1714" s="141">
        <v>18.09</v>
      </c>
      <c r="O1714" s="142">
        <f t="shared" si="130"/>
        <v>210</v>
      </c>
      <c r="P1714" s="2">
        <v>210</v>
      </c>
      <c r="Q1714" s="2"/>
      <c r="R1714" s="143" t="e">
        <f t="shared" si="131"/>
        <v>#DIV/0!</v>
      </c>
      <c r="S1714" s="143">
        <f t="shared" si="132"/>
        <v>0</v>
      </c>
      <c r="T1714" s="144">
        <f>IF(P1714="nio",0,IF(P1714&gt;0,VLOOKUP(K1714,'3-Productie normen'!A:W,VLOOKUP(P1714,'3-Productie normen'!$B$37:$C$59,2,FALSE),FALSE)))/VLOOKUP(B1714,'2-Kosten per locatie'!$A$11:$C$31,3,FALSE)</f>
        <v>0</v>
      </c>
      <c r="U1714" s="144">
        <f t="shared" si="133"/>
        <v>0</v>
      </c>
      <c r="V1714" s="145" t="str">
        <f>VLOOKUP(K1714,'3-Productie normen'!A:AG,29,FALSE)</f>
        <v>V</v>
      </c>
      <c r="W1714" s="145"/>
      <c r="X1714" s="146"/>
      <c r="Y1714" s="147">
        <f t="shared" si="134"/>
        <v>3798.9</v>
      </c>
    </row>
    <row r="1715" spans="1:25" s="148" customFormat="1" ht="13.9" customHeight="1">
      <c r="A1715" s="137">
        <v>1715</v>
      </c>
      <c r="B1715" s="138" t="s">
        <v>2352</v>
      </c>
      <c r="C1715" s="138" t="s">
        <v>2353</v>
      </c>
      <c r="D1715" s="138"/>
      <c r="E1715" s="2">
        <v>0</v>
      </c>
      <c r="F1715" s="2" t="s">
        <v>422</v>
      </c>
      <c r="G1715" s="2" t="s">
        <v>2568</v>
      </c>
      <c r="H1715" s="2"/>
      <c r="I1715" s="139" t="s">
        <v>491</v>
      </c>
      <c r="J1715" s="139" t="s">
        <v>297</v>
      </c>
      <c r="K1715" s="139" t="s">
        <v>4571</v>
      </c>
      <c r="L1715" s="139" t="s">
        <v>298</v>
      </c>
      <c r="M1715" s="140" t="s">
        <v>8160</v>
      </c>
      <c r="N1715" s="141">
        <v>3.77</v>
      </c>
      <c r="O1715" s="142">
        <f t="shared" si="130"/>
        <v>210</v>
      </c>
      <c r="P1715" s="2">
        <v>210</v>
      </c>
      <c r="Q1715" s="2"/>
      <c r="R1715" s="143" t="e">
        <f t="shared" si="131"/>
        <v>#DIV/0!</v>
      </c>
      <c r="S1715" s="143">
        <f t="shared" si="132"/>
        <v>0</v>
      </c>
      <c r="T1715" s="144">
        <f>IF(P1715="nio",0,IF(P1715&gt;0,VLOOKUP(K1715,'3-Productie normen'!A:W,VLOOKUP(P1715,'3-Productie normen'!$B$37:$C$59,2,FALSE),FALSE)))/VLOOKUP(B1715,'2-Kosten per locatie'!$A$11:$C$31,3,FALSE)</f>
        <v>0</v>
      </c>
      <c r="U1715" s="144">
        <f t="shared" si="133"/>
        <v>0</v>
      </c>
      <c r="V1715" s="145" t="str">
        <f>VLOOKUP(K1715,'3-Productie normen'!A:AG,29,FALSE)</f>
        <v>V</v>
      </c>
      <c r="W1715" s="145"/>
      <c r="X1715" s="146"/>
      <c r="Y1715" s="147">
        <f t="shared" si="134"/>
        <v>791.7</v>
      </c>
    </row>
    <row r="1716" spans="1:25" s="148" customFormat="1" ht="13.9" customHeight="1">
      <c r="A1716" s="137">
        <v>1716</v>
      </c>
      <c r="B1716" s="138" t="s">
        <v>2352</v>
      </c>
      <c r="C1716" s="138" t="s">
        <v>2353</v>
      </c>
      <c r="D1716" s="138"/>
      <c r="E1716" s="2">
        <v>0</v>
      </c>
      <c r="F1716" s="2" t="s">
        <v>422</v>
      </c>
      <c r="G1716" s="2" t="s">
        <v>2569</v>
      </c>
      <c r="H1716" s="2"/>
      <c r="I1716" s="139" t="s">
        <v>491</v>
      </c>
      <c r="J1716" s="139" t="s">
        <v>253</v>
      </c>
      <c r="K1716" s="139" t="s">
        <v>4571</v>
      </c>
      <c r="L1716" s="139" t="s">
        <v>298</v>
      </c>
      <c r="M1716" s="140" t="s">
        <v>8160</v>
      </c>
      <c r="N1716" s="141">
        <v>4.42</v>
      </c>
      <c r="O1716" s="142">
        <f t="shared" si="130"/>
        <v>210</v>
      </c>
      <c r="P1716" s="2">
        <v>210</v>
      </c>
      <c r="Q1716" s="2"/>
      <c r="R1716" s="143" t="e">
        <f t="shared" si="131"/>
        <v>#DIV/0!</v>
      </c>
      <c r="S1716" s="143">
        <f t="shared" si="132"/>
        <v>0</v>
      </c>
      <c r="T1716" s="144">
        <f>IF(P1716="nio",0,IF(P1716&gt;0,VLOOKUP(K1716,'3-Productie normen'!A:W,VLOOKUP(P1716,'3-Productie normen'!$B$37:$C$59,2,FALSE),FALSE)))/VLOOKUP(B1716,'2-Kosten per locatie'!$A$11:$C$31,3,FALSE)</f>
        <v>0</v>
      </c>
      <c r="U1716" s="144">
        <f t="shared" si="133"/>
        <v>0</v>
      </c>
      <c r="V1716" s="145" t="str">
        <f>VLOOKUP(K1716,'3-Productie normen'!A:AG,29,FALSE)</f>
        <v>V</v>
      </c>
      <c r="W1716" s="145"/>
      <c r="X1716" s="146"/>
      <c r="Y1716" s="147">
        <f t="shared" si="134"/>
        <v>928.19999999999993</v>
      </c>
    </row>
    <row r="1717" spans="1:25" s="148" customFormat="1" ht="13.9" customHeight="1">
      <c r="A1717" s="137">
        <v>1717</v>
      </c>
      <c r="B1717" s="138" t="s">
        <v>2352</v>
      </c>
      <c r="C1717" s="138" t="s">
        <v>2353</v>
      </c>
      <c r="D1717" s="138"/>
      <c r="E1717" s="2">
        <v>0</v>
      </c>
      <c r="F1717" s="2" t="s">
        <v>422</v>
      </c>
      <c r="G1717" s="2" t="s">
        <v>2570</v>
      </c>
      <c r="H1717" s="2"/>
      <c r="I1717" s="139" t="s">
        <v>491</v>
      </c>
      <c r="J1717" s="139" t="s">
        <v>253</v>
      </c>
      <c r="K1717" s="139" t="s">
        <v>4571</v>
      </c>
      <c r="L1717" s="139" t="s">
        <v>298</v>
      </c>
      <c r="M1717" s="140" t="s">
        <v>8160</v>
      </c>
      <c r="N1717" s="141">
        <v>23.95</v>
      </c>
      <c r="O1717" s="142">
        <f t="shared" si="130"/>
        <v>210</v>
      </c>
      <c r="P1717" s="2">
        <v>210</v>
      </c>
      <c r="Q1717" s="2"/>
      <c r="R1717" s="143" t="e">
        <f t="shared" si="131"/>
        <v>#DIV/0!</v>
      </c>
      <c r="S1717" s="143">
        <f t="shared" si="132"/>
        <v>0</v>
      </c>
      <c r="T1717" s="144">
        <f>IF(P1717="nio",0,IF(P1717&gt;0,VLOOKUP(K1717,'3-Productie normen'!A:W,VLOOKUP(P1717,'3-Productie normen'!$B$37:$C$59,2,FALSE),FALSE)))/VLOOKUP(B1717,'2-Kosten per locatie'!$A$11:$C$31,3,FALSE)</f>
        <v>0</v>
      </c>
      <c r="U1717" s="144">
        <f t="shared" si="133"/>
        <v>0</v>
      </c>
      <c r="V1717" s="145" t="str">
        <f>VLOOKUP(K1717,'3-Productie normen'!A:AG,29,FALSE)</f>
        <v>V</v>
      </c>
      <c r="W1717" s="145"/>
      <c r="X1717" s="146"/>
      <c r="Y1717" s="147">
        <f t="shared" si="134"/>
        <v>5029.5</v>
      </c>
    </row>
    <row r="1718" spans="1:25" s="148" customFormat="1" ht="13.9" customHeight="1">
      <c r="A1718" s="137">
        <v>1718</v>
      </c>
      <c r="B1718" s="138" t="s">
        <v>2352</v>
      </c>
      <c r="C1718" s="138" t="s">
        <v>2353</v>
      </c>
      <c r="D1718" s="138"/>
      <c r="E1718" s="2">
        <v>0</v>
      </c>
      <c r="F1718" s="2" t="s">
        <v>422</v>
      </c>
      <c r="G1718" s="2" t="s">
        <v>2571</v>
      </c>
      <c r="H1718" s="2"/>
      <c r="I1718" s="139" t="s">
        <v>491</v>
      </c>
      <c r="J1718" s="139" t="s">
        <v>253</v>
      </c>
      <c r="K1718" s="139" t="s">
        <v>4571</v>
      </c>
      <c r="L1718" s="139" t="s">
        <v>298</v>
      </c>
      <c r="M1718" s="140" t="s">
        <v>8160</v>
      </c>
      <c r="N1718" s="141">
        <v>74.66</v>
      </c>
      <c r="O1718" s="142">
        <f t="shared" si="130"/>
        <v>210</v>
      </c>
      <c r="P1718" s="2">
        <v>210</v>
      </c>
      <c r="Q1718" s="2"/>
      <c r="R1718" s="143" t="e">
        <f t="shared" si="131"/>
        <v>#DIV/0!</v>
      </c>
      <c r="S1718" s="143">
        <f t="shared" si="132"/>
        <v>0</v>
      </c>
      <c r="T1718" s="144">
        <f>IF(P1718="nio",0,IF(P1718&gt;0,VLOOKUP(K1718,'3-Productie normen'!A:W,VLOOKUP(P1718,'3-Productie normen'!$B$37:$C$59,2,FALSE),FALSE)))/VLOOKUP(B1718,'2-Kosten per locatie'!$A$11:$C$31,3,FALSE)</f>
        <v>0</v>
      </c>
      <c r="U1718" s="144">
        <f t="shared" si="133"/>
        <v>0</v>
      </c>
      <c r="V1718" s="145" t="str">
        <f>VLOOKUP(K1718,'3-Productie normen'!A:AG,29,FALSE)</f>
        <v>V</v>
      </c>
      <c r="W1718" s="145"/>
      <c r="X1718" s="146"/>
      <c r="Y1718" s="147">
        <f t="shared" si="134"/>
        <v>15678.599999999999</v>
      </c>
    </row>
    <row r="1719" spans="1:25" s="148" customFormat="1" ht="13.9" customHeight="1">
      <c r="A1719" s="137">
        <v>1719</v>
      </c>
      <c r="B1719" s="138" t="s">
        <v>2352</v>
      </c>
      <c r="C1719" s="138" t="s">
        <v>2353</v>
      </c>
      <c r="D1719" s="138"/>
      <c r="E1719" s="2">
        <v>0</v>
      </c>
      <c r="F1719" s="2" t="s">
        <v>422</v>
      </c>
      <c r="G1719" s="2" t="s">
        <v>2572</v>
      </c>
      <c r="H1719" s="2"/>
      <c r="I1719" s="139" t="s">
        <v>491</v>
      </c>
      <c r="J1719" s="139" t="s">
        <v>253</v>
      </c>
      <c r="K1719" s="139" t="s">
        <v>4571</v>
      </c>
      <c r="L1719" s="139" t="s">
        <v>298</v>
      </c>
      <c r="M1719" s="140" t="s">
        <v>8160</v>
      </c>
      <c r="N1719" s="141">
        <v>114.82</v>
      </c>
      <c r="O1719" s="142">
        <f t="shared" si="130"/>
        <v>210</v>
      </c>
      <c r="P1719" s="2">
        <v>210</v>
      </c>
      <c r="Q1719" s="2"/>
      <c r="R1719" s="143" t="e">
        <f t="shared" si="131"/>
        <v>#DIV/0!</v>
      </c>
      <c r="S1719" s="143">
        <f t="shared" si="132"/>
        <v>0</v>
      </c>
      <c r="T1719" s="144">
        <f>IF(P1719="nio",0,IF(P1719&gt;0,VLOOKUP(K1719,'3-Productie normen'!A:W,VLOOKUP(P1719,'3-Productie normen'!$B$37:$C$59,2,FALSE),FALSE)))/VLOOKUP(B1719,'2-Kosten per locatie'!$A$11:$C$31,3,FALSE)</f>
        <v>0</v>
      </c>
      <c r="U1719" s="144">
        <f t="shared" si="133"/>
        <v>0</v>
      </c>
      <c r="V1719" s="145" t="str">
        <f>VLOOKUP(K1719,'3-Productie normen'!A:AG,29,FALSE)</f>
        <v>V</v>
      </c>
      <c r="W1719" s="145"/>
      <c r="X1719" s="146"/>
      <c r="Y1719" s="147">
        <f t="shared" si="134"/>
        <v>24112.199999999997</v>
      </c>
    </row>
    <row r="1720" spans="1:25" s="148" customFormat="1" ht="13.9" customHeight="1">
      <c r="A1720" s="137">
        <v>1720</v>
      </c>
      <c r="B1720" s="138" t="s">
        <v>2352</v>
      </c>
      <c r="C1720" s="138" t="s">
        <v>2353</v>
      </c>
      <c r="D1720" s="138"/>
      <c r="E1720" s="2">
        <v>0</v>
      </c>
      <c r="F1720" s="2" t="s">
        <v>422</v>
      </c>
      <c r="G1720" s="2" t="s">
        <v>2573</v>
      </c>
      <c r="H1720" s="2" t="s">
        <v>2574</v>
      </c>
      <c r="I1720" s="139" t="s">
        <v>491</v>
      </c>
      <c r="J1720" s="139" t="s">
        <v>253</v>
      </c>
      <c r="K1720" s="139" t="s">
        <v>4571</v>
      </c>
      <c r="L1720" s="139" t="s">
        <v>298</v>
      </c>
      <c r="M1720" s="140" t="s">
        <v>8160</v>
      </c>
      <c r="N1720" s="141">
        <v>255.35</v>
      </c>
      <c r="O1720" s="142">
        <f t="shared" si="130"/>
        <v>210</v>
      </c>
      <c r="P1720" s="2">
        <v>210</v>
      </c>
      <c r="Q1720" s="2"/>
      <c r="R1720" s="143" t="e">
        <f t="shared" si="131"/>
        <v>#DIV/0!</v>
      </c>
      <c r="S1720" s="143">
        <f t="shared" si="132"/>
        <v>0</v>
      </c>
      <c r="T1720" s="144">
        <f>IF(P1720="nio",0,IF(P1720&gt;0,VLOOKUP(K1720,'3-Productie normen'!A:W,VLOOKUP(P1720,'3-Productie normen'!$B$37:$C$59,2,FALSE),FALSE)))/VLOOKUP(B1720,'2-Kosten per locatie'!$A$11:$C$31,3,FALSE)</f>
        <v>0</v>
      </c>
      <c r="U1720" s="144">
        <f t="shared" si="133"/>
        <v>0</v>
      </c>
      <c r="V1720" s="145" t="str">
        <f>VLOOKUP(K1720,'3-Productie normen'!A:AG,29,FALSE)</f>
        <v>V</v>
      </c>
      <c r="W1720" s="145"/>
      <c r="X1720" s="146"/>
      <c r="Y1720" s="147">
        <f t="shared" si="134"/>
        <v>53623.5</v>
      </c>
    </row>
    <row r="1721" spans="1:25" s="148" customFormat="1" ht="13.9" customHeight="1">
      <c r="A1721" s="137">
        <v>1721</v>
      </c>
      <c r="B1721" s="138" t="s">
        <v>2352</v>
      </c>
      <c r="C1721" s="138" t="s">
        <v>2353</v>
      </c>
      <c r="D1721" s="138"/>
      <c r="E1721" s="2">
        <v>0</v>
      </c>
      <c r="F1721" s="2" t="s">
        <v>422</v>
      </c>
      <c r="G1721" s="2" t="s">
        <v>2575</v>
      </c>
      <c r="H1721" s="2" t="s">
        <v>2576</v>
      </c>
      <c r="I1721" s="139" t="s">
        <v>46</v>
      </c>
      <c r="J1721" s="139" t="s">
        <v>313</v>
      </c>
      <c r="K1721" s="139" t="s">
        <v>259</v>
      </c>
      <c r="L1721" s="139" t="s">
        <v>298</v>
      </c>
      <c r="M1721" s="140"/>
      <c r="N1721" s="141">
        <v>3.08</v>
      </c>
      <c r="O1721" s="142">
        <f t="shared" si="130"/>
        <v>0</v>
      </c>
      <c r="P1721" s="2" t="s">
        <v>477</v>
      </c>
      <c r="Q1721" s="2"/>
      <c r="R1721" s="143">
        <f t="shared" si="131"/>
        <v>0</v>
      </c>
      <c r="S1721" s="143">
        <f t="shared" si="132"/>
        <v>0</v>
      </c>
      <c r="T1721" s="144">
        <f>IF(P1721="nio",0,IF(P1721&gt;0,VLOOKUP(K1721,'3-Productie normen'!A:W,VLOOKUP(P1721,'3-Productie normen'!$B$37:$C$59,2,FALSE),FALSE)))/VLOOKUP(B1721,'2-Kosten per locatie'!$A$11:$C$31,3,FALSE)</f>
        <v>0</v>
      </c>
      <c r="U1721" s="144">
        <f t="shared" si="133"/>
        <v>0</v>
      </c>
      <c r="V1721" s="145">
        <f>VLOOKUP(K1721,'3-Productie normen'!A:AG,29,FALSE)</f>
        <v>0</v>
      </c>
      <c r="W1721" s="145"/>
      <c r="X1721" s="146"/>
      <c r="Y1721" s="147">
        <f t="shared" si="134"/>
        <v>0</v>
      </c>
    </row>
    <row r="1722" spans="1:25" s="148" customFormat="1" ht="13.9" customHeight="1">
      <c r="A1722" s="137">
        <v>1722</v>
      </c>
      <c r="B1722" s="138" t="s">
        <v>2352</v>
      </c>
      <c r="C1722" s="138" t="s">
        <v>2353</v>
      </c>
      <c r="D1722" s="138"/>
      <c r="E1722" s="2">
        <v>0</v>
      </c>
      <c r="F1722" s="2" t="s">
        <v>422</v>
      </c>
      <c r="G1722" s="2" t="s">
        <v>2577</v>
      </c>
      <c r="H1722" s="2"/>
      <c r="I1722" s="139" t="s">
        <v>257</v>
      </c>
      <c r="J1722" s="139" t="s">
        <v>258</v>
      </c>
      <c r="K1722" s="139" t="s">
        <v>259</v>
      </c>
      <c r="L1722" s="139" t="s">
        <v>298</v>
      </c>
      <c r="M1722" s="140"/>
      <c r="N1722" s="141">
        <v>2.36</v>
      </c>
      <c r="O1722" s="142">
        <f t="shared" si="130"/>
        <v>0</v>
      </c>
      <c r="P1722" s="2" t="s">
        <v>477</v>
      </c>
      <c r="Q1722" s="2"/>
      <c r="R1722" s="143">
        <f t="shared" si="131"/>
        <v>0</v>
      </c>
      <c r="S1722" s="143">
        <f t="shared" si="132"/>
        <v>0</v>
      </c>
      <c r="T1722" s="144">
        <f>IF(P1722="nio",0,IF(P1722&gt;0,VLOOKUP(K1722,'3-Productie normen'!A:W,VLOOKUP(P1722,'3-Productie normen'!$B$37:$C$59,2,FALSE),FALSE)))/VLOOKUP(B1722,'2-Kosten per locatie'!$A$11:$C$31,3,FALSE)</f>
        <v>0</v>
      </c>
      <c r="U1722" s="144">
        <f t="shared" si="133"/>
        <v>0</v>
      </c>
      <c r="V1722" s="145">
        <f>VLOOKUP(K1722,'3-Productie normen'!A:AG,29,FALSE)</f>
        <v>0</v>
      </c>
      <c r="W1722" s="145"/>
      <c r="X1722" s="146"/>
      <c r="Y1722" s="147">
        <f t="shared" si="134"/>
        <v>0</v>
      </c>
    </row>
    <row r="1723" spans="1:25" s="148" customFormat="1" ht="13.9" customHeight="1">
      <c r="A1723" s="137">
        <v>1723</v>
      </c>
      <c r="B1723" s="138" t="s">
        <v>2352</v>
      </c>
      <c r="C1723" s="138" t="s">
        <v>2353</v>
      </c>
      <c r="D1723" s="138"/>
      <c r="E1723" s="2">
        <v>0</v>
      </c>
      <c r="F1723" s="2" t="s">
        <v>422</v>
      </c>
      <c r="G1723" s="2" t="s">
        <v>2578</v>
      </c>
      <c r="H1723" s="2"/>
      <c r="I1723" s="139" t="s">
        <v>257</v>
      </c>
      <c r="J1723" s="139" t="s">
        <v>2579</v>
      </c>
      <c r="K1723" s="139" t="s">
        <v>259</v>
      </c>
      <c r="L1723" s="139" t="s">
        <v>298</v>
      </c>
      <c r="M1723" s="140"/>
      <c r="N1723" s="141">
        <v>11.87</v>
      </c>
      <c r="O1723" s="142">
        <f t="shared" si="130"/>
        <v>0</v>
      </c>
      <c r="P1723" s="2" t="s">
        <v>477</v>
      </c>
      <c r="Q1723" s="2"/>
      <c r="R1723" s="143">
        <f t="shared" si="131"/>
        <v>0</v>
      </c>
      <c r="S1723" s="143">
        <f t="shared" si="132"/>
        <v>0</v>
      </c>
      <c r="T1723" s="144">
        <f>IF(P1723="nio",0,IF(P1723&gt;0,VLOOKUP(K1723,'3-Productie normen'!A:W,VLOOKUP(P1723,'3-Productie normen'!$B$37:$C$59,2,FALSE),FALSE)))/VLOOKUP(B1723,'2-Kosten per locatie'!$A$11:$C$31,3,FALSE)</f>
        <v>0</v>
      </c>
      <c r="U1723" s="144">
        <f t="shared" si="133"/>
        <v>0</v>
      </c>
      <c r="V1723" s="145">
        <f>VLOOKUP(K1723,'3-Productie normen'!A:AG,29,FALSE)</f>
        <v>0</v>
      </c>
      <c r="W1723" s="145"/>
      <c r="X1723" s="146"/>
      <c r="Y1723" s="147">
        <f t="shared" si="134"/>
        <v>0</v>
      </c>
    </row>
    <row r="1724" spans="1:25" s="148" customFormat="1" ht="13.9" customHeight="1">
      <c r="A1724" s="137">
        <v>1724</v>
      </c>
      <c r="B1724" s="138" t="s">
        <v>2352</v>
      </c>
      <c r="C1724" s="138" t="s">
        <v>2353</v>
      </c>
      <c r="D1724" s="138"/>
      <c r="E1724" s="2">
        <v>0</v>
      </c>
      <c r="F1724" s="2" t="s">
        <v>422</v>
      </c>
      <c r="G1724" s="2" t="s">
        <v>2580</v>
      </c>
      <c r="H1724" s="2"/>
      <c r="I1724" s="139" t="s">
        <v>257</v>
      </c>
      <c r="J1724" s="139" t="s">
        <v>318</v>
      </c>
      <c r="K1724" s="139" t="s">
        <v>259</v>
      </c>
      <c r="L1724" s="139" t="s">
        <v>2395</v>
      </c>
      <c r="M1724" s="140"/>
      <c r="N1724" s="141">
        <v>3.5</v>
      </c>
      <c r="O1724" s="142">
        <f t="shared" si="130"/>
        <v>0</v>
      </c>
      <c r="P1724" s="2" t="s">
        <v>477</v>
      </c>
      <c r="Q1724" s="2"/>
      <c r="R1724" s="143">
        <f t="shared" si="131"/>
        <v>0</v>
      </c>
      <c r="S1724" s="143">
        <f t="shared" si="132"/>
        <v>0</v>
      </c>
      <c r="T1724" s="144">
        <f>IF(P1724="nio",0,IF(P1724&gt;0,VLOOKUP(K1724,'3-Productie normen'!A:W,VLOOKUP(P1724,'3-Productie normen'!$B$37:$C$59,2,FALSE),FALSE)))/VLOOKUP(B1724,'2-Kosten per locatie'!$A$11:$C$31,3,FALSE)</f>
        <v>0</v>
      </c>
      <c r="U1724" s="144">
        <f t="shared" si="133"/>
        <v>0</v>
      </c>
      <c r="V1724" s="145">
        <f>VLOOKUP(K1724,'3-Productie normen'!A:AG,29,FALSE)</f>
        <v>0</v>
      </c>
      <c r="W1724" s="145"/>
      <c r="X1724" s="146"/>
      <c r="Y1724" s="147">
        <f t="shared" si="134"/>
        <v>0</v>
      </c>
    </row>
    <row r="1725" spans="1:25" s="148" customFormat="1" ht="13.9" customHeight="1">
      <c r="A1725" s="137">
        <v>1725</v>
      </c>
      <c r="B1725" s="138" t="s">
        <v>2352</v>
      </c>
      <c r="C1725" s="138" t="s">
        <v>2353</v>
      </c>
      <c r="D1725" s="138"/>
      <c r="E1725" s="2">
        <v>0</v>
      </c>
      <c r="F1725" s="2" t="s">
        <v>422</v>
      </c>
      <c r="G1725" s="2" t="s">
        <v>2580</v>
      </c>
      <c r="H1725" s="2"/>
      <c r="I1725" s="139" t="s">
        <v>257</v>
      </c>
      <c r="J1725" s="139" t="s">
        <v>318</v>
      </c>
      <c r="K1725" s="139" t="s">
        <v>259</v>
      </c>
      <c r="L1725" s="139" t="s">
        <v>2395</v>
      </c>
      <c r="M1725" s="140"/>
      <c r="N1725" s="141">
        <v>3.79</v>
      </c>
      <c r="O1725" s="142">
        <f t="shared" si="130"/>
        <v>0</v>
      </c>
      <c r="P1725" s="2" t="s">
        <v>477</v>
      </c>
      <c r="Q1725" s="2"/>
      <c r="R1725" s="143">
        <f t="shared" si="131"/>
        <v>0</v>
      </c>
      <c r="S1725" s="143">
        <f t="shared" si="132"/>
        <v>0</v>
      </c>
      <c r="T1725" s="144">
        <f>IF(P1725="nio",0,IF(P1725&gt;0,VLOOKUP(K1725,'3-Productie normen'!A:W,VLOOKUP(P1725,'3-Productie normen'!$B$37:$C$59,2,FALSE),FALSE)))/VLOOKUP(B1725,'2-Kosten per locatie'!$A$11:$C$31,3,FALSE)</f>
        <v>0</v>
      </c>
      <c r="U1725" s="144">
        <f t="shared" si="133"/>
        <v>0</v>
      </c>
      <c r="V1725" s="145">
        <f>VLOOKUP(K1725,'3-Productie normen'!A:AG,29,FALSE)</f>
        <v>0</v>
      </c>
      <c r="W1725" s="145"/>
      <c r="X1725" s="146"/>
      <c r="Y1725" s="147">
        <f t="shared" si="134"/>
        <v>0</v>
      </c>
    </row>
    <row r="1726" spans="1:25" s="148" customFormat="1" ht="13.9" customHeight="1">
      <c r="A1726" s="137">
        <v>1726</v>
      </c>
      <c r="B1726" s="138" t="s">
        <v>2352</v>
      </c>
      <c r="C1726" s="138" t="s">
        <v>2353</v>
      </c>
      <c r="D1726" s="138"/>
      <c r="E1726" s="2">
        <v>0</v>
      </c>
      <c r="F1726" s="2" t="s">
        <v>422</v>
      </c>
      <c r="G1726" s="2" t="s">
        <v>2581</v>
      </c>
      <c r="H1726" s="2"/>
      <c r="I1726" s="139" t="s">
        <v>257</v>
      </c>
      <c r="J1726" s="139" t="s">
        <v>318</v>
      </c>
      <c r="K1726" s="139" t="s">
        <v>259</v>
      </c>
      <c r="L1726" s="139" t="s">
        <v>2395</v>
      </c>
      <c r="M1726" s="140"/>
      <c r="N1726" s="141">
        <v>4.95</v>
      </c>
      <c r="O1726" s="142">
        <f t="shared" si="130"/>
        <v>0</v>
      </c>
      <c r="P1726" s="2" t="s">
        <v>477</v>
      </c>
      <c r="Q1726" s="2"/>
      <c r="R1726" s="143">
        <f t="shared" si="131"/>
        <v>0</v>
      </c>
      <c r="S1726" s="143">
        <f t="shared" si="132"/>
        <v>0</v>
      </c>
      <c r="T1726" s="144">
        <f>IF(P1726="nio",0,IF(P1726&gt;0,VLOOKUP(K1726,'3-Productie normen'!A:W,VLOOKUP(P1726,'3-Productie normen'!$B$37:$C$59,2,FALSE),FALSE)))/VLOOKUP(B1726,'2-Kosten per locatie'!$A$11:$C$31,3,FALSE)</f>
        <v>0</v>
      </c>
      <c r="U1726" s="144">
        <f t="shared" si="133"/>
        <v>0</v>
      </c>
      <c r="V1726" s="145">
        <f>VLOOKUP(K1726,'3-Productie normen'!A:AG,29,FALSE)</f>
        <v>0</v>
      </c>
      <c r="W1726" s="145"/>
      <c r="X1726" s="146"/>
      <c r="Y1726" s="147">
        <f t="shared" si="134"/>
        <v>0</v>
      </c>
    </row>
    <row r="1727" spans="1:25" s="148" customFormat="1" ht="13.9" customHeight="1">
      <c r="A1727" s="137">
        <v>1727</v>
      </c>
      <c r="B1727" s="138" t="s">
        <v>2352</v>
      </c>
      <c r="C1727" s="138" t="s">
        <v>2353</v>
      </c>
      <c r="D1727" s="138"/>
      <c r="E1727" s="2">
        <v>0</v>
      </c>
      <c r="F1727" s="2" t="s">
        <v>422</v>
      </c>
      <c r="G1727" s="2" t="s">
        <v>2582</v>
      </c>
      <c r="H1727" s="2"/>
      <c r="I1727" s="139" t="s">
        <v>257</v>
      </c>
      <c r="J1727" s="139" t="s">
        <v>318</v>
      </c>
      <c r="K1727" s="139" t="s">
        <v>259</v>
      </c>
      <c r="L1727" s="139" t="s">
        <v>2395</v>
      </c>
      <c r="M1727" s="140"/>
      <c r="N1727" s="141">
        <v>0.97</v>
      </c>
      <c r="O1727" s="142">
        <f t="shared" si="130"/>
        <v>0</v>
      </c>
      <c r="P1727" s="2" t="s">
        <v>477</v>
      </c>
      <c r="Q1727" s="2"/>
      <c r="R1727" s="143">
        <f t="shared" si="131"/>
        <v>0</v>
      </c>
      <c r="S1727" s="143">
        <f t="shared" si="132"/>
        <v>0</v>
      </c>
      <c r="T1727" s="144">
        <f>IF(P1727="nio",0,IF(P1727&gt;0,VLOOKUP(K1727,'3-Productie normen'!A:W,VLOOKUP(P1727,'3-Productie normen'!$B$37:$C$59,2,FALSE),FALSE)))/VLOOKUP(B1727,'2-Kosten per locatie'!$A$11:$C$31,3,FALSE)</f>
        <v>0</v>
      </c>
      <c r="U1727" s="144">
        <f t="shared" si="133"/>
        <v>0</v>
      </c>
      <c r="V1727" s="145">
        <f>VLOOKUP(K1727,'3-Productie normen'!A:AG,29,FALSE)</f>
        <v>0</v>
      </c>
      <c r="W1727" s="145"/>
      <c r="X1727" s="146"/>
      <c r="Y1727" s="147">
        <f t="shared" si="134"/>
        <v>0</v>
      </c>
    </row>
    <row r="1728" spans="1:25" s="148" customFormat="1" ht="13.9" customHeight="1">
      <c r="A1728" s="137">
        <v>1728</v>
      </c>
      <c r="B1728" s="138" t="s">
        <v>2352</v>
      </c>
      <c r="C1728" s="138" t="s">
        <v>2353</v>
      </c>
      <c r="D1728" s="138"/>
      <c r="E1728" s="2">
        <v>0</v>
      </c>
      <c r="F1728" s="2" t="s">
        <v>422</v>
      </c>
      <c r="G1728" s="2" t="s">
        <v>2583</v>
      </c>
      <c r="H1728" s="2"/>
      <c r="I1728" s="139" t="s">
        <v>257</v>
      </c>
      <c r="J1728" s="139" t="s">
        <v>318</v>
      </c>
      <c r="K1728" s="139" t="s">
        <v>259</v>
      </c>
      <c r="L1728" s="139" t="s">
        <v>2395</v>
      </c>
      <c r="M1728" s="140"/>
      <c r="N1728" s="141">
        <v>1.92</v>
      </c>
      <c r="O1728" s="142">
        <f t="shared" si="130"/>
        <v>0</v>
      </c>
      <c r="P1728" s="2" t="s">
        <v>477</v>
      </c>
      <c r="Q1728" s="2"/>
      <c r="R1728" s="143">
        <f t="shared" si="131"/>
        <v>0</v>
      </c>
      <c r="S1728" s="143">
        <f t="shared" si="132"/>
        <v>0</v>
      </c>
      <c r="T1728" s="144">
        <f>IF(P1728="nio",0,IF(P1728&gt;0,VLOOKUP(K1728,'3-Productie normen'!A:W,VLOOKUP(P1728,'3-Productie normen'!$B$37:$C$59,2,FALSE),FALSE)))/VLOOKUP(B1728,'2-Kosten per locatie'!$A$11:$C$31,3,FALSE)</f>
        <v>0</v>
      </c>
      <c r="U1728" s="144">
        <f t="shared" si="133"/>
        <v>0</v>
      </c>
      <c r="V1728" s="145">
        <f>VLOOKUP(K1728,'3-Productie normen'!A:AG,29,FALSE)</f>
        <v>0</v>
      </c>
      <c r="W1728" s="145"/>
      <c r="X1728" s="146"/>
      <c r="Y1728" s="147">
        <f t="shared" si="134"/>
        <v>0</v>
      </c>
    </row>
    <row r="1729" spans="1:25" s="148" customFormat="1" ht="13.9" customHeight="1">
      <c r="A1729" s="137">
        <v>1729</v>
      </c>
      <c r="B1729" s="138" t="s">
        <v>2352</v>
      </c>
      <c r="C1729" s="138" t="s">
        <v>2353</v>
      </c>
      <c r="D1729" s="138"/>
      <c r="E1729" s="2">
        <v>0</v>
      </c>
      <c r="F1729" s="2" t="s">
        <v>422</v>
      </c>
      <c r="G1729" s="2" t="s">
        <v>2584</v>
      </c>
      <c r="H1729" s="2"/>
      <c r="I1729" s="139" t="s">
        <v>257</v>
      </c>
      <c r="J1729" s="139" t="s">
        <v>318</v>
      </c>
      <c r="K1729" s="139" t="s">
        <v>259</v>
      </c>
      <c r="L1729" s="139" t="s">
        <v>2395</v>
      </c>
      <c r="M1729" s="140"/>
      <c r="N1729" s="141">
        <v>3</v>
      </c>
      <c r="O1729" s="142">
        <f t="shared" si="130"/>
        <v>0</v>
      </c>
      <c r="P1729" s="2" t="s">
        <v>477</v>
      </c>
      <c r="Q1729" s="2"/>
      <c r="R1729" s="143">
        <f t="shared" si="131"/>
        <v>0</v>
      </c>
      <c r="S1729" s="143">
        <f t="shared" si="132"/>
        <v>0</v>
      </c>
      <c r="T1729" s="144">
        <f>IF(P1729="nio",0,IF(P1729&gt;0,VLOOKUP(K1729,'3-Productie normen'!A:W,VLOOKUP(P1729,'3-Productie normen'!$B$37:$C$59,2,FALSE),FALSE)))/VLOOKUP(B1729,'2-Kosten per locatie'!$A$11:$C$31,3,FALSE)</f>
        <v>0</v>
      </c>
      <c r="U1729" s="144">
        <f t="shared" si="133"/>
        <v>0</v>
      </c>
      <c r="V1729" s="145">
        <f>VLOOKUP(K1729,'3-Productie normen'!A:AG,29,FALSE)</f>
        <v>0</v>
      </c>
      <c r="W1729" s="145"/>
      <c r="X1729" s="146"/>
      <c r="Y1729" s="147">
        <f t="shared" si="134"/>
        <v>0</v>
      </c>
    </row>
    <row r="1730" spans="1:25" s="148" customFormat="1" ht="13.9" customHeight="1">
      <c r="A1730" s="137">
        <v>1730</v>
      </c>
      <c r="B1730" s="138" t="s">
        <v>2352</v>
      </c>
      <c r="C1730" s="138" t="s">
        <v>2353</v>
      </c>
      <c r="D1730" s="138"/>
      <c r="E1730" s="2">
        <v>0</v>
      </c>
      <c r="F1730" s="2" t="s">
        <v>422</v>
      </c>
      <c r="G1730" s="2" t="s">
        <v>2585</v>
      </c>
      <c r="H1730" s="2"/>
      <c r="I1730" s="139" t="s">
        <v>257</v>
      </c>
      <c r="J1730" s="139" t="s">
        <v>318</v>
      </c>
      <c r="K1730" s="139" t="s">
        <v>259</v>
      </c>
      <c r="L1730" s="139" t="s">
        <v>2395</v>
      </c>
      <c r="M1730" s="140"/>
      <c r="N1730" s="141">
        <v>1.7</v>
      </c>
      <c r="O1730" s="142">
        <f t="shared" si="130"/>
        <v>0</v>
      </c>
      <c r="P1730" s="2" t="s">
        <v>477</v>
      </c>
      <c r="Q1730" s="2"/>
      <c r="R1730" s="143">
        <f t="shared" si="131"/>
        <v>0</v>
      </c>
      <c r="S1730" s="143">
        <f t="shared" si="132"/>
        <v>0</v>
      </c>
      <c r="T1730" s="144">
        <f>IF(P1730="nio",0,IF(P1730&gt;0,VLOOKUP(K1730,'3-Productie normen'!A:W,VLOOKUP(P1730,'3-Productie normen'!$B$37:$C$59,2,FALSE),FALSE)))/VLOOKUP(B1730,'2-Kosten per locatie'!$A$11:$C$31,3,FALSE)</f>
        <v>0</v>
      </c>
      <c r="U1730" s="144">
        <f t="shared" si="133"/>
        <v>0</v>
      </c>
      <c r="V1730" s="145">
        <f>VLOOKUP(K1730,'3-Productie normen'!A:AG,29,FALSE)</f>
        <v>0</v>
      </c>
      <c r="W1730" s="145"/>
      <c r="X1730" s="146"/>
      <c r="Y1730" s="147">
        <f t="shared" si="134"/>
        <v>0</v>
      </c>
    </row>
    <row r="1731" spans="1:25" s="148" customFormat="1" ht="13.9" customHeight="1">
      <c r="A1731" s="137">
        <v>1731</v>
      </c>
      <c r="B1731" s="138" t="s">
        <v>2352</v>
      </c>
      <c r="C1731" s="138" t="s">
        <v>2353</v>
      </c>
      <c r="D1731" s="138"/>
      <c r="E1731" s="2">
        <v>0</v>
      </c>
      <c r="F1731" s="2" t="s">
        <v>422</v>
      </c>
      <c r="G1731" s="2" t="s">
        <v>2586</v>
      </c>
      <c r="H1731" s="2"/>
      <c r="I1731" s="139" t="s">
        <v>257</v>
      </c>
      <c r="J1731" s="139" t="s">
        <v>318</v>
      </c>
      <c r="K1731" s="139" t="s">
        <v>259</v>
      </c>
      <c r="L1731" s="139" t="s">
        <v>2395</v>
      </c>
      <c r="M1731" s="140"/>
      <c r="N1731" s="141">
        <v>2.65</v>
      </c>
      <c r="O1731" s="142">
        <f t="shared" si="130"/>
        <v>0</v>
      </c>
      <c r="P1731" s="2" t="s">
        <v>477</v>
      </c>
      <c r="Q1731" s="2"/>
      <c r="R1731" s="143">
        <f t="shared" si="131"/>
        <v>0</v>
      </c>
      <c r="S1731" s="143">
        <f t="shared" si="132"/>
        <v>0</v>
      </c>
      <c r="T1731" s="144">
        <f>IF(P1731="nio",0,IF(P1731&gt;0,VLOOKUP(K1731,'3-Productie normen'!A:W,VLOOKUP(P1731,'3-Productie normen'!$B$37:$C$59,2,FALSE),FALSE)))/VLOOKUP(B1731,'2-Kosten per locatie'!$A$11:$C$31,3,FALSE)</f>
        <v>0</v>
      </c>
      <c r="U1731" s="144">
        <f t="shared" si="133"/>
        <v>0</v>
      </c>
      <c r="V1731" s="145">
        <f>VLOOKUP(K1731,'3-Productie normen'!A:AG,29,FALSE)</f>
        <v>0</v>
      </c>
      <c r="W1731" s="145"/>
      <c r="X1731" s="146"/>
      <c r="Y1731" s="147">
        <f t="shared" si="134"/>
        <v>0</v>
      </c>
    </row>
    <row r="1732" spans="1:25" s="148" customFormat="1" ht="13.9" customHeight="1">
      <c r="A1732" s="137">
        <v>1732</v>
      </c>
      <c r="B1732" s="138" t="s">
        <v>2352</v>
      </c>
      <c r="C1732" s="138" t="s">
        <v>2353</v>
      </c>
      <c r="D1732" s="138"/>
      <c r="E1732" s="2">
        <v>0</v>
      </c>
      <c r="F1732" s="2" t="s">
        <v>422</v>
      </c>
      <c r="G1732" s="2" t="s">
        <v>2587</v>
      </c>
      <c r="H1732" s="2"/>
      <c r="I1732" s="139" t="s">
        <v>257</v>
      </c>
      <c r="J1732" s="139" t="s">
        <v>318</v>
      </c>
      <c r="K1732" s="139" t="s">
        <v>259</v>
      </c>
      <c r="L1732" s="139" t="s">
        <v>2395</v>
      </c>
      <c r="M1732" s="140"/>
      <c r="N1732" s="141">
        <v>8.59</v>
      </c>
      <c r="O1732" s="142">
        <f t="shared" si="130"/>
        <v>0</v>
      </c>
      <c r="P1732" s="2" t="s">
        <v>477</v>
      </c>
      <c r="Q1732" s="2"/>
      <c r="R1732" s="143">
        <f t="shared" si="131"/>
        <v>0</v>
      </c>
      <c r="S1732" s="143">
        <f t="shared" si="132"/>
        <v>0</v>
      </c>
      <c r="T1732" s="144">
        <f>IF(P1732="nio",0,IF(P1732&gt;0,VLOOKUP(K1732,'3-Productie normen'!A:W,VLOOKUP(P1732,'3-Productie normen'!$B$37:$C$59,2,FALSE),FALSE)))/VLOOKUP(B1732,'2-Kosten per locatie'!$A$11:$C$31,3,FALSE)</f>
        <v>0</v>
      </c>
      <c r="U1732" s="144">
        <f t="shared" si="133"/>
        <v>0</v>
      </c>
      <c r="V1732" s="145">
        <f>VLOOKUP(K1732,'3-Productie normen'!A:AG,29,FALSE)</f>
        <v>0</v>
      </c>
      <c r="W1732" s="145"/>
      <c r="X1732" s="146"/>
      <c r="Y1732" s="147">
        <f t="shared" si="134"/>
        <v>0</v>
      </c>
    </row>
    <row r="1733" spans="1:25" s="148" customFormat="1" ht="13.9" customHeight="1">
      <c r="A1733" s="137">
        <v>1733</v>
      </c>
      <c r="B1733" s="138" t="s">
        <v>2352</v>
      </c>
      <c r="C1733" s="138" t="s">
        <v>2353</v>
      </c>
      <c r="D1733" s="138"/>
      <c r="E1733" s="2">
        <v>0</v>
      </c>
      <c r="F1733" s="2" t="s">
        <v>422</v>
      </c>
      <c r="G1733" s="2" t="s">
        <v>2588</v>
      </c>
      <c r="H1733" s="2"/>
      <c r="I1733" s="139" t="s">
        <v>46</v>
      </c>
      <c r="J1733" s="139" t="s">
        <v>323</v>
      </c>
      <c r="K1733" s="139" t="s">
        <v>321</v>
      </c>
      <c r="L1733" s="139" t="s">
        <v>294</v>
      </c>
      <c r="M1733" s="140"/>
      <c r="N1733" s="141">
        <v>4.1399999999999997</v>
      </c>
      <c r="O1733" s="142">
        <f t="shared" si="130"/>
        <v>420</v>
      </c>
      <c r="P1733" s="2">
        <v>210</v>
      </c>
      <c r="Q1733" s="2">
        <v>210</v>
      </c>
      <c r="R1733" s="143" t="e">
        <f t="shared" si="131"/>
        <v>#DIV/0!</v>
      </c>
      <c r="S1733" s="143" t="e">
        <f t="shared" si="132"/>
        <v>#DIV/0!</v>
      </c>
      <c r="T1733" s="144">
        <f>IF(P1733="nio",0,IF(P1733&gt;0,VLOOKUP(K1733,'3-Productie normen'!A:W,VLOOKUP(P1733,'3-Productie normen'!$B$37:$C$59,2,FALSE),FALSE)))/VLOOKUP(B1733,'2-Kosten per locatie'!$A$11:$C$31,3,FALSE)</f>
        <v>0</v>
      </c>
      <c r="U1733" s="144">
        <f t="shared" si="133"/>
        <v>0</v>
      </c>
      <c r="V1733" s="145" t="str">
        <f>VLOOKUP(K1733,'3-Productie normen'!A:AG,29,FALSE)</f>
        <v>S</v>
      </c>
      <c r="W1733" s="145"/>
      <c r="X1733" s="146"/>
      <c r="Y1733" s="147">
        <f t="shared" si="134"/>
        <v>1738.8</v>
      </c>
    </row>
    <row r="1734" spans="1:25" s="148" customFormat="1" ht="13.9" customHeight="1">
      <c r="A1734" s="137">
        <v>1734</v>
      </c>
      <c r="B1734" s="138" t="s">
        <v>2352</v>
      </c>
      <c r="C1734" s="138" t="s">
        <v>2353</v>
      </c>
      <c r="D1734" s="138"/>
      <c r="E1734" s="2">
        <v>0</v>
      </c>
      <c r="F1734" s="2" t="s">
        <v>422</v>
      </c>
      <c r="G1734" s="2" t="s">
        <v>2589</v>
      </c>
      <c r="H1734" s="2"/>
      <c r="I1734" s="139" t="s">
        <v>46</v>
      </c>
      <c r="J1734" s="139" t="s">
        <v>320</v>
      </c>
      <c r="K1734" s="139" t="s">
        <v>321</v>
      </c>
      <c r="L1734" s="139" t="s">
        <v>294</v>
      </c>
      <c r="M1734" s="140"/>
      <c r="N1734" s="141">
        <v>11.21</v>
      </c>
      <c r="O1734" s="142">
        <f t="shared" si="130"/>
        <v>420</v>
      </c>
      <c r="P1734" s="2">
        <v>210</v>
      </c>
      <c r="Q1734" s="2">
        <v>210</v>
      </c>
      <c r="R1734" s="143" t="e">
        <f t="shared" si="131"/>
        <v>#DIV/0!</v>
      </c>
      <c r="S1734" s="143" t="e">
        <f t="shared" si="132"/>
        <v>#DIV/0!</v>
      </c>
      <c r="T1734" s="144">
        <f>IF(P1734="nio",0,IF(P1734&gt;0,VLOOKUP(K1734,'3-Productie normen'!A:W,VLOOKUP(P1734,'3-Productie normen'!$B$37:$C$59,2,FALSE),FALSE)))/VLOOKUP(B1734,'2-Kosten per locatie'!$A$11:$C$31,3,FALSE)</f>
        <v>0</v>
      </c>
      <c r="U1734" s="144">
        <f t="shared" si="133"/>
        <v>0</v>
      </c>
      <c r="V1734" s="145" t="str">
        <f>VLOOKUP(K1734,'3-Productie normen'!A:AG,29,FALSE)</f>
        <v>S</v>
      </c>
      <c r="W1734" s="145"/>
      <c r="X1734" s="146"/>
      <c r="Y1734" s="147">
        <f t="shared" si="134"/>
        <v>4708.2000000000007</v>
      </c>
    </row>
    <row r="1735" spans="1:25" s="148" customFormat="1" ht="13.9" customHeight="1">
      <c r="A1735" s="137">
        <v>1735</v>
      </c>
      <c r="B1735" s="138" t="s">
        <v>2352</v>
      </c>
      <c r="C1735" s="138" t="s">
        <v>2353</v>
      </c>
      <c r="D1735" s="138"/>
      <c r="E1735" s="2">
        <v>0</v>
      </c>
      <c r="F1735" s="2" t="s">
        <v>422</v>
      </c>
      <c r="G1735" s="2" t="s">
        <v>2590</v>
      </c>
      <c r="H1735" s="2"/>
      <c r="I1735" s="139" t="s">
        <v>46</v>
      </c>
      <c r="J1735" s="139" t="s">
        <v>323</v>
      </c>
      <c r="K1735" s="139" t="s">
        <v>321</v>
      </c>
      <c r="L1735" s="139" t="s">
        <v>294</v>
      </c>
      <c r="M1735" s="140"/>
      <c r="N1735" s="141">
        <v>1.19</v>
      </c>
      <c r="O1735" s="142">
        <f t="shared" si="130"/>
        <v>420</v>
      </c>
      <c r="P1735" s="2">
        <v>210</v>
      </c>
      <c r="Q1735" s="2">
        <v>210</v>
      </c>
      <c r="R1735" s="143" t="e">
        <f t="shared" si="131"/>
        <v>#DIV/0!</v>
      </c>
      <c r="S1735" s="143" t="e">
        <f t="shared" si="132"/>
        <v>#DIV/0!</v>
      </c>
      <c r="T1735" s="144">
        <f>IF(P1735="nio",0,IF(P1735&gt;0,VLOOKUP(K1735,'3-Productie normen'!A:W,VLOOKUP(P1735,'3-Productie normen'!$B$37:$C$59,2,FALSE),FALSE)))/VLOOKUP(B1735,'2-Kosten per locatie'!$A$11:$C$31,3,FALSE)</f>
        <v>0</v>
      </c>
      <c r="U1735" s="144">
        <f t="shared" si="133"/>
        <v>0</v>
      </c>
      <c r="V1735" s="145" t="str">
        <f>VLOOKUP(K1735,'3-Productie normen'!A:AG,29,FALSE)</f>
        <v>S</v>
      </c>
      <c r="W1735" s="145"/>
      <c r="X1735" s="146"/>
      <c r="Y1735" s="147">
        <f t="shared" si="134"/>
        <v>499.79999999999995</v>
      </c>
    </row>
    <row r="1736" spans="1:25" s="148" customFormat="1" ht="13.9" customHeight="1">
      <c r="A1736" s="137">
        <v>1736</v>
      </c>
      <c r="B1736" s="138" t="s">
        <v>2352</v>
      </c>
      <c r="C1736" s="138" t="s">
        <v>2353</v>
      </c>
      <c r="D1736" s="138"/>
      <c r="E1736" s="2">
        <v>0</v>
      </c>
      <c r="F1736" s="2" t="s">
        <v>422</v>
      </c>
      <c r="G1736" s="2" t="s">
        <v>2591</v>
      </c>
      <c r="H1736" s="2"/>
      <c r="I1736" s="139" t="s">
        <v>46</v>
      </c>
      <c r="J1736" s="139" t="s">
        <v>323</v>
      </c>
      <c r="K1736" s="139" t="s">
        <v>321</v>
      </c>
      <c r="L1736" s="139" t="s">
        <v>294</v>
      </c>
      <c r="M1736" s="140"/>
      <c r="N1736" s="141">
        <v>1.19</v>
      </c>
      <c r="O1736" s="142">
        <f t="shared" si="130"/>
        <v>420</v>
      </c>
      <c r="P1736" s="2">
        <v>210</v>
      </c>
      <c r="Q1736" s="2">
        <v>210</v>
      </c>
      <c r="R1736" s="143" t="e">
        <f t="shared" si="131"/>
        <v>#DIV/0!</v>
      </c>
      <c r="S1736" s="143" t="e">
        <f t="shared" si="132"/>
        <v>#DIV/0!</v>
      </c>
      <c r="T1736" s="144">
        <f>IF(P1736="nio",0,IF(P1736&gt;0,VLOOKUP(K1736,'3-Productie normen'!A:W,VLOOKUP(P1736,'3-Productie normen'!$B$37:$C$59,2,FALSE),FALSE)))/VLOOKUP(B1736,'2-Kosten per locatie'!$A$11:$C$31,3,FALSE)</f>
        <v>0</v>
      </c>
      <c r="U1736" s="144">
        <f t="shared" si="133"/>
        <v>0</v>
      </c>
      <c r="V1736" s="145" t="str">
        <f>VLOOKUP(K1736,'3-Productie normen'!A:AG,29,FALSE)</f>
        <v>S</v>
      </c>
      <c r="W1736" s="145"/>
      <c r="X1736" s="146"/>
      <c r="Y1736" s="147">
        <f t="shared" si="134"/>
        <v>499.79999999999995</v>
      </c>
    </row>
    <row r="1737" spans="1:25" s="148" customFormat="1" ht="13.9" customHeight="1">
      <c r="A1737" s="137">
        <v>1737</v>
      </c>
      <c r="B1737" s="138" t="s">
        <v>2352</v>
      </c>
      <c r="C1737" s="138" t="s">
        <v>2353</v>
      </c>
      <c r="D1737" s="138"/>
      <c r="E1737" s="2">
        <v>0</v>
      </c>
      <c r="F1737" s="2" t="s">
        <v>422</v>
      </c>
      <c r="G1737" s="2" t="s">
        <v>2592</v>
      </c>
      <c r="H1737" s="2"/>
      <c r="I1737" s="139" t="s">
        <v>46</v>
      </c>
      <c r="J1737" s="139" t="s">
        <v>323</v>
      </c>
      <c r="K1737" s="139" t="s">
        <v>321</v>
      </c>
      <c r="L1737" s="139" t="s">
        <v>294</v>
      </c>
      <c r="M1737" s="140"/>
      <c r="N1737" s="141">
        <v>1.18</v>
      </c>
      <c r="O1737" s="142">
        <f t="shared" si="130"/>
        <v>420</v>
      </c>
      <c r="P1737" s="2">
        <v>210</v>
      </c>
      <c r="Q1737" s="2">
        <v>210</v>
      </c>
      <c r="R1737" s="143" t="e">
        <f t="shared" si="131"/>
        <v>#DIV/0!</v>
      </c>
      <c r="S1737" s="143" t="e">
        <f t="shared" si="132"/>
        <v>#DIV/0!</v>
      </c>
      <c r="T1737" s="144">
        <f>IF(P1737="nio",0,IF(P1737&gt;0,VLOOKUP(K1737,'3-Productie normen'!A:W,VLOOKUP(P1737,'3-Productie normen'!$B$37:$C$59,2,FALSE),FALSE)))/VLOOKUP(B1737,'2-Kosten per locatie'!$A$11:$C$31,3,FALSE)</f>
        <v>0</v>
      </c>
      <c r="U1737" s="144">
        <f t="shared" si="133"/>
        <v>0</v>
      </c>
      <c r="V1737" s="145" t="str">
        <f>VLOOKUP(K1737,'3-Productie normen'!A:AG,29,FALSE)</f>
        <v>S</v>
      </c>
      <c r="W1737" s="145"/>
      <c r="X1737" s="146"/>
      <c r="Y1737" s="147">
        <f t="shared" si="134"/>
        <v>495.59999999999997</v>
      </c>
    </row>
    <row r="1738" spans="1:25" s="148" customFormat="1" ht="13.9" customHeight="1">
      <c r="A1738" s="137">
        <v>1738</v>
      </c>
      <c r="B1738" s="138" t="s">
        <v>2352</v>
      </c>
      <c r="C1738" s="138" t="s">
        <v>2353</v>
      </c>
      <c r="D1738" s="138"/>
      <c r="E1738" s="2">
        <v>0</v>
      </c>
      <c r="F1738" s="2" t="s">
        <v>422</v>
      </c>
      <c r="G1738" s="2" t="s">
        <v>2593</v>
      </c>
      <c r="H1738" s="2"/>
      <c r="I1738" s="139" t="s">
        <v>46</v>
      </c>
      <c r="J1738" s="139" t="s">
        <v>323</v>
      </c>
      <c r="K1738" s="139" t="s">
        <v>321</v>
      </c>
      <c r="L1738" s="139" t="s">
        <v>294</v>
      </c>
      <c r="M1738" s="140"/>
      <c r="N1738" s="141">
        <v>1.19</v>
      </c>
      <c r="O1738" s="142">
        <f t="shared" ref="O1738:O1801" si="135">SUM(P1738:Q1738)</f>
        <v>420</v>
      </c>
      <c r="P1738" s="2">
        <v>210</v>
      </c>
      <c r="Q1738" s="2">
        <v>210</v>
      </c>
      <c r="R1738" s="143" t="e">
        <f t="shared" ref="R1738:R1801" si="136">IF(P1738="nio",0,IF(P1738&gt;0,P1738*N1738/T1738,0))</f>
        <v>#DIV/0!</v>
      </c>
      <c r="S1738" s="143" t="e">
        <f t="shared" ref="S1738:S1801" si="137">IF(Q1738&gt;0,Q1738*N1738/U1738,0)</f>
        <v>#DIV/0!</v>
      </c>
      <c r="T1738" s="144">
        <f>IF(P1738="nio",0,IF(P1738&gt;0,VLOOKUP(K1738,'3-Productie normen'!A:W,VLOOKUP(P1738,'3-Productie normen'!$B$37:$C$59,2,FALSE),FALSE)))/VLOOKUP(B1738,'2-Kosten per locatie'!$A$11:$C$31,3,FALSE)</f>
        <v>0</v>
      </c>
      <c r="U1738" s="144">
        <f t="shared" ref="U1738:U1801" si="138">IF(Q1738&gt;0,T1738*$U$8,0)</f>
        <v>0</v>
      </c>
      <c r="V1738" s="145" t="str">
        <f>VLOOKUP(K1738,'3-Productie normen'!A:AG,29,FALSE)</f>
        <v>S</v>
      </c>
      <c r="W1738" s="145"/>
      <c r="X1738" s="146"/>
      <c r="Y1738" s="147">
        <f t="shared" ref="Y1738:Y1801" si="139">O1738*N1738</f>
        <v>499.79999999999995</v>
      </c>
    </row>
    <row r="1739" spans="1:25" s="148" customFormat="1" ht="13.9" customHeight="1">
      <c r="A1739" s="137">
        <v>1739</v>
      </c>
      <c r="B1739" s="138" t="s">
        <v>2352</v>
      </c>
      <c r="C1739" s="138" t="s">
        <v>2353</v>
      </c>
      <c r="D1739" s="138"/>
      <c r="E1739" s="2">
        <v>0</v>
      </c>
      <c r="F1739" s="2" t="s">
        <v>422</v>
      </c>
      <c r="G1739" s="2" t="s">
        <v>2594</v>
      </c>
      <c r="H1739" s="2"/>
      <c r="I1739" s="139" t="s">
        <v>46</v>
      </c>
      <c r="J1739" s="139" t="s">
        <v>320</v>
      </c>
      <c r="K1739" s="139" t="s">
        <v>321</v>
      </c>
      <c r="L1739" s="139" t="s">
        <v>294</v>
      </c>
      <c r="M1739" s="140"/>
      <c r="N1739" s="141">
        <v>10.43</v>
      </c>
      <c r="O1739" s="142">
        <f t="shared" si="135"/>
        <v>420</v>
      </c>
      <c r="P1739" s="2">
        <v>210</v>
      </c>
      <c r="Q1739" s="2">
        <v>210</v>
      </c>
      <c r="R1739" s="143" t="e">
        <f t="shared" si="136"/>
        <v>#DIV/0!</v>
      </c>
      <c r="S1739" s="143" t="e">
        <f t="shared" si="137"/>
        <v>#DIV/0!</v>
      </c>
      <c r="T1739" s="144">
        <f>IF(P1739="nio",0,IF(P1739&gt;0,VLOOKUP(K1739,'3-Productie normen'!A:W,VLOOKUP(P1739,'3-Productie normen'!$B$37:$C$59,2,FALSE),FALSE)))/VLOOKUP(B1739,'2-Kosten per locatie'!$A$11:$C$31,3,FALSE)</f>
        <v>0</v>
      </c>
      <c r="U1739" s="144">
        <f t="shared" si="138"/>
        <v>0</v>
      </c>
      <c r="V1739" s="145" t="str">
        <f>VLOOKUP(K1739,'3-Productie normen'!A:AG,29,FALSE)</f>
        <v>S</v>
      </c>
      <c r="W1739" s="145"/>
      <c r="X1739" s="146"/>
      <c r="Y1739" s="147">
        <f t="shared" si="139"/>
        <v>4380.5999999999995</v>
      </c>
    </row>
    <row r="1740" spans="1:25" s="148" customFormat="1" ht="13.9" customHeight="1">
      <c r="A1740" s="137">
        <v>1740</v>
      </c>
      <c r="B1740" s="138" t="s">
        <v>2352</v>
      </c>
      <c r="C1740" s="138" t="s">
        <v>2353</v>
      </c>
      <c r="D1740" s="138"/>
      <c r="E1740" s="2">
        <v>0</v>
      </c>
      <c r="F1740" s="2" t="s">
        <v>422</v>
      </c>
      <c r="G1740" s="2" t="s">
        <v>2595</v>
      </c>
      <c r="H1740" s="2"/>
      <c r="I1740" s="139" t="s">
        <v>46</v>
      </c>
      <c r="J1740" s="139" t="s">
        <v>323</v>
      </c>
      <c r="K1740" s="139" t="s">
        <v>321</v>
      </c>
      <c r="L1740" s="139" t="s">
        <v>294</v>
      </c>
      <c r="M1740" s="140"/>
      <c r="N1740" s="141">
        <v>1.18</v>
      </c>
      <c r="O1740" s="142">
        <f t="shared" si="135"/>
        <v>420</v>
      </c>
      <c r="P1740" s="2">
        <v>210</v>
      </c>
      <c r="Q1740" s="2">
        <v>210</v>
      </c>
      <c r="R1740" s="143" t="e">
        <f t="shared" si="136"/>
        <v>#DIV/0!</v>
      </c>
      <c r="S1740" s="143" t="e">
        <f t="shared" si="137"/>
        <v>#DIV/0!</v>
      </c>
      <c r="T1740" s="144">
        <f>IF(P1740="nio",0,IF(P1740&gt;0,VLOOKUP(K1740,'3-Productie normen'!A:W,VLOOKUP(P1740,'3-Productie normen'!$B$37:$C$59,2,FALSE),FALSE)))/VLOOKUP(B1740,'2-Kosten per locatie'!$A$11:$C$31,3,FALSE)</f>
        <v>0</v>
      </c>
      <c r="U1740" s="144">
        <f t="shared" si="138"/>
        <v>0</v>
      </c>
      <c r="V1740" s="145" t="str">
        <f>VLOOKUP(K1740,'3-Productie normen'!A:AG,29,FALSE)</f>
        <v>S</v>
      </c>
      <c r="W1740" s="145"/>
      <c r="X1740" s="146"/>
      <c r="Y1740" s="147">
        <f t="shared" si="139"/>
        <v>495.59999999999997</v>
      </c>
    </row>
    <row r="1741" spans="1:25" s="148" customFormat="1" ht="13.9" customHeight="1">
      <c r="A1741" s="137">
        <v>1741</v>
      </c>
      <c r="B1741" s="138" t="s">
        <v>2352</v>
      </c>
      <c r="C1741" s="138" t="s">
        <v>2353</v>
      </c>
      <c r="D1741" s="138"/>
      <c r="E1741" s="2">
        <v>0</v>
      </c>
      <c r="F1741" s="2" t="s">
        <v>422</v>
      </c>
      <c r="G1741" s="2" t="s">
        <v>2596</v>
      </c>
      <c r="H1741" s="2"/>
      <c r="I1741" s="139" t="s">
        <v>46</v>
      </c>
      <c r="J1741" s="139" t="s">
        <v>323</v>
      </c>
      <c r="K1741" s="139" t="s">
        <v>321</v>
      </c>
      <c r="L1741" s="139" t="s">
        <v>294</v>
      </c>
      <c r="M1741" s="140"/>
      <c r="N1741" s="141">
        <v>1.19</v>
      </c>
      <c r="O1741" s="142">
        <f t="shared" si="135"/>
        <v>420</v>
      </c>
      <c r="P1741" s="2">
        <v>210</v>
      </c>
      <c r="Q1741" s="2">
        <v>210</v>
      </c>
      <c r="R1741" s="143" t="e">
        <f t="shared" si="136"/>
        <v>#DIV/0!</v>
      </c>
      <c r="S1741" s="143" t="e">
        <f t="shared" si="137"/>
        <v>#DIV/0!</v>
      </c>
      <c r="T1741" s="144">
        <f>IF(P1741="nio",0,IF(P1741&gt;0,VLOOKUP(K1741,'3-Productie normen'!A:W,VLOOKUP(P1741,'3-Productie normen'!$B$37:$C$59,2,FALSE),FALSE)))/VLOOKUP(B1741,'2-Kosten per locatie'!$A$11:$C$31,3,FALSE)</f>
        <v>0</v>
      </c>
      <c r="U1741" s="144">
        <f t="shared" si="138"/>
        <v>0</v>
      </c>
      <c r="V1741" s="145" t="str">
        <f>VLOOKUP(K1741,'3-Productie normen'!A:AG,29,FALSE)</f>
        <v>S</v>
      </c>
      <c r="W1741" s="145"/>
      <c r="X1741" s="146"/>
      <c r="Y1741" s="147">
        <f t="shared" si="139"/>
        <v>499.79999999999995</v>
      </c>
    </row>
    <row r="1742" spans="1:25" s="148" customFormat="1" ht="13.9" customHeight="1">
      <c r="A1742" s="137">
        <v>1742</v>
      </c>
      <c r="B1742" s="138" t="s">
        <v>2352</v>
      </c>
      <c r="C1742" s="138" t="s">
        <v>2353</v>
      </c>
      <c r="D1742" s="138"/>
      <c r="E1742" s="2">
        <v>0</v>
      </c>
      <c r="F1742" s="2" t="s">
        <v>422</v>
      </c>
      <c r="G1742" s="2" t="s">
        <v>2597</v>
      </c>
      <c r="H1742" s="2"/>
      <c r="I1742" s="139" t="s">
        <v>46</v>
      </c>
      <c r="J1742" s="139" t="s">
        <v>323</v>
      </c>
      <c r="K1742" s="139" t="s">
        <v>321</v>
      </c>
      <c r="L1742" s="139" t="s">
        <v>294</v>
      </c>
      <c r="M1742" s="140"/>
      <c r="N1742" s="141">
        <v>1.19</v>
      </c>
      <c r="O1742" s="142">
        <f t="shared" si="135"/>
        <v>420</v>
      </c>
      <c r="P1742" s="2">
        <v>210</v>
      </c>
      <c r="Q1742" s="2">
        <v>210</v>
      </c>
      <c r="R1742" s="143" t="e">
        <f t="shared" si="136"/>
        <v>#DIV/0!</v>
      </c>
      <c r="S1742" s="143" t="e">
        <f t="shared" si="137"/>
        <v>#DIV/0!</v>
      </c>
      <c r="T1742" s="144">
        <f>IF(P1742="nio",0,IF(P1742&gt;0,VLOOKUP(K1742,'3-Productie normen'!A:W,VLOOKUP(P1742,'3-Productie normen'!$B$37:$C$59,2,FALSE),FALSE)))/VLOOKUP(B1742,'2-Kosten per locatie'!$A$11:$C$31,3,FALSE)</f>
        <v>0</v>
      </c>
      <c r="U1742" s="144">
        <f t="shared" si="138"/>
        <v>0</v>
      </c>
      <c r="V1742" s="145" t="str">
        <f>VLOOKUP(K1742,'3-Productie normen'!A:AG,29,FALSE)</f>
        <v>S</v>
      </c>
      <c r="W1742" s="145"/>
      <c r="X1742" s="146"/>
      <c r="Y1742" s="147">
        <f t="shared" si="139"/>
        <v>499.79999999999995</v>
      </c>
    </row>
    <row r="1743" spans="1:25" s="148" customFormat="1" ht="13.9" customHeight="1">
      <c r="A1743" s="137">
        <v>1743</v>
      </c>
      <c r="B1743" s="138" t="s">
        <v>2352</v>
      </c>
      <c r="C1743" s="138" t="s">
        <v>2353</v>
      </c>
      <c r="D1743" s="138"/>
      <c r="E1743" s="2">
        <v>0</v>
      </c>
      <c r="F1743" s="2" t="s">
        <v>422</v>
      </c>
      <c r="G1743" s="2" t="s">
        <v>2598</v>
      </c>
      <c r="H1743" s="2"/>
      <c r="I1743" s="139" t="s">
        <v>46</v>
      </c>
      <c r="J1743" s="139" t="s">
        <v>323</v>
      </c>
      <c r="K1743" s="139" t="s">
        <v>321</v>
      </c>
      <c r="L1743" s="139" t="s">
        <v>294</v>
      </c>
      <c r="M1743" s="140"/>
      <c r="N1743" s="141">
        <v>1.19</v>
      </c>
      <c r="O1743" s="142">
        <f t="shared" si="135"/>
        <v>420</v>
      </c>
      <c r="P1743" s="2">
        <v>210</v>
      </c>
      <c r="Q1743" s="2">
        <v>210</v>
      </c>
      <c r="R1743" s="143" t="e">
        <f t="shared" si="136"/>
        <v>#DIV/0!</v>
      </c>
      <c r="S1743" s="143" t="e">
        <f t="shared" si="137"/>
        <v>#DIV/0!</v>
      </c>
      <c r="T1743" s="144">
        <f>IF(P1743="nio",0,IF(P1743&gt;0,VLOOKUP(K1743,'3-Productie normen'!A:W,VLOOKUP(P1743,'3-Productie normen'!$B$37:$C$59,2,FALSE),FALSE)))/VLOOKUP(B1743,'2-Kosten per locatie'!$A$11:$C$31,3,FALSE)</f>
        <v>0</v>
      </c>
      <c r="U1743" s="144">
        <f t="shared" si="138"/>
        <v>0</v>
      </c>
      <c r="V1743" s="145" t="str">
        <f>VLOOKUP(K1743,'3-Productie normen'!A:AG,29,FALSE)</f>
        <v>S</v>
      </c>
      <c r="W1743" s="145"/>
      <c r="X1743" s="146"/>
      <c r="Y1743" s="147">
        <f t="shared" si="139"/>
        <v>499.79999999999995</v>
      </c>
    </row>
    <row r="1744" spans="1:25" s="148" customFormat="1" ht="13.9" customHeight="1">
      <c r="A1744" s="137">
        <v>1744</v>
      </c>
      <c r="B1744" s="138" t="s">
        <v>2352</v>
      </c>
      <c r="C1744" s="138" t="s">
        <v>2353</v>
      </c>
      <c r="D1744" s="138"/>
      <c r="E1744" s="2">
        <v>0</v>
      </c>
      <c r="F1744" s="2" t="s">
        <v>422</v>
      </c>
      <c r="G1744" s="2" t="s">
        <v>2599</v>
      </c>
      <c r="H1744" s="2"/>
      <c r="I1744" s="139" t="s">
        <v>46</v>
      </c>
      <c r="J1744" s="139" t="s">
        <v>323</v>
      </c>
      <c r="K1744" s="139" t="s">
        <v>321</v>
      </c>
      <c r="L1744" s="139" t="s">
        <v>294</v>
      </c>
      <c r="M1744" s="140"/>
      <c r="N1744" s="141">
        <v>1.08</v>
      </c>
      <c r="O1744" s="142">
        <f t="shared" si="135"/>
        <v>420</v>
      </c>
      <c r="P1744" s="2">
        <v>210</v>
      </c>
      <c r="Q1744" s="2">
        <v>210</v>
      </c>
      <c r="R1744" s="143" t="e">
        <f t="shared" si="136"/>
        <v>#DIV/0!</v>
      </c>
      <c r="S1744" s="143" t="e">
        <f t="shared" si="137"/>
        <v>#DIV/0!</v>
      </c>
      <c r="T1744" s="144">
        <f>IF(P1744="nio",0,IF(P1744&gt;0,VLOOKUP(K1744,'3-Productie normen'!A:W,VLOOKUP(P1744,'3-Productie normen'!$B$37:$C$59,2,FALSE),FALSE)))/VLOOKUP(B1744,'2-Kosten per locatie'!$A$11:$C$31,3,FALSE)</f>
        <v>0</v>
      </c>
      <c r="U1744" s="144">
        <f t="shared" si="138"/>
        <v>0</v>
      </c>
      <c r="V1744" s="145" t="str">
        <f>VLOOKUP(K1744,'3-Productie normen'!A:AG,29,FALSE)</f>
        <v>S</v>
      </c>
      <c r="W1744" s="145"/>
      <c r="X1744" s="146"/>
      <c r="Y1744" s="147">
        <f t="shared" si="139"/>
        <v>453.6</v>
      </c>
    </row>
    <row r="1745" spans="1:25" s="148" customFormat="1" ht="13.9" customHeight="1">
      <c r="A1745" s="137">
        <v>1745</v>
      </c>
      <c r="B1745" s="138" t="s">
        <v>2352</v>
      </c>
      <c r="C1745" s="138" t="s">
        <v>2353</v>
      </c>
      <c r="D1745" s="138"/>
      <c r="E1745" s="2">
        <v>0</v>
      </c>
      <c r="F1745" s="2" t="s">
        <v>422</v>
      </c>
      <c r="G1745" s="2" t="s">
        <v>2600</v>
      </c>
      <c r="H1745" s="2"/>
      <c r="I1745" s="139" t="s">
        <v>46</v>
      </c>
      <c r="J1745" s="139" t="s">
        <v>320</v>
      </c>
      <c r="K1745" s="139" t="s">
        <v>321</v>
      </c>
      <c r="L1745" s="139" t="s">
        <v>294</v>
      </c>
      <c r="M1745" s="140"/>
      <c r="N1745" s="141">
        <v>5.33</v>
      </c>
      <c r="O1745" s="142">
        <f t="shared" si="135"/>
        <v>420</v>
      </c>
      <c r="P1745" s="2">
        <v>210</v>
      </c>
      <c r="Q1745" s="2">
        <v>210</v>
      </c>
      <c r="R1745" s="143" t="e">
        <f t="shared" si="136"/>
        <v>#DIV/0!</v>
      </c>
      <c r="S1745" s="143" t="e">
        <f t="shared" si="137"/>
        <v>#DIV/0!</v>
      </c>
      <c r="T1745" s="144">
        <f>IF(P1745="nio",0,IF(P1745&gt;0,VLOOKUP(K1745,'3-Productie normen'!A:W,VLOOKUP(P1745,'3-Productie normen'!$B$37:$C$59,2,FALSE),FALSE)))/VLOOKUP(B1745,'2-Kosten per locatie'!$A$11:$C$31,3,FALSE)</f>
        <v>0</v>
      </c>
      <c r="U1745" s="144">
        <f t="shared" si="138"/>
        <v>0</v>
      </c>
      <c r="V1745" s="145" t="str">
        <f>VLOOKUP(K1745,'3-Productie normen'!A:AG,29,FALSE)</f>
        <v>S</v>
      </c>
      <c r="W1745" s="145"/>
      <c r="X1745" s="146"/>
      <c r="Y1745" s="147">
        <f t="shared" si="139"/>
        <v>2238.6</v>
      </c>
    </row>
    <row r="1746" spans="1:25" s="148" customFormat="1" ht="13.9" customHeight="1">
      <c r="A1746" s="137">
        <v>1746</v>
      </c>
      <c r="B1746" s="138" t="s">
        <v>2352</v>
      </c>
      <c r="C1746" s="138" t="s">
        <v>2353</v>
      </c>
      <c r="D1746" s="138"/>
      <c r="E1746" s="2">
        <v>0</v>
      </c>
      <c r="F1746" s="2" t="s">
        <v>422</v>
      </c>
      <c r="G1746" s="2" t="s">
        <v>2601</v>
      </c>
      <c r="H1746" s="2"/>
      <c r="I1746" s="139" t="s">
        <v>46</v>
      </c>
      <c r="J1746" s="139" t="s">
        <v>323</v>
      </c>
      <c r="K1746" s="139" t="s">
        <v>321</v>
      </c>
      <c r="L1746" s="139" t="s">
        <v>294</v>
      </c>
      <c r="M1746" s="140"/>
      <c r="N1746" s="141">
        <v>1.1000000000000001</v>
      </c>
      <c r="O1746" s="142">
        <f t="shared" si="135"/>
        <v>420</v>
      </c>
      <c r="P1746" s="2">
        <v>210</v>
      </c>
      <c r="Q1746" s="2">
        <v>210</v>
      </c>
      <c r="R1746" s="143" t="e">
        <f t="shared" si="136"/>
        <v>#DIV/0!</v>
      </c>
      <c r="S1746" s="143" t="e">
        <f t="shared" si="137"/>
        <v>#DIV/0!</v>
      </c>
      <c r="T1746" s="144">
        <f>IF(P1746="nio",0,IF(P1746&gt;0,VLOOKUP(K1746,'3-Productie normen'!A:W,VLOOKUP(P1746,'3-Productie normen'!$B$37:$C$59,2,FALSE),FALSE)))/VLOOKUP(B1746,'2-Kosten per locatie'!$A$11:$C$31,3,FALSE)</f>
        <v>0</v>
      </c>
      <c r="U1746" s="144">
        <f t="shared" si="138"/>
        <v>0</v>
      </c>
      <c r="V1746" s="145" t="str">
        <f>VLOOKUP(K1746,'3-Productie normen'!A:AG,29,FALSE)</f>
        <v>S</v>
      </c>
      <c r="W1746" s="145"/>
      <c r="X1746" s="146"/>
      <c r="Y1746" s="147">
        <f t="shared" si="139"/>
        <v>462.00000000000006</v>
      </c>
    </row>
    <row r="1747" spans="1:25" s="148" customFormat="1" ht="13.9" customHeight="1">
      <c r="A1747" s="137">
        <v>1747</v>
      </c>
      <c r="B1747" s="138" t="s">
        <v>2352</v>
      </c>
      <c r="C1747" s="138" t="s">
        <v>2353</v>
      </c>
      <c r="D1747" s="138"/>
      <c r="E1747" s="2">
        <v>0</v>
      </c>
      <c r="F1747" s="2" t="s">
        <v>422</v>
      </c>
      <c r="G1747" s="2" t="s">
        <v>2602</v>
      </c>
      <c r="H1747" s="2"/>
      <c r="I1747" s="139" t="s">
        <v>46</v>
      </c>
      <c r="J1747" s="139" t="s">
        <v>320</v>
      </c>
      <c r="K1747" s="139" t="s">
        <v>321</v>
      </c>
      <c r="L1747" s="139" t="s">
        <v>294</v>
      </c>
      <c r="M1747" s="140"/>
      <c r="N1747" s="141">
        <v>6.49</v>
      </c>
      <c r="O1747" s="142">
        <f t="shared" si="135"/>
        <v>420</v>
      </c>
      <c r="P1747" s="2">
        <v>210</v>
      </c>
      <c r="Q1747" s="2">
        <v>210</v>
      </c>
      <c r="R1747" s="143" t="e">
        <f t="shared" si="136"/>
        <v>#DIV/0!</v>
      </c>
      <c r="S1747" s="143" t="e">
        <f t="shared" si="137"/>
        <v>#DIV/0!</v>
      </c>
      <c r="T1747" s="144">
        <f>IF(P1747="nio",0,IF(P1747&gt;0,VLOOKUP(K1747,'3-Productie normen'!A:W,VLOOKUP(P1747,'3-Productie normen'!$B$37:$C$59,2,FALSE),FALSE)))/VLOOKUP(B1747,'2-Kosten per locatie'!$A$11:$C$31,3,FALSE)</f>
        <v>0</v>
      </c>
      <c r="U1747" s="144">
        <f t="shared" si="138"/>
        <v>0</v>
      </c>
      <c r="V1747" s="145" t="str">
        <f>VLOOKUP(K1747,'3-Productie normen'!A:AG,29,FALSE)</f>
        <v>S</v>
      </c>
      <c r="W1747" s="145"/>
      <c r="X1747" s="146"/>
      <c r="Y1747" s="147">
        <f t="shared" si="139"/>
        <v>2725.8</v>
      </c>
    </row>
    <row r="1748" spans="1:25" s="148" customFormat="1" ht="13.9" customHeight="1">
      <c r="A1748" s="137">
        <v>1748</v>
      </c>
      <c r="B1748" s="138" t="s">
        <v>2352</v>
      </c>
      <c r="C1748" s="138" t="s">
        <v>2353</v>
      </c>
      <c r="D1748" s="138"/>
      <c r="E1748" s="2">
        <v>0</v>
      </c>
      <c r="F1748" s="2" t="s">
        <v>422</v>
      </c>
      <c r="G1748" s="2" t="s">
        <v>2603</v>
      </c>
      <c r="H1748" s="2"/>
      <c r="I1748" s="139" t="s">
        <v>46</v>
      </c>
      <c r="J1748" s="139" t="s">
        <v>323</v>
      </c>
      <c r="K1748" s="139" t="s">
        <v>321</v>
      </c>
      <c r="L1748" s="139" t="s">
        <v>294</v>
      </c>
      <c r="M1748" s="140"/>
      <c r="N1748" s="141">
        <v>1.1599999999999999</v>
      </c>
      <c r="O1748" s="142">
        <f t="shared" si="135"/>
        <v>420</v>
      </c>
      <c r="P1748" s="2">
        <v>210</v>
      </c>
      <c r="Q1748" s="2">
        <v>210</v>
      </c>
      <c r="R1748" s="143" t="e">
        <f t="shared" si="136"/>
        <v>#DIV/0!</v>
      </c>
      <c r="S1748" s="143" t="e">
        <f t="shared" si="137"/>
        <v>#DIV/0!</v>
      </c>
      <c r="T1748" s="144">
        <f>IF(P1748="nio",0,IF(P1748&gt;0,VLOOKUP(K1748,'3-Productie normen'!A:W,VLOOKUP(P1748,'3-Productie normen'!$B$37:$C$59,2,FALSE),FALSE)))/VLOOKUP(B1748,'2-Kosten per locatie'!$A$11:$C$31,3,FALSE)</f>
        <v>0</v>
      </c>
      <c r="U1748" s="144">
        <f t="shared" si="138"/>
        <v>0</v>
      </c>
      <c r="V1748" s="145" t="str">
        <f>VLOOKUP(K1748,'3-Productie normen'!A:AG,29,FALSE)</f>
        <v>S</v>
      </c>
      <c r="W1748" s="145"/>
      <c r="X1748" s="146"/>
      <c r="Y1748" s="147">
        <f t="shared" si="139"/>
        <v>487.2</v>
      </c>
    </row>
    <row r="1749" spans="1:25" s="148" customFormat="1" ht="13.9" customHeight="1">
      <c r="A1749" s="137">
        <v>1749</v>
      </c>
      <c r="B1749" s="138" t="s">
        <v>2352</v>
      </c>
      <c r="C1749" s="138" t="s">
        <v>2353</v>
      </c>
      <c r="D1749" s="138"/>
      <c r="E1749" s="2">
        <v>0</v>
      </c>
      <c r="F1749" s="2" t="s">
        <v>422</v>
      </c>
      <c r="G1749" s="2" t="s">
        <v>2604</v>
      </c>
      <c r="H1749" s="2"/>
      <c r="I1749" s="139" t="s">
        <v>46</v>
      </c>
      <c r="J1749" s="139" t="s">
        <v>323</v>
      </c>
      <c r="K1749" s="139" t="s">
        <v>321</v>
      </c>
      <c r="L1749" s="139" t="s">
        <v>294</v>
      </c>
      <c r="M1749" s="140"/>
      <c r="N1749" s="141">
        <v>1.1499999999999999</v>
      </c>
      <c r="O1749" s="142">
        <f t="shared" si="135"/>
        <v>420</v>
      </c>
      <c r="P1749" s="2">
        <v>210</v>
      </c>
      <c r="Q1749" s="2">
        <v>210</v>
      </c>
      <c r="R1749" s="143" t="e">
        <f t="shared" si="136"/>
        <v>#DIV/0!</v>
      </c>
      <c r="S1749" s="143" t="e">
        <f t="shared" si="137"/>
        <v>#DIV/0!</v>
      </c>
      <c r="T1749" s="144">
        <f>IF(P1749="nio",0,IF(P1749&gt;0,VLOOKUP(K1749,'3-Productie normen'!A:W,VLOOKUP(P1749,'3-Productie normen'!$B$37:$C$59,2,FALSE),FALSE)))/VLOOKUP(B1749,'2-Kosten per locatie'!$A$11:$C$31,3,FALSE)</f>
        <v>0</v>
      </c>
      <c r="U1749" s="144">
        <f t="shared" si="138"/>
        <v>0</v>
      </c>
      <c r="V1749" s="145" t="str">
        <f>VLOOKUP(K1749,'3-Productie normen'!A:AG,29,FALSE)</f>
        <v>S</v>
      </c>
      <c r="W1749" s="145"/>
      <c r="X1749" s="146"/>
      <c r="Y1749" s="147">
        <f t="shared" si="139"/>
        <v>482.99999999999994</v>
      </c>
    </row>
    <row r="1750" spans="1:25" s="148" customFormat="1" ht="13.9" customHeight="1">
      <c r="A1750" s="137">
        <v>1750</v>
      </c>
      <c r="B1750" s="138" t="s">
        <v>2352</v>
      </c>
      <c r="C1750" s="138" t="s">
        <v>2353</v>
      </c>
      <c r="D1750" s="138"/>
      <c r="E1750" s="2">
        <v>0</v>
      </c>
      <c r="F1750" s="2" t="s">
        <v>422</v>
      </c>
      <c r="G1750" s="2" t="s">
        <v>2605</v>
      </c>
      <c r="H1750" s="2"/>
      <c r="I1750" s="139" t="s">
        <v>46</v>
      </c>
      <c r="J1750" s="139" t="s">
        <v>323</v>
      </c>
      <c r="K1750" s="139" t="s">
        <v>321</v>
      </c>
      <c r="L1750" s="139" t="s">
        <v>294</v>
      </c>
      <c r="M1750" s="140"/>
      <c r="N1750" s="141">
        <v>1.1599999999999999</v>
      </c>
      <c r="O1750" s="142">
        <f t="shared" si="135"/>
        <v>420</v>
      </c>
      <c r="P1750" s="2">
        <v>210</v>
      </c>
      <c r="Q1750" s="2">
        <v>210</v>
      </c>
      <c r="R1750" s="143" t="e">
        <f t="shared" si="136"/>
        <v>#DIV/0!</v>
      </c>
      <c r="S1750" s="143" t="e">
        <f t="shared" si="137"/>
        <v>#DIV/0!</v>
      </c>
      <c r="T1750" s="144">
        <f>IF(P1750="nio",0,IF(P1750&gt;0,VLOOKUP(K1750,'3-Productie normen'!A:W,VLOOKUP(P1750,'3-Productie normen'!$B$37:$C$59,2,FALSE),FALSE)))/VLOOKUP(B1750,'2-Kosten per locatie'!$A$11:$C$31,3,FALSE)</f>
        <v>0</v>
      </c>
      <c r="U1750" s="144">
        <f t="shared" si="138"/>
        <v>0</v>
      </c>
      <c r="V1750" s="145" t="str">
        <f>VLOOKUP(K1750,'3-Productie normen'!A:AG,29,FALSE)</f>
        <v>S</v>
      </c>
      <c r="W1750" s="145"/>
      <c r="X1750" s="146"/>
      <c r="Y1750" s="147">
        <f t="shared" si="139"/>
        <v>487.2</v>
      </c>
    </row>
    <row r="1751" spans="1:25" s="148" customFormat="1" ht="13.9" customHeight="1">
      <c r="A1751" s="137">
        <v>1751</v>
      </c>
      <c r="B1751" s="138" t="s">
        <v>2352</v>
      </c>
      <c r="C1751" s="138" t="s">
        <v>2353</v>
      </c>
      <c r="D1751" s="138"/>
      <c r="E1751" s="2">
        <v>0</v>
      </c>
      <c r="F1751" s="2" t="s">
        <v>422</v>
      </c>
      <c r="G1751" s="2" t="s">
        <v>2606</v>
      </c>
      <c r="H1751" s="2"/>
      <c r="I1751" s="139" t="s">
        <v>46</v>
      </c>
      <c r="J1751" s="139" t="s">
        <v>323</v>
      </c>
      <c r="K1751" s="139" t="s">
        <v>321</v>
      </c>
      <c r="L1751" s="139" t="s">
        <v>294</v>
      </c>
      <c r="M1751" s="140"/>
      <c r="N1751" s="141">
        <v>1.1499999999999999</v>
      </c>
      <c r="O1751" s="142">
        <f t="shared" si="135"/>
        <v>420</v>
      </c>
      <c r="P1751" s="2">
        <v>210</v>
      </c>
      <c r="Q1751" s="2">
        <v>210</v>
      </c>
      <c r="R1751" s="143" t="e">
        <f t="shared" si="136"/>
        <v>#DIV/0!</v>
      </c>
      <c r="S1751" s="143" t="e">
        <f t="shared" si="137"/>
        <v>#DIV/0!</v>
      </c>
      <c r="T1751" s="144">
        <f>IF(P1751="nio",0,IF(P1751&gt;0,VLOOKUP(K1751,'3-Productie normen'!A:W,VLOOKUP(P1751,'3-Productie normen'!$B$37:$C$59,2,FALSE),FALSE)))/VLOOKUP(B1751,'2-Kosten per locatie'!$A$11:$C$31,3,FALSE)</f>
        <v>0</v>
      </c>
      <c r="U1751" s="144">
        <f t="shared" si="138"/>
        <v>0</v>
      </c>
      <c r="V1751" s="145" t="str">
        <f>VLOOKUP(K1751,'3-Productie normen'!A:AG,29,FALSE)</f>
        <v>S</v>
      </c>
      <c r="W1751" s="145"/>
      <c r="X1751" s="146"/>
      <c r="Y1751" s="147">
        <f t="shared" si="139"/>
        <v>482.99999999999994</v>
      </c>
    </row>
    <row r="1752" spans="1:25" s="148" customFormat="1" ht="13.9" customHeight="1">
      <c r="A1752" s="137">
        <v>1752</v>
      </c>
      <c r="B1752" s="138" t="s">
        <v>2352</v>
      </c>
      <c r="C1752" s="138" t="s">
        <v>2353</v>
      </c>
      <c r="D1752" s="138"/>
      <c r="E1752" s="2">
        <v>0</v>
      </c>
      <c r="F1752" s="2" t="s">
        <v>422</v>
      </c>
      <c r="G1752" s="2" t="s">
        <v>2607</v>
      </c>
      <c r="H1752" s="2" t="s">
        <v>1917</v>
      </c>
      <c r="I1752" s="139" t="s">
        <v>350</v>
      </c>
      <c r="J1752" s="139" t="s">
        <v>351</v>
      </c>
      <c r="K1752" s="139" t="s">
        <v>612</v>
      </c>
      <c r="L1752" s="139" t="s">
        <v>298</v>
      </c>
      <c r="M1752" s="140" t="s">
        <v>8160</v>
      </c>
      <c r="N1752" s="141">
        <v>101.2</v>
      </c>
      <c r="O1752" s="142">
        <f t="shared" si="135"/>
        <v>210</v>
      </c>
      <c r="P1752" s="2">
        <v>210</v>
      </c>
      <c r="Q1752" s="2"/>
      <c r="R1752" s="143" t="e">
        <f t="shared" si="136"/>
        <v>#DIV/0!</v>
      </c>
      <c r="S1752" s="143">
        <f t="shared" si="137"/>
        <v>0</v>
      </c>
      <c r="T1752" s="144">
        <f>IF(P1752="nio",0,IF(P1752&gt;0,VLOOKUP(K1752,'3-Productie normen'!A:W,VLOOKUP(P1752,'3-Productie normen'!$B$37:$C$59,2,FALSE),FALSE)))/VLOOKUP(B1752,'2-Kosten per locatie'!$A$11:$C$31,3,FALSE)</f>
        <v>0</v>
      </c>
      <c r="U1752" s="144">
        <f t="shared" si="138"/>
        <v>0</v>
      </c>
      <c r="V1752" s="145" t="str">
        <f>VLOOKUP(K1752,'3-Productie normen'!A:AG,29,FALSE)</f>
        <v>L</v>
      </c>
      <c r="W1752" s="145"/>
      <c r="X1752" s="146"/>
      <c r="Y1752" s="147">
        <f t="shared" si="139"/>
        <v>21252</v>
      </c>
    </row>
    <row r="1753" spans="1:25" s="148" customFormat="1" ht="13.9" customHeight="1">
      <c r="A1753" s="137">
        <v>1753</v>
      </c>
      <c r="B1753" s="138" t="s">
        <v>2352</v>
      </c>
      <c r="C1753" s="138" t="s">
        <v>2353</v>
      </c>
      <c r="D1753" s="138"/>
      <c r="E1753" s="2">
        <v>0</v>
      </c>
      <c r="F1753" s="2" t="s">
        <v>422</v>
      </c>
      <c r="G1753" s="2" t="s">
        <v>2608</v>
      </c>
      <c r="H1753" s="2" t="s">
        <v>1922</v>
      </c>
      <c r="I1753" s="139" t="s">
        <v>350</v>
      </c>
      <c r="J1753" s="139" t="s">
        <v>351</v>
      </c>
      <c r="K1753" s="139" t="s">
        <v>612</v>
      </c>
      <c r="L1753" s="139" t="s">
        <v>298</v>
      </c>
      <c r="M1753" s="140" t="s">
        <v>8160</v>
      </c>
      <c r="N1753" s="141">
        <v>127.59</v>
      </c>
      <c r="O1753" s="142">
        <f t="shared" si="135"/>
        <v>210</v>
      </c>
      <c r="P1753" s="2">
        <v>210</v>
      </c>
      <c r="Q1753" s="2"/>
      <c r="R1753" s="143" t="e">
        <f t="shared" si="136"/>
        <v>#DIV/0!</v>
      </c>
      <c r="S1753" s="143">
        <f t="shared" si="137"/>
        <v>0</v>
      </c>
      <c r="T1753" s="144">
        <f>IF(P1753="nio",0,IF(P1753&gt;0,VLOOKUP(K1753,'3-Productie normen'!A:W,VLOOKUP(P1753,'3-Productie normen'!$B$37:$C$59,2,FALSE),FALSE)))/VLOOKUP(B1753,'2-Kosten per locatie'!$A$11:$C$31,3,FALSE)</f>
        <v>0</v>
      </c>
      <c r="U1753" s="144">
        <f t="shared" si="138"/>
        <v>0</v>
      </c>
      <c r="V1753" s="145" t="str">
        <f>VLOOKUP(K1753,'3-Productie normen'!A:AG,29,FALSE)</f>
        <v>L</v>
      </c>
      <c r="W1753" s="145"/>
      <c r="X1753" s="146"/>
      <c r="Y1753" s="147">
        <f t="shared" si="139"/>
        <v>26793.9</v>
      </c>
    </row>
    <row r="1754" spans="1:25" s="148" customFormat="1" ht="13.9" customHeight="1">
      <c r="A1754" s="137">
        <v>1754</v>
      </c>
      <c r="B1754" s="138" t="s">
        <v>2352</v>
      </c>
      <c r="C1754" s="138" t="s">
        <v>2353</v>
      </c>
      <c r="D1754" s="138"/>
      <c r="E1754" s="2">
        <v>0</v>
      </c>
      <c r="F1754" s="2" t="s">
        <v>422</v>
      </c>
      <c r="G1754" s="2" t="s">
        <v>2609</v>
      </c>
      <c r="H1754" s="2" t="s">
        <v>1926</v>
      </c>
      <c r="I1754" s="139" t="s">
        <v>350</v>
      </c>
      <c r="J1754" s="139" t="s">
        <v>351</v>
      </c>
      <c r="K1754" s="139" t="s">
        <v>612</v>
      </c>
      <c r="L1754" s="139" t="s">
        <v>298</v>
      </c>
      <c r="M1754" s="140" t="s">
        <v>8160</v>
      </c>
      <c r="N1754" s="141">
        <v>96.3</v>
      </c>
      <c r="O1754" s="142">
        <f t="shared" si="135"/>
        <v>210</v>
      </c>
      <c r="P1754" s="2">
        <v>210</v>
      </c>
      <c r="Q1754" s="2"/>
      <c r="R1754" s="143" t="e">
        <f t="shared" si="136"/>
        <v>#DIV/0!</v>
      </c>
      <c r="S1754" s="143">
        <f t="shared" si="137"/>
        <v>0</v>
      </c>
      <c r="T1754" s="144">
        <f>IF(P1754="nio",0,IF(P1754&gt;0,VLOOKUP(K1754,'3-Productie normen'!A:W,VLOOKUP(P1754,'3-Productie normen'!$B$37:$C$59,2,FALSE),FALSE)))/VLOOKUP(B1754,'2-Kosten per locatie'!$A$11:$C$31,3,FALSE)</f>
        <v>0</v>
      </c>
      <c r="U1754" s="144">
        <f t="shared" si="138"/>
        <v>0</v>
      </c>
      <c r="V1754" s="145" t="str">
        <f>VLOOKUP(K1754,'3-Productie normen'!A:AG,29,FALSE)</f>
        <v>L</v>
      </c>
      <c r="W1754" s="145"/>
      <c r="X1754" s="146"/>
      <c r="Y1754" s="147">
        <f t="shared" si="139"/>
        <v>20223</v>
      </c>
    </row>
    <row r="1755" spans="1:25" s="148" customFormat="1" ht="13.9" customHeight="1">
      <c r="A1755" s="137">
        <v>1755</v>
      </c>
      <c r="B1755" s="138" t="s">
        <v>2352</v>
      </c>
      <c r="C1755" s="138" t="s">
        <v>2353</v>
      </c>
      <c r="D1755" s="138"/>
      <c r="E1755" s="2">
        <v>0</v>
      </c>
      <c r="F1755" s="2" t="s">
        <v>422</v>
      </c>
      <c r="G1755" s="2" t="s">
        <v>2610</v>
      </c>
      <c r="H1755" s="2" t="s">
        <v>1658</v>
      </c>
      <c r="I1755" s="139" t="s">
        <v>277</v>
      </c>
      <c r="J1755" s="139" t="s">
        <v>277</v>
      </c>
      <c r="K1755" s="139" t="s">
        <v>478</v>
      </c>
      <c r="L1755" s="139" t="s">
        <v>298</v>
      </c>
      <c r="M1755" s="140" t="s">
        <v>8160</v>
      </c>
      <c r="N1755" s="141">
        <v>44.13</v>
      </c>
      <c r="O1755" s="142">
        <f t="shared" si="135"/>
        <v>84</v>
      </c>
      <c r="P1755" s="2">
        <v>84</v>
      </c>
      <c r="Q1755" s="2"/>
      <c r="R1755" s="143" t="e">
        <f t="shared" si="136"/>
        <v>#DIV/0!</v>
      </c>
      <c r="S1755" s="143">
        <f t="shared" si="137"/>
        <v>0</v>
      </c>
      <c r="T1755" s="144">
        <f>IF(P1755="nio",0,IF(P1755&gt;0,VLOOKUP(K1755,'3-Productie normen'!A:W,VLOOKUP(P1755,'3-Productie normen'!$B$37:$C$59,2,FALSE),FALSE)))/VLOOKUP(B1755,'2-Kosten per locatie'!$A$11:$C$31,3,FALSE)</f>
        <v>0</v>
      </c>
      <c r="U1755" s="144">
        <f t="shared" si="138"/>
        <v>0</v>
      </c>
      <c r="V1755" s="145" t="str">
        <f>VLOOKUP(K1755,'3-Productie normen'!A:AG,29,FALSE)</f>
        <v>B</v>
      </c>
      <c r="W1755" s="145"/>
      <c r="X1755" s="146"/>
      <c r="Y1755" s="147">
        <f t="shared" si="139"/>
        <v>3706.92</v>
      </c>
    </row>
    <row r="1756" spans="1:25" s="148" customFormat="1" ht="13.9" customHeight="1">
      <c r="A1756" s="137">
        <v>1756</v>
      </c>
      <c r="B1756" s="138" t="s">
        <v>2352</v>
      </c>
      <c r="C1756" s="138" t="s">
        <v>2353</v>
      </c>
      <c r="D1756" s="138"/>
      <c r="E1756" s="2">
        <v>0</v>
      </c>
      <c r="F1756" s="2" t="s">
        <v>422</v>
      </c>
      <c r="G1756" s="2" t="s">
        <v>2611</v>
      </c>
      <c r="H1756" s="2" t="s">
        <v>1662</v>
      </c>
      <c r="I1756" s="139" t="s">
        <v>277</v>
      </c>
      <c r="J1756" s="139" t="s">
        <v>277</v>
      </c>
      <c r="K1756" s="139" t="s">
        <v>478</v>
      </c>
      <c r="L1756" s="139" t="s">
        <v>298</v>
      </c>
      <c r="M1756" s="140" t="s">
        <v>8160</v>
      </c>
      <c r="N1756" s="141">
        <v>71.180000000000007</v>
      </c>
      <c r="O1756" s="142">
        <f t="shared" si="135"/>
        <v>84</v>
      </c>
      <c r="P1756" s="2">
        <v>84</v>
      </c>
      <c r="Q1756" s="2"/>
      <c r="R1756" s="143" t="e">
        <f t="shared" si="136"/>
        <v>#DIV/0!</v>
      </c>
      <c r="S1756" s="143">
        <f t="shared" si="137"/>
        <v>0</v>
      </c>
      <c r="T1756" s="144">
        <f>IF(P1756="nio",0,IF(P1756&gt;0,VLOOKUP(K1756,'3-Productie normen'!A:W,VLOOKUP(P1756,'3-Productie normen'!$B$37:$C$59,2,FALSE),FALSE)))/VLOOKUP(B1756,'2-Kosten per locatie'!$A$11:$C$31,3,FALSE)</f>
        <v>0</v>
      </c>
      <c r="U1756" s="144">
        <f t="shared" si="138"/>
        <v>0</v>
      </c>
      <c r="V1756" s="145" t="str">
        <f>VLOOKUP(K1756,'3-Productie normen'!A:AG,29,FALSE)</f>
        <v>B</v>
      </c>
      <c r="W1756" s="145"/>
      <c r="X1756" s="146"/>
      <c r="Y1756" s="147">
        <f t="shared" si="139"/>
        <v>5979.1200000000008</v>
      </c>
    </row>
    <row r="1757" spans="1:25" s="148" customFormat="1" ht="13.9" customHeight="1">
      <c r="A1757" s="137">
        <v>1757</v>
      </c>
      <c r="B1757" s="138" t="s">
        <v>2352</v>
      </c>
      <c r="C1757" s="138" t="s">
        <v>2353</v>
      </c>
      <c r="D1757" s="138"/>
      <c r="E1757" s="2">
        <v>0</v>
      </c>
      <c r="F1757" s="2" t="s">
        <v>422</v>
      </c>
      <c r="G1757" s="2" t="s">
        <v>2612</v>
      </c>
      <c r="H1757" s="2" t="s">
        <v>1671</v>
      </c>
      <c r="I1757" s="139" t="s">
        <v>277</v>
      </c>
      <c r="J1757" s="139" t="s">
        <v>344</v>
      </c>
      <c r="K1757" s="139" t="s">
        <v>479</v>
      </c>
      <c r="L1757" s="139" t="s">
        <v>298</v>
      </c>
      <c r="M1757" s="140" t="s">
        <v>8160</v>
      </c>
      <c r="N1757" s="141">
        <v>42.27</v>
      </c>
      <c r="O1757" s="142">
        <f t="shared" si="135"/>
        <v>210</v>
      </c>
      <c r="P1757" s="2">
        <v>210</v>
      </c>
      <c r="Q1757" s="2"/>
      <c r="R1757" s="143" t="e">
        <f t="shared" si="136"/>
        <v>#DIV/0!</v>
      </c>
      <c r="S1757" s="143">
        <f t="shared" si="137"/>
        <v>0</v>
      </c>
      <c r="T1757" s="144">
        <f>IF(P1757="nio",0,IF(P1757&gt;0,VLOOKUP(K1757,'3-Productie normen'!A:W,VLOOKUP(P1757,'3-Productie normen'!$B$37:$C$59,2,FALSE),FALSE)))/VLOOKUP(B1757,'2-Kosten per locatie'!$A$11:$C$31,3,FALSE)</f>
        <v>0</v>
      </c>
      <c r="U1757" s="144">
        <f t="shared" si="138"/>
        <v>0</v>
      </c>
      <c r="V1757" s="145" t="str">
        <f>VLOOKUP(K1757,'3-Productie normen'!A:AG,29,FALSE)</f>
        <v>B</v>
      </c>
      <c r="W1757" s="145"/>
      <c r="X1757" s="146"/>
      <c r="Y1757" s="147">
        <f t="shared" si="139"/>
        <v>8876.7000000000007</v>
      </c>
    </row>
    <row r="1758" spans="1:25" s="148" customFormat="1" ht="13.9" customHeight="1">
      <c r="A1758" s="137">
        <v>1758</v>
      </c>
      <c r="B1758" s="138" t="s">
        <v>2352</v>
      </c>
      <c r="C1758" s="138" t="s">
        <v>2353</v>
      </c>
      <c r="D1758" s="138"/>
      <c r="E1758" s="2">
        <v>0</v>
      </c>
      <c r="F1758" s="2" t="s">
        <v>422</v>
      </c>
      <c r="G1758" s="2" t="s">
        <v>2613</v>
      </c>
      <c r="H1758" s="2" t="s">
        <v>1680</v>
      </c>
      <c r="I1758" s="139" t="s">
        <v>277</v>
      </c>
      <c r="J1758" s="139" t="s">
        <v>277</v>
      </c>
      <c r="K1758" s="139" t="s">
        <v>478</v>
      </c>
      <c r="L1758" s="139" t="s">
        <v>298</v>
      </c>
      <c r="M1758" s="140" t="s">
        <v>8160</v>
      </c>
      <c r="N1758" s="141">
        <v>41.46</v>
      </c>
      <c r="O1758" s="142">
        <f t="shared" si="135"/>
        <v>84</v>
      </c>
      <c r="P1758" s="2">
        <v>84</v>
      </c>
      <c r="Q1758" s="2"/>
      <c r="R1758" s="143" t="e">
        <f t="shared" si="136"/>
        <v>#DIV/0!</v>
      </c>
      <c r="S1758" s="143">
        <f t="shared" si="137"/>
        <v>0</v>
      </c>
      <c r="T1758" s="144">
        <f>IF(P1758="nio",0,IF(P1758&gt;0,VLOOKUP(K1758,'3-Productie normen'!A:W,VLOOKUP(P1758,'3-Productie normen'!$B$37:$C$59,2,FALSE),FALSE)))/VLOOKUP(B1758,'2-Kosten per locatie'!$A$11:$C$31,3,FALSE)</f>
        <v>0</v>
      </c>
      <c r="U1758" s="144">
        <f t="shared" si="138"/>
        <v>0</v>
      </c>
      <c r="V1758" s="145" t="str">
        <f>VLOOKUP(K1758,'3-Productie normen'!A:AG,29,FALSE)</f>
        <v>B</v>
      </c>
      <c r="W1758" s="145"/>
      <c r="X1758" s="146"/>
      <c r="Y1758" s="147">
        <f t="shared" si="139"/>
        <v>3482.64</v>
      </c>
    </row>
    <row r="1759" spans="1:25" s="148" customFormat="1" ht="13.9" customHeight="1">
      <c r="A1759" s="137">
        <v>1759</v>
      </c>
      <c r="B1759" s="138" t="s">
        <v>2352</v>
      </c>
      <c r="C1759" s="138" t="s">
        <v>2353</v>
      </c>
      <c r="D1759" s="138"/>
      <c r="E1759" s="2">
        <v>0</v>
      </c>
      <c r="F1759" s="2" t="s">
        <v>422</v>
      </c>
      <c r="G1759" s="2" t="s">
        <v>2614</v>
      </c>
      <c r="H1759" s="2" t="s">
        <v>2187</v>
      </c>
      <c r="I1759" s="139" t="s">
        <v>277</v>
      </c>
      <c r="J1759" s="139" t="s">
        <v>52</v>
      </c>
      <c r="K1759" s="139" t="s">
        <v>417</v>
      </c>
      <c r="L1759" s="139" t="s">
        <v>298</v>
      </c>
      <c r="M1759" s="140" t="s">
        <v>8160</v>
      </c>
      <c r="N1759" s="141">
        <v>4.6900000000000004</v>
      </c>
      <c r="O1759" s="142">
        <f t="shared" si="135"/>
        <v>84</v>
      </c>
      <c r="P1759" s="2">
        <v>84</v>
      </c>
      <c r="Q1759" s="2"/>
      <c r="R1759" s="143" t="e">
        <f t="shared" si="136"/>
        <v>#DIV/0!</v>
      </c>
      <c r="S1759" s="143">
        <f t="shared" si="137"/>
        <v>0</v>
      </c>
      <c r="T1759" s="144">
        <f>IF(P1759="nio",0,IF(P1759&gt;0,VLOOKUP(K1759,'3-Productie normen'!A:W,VLOOKUP(P1759,'3-Productie normen'!$B$37:$C$59,2,FALSE),FALSE)))/VLOOKUP(B1759,'2-Kosten per locatie'!$A$11:$C$31,3,FALSE)</f>
        <v>0</v>
      </c>
      <c r="U1759" s="144">
        <f t="shared" si="138"/>
        <v>0</v>
      </c>
      <c r="V1759" s="145" t="str">
        <f>VLOOKUP(K1759,'3-Productie normen'!A:AG,29,FALSE)</f>
        <v>B</v>
      </c>
      <c r="W1759" s="145"/>
      <c r="X1759" s="146"/>
      <c r="Y1759" s="147">
        <f t="shared" si="139"/>
        <v>393.96000000000004</v>
      </c>
    </row>
    <row r="1760" spans="1:25" s="148" customFormat="1" ht="13.9" customHeight="1">
      <c r="A1760" s="137">
        <v>1760</v>
      </c>
      <c r="B1760" s="138" t="s">
        <v>2352</v>
      </c>
      <c r="C1760" s="138" t="s">
        <v>2353</v>
      </c>
      <c r="D1760" s="138"/>
      <c r="E1760" s="2">
        <v>0</v>
      </c>
      <c r="F1760" s="2" t="s">
        <v>422</v>
      </c>
      <c r="G1760" s="2" t="s">
        <v>2615</v>
      </c>
      <c r="H1760" s="2" t="s">
        <v>2189</v>
      </c>
      <c r="I1760" s="139" t="s">
        <v>277</v>
      </c>
      <c r="J1760" s="139" t="s">
        <v>52</v>
      </c>
      <c r="K1760" s="139" t="s">
        <v>417</v>
      </c>
      <c r="L1760" s="139" t="s">
        <v>298</v>
      </c>
      <c r="M1760" s="140" t="s">
        <v>8160</v>
      </c>
      <c r="N1760" s="141">
        <v>4.6900000000000004</v>
      </c>
      <c r="O1760" s="142">
        <f t="shared" si="135"/>
        <v>84</v>
      </c>
      <c r="P1760" s="2">
        <v>84</v>
      </c>
      <c r="Q1760" s="2"/>
      <c r="R1760" s="143" t="e">
        <f t="shared" si="136"/>
        <v>#DIV/0!</v>
      </c>
      <c r="S1760" s="143">
        <f t="shared" si="137"/>
        <v>0</v>
      </c>
      <c r="T1760" s="144">
        <f>IF(P1760="nio",0,IF(P1760&gt;0,VLOOKUP(K1760,'3-Productie normen'!A:W,VLOOKUP(P1760,'3-Productie normen'!$B$37:$C$59,2,FALSE),FALSE)))/VLOOKUP(B1760,'2-Kosten per locatie'!$A$11:$C$31,3,FALSE)</f>
        <v>0</v>
      </c>
      <c r="U1760" s="144">
        <f t="shared" si="138"/>
        <v>0</v>
      </c>
      <c r="V1760" s="145" t="str">
        <f>VLOOKUP(K1760,'3-Productie normen'!A:AG,29,FALSE)</f>
        <v>B</v>
      </c>
      <c r="W1760" s="145"/>
      <c r="X1760" s="146"/>
      <c r="Y1760" s="147">
        <f t="shared" si="139"/>
        <v>393.96000000000004</v>
      </c>
    </row>
    <row r="1761" spans="1:25" s="148" customFormat="1" ht="13.9" customHeight="1">
      <c r="A1761" s="137">
        <v>1761</v>
      </c>
      <c r="B1761" s="138" t="s">
        <v>2352</v>
      </c>
      <c r="C1761" s="138" t="s">
        <v>2353</v>
      </c>
      <c r="D1761" s="138"/>
      <c r="E1761" s="2">
        <v>0</v>
      </c>
      <c r="F1761" s="2" t="s">
        <v>422</v>
      </c>
      <c r="G1761" s="2" t="s">
        <v>2616</v>
      </c>
      <c r="H1761" s="2" t="s">
        <v>2617</v>
      </c>
      <c r="I1761" s="139" t="s">
        <v>350</v>
      </c>
      <c r="J1761" s="139" t="s">
        <v>351</v>
      </c>
      <c r="K1761" s="139" t="s">
        <v>612</v>
      </c>
      <c r="L1761" s="139" t="s">
        <v>298</v>
      </c>
      <c r="M1761" s="140" t="s">
        <v>8160</v>
      </c>
      <c r="N1761" s="141">
        <v>55.46</v>
      </c>
      <c r="O1761" s="142">
        <f t="shared" si="135"/>
        <v>210</v>
      </c>
      <c r="P1761" s="2">
        <v>210</v>
      </c>
      <c r="Q1761" s="2"/>
      <c r="R1761" s="143" t="e">
        <f t="shared" si="136"/>
        <v>#DIV/0!</v>
      </c>
      <c r="S1761" s="143">
        <f t="shared" si="137"/>
        <v>0</v>
      </c>
      <c r="T1761" s="144">
        <f>IF(P1761="nio",0,IF(P1761&gt;0,VLOOKUP(K1761,'3-Productie normen'!A:W,VLOOKUP(P1761,'3-Productie normen'!$B$37:$C$59,2,FALSE),FALSE)))/VLOOKUP(B1761,'2-Kosten per locatie'!$A$11:$C$31,3,FALSE)</f>
        <v>0</v>
      </c>
      <c r="U1761" s="144">
        <f t="shared" si="138"/>
        <v>0</v>
      </c>
      <c r="V1761" s="145" t="str">
        <f>VLOOKUP(K1761,'3-Productie normen'!A:AG,29,FALSE)</f>
        <v>L</v>
      </c>
      <c r="W1761" s="145"/>
      <c r="X1761" s="146"/>
      <c r="Y1761" s="147">
        <f t="shared" si="139"/>
        <v>11646.6</v>
      </c>
    </row>
    <row r="1762" spans="1:25" s="148" customFormat="1" ht="13.9" customHeight="1">
      <c r="A1762" s="137">
        <v>1762</v>
      </c>
      <c r="B1762" s="138" t="s">
        <v>2352</v>
      </c>
      <c r="C1762" s="138" t="s">
        <v>2353</v>
      </c>
      <c r="D1762" s="138"/>
      <c r="E1762" s="2">
        <v>0</v>
      </c>
      <c r="F1762" s="2" t="s">
        <v>422</v>
      </c>
      <c r="G1762" s="2" t="s">
        <v>2618</v>
      </c>
      <c r="H1762" s="2" t="s">
        <v>2619</v>
      </c>
      <c r="I1762" s="139" t="s">
        <v>350</v>
      </c>
      <c r="J1762" s="139" t="s">
        <v>351</v>
      </c>
      <c r="K1762" s="139" t="s">
        <v>612</v>
      </c>
      <c r="L1762" s="139" t="s">
        <v>298</v>
      </c>
      <c r="M1762" s="140" t="s">
        <v>8160</v>
      </c>
      <c r="N1762" s="141">
        <v>55.45</v>
      </c>
      <c r="O1762" s="142">
        <f t="shared" si="135"/>
        <v>210</v>
      </c>
      <c r="P1762" s="2">
        <v>210</v>
      </c>
      <c r="Q1762" s="2"/>
      <c r="R1762" s="143" t="e">
        <f t="shared" si="136"/>
        <v>#DIV/0!</v>
      </c>
      <c r="S1762" s="143">
        <f t="shared" si="137"/>
        <v>0</v>
      </c>
      <c r="T1762" s="144">
        <f>IF(P1762="nio",0,IF(P1762&gt;0,VLOOKUP(K1762,'3-Productie normen'!A:W,VLOOKUP(P1762,'3-Productie normen'!$B$37:$C$59,2,FALSE),FALSE)))/VLOOKUP(B1762,'2-Kosten per locatie'!$A$11:$C$31,3,FALSE)</f>
        <v>0</v>
      </c>
      <c r="U1762" s="144">
        <f t="shared" si="138"/>
        <v>0</v>
      </c>
      <c r="V1762" s="145" t="str">
        <f>VLOOKUP(K1762,'3-Productie normen'!A:AG,29,FALSE)</f>
        <v>L</v>
      </c>
      <c r="W1762" s="145"/>
      <c r="X1762" s="146"/>
      <c r="Y1762" s="147">
        <f t="shared" si="139"/>
        <v>11644.5</v>
      </c>
    </row>
    <row r="1763" spans="1:25" s="148" customFormat="1" ht="13.9" customHeight="1">
      <c r="A1763" s="137">
        <v>1763</v>
      </c>
      <c r="B1763" s="138" t="s">
        <v>2352</v>
      </c>
      <c r="C1763" s="138" t="s">
        <v>2353</v>
      </c>
      <c r="D1763" s="138"/>
      <c r="E1763" s="2">
        <v>0</v>
      </c>
      <c r="F1763" s="2" t="s">
        <v>422</v>
      </c>
      <c r="G1763" s="2" t="s">
        <v>2620</v>
      </c>
      <c r="H1763" s="2" t="s">
        <v>2621</v>
      </c>
      <c r="I1763" s="139" t="s">
        <v>350</v>
      </c>
      <c r="J1763" s="139" t="s">
        <v>351</v>
      </c>
      <c r="K1763" s="139" t="s">
        <v>612</v>
      </c>
      <c r="L1763" s="139" t="s">
        <v>298</v>
      </c>
      <c r="M1763" s="140" t="s">
        <v>8160</v>
      </c>
      <c r="N1763" s="141">
        <v>55.45</v>
      </c>
      <c r="O1763" s="142">
        <f t="shared" si="135"/>
        <v>210</v>
      </c>
      <c r="P1763" s="2">
        <v>210</v>
      </c>
      <c r="Q1763" s="2"/>
      <c r="R1763" s="143" t="e">
        <f t="shared" si="136"/>
        <v>#DIV/0!</v>
      </c>
      <c r="S1763" s="143">
        <f t="shared" si="137"/>
        <v>0</v>
      </c>
      <c r="T1763" s="144">
        <f>IF(P1763="nio",0,IF(P1763&gt;0,VLOOKUP(K1763,'3-Productie normen'!A:W,VLOOKUP(P1763,'3-Productie normen'!$B$37:$C$59,2,FALSE),FALSE)))/VLOOKUP(B1763,'2-Kosten per locatie'!$A$11:$C$31,3,FALSE)</f>
        <v>0</v>
      </c>
      <c r="U1763" s="144">
        <f t="shared" si="138"/>
        <v>0</v>
      </c>
      <c r="V1763" s="145" t="str">
        <f>VLOOKUP(K1763,'3-Productie normen'!A:AG,29,FALSE)</f>
        <v>L</v>
      </c>
      <c r="W1763" s="145"/>
      <c r="X1763" s="146"/>
      <c r="Y1763" s="147">
        <f t="shared" si="139"/>
        <v>11644.5</v>
      </c>
    </row>
    <row r="1764" spans="1:25" s="148" customFormat="1" ht="13.9" customHeight="1">
      <c r="A1764" s="137">
        <v>1764</v>
      </c>
      <c r="B1764" s="138" t="s">
        <v>2352</v>
      </c>
      <c r="C1764" s="138" t="s">
        <v>2353</v>
      </c>
      <c r="D1764" s="138"/>
      <c r="E1764" s="2">
        <v>0</v>
      </c>
      <c r="F1764" s="2" t="s">
        <v>422</v>
      </c>
      <c r="G1764" s="2" t="s">
        <v>2622</v>
      </c>
      <c r="H1764" s="2" t="s">
        <v>2623</v>
      </c>
      <c r="I1764" s="139" t="s">
        <v>350</v>
      </c>
      <c r="J1764" s="139" t="s">
        <v>351</v>
      </c>
      <c r="K1764" s="139" t="s">
        <v>612</v>
      </c>
      <c r="L1764" s="139" t="s">
        <v>298</v>
      </c>
      <c r="M1764" s="140" t="s">
        <v>8160</v>
      </c>
      <c r="N1764" s="141">
        <v>93.99</v>
      </c>
      <c r="O1764" s="142">
        <f t="shared" si="135"/>
        <v>210</v>
      </c>
      <c r="P1764" s="2">
        <v>210</v>
      </c>
      <c r="Q1764" s="2"/>
      <c r="R1764" s="143" t="e">
        <f t="shared" si="136"/>
        <v>#DIV/0!</v>
      </c>
      <c r="S1764" s="143">
        <f t="shared" si="137"/>
        <v>0</v>
      </c>
      <c r="T1764" s="144">
        <f>IF(P1764="nio",0,IF(P1764&gt;0,VLOOKUP(K1764,'3-Productie normen'!A:W,VLOOKUP(P1764,'3-Productie normen'!$B$37:$C$59,2,FALSE),FALSE)))/VLOOKUP(B1764,'2-Kosten per locatie'!$A$11:$C$31,3,FALSE)</f>
        <v>0</v>
      </c>
      <c r="U1764" s="144">
        <f t="shared" si="138"/>
        <v>0</v>
      </c>
      <c r="V1764" s="145" t="str">
        <f>VLOOKUP(K1764,'3-Productie normen'!A:AG,29,FALSE)</f>
        <v>L</v>
      </c>
      <c r="W1764" s="145"/>
      <c r="X1764" s="146"/>
      <c r="Y1764" s="147">
        <f t="shared" si="139"/>
        <v>19737.899999999998</v>
      </c>
    </row>
    <row r="1765" spans="1:25" s="148" customFormat="1" ht="13.9" customHeight="1">
      <c r="A1765" s="137">
        <v>1765</v>
      </c>
      <c r="B1765" s="138" t="s">
        <v>2352</v>
      </c>
      <c r="C1765" s="138" t="s">
        <v>2353</v>
      </c>
      <c r="D1765" s="138"/>
      <c r="E1765" s="2">
        <v>0</v>
      </c>
      <c r="F1765" s="2" t="s">
        <v>422</v>
      </c>
      <c r="G1765" s="2" t="s">
        <v>2624</v>
      </c>
      <c r="H1765" s="2" t="s">
        <v>2625</v>
      </c>
      <c r="I1765" s="139" t="s">
        <v>350</v>
      </c>
      <c r="J1765" s="139" t="s">
        <v>351</v>
      </c>
      <c r="K1765" s="139" t="s">
        <v>612</v>
      </c>
      <c r="L1765" s="139" t="s">
        <v>298</v>
      </c>
      <c r="M1765" s="140" t="s">
        <v>8160</v>
      </c>
      <c r="N1765" s="141">
        <v>25.97</v>
      </c>
      <c r="O1765" s="142">
        <f t="shared" si="135"/>
        <v>210</v>
      </c>
      <c r="P1765" s="2">
        <v>210</v>
      </c>
      <c r="Q1765" s="2"/>
      <c r="R1765" s="143" t="e">
        <f t="shared" si="136"/>
        <v>#DIV/0!</v>
      </c>
      <c r="S1765" s="143">
        <f t="shared" si="137"/>
        <v>0</v>
      </c>
      <c r="T1765" s="144">
        <f>IF(P1765="nio",0,IF(P1765&gt;0,VLOOKUP(K1765,'3-Productie normen'!A:W,VLOOKUP(P1765,'3-Productie normen'!$B$37:$C$59,2,FALSE),FALSE)))/VLOOKUP(B1765,'2-Kosten per locatie'!$A$11:$C$31,3,FALSE)</f>
        <v>0</v>
      </c>
      <c r="U1765" s="144">
        <f t="shared" si="138"/>
        <v>0</v>
      </c>
      <c r="V1765" s="145" t="str">
        <f>VLOOKUP(K1765,'3-Productie normen'!A:AG,29,FALSE)</f>
        <v>L</v>
      </c>
      <c r="W1765" s="145"/>
      <c r="X1765" s="146"/>
      <c r="Y1765" s="147">
        <f t="shared" si="139"/>
        <v>5453.7</v>
      </c>
    </row>
    <row r="1766" spans="1:25" s="148" customFormat="1" ht="13.9" customHeight="1">
      <c r="A1766" s="137">
        <v>1766</v>
      </c>
      <c r="B1766" s="138" t="s">
        <v>2352</v>
      </c>
      <c r="C1766" s="138" t="s">
        <v>2353</v>
      </c>
      <c r="D1766" s="138"/>
      <c r="E1766" s="2">
        <v>0</v>
      </c>
      <c r="F1766" s="2" t="s">
        <v>422</v>
      </c>
      <c r="G1766" s="2" t="s">
        <v>2626</v>
      </c>
      <c r="H1766" s="2" t="s">
        <v>2627</v>
      </c>
      <c r="I1766" s="139" t="s">
        <v>350</v>
      </c>
      <c r="J1766" s="139" t="s">
        <v>351</v>
      </c>
      <c r="K1766" s="139" t="s">
        <v>612</v>
      </c>
      <c r="L1766" s="139" t="s">
        <v>298</v>
      </c>
      <c r="M1766" s="140" t="s">
        <v>8160</v>
      </c>
      <c r="N1766" s="141">
        <v>44.12</v>
      </c>
      <c r="O1766" s="142">
        <f t="shared" si="135"/>
        <v>210</v>
      </c>
      <c r="P1766" s="2">
        <v>210</v>
      </c>
      <c r="Q1766" s="2"/>
      <c r="R1766" s="143" t="e">
        <f t="shared" si="136"/>
        <v>#DIV/0!</v>
      </c>
      <c r="S1766" s="143">
        <f t="shared" si="137"/>
        <v>0</v>
      </c>
      <c r="T1766" s="144">
        <f>IF(P1766="nio",0,IF(P1766&gt;0,VLOOKUP(K1766,'3-Productie normen'!A:W,VLOOKUP(P1766,'3-Productie normen'!$B$37:$C$59,2,FALSE),FALSE)))/VLOOKUP(B1766,'2-Kosten per locatie'!$A$11:$C$31,3,FALSE)</f>
        <v>0</v>
      </c>
      <c r="U1766" s="144">
        <f t="shared" si="138"/>
        <v>0</v>
      </c>
      <c r="V1766" s="145" t="str">
        <f>VLOOKUP(K1766,'3-Productie normen'!A:AG,29,FALSE)</f>
        <v>L</v>
      </c>
      <c r="W1766" s="145"/>
      <c r="X1766" s="146"/>
      <c r="Y1766" s="147">
        <f t="shared" si="139"/>
        <v>9265.1999999999989</v>
      </c>
    </row>
    <row r="1767" spans="1:25" s="148" customFormat="1" ht="13.9" customHeight="1">
      <c r="A1767" s="137">
        <v>1767</v>
      </c>
      <c r="B1767" s="138" t="s">
        <v>2352</v>
      </c>
      <c r="C1767" s="138" t="s">
        <v>2353</v>
      </c>
      <c r="D1767" s="138"/>
      <c r="E1767" s="2">
        <v>0</v>
      </c>
      <c r="F1767" s="2" t="s">
        <v>422</v>
      </c>
      <c r="G1767" s="2" t="s">
        <v>2628</v>
      </c>
      <c r="H1767" s="2" t="s">
        <v>1884</v>
      </c>
      <c r="I1767" s="139" t="s">
        <v>350</v>
      </c>
      <c r="J1767" s="139" t="s">
        <v>351</v>
      </c>
      <c r="K1767" s="139" t="s">
        <v>612</v>
      </c>
      <c r="L1767" s="139" t="s">
        <v>298</v>
      </c>
      <c r="M1767" s="140" t="s">
        <v>8160</v>
      </c>
      <c r="N1767" s="141">
        <v>21.77</v>
      </c>
      <c r="O1767" s="142">
        <f t="shared" si="135"/>
        <v>210</v>
      </c>
      <c r="P1767" s="2">
        <v>210</v>
      </c>
      <c r="Q1767" s="2"/>
      <c r="R1767" s="143" t="e">
        <f t="shared" si="136"/>
        <v>#DIV/0!</v>
      </c>
      <c r="S1767" s="143">
        <f t="shared" si="137"/>
        <v>0</v>
      </c>
      <c r="T1767" s="144">
        <f>IF(P1767="nio",0,IF(P1767&gt;0,VLOOKUP(K1767,'3-Productie normen'!A:W,VLOOKUP(P1767,'3-Productie normen'!$B$37:$C$59,2,FALSE),FALSE)))/VLOOKUP(B1767,'2-Kosten per locatie'!$A$11:$C$31,3,FALSE)</f>
        <v>0</v>
      </c>
      <c r="U1767" s="144">
        <f t="shared" si="138"/>
        <v>0</v>
      </c>
      <c r="V1767" s="145" t="str">
        <f>VLOOKUP(K1767,'3-Productie normen'!A:AG,29,FALSE)</f>
        <v>L</v>
      </c>
      <c r="W1767" s="145"/>
      <c r="X1767" s="146"/>
      <c r="Y1767" s="147">
        <f t="shared" si="139"/>
        <v>4571.7</v>
      </c>
    </row>
    <row r="1768" spans="1:25" s="148" customFormat="1" ht="13.9" customHeight="1">
      <c r="A1768" s="137">
        <v>1768</v>
      </c>
      <c r="B1768" s="138" t="s">
        <v>2352</v>
      </c>
      <c r="C1768" s="138" t="s">
        <v>2353</v>
      </c>
      <c r="D1768" s="138"/>
      <c r="E1768" s="2">
        <v>0</v>
      </c>
      <c r="F1768" s="2" t="s">
        <v>422</v>
      </c>
      <c r="G1768" s="2" t="s">
        <v>2629</v>
      </c>
      <c r="H1768" s="2" t="s">
        <v>1677</v>
      </c>
      <c r="I1768" s="139" t="s">
        <v>277</v>
      </c>
      <c r="J1768" s="139" t="s">
        <v>2544</v>
      </c>
      <c r="K1768" s="139" t="s">
        <v>478</v>
      </c>
      <c r="L1768" s="139" t="s">
        <v>298</v>
      </c>
      <c r="M1768" s="140" t="s">
        <v>8160</v>
      </c>
      <c r="N1768" s="141">
        <v>44.12</v>
      </c>
      <c r="O1768" s="142">
        <f t="shared" si="135"/>
        <v>84</v>
      </c>
      <c r="P1768" s="2">
        <v>84</v>
      </c>
      <c r="Q1768" s="2"/>
      <c r="R1768" s="143" t="e">
        <f t="shared" si="136"/>
        <v>#DIV/0!</v>
      </c>
      <c r="S1768" s="143">
        <f t="shared" si="137"/>
        <v>0</v>
      </c>
      <c r="T1768" s="144">
        <f>IF(P1768="nio",0,IF(P1768&gt;0,VLOOKUP(K1768,'3-Productie normen'!A:W,VLOOKUP(P1768,'3-Productie normen'!$B$37:$C$59,2,FALSE),FALSE)))/VLOOKUP(B1768,'2-Kosten per locatie'!$A$11:$C$31,3,FALSE)</f>
        <v>0</v>
      </c>
      <c r="U1768" s="144">
        <f t="shared" si="138"/>
        <v>0</v>
      </c>
      <c r="V1768" s="145" t="str">
        <f>VLOOKUP(K1768,'3-Productie normen'!A:AG,29,FALSE)</f>
        <v>B</v>
      </c>
      <c r="W1768" s="145"/>
      <c r="X1768" s="146"/>
      <c r="Y1768" s="147">
        <f t="shared" si="139"/>
        <v>3706.08</v>
      </c>
    </row>
    <row r="1769" spans="1:25" s="148" customFormat="1" ht="13.9" customHeight="1">
      <c r="A1769" s="137">
        <v>1769</v>
      </c>
      <c r="B1769" s="138" t="s">
        <v>2352</v>
      </c>
      <c r="C1769" s="138" t="s">
        <v>2353</v>
      </c>
      <c r="D1769" s="138"/>
      <c r="E1769" s="2">
        <v>0</v>
      </c>
      <c r="F1769" s="2" t="s">
        <v>422</v>
      </c>
      <c r="G1769" s="2" t="s">
        <v>2630</v>
      </c>
      <c r="H1769" s="2" t="s">
        <v>1677</v>
      </c>
      <c r="I1769" s="139" t="s">
        <v>350</v>
      </c>
      <c r="J1769" s="139" t="s">
        <v>351</v>
      </c>
      <c r="K1769" s="139" t="s">
        <v>612</v>
      </c>
      <c r="L1769" s="139" t="s">
        <v>298</v>
      </c>
      <c r="M1769" s="140" t="s">
        <v>8160</v>
      </c>
      <c r="N1769" s="141">
        <v>44.12</v>
      </c>
      <c r="O1769" s="142">
        <f t="shared" si="135"/>
        <v>210</v>
      </c>
      <c r="P1769" s="2">
        <v>210</v>
      </c>
      <c r="Q1769" s="2"/>
      <c r="R1769" s="143" t="e">
        <f t="shared" si="136"/>
        <v>#DIV/0!</v>
      </c>
      <c r="S1769" s="143">
        <f t="shared" si="137"/>
        <v>0</v>
      </c>
      <c r="T1769" s="144">
        <f>IF(P1769="nio",0,IF(P1769&gt;0,VLOOKUP(K1769,'3-Productie normen'!A:W,VLOOKUP(P1769,'3-Productie normen'!$B$37:$C$59,2,FALSE),FALSE)))/VLOOKUP(B1769,'2-Kosten per locatie'!$A$11:$C$31,3,FALSE)</f>
        <v>0</v>
      </c>
      <c r="U1769" s="144">
        <f t="shared" si="138"/>
        <v>0</v>
      </c>
      <c r="V1769" s="145" t="str">
        <f>VLOOKUP(K1769,'3-Productie normen'!A:AG,29,FALSE)</f>
        <v>L</v>
      </c>
      <c r="W1769" s="145"/>
      <c r="X1769" s="146"/>
      <c r="Y1769" s="147">
        <f t="shared" si="139"/>
        <v>9265.1999999999989</v>
      </c>
    </row>
    <row r="1770" spans="1:25" s="148" customFormat="1" ht="13.9" customHeight="1">
      <c r="A1770" s="137">
        <v>1770</v>
      </c>
      <c r="B1770" s="138" t="s">
        <v>2352</v>
      </c>
      <c r="C1770" s="138" t="s">
        <v>2353</v>
      </c>
      <c r="D1770" s="138"/>
      <c r="E1770" s="2">
        <v>0</v>
      </c>
      <c r="F1770" s="2" t="s">
        <v>422</v>
      </c>
      <c r="G1770" s="2" t="s">
        <v>2631</v>
      </c>
      <c r="H1770" s="2" t="s">
        <v>2632</v>
      </c>
      <c r="I1770" s="139" t="s">
        <v>277</v>
      </c>
      <c r="J1770" s="139" t="s">
        <v>277</v>
      </c>
      <c r="K1770" s="139" t="s">
        <v>478</v>
      </c>
      <c r="L1770" s="139" t="s">
        <v>298</v>
      </c>
      <c r="M1770" s="140" t="s">
        <v>8160</v>
      </c>
      <c r="N1770" s="141">
        <v>61.99</v>
      </c>
      <c r="O1770" s="142">
        <f t="shared" si="135"/>
        <v>84</v>
      </c>
      <c r="P1770" s="2">
        <v>84</v>
      </c>
      <c r="Q1770" s="2"/>
      <c r="R1770" s="143" t="e">
        <f t="shared" si="136"/>
        <v>#DIV/0!</v>
      </c>
      <c r="S1770" s="143">
        <f t="shared" si="137"/>
        <v>0</v>
      </c>
      <c r="T1770" s="144">
        <f>IF(P1770="nio",0,IF(P1770&gt;0,VLOOKUP(K1770,'3-Productie normen'!A:W,VLOOKUP(P1770,'3-Productie normen'!$B$37:$C$59,2,FALSE),FALSE)))/VLOOKUP(B1770,'2-Kosten per locatie'!$A$11:$C$31,3,FALSE)</f>
        <v>0</v>
      </c>
      <c r="U1770" s="144">
        <f t="shared" si="138"/>
        <v>0</v>
      </c>
      <c r="V1770" s="145" t="str">
        <f>VLOOKUP(K1770,'3-Productie normen'!A:AG,29,FALSE)</f>
        <v>B</v>
      </c>
      <c r="W1770" s="145"/>
      <c r="X1770" s="146"/>
      <c r="Y1770" s="147">
        <f t="shared" si="139"/>
        <v>5207.16</v>
      </c>
    </row>
    <row r="1771" spans="1:25" s="148" customFormat="1" ht="13.9" customHeight="1">
      <c r="A1771" s="137">
        <v>1771</v>
      </c>
      <c r="B1771" s="138" t="s">
        <v>2352</v>
      </c>
      <c r="C1771" s="138" t="s">
        <v>2353</v>
      </c>
      <c r="D1771" s="138"/>
      <c r="E1771" s="2">
        <v>0</v>
      </c>
      <c r="F1771" s="2" t="s">
        <v>422</v>
      </c>
      <c r="G1771" s="2" t="s">
        <v>2633</v>
      </c>
      <c r="H1771" s="2" t="s">
        <v>1911</v>
      </c>
      <c r="I1771" s="139" t="s">
        <v>277</v>
      </c>
      <c r="J1771" s="139" t="s">
        <v>277</v>
      </c>
      <c r="K1771" s="139" t="s">
        <v>478</v>
      </c>
      <c r="L1771" s="139" t="s">
        <v>298</v>
      </c>
      <c r="M1771" s="140" t="s">
        <v>8160</v>
      </c>
      <c r="N1771" s="141">
        <v>16.57</v>
      </c>
      <c r="O1771" s="142">
        <f t="shared" si="135"/>
        <v>84</v>
      </c>
      <c r="P1771" s="2">
        <v>84</v>
      </c>
      <c r="Q1771" s="2"/>
      <c r="R1771" s="143" t="e">
        <f t="shared" si="136"/>
        <v>#DIV/0!</v>
      </c>
      <c r="S1771" s="143">
        <f t="shared" si="137"/>
        <v>0</v>
      </c>
      <c r="T1771" s="144">
        <f>IF(P1771="nio",0,IF(P1771&gt;0,VLOOKUP(K1771,'3-Productie normen'!A:W,VLOOKUP(P1771,'3-Productie normen'!$B$37:$C$59,2,FALSE),FALSE)))/VLOOKUP(B1771,'2-Kosten per locatie'!$A$11:$C$31,3,FALSE)</f>
        <v>0</v>
      </c>
      <c r="U1771" s="144">
        <f t="shared" si="138"/>
        <v>0</v>
      </c>
      <c r="V1771" s="145" t="str">
        <f>VLOOKUP(K1771,'3-Productie normen'!A:AG,29,FALSE)</f>
        <v>B</v>
      </c>
      <c r="W1771" s="145"/>
      <c r="X1771" s="146"/>
      <c r="Y1771" s="147">
        <f t="shared" si="139"/>
        <v>1391.88</v>
      </c>
    </row>
    <row r="1772" spans="1:25" s="148" customFormat="1" ht="13.9" customHeight="1">
      <c r="A1772" s="137">
        <v>1772</v>
      </c>
      <c r="B1772" s="138" t="s">
        <v>2352</v>
      </c>
      <c r="C1772" s="138" t="s">
        <v>2353</v>
      </c>
      <c r="D1772" s="138"/>
      <c r="E1772" s="2">
        <v>0</v>
      </c>
      <c r="F1772" s="2" t="s">
        <v>422</v>
      </c>
      <c r="G1772" s="2" t="s">
        <v>2634</v>
      </c>
      <c r="H1772" s="2" t="s">
        <v>1645</v>
      </c>
      <c r="I1772" s="139" t="s">
        <v>277</v>
      </c>
      <c r="J1772" s="139" t="s">
        <v>277</v>
      </c>
      <c r="K1772" s="139" t="s">
        <v>478</v>
      </c>
      <c r="L1772" s="139" t="s">
        <v>298</v>
      </c>
      <c r="M1772" s="140" t="s">
        <v>8160</v>
      </c>
      <c r="N1772" s="141">
        <v>18.079999999999998</v>
      </c>
      <c r="O1772" s="142">
        <f t="shared" si="135"/>
        <v>84</v>
      </c>
      <c r="P1772" s="2">
        <v>84</v>
      </c>
      <c r="Q1772" s="2"/>
      <c r="R1772" s="143" t="e">
        <f t="shared" si="136"/>
        <v>#DIV/0!</v>
      </c>
      <c r="S1772" s="143">
        <f t="shared" si="137"/>
        <v>0</v>
      </c>
      <c r="T1772" s="144">
        <f>IF(P1772="nio",0,IF(P1772&gt;0,VLOOKUP(K1772,'3-Productie normen'!A:W,VLOOKUP(P1772,'3-Productie normen'!$B$37:$C$59,2,FALSE),FALSE)))/VLOOKUP(B1772,'2-Kosten per locatie'!$A$11:$C$31,3,FALSE)</f>
        <v>0</v>
      </c>
      <c r="U1772" s="144">
        <f t="shared" si="138"/>
        <v>0</v>
      </c>
      <c r="V1772" s="145" t="str">
        <f>VLOOKUP(K1772,'3-Productie normen'!A:AG,29,FALSE)</f>
        <v>B</v>
      </c>
      <c r="W1772" s="145"/>
      <c r="X1772" s="146"/>
      <c r="Y1772" s="147">
        <f t="shared" si="139"/>
        <v>1518.7199999999998</v>
      </c>
    </row>
    <row r="1773" spans="1:25" s="148" customFormat="1" ht="13.9" customHeight="1">
      <c r="A1773" s="137">
        <v>1773</v>
      </c>
      <c r="B1773" s="138" t="s">
        <v>2352</v>
      </c>
      <c r="C1773" s="138" t="s">
        <v>2353</v>
      </c>
      <c r="D1773" s="138"/>
      <c r="E1773" s="2">
        <v>0</v>
      </c>
      <c r="F1773" s="2" t="s">
        <v>422</v>
      </c>
      <c r="G1773" s="2" t="s">
        <v>2635</v>
      </c>
      <c r="H1773" s="2" t="s">
        <v>1640</v>
      </c>
      <c r="I1773" s="139" t="s">
        <v>277</v>
      </c>
      <c r="J1773" s="139" t="s">
        <v>277</v>
      </c>
      <c r="K1773" s="139" t="s">
        <v>478</v>
      </c>
      <c r="L1773" s="139" t="s">
        <v>298</v>
      </c>
      <c r="M1773" s="140" t="s">
        <v>8160</v>
      </c>
      <c r="N1773" s="141">
        <v>18.079999999999998</v>
      </c>
      <c r="O1773" s="142">
        <f t="shared" si="135"/>
        <v>84</v>
      </c>
      <c r="P1773" s="2">
        <v>84</v>
      </c>
      <c r="Q1773" s="2"/>
      <c r="R1773" s="143" t="e">
        <f t="shared" si="136"/>
        <v>#DIV/0!</v>
      </c>
      <c r="S1773" s="143">
        <f t="shared" si="137"/>
        <v>0</v>
      </c>
      <c r="T1773" s="144">
        <f>IF(P1773="nio",0,IF(P1773&gt;0,VLOOKUP(K1773,'3-Productie normen'!A:W,VLOOKUP(P1773,'3-Productie normen'!$B$37:$C$59,2,FALSE),FALSE)))/VLOOKUP(B1773,'2-Kosten per locatie'!$A$11:$C$31,3,FALSE)</f>
        <v>0</v>
      </c>
      <c r="U1773" s="144">
        <f t="shared" si="138"/>
        <v>0</v>
      </c>
      <c r="V1773" s="145" t="str">
        <f>VLOOKUP(K1773,'3-Productie normen'!A:AG,29,FALSE)</f>
        <v>B</v>
      </c>
      <c r="W1773" s="145"/>
      <c r="X1773" s="146"/>
      <c r="Y1773" s="147">
        <f t="shared" si="139"/>
        <v>1518.7199999999998</v>
      </c>
    </row>
    <row r="1774" spans="1:25" s="148" customFormat="1" ht="13.9" customHeight="1">
      <c r="A1774" s="137">
        <v>1774</v>
      </c>
      <c r="B1774" s="138" t="s">
        <v>2352</v>
      </c>
      <c r="C1774" s="138" t="s">
        <v>2353</v>
      </c>
      <c r="D1774" s="138"/>
      <c r="E1774" s="2">
        <v>0</v>
      </c>
      <c r="F1774" s="2" t="s">
        <v>422</v>
      </c>
      <c r="G1774" s="2" t="s">
        <v>2636</v>
      </c>
      <c r="H1774" s="2" t="s">
        <v>1650</v>
      </c>
      <c r="I1774" s="139" t="s">
        <v>277</v>
      </c>
      <c r="J1774" s="139" t="s">
        <v>52</v>
      </c>
      <c r="K1774" s="139" t="s">
        <v>417</v>
      </c>
      <c r="L1774" s="139" t="s">
        <v>298</v>
      </c>
      <c r="M1774" s="140" t="s">
        <v>8160</v>
      </c>
      <c r="N1774" s="141">
        <v>10.220000000000001</v>
      </c>
      <c r="O1774" s="142">
        <f t="shared" si="135"/>
        <v>84</v>
      </c>
      <c r="P1774" s="2">
        <v>84</v>
      </c>
      <c r="Q1774" s="2"/>
      <c r="R1774" s="143" t="e">
        <f t="shared" si="136"/>
        <v>#DIV/0!</v>
      </c>
      <c r="S1774" s="143">
        <f t="shared" si="137"/>
        <v>0</v>
      </c>
      <c r="T1774" s="144">
        <f>IF(P1774="nio",0,IF(P1774&gt;0,VLOOKUP(K1774,'3-Productie normen'!A:W,VLOOKUP(P1774,'3-Productie normen'!$B$37:$C$59,2,FALSE),FALSE)))/VLOOKUP(B1774,'2-Kosten per locatie'!$A$11:$C$31,3,FALSE)</f>
        <v>0</v>
      </c>
      <c r="U1774" s="144">
        <f t="shared" si="138"/>
        <v>0</v>
      </c>
      <c r="V1774" s="145" t="str">
        <f>VLOOKUP(K1774,'3-Productie normen'!A:AG,29,FALSE)</f>
        <v>B</v>
      </c>
      <c r="W1774" s="145"/>
      <c r="X1774" s="146"/>
      <c r="Y1774" s="147">
        <f t="shared" si="139"/>
        <v>858.48</v>
      </c>
    </row>
    <row r="1775" spans="1:25" s="148" customFormat="1" ht="13.9" customHeight="1">
      <c r="A1775" s="137">
        <v>1775</v>
      </c>
      <c r="B1775" s="138" t="s">
        <v>2352</v>
      </c>
      <c r="C1775" s="138" t="s">
        <v>2353</v>
      </c>
      <c r="D1775" s="138"/>
      <c r="E1775" s="2">
        <v>0</v>
      </c>
      <c r="F1775" s="2" t="s">
        <v>422</v>
      </c>
      <c r="G1775" s="2" t="s">
        <v>2637</v>
      </c>
      <c r="H1775" s="2" t="s">
        <v>2638</v>
      </c>
      <c r="I1775" s="139" t="s">
        <v>350</v>
      </c>
      <c r="J1775" s="139" t="s">
        <v>351</v>
      </c>
      <c r="K1775" s="139" t="s">
        <v>612</v>
      </c>
      <c r="L1775" s="139" t="s">
        <v>298</v>
      </c>
      <c r="M1775" s="140" t="s">
        <v>8160</v>
      </c>
      <c r="N1775" s="141">
        <v>95.71</v>
      </c>
      <c r="O1775" s="142">
        <f t="shared" si="135"/>
        <v>210</v>
      </c>
      <c r="P1775" s="2">
        <v>210</v>
      </c>
      <c r="Q1775" s="2"/>
      <c r="R1775" s="143" t="e">
        <f t="shared" si="136"/>
        <v>#DIV/0!</v>
      </c>
      <c r="S1775" s="143">
        <f t="shared" si="137"/>
        <v>0</v>
      </c>
      <c r="T1775" s="144">
        <f>IF(P1775="nio",0,IF(P1775&gt;0,VLOOKUP(K1775,'3-Productie normen'!A:W,VLOOKUP(P1775,'3-Productie normen'!$B$37:$C$59,2,FALSE),FALSE)))/VLOOKUP(B1775,'2-Kosten per locatie'!$A$11:$C$31,3,FALSE)</f>
        <v>0</v>
      </c>
      <c r="U1775" s="144">
        <f t="shared" si="138"/>
        <v>0</v>
      </c>
      <c r="V1775" s="145" t="str">
        <f>VLOOKUP(K1775,'3-Productie normen'!A:AG,29,FALSE)</f>
        <v>L</v>
      </c>
      <c r="W1775" s="145"/>
      <c r="X1775" s="146"/>
      <c r="Y1775" s="147">
        <f t="shared" si="139"/>
        <v>20099.099999999999</v>
      </c>
    </row>
    <row r="1776" spans="1:25" s="148" customFormat="1" ht="13.9" customHeight="1">
      <c r="A1776" s="137">
        <v>1776</v>
      </c>
      <c r="B1776" s="138" t="s">
        <v>2352</v>
      </c>
      <c r="C1776" s="138" t="s">
        <v>2353</v>
      </c>
      <c r="D1776" s="138"/>
      <c r="E1776" s="2">
        <v>0</v>
      </c>
      <c r="F1776" s="2" t="s">
        <v>422</v>
      </c>
      <c r="G1776" s="2" t="s">
        <v>2639</v>
      </c>
      <c r="H1776" s="2" t="s">
        <v>2640</v>
      </c>
      <c r="I1776" s="139" t="s">
        <v>350</v>
      </c>
      <c r="J1776" s="139" t="s">
        <v>351</v>
      </c>
      <c r="K1776" s="139" t="s">
        <v>612</v>
      </c>
      <c r="L1776" s="139" t="s">
        <v>298</v>
      </c>
      <c r="M1776" s="140" t="s">
        <v>8160</v>
      </c>
      <c r="N1776" s="141">
        <v>93.45</v>
      </c>
      <c r="O1776" s="142">
        <f t="shared" si="135"/>
        <v>210</v>
      </c>
      <c r="P1776" s="2">
        <v>210</v>
      </c>
      <c r="Q1776" s="2"/>
      <c r="R1776" s="143" t="e">
        <f t="shared" si="136"/>
        <v>#DIV/0!</v>
      </c>
      <c r="S1776" s="143">
        <f t="shared" si="137"/>
        <v>0</v>
      </c>
      <c r="T1776" s="144">
        <f>IF(P1776="nio",0,IF(P1776&gt;0,VLOOKUP(K1776,'3-Productie normen'!A:W,VLOOKUP(P1776,'3-Productie normen'!$B$37:$C$59,2,FALSE),FALSE)))/VLOOKUP(B1776,'2-Kosten per locatie'!$A$11:$C$31,3,FALSE)</f>
        <v>0</v>
      </c>
      <c r="U1776" s="144">
        <f t="shared" si="138"/>
        <v>0</v>
      </c>
      <c r="V1776" s="145" t="str">
        <f>VLOOKUP(K1776,'3-Productie normen'!A:AG,29,FALSE)</f>
        <v>L</v>
      </c>
      <c r="W1776" s="145"/>
      <c r="X1776" s="146"/>
      <c r="Y1776" s="147">
        <f t="shared" si="139"/>
        <v>19624.5</v>
      </c>
    </row>
    <row r="1777" spans="1:25" s="148" customFormat="1" ht="13.9" customHeight="1">
      <c r="A1777" s="137">
        <v>1777</v>
      </c>
      <c r="B1777" s="138" t="s">
        <v>2352</v>
      </c>
      <c r="C1777" s="138" t="s">
        <v>2353</v>
      </c>
      <c r="D1777" s="138"/>
      <c r="E1777" s="2">
        <v>0</v>
      </c>
      <c r="F1777" s="2" t="s">
        <v>422</v>
      </c>
      <c r="G1777" s="2" t="s">
        <v>2641</v>
      </c>
      <c r="H1777" s="2" t="s">
        <v>2642</v>
      </c>
      <c r="I1777" s="139" t="s">
        <v>267</v>
      </c>
      <c r="J1777" s="139" t="s">
        <v>267</v>
      </c>
      <c r="K1777" s="139" t="s">
        <v>267</v>
      </c>
      <c r="L1777" s="139" t="s">
        <v>298</v>
      </c>
      <c r="M1777" s="140" t="s">
        <v>8160</v>
      </c>
      <c r="N1777" s="141">
        <v>8.58</v>
      </c>
      <c r="O1777" s="142">
        <f t="shared" si="135"/>
        <v>2</v>
      </c>
      <c r="P1777" s="2">
        <v>2</v>
      </c>
      <c r="Q1777" s="2"/>
      <c r="R1777" s="143" t="e">
        <f t="shared" si="136"/>
        <v>#DIV/0!</v>
      </c>
      <c r="S1777" s="143">
        <f t="shared" si="137"/>
        <v>0</v>
      </c>
      <c r="T1777" s="144">
        <f>IF(P1777="nio",0,IF(P1777&gt;0,VLOOKUP(K1777,'3-Productie normen'!A:W,VLOOKUP(P1777,'3-Productie normen'!$B$37:$C$59,2,FALSE),FALSE)))/VLOOKUP(B1777,'2-Kosten per locatie'!$A$11:$C$31,3,FALSE)</f>
        <v>0</v>
      </c>
      <c r="U1777" s="144">
        <f t="shared" si="138"/>
        <v>0</v>
      </c>
      <c r="V1777" s="145" t="str">
        <f>VLOOKUP(K1777,'3-Productie normen'!A:AG,29,FALSE)</f>
        <v>V</v>
      </c>
      <c r="W1777" s="145"/>
      <c r="X1777" s="146"/>
      <c r="Y1777" s="147">
        <f t="shared" si="139"/>
        <v>17.16</v>
      </c>
    </row>
    <row r="1778" spans="1:25" s="148" customFormat="1" ht="13.9" customHeight="1">
      <c r="A1778" s="137">
        <v>1778</v>
      </c>
      <c r="B1778" s="138" t="s">
        <v>2352</v>
      </c>
      <c r="C1778" s="138" t="s">
        <v>2353</v>
      </c>
      <c r="D1778" s="138"/>
      <c r="E1778" s="2">
        <v>0</v>
      </c>
      <c r="F1778" s="2" t="s">
        <v>422</v>
      </c>
      <c r="G1778" s="2" t="s">
        <v>2643</v>
      </c>
      <c r="H1778" s="2" t="s">
        <v>1875</v>
      </c>
      <c r="I1778" s="139" t="s">
        <v>350</v>
      </c>
      <c r="J1778" s="139" t="s">
        <v>351</v>
      </c>
      <c r="K1778" s="139" t="s">
        <v>612</v>
      </c>
      <c r="L1778" s="139" t="s">
        <v>298</v>
      </c>
      <c r="M1778" s="140" t="s">
        <v>8160</v>
      </c>
      <c r="N1778" s="141">
        <v>45.19</v>
      </c>
      <c r="O1778" s="142">
        <f t="shared" si="135"/>
        <v>210</v>
      </c>
      <c r="P1778" s="2">
        <v>210</v>
      </c>
      <c r="Q1778" s="2"/>
      <c r="R1778" s="143" t="e">
        <f t="shared" si="136"/>
        <v>#DIV/0!</v>
      </c>
      <c r="S1778" s="143">
        <f t="shared" si="137"/>
        <v>0</v>
      </c>
      <c r="T1778" s="144">
        <f>IF(P1778="nio",0,IF(P1778&gt;0,VLOOKUP(K1778,'3-Productie normen'!A:W,VLOOKUP(P1778,'3-Productie normen'!$B$37:$C$59,2,FALSE),FALSE)))/VLOOKUP(B1778,'2-Kosten per locatie'!$A$11:$C$31,3,FALSE)</f>
        <v>0</v>
      </c>
      <c r="U1778" s="144">
        <f t="shared" si="138"/>
        <v>0</v>
      </c>
      <c r="V1778" s="145" t="str">
        <f>VLOOKUP(K1778,'3-Productie normen'!A:AG,29,FALSE)</f>
        <v>L</v>
      </c>
      <c r="W1778" s="145"/>
      <c r="X1778" s="146"/>
      <c r="Y1778" s="147">
        <f t="shared" si="139"/>
        <v>9489.9</v>
      </c>
    </row>
    <row r="1779" spans="1:25" s="148" customFormat="1" ht="13.9" customHeight="1">
      <c r="A1779" s="137">
        <v>1779</v>
      </c>
      <c r="B1779" s="138" t="s">
        <v>2352</v>
      </c>
      <c r="C1779" s="138" t="s">
        <v>2353</v>
      </c>
      <c r="D1779" s="138"/>
      <c r="E1779" s="2">
        <v>0</v>
      </c>
      <c r="F1779" s="2" t="s">
        <v>422</v>
      </c>
      <c r="G1779" s="2" t="s">
        <v>2644</v>
      </c>
      <c r="H1779" s="2" t="s">
        <v>1632</v>
      </c>
      <c r="I1779" s="139" t="s">
        <v>350</v>
      </c>
      <c r="J1779" s="139" t="s">
        <v>450</v>
      </c>
      <c r="K1779" s="139" t="s">
        <v>619</v>
      </c>
      <c r="L1779" s="139" t="s">
        <v>298</v>
      </c>
      <c r="M1779" s="140" t="s">
        <v>8160</v>
      </c>
      <c r="N1779" s="141">
        <v>59.23</v>
      </c>
      <c r="O1779" s="142">
        <f t="shared" si="135"/>
        <v>210</v>
      </c>
      <c r="P1779" s="2">
        <v>210</v>
      </c>
      <c r="Q1779" s="2"/>
      <c r="R1779" s="143" t="e">
        <f t="shared" si="136"/>
        <v>#DIV/0!</v>
      </c>
      <c r="S1779" s="143">
        <f t="shared" si="137"/>
        <v>0</v>
      </c>
      <c r="T1779" s="144">
        <f>IF(P1779="nio",0,IF(P1779&gt;0,VLOOKUP(K1779,'3-Productie normen'!A:W,VLOOKUP(P1779,'3-Productie normen'!$B$37:$C$59,2,FALSE),FALSE)))/VLOOKUP(B1779,'2-Kosten per locatie'!$A$11:$C$31,3,FALSE)</f>
        <v>0</v>
      </c>
      <c r="U1779" s="144">
        <f t="shared" si="138"/>
        <v>0</v>
      </c>
      <c r="V1779" s="145" t="str">
        <f>VLOOKUP(K1779,'3-Productie normen'!A:AG,29,FALSE)</f>
        <v>L</v>
      </c>
      <c r="W1779" s="145"/>
      <c r="X1779" s="146"/>
      <c r="Y1779" s="147">
        <f t="shared" si="139"/>
        <v>12438.3</v>
      </c>
    </row>
    <row r="1780" spans="1:25" s="148" customFormat="1" ht="13.9" customHeight="1">
      <c r="A1780" s="137">
        <v>1780</v>
      </c>
      <c r="B1780" s="138" t="s">
        <v>2352</v>
      </c>
      <c r="C1780" s="138" t="s">
        <v>2353</v>
      </c>
      <c r="D1780" s="138"/>
      <c r="E1780" s="2">
        <v>0</v>
      </c>
      <c r="F1780" s="2" t="s">
        <v>422</v>
      </c>
      <c r="G1780" s="2" t="s">
        <v>2645</v>
      </c>
      <c r="H1780" s="2" t="s">
        <v>1880</v>
      </c>
      <c r="I1780" s="139" t="s">
        <v>277</v>
      </c>
      <c r="J1780" s="139" t="s">
        <v>52</v>
      </c>
      <c r="K1780" s="139" t="s">
        <v>417</v>
      </c>
      <c r="L1780" s="139" t="s">
        <v>298</v>
      </c>
      <c r="M1780" s="140" t="s">
        <v>8160</v>
      </c>
      <c r="N1780" s="141">
        <v>4.45</v>
      </c>
      <c r="O1780" s="142">
        <f t="shared" si="135"/>
        <v>84</v>
      </c>
      <c r="P1780" s="2">
        <v>84</v>
      </c>
      <c r="Q1780" s="2"/>
      <c r="R1780" s="143" t="e">
        <f t="shared" si="136"/>
        <v>#DIV/0!</v>
      </c>
      <c r="S1780" s="143">
        <f t="shared" si="137"/>
        <v>0</v>
      </c>
      <c r="T1780" s="144">
        <f>IF(P1780="nio",0,IF(P1780&gt;0,VLOOKUP(K1780,'3-Productie normen'!A:W,VLOOKUP(P1780,'3-Productie normen'!$B$37:$C$59,2,FALSE),FALSE)))/VLOOKUP(B1780,'2-Kosten per locatie'!$A$11:$C$31,3,FALSE)</f>
        <v>0</v>
      </c>
      <c r="U1780" s="144">
        <f t="shared" si="138"/>
        <v>0</v>
      </c>
      <c r="V1780" s="145" t="str">
        <f>VLOOKUP(K1780,'3-Productie normen'!A:AG,29,FALSE)</f>
        <v>B</v>
      </c>
      <c r="W1780" s="145"/>
      <c r="X1780" s="146"/>
      <c r="Y1780" s="147">
        <f t="shared" si="139"/>
        <v>373.8</v>
      </c>
    </row>
    <row r="1781" spans="1:25" s="148" customFormat="1" ht="13.9" customHeight="1">
      <c r="A1781" s="137">
        <v>1781</v>
      </c>
      <c r="B1781" s="138" t="s">
        <v>2352</v>
      </c>
      <c r="C1781" s="138" t="s">
        <v>2353</v>
      </c>
      <c r="D1781" s="138"/>
      <c r="E1781" s="2">
        <v>0</v>
      </c>
      <c r="F1781" s="2" t="s">
        <v>422</v>
      </c>
      <c r="G1781" s="2" t="s">
        <v>2646</v>
      </c>
      <c r="H1781" s="2" t="s">
        <v>2647</v>
      </c>
      <c r="I1781" s="139" t="s">
        <v>277</v>
      </c>
      <c r="J1781" s="139" t="s">
        <v>52</v>
      </c>
      <c r="K1781" s="139" t="s">
        <v>417</v>
      </c>
      <c r="L1781" s="139" t="s">
        <v>298</v>
      </c>
      <c r="M1781" s="140" t="s">
        <v>8160</v>
      </c>
      <c r="N1781" s="141">
        <v>4.45</v>
      </c>
      <c r="O1781" s="142">
        <f t="shared" si="135"/>
        <v>84</v>
      </c>
      <c r="P1781" s="2">
        <v>84</v>
      </c>
      <c r="Q1781" s="2"/>
      <c r="R1781" s="143" t="e">
        <f t="shared" si="136"/>
        <v>#DIV/0!</v>
      </c>
      <c r="S1781" s="143">
        <f t="shared" si="137"/>
        <v>0</v>
      </c>
      <c r="T1781" s="144">
        <f>IF(P1781="nio",0,IF(P1781&gt;0,VLOOKUP(K1781,'3-Productie normen'!A:W,VLOOKUP(P1781,'3-Productie normen'!$B$37:$C$59,2,FALSE),FALSE)))/VLOOKUP(B1781,'2-Kosten per locatie'!$A$11:$C$31,3,FALSE)</f>
        <v>0</v>
      </c>
      <c r="U1781" s="144">
        <f t="shared" si="138"/>
        <v>0</v>
      </c>
      <c r="V1781" s="145" t="str">
        <f>VLOOKUP(K1781,'3-Productie normen'!A:AG,29,FALSE)</f>
        <v>B</v>
      </c>
      <c r="W1781" s="145"/>
      <c r="X1781" s="146"/>
      <c r="Y1781" s="147">
        <f t="shared" si="139"/>
        <v>373.8</v>
      </c>
    </row>
    <row r="1782" spans="1:25" s="148" customFormat="1" ht="13.9" customHeight="1">
      <c r="A1782" s="137">
        <v>1782</v>
      </c>
      <c r="B1782" s="138" t="s">
        <v>2352</v>
      </c>
      <c r="C1782" s="138" t="s">
        <v>2353</v>
      </c>
      <c r="D1782" s="138"/>
      <c r="E1782" s="2">
        <v>0</v>
      </c>
      <c r="F1782" s="2" t="s">
        <v>422</v>
      </c>
      <c r="G1782" s="2" t="s">
        <v>2648</v>
      </c>
      <c r="H1782" s="2" t="s">
        <v>2574</v>
      </c>
      <c r="I1782" s="139" t="s">
        <v>350</v>
      </c>
      <c r="J1782" s="139" t="s">
        <v>611</v>
      </c>
      <c r="K1782" s="139" t="s">
        <v>612</v>
      </c>
      <c r="L1782" s="139" t="s">
        <v>298</v>
      </c>
      <c r="M1782" s="140" t="s">
        <v>8160</v>
      </c>
      <c r="N1782" s="141">
        <v>33.58</v>
      </c>
      <c r="O1782" s="142">
        <f t="shared" si="135"/>
        <v>210</v>
      </c>
      <c r="P1782" s="2">
        <v>210</v>
      </c>
      <c r="Q1782" s="2"/>
      <c r="R1782" s="143" t="e">
        <f t="shared" si="136"/>
        <v>#DIV/0!</v>
      </c>
      <c r="S1782" s="143">
        <f t="shared" si="137"/>
        <v>0</v>
      </c>
      <c r="T1782" s="144">
        <f>IF(P1782="nio",0,IF(P1782&gt;0,VLOOKUP(K1782,'3-Productie normen'!A:W,VLOOKUP(P1782,'3-Productie normen'!$B$37:$C$59,2,FALSE),FALSE)))/VLOOKUP(B1782,'2-Kosten per locatie'!$A$11:$C$31,3,FALSE)</f>
        <v>0</v>
      </c>
      <c r="U1782" s="144">
        <f t="shared" si="138"/>
        <v>0</v>
      </c>
      <c r="V1782" s="145" t="str">
        <f>VLOOKUP(K1782,'3-Productie normen'!A:AG,29,FALSE)</f>
        <v>L</v>
      </c>
      <c r="W1782" s="145"/>
      <c r="X1782" s="146"/>
      <c r="Y1782" s="147">
        <f t="shared" si="139"/>
        <v>7051.7999999999993</v>
      </c>
    </row>
    <row r="1783" spans="1:25" s="148" customFormat="1" ht="13.9" customHeight="1">
      <c r="A1783" s="137">
        <v>1783</v>
      </c>
      <c r="B1783" s="138" t="s">
        <v>2352</v>
      </c>
      <c r="C1783" s="138" t="s">
        <v>2353</v>
      </c>
      <c r="D1783" s="138"/>
      <c r="E1783" s="2">
        <v>0</v>
      </c>
      <c r="F1783" s="2" t="s">
        <v>422</v>
      </c>
      <c r="G1783" s="2" t="s">
        <v>2649</v>
      </c>
      <c r="H1783" s="2" t="s">
        <v>1871</v>
      </c>
      <c r="I1783" s="139" t="s">
        <v>350</v>
      </c>
      <c r="J1783" s="139" t="s">
        <v>351</v>
      </c>
      <c r="K1783" s="139" t="s">
        <v>612</v>
      </c>
      <c r="L1783" s="139" t="s">
        <v>298</v>
      </c>
      <c r="M1783" s="140" t="s">
        <v>8160</v>
      </c>
      <c r="N1783" s="141">
        <v>55.04</v>
      </c>
      <c r="O1783" s="142">
        <f t="shared" si="135"/>
        <v>210</v>
      </c>
      <c r="P1783" s="2">
        <v>210</v>
      </c>
      <c r="Q1783" s="2"/>
      <c r="R1783" s="143" t="e">
        <f t="shared" si="136"/>
        <v>#DIV/0!</v>
      </c>
      <c r="S1783" s="143">
        <f t="shared" si="137"/>
        <v>0</v>
      </c>
      <c r="T1783" s="144">
        <f>IF(P1783="nio",0,IF(P1783&gt;0,VLOOKUP(K1783,'3-Productie normen'!A:W,VLOOKUP(P1783,'3-Productie normen'!$B$37:$C$59,2,FALSE),FALSE)))/VLOOKUP(B1783,'2-Kosten per locatie'!$A$11:$C$31,3,FALSE)</f>
        <v>0</v>
      </c>
      <c r="U1783" s="144">
        <f t="shared" si="138"/>
        <v>0</v>
      </c>
      <c r="V1783" s="145" t="str">
        <f>VLOOKUP(K1783,'3-Productie normen'!A:AG,29,FALSE)</f>
        <v>L</v>
      </c>
      <c r="W1783" s="145"/>
      <c r="X1783" s="146"/>
      <c r="Y1783" s="147">
        <f t="shared" si="139"/>
        <v>11558.4</v>
      </c>
    </row>
    <row r="1784" spans="1:25" s="148" customFormat="1" ht="13.9" customHeight="1">
      <c r="A1784" s="137">
        <v>1784</v>
      </c>
      <c r="B1784" s="138" t="s">
        <v>2352</v>
      </c>
      <c r="C1784" s="138" t="s">
        <v>2353</v>
      </c>
      <c r="D1784" s="138"/>
      <c r="E1784" s="2">
        <v>0</v>
      </c>
      <c r="F1784" s="2" t="s">
        <v>746</v>
      </c>
      <c r="G1784" s="2" t="s">
        <v>2650</v>
      </c>
      <c r="H1784" s="2"/>
      <c r="I1784" s="139" t="s">
        <v>484</v>
      </c>
      <c r="J1784" s="139" t="s">
        <v>57</v>
      </c>
      <c r="K1784" s="139" t="s">
        <v>259</v>
      </c>
      <c r="L1784" s="139" t="s">
        <v>2362</v>
      </c>
      <c r="M1784" s="140"/>
      <c r="N1784" s="141">
        <v>4.1100000000000003</v>
      </c>
      <c r="O1784" s="142">
        <f t="shared" si="135"/>
        <v>0</v>
      </c>
      <c r="P1784" s="2" t="s">
        <v>477</v>
      </c>
      <c r="Q1784" s="2"/>
      <c r="R1784" s="143">
        <f t="shared" si="136"/>
        <v>0</v>
      </c>
      <c r="S1784" s="143">
        <f t="shared" si="137"/>
        <v>0</v>
      </c>
      <c r="T1784" s="144">
        <f>IF(P1784="nio",0,IF(P1784&gt;0,VLOOKUP(K1784,'3-Productie normen'!A:W,VLOOKUP(P1784,'3-Productie normen'!$B$37:$C$59,2,FALSE),FALSE)))/VLOOKUP(B1784,'2-Kosten per locatie'!$A$11:$C$31,3,FALSE)</f>
        <v>0</v>
      </c>
      <c r="U1784" s="144">
        <f t="shared" si="138"/>
        <v>0</v>
      </c>
      <c r="V1784" s="145">
        <f>VLOOKUP(K1784,'3-Productie normen'!A:AG,29,FALSE)</f>
        <v>0</v>
      </c>
      <c r="W1784" s="145"/>
      <c r="X1784" s="146"/>
      <c r="Y1784" s="147">
        <f t="shared" si="139"/>
        <v>0</v>
      </c>
    </row>
    <row r="1785" spans="1:25" s="148" customFormat="1" ht="13.9" customHeight="1">
      <c r="A1785" s="137">
        <v>1785</v>
      </c>
      <c r="B1785" s="138" t="s">
        <v>2352</v>
      </c>
      <c r="C1785" s="138" t="s">
        <v>2353</v>
      </c>
      <c r="D1785" s="138"/>
      <c r="E1785" s="2">
        <v>0</v>
      </c>
      <c r="F1785" s="2" t="s">
        <v>746</v>
      </c>
      <c r="G1785" s="2" t="s">
        <v>2651</v>
      </c>
      <c r="H1785" s="2"/>
      <c r="I1785" s="139" t="s">
        <v>484</v>
      </c>
      <c r="J1785" s="139" t="s">
        <v>56</v>
      </c>
      <c r="K1785" s="139" t="s">
        <v>248</v>
      </c>
      <c r="L1785" s="139" t="s">
        <v>298</v>
      </c>
      <c r="M1785" s="140" t="s">
        <v>8160</v>
      </c>
      <c r="N1785" s="141">
        <v>32.1</v>
      </c>
      <c r="O1785" s="142">
        <f t="shared" si="135"/>
        <v>210</v>
      </c>
      <c r="P1785" s="2">
        <v>210</v>
      </c>
      <c r="Q1785" s="2"/>
      <c r="R1785" s="143" t="e">
        <f t="shared" si="136"/>
        <v>#DIV/0!</v>
      </c>
      <c r="S1785" s="143">
        <f t="shared" si="137"/>
        <v>0</v>
      </c>
      <c r="T1785" s="144">
        <f>IF(P1785="nio",0,IF(P1785&gt;0,VLOOKUP(K1785,'3-Productie normen'!A:W,VLOOKUP(P1785,'3-Productie normen'!$B$37:$C$59,2,FALSE),FALSE)))/VLOOKUP(B1785,'2-Kosten per locatie'!$A$11:$C$31,3,FALSE)</f>
        <v>0</v>
      </c>
      <c r="U1785" s="144">
        <f t="shared" si="138"/>
        <v>0</v>
      </c>
      <c r="V1785" s="145" t="str">
        <f>VLOOKUP(K1785,'3-Productie normen'!A:AG,29,FALSE)</f>
        <v>V</v>
      </c>
      <c r="W1785" s="145"/>
      <c r="X1785" s="146"/>
      <c r="Y1785" s="147">
        <f t="shared" si="139"/>
        <v>6741</v>
      </c>
    </row>
    <row r="1786" spans="1:25" s="148" customFormat="1" ht="13.9" customHeight="1">
      <c r="A1786" s="137">
        <v>1786</v>
      </c>
      <c r="B1786" s="138" t="s">
        <v>2352</v>
      </c>
      <c r="C1786" s="138" t="s">
        <v>2353</v>
      </c>
      <c r="D1786" s="138"/>
      <c r="E1786" s="2">
        <v>0</v>
      </c>
      <c r="F1786" s="2" t="s">
        <v>746</v>
      </c>
      <c r="G1786" s="2" t="s">
        <v>2652</v>
      </c>
      <c r="H1786" s="2"/>
      <c r="I1786" s="139" t="s">
        <v>484</v>
      </c>
      <c r="J1786" s="139" t="s">
        <v>56</v>
      </c>
      <c r="K1786" s="139" t="s">
        <v>248</v>
      </c>
      <c r="L1786" s="139" t="s">
        <v>2366</v>
      </c>
      <c r="M1786" s="140"/>
      <c r="N1786" s="141">
        <v>34.78</v>
      </c>
      <c r="O1786" s="142">
        <f t="shared" si="135"/>
        <v>210</v>
      </c>
      <c r="P1786" s="2">
        <v>210</v>
      </c>
      <c r="Q1786" s="2"/>
      <c r="R1786" s="143" t="e">
        <f t="shared" si="136"/>
        <v>#DIV/0!</v>
      </c>
      <c r="S1786" s="143">
        <f t="shared" si="137"/>
        <v>0</v>
      </c>
      <c r="T1786" s="144">
        <f>IF(P1786="nio",0,IF(P1786&gt;0,VLOOKUP(K1786,'3-Productie normen'!A:W,VLOOKUP(P1786,'3-Productie normen'!$B$37:$C$59,2,FALSE),FALSE)))/VLOOKUP(B1786,'2-Kosten per locatie'!$A$11:$C$31,3,FALSE)</f>
        <v>0</v>
      </c>
      <c r="U1786" s="144">
        <f t="shared" si="138"/>
        <v>0</v>
      </c>
      <c r="V1786" s="145" t="str">
        <f>VLOOKUP(K1786,'3-Productie normen'!A:AG,29,FALSE)</f>
        <v>V</v>
      </c>
      <c r="W1786" s="145"/>
      <c r="X1786" s="146"/>
      <c r="Y1786" s="147">
        <f t="shared" si="139"/>
        <v>7303.8</v>
      </c>
    </row>
    <row r="1787" spans="1:25" s="148" customFormat="1" ht="13.9" customHeight="1">
      <c r="A1787" s="137">
        <v>1787</v>
      </c>
      <c r="B1787" s="138" t="s">
        <v>2352</v>
      </c>
      <c r="C1787" s="138" t="s">
        <v>2353</v>
      </c>
      <c r="D1787" s="138"/>
      <c r="E1787" s="2">
        <v>0</v>
      </c>
      <c r="F1787" s="2" t="s">
        <v>746</v>
      </c>
      <c r="G1787" s="2" t="s">
        <v>2653</v>
      </c>
      <c r="H1787" s="2"/>
      <c r="I1787" s="139" t="s">
        <v>484</v>
      </c>
      <c r="J1787" s="139" t="s">
        <v>56</v>
      </c>
      <c r="K1787" s="139" t="s">
        <v>248</v>
      </c>
      <c r="L1787" s="139" t="s">
        <v>2366</v>
      </c>
      <c r="M1787" s="140"/>
      <c r="N1787" s="141">
        <v>7.67</v>
      </c>
      <c r="O1787" s="142">
        <f t="shared" si="135"/>
        <v>210</v>
      </c>
      <c r="P1787" s="2">
        <v>210</v>
      </c>
      <c r="Q1787" s="2"/>
      <c r="R1787" s="143" t="e">
        <f t="shared" si="136"/>
        <v>#DIV/0!</v>
      </c>
      <c r="S1787" s="143">
        <f t="shared" si="137"/>
        <v>0</v>
      </c>
      <c r="T1787" s="144">
        <f>IF(P1787="nio",0,IF(P1787&gt;0,VLOOKUP(K1787,'3-Productie normen'!A:W,VLOOKUP(P1787,'3-Productie normen'!$B$37:$C$59,2,FALSE),FALSE)))/VLOOKUP(B1787,'2-Kosten per locatie'!$A$11:$C$31,3,FALSE)</f>
        <v>0</v>
      </c>
      <c r="U1787" s="144">
        <f t="shared" si="138"/>
        <v>0</v>
      </c>
      <c r="V1787" s="145" t="str">
        <f>VLOOKUP(K1787,'3-Productie normen'!A:AG,29,FALSE)</f>
        <v>V</v>
      </c>
      <c r="W1787" s="145"/>
      <c r="X1787" s="146"/>
      <c r="Y1787" s="147">
        <f t="shared" si="139"/>
        <v>1610.7</v>
      </c>
    </row>
    <row r="1788" spans="1:25" s="148" customFormat="1" ht="13.9" customHeight="1">
      <c r="A1788" s="137">
        <v>1788</v>
      </c>
      <c r="B1788" s="138" t="s">
        <v>2352</v>
      </c>
      <c r="C1788" s="138" t="s">
        <v>2353</v>
      </c>
      <c r="D1788" s="138"/>
      <c r="E1788" s="2">
        <v>0</v>
      </c>
      <c r="F1788" s="2" t="s">
        <v>746</v>
      </c>
      <c r="G1788" s="2" t="s">
        <v>2654</v>
      </c>
      <c r="H1788" s="2"/>
      <c r="I1788" s="139" t="s">
        <v>484</v>
      </c>
      <c r="J1788" s="139" t="s">
        <v>56</v>
      </c>
      <c r="K1788" s="139" t="s">
        <v>248</v>
      </c>
      <c r="L1788" s="139" t="s">
        <v>2366</v>
      </c>
      <c r="M1788" s="140"/>
      <c r="N1788" s="141">
        <v>16.55</v>
      </c>
      <c r="O1788" s="142">
        <f t="shared" si="135"/>
        <v>210</v>
      </c>
      <c r="P1788" s="2">
        <v>210</v>
      </c>
      <c r="Q1788" s="2"/>
      <c r="R1788" s="143" t="e">
        <f t="shared" si="136"/>
        <v>#DIV/0!</v>
      </c>
      <c r="S1788" s="143">
        <f t="shared" si="137"/>
        <v>0</v>
      </c>
      <c r="T1788" s="144">
        <f>IF(P1788="nio",0,IF(P1788&gt;0,VLOOKUP(K1788,'3-Productie normen'!A:W,VLOOKUP(P1788,'3-Productie normen'!$B$37:$C$59,2,FALSE),FALSE)))/VLOOKUP(B1788,'2-Kosten per locatie'!$A$11:$C$31,3,FALSE)</f>
        <v>0</v>
      </c>
      <c r="U1788" s="144">
        <f t="shared" si="138"/>
        <v>0</v>
      </c>
      <c r="V1788" s="145" t="str">
        <f>VLOOKUP(K1788,'3-Productie normen'!A:AG,29,FALSE)</f>
        <v>V</v>
      </c>
      <c r="W1788" s="145"/>
      <c r="X1788" s="146"/>
      <c r="Y1788" s="147">
        <f t="shared" si="139"/>
        <v>3475.5</v>
      </c>
    </row>
    <row r="1789" spans="1:25" s="148" customFormat="1" ht="13.9" customHeight="1">
      <c r="A1789" s="137">
        <v>1789</v>
      </c>
      <c r="B1789" s="138" t="s">
        <v>2352</v>
      </c>
      <c r="C1789" s="138" t="s">
        <v>2353</v>
      </c>
      <c r="D1789" s="138"/>
      <c r="E1789" s="2">
        <v>0</v>
      </c>
      <c r="F1789" s="2" t="s">
        <v>746</v>
      </c>
      <c r="G1789" s="2" t="s">
        <v>2655</v>
      </c>
      <c r="H1789" s="2"/>
      <c r="I1789" s="139" t="s">
        <v>484</v>
      </c>
      <c r="J1789" s="139" t="s">
        <v>56</v>
      </c>
      <c r="K1789" s="139" t="s">
        <v>248</v>
      </c>
      <c r="L1789" s="139" t="s">
        <v>2366</v>
      </c>
      <c r="M1789" s="140"/>
      <c r="N1789" s="141">
        <v>7.73</v>
      </c>
      <c r="O1789" s="142">
        <f t="shared" si="135"/>
        <v>210</v>
      </c>
      <c r="P1789" s="2">
        <v>210</v>
      </c>
      <c r="Q1789" s="2"/>
      <c r="R1789" s="143" t="e">
        <f t="shared" si="136"/>
        <v>#DIV/0!</v>
      </c>
      <c r="S1789" s="143">
        <f t="shared" si="137"/>
        <v>0</v>
      </c>
      <c r="T1789" s="144">
        <f>IF(P1789="nio",0,IF(P1789&gt;0,VLOOKUP(K1789,'3-Productie normen'!A:W,VLOOKUP(P1789,'3-Productie normen'!$B$37:$C$59,2,FALSE),FALSE)))/VLOOKUP(B1789,'2-Kosten per locatie'!$A$11:$C$31,3,FALSE)</f>
        <v>0</v>
      </c>
      <c r="U1789" s="144">
        <f t="shared" si="138"/>
        <v>0</v>
      </c>
      <c r="V1789" s="145" t="str">
        <f>VLOOKUP(K1789,'3-Productie normen'!A:AG,29,FALSE)</f>
        <v>V</v>
      </c>
      <c r="W1789" s="145"/>
      <c r="X1789" s="146"/>
      <c r="Y1789" s="147">
        <f t="shared" si="139"/>
        <v>1623.3000000000002</v>
      </c>
    </row>
    <row r="1790" spans="1:25" s="148" customFormat="1" ht="13.9" customHeight="1">
      <c r="A1790" s="137">
        <v>1790</v>
      </c>
      <c r="B1790" s="138" t="s">
        <v>2352</v>
      </c>
      <c r="C1790" s="138" t="s">
        <v>2353</v>
      </c>
      <c r="D1790" s="138"/>
      <c r="E1790" s="2">
        <v>0</v>
      </c>
      <c r="F1790" s="2" t="s">
        <v>746</v>
      </c>
      <c r="G1790" s="2" t="s">
        <v>2656</v>
      </c>
      <c r="H1790" s="2"/>
      <c r="I1790" s="139" t="s">
        <v>484</v>
      </c>
      <c r="J1790" s="139" t="s">
        <v>56</v>
      </c>
      <c r="K1790" s="139" t="s">
        <v>248</v>
      </c>
      <c r="L1790" s="139" t="s">
        <v>2366</v>
      </c>
      <c r="M1790" s="140"/>
      <c r="N1790" s="141">
        <v>16.55</v>
      </c>
      <c r="O1790" s="142">
        <f t="shared" si="135"/>
        <v>210</v>
      </c>
      <c r="P1790" s="2">
        <v>210</v>
      </c>
      <c r="Q1790" s="2"/>
      <c r="R1790" s="143" t="e">
        <f t="shared" si="136"/>
        <v>#DIV/0!</v>
      </c>
      <c r="S1790" s="143">
        <f t="shared" si="137"/>
        <v>0</v>
      </c>
      <c r="T1790" s="144">
        <f>IF(P1790="nio",0,IF(P1790&gt;0,VLOOKUP(K1790,'3-Productie normen'!A:W,VLOOKUP(P1790,'3-Productie normen'!$B$37:$C$59,2,FALSE),FALSE)))/VLOOKUP(B1790,'2-Kosten per locatie'!$A$11:$C$31,3,FALSE)</f>
        <v>0</v>
      </c>
      <c r="U1790" s="144">
        <f t="shared" si="138"/>
        <v>0</v>
      </c>
      <c r="V1790" s="145" t="str">
        <f>VLOOKUP(K1790,'3-Productie normen'!A:AG,29,FALSE)</f>
        <v>V</v>
      </c>
      <c r="W1790" s="145"/>
      <c r="X1790" s="146"/>
      <c r="Y1790" s="147">
        <f t="shared" si="139"/>
        <v>3475.5</v>
      </c>
    </row>
    <row r="1791" spans="1:25" s="148" customFormat="1" ht="13.9" customHeight="1">
      <c r="A1791" s="137">
        <v>1791</v>
      </c>
      <c r="B1791" s="138" t="s">
        <v>2352</v>
      </c>
      <c r="C1791" s="138" t="s">
        <v>2353</v>
      </c>
      <c r="D1791" s="138"/>
      <c r="E1791" s="2">
        <v>0</v>
      </c>
      <c r="F1791" s="2" t="s">
        <v>746</v>
      </c>
      <c r="G1791" s="2" t="s">
        <v>2657</v>
      </c>
      <c r="H1791" s="2"/>
      <c r="I1791" s="139" t="s">
        <v>484</v>
      </c>
      <c r="J1791" s="139" t="s">
        <v>56</v>
      </c>
      <c r="K1791" s="139" t="s">
        <v>248</v>
      </c>
      <c r="L1791" s="139" t="s">
        <v>2366</v>
      </c>
      <c r="M1791" s="140"/>
      <c r="N1791" s="141">
        <v>8.6999999999999993</v>
      </c>
      <c r="O1791" s="142">
        <f t="shared" si="135"/>
        <v>210</v>
      </c>
      <c r="P1791" s="2">
        <v>210</v>
      </c>
      <c r="Q1791" s="2"/>
      <c r="R1791" s="143" t="e">
        <f t="shared" si="136"/>
        <v>#DIV/0!</v>
      </c>
      <c r="S1791" s="143">
        <f t="shared" si="137"/>
        <v>0</v>
      </c>
      <c r="T1791" s="144">
        <f>IF(P1791="nio",0,IF(P1791&gt;0,VLOOKUP(K1791,'3-Productie normen'!A:W,VLOOKUP(P1791,'3-Productie normen'!$B$37:$C$59,2,FALSE),FALSE)))/VLOOKUP(B1791,'2-Kosten per locatie'!$A$11:$C$31,3,FALSE)</f>
        <v>0</v>
      </c>
      <c r="U1791" s="144">
        <f t="shared" si="138"/>
        <v>0</v>
      </c>
      <c r="V1791" s="145" t="str">
        <f>VLOOKUP(K1791,'3-Productie normen'!A:AG,29,FALSE)</f>
        <v>V</v>
      </c>
      <c r="W1791" s="145"/>
      <c r="X1791" s="146"/>
      <c r="Y1791" s="147">
        <f t="shared" si="139"/>
        <v>1826.9999999999998</v>
      </c>
    </row>
    <row r="1792" spans="1:25" s="148" customFormat="1" ht="13.9" customHeight="1">
      <c r="A1792" s="137">
        <v>1792</v>
      </c>
      <c r="B1792" s="138" t="s">
        <v>2352</v>
      </c>
      <c r="C1792" s="138" t="s">
        <v>2353</v>
      </c>
      <c r="D1792" s="138"/>
      <c r="E1792" s="2">
        <v>0</v>
      </c>
      <c r="F1792" s="2" t="s">
        <v>746</v>
      </c>
      <c r="G1792" s="2" t="s">
        <v>2658</v>
      </c>
      <c r="H1792" s="2"/>
      <c r="I1792" s="139" t="s">
        <v>484</v>
      </c>
      <c r="J1792" s="139" t="s">
        <v>56</v>
      </c>
      <c r="K1792" s="139" t="s">
        <v>248</v>
      </c>
      <c r="L1792" s="139" t="s">
        <v>2366</v>
      </c>
      <c r="M1792" s="140"/>
      <c r="N1792" s="141">
        <v>18.09</v>
      </c>
      <c r="O1792" s="142">
        <f t="shared" si="135"/>
        <v>210</v>
      </c>
      <c r="P1792" s="2">
        <v>210</v>
      </c>
      <c r="Q1792" s="2"/>
      <c r="R1792" s="143" t="e">
        <f t="shared" si="136"/>
        <v>#DIV/0!</v>
      </c>
      <c r="S1792" s="143">
        <f t="shared" si="137"/>
        <v>0</v>
      </c>
      <c r="T1792" s="144">
        <f>IF(P1792="nio",0,IF(P1792&gt;0,VLOOKUP(K1792,'3-Productie normen'!A:W,VLOOKUP(P1792,'3-Productie normen'!$B$37:$C$59,2,FALSE),FALSE)))/VLOOKUP(B1792,'2-Kosten per locatie'!$A$11:$C$31,3,FALSE)</f>
        <v>0</v>
      </c>
      <c r="U1792" s="144">
        <f t="shared" si="138"/>
        <v>0</v>
      </c>
      <c r="V1792" s="145" t="str">
        <f>VLOOKUP(K1792,'3-Productie normen'!A:AG,29,FALSE)</f>
        <v>V</v>
      </c>
      <c r="W1792" s="145"/>
      <c r="X1792" s="146"/>
      <c r="Y1792" s="147">
        <f t="shared" si="139"/>
        <v>3798.9</v>
      </c>
    </row>
    <row r="1793" spans="1:25" s="148" customFormat="1" ht="13.9" customHeight="1">
      <c r="A1793" s="137">
        <v>1793</v>
      </c>
      <c r="B1793" s="138" t="s">
        <v>2352</v>
      </c>
      <c r="C1793" s="138" t="s">
        <v>2353</v>
      </c>
      <c r="D1793" s="138"/>
      <c r="E1793" s="2">
        <v>0</v>
      </c>
      <c r="F1793" s="2" t="s">
        <v>746</v>
      </c>
      <c r="G1793" s="2" t="s">
        <v>2659</v>
      </c>
      <c r="H1793" s="2"/>
      <c r="I1793" s="139" t="s">
        <v>491</v>
      </c>
      <c r="J1793" s="139" t="s">
        <v>253</v>
      </c>
      <c r="K1793" s="139" t="s">
        <v>4571</v>
      </c>
      <c r="L1793" s="139" t="s">
        <v>298</v>
      </c>
      <c r="M1793" s="140" t="s">
        <v>8160</v>
      </c>
      <c r="N1793" s="141">
        <v>24.1</v>
      </c>
      <c r="O1793" s="142">
        <f t="shared" si="135"/>
        <v>210</v>
      </c>
      <c r="P1793" s="2">
        <v>210</v>
      </c>
      <c r="Q1793" s="2"/>
      <c r="R1793" s="143" t="e">
        <f t="shared" si="136"/>
        <v>#DIV/0!</v>
      </c>
      <c r="S1793" s="143">
        <f t="shared" si="137"/>
        <v>0</v>
      </c>
      <c r="T1793" s="144">
        <f>IF(P1793="nio",0,IF(P1793&gt;0,VLOOKUP(K1793,'3-Productie normen'!A:W,VLOOKUP(P1793,'3-Productie normen'!$B$37:$C$59,2,FALSE),FALSE)))/VLOOKUP(B1793,'2-Kosten per locatie'!$A$11:$C$31,3,FALSE)</f>
        <v>0</v>
      </c>
      <c r="U1793" s="144">
        <f t="shared" si="138"/>
        <v>0</v>
      </c>
      <c r="V1793" s="145" t="str">
        <f>VLOOKUP(K1793,'3-Productie normen'!A:AG,29,FALSE)</f>
        <v>V</v>
      </c>
      <c r="W1793" s="145"/>
      <c r="X1793" s="146"/>
      <c r="Y1793" s="147">
        <f t="shared" si="139"/>
        <v>5061</v>
      </c>
    </row>
    <row r="1794" spans="1:25" s="148" customFormat="1" ht="13.9" customHeight="1">
      <c r="A1794" s="137">
        <v>1794</v>
      </c>
      <c r="B1794" s="138" t="s">
        <v>2352</v>
      </c>
      <c r="C1794" s="138" t="s">
        <v>2353</v>
      </c>
      <c r="D1794" s="138"/>
      <c r="E1794" s="2">
        <v>0</v>
      </c>
      <c r="F1794" s="2" t="s">
        <v>746</v>
      </c>
      <c r="G1794" s="2" t="s">
        <v>2660</v>
      </c>
      <c r="H1794" s="2"/>
      <c r="I1794" s="139" t="s">
        <v>491</v>
      </c>
      <c r="J1794" s="139" t="s">
        <v>297</v>
      </c>
      <c r="K1794" s="139" t="s">
        <v>4571</v>
      </c>
      <c r="L1794" s="139" t="s">
        <v>298</v>
      </c>
      <c r="M1794" s="140" t="s">
        <v>8160</v>
      </c>
      <c r="N1794" s="141">
        <v>3.77</v>
      </c>
      <c r="O1794" s="142">
        <f t="shared" si="135"/>
        <v>210</v>
      </c>
      <c r="P1794" s="2">
        <v>210</v>
      </c>
      <c r="Q1794" s="2"/>
      <c r="R1794" s="143" t="e">
        <f t="shared" si="136"/>
        <v>#DIV/0!</v>
      </c>
      <c r="S1794" s="143">
        <f t="shared" si="137"/>
        <v>0</v>
      </c>
      <c r="T1794" s="144">
        <f>IF(P1794="nio",0,IF(P1794&gt;0,VLOOKUP(K1794,'3-Productie normen'!A:W,VLOOKUP(P1794,'3-Productie normen'!$B$37:$C$59,2,FALSE),FALSE)))/VLOOKUP(B1794,'2-Kosten per locatie'!$A$11:$C$31,3,FALSE)</f>
        <v>0</v>
      </c>
      <c r="U1794" s="144">
        <f t="shared" si="138"/>
        <v>0</v>
      </c>
      <c r="V1794" s="145" t="str">
        <f>VLOOKUP(K1794,'3-Productie normen'!A:AG,29,FALSE)</f>
        <v>V</v>
      </c>
      <c r="W1794" s="145"/>
      <c r="X1794" s="146"/>
      <c r="Y1794" s="147">
        <f t="shared" si="139"/>
        <v>791.7</v>
      </c>
    </row>
    <row r="1795" spans="1:25" s="148" customFormat="1" ht="13.9" customHeight="1">
      <c r="A1795" s="137">
        <v>1795</v>
      </c>
      <c r="B1795" s="138" t="s">
        <v>2352</v>
      </c>
      <c r="C1795" s="138" t="s">
        <v>2353</v>
      </c>
      <c r="D1795" s="138"/>
      <c r="E1795" s="2">
        <v>0</v>
      </c>
      <c r="F1795" s="2" t="s">
        <v>746</v>
      </c>
      <c r="G1795" s="2" t="s">
        <v>2661</v>
      </c>
      <c r="H1795" s="2"/>
      <c r="I1795" s="139" t="s">
        <v>491</v>
      </c>
      <c r="J1795" s="139" t="s">
        <v>253</v>
      </c>
      <c r="K1795" s="139" t="s">
        <v>4571</v>
      </c>
      <c r="L1795" s="139" t="s">
        <v>298</v>
      </c>
      <c r="M1795" s="140" t="s">
        <v>8160</v>
      </c>
      <c r="N1795" s="141">
        <v>74.66</v>
      </c>
      <c r="O1795" s="142">
        <f t="shared" si="135"/>
        <v>210</v>
      </c>
      <c r="P1795" s="2">
        <v>210</v>
      </c>
      <c r="Q1795" s="2"/>
      <c r="R1795" s="143" t="e">
        <f t="shared" si="136"/>
        <v>#DIV/0!</v>
      </c>
      <c r="S1795" s="143">
        <f t="shared" si="137"/>
        <v>0</v>
      </c>
      <c r="T1795" s="144">
        <f>IF(P1795="nio",0,IF(P1795&gt;0,VLOOKUP(K1795,'3-Productie normen'!A:W,VLOOKUP(P1795,'3-Productie normen'!$B$37:$C$59,2,FALSE),FALSE)))/VLOOKUP(B1795,'2-Kosten per locatie'!$A$11:$C$31,3,FALSE)</f>
        <v>0</v>
      </c>
      <c r="U1795" s="144">
        <f t="shared" si="138"/>
        <v>0</v>
      </c>
      <c r="V1795" s="145" t="str">
        <f>VLOOKUP(K1795,'3-Productie normen'!A:AG,29,FALSE)</f>
        <v>V</v>
      </c>
      <c r="W1795" s="145"/>
      <c r="X1795" s="146"/>
      <c r="Y1795" s="147">
        <f t="shared" si="139"/>
        <v>15678.599999999999</v>
      </c>
    </row>
    <row r="1796" spans="1:25" s="148" customFormat="1" ht="13.9" customHeight="1">
      <c r="A1796" s="137">
        <v>1796</v>
      </c>
      <c r="B1796" s="138" t="s">
        <v>2352</v>
      </c>
      <c r="C1796" s="138" t="s">
        <v>2353</v>
      </c>
      <c r="D1796" s="138"/>
      <c r="E1796" s="2">
        <v>0</v>
      </c>
      <c r="F1796" s="2" t="s">
        <v>746</v>
      </c>
      <c r="G1796" s="2" t="s">
        <v>2662</v>
      </c>
      <c r="H1796" s="2"/>
      <c r="I1796" s="139" t="s">
        <v>350</v>
      </c>
      <c r="J1796" s="139" t="s">
        <v>611</v>
      </c>
      <c r="K1796" s="139" t="s">
        <v>612</v>
      </c>
      <c r="L1796" s="139" t="s">
        <v>298</v>
      </c>
      <c r="M1796" s="140" t="s">
        <v>8160</v>
      </c>
      <c r="N1796" s="141">
        <v>231.11</v>
      </c>
      <c r="O1796" s="142">
        <f t="shared" si="135"/>
        <v>210</v>
      </c>
      <c r="P1796" s="2">
        <v>210</v>
      </c>
      <c r="Q1796" s="2"/>
      <c r="R1796" s="143" t="e">
        <f t="shared" si="136"/>
        <v>#DIV/0!</v>
      </c>
      <c r="S1796" s="143">
        <f t="shared" si="137"/>
        <v>0</v>
      </c>
      <c r="T1796" s="144">
        <f>IF(P1796="nio",0,IF(P1796&gt;0,VLOOKUP(K1796,'3-Productie normen'!A:W,VLOOKUP(P1796,'3-Productie normen'!$B$37:$C$59,2,FALSE),FALSE)))/VLOOKUP(B1796,'2-Kosten per locatie'!$A$11:$C$31,3,FALSE)</f>
        <v>0</v>
      </c>
      <c r="U1796" s="144">
        <f t="shared" si="138"/>
        <v>0</v>
      </c>
      <c r="V1796" s="145" t="str">
        <f>VLOOKUP(K1796,'3-Productie normen'!A:AG,29,FALSE)</f>
        <v>L</v>
      </c>
      <c r="W1796" s="145"/>
      <c r="X1796" s="146"/>
      <c r="Y1796" s="147">
        <f t="shared" si="139"/>
        <v>48533.100000000006</v>
      </c>
    </row>
    <row r="1797" spans="1:25" s="148" customFormat="1" ht="13.9" customHeight="1">
      <c r="A1797" s="137">
        <v>1797</v>
      </c>
      <c r="B1797" s="138" t="s">
        <v>2352</v>
      </c>
      <c r="C1797" s="138" t="s">
        <v>2353</v>
      </c>
      <c r="D1797" s="138"/>
      <c r="E1797" s="2">
        <v>0</v>
      </c>
      <c r="F1797" s="2" t="s">
        <v>746</v>
      </c>
      <c r="G1797" s="2" t="s">
        <v>2663</v>
      </c>
      <c r="H1797" s="2"/>
      <c r="I1797" s="139" t="s">
        <v>350</v>
      </c>
      <c r="J1797" s="139" t="s">
        <v>611</v>
      </c>
      <c r="K1797" s="139" t="s">
        <v>612</v>
      </c>
      <c r="L1797" s="139" t="s">
        <v>298</v>
      </c>
      <c r="M1797" s="140" t="s">
        <v>8160</v>
      </c>
      <c r="N1797" s="141">
        <v>61.31</v>
      </c>
      <c r="O1797" s="142">
        <f t="shared" si="135"/>
        <v>210</v>
      </c>
      <c r="P1797" s="2">
        <v>210</v>
      </c>
      <c r="Q1797" s="2"/>
      <c r="R1797" s="143" t="e">
        <f t="shared" si="136"/>
        <v>#DIV/0!</v>
      </c>
      <c r="S1797" s="143">
        <f t="shared" si="137"/>
        <v>0</v>
      </c>
      <c r="T1797" s="144">
        <f>IF(P1797="nio",0,IF(P1797&gt;0,VLOOKUP(K1797,'3-Productie normen'!A:W,VLOOKUP(P1797,'3-Productie normen'!$B$37:$C$59,2,FALSE),FALSE)))/VLOOKUP(B1797,'2-Kosten per locatie'!$A$11:$C$31,3,FALSE)</f>
        <v>0</v>
      </c>
      <c r="U1797" s="144">
        <f t="shared" si="138"/>
        <v>0</v>
      </c>
      <c r="V1797" s="145" t="str">
        <f>VLOOKUP(K1797,'3-Productie normen'!A:AG,29,FALSE)</f>
        <v>L</v>
      </c>
      <c r="W1797" s="145"/>
      <c r="X1797" s="146"/>
      <c r="Y1797" s="147">
        <f t="shared" si="139"/>
        <v>12875.1</v>
      </c>
    </row>
    <row r="1798" spans="1:25" s="148" customFormat="1" ht="13.9" customHeight="1">
      <c r="A1798" s="137">
        <v>1798</v>
      </c>
      <c r="B1798" s="138" t="s">
        <v>2352</v>
      </c>
      <c r="C1798" s="138" t="s">
        <v>2353</v>
      </c>
      <c r="D1798" s="138"/>
      <c r="E1798" s="2">
        <v>0</v>
      </c>
      <c r="F1798" s="2" t="s">
        <v>746</v>
      </c>
      <c r="G1798" s="2" t="s">
        <v>2664</v>
      </c>
      <c r="H1798" s="2" t="s">
        <v>2665</v>
      </c>
      <c r="I1798" s="139" t="s">
        <v>46</v>
      </c>
      <c r="J1798" s="139" t="s">
        <v>313</v>
      </c>
      <c r="K1798" s="139" t="s">
        <v>259</v>
      </c>
      <c r="L1798" s="139" t="s">
        <v>298</v>
      </c>
      <c r="M1798" s="140"/>
      <c r="N1798" s="141">
        <v>3.08</v>
      </c>
      <c r="O1798" s="142">
        <f t="shared" si="135"/>
        <v>0</v>
      </c>
      <c r="P1798" s="2" t="s">
        <v>477</v>
      </c>
      <c r="Q1798" s="2"/>
      <c r="R1798" s="143">
        <f t="shared" si="136"/>
        <v>0</v>
      </c>
      <c r="S1798" s="143">
        <f t="shared" si="137"/>
        <v>0</v>
      </c>
      <c r="T1798" s="144">
        <f>IF(P1798="nio",0,IF(P1798&gt;0,VLOOKUP(K1798,'3-Productie normen'!A:W,VLOOKUP(P1798,'3-Productie normen'!$B$37:$C$59,2,FALSE),FALSE)))/VLOOKUP(B1798,'2-Kosten per locatie'!$A$11:$C$31,3,FALSE)</f>
        <v>0</v>
      </c>
      <c r="U1798" s="144">
        <f t="shared" si="138"/>
        <v>0</v>
      </c>
      <c r="V1798" s="145">
        <f>VLOOKUP(K1798,'3-Productie normen'!A:AG,29,FALSE)</f>
        <v>0</v>
      </c>
      <c r="W1798" s="145"/>
      <c r="X1798" s="146"/>
      <c r="Y1798" s="147">
        <f t="shared" si="139"/>
        <v>0</v>
      </c>
    </row>
    <row r="1799" spans="1:25" s="148" customFormat="1" ht="13.9" customHeight="1">
      <c r="A1799" s="137">
        <v>1799</v>
      </c>
      <c r="B1799" s="138" t="s">
        <v>2352</v>
      </c>
      <c r="C1799" s="138" t="s">
        <v>2353</v>
      </c>
      <c r="D1799" s="138"/>
      <c r="E1799" s="2">
        <v>0</v>
      </c>
      <c r="F1799" s="2" t="s">
        <v>746</v>
      </c>
      <c r="G1799" s="2" t="s">
        <v>2666</v>
      </c>
      <c r="H1799" s="2"/>
      <c r="I1799" s="139" t="s">
        <v>257</v>
      </c>
      <c r="J1799" s="139" t="s">
        <v>258</v>
      </c>
      <c r="K1799" s="139" t="s">
        <v>259</v>
      </c>
      <c r="L1799" s="139" t="s">
        <v>298</v>
      </c>
      <c r="M1799" s="140"/>
      <c r="N1799" s="141">
        <v>0.2</v>
      </c>
      <c r="O1799" s="142">
        <f t="shared" si="135"/>
        <v>0</v>
      </c>
      <c r="P1799" s="2" t="s">
        <v>477</v>
      </c>
      <c r="Q1799" s="2"/>
      <c r="R1799" s="143">
        <f t="shared" si="136"/>
        <v>0</v>
      </c>
      <c r="S1799" s="143">
        <f t="shared" si="137"/>
        <v>0</v>
      </c>
      <c r="T1799" s="144">
        <f>IF(P1799="nio",0,IF(P1799&gt;0,VLOOKUP(K1799,'3-Productie normen'!A:W,VLOOKUP(P1799,'3-Productie normen'!$B$37:$C$59,2,FALSE),FALSE)))/VLOOKUP(B1799,'2-Kosten per locatie'!$A$11:$C$31,3,FALSE)</f>
        <v>0</v>
      </c>
      <c r="U1799" s="144">
        <f t="shared" si="138"/>
        <v>0</v>
      </c>
      <c r="V1799" s="145">
        <f>VLOOKUP(K1799,'3-Productie normen'!A:AG,29,FALSE)</f>
        <v>0</v>
      </c>
      <c r="W1799" s="145"/>
      <c r="X1799" s="146"/>
      <c r="Y1799" s="147">
        <f t="shared" si="139"/>
        <v>0</v>
      </c>
    </row>
    <row r="1800" spans="1:25" s="148" customFormat="1" ht="13.9" customHeight="1">
      <c r="A1800" s="137">
        <v>1800</v>
      </c>
      <c r="B1800" s="138" t="s">
        <v>2352</v>
      </c>
      <c r="C1800" s="138" t="s">
        <v>2353</v>
      </c>
      <c r="D1800" s="138"/>
      <c r="E1800" s="2">
        <v>0</v>
      </c>
      <c r="F1800" s="2" t="s">
        <v>746</v>
      </c>
      <c r="G1800" s="2" t="s">
        <v>2667</v>
      </c>
      <c r="H1800" s="2"/>
      <c r="I1800" s="139" t="s">
        <v>257</v>
      </c>
      <c r="J1800" s="139" t="s">
        <v>318</v>
      </c>
      <c r="K1800" s="139" t="s">
        <v>259</v>
      </c>
      <c r="L1800" s="139" t="s">
        <v>2395</v>
      </c>
      <c r="M1800" s="140"/>
      <c r="N1800" s="141">
        <v>3.79</v>
      </c>
      <c r="O1800" s="142">
        <f t="shared" si="135"/>
        <v>0</v>
      </c>
      <c r="P1800" s="2" t="s">
        <v>477</v>
      </c>
      <c r="Q1800" s="2"/>
      <c r="R1800" s="143">
        <f t="shared" si="136"/>
        <v>0</v>
      </c>
      <c r="S1800" s="143">
        <f t="shared" si="137"/>
        <v>0</v>
      </c>
      <c r="T1800" s="144">
        <f>IF(P1800="nio",0,IF(P1800&gt;0,VLOOKUP(K1800,'3-Productie normen'!A:W,VLOOKUP(P1800,'3-Productie normen'!$B$37:$C$59,2,FALSE),FALSE)))/VLOOKUP(B1800,'2-Kosten per locatie'!$A$11:$C$31,3,FALSE)</f>
        <v>0</v>
      </c>
      <c r="U1800" s="144">
        <f t="shared" si="138"/>
        <v>0</v>
      </c>
      <c r="V1800" s="145">
        <f>VLOOKUP(K1800,'3-Productie normen'!A:AG,29,FALSE)</f>
        <v>0</v>
      </c>
      <c r="W1800" s="145"/>
      <c r="X1800" s="146"/>
      <c r="Y1800" s="147">
        <f t="shared" si="139"/>
        <v>0</v>
      </c>
    </row>
    <row r="1801" spans="1:25" s="148" customFormat="1" ht="13.9" customHeight="1">
      <c r="A1801" s="137">
        <v>1801</v>
      </c>
      <c r="B1801" s="138" t="s">
        <v>2352</v>
      </c>
      <c r="C1801" s="138" t="s">
        <v>2353</v>
      </c>
      <c r="D1801" s="138"/>
      <c r="E1801" s="2">
        <v>0</v>
      </c>
      <c r="F1801" s="2" t="s">
        <v>746</v>
      </c>
      <c r="G1801" s="2" t="s">
        <v>2668</v>
      </c>
      <c r="H1801" s="2"/>
      <c r="I1801" s="139" t="s">
        <v>257</v>
      </c>
      <c r="J1801" s="139" t="s">
        <v>318</v>
      </c>
      <c r="K1801" s="139" t="s">
        <v>259</v>
      </c>
      <c r="L1801" s="139" t="s">
        <v>2395</v>
      </c>
      <c r="M1801" s="140"/>
      <c r="N1801" s="141">
        <v>4.95</v>
      </c>
      <c r="O1801" s="142">
        <f t="shared" si="135"/>
        <v>0</v>
      </c>
      <c r="P1801" s="2" t="s">
        <v>477</v>
      </c>
      <c r="Q1801" s="2"/>
      <c r="R1801" s="143">
        <f t="shared" si="136"/>
        <v>0</v>
      </c>
      <c r="S1801" s="143">
        <f t="shared" si="137"/>
        <v>0</v>
      </c>
      <c r="T1801" s="144">
        <f>IF(P1801="nio",0,IF(P1801&gt;0,VLOOKUP(K1801,'3-Productie normen'!A:W,VLOOKUP(P1801,'3-Productie normen'!$B$37:$C$59,2,FALSE),FALSE)))/VLOOKUP(B1801,'2-Kosten per locatie'!$A$11:$C$31,3,FALSE)</f>
        <v>0</v>
      </c>
      <c r="U1801" s="144">
        <f t="shared" si="138"/>
        <v>0</v>
      </c>
      <c r="V1801" s="145">
        <f>VLOOKUP(K1801,'3-Productie normen'!A:AG,29,FALSE)</f>
        <v>0</v>
      </c>
      <c r="W1801" s="145"/>
      <c r="X1801" s="146"/>
      <c r="Y1801" s="147">
        <f t="shared" si="139"/>
        <v>0</v>
      </c>
    </row>
    <row r="1802" spans="1:25" s="148" customFormat="1" ht="13.9" customHeight="1">
      <c r="A1802" s="137">
        <v>1802</v>
      </c>
      <c r="B1802" s="138" t="s">
        <v>2352</v>
      </c>
      <c r="C1802" s="138" t="s">
        <v>2353</v>
      </c>
      <c r="D1802" s="138"/>
      <c r="E1802" s="2">
        <v>0</v>
      </c>
      <c r="F1802" s="2" t="s">
        <v>746</v>
      </c>
      <c r="G1802" s="2" t="s">
        <v>2669</v>
      </c>
      <c r="H1802" s="2"/>
      <c r="I1802" s="139" t="s">
        <v>257</v>
      </c>
      <c r="J1802" s="139" t="s">
        <v>318</v>
      </c>
      <c r="K1802" s="139" t="s">
        <v>259</v>
      </c>
      <c r="L1802" s="139" t="s">
        <v>2395</v>
      </c>
      <c r="M1802" s="140"/>
      <c r="N1802" s="141">
        <v>0.97</v>
      </c>
      <c r="O1802" s="142">
        <f t="shared" ref="O1802:O1865" si="140">SUM(P1802:Q1802)</f>
        <v>0</v>
      </c>
      <c r="P1802" s="2" t="s">
        <v>477</v>
      </c>
      <c r="Q1802" s="2"/>
      <c r="R1802" s="143">
        <f t="shared" ref="R1802:R1865" si="141">IF(P1802="nio",0,IF(P1802&gt;0,P1802*N1802/T1802,0))</f>
        <v>0</v>
      </c>
      <c r="S1802" s="143">
        <f t="shared" ref="S1802:S1865" si="142">IF(Q1802&gt;0,Q1802*N1802/U1802,0)</f>
        <v>0</v>
      </c>
      <c r="T1802" s="144">
        <f>IF(P1802="nio",0,IF(P1802&gt;0,VLOOKUP(K1802,'3-Productie normen'!A:W,VLOOKUP(P1802,'3-Productie normen'!$B$37:$C$59,2,FALSE),FALSE)))/VLOOKUP(B1802,'2-Kosten per locatie'!$A$11:$C$31,3,FALSE)</f>
        <v>0</v>
      </c>
      <c r="U1802" s="144">
        <f t="shared" ref="U1802:U1865" si="143">IF(Q1802&gt;0,T1802*$U$8,0)</f>
        <v>0</v>
      </c>
      <c r="V1802" s="145">
        <f>VLOOKUP(K1802,'3-Productie normen'!A:AG,29,FALSE)</f>
        <v>0</v>
      </c>
      <c r="W1802" s="145"/>
      <c r="X1802" s="146"/>
      <c r="Y1802" s="147">
        <f t="shared" ref="Y1802:Y1865" si="144">O1802*N1802</f>
        <v>0</v>
      </c>
    </row>
    <row r="1803" spans="1:25" s="148" customFormat="1" ht="13.9" customHeight="1">
      <c r="A1803" s="137">
        <v>1803</v>
      </c>
      <c r="B1803" s="138" t="s">
        <v>2352</v>
      </c>
      <c r="C1803" s="138" t="s">
        <v>2353</v>
      </c>
      <c r="D1803" s="138"/>
      <c r="E1803" s="2">
        <v>0</v>
      </c>
      <c r="F1803" s="2" t="s">
        <v>746</v>
      </c>
      <c r="G1803" s="2" t="s">
        <v>2670</v>
      </c>
      <c r="H1803" s="2"/>
      <c r="I1803" s="139" t="s">
        <v>257</v>
      </c>
      <c r="J1803" s="139" t="s">
        <v>318</v>
      </c>
      <c r="K1803" s="139" t="s">
        <v>259</v>
      </c>
      <c r="L1803" s="139" t="s">
        <v>2395</v>
      </c>
      <c r="M1803" s="140"/>
      <c r="N1803" s="141">
        <v>1.92</v>
      </c>
      <c r="O1803" s="142">
        <f t="shared" si="140"/>
        <v>0</v>
      </c>
      <c r="P1803" s="2" t="s">
        <v>477</v>
      </c>
      <c r="Q1803" s="2"/>
      <c r="R1803" s="143">
        <f t="shared" si="141"/>
        <v>0</v>
      </c>
      <c r="S1803" s="143">
        <f t="shared" si="142"/>
        <v>0</v>
      </c>
      <c r="T1803" s="144">
        <f>IF(P1803="nio",0,IF(P1803&gt;0,VLOOKUP(K1803,'3-Productie normen'!A:W,VLOOKUP(P1803,'3-Productie normen'!$B$37:$C$59,2,FALSE),FALSE)))/VLOOKUP(B1803,'2-Kosten per locatie'!$A$11:$C$31,3,FALSE)</f>
        <v>0</v>
      </c>
      <c r="U1803" s="144">
        <f t="shared" si="143"/>
        <v>0</v>
      </c>
      <c r="V1803" s="145">
        <f>VLOOKUP(K1803,'3-Productie normen'!A:AG,29,FALSE)</f>
        <v>0</v>
      </c>
      <c r="W1803" s="145"/>
      <c r="X1803" s="146"/>
      <c r="Y1803" s="147">
        <f t="shared" si="144"/>
        <v>0</v>
      </c>
    </row>
    <row r="1804" spans="1:25" s="148" customFormat="1" ht="13.9" customHeight="1">
      <c r="A1804" s="137">
        <v>1804</v>
      </c>
      <c r="B1804" s="138" t="s">
        <v>2352</v>
      </c>
      <c r="C1804" s="138" t="s">
        <v>2353</v>
      </c>
      <c r="D1804" s="138"/>
      <c r="E1804" s="2">
        <v>0</v>
      </c>
      <c r="F1804" s="2" t="s">
        <v>746</v>
      </c>
      <c r="G1804" s="2" t="s">
        <v>2671</v>
      </c>
      <c r="H1804" s="2"/>
      <c r="I1804" s="139" t="s">
        <v>257</v>
      </c>
      <c r="J1804" s="139" t="s">
        <v>318</v>
      </c>
      <c r="K1804" s="139" t="s">
        <v>259</v>
      </c>
      <c r="L1804" s="139" t="s">
        <v>2395</v>
      </c>
      <c r="M1804" s="140"/>
      <c r="N1804" s="141">
        <v>3</v>
      </c>
      <c r="O1804" s="142">
        <f t="shared" si="140"/>
        <v>0</v>
      </c>
      <c r="P1804" s="2" t="s">
        <v>477</v>
      </c>
      <c r="Q1804" s="2"/>
      <c r="R1804" s="143">
        <f t="shared" si="141"/>
        <v>0</v>
      </c>
      <c r="S1804" s="143">
        <f t="shared" si="142"/>
        <v>0</v>
      </c>
      <c r="T1804" s="144">
        <f>IF(P1804="nio",0,IF(P1804&gt;0,VLOOKUP(K1804,'3-Productie normen'!A:W,VLOOKUP(P1804,'3-Productie normen'!$B$37:$C$59,2,FALSE),FALSE)))/VLOOKUP(B1804,'2-Kosten per locatie'!$A$11:$C$31,3,FALSE)</f>
        <v>0</v>
      </c>
      <c r="U1804" s="144">
        <f t="shared" si="143"/>
        <v>0</v>
      </c>
      <c r="V1804" s="145">
        <f>VLOOKUP(K1804,'3-Productie normen'!A:AG,29,FALSE)</f>
        <v>0</v>
      </c>
      <c r="W1804" s="145"/>
      <c r="X1804" s="146"/>
      <c r="Y1804" s="147">
        <f t="shared" si="144"/>
        <v>0</v>
      </c>
    </row>
    <row r="1805" spans="1:25" s="148" customFormat="1" ht="13.9" customHeight="1">
      <c r="A1805" s="137">
        <v>1805</v>
      </c>
      <c r="B1805" s="138" t="s">
        <v>2352</v>
      </c>
      <c r="C1805" s="138" t="s">
        <v>2353</v>
      </c>
      <c r="D1805" s="138"/>
      <c r="E1805" s="2">
        <v>0</v>
      </c>
      <c r="F1805" s="2" t="s">
        <v>746</v>
      </c>
      <c r="G1805" s="2" t="s">
        <v>2672</v>
      </c>
      <c r="H1805" s="2"/>
      <c r="I1805" s="139" t="s">
        <v>257</v>
      </c>
      <c r="J1805" s="139" t="s">
        <v>318</v>
      </c>
      <c r="K1805" s="139" t="s">
        <v>259</v>
      </c>
      <c r="L1805" s="139" t="s">
        <v>2395</v>
      </c>
      <c r="M1805" s="140"/>
      <c r="N1805" s="141">
        <v>1.7</v>
      </c>
      <c r="O1805" s="142">
        <f t="shared" si="140"/>
        <v>0</v>
      </c>
      <c r="P1805" s="2" t="s">
        <v>477</v>
      </c>
      <c r="Q1805" s="2"/>
      <c r="R1805" s="143">
        <f t="shared" si="141"/>
        <v>0</v>
      </c>
      <c r="S1805" s="143">
        <f t="shared" si="142"/>
        <v>0</v>
      </c>
      <c r="T1805" s="144">
        <f>IF(P1805="nio",0,IF(P1805&gt;0,VLOOKUP(K1805,'3-Productie normen'!A:W,VLOOKUP(P1805,'3-Productie normen'!$B$37:$C$59,2,FALSE),FALSE)))/VLOOKUP(B1805,'2-Kosten per locatie'!$A$11:$C$31,3,FALSE)</f>
        <v>0</v>
      </c>
      <c r="U1805" s="144">
        <f t="shared" si="143"/>
        <v>0</v>
      </c>
      <c r="V1805" s="145">
        <f>VLOOKUP(K1805,'3-Productie normen'!A:AG,29,FALSE)</f>
        <v>0</v>
      </c>
      <c r="W1805" s="145"/>
      <c r="X1805" s="146"/>
      <c r="Y1805" s="147">
        <f t="shared" si="144"/>
        <v>0</v>
      </c>
    </row>
    <row r="1806" spans="1:25" s="148" customFormat="1" ht="13.9" customHeight="1">
      <c r="A1806" s="137">
        <v>1806</v>
      </c>
      <c r="B1806" s="138" t="s">
        <v>2352</v>
      </c>
      <c r="C1806" s="138" t="s">
        <v>2353</v>
      </c>
      <c r="D1806" s="138"/>
      <c r="E1806" s="2">
        <v>0</v>
      </c>
      <c r="F1806" s="2" t="s">
        <v>746</v>
      </c>
      <c r="G1806" s="2" t="s">
        <v>2673</v>
      </c>
      <c r="H1806" s="2"/>
      <c r="I1806" s="139" t="s">
        <v>257</v>
      </c>
      <c r="J1806" s="139" t="s">
        <v>318</v>
      </c>
      <c r="K1806" s="139" t="s">
        <v>259</v>
      </c>
      <c r="L1806" s="139" t="s">
        <v>2395</v>
      </c>
      <c r="M1806" s="140"/>
      <c r="N1806" s="141">
        <v>2.65</v>
      </c>
      <c r="O1806" s="142">
        <f t="shared" si="140"/>
        <v>0</v>
      </c>
      <c r="P1806" s="2" t="s">
        <v>477</v>
      </c>
      <c r="Q1806" s="2"/>
      <c r="R1806" s="143">
        <f t="shared" si="141"/>
        <v>0</v>
      </c>
      <c r="S1806" s="143">
        <f t="shared" si="142"/>
        <v>0</v>
      </c>
      <c r="T1806" s="144">
        <f>IF(P1806="nio",0,IF(P1806&gt;0,VLOOKUP(K1806,'3-Productie normen'!A:W,VLOOKUP(P1806,'3-Productie normen'!$B$37:$C$59,2,FALSE),FALSE)))/VLOOKUP(B1806,'2-Kosten per locatie'!$A$11:$C$31,3,FALSE)</f>
        <v>0</v>
      </c>
      <c r="U1806" s="144">
        <f t="shared" si="143"/>
        <v>0</v>
      </c>
      <c r="V1806" s="145">
        <f>VLOOKUP(K1806,'3-Productie normen'!A:AG,29,FALSE)</f>
        <v>0</v>
      </c>
      <c r="W1806" s="145"/>
      <c r="X1806" s="146"/>
      <c r="Y1806" s="147">
        <f t="shared" si="144"/>
        <v>0</v>
      </c>
    </row>
    <row r="1807" spans="1:25" s="148" customFormat="1" ht="13.9" customHeight="1">
      <c r="A1807" s="137">
        <v>1807</v>
      </c>
      <c r="B1807" s="138" t="s">
        <v>2352</v>
      </c>
      <c r="C1807" s="138" t="s">
        <v>2353</v>
      </c>
      <c r="D1807" s="138"/>
      <c r="E1807" s="2">
        <v>0</v>
      </c>
      <c r="F1807" s="2" t="s">
        <v>746</v>
      </c>
      <c r="G1807" s="2" t="s">
        <v>2674</v>
      </c>
      <c r="H1807" s="2"/>
      <c r="I1807" s="139" t="s">
        <v>257</v>
      </c>
      <c r="J1807" s="139" t="s">
        <v>318</v>
      </c>
      <c r="K1807" s="139" t="s">
        <v>259</v>
      </c>
      <c r="L1807" s="139" t="s">
        <v>2395</v>
      </c>
      <c r="M1807" s="140"/>
      <c r="N1807" s="141">
        <v>8.59</v>
      </c>
      <c r="O1807" s="142">
        <f t="shared" si="140"/>
        <v>0</v>
      </c>
      <c r="P1807" s="2" t="s">
        <v>477</v>
      </c>
      <c r="Q1807" s="2"/>
      <c r="R1807" s="143">
        <f t="shared" si="141"/>
        <v>0</v>
      </c>
      <c r="S1807" s="143">
        <f t="shared" si="142"/>
        <v>0</v>
      </c>
      <c r="T1807" s="144">
        <f>IF(P1807="nio",0,IF(P1807&gt;0,VLOOKUP(K1807,'3-Productie normen'!A:W,VLOOKUP(P1807,'3-Productie normen'!$B$37:$C$59,2,FALSE),FALSE)))/VLOOKUP(B1807,'2-Kosten per locatie'!$A$11:$C$31,3,FALSE)</f>
        <v>0</v>
      </c>
      <c r="U1807" s="144">
        <f t="shared" si="143"/>
        <v>0</v>
      </c>
      <c r="V1807" s="145">
        <f>VLOOKUP(K1807,'3-Productie normen'!A:AG,29,FALSE)</f>
        <v>0</v>
      </c>
      <c r="W1807" s="145"/>
      <c r="X1807" s="146"/>
      <c r="Y1807" s="147">
        <f t="shared" si="144"/>
        <v>0</v>
      </c>
    </row>
    <row r="1808" spans="1:25" s="148" customFormat="1" ht="13.9" customHeight="1">
      <c r="A1808" s="137">
        <v>1808</v>
      </c>
      <c r="B1808" s="138" t="s">
        <v>2352</v>
      </c>
      <c r="C1808" s="138" t="s">
        <v>2353</v>
      </c>
      <c r="D1808" s="138"/>
      <c r="E1808" s="2">
        <v>0</v>
      </c>
      <c r="F1808" s="2" t="s">
        <v>746</v>
      </c>
      <c r="G1808" s="2" t="s">
        <v>2675</v>
      </c>
      <c r="H1808" s="2"/>
      <c r="I1808" s="139" t="s">
        <v>257</v>
      </c>
      <c r="J1808" s="139" t="s">
        <v>318</v>
      </c>
      <c r="K1808" s="139" t="s">
        <v>259</v>
      </c>
      <c r="L1808" s="139" t="s">
        <v>2395</v>
      </c>
      <c r="M1808" s="140"/>
      <c r="N1808" s="141">
        <v>3.5</v>
      </c>
      <c r="O1808" s="142">
        <f t="shared" si="140"/>
        <v>0</v>
      </c>
      <c r="P1808" s="2" t="s">
        <v>477</v>
      </c>
      <c r="Q1808" s="2"/>
      <c r="R1808" s="143">
        <f t="shared" si="141"/>
        <v>0</v>
      </c>
      <c r="S1808" s="143">
        <f t="shared" si="142"/>
        <v>0</v>
      </c>
      <c r="T1808" s="144">
        <f>IF(P1808="nio",0,IF(P1808&gt;0,VLOOKUP(K1808,'3-Productie normen'!A:W,VLOOKUP(P1808,'3-Productie normen'!$B$37:$C$59,2,FALSE),FALSE)))/VLOOKUP(B1808,'2-Kosten per locatie'!$A$11:$C$31,3,FALSE)</f>
        <v>0</v>
      </c>
      <c r="U1808" s="144">
        <f t="shared" si="143"/>
        <v>0</v>
      </c>
      <c r="V1808" s="145">
        <f>VLOOKUP(K1808,'3-Productie normen'!A:AG,29,FALSE)</f>
        <v>0</v>
      </c>
      <c r="W1808" s="145"/>
      <c r="X1808" s="146"/>
      <c r="Y1808" s="147">
        <f t="shared" si="144"/>
        <v>0</v>
      </c>
    </row>
    <row r="1809" spans="1:25" s="148" customFormat="1" ht="13.9" customHeight="1">
      <c r="A1809" s="137">
        <v>1809</v>
      </c>
      <c r="B1809" s="138" t="s">
        <v>2352</v>
      </c>
      <c r="C1809" s="138" t="s">
        <v>2353</v>
      </c>
      <c r="D1809" s="138"/>
      <c r="E1809" s="2">
        <v>0</v>
      </c>
      <c r="F1809" s="2" t="s">
        <v>746</v>
      </c>
      <c r="G1809" s="2" t="s">
        <v>2676</v>
      </c>
      <c r="H1809" s="2"/>
      <c r="I1809" s="139" t="s">
        <v>46</v>
      </c>
      <c r="J1809" s="139" t="s">
        <v>323</v>
      </c>
      <c r="K1809" s="139" t="s">
        <v>321</v>
      </c>
      <c r="L1809" s="139" t="s">
        <v>294</v>
      </c>
      <c r="M1809" s="140"/>
      <c r="N1809" s="141">
        <v>4.1399999999999997</v>
      </c>
      <c r="O1809" s="142">
        <f t="shared" si="140"/>
        <v>420</v>
      </c>
      <c r="P1809" s="2">
        <v>210</v>
      </c>
      <c r="Q1809" s="2">
        <v>210</v>
      </c>
      <c r="R1809" s="143" t="e">
        <f t="shared" si="141"/>
        <v>#DIV/0!</v>
      </c>
      <c r="S1809" s="143" t="e">
        <f t="shared" si="142"/>
        <v>#DIV/0!</v>
      </c>
      <c r="T1809" s="144">
        <f>IF(P1809="nio",0,IF(P1809&gt;0,VLOOKUP(K1809,'3-Productie normen'!A:W,VLOOKUP(P1809,'3-Productie normen'!$B$37:$C$59,2,FALSE),FALSE)))/VLOOKUP(B1809,'2-Kosten per locatie'!$A$11:$C$31,3,FALSE)</f>
        <v>0</v>
      </c>
      <c r="U1809" s="144">
        <f t="shared" si="143"/>
        <v>0</v>
      </c>
      <c r="V1809" s="145" t="str">
        <f>VLOOKUP(K1809,'3-Productie normen'!A:AG,29,FALSE)</f>
        <v>S</v>
      </c>
      <c r="W1809" s="145"/>
      <c r="X1809" s="146"/>
      <c r="Y1809" s="147">
        <f t="shared" si="144"/>
        <v>1738.8</v>
      </c>
    </row>
    <row r="1810" spans="1:25" s="148" customFormat="1" ht="13.9" customHeight="1">
      <c r="A1810" s="137">
        <v>1810</v>
      </c>
      <c r="B1810" s="138" t="s">
        <v>2352</v>
      </c>
      <c r="C1810" s="138" t="s">
        <v>2353</v>
      </c>
      <c r="D1810" s="138"/>
      <c r="E1810" s="2">
        <v>0</v>
      </c>
      <c r="F1810" s="2" t="s">
        <v>746</v>
      </c>
      <c r="G1810" s="2" t="s">
        <v>2677</v>
      </c>
      <c r="H1810" s="2"/>
      <c r="I1810" s="139" t="s">
        <v>46</v>
      </c>
      <c r="J1810" s="139" t="s">
        <v>320</v>
      </c>
      <c r="K1810" s="139" t="s">
        <v>321</v>
      </c>
      <c r="L1810" s="139" t="s">
        <v>294</v>
      </c>
      <c r="M1810" s="140"/>
      <c r="N1810" s="141">
        <v>11.21</v>
      </c>
      <c r="O1810" s="142">
        <f t="shared" si="140"/>
        <v>420</v>
      </c>
      <c r="P1810" s="2">
        <v>210</v>
      </c>
      <c r="Q1810" s="2">
        <v>210</v>
      </c>
      <c r="R1810" s="143" t="e">
        <f t="shared" si="141"/>
        <v>#DIV/0!</v>
      </c>
      <c r="S1810" s="143" t="e">
        <f t="shared" si="142"/>
        <v>#DIV/0!</v>
      </c>
      <c r="T1810" s="144">
        <f>IF(P1810="nio",0,IF(P1810&gt;0,VLOOKUP(K1810,'3-Productie normen'!A:W,VLOOKUP(P1810,'3-Productie normen'!$B$37:$C$59,2,FALSE),FALSE)))/VLOOKUP(B1810,'2-Kosten per locatie'!$A$11:$C$31,3,FALSE)</f>
        <v>0</v>
      </c>
      <c r="U1810" s="144">
        <f t="shared" si="143"/>
        <v>0</v>
      </c>
      <c r="V1810" s="145" t="str">
        <f>VLOOKUP(K1810,'3-Productie normen'!A:AG,29,FALSE)</f>
        <v>S</v>
      </c>
      <c r="W1810" s="145"/>
      <c r="X1810" s="146"/>
      <c r="Y1810" s="147">
        <f t="shared" si="144"/>
        <v>4708.2000000000007</v>
      </c>
    </row>
    <row r="1811" spans="1:25" s="148" customFormat="1" ht="13.9" customHeight="1">
      <c r="A1811" s="137">
        <v>1811</v>
      </c>
      <c r="B1811" s="138" t="s">
        <v>2352</v>
      </c>
      <c r="C1811" s="138" t="s">
        <v>2353</v>
      </c>
      <c r="D1811" s="138"/>
      <c r="E1811" s="2">
        <v>0</v>
      </c>
      <c r="F1811" s="2" t="s">
        <v>746</v>
      </c>
      <c r="G1811" s="2" t="s">
        <v>2678</v>
      </c>
      <c r="H1811" s="2"/>
      <c r="I1811" s="139" t="s">
        <v>46</v>
      </c>
      <c r="J1811" s="139" t="s">
        <v>323</v>
      </c>
      <c r="K1811" s="139" t="s">
        <v>321</v>
      </c>
      <c r="L1811" s="139" t="s">
        <v>294</v>
      </c>
      <c r="M1811" s="140"/>
      <c r="N1811" s="141">
        <v>1.19</v>
      </c>
      <c r="O1811" s="142">
        <f t="shared" si="140"/>
        <v>420</v>
      </c>
      <c r="P1811" s="2">
        <v>210</v>
      </c>
      <c r="Q1811" s="2">
        <v>210</v>
      </c>
      <c r="R1811" s="143" t="e">
        <f t="shared" si="141"/>
        <v>#DIV/0!</v>
      </c>
      <c r="S1811" s="143" t="e">
        <f t="shared" si="142"/>
        <v>#DIV/0!</v>
      </c>
      <c r="T1811" s="144">
        <f>IF(P1811="nio",0,IF(P1811&gt;0,VLOOKUP(K1811,'3-Productie normen'!A:W,VLOOKUP(P1811,'3-Productie normen'!$B$37:$C$59,2,FALSE),FALSE)))/VLOOKUP(B1811,'2-Kosten per locatie'!$A$11:$C$31,3,FALSE)</f>
        <v>0</v>
      </c>
      <c r="U1811" s="144">
        <f t="shared" si="143"/>
        <v>0</v>
      </c>
      <c r="V1811" s="145" t="str">
        <f>VLOOKUP(K1811,'3-Productie normen'!A:AG,29,FALSE)</f>
        <v>S</v>
      </c>
      <c r="W1811" s="145"/>
      <c r="X1811" s="146"/>
      <c r="Y1811" s="147">
        <f t="shared" si="144"/>
        <v>499.79999999999995</v>
      </c>
    </row>
    <row r="1812" spans="1:25" s="148" customFormat="1" ht="13.9" customHeight="1">
      <c r="A1812" s="137">
        <v>1812</v>
      </c>
      <c r="B1812" s="138" t="s">
        <v>2352</v>
      </c>
      <c r="C1812" s="138" t="s">
        <v>2353</v>
      </c>
      <c r="D1812" s="138"/>
      <c r="E1812" s="2">
        <v>0</v>
      </c>
      <c r="F1812" s="2" t="s">
        <v>746</v>
      </c>
      <c r="G1812" s="2" t="s">
        <v>2679</v>
      </c>
      <c r="H1812" s="2"/>
      <c r="I1812" s="139" t="s">
        <v>46</v>
      </c>
      <c r="J1812" s="139" t="s">
        <v>323</v>
      </c>
      <c r="K1812" s="139" t="s">
        <v>321</v>
      </c>
      <c r="L1812" s="139" t="s">
        <v>294</v>
      </c>
      <c r="M1812" s="140"/>
      <c r="N1812" s="141">
        <v>1.19</v>
      </c>
      <c r="O1812" s="142">
        <f t="shared" si="140"/>
        <v>420</v>
      </c>
      <c r="P1812" s="2">
        <v>210</v>
      </c>
      <c r="Q1812" s="2">
        <v>210</v>
      </c>
      <c r="R1812" s="143" t="e">
        <f t="shared" si="141"/>
        <v>#DIV/0!</v>
      </c>
      <c r="S1812" s="143" t="e">
        <f t="shared" si="142"/>
        <v>#DIV/0!</v>
      </c>
      <c r="T1812" s="144">
        <f>IF(P1812="nio",0,IF(P1812&gt;0,VLOOKUP(K1812,'3-Productie normen'!A:W,VLOOKUP(P1812,'3-Productie normen'!$B$37:$C$59,2,FALSE),FALSE)))/VLOOKUP(B1812,'2-Kosten per locatie'!$A$11:$C$31,3,FALSE)</f>
        <v>0</v>
      </c>
      <c r="U1812" s="144">
        <f t="shared" si="143"/>
        <v>0</v>
      </c>
      <c r="V1812" s="145" t="str">
        <f>VLOOKUP(K1812,'3-Productie normen'!A:AG,29,FALSE)</f>
        <v>S</v>
      </c>
      <c r="W1812" s="145"/>
      <c r="X1812" s="146"/>
      <c r="Y1812" s="147">
        <f t="shared" si="144"/>
        <v>499.79999999999995</v>
      </c>
    </row>
    <row r="1813" spans="1:25" s="148" customFormat="1" ht="13.9" customHeight="1">
      <c r="A1813" s="137">
        <v>1813</v>
      </c>
      <c r="B1813" s="138" t="s">
        <v>2352</v>
      </c>
      <c r="C1813" s="138" t="s">
        <v>2353</v>
      </c>
      <c r="D1813" s="138"/>
      <c r="E1813" s="2">
        <v>0</v>
      </c>
      <c r="F1813" s="2" t="s">
        <v>746</v>
      </c>
      <c r="G1813" s="2" t="s">
        <v>2680</v>
      </c>
      <c r="H1813" s="2"/>
      <c r="I1813" s="139" t="s">
        <v>46</v>
      </c>
      <c r="J1813" s="139" t="s">
        <v>323</v>
      </c>
      <c r="K1813" s="139" t="s">
        <v>321</v>
      </c>
      <c r="L1813" s="139" t="s">
        <v>294</v>
      </c>
      <c r="M1813" s="140"/>
      <c r="N1813" s="141">
        <v>1.18</v>
      </c>
      <c r="O1813" s="142">
        <f t="shared" si="140"/>
        <v>420</v>
      </c>
      <c r="P1813" s="2">
        <v>210</v>
      </c>
      <c r="Q1813" s="2">
        <v>210</v>
      </c>
      <c r="R1813" s="143" t="e">
        <f t="shared" si="141"/>
        <v>#DIV/0!</v>
      </c>
      <c r="S1813" s="143" t="e">
        <f t="shared" si="142"/>
        <v>#DIV/0!</v>
      </c>
      <c r="T1813" s="144">
        <f>IF(P1813="nio",0,IF(P1813&gt;0,VLOOKUP(K1813,'3-Productie normen'!A:W,VLOOKUP(P1813,'3-Productie normen'!$B$37:$C$59,2,FALSE),FALSE)))/VLOOKUP(B1813,'2-Kosten per locatie'!$A$11:$C$31,3,FALSE)</f>
        <v>0</v>
      </c>
      <c r="U1813" s="144">
        <f t="shared" si="143"/>
        <v>0</v>
      </c>
      <c r="V1813" s="145" t="str">
        <f>VLOOKUP(K1813,'3-Productie normen'!A:AG,29,FALSE)</f>
        <v>S</v>
      </c>
      <c r="W1813" s="145"/>
      <c r="X1813" s="146"/>
      <c r="Y1813" s="147">
        <f t="shared" si="144"/>
        <v>495.59999999999997</v>
      </c>
    </row>
    <row r="1814" spans="1:25" s="148" customFormat="1" ht="13.9" customHeight="1">
      <c r="A1814" s="137">
        <v>1814</v>
      </c>
      <c r="B1814" s="138" t="s">
        <v>2352</v>
      </c>
      <c r="C1814" s="138" t="s">
        <v>2353</v>
      </c>
      <c r="D1814" s="138"/>
      <c r="E1814" s="2">
        <v>0</v>
      </c>
      <c r="F1814" s="2" t="s">
        <v>746</v>
      </c>
      <c r="G1814" s="2" t="s">
        <v>2681</v>
      </c>
      <c r="H1814" s="2"/>
      <c r="I1814" s="139" t="s">
        <v>46</v>
      </c>
      <c r="J1814" s="139" t="s">
        <v>323</v>
      </c>
      <c r="K1814" s="139" t="s">
        <v>321</v>
      </c>
      <c r="L1814" s="139" t="s">
        <v>294</v>
      </c>
      <c r="M1814" s="140"/>
      <c r="N1814" s="141">
        <v>1.19</v>
      </c>
      <c r="O1814" s="142">
        <f t="shared" si="140"/>
        <v>420</v>
      </c>
      <c r="P1814" s="2">
        <v>210</v>
      </c>
      <c r="Q1814" s="2">
        <v>210</v>
      </c>
      <c r="R1814" s="143" t="e">
        <f t="shared" si="141"/>
        <v>#DIV/0!</v>
      </c>
      <c r="S1814" s="143" t="e">
        <f t="shared" si="142"/>
        <v>#DIV/0!</v>
      </c>
      <c r="T1814" s="144">
        <f>IF(P1814="nio",0,IF(P1814&gt;0,VLOOKUP(K1814,'3-Productie normen'!A:W,VLOOKUP(P1814,'3-Productie normen'!$B$37:$C$59,2,FALSE),FALSE)))/VLOOKUP(B1814,'2-Kosten per locatie'!$A$11:$C$31,3,FALSE)</f>
        <v>0</v>
      </c>
      <c r="U1814" s="144">
        <f t="shared" si="143"/>
        <v>0</v>
      </c>
      <c r="V1814" s="145" t="str">
        <f>VLOOKUP(K1814,'3-Productie normen'!A:AG,29,FALSE)</f>
        <v>S</v>
      </c>
      <c r="W1814" s="145"/>
      <c r="X1814" s="146"/>
      <c r="Y1814" s="147">
        <f t="shared" si="144"/>
        <v>499.79999999999995</v>
      </c>
    </row>
    <row r="1815" spans="1:25" s="148" customFormat="1" ht="13.9" customHeight="1">
      <c r="A1815" s="137">
        <v>1815</v>
      </c>
      <c r="B1815" s="138" t="s">
        <v>2352</v>
      </c>
      <c r="C1815" s="138" t="s">
        <v>2353</v>
      </c>
      <c r="D1815" s="138"/>
      <c r="E1815" s="2">
        <v>0</v>
      </c>
      <c r="F1815" s="2" t="s">
        <v>746</v>
      </c>
      <c r="G1815" s="2" t="s">
        <v>2682</v>
      </c>
      <c r="H1815" s="2"/>
      <c r="I1815" s="139" t="s">
        <v>46</v>
      </c>
      <c r="J1815" s="139" t="s">
        <v>320</v>
      </c>
      <c r="K1815" s="139" t="s">
        <v>321</v>
      </c>
      <c r="L1815" s="139" t="s">
        <v>294</v>
      </c>
      <c r="M1815" s="140"/>
      <c r="N1815" s="141">
        <v>10.43</v>
      </c>
      <c r="O1815" s="142">
        <f t="shared" si="140"/>
        <v>420</v>
      </c>
      <c r="P1815" s="2">
        <v>210</v>
      </c>
      <c r="Q1815" s="2">
        <v>210</v>
      </c>
      <c r="R1815" s="143" t="e">
        <f t="shared" si="141"/>
        <v>#DIV/0!</v>
      </c>
      <c r="S1815" s="143" t="e">
        <f t="shared" si="142"/>
        <v>#DIV/0!</v>
      </c>
      <c r="T1815" s="144">
        <f>IF(P1815="nio",0,IF(P1815&gt;0,VLOOKUP(K1815,'3-Productie normen'!A:W,VLOOKUP(P1815,'3-Productie normen'!$B$37:$C$59,2,FALSE),FALSE)))/VLOOKUP(B1815,'2-Kosten per locatie'!$A$11:$C$31,3,FALSE)</f>
        <v>0</v>
      </c>
      <c r="U1815" s="144">
        <f t="shared" si="143"/>
        <v>0</v>
      </c>
      <c r="V1815" s="145" t="str">
        <f>VLOOKUP(K1815,'3-Productie normen'!A:AG,29,FALSE)</f>
        <v>S</v>
      </c>
      <c r="W1815" s="145"/>
      <c r="X1815" s="146"/>
      <c r="Y1815" s="147">
        <f t="shared" si="144"/>
        <v>4380.5999999999995</v>
      </c>
    </row>
    <row r="1816" spans="1:25" s="148" customFormat="1" ht="13.9" customHeight="1">
      <c r="A1816" s="137">
        <v>1816</v>
      </c>
      <c r="B1816" s="138" t="s">
        <v>2352</v>
      </c>
      <c r="C1816" s="138" t="s">
        <v>2353</v>
      </c>
      <c r="D1816" s="138"/>
      <c r="E1816" s="2">
        <v>0</v>
      </c>
      <c r="F1816" s="2" t="s">
        <v>746</v>
      </c>
      <c r="G1816" s="2" t="s">
        <v>2683</v>
      </c>
      <c r="H1816" s="2"/>
      <c r="I1816" s="139" t="s">
        <v>46</v>
      </c>
      <c r="J1816" s="139" t="s">
        <v>323</v>
      </c>
      <c r="K1816" s="139" t="s">
        <v>321</v>
      </c>
      <c r="L1816" s="139" t="s">
        <v>294</v>
      </c>
      <c r="M1816" s="140"/>
      <c r="N1816" s="141">
        <v>1.18</v>
      </c>
      <c r="O1816" s="142">
        <f t="shared" si="140"/>
        <v>420</v>
      </c>
      <c r="P1816" s="2">
        <v>210</v>
      </c>
      <c r="Q1816" s="2">
        <v>210</v>
      </c>
      <c r="R1816" s="143" t="e">
        <f t="shared" si="141"/>
        <v>#DIV/0!</v>
      </c>
      <c r="S1816" s="143" t="e">
        <f t="shared" si="142"/>
        <v>#DIV/0!</v>
      </c>
      <c r="T1816" s="144">
        <f>IF(P1816="nio",0,IF(P1816&gt;0,VLOOKUP(K1816,'3-Productie normen'!A:W,VLOOKUP(P1816,'3-Productie normen'!$B$37:$C$59,2,FALSE),FALSE)))/VLOOKUP(B1816,'2-Kosten per locatie'!$A$11:$C$31,3,FALSE)</f>
        <v>0</v>
      </c>
      <c r="U1816" s="144">
        <f t="shared" si="143"/>
        <v>0</v>
      </c>
      <c r="V1816" s="145" t="str">
        <f>VLOOKUP(K1816,'3-Productie normen'!A:AG,29,FALSE)</f>
        <v>S</v>
      </c>
      <c r="W1816" s="145"/>
      <c r="X1816" s="146"/>
      <c r="Y1816" s="147">
        <f t="shared" si="144"/>
        <v>495.59999999999997</v>
      </c>
    </row>
    <row r="1817" spans="1:25" s="148" customFormat="1" ht="13.9" customHeight="1">
      <c r="A1817" s="137">
        <v>1817</v>
      </c>
      <c r="B1817" s="138" t="s">
        <v>2352</v>
      </c>
      <c r="C1817" s="138" t="s">
        <v>2353</v>
      </c>
      <c r="D1817" s="138"/>
      <c r="E1817" s="2">
        <v>0</v>
      </c>
      <c r="F1817" s="2" t="s">
        <v>746</v>
      </c>
      <c r="G1817" s="2" t="s">
        <v>2684</v>
      </c>
      <c r="H1817" s="2"/>
      <c r="I1817" s="139" t="s">
        <v>46</v>
      </c>
      <c r="J1817" s="139" t="s">
        <v>323</v>
      </c>
      <c r="K1817" s="139" t="s">
        <v>321</v>
      </c>
      <c r="L1817" s="139" t="s">
        <v>294</v>
      </c>
      <c r="M1817" s="140"/>
      <c r="N1817" s="141">
        <v>1.19</v>
      </c>
      <c r="O1817" s="142">
        <f t="shared" si="140"/>
        <v>420</v>
      </c>
      <c r="P1817" s="2">
        <v>210</v>
      </c>
      <c r="Q1817" s="2">
        <v>210</v>
      </c>
      <c r="R1817" s="143" t="e">
        <f t="shared" si="141"/>
        <v>#DIV/0!</v>
      </c>
      <c r="S1817" s="143" t="e">
        <f t="shared" si="142"/>
        <v>#DIV/0!</v>
      </c>
      <c r="T1817" s="144">
        <f>IF(P1817="nio",0,IF(P1817&gt;0,VLOOKUP(K1817,'3-Productie normen'!A:W,VLOOKUP(P1817,'3-Productie normen'!$B$37:$C$59,2,FALSE),FALSE)))/VLOOKUP(B1817,'2-Kosten per locatie'!$A$11:$C$31,3,FALSE)</f>
        <v>0</v>
      </c>
      <c r="U1817" s="144">
        <f t="shared" si="143"/>
        <v>0</v>
      </c>
      <c r="V1817" s="145" t="str">
        <f>VLOOKUP(K1817,'3-Productie normen'!A:AG,29,FALSE)</f>
        <v>S</v>
      </c>
      <c r="W1817" s="145"/>
      <c r="X1817" s="146"/>
      <c r="Y1817" s="147">
        <f t="shared" si="144"/>
        <v>499.79999999999995</v>
      </c>
    </row>
    <row r="1818" spans="1:25" s="148" customFormat="1" ht="13.9" customHeight="1">
      <c r="A1818" s="137">
        <v>1818</v>
      </c>
      <c r="B1818" s="138" t="s">
        <v>2352</v>
      </c>
      <c r="C1818" s="138" t="s">
        <v>2353</v>
      </c>
      <c r="D1818" s="138"/>
      <c r="E1818" s="2">
        <v>0</v>
      </c>
      <c r="F1818" s="2" t="s">
        <v>746</v>
      </c>
      <c r="G1818" s="2" t="s">
        <v>2685</v>
      </c>
      <c r="H1818" s="2"/>
      <c r="I1818" s="139" t="s">
        <v>46</v>
      </c>
      <c r="J1818" s="139" t="s">
        <v>323</v>
      </c>
      <c r="K1818" s="139" t="s">
        <v>321</v>
      </c>
      <c r="L1818" s="139" t="s">
        <v>294</v>
      </c>
      <c r="M1818" s="140"/>
      <c r="N1818" s="141">
        <v>1.19</v>
      </c>
      <c r="O1818" s="142">
        <f t="shared" si="140"/>
        <v>420</v>
      </c>
      <c r="P1818" s="2">
        <v>210</v>
      </c>
      <c r="Q1818" s="2">
        <v>210</v>
      </c>
      <c r="R1818" s="143" t="e">
        <f t="shared" si="141"/>
        <v>#DIV/0!</v>
      </c>
      <c r="S1818" s="143" t="e">
        <f t="shared" si="142"/>
        <v>#DIV/0!</v>
      </c>
      <c r="T1818" s="144">
        <f>IF(P1818="nio",0,IF(P1818&gt;0,VLOOKUP(K1818,'3-Productie normen'!A:W,VLOOKUP(P1818,'3-Productie normen'!$B$37:$C$59,2,FALSE),FALSE)))/VLOOKUP(B1818,'2-Kosten per locatie'!$A$11:$C$31,3,FALSE)</f>
        <v>0</v>
      </c>
      <c r="U1818" s="144">
        <f t="shared" si="143"/>
        <v>0</v>
      </c>
      <c r="V1818" s="145" t="str">
        <f>VLOOKUP(K1818,'3-Productie normen'!A:AG,29,FALSE)</f>
        <v>S</v>
      </c>
      <c r="W1818" s="145"/>
      <c r="X1818" s="146"/>
      <c r="Y1818" s="147">
        <f t="shared" si="144"/>
        <v>499.79999999999995</v>
      </c>
    </row>
    <row r="1819" spans="1:25" s="148" customFormat="1" ht="13.9" customHeight="1">
      <c r="A1819" s="137">
        <v>1819</v>
      </c>
      <c r="B1819" s="138" t="s">
        <v>2352</v>
      </c>
      <c r="C1819" s="138" t="s">
        <v>2353</v>
      </c>
      <c r="D1819" s="138"/>
      <c r="E1819" s="2">
        <v>0</v>
      </c>
      <c r="F1819" s="2" t="s">
        <v>746</v>
      </c>
      <c r="G1819" s="2" t="s">
        <v>2686</v>
      </c>
      <c r="H1819" s="2"/>
      <c r="I1819" s="139" t="s">
        <v>46</v>
      </c>
      <c r="J1819" s="139" t="s">
        <v>323</v>
      </c>
      <c r="K1819" s="139" t="s">
        <v>321</v>
      </c>
      <c r="L1819" s="139" t="s">
        <v>294</v>
      </c>
      <c r="M1819" s="140"/>
      <c r="N1819" s="141">
        <v>1.19</v>
      </c>
      <c r="O1819" s="142">
        <f t="shared" si="140"/>
        <v>420</v>
      </c>
      <c r="P1819" s="2">
        <v>210</v>
      </c>
      <c r="Q1819" s="2">
        <v>210</v>
      </c>
      <c r="R1819" s="143" t="e">
        <f t="shared" si="141"/>
        <v>#DIV/0!</v>
      </c>
      <c r="S1819" s="143" t="e">
        <f t="shared" si="142"/>
        <v>#DIV/0!</v>
      </c>
      <c r="T1819" s="144">
        <f>IF(P1819="nio",0,IF(P1819&gt;0,VLOOKUP(K1819,'3-Productie normen'!A:W,VLOOKUP(P1819,'3-Productie normen'!$B$37:$C$59,2,FALSE),FALSE)))/VLOOKUP(B1819,'2-Kosten per locatie'!$A$11:$C$31,3,FALSE)</f>
        <v>0</v>
      </c>
      <c r="U1819" s="144">
        <f t="shared" si="143"/>
        <v>0</v>
      </c>
      <c r="V1819" s="145" t="str">
        <f>VLOOKUP(K1819,'3-Productie normen'!A:AG,29,FALSE)</f>
        <v>S</v>
      </c>
      <c r="W1819" s="145"/>
      <c r="X1819" s="146"/>
      <c r="Y1819" s="147">
        <f t="shared" si="144"/>
        <v>499.79999999999995</v>
      </c>
    </row>
    <row r="1820" spans="1:25" s="148" customFormat="1" ht="13.9" customHeight="1">
      <c r="A1820" s="137">
        <v>1820</v>
      </c>
      <c r="B1820" s="138" t="s">
        <v>2352</v>
      </c>
      <c r="C1820" s="138" t="s">
        <v>2353</v>
      </c>
      <c r="D1820" s="138"/>
      <c r="E1820" s="2">
        <v>0</v>
      </c>
      <c r="F1820" s="2" t="s">
        <v>746</v>
      </c>
      <c r="G1820" s="2" t="s">
        <v>2687</v>
      </c>
      <c r="H1820" s="2"/>
      <c r="I1820" s="139" t="s">
        <v>46</v>
      </c>
      <c r="J1820" s="139" t="s">
        <v>323</v>
      </c>
      <c r="K1820" s="139" t="s">
        <v>321</v>
      </c>
      <c r="L1820" s="139" t="s">
        <v>294</v>
      </c>
      <c r="M1820" s="140"/>
      <c r="N1820" s="141">
        <v>1.08</v>
      </c>
      <c r="O1820" s="142">
        <f t="shared" si="140"/>
        <v>420</v>
      </c>
      <c r="P1820" s="2">
        <v>210</v>
      </c>
      <c r="Q1820" s="2">
        <v>210</v>
      </c>
      <c r="R1820" s="143" t="e">
        <f t="shared" si="141"/>
        <v>#DIV/0!</v>
      </c>
      <c r="S1820" s="143" t="e">
        <f t="shared" si="142"/>
        <v>#DIV/0!</v>
      </c>
      <c r="T1820" s="144">
        <f>IF(P1820="nio",0,IF(P1820&gt;0,VLOOKUP(K1820,'3-Productie normen'!A:W,VLOOKUP(P1820,'3-Productie normen'!$B$37:$C$59,2,FALSE),FALSE)))/VLOOKUP(B1820,'2-Kosten per locatie'!$A$11:$C$31,3,FALSE)</f>
        <v>0</v>
      </c>
      <c r="U1820" s="144">
        <f t="shared" si="143"/>
        <v>0</v>
      </c>
      <c r="V1820" s="145" t="str">
        <f>VLOOKUP(K1820,'3-Productie normen'!A:AG,29,FALSE)</f>
        <v>S</v>
      </c>
      <c r="W1820" s="145"/>
      <c r="X1820" s="146"/>
      <c r="Y1820" s="147">
        <f t="shared" si="144"/>
        <v>453.6</v>
      </c>
    </row>
    <row r="1821" spans="1:25" s="148" customFormat="1" ht="13.9" customHeight="1">
      <c r="A1821" s="137">
        <v>1821</v>
      </c>
      <c r="B1821" s="138" t="s">
        <v>2352</v>
      </c>
      <c r="C1821" s="138" t="s">
        <v>2353</v>
      </c>
      <c r="D1821" s="138"/>
      <c r="E1821" s="2">
        <v>0</v>
      </c>
      <c r="F1821" s="2" t="s">
        <v>746</v>
      </c>
      <c r="G1821" s="2" t="s">
        <v>2688</v>
      </c>
      <c r="H1821" s="2"/>
      <c r="I1821" s="139" t="s">
        <v>46</v>
      </c>
      <c r="J1821" s="139" t="s">
        <v>320</v>
      </c>
      <c r="K1821" s="139" t="s">
        <v>321</v>
      </c>
      <c r="L1821" s="139" t="s">
        <v>294</v>
      </c>
      <c r="M1821" s="140"/>
      <c r="N1821" s="141">
        <v>5.33</v>
      </c>
      <c r="O1821" s="142">
        <f t="shared" si="140"/>
        <v>420</v>
      </c>
      <c r="P1821" s="2">
        <v>210</v>
      </c>
      <c r="Q1821" s="2">
        <v>210</v>
      </c>
      <c r="R1821" s="143" t="e">
        <f t="shared" si="141"/>
        <v>#DIV/0!</v>
      </c>
      <c r="S1821" s="143" t="e">
        <f t="shared" si="142"/>
        <v>#DIV/0!</v>
      </c>
      <c r="T1821" s="144">
        <f>IF(P1821="nio",0,IF(P1821&gt;0,VLOOKUP(K1821,'3-Productie normen'!A:W,VLOOKUP(P1821,'3-Productie normen'!$B$37:$C$59,2,FALSE),FALSE)))/VLOOKUP(B1821,'2-Kosten per locatie'!$A$11:$C$31,3,FALSE)</f>
        <v>0</v>
      </c>
      <c r="U1821" s="144">
        <f t="shared" si="143"/>
        <v>0</v>
      </c>
      <c r="V1821" s="145" t="str">
        <f>VLOOKUP(K1821,'3-Productie normen'!A:AG,29,FALSE)</f>
        <v>S</v>
      </c>
      <c r="W1821" s="145"/>
      <c r="X1821" s="146"/>
      <c r="Y1821" s="147">
        <f t="shared" si="144"/>
        <v>2238.6</v>
      </c>
    </row>
    <row r="1822" spans="1:25" s="148" customFormat="1" ht="13.9" customHeight="1">
      <c r="A1822" s="137">
        <v>1822</v>
      </c>
      <c r="B1822" s="138" t="s">
        <v>2352</v>
      </c>
      <c r="C1822" s="138" t="s">
        <v>2353</v>
      </c>
      <c r="D1822" s="138"/>
      <c r="E1822" s="2">
        <v>0</v>
      </c>
      <c r="F1822" s="2" t="s">
        <v>746</v>
      </c>
      <c r="G1822" s="2" t="s">
        <v>2689</v>
      </c>
      <c r="H1822" s="2"/>
      <c r="I1822" s="139" t="s">
        <v>46</v>
      </c>
      <c r="J1822" s="139" t="s">
        <v>323</v>
      </c>
      <c r="K1822" s="139" t="s">
        <v>321</v>
      </c>
      <c r="L1822" s="139" t="s">
        <v>294</v>
      </c>
      <c r="M1822" s="140"/>
      <c r="N1822" s="141">
        <v>1.1000000000000001</v>
      </c>
      <c r="O1822" s="142">
        <f t="shared" si="140"/>
        <v>420</v>
      </c>
      <c r="P1822" s="2">
        <v>210</v>
      </c>
      <c r="Q1822" s="2">
        <v>210</v>
      </c>
      <c r="R1822" s="143" t="e">
        <f t="shared" si="141"/>
        <v>#DIV/0!</v>
      </c>
      <c r="S1822" s="143" t="e">
        <f t="shared" si="142"/>
        <v>#DIV/0!</v>
      </c>
      <c r="T1822" s="144">
        <f>IF(P1822="nio",0,IF(P1822&gt;0,VLOOKUP(K1822,'3-Productie normen'!A:W,VLOOKUP(P1822,'3-Productie normen'!$B$37:$C$59,2,FALSE),FALSE)))/VLOOKUP(B1822,'2-Kosten per locatie'!$A$11:$C$31,3,FALSE)</f>
        <v>0</v>
      </c>
      <c r="U1822" s="144">
        <f t="shared" si="143"/>
        <v>0</v>
      </c>
      <c r="V1822" s="145" t="str">
        <f>VLOOKUP(K1822,'3-Productie normen'!A:AG,29,FALSE)</f>
        <v>S</v>
      </c>
      <c r="W1822" s="145"/>
      <c r="X1822" s="146"/>
      <c r="Y1822" s="147">
        <f t="shared" si="144"/>
        <v>462.00000000000006</v>
      </c>
    </row>
    <row r="1823" spans="1:25" s="148" customFormat="1" ht="13.9" customHeight="1">
      <c r="A1823" s="137">
        <v>1823</v>
      </c>
      <c r="B1823" s="138" t="s">
        <v>2352</v>
      </c>
      <c r="C1823" s="138" t="s">
        <v>2353</v>
      </c>
      <c r="D1823" s="138"/>
      <c r="E1823" s="2">
        <v>0</v>
      </c>
      <c r="F1823" s="2" t="s">
        <v>746</v>
      </c>
      <c r="G1823" s="2" t="s">
        <v>2690</v>
      </c>
      <c r="H1823" s="2"/>
      <c r="I1823" s="139" t="s">
        <v>46</v>
      </c>
      <c r="J1823" s="139" t="s">
        <v>320</v>
      </c>
      <c r="K1823" s="139" t="s">
        <v>321</v>
      </c>
      <c r="L1823" s="139" t="s">
        <v>294</v>
      </c>
      <c r="M1823" s="140"/>
      <c r="N1823" s="141">
        <v>6.49</v>
      </c>
      <c r="O1823" s="142">
        <f t="shared" si="140"/>
        <v>420</v>
      </c>
      <c r="P1823" s="2">
        <v>210</v>
      </c>
      <c r="Q1823" s="2">
        <v>210</v>
      </c>
      <c r="R1823" s="143" t="e">
        <f t="shared" si="141"/>
        <v>#DIV/0!</v>
      </c>
      <c r="S1823" s="143" t="e">
        <f t="shared" si="142"/>
        <v>#DIV/0!</v>
      </c>
      <c r="T1823" s="144">
        <f>IF(P1823="nio",0,IF(P1823&gt;0,VLOOKUP(K1823,'3-Productie normen'!A:W,VLOOKUP(P1823,'3-Productie normen'!$B$37:$C$59,2,FALSE),FALSE)))/VLOOKUP(B1823,'2-Kosten per locatie'!$A$11:$C$31,3,FALSE)</f>
        <v>0</v>
      </c>
      <c r="U1823" s="144">
        <f t="shared" si="143"/>
        <v>0</v>
      </c>
      <c r="V1823" s="145" t="str">
        <f>VLOOKUP(K1823,'3-Productie normen'!A:AG,29,FALSE)</f>
        <v>S</v>
      </c>
      <c r="W1823" s="145"/>
      <c r="X1823" s="146"/>
      <c r="Y1823" s="147">
        <f t="shared" si="144"/>
        <v>2725.8</v>
      </c>
    </row>
    <row r="1824" spans="1:25" s="148" customFormat="1" ht="13.9" customHeight="1">
      <c r="A1824" s="137">
        <v>1824</v>
      </c>
      <c r="B1824" s="138" t="s">
        <v>2352</v>
      </c>
      <c r="C1824" s="138" t="s">
        <v>2353</v>
      </c>
      <c r="D1824" s="138"/>
      <c r="E1824" s="2">
        <v>0</v>
      </c>
      <c r="F1824" s="2" t="s">
        <v>746</v>
      </c>
      <c r="G1824" s="2" t="s">
        <v>2691</v>
      </c>
      <c r="H1824" s="2"/>
      <c r="I1824" s="139" t="s">
        <v>46</v>
      </c>
      <c r="J1824" s="139" t="s">
        <v>323</v>
      </c>
      <c r="K1824" s="139" t="s">
        <v>321</v>
      </c>
      <c r="L1824" s="139" t="s">
        <v>294</v>
      </c>
      <c r="M1824" s="140"/>
      <c r="N1824" s="141">
        <v>1.1599999999999999</v>
      </c>
      <c r="O1824" s="142">
        <f t="shared" si="140"/>
        <v>420</v>
      </c>
      <c r="P1824" s="2">
        <v>210</v>
      </c>
      <c r="Q1824" s="2">
        <v>210</v>
      </c>
      <c r="R1824" s="143" t="e">
        <f t="shared" si="141"/>
        <v>#DIV/0!</v>
      </c>
      <c r="S1824" s="143" t="e">
        <f t="shared" si="142"/>
        <v>#DIV/0!</v>
      </c>
      <c r="T1824" s="144">
        <f>IF(P1824="nio",0,IF(P1824&gt;0,VLOOKUP(K1824,'3-Productie normen'!A:W,VLOOKUP(P1824,'3-Productie normen'!$B$37:$C$59,2,FALSE),FALSE)))/VLOOKUP(B1824,'2-Kosten per locatie'!$A$11:$C$31,3,FALSE)</f>
        <v>0</v>
      </c>
      <c r="U1824" s="144">
        <f t="shared" si="143"/>
        <v>0</v>
      </c>
      <c r="V1824" s="145" t="str">
        <f>VLOOKUP(K1824,'3-Productie normen'!A:AG,29,FALSE)</f>
        <v>S</v>
      </c>
      <c r="W1824" s="145"/>
      <c r="X1824" s="146"/>
      <c r="Y1824" s="147">
        <f t="shared" si="144"/>
        <v>487.2</v>
      </c>
    </row>
    <row r="1825" spans="1:25" s="148" customFormat="1" ht="13.9" customHeight="1">
      <c r="A1825" s="137">
        <v>1825</v>
      </c>
      <c r="B1825" s="138" t="s">
        <v>2352</v>
      </c>
      <c r="C1825" s="138" t="s">
        <v>2353</v>
      </c>
      <c r="D1825" s="138"/>
      <c r="E1825" s="2">
        <v>0</v>
      </c>
      <c r="F1825" s="2" t="s">
        <v>746</v>
      </c>
      <c r="G1825" s="2" t="s">
        <v>2692</v>
      </c>
      <c r="H1825" s="2"/>
      <c r="I1825" s="139" t="s">
        <v>46</v>
      </c>
      <c r="J1825" s="139" t="s">
        <v>323</v>
      </c>
      <c r="K1825" s="139" t="s">
        <v>321</v>
      </c>
      <c r="L1825" s="139" t="s">
        <v>294</v>
      </c>
      <c r="M1825" s="140"/>
      <c r="N1825" s="141">
        <v>1.1499999999999999</v>
      </c>
      <c r="O1825" s="142">
        <f t="shared" si="140"/>
        <v>420</v>
      </c>
      <c r="P1825" s="2">
        <v>210</v>
      </c>
      <c r="Q1825" s="2">
        <v>210</v>
      </c>
      <c r="R1825" s="143" t="e">
        <f t="shared" si="141"/>
        <v>#DIV/0!</v>
      </c>
      <c r="S1825" s="143" t="e">
        <f t="shared" si="142"/>
        <v>#DIV/0!</v>
      </c>
      <c r="T1825" s="144">
        <f>IF(P1825="nio",0,IF(P1825&gt;0,VLOOKUP(K1825,'3-Productie normen'!A:W,VLOOKUP(P1825,'3-Productie normen'!$B$37:$C$59,2,FALSE),FALSE)))/VLOOKUP(B1825,'2-Kosten per locatie'!$A$11:$C$31,3,FALSE)</f>
        <v>0</v>
      </c>
      <c r="U1825" s="144">
        <f t="shared" si="143"/>
        <v>0</v>
      </c>
      <c r="V1825" s="145" t="str">
        <f>VLOOKUP(K1825,'3-Productie normen'!A:AG,29,FALSE)</f>
        <v>S</v>
      </c>
      <c r="W1825" s="145"/>
      <c r="X1825" s="146"/>
      <c r="Y1825" s="147">
        <f t="shared" si="144"/>
        <v>482.99999999999994</v>
      </c>
    </row>
    <row r="1826" spans="1:25" s="148" customFormat="1" ht="13.9" customHeight="1">
      <c r="A1826" s="137">
        <v>1826</v>
      </c>
      <c r="B1826" s="138" t="s">
        <v>2352</v>
      </c>
      <c r="C1826" s="138" t="s">
        <v>2353</v>
      </c>
      <c r="D1826" s="138"/>
      <c r="E1826" s="2">
        <v>0</v>
      </c>
      <c r="F1826" s="2" t="s">
        <v>746</v>
      </c>
      <c r="G1826" s="2" t="s">
        <v>2693</v>
      </c>
      <c r="H1826" s="2"/>
      <c r="I1826" s="139" t="s">
        <v>46</v>
      </c>
      <c r="J1826" s="139" t="s">
        <v>323</v>
      </c>
      <c r="K1826" s="139" t="s">
        <v>321</v>
      </c>
      <c r="L1826" s="139" t="s">
        <v>294</v>
      </c>
      <c r="M1826" s="140"/>
      <c r="N1826" s="141">
        <v>1.1599999999999999</v>
      </c>
      <c r="O1826" s="142">
        <f t="shared" si="140"/>
        <v>420</v>
      </c>
      <c r="P1826" s="2">
        <v>210</v>
      </c>
      <c r="Q1826" s="2">
        <v>210</v>
      </c>
      <c r="R1826" s="143" t="e">
        <f t="shared" si="141"/>
        <v>#DIV/0!</v>
      </c>
      <c r="S1826" s="143" t="e">
        <f t="shared" si="142"/>
        <v>#DIV/0!</v>
      </c>
      <c r="T1826" s="144">
        <f>IF(P1826="nio",0,IF(P1826&gt;0,VLOOKUP(K1826,'3-Productie normen'!A:W,VLOOKUP(P1826,'3-Productie normen'!$B$37:$C$59,2,FALSE),FALSE)))/VLOOKUP(B1826,'2-Kosten per locatie'!$A$11:$C$31,3,FALSE)</f>
        <v>0</v>
      </c>
      <c r="U1826" s="144">
        <f t="shared" si="143"/>
        <v>0</v>
      </c>
      <c r="V1826" s="145" t="str">
        <f>VLOOKUP(K1826,'3-Productie normen'!A:AG,29,FALSE)</f>
        <v>S</v>
      </c>
      <c r="W1826" s="145"/>
      <c r="X1826" s="146"/>
      <c r="Y1826" s="147">
        <f t="shared" si="144"/>
        <v>487.2</v>
      </c>
    </row>
    <row r="1827" spans="1:25" s="148" customFormat="1" ht="13.9" customHeight="1">
      <c r="A1827" s="137">
        <v>1827</v>
      </c>
      <c r="B1827" s="138" t="s">
        <v>2352</v>
      </c>
      <c r="C1827" s="138" t="s">
        <v>2353</v>
      </c>
      <c r="D1827" s="138"/>
      <c r="E1827" s="2">
        <v>0</v>
      </c>
      <c r="F1827" s="2" t="s">
        <v>746</v>
      </c>
      <c r="G1827" s="2" t="s">
        <v>2694</v>
      </c>
      <c r="H1827" s="2"/>
      <c r="I1827" s="139" t="s">
        <v>46</v>
      </c>
      <c r="J1827" s="139" t="s">
        <v>323</v>
      </c>
      <c r="K1827" s="139" t="s">
        <v>321</v>
      </c>
      <c r="L1827" s="139" t="s">
        <v>294</v>
      </c>
      <c r="M1827" s="140"/>
      <c r="N1827" s="141">
        <v>1.1499999999999999</v>
      </c>
      <c r="O1827" s="142">
        <f t="shared" si="140"/>
        <v>420</v>
      </c>
      <c r="P1827" s="2">
        <v>210</v>
      </c>
      <c r="Q1827" s="2">
        <v>210</v>
      </c>
      <c r="R1827" s="143" t="e">
        <f t="shared" si="141"/>
        <v>#DIV/0!</v>
      </c>
      <c r="S1827" s="143" t="e">
        <f t="shared" si="142"/>
        <v>#DIV/0!</v>
      </c>
      <c r="T1827" s="144">
        <f>IF(P1827="nio",0,IF(P1827&gt;0,VLOOKUP(K1827,'3-Productie normen'!A:W,VLOOKUP(P1827,'3-Productie normen'!$B$37:$C$59,2,FALSE),FALSE)))/VLOOKUP(B1827,'2-Kosten per locatie'!$A$11:$C$31,3,FALSE)</f>
        <v>0</v>
      </c>
      <c r="U1827" s="144">
        <f t="shared" si="143"/>
        <v>0</v>
      </c>
      <c r="V1827" s="145" t="str">
        <f>VLOOKUP(K1827,'3-Productie normen'!A:AG,29,FALSE)</f>
        <v>S</v>
      </c>
      <c r="W1827" s="145"/>
      <c r="X1827" s="146"/>
      <c r="Y1827" s="147">
        <f t="shared" si="144"/>
        <v>482.99999999999994</v>
      </c>
    </row>
    <row r="1828" spans="1:25" s="148" customFormat="1" ht="13.9" customHeight="1">
      <c r="A1828" s="137">
        <v>1828</v>
      </c>
      <c r="B1828" s="138" t="s">
        <v>2352</v>
      </c>
      <c r="C1828" s="138" t="s">
        <v>2353</v>
      </c>
      <c r="D1828" s="138"/>
      <c r="E1828" s="2">
        <v>0</v>
      </c>
      <c r="F1828" s="2" t="s">
        <v>746</v>
      </c>
      <c r="G1828" s="2" t="s">
        <v>2695</v>
      </c>
      <c r="H1828" s="2" t="s">
        <v>1966</v>
      </c>
      <c r="I1828" s="139" t="s">
        <v>350</v>
      </c>
      <c r="J1828" s="139" t="s">
        <v>351</v>
      </c>
      <c r="K1828" s="139" t="s">
        <v>612</v>
      </c>
      <c r="L1828" s="139" t="s">
        <v>298</v>
      </c>
      <c r="M1828" s="140" t="s">
        <v>8160</v>
      </c>
      <c r="N1828" s="141">
        <v>272.87</v>
      </c>
      <c r="O1828" s="142">
        <f t="shared" si="140"/>
        <v>210</v>
      </c>
      <c r="P1828" s="2">
        <v>210</v>
      </c>
      <c r="Q1828" s="2"/>
      <c r="R1828" s="143" t="e">
        <f t="shared" si="141"/>
        <v>#DIV/0!</v>
      </c>
      <c r="S1828" s="143">
        <f t="shared" si="142"/>
        <v>0</v>
      </c>
      <c r="T1828" s="144">
        <f>IF(P1828="nio",0,IF(P1828&gt;0,VLOOKUP(K1828,'3-Productie normen'!A:W,VLOOKUP(P1828,'3-Productie normen'!$B$37:$C$59,2,FALSE),FALSE)))/VLOOKUP(B1828,'2-Kosten per locatie'!$A$11:$C$31,3,FALSE)</f>
        <v>0</v>
      </c>
      <c r="U1828" s="144">
        <f t="shared" si="143"/>
        <v>0</v>
      </c>
      <c r="V1828" s="145" t="str">
        <f>VLOOKUP(K1828,'3-Productie normen'!A:AG,29,FALSE)</f>
        <v>L</v>
      </c>
      <c r="W1828" s="145"/>
      <c r="X1828" s="146"/>
      <c r="Y1828" s="147">
        <f t="shared" si="144"/>
        <v>57302.700000000004</v>
      </c>
    </row>
    <row r="1829" spans="1:25" s="148" customFormat="1" ht="13.9" customHeight="1">
      <c r="A1829" s="137">
        <v>1829</v>
      </c>
      <c r="B1829" s="138" t="s">
        <v>2352</v>
      </c>
      <c r="C1829" s="138" t="s">
        <v>2353</v>
      </c>
      <c r="D1829" s="138"/>
      <c r="E1829" s="2">
        <v>0</v>
      </c>
      <c r="F1829" s="2" t="s">
        <v>746</v>
      </c>
      <c r="G1829" s="2" t="s">
        <v>2696</v>
      </c>
      <c r="H1829" s="2" t="s">
        <v>2195</v>
      </c>
      <c r="I1829" s="139" t="s">
        <v>267</v>
      </c>
      <c r="J1829" s="139" t="s">
        <v>267</v>
      </c>
      <c r="K1829" s="139" t="s">
        <v>267</v>
      </c>
      <c r="L1829" s="139" t="s">
        <v>298</v>
      </c>
      <c r="M1829" s="140" t="s">
        <v>8160</v>
      </c>
      <c r="N1829" s="141">
        <v>17.399999999999999</v>
      </c>
      <c r="O1829" s="142">
        <f t="shared" si="140"/>
        <v>2</v>
      </c>
      <c r="P1829" s="2">
        <v>2</v>
      </c>
      <c r="Q1829" s="2"/>
      <c r="R1829" s="143" t="e">
        <f t="shared" si="141"/>
        <v>#DIV/0!</v>
      </c>
      <c r="S1829" s="143">
        <f t="shared" si="142"/>
        <v>0</v>
      </c>
      <c r="T1829" s="144">
        <f>IF(P1829="nio",0,IF(P1829&gt;0,VLOOKUP(K1829,'3-Productie normen'!A:W,VLOOKUP(P1829,'3-Productie normen'!$B$37:$C$59,2,FALSE),FALSE)))/VLOOKUP(B1829,'2-Kosten per locatie'!$A$11:$C$31,3,FALSE)</f>
        <v>0</v>
      </c>
      <c r="U1829" s="144">
        <f t="shared" si="143"/>
        <v>0</v>
      </c>
      <c r="V1829" s="145" t="str">
        <f>VLOOKUP(K1829,'3-Productie normen'!A:AG,29,FALSE)</f>
        <v>V</v>
      </c>
      <c r="W1829" s="145"/>
      <c r="X1829" s="146"/>
      <c r="Y1829" s="147">
        <f t="shared" si="144"/>
        <v>34.799999999999997</v>
      </c>
    </row>
    <row r="1830" spans="1:25" s="148" customFormat="1" ht="13.9" customHeight="1">
      <c r="A1830" s="137">
        <v>1830</v>
      </c>
      <c r="B1830" s="138" t="s">
        <v>2352</v>
      </c>
      <c r="C1830" s="138" t="s">
        <v>2353</v>
      </c>
      <c r="D1830" s="138"/>
      <c r="E1830" s="2">
        <v>0</v>
      </c>
      <c r="F1830" s="2" t="s">
        <v>746</v>
      </c>
      <c r="G1830" s="2" t="s">
        <v>2697</v>
      </c>
      <c r="H1830" s="2" t="s">
        <v>2198</v>
      </c>
      <c r="I1830" s="139" t="s">
        <v>350</v>
      </c>
      <c r="J1830" s="139" t="s">
        <v>351</v>
      </c>
      <c r="K1830" s="139" t="s">
        <v>612</v>
      </c>
      <c r="L1830" s="139" t="s">
        <v>298</v>
      </c>
      <c r="M1830" s="140" t="s">
        <v>8160</v>
      </c>
      <c r="N1830" s="141">
        <v>147.6</v>
      </c>
      <c r="O1830" s="142">
        <f t="shared" si="140"/>
        <v>210</v>
      </c>
      <c r="P1830" s="2">
        <v>210</v>
      </c>
      <c r="Q1830" s="2"/>
      <c r="R1830" s="143" t="e">
        <f t="shared" si="141"/>
        <v>#DIV/0!</v>
      </c>
      <c r="S1830" s="143">
        <f t="shared" si="142"/>
        <v>0</v>
      </c>
      <c r="T1830" s="144">
        <f>IF(P1830="nio",0,IF(P1830&gt;0,VLOOKUP(K1830,'3-Productie normen'!A:W,VLOOKUP(P1830,'3-Productie normen'!$B$37:$C$59,2,FALSE),FALSE)))/VLOOKUP(B1830,'2-Kosten per locatie'!$A$11:$C$31,3,FALSE)</f>
        <v>0</v>
      </c>
      <c r="U1830" s="144">
        <f t="shared" si="143"/>
        <v>0</v>
      </c>
      <c r="V1830" s="145" t="str">
        <f>VLOOKUP(K1830,'3-Productie normen'!A:AG,29,FALSE)</f>
        <v>L</v>
      </c>
      <c r="W1830" s="145"/>
      <c r="X1830" s="146"/>
      <c r="Y1830" s="147">
        <f t="shared" si="144"/>
        <v>30996</v>
      </c>
    </row>
    <row r="1831" spans="1:25" s="148" customFormat="1" ht="13.9" customHeight="1">
      <c r="A1831" s="137">
        <v>1831</v>
      </c>
      <c r="B1831" s="138" t="s">
        <v>2352</v>
      </c>
      <c r="C1831" s="138" t="s">
        <v>2353</v>
      </c>
      <c r="D1831" s="138"/>
      <c r="E1831" s="2">
        <v>0</v>
      </c>
      <c r="F1831" s="2" t="s">
        <v>746</v>
      </c>
      <c r="G1831" s="2" t="s">
        <v>2698</v>
      </c>
      <c r="H1831" s="2" t="s">
        <v>2699</v>
      </c>
      <c r="I1831" s="139" t="s">
        <v>350</v>
      </c>
      <c r="J1831" s="139" t="s">
        <v>351</v>
      </c>
      <c r="K1831" s="139" t="s">
        <v>612</v>
      </c>
      <c r="L1831" s="139" t="s">
        <v>298</v>
      </c>
      <c r="M1831" s="140" t="s">
        <v>8160</v>
      </c>
      <c r="N1831" s="141">
        <v>51.54</v>
      </c>
      <c r="O1831" s="142">
        <f t="shared" si="140"/>
        <v>210</v>
      </c>
      <c r="P1831" s="2">
        <v>210</v>
      </c>
      <c r="Q1831" s="2"/>
      <c r="R1831" s="143" t="e">
        <f t="shared" si="141"/>
        <v>#DIV/0!</v>
      </c>
      <c r="S1831" s="143">
        <f t="shared" si="142"/>
        <v>0</v>
      </c>
      <c r="T1831" s="144">
        <f>IF(P1831="nio",0,IF(P1831&gt;0,VLOOKUP(K1831,'3-Productie normen'!A:W,VLOOKUP(P1831,'3-Productie normen'!$B$37:$C$59,2,FALSE),FALSE)))/VLOOKUP(B1831,'2-Kosten per locatie'!$A$11:$C$31,3,FALSE)</f>
        <v>0</v>
      </c>
      <c r="U1831" s="144">
        <f t="shared" si="143"/>
        <v>0</v>
      </c>
      <c r="V1831" s="145" t="str">
        <f>VLOOKUP(K1831,'3-Productie normen'!A:AG,29,FALSE)</f>
        <v>L</v>
      </c>
      <c r="W1831" s="145"/>
      <c r="X1831" s="146"/>
      <c r="Y1831" s="147">
        <f t="shared" si="144"/>
        <v>10823.4</v>
      </c>
    </row>
    <row r="1832" spans="1:25" s="148" customFormat="1" ht="13.9" customHeight="1">
      <c r="A1832" s="137">
        <v>1832</v>
      </c>
      <c r="B1832" s="138" t="s">
        <v>2352</v>
      </c>
      <c r="C1832" s="138" t="s">
        <v>2353</v>
      </c>
      <c r="D1832" s="138"/>
      <c r="E1832" s="2">
        <v>0</v>
      </c>
      <c r="F1832" s="2" t="s">
        <v>746</v>
      </c>
      <c r="G1832" s="2" t="s">
        <v>2700</v>
      </c>
      <c r="H1832" s="2" t="s">
        <v>2701</v>
      </c>
      <c r="I1832" s="139" t="s">
        <v>350</v>
      </c>
      <c r="J1832" s="139" t="s">
        <v>351</v>
      </c>
      <c r="K1832" s="139" t="s">
        <v>612</v>
      </c>
      <c r="L1832" s="139" t="s">
        <v>298</v>
      </c>
      <c r="M1832" s="140" t="s">
        <v>8160</v>
      </c>
      <c r="N1832" s="141">
        <v>55.46</v>
      </c>
      <c r="O1832" s="142">
        <f t="shared" si="140"/>
        <v>210</v>
      </c>
      <c r="P1832" s="2">
        <v>210</v>
      </c>
      <c r="Q1832" s="2"/>
      <c r="R1832" s="143" t="e">
        <f t="shared" si="141"/>
        <v>#DIV/0!</v>
      </c>
      <c r="S1832" s="143">
        <f t="shared" si="142"/>
        <v>0</v>
      </c>
      <c r="T1832" s="144">
        <f>IF(P1832="nio",0,IF(P1832&gt;0,VLOOKUP(K1832,'3-Productie normen'!A:W,VLOOKUP(P1832,'3-Productie normen'!$B$37:$C$59,2,FALSE),FALSE)))/VLOOKUP(B1832,'2-Kosten per locatie'!$A$11:$C$31,3,FALSE)</f>
        <v>0</v>
      </c>
      <c r="U1832" s="144">
        <f t="shared" si="143"/>
        <v>0</v>
      </c>
      <c r="V1832" s="145" t="str">
        <f>VLOOKUP(K1832,'3-Productie normen'!A:AG,29,FALSE)</f>
        <v>L</v>
      </c>
      <c r="W1832" s="145"/>
      <c r="X1832" s="146"/>
      <c r="Y1832" s="147">
        <f t="shared" si="144"/>
        <v>11646.6</v>
      </c>
    </row>
    <row r="1833" spans="1:25" s="148" customFormat="1" ht="13.9" customHeight="1">
      <c r="A1833" s="137">
        <v>1833</v>
      </c>
      <c r="B1833" s="138" t="s">
        <v>2352</v>
      </c>
      <c r="C1833" s="138" t="s">
        <v>2353</v>
      </c>
      <c r="D1833" s="138"/>
      <c r="E1833" s="2">
        <v>0</v>
      </c>
      <c r="F1833" s="2" t="s">
        <v>746</v>
      </c>
      <c r="G1833" s="2" t="s">
        <v>2702</v>
      </c>
      <c r="H1833" s="2" t="s">
        <v>2703</v>
      </c>
      <c r="I1833" s="139" t="s">
        <v>350</v>
      </c>
      <c r="J1833" s="139" t="s">
        <v>351</v>
      </c>
      <c r="K1833" s="139" t="s">
        <v>612</v>
      </c>
      <c r="L1833" s="139" t="s">
        <v>298</v>
      </c>
      <c r="M1833" s="140" t="s">
        <v>8160</v>
      </c>
      <c r="N1833" s="141">
        <v>55.45</v>
      </c>
      <c r="O1833" s="142">
        <f t="shared" si="140"/>
        <v>210</v>
      </c>
      <c r="P1833" s="2">
        <v>210</v>
      </c>
      <c r="Q1833" s="2"/>
      <c r="R1833" s="143" t="e">
        <f t="shared" si="141"/>
        <v>#DIV/0!</v>
      </c>
      <c r="S1833" s="143">
        <f t="shared" si="142"/>
        <v>0</v>
      </c>
      <c r="T1833" s="144">
        <f>IF(P1833="nio",0,IF(P1833&gt;0,VLOOKUP(K1833,'3-Productie normen'!A:W,VLOOKUP(P1833,'3-Productie normen'!$B$37:$C$59,2,FALSE),FALSE)))/VLOOKUP(B1833,'2-Kosten per locatie'!$A$11:$C$31,3,FALSE)</f>
        <v>0</v>
      </c>
      <c r="U1833" s="144">
        <f t="shared" si="143"/>
        <v>0</v>
      </c>
      <c r="V1833" s="145" t="str">
        <f>VLOOKUP(K1833,'3-Productie normen'!A:AG,29,FALSE)</f>
        <v>L</v>
      </c>
      <c r="W1833" s="145"/>
      <c r="X1833" s="146"/>
      <c r="Y1833" s="147">
        <f t="shared" si="144"/>
        <v>11644.5</v>
      </c>
    </row>
    <row r="1834" spans="1:25" s="148" customFormat="1" ht="13.9" customHeight="1">
      <c r="A1834" s="137">
        <v>1834</v>
      </c>
      <c r="B1834" s="138" t="s">
        <v>2352</v>
      </c>
      <c r="C1834" s="138" t="s">
        <v>2353</v>
      </c>
      <c r="D1834" s="138"/>
      <c r="E1834" s="2">
        <v>0</v>
      </c>
      <c r="F1834" s="2" t="s">
        <v>746</v>
      </c>
      <c r="G1834" s="2" t="s">
        <v>2704</v>
      </c>
      <c r="H1834" s="2" t="s">
        <v>2705</v>
      </c>
      <c r="I1834" s="139" t="s">
        <v>350</v>
      </c>
      <c r="J1834" s="139" t="s">
        <v>351</v>
      </c>
      <c r="K1834" s="139" t="s">
        <v>612</v>
      </c>
      <c r="L1834" s="139" t="s">
        <v>298</v>
      </c>
      <c r="M1834" s="140" t="s">
        <v>8160</v>
      </c>
      <c r="N1834" s="141">
        <v>55.45</v>
      </c>
      <c r="O1834" s="142">
        <f t="shared" si="140"/>
        <v>210</v>
      </c>
      <c r="P1834" s="2">
        <v>210</v>
      </c>
      <c r="Q1834" s="2"/>
      <c r="R1834" s="143" t="e">
        <f t="shared" si="141"/>
        <v>#DIV/0!</v>
      </c>
      <c r="S1834" s="143">
        <f t="shared" si="142"/>
        <v>0</v>
      </c>
      <c r="T1834" s="144">
        <f>IF(P1834="nio",0,IF(P1834&gt;0,VLOOKUP(K1834,'3-Productie normen'!A:W,VLOOKUP(P1834,'3-Productie normen'!$B$37:$C$59,2,FALSE),FALSE)))/VLOOKUP(B1834,'2-Kosten per locatie'!$A$11:$C$31,3,FALSE)</f>
        <v>0</v>
      </c>
      <c r="U1834" s="144">
        <f t="shared" si="143"/>
        <v>0</v>
      </c>
      <c r="V1834" s="145" t="str">
        <f>VLOOKUP(K1834,'3-Productie normen'!A:AG,29,FALSE)</f>
        <v>L</v>
      </c>
      <c r="W1834" s="145"/>
      <c r="X1834" s="146"/>
      <c r="Y1834" s="147">
        <f t="shared" si="144"/>
        <v>11644.5</v>
      </c>
    </row>
    <row r="1835" spans="1:25" s="148" customFormat="1" ht="13.9" customHeight="1">
      <c r="A1835" s="137">
        <v>1835</v>
      </c>
      <c r="B1835" s="138" t="s">
        <v>2352</v>
      </c>
      <c r="C1835" s="138" t="s">
        <v>2353</v>
      </c>
      <c r="D1835" s="138"/>
      <c r="E1835" s="2">
        <v>0</v>
      </c>
      <c r="F1835" s="2" t="s">
        <v>746</v>
      </c>
      <c r="G1835" s="2" t="s">
        <v>2706</v>
      </c>
      <c r="H1835" s="2" t="s">
        <v>2707</v>
      </c>
      <c r="I1835" s="139" t="s">
        <v>350</v>
      </c>
      <c r="J1835" s="139" t="s">
        <v>351</v>
      </c>
      <c r="K1835" s="139" t="s">
        <v>612</v>
      </c>
      <c r="L1835" s="139" t="s">
        <v>298</v>
      </c>
      <c r="M1835" s="140" t="s">
        <v>8160</v>
      </c>
      <c r="N1835" s="141">
        <v>93.99</v>
      </c>
      <c r="O1835" s="142">
        <f t="shared" si="140"/>
        <v>210</v>
      </c>
      <c r="P1835" s="2">
        <v>210</v>
      </c>
      <c r="Q1835" s="2"/>
      <c r="R1835" s="143" t="e">
        <f t="shared" si="141"/>
        <v>#DIV/0!</v>
      </c>
      <c r="S1835" s="143">
        <f t="shared" si="142"/>
        <v>0</v>
      </c>
      <c r="T1835" s="144">
        <f>IF(P1835="nio",0,IF(P1835&gt;0,VLOOKUP(K1835,'3-Productie normen'!A:W,VLOOKUP(P1835,'3-Productie normen'!$B$37:$C$59,2,FALSE),FALSE)))/VLOOKUP(B1835,'2-Kosten per locatie'!$A$11:$C$31,3,FALSE)</f>
        <v>0</v>
      </c>
      <c r="U1835" s="144">
        <f t="shared" si="143"/>
        <v>0</v>
      </c>
      <c r="V1835" s="145" t="str">
        <f>VLOOKUP(K1835,'3-Productie normen'!A:AG,29,FALSE)</f>
        <v>L</v>
      </c>
      <c r="W1835" s="145"/>
      <c r="X1835" s="146"/>
      <c r="Y1835" s="147">
        <f t="shared" si="144"/>
        <v>19737.899999999998</v>
      </c>
    </row>
    <row r="1836" spans="1:25" s="148" customFormat="1" ht="13.9" customHeight="1">
      <c r="A1836" s="137">
        <v>1836</v>
      </c>
      <c r="B1836" s="138" t="s">
        <v>2352</v>
      </c>
      <c r="C1836" s="138" t="s">
        <v>2353</v>
      </c>
      <c r="D1836" s="138"/>
      <c r="E1836" s="2">
        <v>0</v>
      </c>
      <c r="F1836" s="2" t="s">
        <v>746</v>
      </c>
      <c r="G1836" s="2" t="s">
        <v>2708</v>
      </c>
      <c r="H1836" s="2" t="s">
        <v>2709</v>
      </c>
      <c r="I1836" s="139" t="s">
        <v>350</v>
      </c>
      <c r="J1836" s="139" t="s">
        <v>351</v>
      </c>
      <c r="K1836" s="139" t="s">
        <v>612</v>
      </c>
      <c r="L1836" s="139" t="s">
        <v>298</v>
      </c>
      <c r="M1836" s="140" t="s">
        <v>8160</v>
      </c>
      <c r="N1836" s="141">
        <v>25.97</v>
      </c>
      <c r="O1836" s="142">
        <f t="shared" si="140"/>
        <v>210</v>
      </c>
      <c r="P1836" s="2">
        <v>210</v>
      </c>
      <c r="Q1836" s="2"/>
      <c r="R1836" s="143" t="e">
        <f t="shared" si="141"/>
        <v>#DIV/0!</v>
      </c>
      <c r="S1836" s="143">
        <f t="shared" si="142"/>
        <v>0</v>
      </c>
      <c r="T1836" s="144">
        <f>IF(P1836="nio",0,IF(P1836&gt;0,VLOOKUP(K1836,'3-Productie normen'!A:W,VLOOKUP(P1836,'3-Productie normen'!$B$37:$C$59,2,FALSE),FALSE)))/VLOOKUP(B1836,'2-Kosten per locatie'!$A$11:$C$31,3,FALSE)</f>
        <v>0</v>
      </c>
      <c r="U1836" s="144">
        <f t="shared" si="143"/>
        <v>0</v>
      </c>
      <c r="V1836" s="145" t="str">
        <f>VLOOKUP(K1836,'3-Productie normen'!A:AG,29,FALSE)</f>
        <v>L</v>
      </c>
      <c r="W1836" s="145"/>
      <c r="X1836" s="146"/>
      <c r="Y1836" s="147">
        <f t="shared" si="144"/>
        <v>5453.7</v>
      </c>
    </row>
    <row r="1837" spans="1:25" s="148" customFormat="1" ht="13.9" customHeight="1">
      <c r="A1837" s="137">
        <v>1837</v>
      </c>
      <c r="B1837" s="138" t="s">
        <v>2352</v>
      </c>
      <c r="C1837" s="138" t="s">
        <v>2353</v>
      </c>
      <c r="D1837" s="138"/>
      <c r="E1837" s="2">
        <v>0</v>
      </c>
      <c r="F1837" s="2" t="s">
        <v>746</v>
      </c>
      <c r="G1837" s="2" t="s">
        <v>2710</v>
      </c>
      <c r="H1837" s="2" t="s">
        <v>2711</v>
      </c>
      <c r="I1837" s="139" t="s">
        <v>350</v>
      </c>
      <c r="J1837" s="139" t="s">
        <v>351</v>
      </c>
      <c r="K1837" s="139" t="s">
        <v>612</v>
      </c>
      <c r="L1837" s="139" t="s">
        <v>298</v>
      </c>
      <c r="M1837" s="140" t="s">
        <v>8160</v>
      </c>
      <c r="N1837" s="141">
        <v>44.12</v>
      </c>
      <c r="O1837" s="142">
        <f t="shared" si="140"/>
        <v>210</v>
      </c>
      <c r="P1837" s="2">
        <v>210</v>
      </c>
      <c r="Q1837" s="2"/>
      <c r="R1837" s="143" t="e">
        <f t="shared" si="141"/>
        <v>#DIV/0!</v>
      </c>
      <c r="S1837" s="143">
        <f t="shared" si="142"/>
        <v>0</v>
      </c>
      <c r="T1837" s="144">
        <f>IF(P1837="nio",0,IF(P1837&gt;0,VLOOKUP(K1837,'3-Productie normen'!A:W,VLOOKUP(P1837,'3-Productie normen'!$B$37:$C$59,2,FALSE),FALSE)))/VLOOKUP(B1837,'2-Kosten per locatie'!$A$11:$C$31,3,FALSE)</f>
        <v>0</v>
      </c>
      <c r="U1837" s="144">
        <f t="shared" si="143"/>
        <v>0</v>
      </c>
      <c r="V1837" s="145" t="str">
        <f>VLOOKUP(K1837,'3-Productie normen'!A:AG,29,FALSE)</f>
        <v>L</v>
      </c>
      <c r="W1837" s="145"/>
      <c r="X1837" s="146"/>
      <c r="Y1837" s="147">
        <f t="shared" si="144"/>
        <v>9265.1999999999989</v>
      </c>
    </row>
    <row r="1838" spans="1:25" s="148" customFormat="1" ht="13.9" customHeight="1">
      <c r="A1838" s="137">
        <v>1838</v>
      </c>
      <c r="B1838" s="138" t="s">
        <v>2352</v>
      </c>
      <c r="C1838" s="138" t="s">
        <v>2353</v>
      </c>
      <c r="D1838" s="138"/>
      <c r="E1838" s="2">
        <v>0</v>
      </c>
      <c r="F1838" s="2" t="s">
        <v>746</v>
      </c>
      <c r="G1838" s="2" t="s">
        <v>2712</v>
      </c>
      <c r="H1838" s="2" t="s">
        <v>2713</v>
      </c>
      <c r="I1838" s="139" t="s">
        <v>350</v>
      </c>
      <c r="J1838" s="139" t="s">
        <v>351</v>
      </c>
      <c r="K1838" s="139" t="s">
        <v>612</v>
      </c>
      <c r="L1838" s="139" t="s">
        <v>298</v>
      </c>
      <c r="M1838" s="140" t="s">
        <v>8160</v>
      </c>
      <c r="N1838" s="141">
        <v>21.77</v>
      </c>
      <c r="O1838" s="142">
        <f t="shared" si="140"/>
        <v>210</v>
      </c>
      <c r="P1838" s="2">
        <v>210</v>
      </c>
      <c r="Q1838" s="2"/>
      <c r="R1838" s="143" t="e">
        <f t="shared" si="141"/>
        <v>#DIV/0!</v>
      </c>
      <c r="S1838" s="143">
        <f t="shared" si="142"/>
        <v>0</v>
      </c>
      <c r="T1838" s="144">
        <f>IF(P1838="nio",0,IF(P1838&gt;0,VLOOKUP(K1838,'3-Productie normen'!A:W,VLOOKUP(P1838,'3-Productie normen'!$B$37:$C$59,2,FALSE),FALSE)))/VLOOKUP(B1838,'2-Kosten per locatie'!$A$11:$C$31,3,FALSE)</f>
        <v>0</v>
      </c>
      <c r="U1838" s="144">
        <f t="shared" si="143"/>
        <v>0</v>
      </c>
      <c r="V1838" s="145" t="str">
        <f>VLOOKUP(K1838,'3-Productie normen'!A:AG,29,FALSE)</f>
        <v>L</v>
      </c>
      <c r="W1838" s="145"/>
      <c r="X1838" s="146"/>
      <c r="Y1838" s="147">
        <f t="shared" si="144"/>
        <v>4571.7</v>
      </c>
    </row>
    <row r="1839" spans="1:25" s="148" customFormat="1" ht="13.9" customHeight="1">
      <c r="A1839" s="137">
        <v>1839</v>
      </c>
      <c r="B1839" s="138" t="s">
        <v>2352</v>
      </c>
      <c r="C1839" s="138" t="s">
        <v>2353</v>
      </c>
      <c r="D1839" s="138"/>
      <c r="E1839" s="2">
        <v>0</v>
      </c>
      <c r="F1839" s="2" t="s">
        <v>746</v>
      </c>
      <c r="G1839" s="2" t="s">
        <v>2714</v>
      </c>
      <c r="H1839" s="2" t="s">
        <v>2715</v>
      </c>
      <c r="I1839" s="139" t="s">
        <v>277</v>
      </c>
      <c r="J1839" s="139" t="s">
        <v>2544</v>
      </c>
      <c r="K1839" s="139" t="s">
        <v>478</v>
      </c>
      <c r="L1839" s="139" t="s">
        <v>298</v>
      </c>
      <c r="M1839" s="140" t="s">
        <v>8160</v>
      </c>
      <c r="N1839" s="141">
        <v>44.12</v>
      </c>
      <c r="O1839" s="142">
        <f t="shared" si="140"/>
        <v>84</v>
      </c>
      <c r="P1839" s="2">
        <v>84</v>
      </c>
      <c r="Q1839" s="2"/>
      <c r="R1839" s="143" t="e">
        <f t="shared" si="141"/>
        <v>#DIV/0!</v>
      </c>
      <c r="S1839" s="143">
        <f t="shared" si="142"/>
        <v>0</v>
      </c>
      <c r="T1839" s="144">
        <f>IF(P1839="nio",0,IF(P1839&gt;0,VLOOKUP(K1839,'3-Productie normen'!A:W,VLOOKUP(P1839,'3-Productie normen'!$B$37:$C$59,2,FALSE),FALSE)))/VLOOKUP(B1839,'2-Kosten per locatie'!$A$11:$C$31,3,FALSE)</f>
        <v>0</v>
      </c>
      <c r="U1839" s="144">
        <f t="shared" si="143"/>
        <v>0</v>
      </c>
      <c r="V1839" s="145" t="str">
        <f>VLOOKUP(K1839,'3-Productie normen'!A:AG,29,FALSE)</f>
        <v>B</v>
      </c>
      <c r="W1839" s="145"/>
      <c r="X1839" s="146"/>
      <c r="Y1839" s="147">
        <f t="shared" si="144"/>
        <v>3706.08</v>
      </c>
    </row>
    <row r="1840" spans="1:25" s="148" customFormat="1" ht="13.9" customHeight="1">
      <c r="A1840" s="137">
        <v>1840</v>
      </c>
      <c r="B1840" s="138" t="s">
        <v>2352</v>
      </c>
      <c r="C1840" s="138" t="s">
        <v>2353</v>
      </c>
      <c r="D1840" s="138"/>
      <c r="E1840" s="2">
        <v>0</v>
      </c>
      <c r="F1840" s="2" t="s">
        <v>746</v>
      </c>
      <c r="G1840" s="2" t="s">
        <v>2716</v>
      </c>
      <c r="H1840" s="2" t="s">
        <v>2717</v>
      </c>
      <c r="I1840" s="139" t="s">
        <v>350</v>
      </c>
      <c r="J1840" s="139" t="s">
        <v>351</v>
      </c>
      <c r="K1840" s="139" t="s">
        <v>612</v>
      </c>
      <c r="L1840" s="139" t="s">
        <v>298</v>
      </c>
      <c r="M1840" s="140" t="s">
        <v>8160</v>
      </c>
      <c r="N1840" s="141">
        <v>44.12</v>
      </c>
      <c r="O1840" s="142">
        <f t="shared" si="140"/>
        <v>210</v>
      </c>
      <c r="P1840" s="2">
        <v>210</v>
      </c>
      <c r="Q1840" s="2"/>
      <c r="R1840" s="143" t="e">
        <f t="shared" si="141"/>
        <v>#DIV/0!</v>
      </c>
      <c r="S1840" s="143">
        <f t="shared" si="142"/>
        <v>0</v>
      </c>
      <c r="T1840" s="144">
        <f>IF(P1840="nio",0,IF(P1840&gt;0,VLOOKUP(K1840,'3-Productie normen'!A:W,VLOOKUP(P1840,'3-Productie normen'!$B$37:$C$59,2,FALSE),FALSE)))/VLOOKUP(B1840,'2-Kosten per locatie'!$A$11:$C$31,3,FALSE)</f>
        <v>0</v>
      </c>
      <c r="U1840" s="144">
        <f t="shared" si="143"/>
        <v>0</v>
      </c>
      <c r="V1840" s="145" t="str">
        <f>VLOOKUP(K1840,'3-Productie normen'!A:AG,29,FALSE)</f>
        <v>L</v>
      </c>
      <c r="W1840" s="145"/>
      <c r="X1840" s="146"/>
      <c r="Y1840" s="147">
        <f t="shared" si="144"/>
        <v>9265.1999999999989</v>
      </c>
    </row>
    <row r="1841" spans="1:25" s="148" customFormat="1" ht="13.9" customHeight="1">
      <c r="A1841" s="137">
        <v>1841</v>
      </c>
      <c r="B1841" s="138" t="s">
        <v>2352</v>
      </c>
      <c r="C1841" s="138" t="s">
        <v>2353</v>
      </c>
      <c r="D1841" s="138"/>
      <c r="E1841" s="2">
        <v>0</v>
      </c>
      <c r="F1841" s="2" t="s">
        <v>746</v>
      </c>
      <c r="G1841" s="2" t="s">
        <v>2718</v>
      </c>
      <c r="H1841" s="2" t="s">
        <v>2719</v>
      </c>
      <c r="I1841" s="139" t="s">
        <v>277</v>
      </c>
      <c r="J1841" s="139" t="s">
        <v>277</v>
      </c>
      <c r="K1841" s="139" t="s">
        <v>478</v>
      </c>
      <c r="L1841" s="139" t="s">
        <v>298</v>
      </c>
      <c r="M1841" s="140" t="s">
        <v>8160</v>
      </c>
      <c r="N1841" s="141">
        <v>46.53</v>
      </c>
      <c r="O1841" s="142">
        <f t="shared" si="140"/>
        <v>84</v>
      </c>
      <c r="P1841" s="2">
        <v>84</v>
      </c>
      <c r="Q1841" s="2"/>
      <c r="R1841" s="143" t="e">
        <f t="shared" si="141"/>
        <v>#DIV/0!</v>
      </c>
      <c r="S1841" s="143">
        <f t="shared" si="142"/>
        <v>0</v>
      </c>
      <c r="T1841" s="144">
        <f>IF(P1841="nio",0,IF(P1841&gt;0,VLOOKUP(K1841,'3-Productie normen'!A:W,VLOOKUP(P1841,'3-Productie normen'!$B$37:$C$59,2,FALSE),FALSE)))/VLOOKUP(B1841,'2-Kosten per locatie'!$A$11:$C$31,3,FALSE)</f>
        <v>0</v>
      </c>
      <c r="U1841" s="144">
        <f t="shared" si="143"/>
        <v>0</v>
      </c>
      <c r="V1841" s="145" t="str">
        <f>VLOOKUP(K1841,'3-Productie normen'!A:AG,29,FALSE)</f>
        <v>B</v>
      </c>
      <c r="W1841" s="145"/>
      <c r="X1841" s="146"/>
      <c r="Y1841" s="147">
        <f t="shared" si="144"/>
        <v>3908.52</v>
      </c>
    </row>
    <row r="1842" spans="1:25" s="148" customFormat="1" ht="13.9" customHeight="1">
      <c r="A1842" s="137">
        <v>1842</v>
      </c>
      <c r="B1842" s="138" t="s">
        <v>2352</v>
      </c>
      <c r="C1842" s="138" t="s">
        <v>2353</v>
      </c>
      <c r="D1842" s="138"/>
      <c r="E1842" s="2">
        <v>0</v>
      </c>
      <c r="F1842" s="2" t="s">
        <v>746</v>
      </c>
      <c r="G1842" s="2" t="s">
        <v>2720</v>
      </c>
      <c r="H1842" s="2" t="s">
        <v>1960</v>
      </c>
      <c r="I1842" s="139" t="s">
        <v>277</v>
      </c>
      <c r="J1842" s="139" t="s">
        <v>277</v>
      </c>
      <c r="K1842" s="139" t="s">
        <v>478</v>
      </c>
      <c r="L1842" s="139" t="s">
        <v>298</v>
      </c>
      <c r="M1842" s="140" t="s">
        <v>8160</v>
      </c>
      <c r="N1842" s="141">
        <v>17.489999999999998</v>
      </c>
      <c r="O1842" s="142">
        <f t="shared" si="140"/>
        <v>84</v>
      </c>
      <c r="P1842" s="2">
        <v>84</v>
      </c>
      <c r="Q1842" s="2"/>
      <c r="R1842" s="143" t="e">
        <f t="shared" si="141"/>
        <v>#DIV/0!</v>
      </c>
      <c r="S1842" s="143">
        <f t="shared" si="142"/>
        <v>0</v>
      </c>
      <c r="T1842" s="144">
        <f>IF(P1842="nio",0,IF(P1842&gt;0,VLOOKUP(K1842,'3-Productie normen'!A:W,VLOOKUP(P1842,'3-Productie normen'!$B$37:$C$59,2,FALSE),FALSE)))/VLOOKUP(B1842,'2-Kosten per locatie'!$A$11:$C$31,3,FALSE)</f>
        <v>0</v>
      </c>
      <c r="U1842" s="144">
        <f t="shared" si="143"/>
        <v>0</v>
      </c>
      <c r="V1842" s="145" t="str">
        <f>VLOOKUP(K1842,'3-Productie normen'!A:AG,29,FALSE)</f>
        <v>B</v>
      </c>
      <c r="W1842" s="145"/>
      <c r="X1842" s="146"/>
      <c r="Y1842" s="147">
        <f t="shared" si="144"/>
        <v>1469.1599999999999</v>
      </c>
    </row>
    <row r="1843" spans="1:25" s="148" customFormat="1" ht="13.9" customHeight="1">
      <c r="A1843" s="137">
        <v>1843</v>
      </c>
      <c r="B1843" s="138" t="s">
        <v>2352</v>
      </c>
      <c r="C1843" s="138" t="s">
        <v>2353</v>
      </c>
      <c r="D1843" s="138"/>
      <c r="E1843" s="2">
        <v>0</v>
      </c>
      <c r="F1843" s="2" t="s">
        <v>746</v>
      </c>
      <c r="G1843" s="2" t="s">
        <v>2721</v>
      </c>
      <c r="H1843" s="2" t="s">
        <v>2722</v>
      </c>
      <c r="I1843" s="139" t="s">
        <v>277</v>
      </c>
      <c r="J1843" s="139" t="s">
        <v>277</v>
      </c>
      <c r="K1843" s="139" t="s">
        <v>478</v>
      </c>
      <c r="L1843" s="139" t="s">
        <v>298</v>
      </c>
      <c r="M1843" s="140" t="s">
        <v>8160</v>
      </c>
      <c r="N1843" s="141">
        <v>37.06</v>
      </c>
      <c r="O1843" s="142">
        <f t="shared" si="140"/>
        <v>84</v>
      </c>
      <c r="P1843" s="2">
        <v>84</v>
      </c>
      <c r="Q1843" s="2"/>
      <c r="R1843" s="143" t="e">
        <f t="shared" si="141"/>
        <v>#DIV/0!</v>
      </c>
      <c r="S1843" s="143">
        <f t="shared" si="142"/>
        <v>0</v>
      </c>
      <c r="T1843" s="144">
        <f>IF(P1843="nio",0,IF(P1843&gt;0,VLOOKUP(K1843,'3-Productie normen'!A:W,VLOOKUP(P1843,'3-Productie normen'!$B$37:$C$59,2,FALSE),FALSE)))/VLOOKUP(B1843,'2-Kosten per locatie'!$A$11:$C$31,3,FALSE)</f>
        <v>0</v>
      </c>
      <c r="U1843" s="144">
        <f t="shared" si="143"/>
        <v>0</v>
      </c>
      <c r="V1843" s="145" t="str">
        <f>VLOOKUP(K1843,'3-Productie normen'!A:AG,29,FALSE)</f>
        <v>B</v>
      </c>
      <c r="W1843" s="145"/>
      <c r="X1843" s="146"/>
      <c r="Y1843" s="147">
        <f t="shared" si="144"/>
        <v>3113.04</v>
      </c>
    </row>
    <row r="1844" spans="1:25" s="148" customFormat="1" ht="13.9" customHeight="1">
      <c r="A1844" s="137">
        <v>1844</v>
      </c>
      <c r="B1844" s="138" t="s">
        <v>2352</v>
      </c>
      <c r="C1844" s="138" t="s">
        <v>2353</v>
      </c>
      <c r="D1844" s="138"/>
      <c r="E1844" s="2">
        <v>0</v>
      </c>
      <c r="F1844" s="2" t="s">
        <v>746</v>
      </c>
      <c r="G1844" s="2" t="s">
        <v>2723</v>
      </c>
      <c r="H1844" s="2" t="s">
        <v>2724</v>
      </c>
      <c r="I1844" s="139" t="s">
        <v>350</v>
      </c>
      <c r="J1844" s="139" t="s">
        <v>351</v>
      </c>
      <c r="K1844" s="139" t="s">
        <v>612</v>
      </c>
      <c r="L1844" s="139" t="s">
        <v>298</v>
      </c>
      <c r="M1844" s="140" t="s">
        <v>8160</v>
      </c>
      <c r="N1844" s="141">
        <v>81.97</v>
      </c>
      <c r="O1844" s="142">
        <f t="shared" si="140"/>
        <v>210</v>
      </c>
      <c r="P1844" s="2">
        <v>210</v>
      </c>
      <c r="Q1844" s="2"/>
      <c r="R1844" s="143" t="e">
        <f t="shared" si="141"/>
        <v>#DIV/0!</v>
      </c>
      <c r="S1844" s="143">
        <f t="shared" si="142"/>
        <v>0</v>
      </c>
      <c r="T1844" s="144">
        <f>IF(P1844="nio",0,IF(P1844&gt;0,VLOOKUP(K1844,'3-Productie normen'!A:W,VLOOKUP(P1844,'3-Productie normen'!$B$37:$C$59,2,FALSE),FALSE)))/VLOOKUP(B1844,'2-Kosten per locatie'!$A$11:$C$31,3,FALSE)</f>
        <v>0</v>
      </c>
      <c r="U1844" s="144">
        <f t="shared" si="143"/>
        <v>0</v>
      </c>
      <c r="V1844" s="145" t="str">
        <f>VLOOKUP(K1844,'3-Productie normen'!A:AG,29,FALSE)</f>
        <v>L</v>
      </c>
      <c r="W1844" s="145"/>
      <c r="X1844" s="146"/>
      <c r="Y1844" s="147">
        <f t="shared" si="144"/>
        <v>17213.7</v>
      </c>
    </row>
    <row r="1845" spans="1:25" s="148" customFormat="1" ht="13.9" customHeight="1">
      <c r="A1845" s="137">
        <v>1845</v>
      </c>
      <c r="B1845" s="138" t="s">
        <v>2352</v>
      </c>
      <c r="C1845" s="138" t="s">
        <v>2353</v>
      </c>
      <c r="D1845" s="138"/>
      <c r="E1845" s="2">
        <v>0</v>
      </c>
      <c r="F1845" s="2" t="s">
        <v>746</v>
      </c>
      <c r="G1845" s="2" t="s">
        <v>2725</v>
      </c>
      <c r="H1845" s="2"/>
      <c r="I1845" s="139" t="s">
        <v>350</v>
      </c>
      <c r="J1845" s="139" t="s">
        <v>351</v>
      </c>
      <c r="K1845" s="139" t="s">
        <v>612</v>
      </c>
      <c r="L1845" s="139" t="s">
        <v>298</v>
      </c>
      <c r="M1845" s="140" t="s">
        <v>8160</v>
      </c>
      <c r="N1845" s="141">
        <v>93.37</v>
      </c>
      <c r="O1845" s="142">
        <f t="shared" si="140"/>
        <v>210</v>
      </c>
      <c r="P1845" s="2">
        <v>210</v>
      </c>
      <c r="Q1845" s="2"/>
      <c r="R1845" s="143" t="e">
        <f t="shared" si="141"/>
        <v>#DIV/0!</v>
      </c>
      <c r="S1845" s="143">
        <f t="shared" si="142"/>
        <v>0</v>
      </c>
      <c r="T1845" s="144">
        <f>IF(P1845="nio",0,IF(P1845&gt;0,VLOOKUP(K1845,'3-Productie normen'!A:W,VLOOKUP(P1845,'3-Productie normen'!$B$37:$C$59,2,FALSE),FALSE)))/VLOOKUP(B1845,'2-Kosten per locatie'!$A$11:$C$31,3,FALSE)</f>
        <v>0</v>
      </c>
      <c r="U1845" s="144">
        <f t="shared" si="143"/>
        <v>0</v>
      </c>
      <c r="V1845" s="145" t="str">
        <f>VLOOKUP(K1845,'3-Productie normen'!A:AG,29,FALSE)</f>
        <v>L</v>
      </c>
      <c r="W1845" s="145"/>
      <c r="X1845" s="146"/>
      <c r="Y1845" s="147">
        <f t="shared" si="144"/>
        <v>19607.7</v>
      </c>
    </row>
    <row r="1846" spans="1:25" s="148" customFormat="1" ht="13.9" customHeight="1">
      <c r="A1846" s="137">
        <v>1846</v>
      </c>
      <c r="B1846" s="138" t="s">
        <v>2352</v>
      </c>
      <c r="C1846" s="138" t="s">
        <v>2353</v>
      </c>
      <c r="D1846" s="138"/>
      <c r="E1846" s="2">
        <v>0</v>
      </c>
      <c r="F1846" s="2" t="s">
        <v>746</v>
      </c>
      <c r="G1846" s="2" t="s">
        <v>2726</v>
      </c>
      <c r="H1846" s="2" t="s">
        <v>2727</v>
      </c>
      <c r="I1846" s="139" t="s">
        <v>350</v>
      </c>
      <c r="J1846" s="139" t="s">
        <v>351</v>
      </c>
      <c r="K1846" s="139" t="s">
        <v>612</v>
      </c>
      <c r="L1846" s="139" t="s">
        <v>298</v>
      </c>
      <c r="M1846" s="140" t="s">
        <v>8160</v>
      </c>
      <c r="N1846" s="141">
        <v>93.45</v>
      </c>
      <c r="O1846" s="142">
        <f t="shared" si="140"/>
        <v>210</v>
      </c>
      <c r="P1846" s="2">
        <v>210</v>
      </c>
      <c r="Q1846" s="2"/>
      <c r="R1846" s="143" t="e">
        <f t="shared" si="141"/>
        <v>#DIV/0!</v>
      </c>
      <c r="S1846" s="143">
        <f t="shared" si="142"/>
        <v>0</v>
      </c>
      <c r="T1846" s="144">
        <f>IF(P1846="nio",0,IF(P1846&gt;0,VLOOKUP(K1846,'3-Productie normen'!A:W,VLOOKUP(P1846,'3-Productie normen'!$B$37:$C$59,2,FALSE),FALSE)))/VLOOKUP(B1846,'2-Kosten per locatie'!$A$11:$C$31,3,FALSE)</f>
        <v>0</v>
      </c>
      <c r="U1846" s="144">
        <f t="shared" si="143"/>
        <v>0</v>
      </c>
      <c r="V1846" s="145" t="str">
        <f>VLOOKUP(K1846,'3-Productie normen'!A:AG,29,FALSE)</f>
        <v>L</v>
      </c>
      <c r="W1846" s="145"/>
      <c r="X1846" s="146"/>
      <c r="Y1846" s="147">
        <f t="shared" si="144"/>
        <v>19624.5</v>
      </c>
    </row>
    <row r="1847" spans="1:25" s="148" customFormat="1" ht="13.9" customHeight="1">
      <c r="A1847" s="137">
        <v>1847</v>
      </c>
      <c r="B1847" s="138" t="s">
        <v>2352</v>
      </c>
      <c r="C1847" s="138" t="s">
        <v>2353</v>
      </c>
      <c r="D1847" s="138"/>
      <c r="E1847" s="2">
        <v>0</v>
      </c>
      <c r="F1847" s="2" t="s">
        <v>746</v>
      </c>
      <c r="G1847" s="2" t="s">
        <v>2728</v>
      </c>
      <c r="H1847" s="2" t="s">
        <v>1945</v>
      </c>
      <c r="I1847" s="139" t="s">
        <v>350</v>
      </c>
      <c r="J1847" s="139" t="s">
        <v>351</v>
      </c>
      <c r="K1847" s="139" t="s">
        <v>612</v>
      </c>
      <c r="L1847" s="139" t="s">
        <v>298</v>
      </c>
      <c r="M1847" s="140" t="s">
        <v>8160</v>
      </c>
      <c r="N1847" s="141">
        <v>42.46</v>
      </c>
      <c r="O1847" s="142">
        <f t="shared" si="140"/>
        <v>210</v>
      </c>
      <c r="P1847" s="2">
        <v>210</v>
      </c>
      <c r="Q1847" s="2"/>
      <c r="R1847" s="143" t="e">
        <f t="shared" si="141"/>
        <v>#DIV/0!</v>
      </c>
      <c r="S1847" s="143">
        <f t="shared" si="142"/>
        <v>0</v>
      </c>
      <c r="T1847" s="144">
        <f>IF(P1847="nio",0,IF(P1847&gt;0,VLOOKUP(K1847,'3-Productie normen'!A:W,VLOOKUP(P1847,'3-Productie normen'!$B$37:$C$59,2,FALSE),FALSE)))/VLOOKUP(B1847,'2-Kosten per locatie'!$A$11:$C$31,3,FALSE)</f>
        <v>0</v>
      </c>
      <c r="U1847" s="144">
        <f t="shared" si="143"/>
        <v>0</v>
      </c>
      <c r="V1847" s="145" t="str">
        <f>VLOOKUP(K1847,'3-Productie normen'!A:AG,29,FALSE)</f>
        <v>L</v>
      </c>
      <c r="W1847" s="145"/>
      <c r="X1847" s="146"/>
      <c r="Y1847" s="147">
        <f t="shared" si="144"/>
        <v>8916.6</v>
      </c>
    </row>
    <row r="1848" spans="1:25" s="148" customFormat="1" ht="13.9" customHeight="1">
      <c r="A1848" s="137">
        <v>1848</v>
      </c>
      <c r="B1848" s="138" t="s">
        <v>2352</v>
      </c>
      <c r="C1848" s="138" t="s">
        <v>2353</v>
      </c>
      <c r="D1848" s="138"/>
      <c r="E1848" s="2">
        <v>0</v>
      </c>
      <c r="F1848" s="2" t="s">
        <v>746</v>
      </c>
      <c r="G1848" s="2" t="s">
        <v>2729</v>
      </c>
      <c r="H1848" s="2" t="s">
        <v>2730</v>
      </c>
      <c r="I1848" s="139" t="s">
        <v>350</v>
      </c>
      <c r="J1848" s="139" t="s">
        <v>611</v>
      </c>
      <c r="K1848" s="139" t="s">
        <v>612</v>
      </c>
      <c r="L1848" s="139" t="s">
        <v>298</v>
      </c>
      <c r="M1848" s="140" t="s">
        <v>8160</v>
      </c>
      <c r="N1848" s="141">
        <v>10.42</v>
      </c>
      <c r="O1848" s="142">
        <f t="shared" si="140"/>
        <v>210</v>
      </c>
      <c r="P1848" s="2">
        <v>210</v>
      </c>
      <c r="Q1848" s="2"/>
      <c r="R1848" s="143" t="e">
        <f t="shared" si="141"/>
        <v>#DIV/0!</v>
      </c>
      <c r="S1848" s="143">
        <f t="shared" si="142"/>
        <v>0</v>
      </c>
      <c r="T1848" s="144">
        <f>IF(P1848="nio",0,IF(P1848&gt;0,VLOOKUP(K1848,'3-Productie normen'!A:W,VLOOKUP(P1848,'3-Productie normen'!$B$37:$C$59,2,FALSE),FALSE)))/VLOOKUP(B1848,'2-Kosten per locatie'!$A$11:$C$31,3,FALSE)</f>
        <v>0</v>
      </c>
      <c r="U1848" s="144">
        <f t="shared" si="143"/>
        <v>0</v>
      </c>
      <c r="V1848" s="145" t="str">
        <f>VLOOKUP(K1848,'3-Productie normen'!A:AG,29,FALSE)</f>
        <v>L</v>
      </c>
      <c r="W1848" s="145"/>
      <c r="X1848" s="146"/>
      <c r="Y1848" s="147">
        <f t="shared" si="144"/>
        <v>2188.1999999999998</v>
      </c>
    </row>
    <row r="1849" spans="1:25" s="148" customFormat="1" ht="13.9" customHeight="1">
      <c r="A1849" s="137">
        <v>1849</v>
      </c>
      <c r="B1849" s="138" t="s">
        <v>2352</v>
      </c>
      <c r="C1849" s="138" t="s">
        <v>2353</v>
      </c>
      <c r="D1849" s="138"/>
      <c r="E1849" s="2">
        <v>0</v>
      </c>
      <c r="F1849" s="2" t="s">
        <v>746</v>
      </c>
      <c r="G1849" s="2" t="s">
        <v>2731</v>
      </c>
      <c r="H1849" s="2" t="s">
        <v>2201</v>
      </c>
      <c r="I1849" s="139" t="s">
        <v>350</v>
      </c>
      <c r="J1849" s="139" t="s">
        <v>351</v>
      </c>
      <c r="K1849" s="139" t="s">
        <v>612</v>
      </c>
      <c r="L1849" s="139" t="s">
        <v>298</v>
      </c>
      <c r="M1849" s="140" t="s">
        <v>8160</v>
      </c>
      <c r="N1849" s="141">
        <v>44.36</v>
      </c>
      <c r="O1849" s="142">
        <f t="shared" si="140"/>
        <v>210</v>
      </c>
      <c r="P1849" s="2">
        <v>210</v>
      </c>
      <c r="Q1849" s="2"/>
      <c r="R1849" s="143" t="e">
        <f t="shared" si="141"/>
        <v>#DIV/0!</v>
      </c>
      <c r="S1849" s="143">
        <f t="shared" si="142"/>
        <v>0</v>
      </c>
      <c r="T1849" s="144">
        <f>IF(P1849="nio",0,IF(P1849&gt;0,VLOOKUP(K1849,'3-Productie normen'!A:W,VLOOKUP(P1849,'3-Productie normen'!$B$37:$C$59,2,FALSE),FALSE)))/VLOOKUP(B1849,'2-Kosten per locatie'!$A$11:$C$31,3,FALSE)</f>
        <v>0</v>
      </c>
      <c r="U1849" s="144">
        <f t="shared" si="143"/>
        <v>0</v>
      </c>
      <c r="V1849" s="145" t="str">
        <f>VLOOKUP(K1849,'3-Productie normen'!A:AG,29,FALSE)</f>
        <v>L</v>
      </c>
      <c r="W1849" s="145"/>
      <c r="X1849" s="146"/>
      <c r="Y1849" s="147">
        <f t="shared" si="144"/>
        <v>9315.6</v>
      </c>
    </row>
    <row r="1850" spans="1:25" s="148" customFormat="1" ht="13.9" customHeight="1">
      <c r="A1850" s="137">
        <v>1850</v>
      </c>
      <c r="B1850" s="138" t="s">
        <v>2352</v>
      </c>
      <c r="C1850" s="138" t="s">
        <v>2353</v>
      </c>
      <c r="D1850" s="138"/>
      <c r="E1850" s="2">
        <v>0</v>
      </c>
      <c r="F1850" s="2" t="s">
        <v>746</v>
      </c>
      <c r="G1850" s="2" t="s">
        <v>2732</v>
      </c>
      <c r="H1850" s="2" t="s">
        <v>2733</v>
      </c>
      <c r="I1850" s="139" t="s">
        <v>277</v>
      </c>
      <c r="J1850" s="139" t="s">
        <v>344</v>
      </c>
      <c r="K1850" s="139" t="s">
        <v>479</v>
      </c>
      <c r="L1850" s="139" t="s">
        <v>298</v>
      </c>
      <c r="M1850" s="140" t="s">
        <v>8160</v>
      </c>
      <c r="N1850" s="141">
        <v>61.53</v>
      </c>
      <c r="O1850" s="142">
        <f t="shared" si="140"/>
        <v>210</v>
      </c>
      <c r="P1850" s="2">
        <v>210</v>
      </c>
      <c r="Q1850" s="2"/>
      <c r="R1850" s="143" t="e">
        <f t="shared" si="141"/>
        <v>#DIV/0!</v>
      </c>
      <c r="S1850" s="143">
        <f t="shared" si="142"/>
        <v>0</v>
      </c>
      <c r="T1850" s="144">
        <f>IF(P1850="nio",0,IF(P1850&gt;0,VLOOKUP(K1850,'3-Productie normen'!A:W,VLOOKUP(P1850,'3-Productie normen'!$B$37:$C$59,2,FALSE),FALSE)))/VLOOKUP(B1850,'2-Kosten per locatie'!$A$11:$C$31,3,FALSE)</f>
        <v>0</v>
      </c>
      <c r="U1850" s="144">
        <f t="shared" si="143"/>
        <v>0</v>
      </c>
      <c r="V1850" s="145" t="str">
        <f>VLOOKUP(K1850,'3-Productie normen'!A:AG,29,FALSE)</f>
        <v>B</v>
      </c>
      <c r="W1850" s="145"/>
      <c r="X1850" s="146"/>
      <c r="Y1850" s="147">
        <f t="shared" si="144"/>
        <v>12921.300000000001</v>
      </c>
    </row>
    <row r="1851" spans="1:25" s="148" customFormat="1" ht="13.9" customHeight="1">
      <c r="A1851" s="137">
        <v>1851</v>
      </c>
      <c r="B1851" s="138" t="s">
        <v>2352</v>
      </c>
      <c r="C1851" s="138" t="s">
        <v>2353</v>
      </c>
      <c r="D1851" s="138"/>
      <c r="E1851" s="2">
        <v>0</v>
      </c>
      <c r="F1851" s="2" t="s">
        <v>746</v>
      </c>
      <c r="G1851" s="2" t="s">
        <v>2734</v>
      </c>
      <c r="H1851" s="2" t="s">
        <v>2735</v>
      </c>
      <c r="I1851" s="139" t="s">
        <v>277</v>
      </c>
      <c r="J1851" s="139" t="s">
        <v>52</v>
      </c>
      <c r="K1851" s="139" t="s">
        <v>417</v>
      </c>
      <c r="L1851" s="139" t="s">
        <v>298</v>
      </c>
      <c r="M1851" s="140" t="s">
        <v>8160</v>
      </c>
      <c r="N1851" s="141">
        <v>4.45</v>
      </c>
      <c r="O1851" s="142">
        <f t="shared" si="140"/>
        <v>84</v>
      </c>
      <c r="P1851" s="2">
        <v>84</v>
      </c>
      <c r="Q1851" s="2"/>
      <c r="R1851" s="143" t="e">
        <f t="shared" si="141"/>
        <v>#DIV/0!</v>
      </c>
      <c r="S1851" s="143">
        <f t="shared" si="142"/>
        <v>0</v>
      </c>
      <c r="T1851" s="144">
        <f>IF(P1851="nio",0,IF(P1851&gt;0,VLOOKUP(K1851,'3-Productie normen'!A:W,VLOOKUP(P1851,'3-Productie normen'!$B$37:$C$59,2,FALSE),FALSE)))/VLOOKUP(B1851,'2-Kosten per locatie'!$A$11:$C$31,3,FALSE)</f>
        <v>0</v>
      </c>
      <c r="U1851" s="144">
        <f t="shared" si="143"/>
        <v>0</v>
      </c>
      <c r="V1851" s="145" t="str">
        <f>VLOOKUP(K1851,'3-Productie normen'!A:AG,29,FALSE)</f>
        <v>B</v>
      </c>
      <c r="W1851" s="145"/>
      <c r="X1851" s="146"/>
      <c r="Y1851" s="147">
        <f t="shared" si="144"/>
        <v>373.8</v>
      </c>
    </row>
    <row r="1852" spans="1:25" s="148" customFormat="1" ht="13.9" customHeight="1">
      <c r="A1852" s="137">
        <v>1852</v>
      </c>
      <c r="B1852" s="138" t="s">
        <v>2352</v>
      </c>
      <c r="C1852" s="138" t="s">
        <v>2353</v>
      </c>
      <c r="D1852" s="138"/>
      <c r="E1852" s="2">
        <v>0</v>
      </c>
      <c r="F1852" s="2" t="s">
        <v>746</v>
      </c>
      <c r="G1852" s="2" t="s">
        <v>2736</v>
      </c>
      <c r="H1852" s="2" t="s">
        <v>2737</v>
      </c>
      <c r="I1852" s="139" t="s">
        <v>277</v>
      </c>
      <c r="J1852" s="139" t="s">
        <v>52</v>
      </c>
      <c r="K1852" s="139" t="s">
        <v>417</v>
      </c>
      <c r="L1852" s="139" t="s">
        <v>298</v>
      </c>
      <c r="M1852" s="140" t="s">
        <v>8160</v>
      </c>
      <c r="N1852" s="141">
        <v>4.45</v>
      </c>
      <c r="O1852" s="142">
        <f t="shared" si="140"/>
        <v>84</v>
      </c>
      <c r="P1852" s="2">
        <v>84</v>
      </c>
      <c r="Q1852" s="2"/>
      <c r="R1852" s="143" t="e">
        <f t="shared" si="141"/>
        <v>#DIV/0!</v>
      </c>
      <c r="S1852" s="143">
        <f t="shared" si="142"/>
        <v>0</v>
      </c>
      <c r="T1852" s="144">
        <f>IF(P1852="nio",0,IF(P1852&gt;0,VLOOKUP(K1852,'3-Productie normen'!A:W,VLOOKUP(P1852,'3-Productie normen'!$B$37:$C$59,2,FALSE),FALSE)))/VLOOKUP(B1852,'2-Kosten per locatie'!$A$11:$C$31,3,FALSE)</f>
        <v>0</v>
      </c>
      <c r="U1852" s="144">
        <f t="shared" si="143"/>
        <v>0</v>
      </c>
      <c r="V1852" s="145" t="str">
        <f>VLOOKUP(K1852,'3-Productie normen'!A:AG,29,FALSE)</f>
        <v>B</v>
      </c>
      <c r="W1852" s="145"/>
      <c r="X1852" s="146"/>
      <c r="Y1852" s="147">
        <f t="shared" si="144"/>
        <v>373.8</v>
      </c>
    </row>
    <row r="1853" spans="1:25" s="148" customFormat="1" ht="13.9" customHeight="1">
      <c r="A1853" s="137">
        <v>1853</v>
      </c>
      <c r="B1853" s="138" t="s">
        <v>2352</v>
      </c>
      <c r="C1853" s="138" t="s">
        <v>2353</v>
      </c>
      <c r="D1853" s="138"/>
      <c r="E1853" s="2">
        <v>0</v>
      </c>
      <c r="F1853" s="2" t="s">
        <v>746</v>
      </c>
      <c r="G1853" s="2" t="s">
        <v>2738</v>
      </c>
      <c r="H1853" s="2"/>
      <c r="I1853" s="139" t="s">
        <v>350</v>
      </c>
      <c r="J1853" s="139" t="s">
        <v>611</v>
      </c>
      <c r="K1853" s="139" t="s">
        <v>612</v>
      </c>
      <c r="L1853" s="139" t="s">
        <v>298</v>
      </c>
      <c r="M1853" s="140" t="s">
        <v>8160</v>
      </c>
      <c r="N1853" s="141">
        <v>139</v>
      </c>
      <c r="O1853" s="142">
        <f t="shared" si="140"/>
        <v>210</v>
      </c>
      <c r="P1853" s="2">
        <v>210</v>
      </c>
      <c r="Q1853" s="2"/>
      <c r="R1853" s="143" t="e">
        <f t="shared" si="141"/>
        <v>#DIV/0!</v>
      </c>
      <c r="S1853" s="143">
        <f t="shared" si="142"/>
        <v>0</v>
      </c>
      <c r="T1853" s="144">
        <f>IF(P1853="nio",0,IF(P1853&gt;0,VLOOKUP(K1853,'3-Productie normen'!A:W,VLOOKUP(P1853,'3-Productie normen'!$B$37:$C$59,2,FALSE),FALSE)))/VLOOKUP(B1853,'2-Kosten per locatie'!$A$11:$C$31,3,FALSE)</f>
        <v>0</v>
      </c>
      <c r="U1853" s="144">
        <f t="shared" si="143"/>
        <v>0</v>
      </c>
      <c r="V1853" s="145" t="str">
        <f>VLOOKUP(K1853,'3-Productie normen'!A:AG,29,FALSE)</f>
        <v>L</v>
      </c>
      <c r="W1853" s="145"/>
      <c r="X1853" s="146"/>
      <c r="Y1853" s="147">
        <f t="shared" si="144"/>
        <v>29190</v>
      </c>
    </row>
    <row r="1854" spans="1:25" s="148" customFormat="1" ht="13.9" customHeight="1">
      <c r="A1854" s="137">
        <v>1854</v>
      </c>
      <c r="B1854" s="138" t="s">
        <v>2352</v>
      </c>
      <c r="C1854" s="138" t="s">
        <v>2353</v>
      </c>
      <c r="D1854" s="138"/>
      <c r="E1854" s="2">
        <v>0</v>
      </c>
      <c r="F1854" s="2" t="s">
        <v>913</v>
      </c>
      <c r="G1854" s="2" t="s">
        <v>2739</v>
      </c>
      <c r="H1854" s="2"/>
      <c r="I1854" s="139" t="s">
        <v>484</v>
      </c>
      <c r="J1854" s="139" t="s">
        <v>57</v>
      </c>
      <c r="K1854" s="139" t="s">
        <v>259</v>
      </c>
      <c r="L1854" s="139" t="s">
        <v>2362</v>
      </c>
      <c r="M1854" s="140"/>
      <c r="N1854" s="141">
        <v>4.1100000000000003</v>
      </c>
      <c r="O1854" s="142">
        <f t="shared" si="140"/>
        <v>0</v>
      </c>
      <c r="P1854" s="2" t="s">
        <v>477</v>
      </c>
      <c r="Q1854" s="2"/>
      <c r="R1854" s="143">
        <f t="shared" si="141"/>
        <v>0</v>
      </c>
      <c r="S1854" s="143">
        <f t="shared" si="142"/>
        <v>0</v>
      </c>
      <c r="T1854" s="144">
        <f>IF(P1854="nio",0,IF(P1854&gt;0,VLOOKUP(K1854,'3-Productie normen'!A:W,VLOOKUP(P1854,'3-Productie normen'!$B$37:$C$59,2,FALSE),FALSE)))/VLOOKUP(B1854,'2-Kosten per locatie'!$A$11:$C$31,3,FALSE)</f>
        <v>0</v>
      </c>
      <c r="U1854" s="144">
        <f t="shared" si="143"/>
        <v>0</v>
      </c>
      <c r="V1854" s="145">
        <f>VLOOKUP(K1854,'3-Productie normen'!A:AG,29,FALSE)</f>
        <v>0</v>
      </c>
      <c r="W1854" s="145"/>
      <c r="X1854" s="146"/>
      <c r="Y1854" s="147">
        <f t="shared" si="144"/>
        <v>0</v>
      </c>
    </row>
    <row r="1855" spans="1:25" s="148" customFormat="1" ht="13.9" customHeight="1">
      <c r="A1855" s="137">
        <v>1855</v>
      </c>
      <c r="B1855" s="138" t="s">
        <v>2352</v>
      </c>
      <c r="C1855" s="138" t="s">
        <v>2353</v>
      </c>
      <c r="D1855" s="138"/>
      <c r="E1855" s="2">
        <v>0</v>
      </c>
      <c r="F1855" s="2" t="s">
        <v>913</v>
      </c>
      <c r="G1855" s="2" t="s">
        <v>2740</v>
      </c>
      <c r="H1855" s="2"/>
      <c r="I1855" s="139" t="s">
        <v>484</v>
      </c>
      <c r="J1855" s="139" t="s">
        <v>56</v>
      </c>
      <c r="K1855" s="139" t="s">
        <v>248</v>
      </c>
      <c r="L1855" s="139" t="s">
        <v>298</v>
      </c>
      <c r="M1855" s="140" t="s">
        <v>8160</v>
      </c>
      <c r="N1855" s="141">
        <v>32.200000000000003</v>
      </c>
      <c r="O1855" s="142">
        <f t="shared" si="140"/>
        <v>210</v>
      </c>
      <c r="P1855" s="2">
        <v>210</v>
      </c>
      <c r="Q1855" s="2"/>
      <c r="R1855" s="143" t="e">
        <f t="shared" si="141"/>
        <v>#DIV/0!</v>
      </c>
      <c r="S1855" s="143">
        <f t="shared" si="142"/>
        <v>0</v>
      </c>
      <c r="T1855" s="144">
        <f>IF(P1855="nio",0,IF(P1855&gt;0,VLOOKUP(K1855,'3-Productie normen'!A:W,VLOOKUP(P1855,'3-Productie normen'!$B$37:$C$59,2,FALSE),FALSE)))/VLOOKUP(B1855,'2-Kosten per locatie'!$A$11:$C$31,3,FALSE)</f>
        <v>0</v>
      </c>
      <c r="U1855" s="144">
        <f t="shared" si="143"/>
        <v>0</v>
      </c>
      <c r="V1855" s="145" t="str">
        <f>VLOOKUP(K1855,'3-Productie normen'!A:AG,29,FALSE)</f>
        <v>V</v>
      </c>
      <c r="W1855" s="145"/>
      <c r="X1855" s="146"/>
      <c r="Y1855" s="147">
        <f t="shared" si="144"/>
        <v>6762.0000000000009</v>
      </c>
    </row>
    <row r="1856" spans="1:25" s="148" customFormat="1" ht="13.9" customHeight="1">
      <c r="A1856" s="137">
        <v>1856</v>
      </c>
      <c r="B1856" s="138" t="s">
        <v>2352</v>
      </c>
      <c r="C1856" s="138" t="s">
        <v>2353</v>
      </c>
      <c r="D1856" s="138"/>
      <c r="E1856" s="2">
        <v>0</v>
      </c>
      <c r="F1856" s="2" t="s">
        <v>913</v>
      </c>
      <c r="G1856" s="2" t="s">
        <v>2741</v>
      </c>
      <c r="H1856" s="2"/>
      <c r="I1856" s="139" t="s">
        <v>484</v>
      </c>
      <c r="J1856" s="139" t="s">
        <v>56</v>
      </c>
      <c r="K1856" s="139" t="s">
        <v>248</v>
      </c>
      <c r="L1856" s="139" t="s">
        <v>2366</v>
      </c>
      <c r="M1856" s="140"/>
      <c r="N1856" s="141">
        <v>35.36</v>
      </c>
      <c r="O1856" s="142">
        <f t="shared" si="140"/>
        <v>210</v>
      </c>
      <c r="P1856" s="2">
        <v>210</v>
      </c>
      <c r="Q1856" s="2"/>
      <c r="R1856" s="143" t="e">
        <f t="shared" si="141"/>
        <v>#DIV/0!</v>
      </c>
      <c r="S1856" s="143">
        <f t="shared" si="142"/>
        <v>0</v>
      </c>
      <c r="T1856" s="144">
        <f>IF(P1856="nio",0,IF(P1856&gt;0,VLOOKUP(K1856,'3-Productie normen'!A:W,VLOOKUP(P1856,'3-Productie normen'!$B$37:$C$59,2,FALSE),FALSE)))/VLOOKUP(B1856,'2-Kosten per locatie'!$A$11:$C$31,3,FALSE)</f>
        <v>0</v>
      </c>
      <c r="U1856" s="144">
        <f t="shared" si="143"/>
        <v>0</v>
      </c>
      <c r="V1856" s="145" t="str">
        <f>VLOOKUP(K1856,'3-Productie normen'!A:AG,29,FALSE)</f>
        <v>V</v>
      </c>
      <c r="W1856" s="145"/>
      <c r="X1856" s="146"/>
      <c r="Y1856" s="147">
        <f t="shared" si="144"/>
        <v>7425.5999999999995</v>
      </c>
    </row>
    <row r="1857" spans="1:25" s="148" customFormat="1" ht="13.9" customHeight="1">
      <c r="A1857" s="137">
        <v>1857</v>
      </c>
      <c r="B1857" s="138" t="s">
        <v>2352</v>
      </c>
      <c r="C1857" s="138" t="s">
        <v>2353</v>
      </c>
      <c r="D1857" s="138"/>
      <c r="E1857" s="2">
        <v>0</v>
      </c>
      <c r="F1857" s="2" t="s">
        <v>913</v>
      </c>
      <c r="G1857" s="2" t="s">
        <v>2742</v>
      </c>
      <c r="H1857" s="2"/>
      <c r="I1857" s="139" t="s">
        <v>484</v>
      </c>
      <c r="J1857" s="139" t="s">
        <v>56</v>
      </c>
      <c r="K1857" s="139" t="s">
        <v>248</v>
      </c>
      <c r="L1857" s="139" t="s">
        <v>2366</v>
      </c>
      <c r="M1857" s="140"/>
      <c r="N1857" s="141">
        <v>7.67</v>
      </c>
      <c r="O1857" s="142">
        <f t="shared" si="140"/>
        <v>210</v>
      </c>
      <c r="P1857" s="2">
        <v>210</v>
      </c>
      <c r="Q1857" s="2"/>
      <c r="R1857" s="143" t="e">
        <f t="shared" si="141"/>
        <v>#DIV/0!</v>
      </c>
      <c r="S1857" s="143">
        <f t="shared" si="142"/>
        <v>0</v>
      </c>
      <c r="T1857" s="144">
        <f>IF(P1857="nio",0,IF(P1857&gt;0,VLOOKUP(K1857,'3-Productie normen'!A:W,VLOOKUP(P1857,'3-Productie normen'!$B$37:$C$59,2,FALSE),FALSE)))/VLOOKUP(B1857,'2-Kosten per locatie'!$A$11:$C$31,3,FALSE)</f>
        <v>0</v>
      </c>
      <c r="U1857" s="144">
        <f t="shared" si="143"/>
        <v>0</v>
      </c>
      <c r="V1857" s="145" t="str">
        <f>VLOOKUP(K1857,'3-Productie normen'!A:AG,29,FALSE)</f>
        <v>V</v>
      </c>
      <c r="W1857" s="145"/>
      <c r="X1857" s="146"/>
      <c r="Y1857" s="147">
        <f t="shared" si="144"/>
        <v>1610.7</v>
      </c>
    </row>
    <row r="1858" spans="1:25" s="148" customFormat="1" ht="13.9" customHeight="1">
      <c r="A1858" s="137">
        <v>1858</v>
      </c>
      <c r="B1858" s="138" t="s">
        <v>2352</v>
      </c>
      <c r="C1858" s="138" t="s">
        <v>2353</v>
      </c>
      <c r="D1858" s="138"/>
      <c r="E1858" s="2">
        <v>0</v>
      </c>
      <c r="F1858" s="2" t="s">
        <v>913</v>
      </c>
      <c r="G1858" s="2" t="s">
        <v>2743</v>
      </c>
      <c r="H1858" s="2"/>
      <c r="I1858" s="139" t="s">
        <v>484</v>
      </c>
      <c r="J1858" s="139" t="s">
        <v>56</v>
      </c>
      <c r="K1858" s="139" t="s">
        <v>248</v>
      </c>
      <c r="L1858" s="139" t="s">
        <v>2366</v>
      </c>
      <c r="M1858" s="140"/>
      <c r="N1858" s="141">
        <v>16.55</v>
      </c>
      <c r="O1858" s="142">
        <f t="shared" si="140"/>
        <v>210</v>
      </c>
      <c r="P1858" s="2">
        <v>210</v>
      </c>
      <c r="Q1858" s="2"/>
      <c r="R1858" s="143" t="e">
        <f t="shared" si="141"/>
        <v>#DIV/0!</v>
      </c>
      <c r="S1858" s="143">
        <f t="shared" si="142"/>
        <v>0</v>
      </c>
      <c r="T1858" s="144">
        <f>IF(P1858="nio",0,IF(P1858&gt;0,VLOOKUP(K1858,'3-Productie normen'!A:W,VLOOKUP(P1858,'3-Productie normen'!$B$37:$C$59,2,FALSE),FALSE)))/VLOOKUP(B1858,'2-Kosten per locatie'!$A$11:$C$31,3,FALSE)</f>
        <v>0</v>
      </c>
      <c r="U1858" s="144">
        <f t="shared" si="143"/>
        <v>0</v>
      </c>
      <c r="V1858" s="145" t="str">
        <f>VLOOKUP(K1858,'3-Productie normen'!A:AG,29,FALSE)</f>
        <v>V</v>
      </c>
      <c r="W1858" s="145"/>
      <c r="X1858" s="146"/>
      <c r="Y1858" s="147">
        <f t="shared" si="144"/>
        <v>3475.5</v>
      </c>
    </row>
    <row r="1859" spans="1:25" s="148" customFormat="1" ht="13.9" customHeight="1">
      <c r="A1859" s="137">
        <v>1859</v>
      </c>
      <c r="B1859" s="138" t="s">
        <v>2352</v>
      </c>
      <c r="C1859" s="138" t="s">
        <v>2353</v>
      </c>
      <c r="D1859" s="138"/>
      <c r="E1859" s="2">
        <v>0</v>
      </c>
      <c r="F1859" s="2" t="s">
        <v>913</v>
      </c>
      <c r="G1859" s="2" t="s">
        <v>2744</v>
      </c>
      <c r="H1859" s="2"/>
      <c r="I1859" s="139" t="s">
        <v>484</v>
      </c>
      <c r="J1859" s="139" t="s">
        <v>56</v>
      </c>
      <c r="K1859" s="139" t="s">
        <v>248</v>
      </c>
      <c r="L1859" s="139" t="s">
        <v>2366</v>
      </c>
      <c r="M1859" s="140"/>
      <c r="N1859" s="141">
        <v>7.73</v>
      </c>
      <c r="O1859" s="142">
        <f t="shared" si="140"/>
        <v>210</v>
      </c>
      <c r="P1859" s="2">
        <v>210</v>
      </c>
      <c r="Q1859" s="2"/>
      <c r="R1859" s="143" t="e">
        <f t="shared" si="141"/>
        <v>#DIV/0!</v>
      </c>
      <c r="S1859" s="143">
        <f t="shared" si="142"/>
        <v>0</v>
      </c>
      <c r="T1859" s="144">
        <f>IF(P1859="nio",0,IF(P1859&gt;0,VLOOKUP(K1859,'3-Productie normen'!A:W,VLOOKUP(P1859,'3-Productie normen'!$B$37:$C$59,2,FALSE),FALSE)))/VLOOKUP(B1859,'2-Kosten per locatie'!$A$11:$C$31,3,FALSE)</f>
        <v>0</v>
      </c>
      <c r="U1859" s="144">
        <f t="shared" si="143"/>
        <v>0</v>
      </c>
      <c r="V1859" s="145" t="str">
        <f>VLOOKUP(K1859,'3-Productie normen'!A:AG,29,FALSE)</f>
        <v>V</v>
      </c>
      <c r="W1859" s="145"/>
      <c r="X1859" s="146"/>
      <c r="Y1859" s="147">
        <f t="shared" si="144"/>
        <v>1623.3000000000002</v>
      </c>
    </row>
    <row r="1860" spans="1:25" s="148" customFormat="1" ht="13.9" customHeight="1">
      <c r="A1860" s="137">
        <v>1860</v>
      </c>
      <c r="B1860" s="138" t="s">
        <v>2352</v>
      </c>
      <c r="C1860" s="138" t="s">
        <v>2353</v>
      </c>
      <c r="D1860" s="138"/>
      <c r="E1860" s="2">
        <v>0</v>
      </c>
      <c r="F1860" s="2" t="s">
        <v>913</v>
      </c>
      <c r="G1860" s="2" t="s">
        <v>2745</v>
      </c>
      <c r="H1860" s="2"/>
      <c r="I1860" s="139" t="s">
        <v>484</v>
      </c>
      <c r="J1860" s="139" t="s">
        <v>56</v>
      </c>
      <c r="K1860" s="139" t="s">
        <v>248</v>
      </c>
      <c r="L1860" s="139" t="s">
        <v>2366</v>
      </c>
      <c r="M1860" s="140"/>
      <c r="N1860" s="141">
        <v>16.55</v>
      </c>
      <c r="O1860" s="142">
        <f t="shared" si="140"/>
        <v>210</v>
      </c>
      <c r="P1860" s="2">
        <v>210</v>
      </c>
      <c r="Q1860" s="2"/>
      <c r="R1860" s="143" t="e">
        <f t="shared" si="141"/>
        <v>#DIV/0!</v>
      </c>
      <c r="S1860" s="143">
        <f t="shared" si="142"/>
        <v>0</v>
      </c>
      <c r="T1860" s="144">
        <f>IF(P1860="nio",0,IF(P1860&gt;0,VLOOKUP(K1860,'3-Productie normen'!A:W,VLOOKUP(P1860,'3-Productie normen'!$B$37:$C$59,2,FALSE),FALSE)))/VLOOKUP(B1860,'2-Kosten per locatie'!$A$11:$C$31,3,FALSE)</f>
        <v>0</v>
      </c>
      <c r="U1860" s="144">
        <f t="shared" si="143"/>
        <v>0</v>
      </c>
      <c r="V1860" s="145" t="str">
        <f>VLOOKUP(K1860,'3-Productie normen'!A:AG,29,FALSE)</f>
        <v>V</v>
      </c>
      <c r="W1860" s="145"/>
      <c r="X1860" s="146"/>
      <c r="Y1860" s="147">
        <f t="shared" si="144"/>
        <v>3475.5</v>
      </c>
    </row>
    <row r="1861" spans="1:25" s="148" customFormat="1" ht="13.9" customHeight="1">
      <c r="A1861" s="137">
        <v>1861</v>
      </c>
      <c r="B1861" s="138" t="s">
        <v>2352</v>
      </c>
      <c r="C1861" s="138" t="s">
        <v>2353</v>
      </c>
      <c r="D1861" s="138"/>
      <c r="E1861" s="2">
        <v>0</v>
      </c>
      <c r="F1861" s="2" t="s">
        <v>913</v>
      </c>
      <c r="G1861" s="2" t="s">
        <v>2746</v>
      </c>
      <c r="H1861" s="2"/>
      <c r="I1861" s="139" t="s">
        <v>484</v>
      </c>
      <c r="J1861" s="139" t="s">
        <v>56</v>
      </c>
      <c r="K1861" s="139" t="s">
        <v>248</v>
      </c>
      <c r="L1861" s="139" t="s">
        <v>2366</v>
      </c>
      <c r="M1861" s="140"/>
      <c r="N1861" s="141">
        <v>8.6999999999999993</v>
      </c>
      <c r="O1861" s="142">
        <f t="shared" si="140"/>
        <v>210</v>
      </c>
      <c r="P1861" s="2">
        <v>210</v>
      </c>
      <c r="Q1861" s="2"/>
      <c r="R1861" s="143" t="e">
        <f t="shared" si="141"/>
        <v>#DIV/0!</v>
      </c>
      <c r="S1861" s="143">
        <f t="shared" si="142"/>
        <v>0</v>
      </c>
      <c r="T1861" s="144">
        <f>IF(P1861="nio",0,IF(P1861&gt;0,VLOOKUP(K1861,'3-Productie normen'!A:W,VLOOKUP(P1861,'3-Productie normen'!$B$37:$C$59,2,FALSE),FALSE)))/VLOOKUP(B1861,'2-Kosten per locatie'!$A$11:$C$31,3,FALSE)</f>
        <v>0</v>
      </c>
      <c r="U1861" s="144">
        <f t="shared" si="143"/>
        <v>0</v>
      </c>
      <c r="V1861" s="145" t="str">
        <f>VLOOKUP(K1861,'3-Productie normen'!A:AG,29,FALSE)</f>
        <v>V</v>
      </c>
      <c r="W1861" s="145"/>
      <c r="X1861" s="146"/>
      <c r="Y1861" s="147">
        <f t="shared" si="144"/>
        <v>1826.9999999999998</v>
      </c>
    </row>
    <row r="1862" spans="1:25" s="148" customFormat="1" ht="13.9" customHeight="1">
      <c r="A1862" s="137">
        <v>1862</v>
      </c>
      <c r="B1862" s="138" t="s">
        <v>2352</v>
      </c>
      <c r="C1862" s="138" t="s">
        <v>2353</v>
      </c>
      <c r="D1862" s="138"/>
      <c r="E1862" s="2">
        <v>0</v>
      </c>
      <c r="F1862" s="2" t="s">
        <v>913</v>
      </c>
      <c r="G1862" s="2" t="s">
        <v>2747</v>
      </c>
      <c r="H1862" s="2"/>
      <c r="I1862" s="139" t="s">
        <v>484</v>
      </c>
      <c r="J1862" s="139" t="s">
        <v>56</v>
      </c>
      <c r="K1862" s="139" t="s">
        <v>248</v>
      </c>
      <c r="L1862" s="139" t="s">
        <v>2366</v>
      </c>
      <c r="M1862" s="140"/>
      <c r="N1862" s="141">
        <v>18.09</v>
      </c>
      <c r="O1862" s="142">
        <f t="shared" si="140"/>
        <v>210</v>
      </c>
      <c r="P1862" s="2">
        <v>210</v>
      </c>
      <c r="Q1862" s="2"/>
      <c r="R1862" s="143" t="e">
        <f t="shared" si="141"/>
        <v>#DIV/0!</v>
      </c>
      <c r="S1862" s="143">
        <f t="shared" si="142"/>
        <v>0</v>
      </c>
      <c r="T1862" s="144">
        <f>IF(P1862="nio",0,IF(P1862&gt;0,VLOOKUP(K1862,'3-Productie normen'!A:W,VLOOKUP(P1862,'3-Productie normen'!$B$37:$C$59,2,FALSE),FALSE)))/VLOOKUP(B1862,'2-Kosten per locatie'!$A$11:$C$31,3,FALSE)</f>
        <v>0</v>
      </c>
      <c r="U1862" s="144">
        <f t="shared" si="143"/>
        <v>0</v>
      </c>
      <c r="V1862" s="145" t="str">
        <f>VLOOKUP(K1862,'3-Productie normen'!A:AG,29,FALSE)</f>
        <v>V</v>
      </c>
      <c r="W1862" s="145"/>
      <c r="X1862" s="146"/>
      <c r="Y1862" s="147">
        <f t="shared" si="144"/>
        <v>3798.9</v>
      </c>
    </row>
    <row r="1863" spans="1:25" s="148" customFormat="1" ht="13.9" customHeight="1">
      <c r="A1863" s="137">
        <v>1863</v>
      </c>
      <c r="B1863" s="138" t="s">
        <v>2352</v>
      </c>
      <c r="C1863" s="138" t="s">
        <v>2353</v>
      </c>
      <c r="D1863" s="138"/>
      <c r="E1863" s="2">
        <v>0</v>
      </c>
      <c r="F1863" s="2" t="s">
        <v>913</v>
      </c>
      <c r="G1863" s="2" t="s">
        <v>2748</v>
      </c>
      <c r="H1863" s="2"/>
      <c r="I1863" s="139" t="s">
        <v>491</v>
      </c>
      <c r="J1863" s="139" t="s">
        <v>253</v>
      </c>
      <c r="K1863" s="139" t="s">
        <v>4571</v>
      </c>
      <c r="L1863" s="139" t="s">
        <v>298</v>
      </c>
      <c r="M1863" s="140" t="s">
        <v>8160</v>
      </c>
      <c r="N1863" s="141">
        <v>154.65</v>
      </c>
      <c r="O1863" s="142">
        <f t="shared" si="140"/>
        <v>210</v>
      </c>
      <c r="P1863" s="2">
        <v>210</v>
      </c>
      <c r="Q1863" s="2"/>
      <c r="R1863" s="143" t="e">
        <f t="shared" si="141"/>
        <v>#DIV/0!</v>
      </c>
      <c r="S1863" s="143">
        <f t="shared" si="142"/>
        <v>0</v>
      </c>
      <c r="T1863" s="144">
        <f>IF(P1863="nio",0,IF(P1863&gt;0,VLOOKUP(K1863,'3-Productie normen'!A:W,VLOOKUP(P1863,'3-Productie normen'!$B$37:$C$59,2,FALSE),FALSE)))/VLOOKUP(B1863,'2-Kosten per locatie'!$A$11:$C$31,3,FALSE)</f>
        <v>0</v>
      </c>
      <c r="U1863" s="144">
        <f t="shared" si="143"/>
        <v>0</v>
      </c>
      <c r="V1863" s="145" t="str">
        <f>VLOOKUP(K1863,'3-Productie normen'!A:AG,29,FALSE)</f>
        <v>V</v>
      </c>
      <c r="W1863" s="145"/>
      <c r="X1863" s="146"/>
      <c r="Y1863" s="147">
        <f t="shared" si="144"/>
        <v>32476.5</v>
      </c>
    </row>
    <row r="1864" spans="1:25" s="148" customFormat="1" ht="13.9" customHeight="1">
      <c r="A1864" s="137">
        <v>1864</v>
      </c>
      <c r="B1864" s="138" t="s">
        <v>2352</v>
      </c>
      <c r="C1864" s="138" t="s">
        <v>2353</v>
      </c>
      <c r="D1864" s="138"/>
      <c r="E1864" s="2">
        <v>0</v>
      </c>
      <c r="F1864" s="2" t="s">
        <v>913</v>
      </c>
      <c r="G1864" s="2" t="s">
        <v>2749</v>
      </c>
      <c r="H1864" s="2"/>
      <c r="I1864" s="139" t="s">
        <v>491</v>
      </c>
      <c r="J1864" s="139" t="s">
        <v>253</v>
      </c>
      <c r="K1864" s="139" t="s">
        <v>4571</v>
      </c>
      <c r="L1864" s="139" t="s">
        <v>298</v>
      </c>
      <c r="M1864" s="140" t="s">
        <v>8160</v>
      </c>
      <c r="N1864" s="141">
        <v>23.95</v>
      </c>
      <c r="O1864" s="142">
        <f t="shared" si="140"/>
        <v>210</v>
      </c>
      <c r="P1864" s="2">
        <v>210</v>
      </c>
      <c r="Q1864" s="2"/>
      <c r="R1864" s="143" t="e">
        <f t="shared" si="141"/>
        <v>#DIV/0!</v>
      </c>
      <c r="S1864" s="143">
        <f t="shared" si="142"/>
        <v>0</v>
      </c>
      <c r="T1864" s="144">
        <f>IF(P1864="nio",0,IF(P1864&gt;0,VLOOKUP(K1864,'3-Productie normen'!A:W,VLOOKUP(P1864,'3-Productie normen'!$B$37:$C$59,2,FALSE),FALSE)))/VLOOKUP(B1864,'2-Kosten per locatie'!$A$11:$C$31,3,FALSE)</f>
        <v>0</v>
      </c>
      <c r="U1864" s="144">
        <f t="shared" si="143"/>
        <v>0</v>
      </c>
      <c r="V1864" s="145" t="str">
        <f>VLOOKUP(K1864,'3-Productie normen'!A:AG,29,FALSE)</f>
        <v>V</v>
      </c>
      <c r="W1864" s="145"/>
      <c r="X1864" s="146"/>
      <c r="Y1864" s="147">
        <f t="shared" si="144"/>
        <v>5029.5</v>
      </c>
    </row>
    <row r="1865" spans="1:25" s="148" customFormat="1" ht="13.9" customHeight="1">
      <c r="A1865" s="137">
        <v>1865</v>
      </c>
      <c r="B1865" s="138" t="s">
        <v>2352</v>
      </c>
      <c r="C1865" s="138" t="s">
        <v>2353</v>
      </c>
      <c r="D1865" s="138"/>
      <c r="E1865" s="2">
        <v>0</v>
      </c>
      <c r="F1865" s="2" t="s">
        <v>913</v>
      </c>
      <c r="G1865" s="2" t="s">
        <v>2750</v>
      </c>
      <c r="H1865" s="2"/>
      <c r="I1865" s="139" t="s">
        <v>491</v>
      </c>
      <c r="J1865" s="139" t="s">
        <v>297</v>
      </c>
      <c r="K1865" s="139" t="s">
        <v>4571</v>
      </c>
      <c r="L1865" s="139" t="s">
        <v>298</v>
      </c>
      <c r="M1865" s="140" t="s">
        <v>8160</v>
      </c>
      <c r="N1865" s="141">
        <v>3.77</v>
      </c>
      <c r="O1865" s="142">
        <f t="shared" si="140"/>
        <v>210</v>
      </c>
      <c r="P1865" s="2">
        <v>210</v>
      </c>
      <c r="Q1865" s="2"/>
      <c r="R1865" s="143" t="e">
        <f t="shared" si="141"/>
        <v>#DIV/0!</v>
      </c>
      <c r="S1865" s="143">
        <f t="shared" si="142"/>
        <v>0</v>
      </c>
      <c r="T1865" s="144">
        <f>IF(P1865="nio",0,IF(P1865&gt;0,VLOOKUP(K1865,'3-Productie normen'!A:W,VLOOKUP(P1865,'3-Productie normen'!$B$37:$C$59,2,FALSE),FALSE)))/VLOOKUP(B1865,'2-Kosten per locatie'!$A$11:$C$31,3,FALSE)</f>
        <v>0</v>
      </c>
      <c r="U1865" s="144">
        <f t="shared" si="143"/>
        <v>0</v>
      </c>
      <c r="V1865" s="145" t="str">
        <f>VLOOKUP(K1865,'3-Productie normen'!A:AG,29,FALSE)</f>
        <v>V</v>
      </c>
      <c r="W1865" s="145"/>
      <c r="X1865" s="146"/>
      <c r="Y1865" s="147">
        <f t="shared" si="144"/>
        <v>791.7</v>
      </c>
    </row>
    <row r="1866" spans="1:25" s="148" customFormat="1" ht="13.9" customHeight="1">
      <c r="A1866" s="137">
        <v>1866</v>
      </c>
      <c r="B1866" s="138" t="s">
        <v>2352</v>
      </c>
      <c r="C1866" s="138" t="s">
        <v>2353</v>
      </c>
      <c r="D1866" s="138"/>
      <c r="E1866" s="2">
        <v>0</v>
      </c>
      <c r="F1866" s="2" t="s">
        <v>913</v>
      </c>
      <c r="G1866" s="2" t="s">
        <v>2751</v>
      </c>
      <c r="H1866" s="2"/>
      <c r="I1866" s="139" t="s">
        <v>491</v>
      </c>
      <c r="J1866" s="139" t="s">
        <v>253</v>
      </c>
      <c r="K1866" s="139" t="s">
        <v>4571</v>
      </c>
      <c r="L1866" s="139" t="s">
        <v>298</v>
      </c>
      <c r="M1866" s="140" t="s">
        <v>8160</v>
      </c>
      <c r="N1866" s="141">
        <v>74.45</v>
      </c>
      <c r="O1866" s="142">
        <f t="shared" ref="O1866:O1929" si="145">SUM(P1866:Q1866)</f>
        <v>210</v>
      </c>
      <c r="P1866" s="2">
        <v>210</v>
      </c>
      <c r="Q1866" s="2"/>
      <c r="R1866" s="143" t="e">
        <f t="shared" ref="R1866:R1929" si="146">IF(P1866="nio",0,IF(P1866&gt;0,P1866*N1866/T1866,0))</f>
        <v>#DIV/0!</v>
      </c>
      <c r="S1866" s="143">
        <f t="shared" ref="S1866:S1929" si="147">IF(Q1866&gt;0,Q1866*N1866/U1866,0)</f>
        <v>0</v>
      </c>
      <c r="T1866" s="144">
        <f>IF(P1866="nio",0,IF(P1866&gt;0,VLOOKUP(K1866,'3-Productie normen'!A:W,VLOOKUP(P1866,'3-Productie normen'!$B$37:$C$59,2,FALSE),FALSE)))/VLOOKUP(B1866,'2-Kosten per locatie'!$A$11:$C$31,3,FALSE)</f>
        <v>0</v>
      </c>
      <c r="U1866" s="144">
        <f t="shared" ref="U1866:U1929" si="148">IF(Q1866&gt;0,T1866*$U$8,0)</f>
        <v>0</v>
      </c>
      <c r="V1866" s="145" t="str">
        <f>VLOOKUP(K1866,'3-Productie normen'!A:AG,29,FALSE)</f>
        <v>V</v>
      </c>
      <c r="W1866" s="145"/>
      <c r="X1866" s="146"/>
      <c r="Y1866" s="147">
        <f t="shared" ref="Y1866:Y1929" si="149">O1866*N1866</f>
        <v>15634.5</v>
      </c>
    </row>
    <row r="1867" spans="1:25" s="148" customFormat="1" ht="13.9" customHeight="1">
      <c r="A1867" s="137">
        <v>1867</v>
      </c>
      <c r="B1867" s="138" t="s">
        <v>2352</v>
      </c>
      <c r="C1867" s="138" t="s">
        <v>2353</v>
      </c>
      <c r="D1867" s="138"/>
      <c r="E1867" s="2">
        <v>0</v>
      </c>
      <c r="F1867" s="2" t="s">
        <v>913</v>
      </c>
      <c r="G1867" s="2" t="s">
        <v>2752</v>
      </c>
      <c r="H1867" s="2"/>
      <c r="I1867" s="139" t="s">
        <v>491</v>
      </c>
      <c r="J1867" s="139" t="s">
        <v>253</v>
      </c>
      <c r="K1867" s="139" t="s">
        <v>4571</v>
      </c>
      <c r="L1867" s="139" t="s">
        <v>298</v>
      </c>
      <c r="M1867" s="140" t="s">
        <v>8160</v>
      </c>
      <c r="N1867" s="141">
        <v>182.23</v>
      </c>
      <c r="O1867" s="142">
        <f t="shared" si="145"/>
        <v>210</v>
      </c>
      <c r="P1867" s="2">
        <v>210</v>
      </c>
      <c r="Q1867" s="2"/>
      <c r="R1867" s="143" t="e">
        <f t="shared" si="146"/>
        <v>#DIV/0!</v>
      </c>
      <c r="S1867" s="143">
        <f t="shared" si="147"/>
        <v>0</v>
      </c>
      <c r="T1867" s="144">
        <f>IF(P1867="nio",0,IF(P1867&gt;0,VLOOKUP(K1867,'3-Productie normen'!A:W,VLOOKUP(P1867,'3-Productie normen'!$B$37:$C$59,2,FALSE),FALSE)))/VLOOKUP(B1867,'2-Kosten per locatie'!$A$11:$C$31,3,FALSE)</f>
        <v>0</v>
      </c>
      <c r="U1867" s="144">
        <f t="shared" si="148"/>
        <v>0</v>
      </c>
      <c r="V1867" s="145" t="str">
        <f>VLOOKUP(K1867,'3-Productie normen'!A:AG,29,FALSE)</f>
        <v>V</v>
      </c>
      <c r="W1867" s="145"/>
      <c r="X1867" s="146"/>
      <c r="Y1867" s="147">
        <f t="shared" si="149"/>
        <v>38268.299999999996</v>
      </c>
    </row>
    <row r="1868" spans="1:25" s="148" customFormat="1" ht="13.9" customHeight="1">
      <c r="A1868" s="137">
        <v>1868</v>
      </c>
      <c r="B1868" s="138" t="s">
        <v>2352</v>
      </c>
      <c r="C1868" s="138" t="s">
        <v>2353</v>
      </c>
      <c r="D1868" s="138"/>
      <c r="E1868" s="2">
        <v>0</v>
      </c>
      <c r="F1868" s="2" t="s">
        <v>913</v>
      </c>
      <c r="G1868" s="2" t="s">
        <v>2753</v>
      </c>
      <c r="H1868" s="2" t="s">
        <v>2754</v>
      </c>
      <c r="I1868" s="139" t="s">
        <v>46</v>
      </c>
      <c r="J1868" s="139" t="s">
        <v>313</v>
      </c>
      <c r="K1868" s="139" t="s">
        <v>259</v>
      </c>
      <c r="L1868" s="139" t="s">
        <v>298</v>
      </c>
      <c r="M1868" s="140"/>
      <c r="N1868" s="141">
        <v>3.06</v>
      </c>
      <c r="O1868" s="142">
        <f t="shared" si="145"/>
        <v>0</v>
      </c>
      <c r="P1868" s="2" t="s">
        <v>477</v>
      </c>
      <c r="Q1868" s="2"/>
      <c r="R1868" s="143">
        <f t="shared" si="146"/>
        <v>0</v>
      </c>
      <c r="S1868" s="143">
        <f t="shared" si="147"/>
        <v>0</v>
      </c>
      <c r="T1868" s="144">
        <f>IF(P1868="nio",0,IF(P1868&gt;0,VLOOKUP(K1868,'3-Productie normen'!A:W,VLOOKUP(P1868,'3-Productie normen'!$B$37:$C$59,2,FALSE),FALSE)))/VLOOKUP(B1868,'2-Kosten per locatie'!$A$11:$C$31,3,FALSE)</f>
        <v>0</v>
      </c>
      <c r="U1868" s="144">
        <f t="shared" si="148"/>
        <v>0</v>
      </c>
      <c r="V1868" s="145">
        <f>VLOOKUP(K1868,'3-Productie normen'!A:AG,29,FALSE)</f>
        <v>0</v>
      </c>
      <c r="W1868" s="145"/>
      <c r="X1868" s="146"/>
      <c r="Y1868" s="147">
        <f t="shared" si="149"/>
        <v>0</v>
      </c>
    </row>
    <row r="1869" spans="1:25" s="148" customFormat="1" ht="13.9" customHeight="1">
      <c r="A1869" s="137">
        <v>1869</v>
      </c>
      <c r="B1869" s="138" t="s">
        <v>2352</v>
      </c>
      <c r="C1869" s="138" t="s">
        <v>2353</v>
      </c>
      <c r="D1869" s="138"/>
      <c r="E1869" s="2">
        <v>0</v>
      </c>
      <c r="F1869" s="2" t="s">
        <v>913</v>
      </c>
      <c r="G1869" s="2" t="s">
        <v>2755</v>
      </c>
      <c r="H1869" s="2"/>
      <c r="I1869" s="139" t="s">
        <v>257</v>
      </c>
      <c r="J1869" s="139" t="s">
        <v>258</v>
      </c>
      <c r="K1869" s="139" t="s">
        <v>259</v>
      </c>
      <c r="L1869" s="139" t="s">
        <v>298</v>
      </c>
      <c r="M1869" s="140"/>
      <c r="N1869" s="141">
        <v>0.18</v>
      </c>
      <c r="O1869" s="142">
        <f t="shared" si="145"/>
        <v>0</v>
      </c>
      <c r="P1869" s="2" t="s">
        <v>477</v>
      </c>
      <c r="Q1869" s="2"/>
      <c r="R1869" s="143">
        <f t="shared" si="146"/>
        <v>0</v>
      </c>
      <c r="S1869" s="143">
        <f t="shared" si="147"/>
        <v>0</v>
      </c>
      <c r="T1869" s="144">
        <f>IF(P1869="nio",0,IF(P1869&gt;0,VLOOKUP(K1869,'3-Productie normen'!A:W,VLOOKUP(P1869,'3-Productie normen'!$B$37:$C$59,2,FALSE),FALSE)))/VLOOKUP(B1869,'2-Kosten per locatie'!$A$11:$C$31,3,FALSE)</f>
        <v>0</v>
      </c>
      <c r="U1869" s="144">
        <f t="shared" si="148"/>
        <v>0</v>
      </c>
      <c r="V1869" s="145">
        <f>VLOOKUP(K1869,'3-Productie normen'!A:AG,29,FALSE)</f>
        <v>0</v>
      </c>
      <c r="W1869" s="145"/>
      <c r="X1869" s="146"/>
      <c r="Y1869" s="147">
        <f t="shared" si="149"/>
        <v>0</v>
      </c>
    </row>
    <row r="1870" spans="1:25" s="148" customFormat="1" ht="13.9" customHeight="1">
      <c r="A1870" s="137">
        <v>1870</v>
      </c>
      <c r="B1870" s="138" t="s">
        <v>2352</v>
      </c>
      <c r="C1870" s="138" t="s">
        <v>2353</v>
      </c>
      <c r="D1870" s="138"/>
      <c r="E1870" s="2">
        <v>0</v>
      </c>
      <c r="F1870" s="2" t="s">
        <v>913</v>
      </c>
      <c r="G1870" s="2" t="s">
        <v>2756</v>
      </c>
      <c r="H1870" s="2"/>
      <c r="I1870" s="139" t="s">
        <v>257</v>
      </c>
      <c r="J1870" s="139" t="s">
        <v>381</v>
      </c>
      <c r="K1870" s="139" t="s">
        <v>259</v>
      </c>
      <c r="L1870" s="139" t="s">
        <v>298</v>
      </c>
      <c r="M1870" s="140"/>
      <c r="N1870" s="141">
        <v>11.17</v>
      </c>
      <c r="O1870" s="142">
        <f t="shared" si="145"/>
        <v>0</v>
      </c>
      <c r="P1870" s="2" t="s">
        <v>477</v>
      </c>
      <c r="Q1870" s="2"/>
      <c r="R1870" s="143">
        <f t="shared" si="146"/>
        <v>0</v>
      </c>
      <c r="S1870" s="143">
        <f t="shared" si="147"/>
        <v>0</v>
      </c>
      <c r="T1870" s="144">
        <f>IF(P1870="nio",0,IF(P1870&gt;0,VLOOKUP(K1870,'3-Productie normen'!A:W,VLOOKUP(P1870,'3-Productie normen'!$B$37:$C$59,2,FALSE),FALSE)))/VLOOKUP(B1870,'2-Kosten per locatie'!$A$11:$C$31,3,FALSE)</f>
        <v>0</v>
      </c>
      <c r="U1870" s="144">
        <f t="shared" si="148"/>
        <v>0</v>
      </c>
      <c r="V1870" s="145">
        <f>VLOOKUP(K1870,'3-Productie normen'!A:AG,29,FALSE)</f>
        <v>0</v>
      </c>
      <c r="W1870" s="145"/>
      <c r="X1870" s="146"/>
      <c r="Y1870" s="147">
        <f t="shared" si="149"/>
        <v>0</v>
      </c>
    </row>
    <row r="1871" spans="1:25" s="148" customFormat="1" ht="13.9" customHeight="1">
      <c r="A1871" s="137">
        <v>1871</v>
      </c>
      <c r="B1871" s="138" t="s">
        <v>2352</v>
      </c>
      <c r="C1871" s="138" t="s">
        <v>2353</v>
      </c>
      <c r="D1871" s="138"/>
      <c r="E1871" s="2">
        <v>0</v>
      </c>
      <c r="F1871" s="2" t="s">
        <v>913</v>
      </c>
      <c r="G1871" s="2" t="s">
        <v>2757</v>
      </c>
      <c r="H1871" s="2"/>
      <c r="I1871" s="139" t="s">
        <v>257</v>
      </c>
      <c r="J1871" s="139" t="s">
        <v>318</v>
      </c>
      <c r="K1871" s="139" t="s">
        <v>259</v>
      </c>
      <c r="L1871" s="139" t="s">
        <v>2395</v>
      </c>
      <c r="M1871" s="140"/>
      <c r="N1871" s="141">
        <v>3.79</v>
      </c>
      <c r="O1871" s="142">
        <f t="shared" si="145"/>
        <v>0</v>
      </c>
      <c r="P1871" s="2" t="s">
        <v>477</v>
      </c>
      <c r="Q1871" s="2"/>
      <c r="R1871" s="143">
        <f t="shared" si="146"/>
        <v>0</v>
      </c>
      <c r="S1871" s="143">
        <f t="shared" si="147"/>
        <v>0</v>
      </c>
      <c r="T1871" s="144">
        <f>IF(P1871="nio",0,IF(P1871&gt;0,VLOOKUP(K1871,'3-Productie normen'!A:W,VLOOKUP(P1871,'3-Productie normen'!$B$37:$C$59,2,FALSE),FALSE)))/VLOOKUP(B1871,'2-Kosten per locatie'!$A$11:$C$31,3,FALSE)</f>
        <v>0</v>
      </c>
      <c r="U1871" s="144">
        <f t="shared" si="148"/>
        <v>0</v>
      </c>
      <c r="V1871" s="145">
        <f>VLOOKUP(K1871,'3-Productie normen'!A:AG,29,FALSE)</f>
        <v>0</v>
      </c>
      <c r="W1871" s="145"/>
      <c r="X1871" s="146"/>
      <c r="Y1871" s="147">
        <f t="shared" si="149"/>
        <v>0</v>
      </c>
    </row>
    <row r="1872" spans="1:25" s="148" customFormat="1" ht="13.9" customHeight="1">
      <c r="A1872" s="137">
        <v>1872</v>
      </c>
      <c r="B1872" s="138" t="s">
        <v>2352</v>
      </c>
      <c r="C1872" s="138" t="s">
        <v>2353</v>
      </c>
      <c r="D1872" s="138"/>
      <c r="E1872" s="2">
        <v>0</v>
      </c>
      <c r="F1872" s="2" t="s">
        <v>913</v>
      </c>
      <c r="G1872" s="2" t="s">
        <v>2758</v>
      </c>
      <c r="H1872" s="2"/>
      <c r="I1872" s="139" t="s">
        <v>257</v>
      </c>
      <c r="J1872" s="139" t="s">
        <v>318</v>
      </c>
      <c r="K1872" s="139" t="s">
        <v>259</v>
      </c>
      <c r="L1872" s="139" t="s">
        <v>2395</v>
      </c>
      <c r="M1872" s="140"/>
      <c r="N1872" s="141">
        <v>4.95</v>
      </c>
      <c r="O1872" s="142">
        <f t="shared" si="145"/>
        <v>0</v>
      </c>
      <c r="P1872" s="2" t="s">
        <v>477</v>
      </c>
      <c r="Q1872" s="2"/>
      <c r="R1872" s="143">
        <f t="shared" si="146"/>
        <v>0</v>
      </c>
      <c r="S1872" s="143">
        <f t="shared" si="147"/>
        <v>0</v>
      </c>
      <c r="T1872" s="144">
        <f>IF(P1872="nio",0,IF(P1872&gt;0,VLOOKUP(K1872,'3-Productie normen'!A:W,VLOOKUP(P1872,'3-Productie normen'!$B$37:$C$59,2,FALSE),FALSE)))/VLOOKUP(B1872,'2-Kosten per locatie'!$A$11:$C$31,3,FALSE)</f>
        <v>0</v>
      </c>
      <c r="U1872" s="144">
        <f t="shared" si="148"/>
        <v>0</v>
      </c>
      <c r="V1872" s="145">
        <f>VLOOKUP(K1872,'3-Productie normen'!A:AG,29,FALSE)</f>
        <v>0</v>
      </c>
      <c r="W1872" s="145"/>
      <c r="X1872" s="146"/>
      <c r="Y1872" s="147">
        <f t="shared" si="149"/>
        <v>0</v>
      </c>
    </row>
    <row r="1873" spans="1:25" s="148" customFormat="1" ht="13.9" customHeight="1">
      <c r="A1873" s="137">
        <v>1873</v>
      </c>
      <c r="B1873" s="138" t="s">
        <v>2352</v>
      </c>
      <c r="C1873" s="138" t="s">
        <v>2353</v>
      </c>
      <c r="D1873" s="138"/>
      <c r="E1873" s="2">
        <v>0</v>
      </c>
      <c r="F1873" s="2" t="s">
        <v>913</v>
      </c>
      <c r="G1873" s="2" t="s">
        <v>2759</v>
      </c>
      <c r="H1873" s="2"/>
      <c r="I1873" s="139" t="s">
        <v>257</v>
      </c>
      <c r="J1873" s="139" t="s">
        <v>318</v>
      </c>
      <c r="K1873" s="139" t="s">
        <v>259</v>
      </c>
      <c r="L1873" s="139" t="s">
        <v>2395</v>
      </c>
      <c r="M1873" s="140"/>
      <c r="N1873" s="141">
        <v>0.97</v>
      </c>
      <c r="O1873" s="142">
        <f t="shared" si="145"/>
        <v>0</v>
      </c>
      <c r="P1873" s="2" t="s">
        <v>477</v>
      </c>
      <c r="Q1873" s="2"/>
      <c r="R1873" s="143">
        <f t="shared" si="146"/>
        <v>0</v>
      </c>
      <c r="S1873" s="143">
        <f t="shared" si="147"/>
        <v>0</v>
      </c>
      <c r="T1873" s="144">
        <f>IF(P1873="nio",0,IF(P1873&gt;0,VLOOKUP(K1873,'3-Productie normen'!A:W,VLOOKUP(P1873,'3-Productie normen'!$B$37:$C$59,2,FALSE),FALSE)))/VLOOKUP(B1873,'2-Kosten per locatie'!$A$11:$C$31,3,FALSE)</f>
        <v>0</v>
      </c>
      <c r="U1873" s="144">
        <f t="shared" si="148"/>
        <v>0</v>
      </c>
      <c r="V1873" s="145">
        <f>VLOOKUP(K1873,'3-Productie normen'!A:AG,29,FALSE)</f>
        <v>0</v>
      </c>
      <c r="W1873" s="145"/>
      <c r="X1873" s="146"/>
      <c r="Y1873" s="147">
        <f t="shared" si="149"/>
        <v>0</v>
      </c>
    </row>
    <row r="1874" spans="1:25" s="148" customFormat="1" ht="13.9" customHeight="1">
      <c r="A1874" s="137">
        <v>1874</v>
      </c>
      <c r="B1874" s="138" t="s">
        <v>2352</v>
      </c>
      <c r="C1874" s="138" t="s">
        <v>2353</v>
      </c>
      <c r="D1874" s="138"/>
      <c r="E1874" s="2">
        <v>0</v>
      </c>
      <c r="F1874" s="2" t="s">
        <v>913</v>
      </c>
      <c r="G1874" s="2" t="s">
        <v>2760</v>
      </c>
      <c r="H1874" s="2"/>
      <c r="I1874" s="139" t="s">
        <v>257</v>
      </c>
      <c r="J1874" s="139" t="s">
        <v>318</v>
      </c>
      <c r="K1874" s="139" t="s">
        <v>259</v>
      </c>
      <c r="L1874" s="139" t="s">
        <v>2395</v>
      </c>
      <c r="M1874" s="140"/>
      <c r="N1874" s="141">
        <v>1.92</v>
      </c>
      <c r="O1874" s="142">
        <f t="shared" si="145"/>
        <v>0</v>
      </c>
      <c r="P1874" s="2" t="s">
        <v>477</v>
      </c>
      <c r="Q1874" s="2"/>
      <c r="R1874" s="143">
        <f t="shared" si="146"/>
        <v>0</v>
      </c>
      <c r="S1874" s="143">
        <f t="shared" si="147"/>
        <v>0</v>
      </c>
      <c r="T1874" s="144">
        <f>IF(P1874="nio",0,IF(P1874&gt;0,VLOOKUP(K1874,'3-Productie normen'!A:W,VLOOKUP(P1874,'3-Productie normen'!$B$37:$C$59,2,FALSE),FALSE)))/VLOOKUP(B1874,'2-Kosten per locatie'!$A$11:$C$31,3,FALSE)</f>
        <v>0</v>
      </c>
      <c r="U1874" s="144">
        <f t="shared" si="148"/>
        <v>0</v>
      </c>
      <c r="V1874" s="145">
        <f>VLOOKUP(K1874,'3-Productie normen'!A:AG,29,FALSE)</f>
        <v>0</v>
      </c>
      <c r="W1874" s="145"/>
      <c r="X1874" s="146"/>
      <c r="Y1874" s="147">
        <f t="shared" si="149"/>
        <v>0</v>
      </c>
    </row>
    <row r="1875" spans="1:25" s="148" customFormat="1" ht="13.9" customHeight="1">
      <c r="A1875" s="137">
        <v>1875</v>
      </c>
      <c r="B1875" s="138" t="s">
        <v>2352</v>
      </c>
      <c r="C1875" s="138" t="s">
        <v>2353</v>
      </c>
      <c r="D1875" s="138"/>
      <c r="E1875" s="2">
        <v>0</v>
      </c>
      <c r="F1875" s="2" t="s">
        <v>913</v>
      </c>
      <c r="G1875" s="2" t="s">
        <v>2761</v>
      </c>
      <c r="H1875" s="2"/>
      <c r="I1875" s="139" t="s">
        <v>257</v>
      </c>
      <c r="J1875" s="139" t="s">
        <v>318</v>
      </c>
      <c r="K1875" s="139" t="s">
        <v>259</v>
      </c>
      <c r="L1875" s="139" t="s">
        <v>2395</v>
      </c>
      <c r="M1875" s="140"/>
      <c r="N1875" s="141">
        <v>3</v>
      </c>
      <c r="O1875" s="142">
        <f t="shared" si="145"/>
        <v>0</v>
      </c>
      <c r="P1875" s="2" t="s">
        <v>477</v>
      </c>
      <c r="Q1875" s="2"/>
      <c r="R1875" s="143">
        <f t="shared" si="146"/>
        <v>0</v>
      </c>
      <c r="S1875" s="143">
        <f t="shared" si="147"/>
        <v>0</v>
      </c>
      <c r="T1875" s="144">
        <f>IF(P1875="nio",0,IF(P1875&gt;0,VLOOKUP(K1875,'3-Productie normen'!A:W,VLOOKUP(P1875,'3-Productie normen'!$B$37:$C$59,2,FALSE),FALSE)))/VLOOKUP(B1875,'2-Kosten per locatie'!$A$11:$C$31,3,FALSE)</f>
        <v>0</v>
      </c>
      <c r="U1875" s="144">
        <f t="shared" si="148"/>
        <v>0</v>
      </c>
      <c r="V1875" s="145">
        <f>VLOOKUP(K1875,'3-Productie normen'!A:AG,29,FALSE)</f>
        <v>0</v>
      </c>
      <c r="W1875" s="145"/>
      <c r="X1875" s="146"/>
      <c r="Y1875" s="147">
        <f t="shared" si="149"/>
        <v>0</v>
      </c>
    </row>
    <row r="1876" spans="1:25" s="148" customFormat="1" ht="13.9" customHeight="1">
      <c r="A1876" s="137">
        <v>1876</v>
      </c>
      <c r="B1876" s="138" t="s">
        <v>2352</v>
      </c>
      <c r="C1876" s="138" t="s">
        <v>2353</v>
      </c>
      <c r="D1876" s="138"/>
      <c r="E1876" s="2">
        <v>0</v>
      </c>
      <c r="F1876" s="2" t="s">
        <v>913</v>
      </c>
      <c r="G1876" s="2" t="s">
        <v>2762</v>
      </c>
      <c r="H1876" s="2"/>
      <c r="I1876" s="139" t="s">
        <v>257</v>
      </c>
      <c r="J1876" s="139" t="s">
        <v>318</v>
      </c>
      <c r="K1876" s="139" t="s">
        <v>259</v>
      </c>
      <c r="L1876" s="139" t="s">
        <v>2395</v>
      </c>
      <c r="M1876" s="140"/>
      <c r="N1876" s="141">
        <v>1.7</v>
      </c>
      <c r="O1876" s="142">
        <f t="shared" si="145"/>
        <v>0</v>
      </c>
      <c r="P1876" s="2" t="s">
        <v>477</v>
      </c>
      <c r="Q1876" s="2"/>
      <c r="R1876" s="143">
        <f t="shared" si="146"/>
        <v>0</v>
      </c>
      <c r="S1876" s="143">
        <f t="shared" si="147"/>
        <v>0</v>
      </c>
      <c r="T1876" s="144">
        <f>IF(P1876="nio",0,IF(P1876&gt;0,VLOOKUP(K1876,'3-Productie normen'!A:W,VLOOKUP(P1876,'3-Productie normen'!$B$37:$C$59,2,FALSE),FALSE)))/VLOOKUP(B1876,'2-Kosten per locatie'!$A$11:$C$31,3,FALSE)</f>
        <v>0</v>
      </c>
      <c r="U1876" s="144">
        <f t="shared" si="148"/>
        <v>0</v>
      </c>
      <c r="V1876" s="145">
        <f>VLOOKUP(K1876,'3-Productie normen'!A:AG,29,FALSE)</f>
        <v>0</v>
      </c>
      <c r="W1876" s="145"/>
      <c r="X1876" s="146"/>
      <c r="Y1876" s="147">
        <f t="shared" si="149"/>
        <v>0</v>
      </c>
    </row>
    <row r="1877" spans="1:25" s="148" customFormat="1" ht="13.9" customHeight="1">
      <c r="A1877" s="137">
        <v>1877</v>
      </c>
      <c r="B1877" s="138" t="s">
        <v>2352</v>
      </c>
      <c r="C1877" s="138" t="s">
        <v>2353</v>
      </c>
      <c r="D1877" s="138"/>
      <c r="E1877" s="2">
        <v>0</v>
      </c>
      <c r="F1877" s="2" t="s">
        <v>913</v>
      </c>
      <c r="G1877" s="2" t="s">
        <v>2763</v>
      </c>
      <c r="H1877" s="2"/>
      <c r="I1877" s="139" t="s">
        <v>257</v>
      </c>
      <c r="J1877" s="139" t="s">
        <v>318</v>
      </c>
      <c r="K1877" s="139" t="s">
        <v>259</v>
      </c>
      <c r="L1877" s="139" t="s">
        <v>2395</v>
      </c>
      <c r="M1877" s="140"/>
      <c r="N1877" s="141">
        <v>2.65</v>
      </c>
      <c r="O1877" s="142">
        <f t="shared" si="145"/>
        <v>0</v>
      </c>
      <c r="P1877" s="2" t="s">
        <v>477</v>
      </c>
      <c r="Q1877" s="2"/>
      <c r="R1877" s="143">
        <f t="shared" si="146"/>
        <v>0</v>
      </c>
      <c r="S1877" s="143">
        <f t="shared" si="147"/>
        <v>0</v>
      </c>
      <c r="T1877" s="144">
        <f>IF(P1877="nio",0,IF(P1877&gt;0,VLOOKUP(K1877,'3-Productie normen'!A:W,VLOOKUP(P1877,'3-Productie normen'!$B$37:$C$59,2,FALSE),FALSE)))/VLOOKUP(B1877,'2-Kosten per locatie'!$A$11:$C$31,3,FALSE)</f>
        <v>0</v>
      </c>
      <c r="U1877" s="144">
        <f t="shared" si="148"/>
        <v>0</v>
      </c>
      <c r="V1877" s="145">
        <f>VLOOKUP(K1877,'3-Productie normen'!A:AG,29,FALSE)</f>
        <v>0</v>
      </c>
      <c r="W1877" s="145"/>
      <c r="X1877" s="146"/>
      <c r="Y1877" s="147">
        <f t="shared" si="149"/>
        <v>0</v>
      </c>
    </row>
    <row r="1878" spans="1:25" s="148" customFormat="1" ht="13.9" customHeight="1">
      <c r="A1878" s="137">
        <v>1878</v>
      </c>
      <c r="B1878" s="138" t="s">
        <v>2352</v>
      </c>
      <c r="C1878" s="138" t="s">
        <v>2353</v>
      </c>
      <c r="D1878" s="138"/>
      <c r="E1878" s="2">
        <v>0</v>
      </c>
      <c r="F1878" s="2" t="s">
        <v>913</v>
      </c>
      <c r="G1878" s="2" t="s">
        <v>2764</v>
      </c>
      <c r="H1878" s="2"/>
      <c r="I1878" s="139" t="s">
        <v>257</v>
      </c>
      <c r="J1878" s="139" t="s">
        <v>318</v>
      </c>
      <c r="K1878" s="139" t="s">
        <v>259</v>
      </c>
      <c r="L1878" s="139" t="s">
        <v>2395</v>
      </c>
      <c r="M1878" s="140"/>
      <c r="N1878" s="141">
        <v>8.59</v>
      </c>
      <c r="O1878" s="142">
        <f t="shared" si="145"/>
        <v>0</v>
      </c>
      <c r="P1878" s="2" t="s">
        <v>477</v>
      </c>
      <c r="Q1878" s="2"/>
      <c r="R1878" s="143">
        <f t="shared" si="146"/>
        <v>0</v>
      </c>
      <c r="S1878" s="143">
        <f t="shared" si="147"/>
        <v>0</v>
      </c>
      <c r="T1878" s="144">
        <f>IF(P1878="nio",0,IF(P1878&gt;0,VLOOKUP(K1878,'3-Productie normen'!A:W,VLOOKUP(P1878,'3-Productie normen'!$B$37:$C$59,2,FALSE),FALSE)))/VLOOKUP(B1878,'2-Kosten per locatie'!$A$11:$C$31,3,FALSE)</f>
        <v>0</v>
      </c>
      <c r="U1878" s="144">
        <f t="shared" si="148"/>
        <v>0</v>
      </c>
      <c r="V1878" s="145">
        <f>VLOOKUP(K1878,'3-Productie normen'!A:AG,29,FALSE)</f>
        <v>0</v>
      </c>
      <c r="W1878" s="145"/>
      <c r="X1878" s="146"/>
      <c r="Y1878" s="147">
        <f t="shared" si="149"/>
        <v>0</v>
      </c>
    </row>
    <row r="1879" spans="1:25" s="148" customFormat="1" ht="13.9" customHeight="1">
      <c r="A1879" s="137">
        <v>1879</v>
      </c>
      <c r="B1879" s="138" t="s">
        <v>2352</v>
      </c>
      <c r="C1879" s="138" t="s">
        <v>2353</v>
      </c>
      <c r="D1879" s="138"/>
      <c r="E1879" s="2">
        <v>0</v>
      </c>
      <c r="F1879" s="2" t="s">
        <v>913</v>
      </c>
      <c r="G1879" s="2" t="s">
        <v>2765</v>
      </c>
      <c r="H1879" s="2"/>
      <c r="I1879" s="139" t="s">
        <v>257</v>
      </c>
      <c r="J1879" s="139" t="s">
        <v>318</v>
      </c>
      <c r="K1879" s="139" t="s">
        <v>259</v>
      </c>
      <c r="L1879" s="139" t="s">
        <v>2395</v>
      </c>
      <c r="M1879" s="140"/>
      <c r="N1879" s="141">
        <v>3.5</v>
      </c>
      <c r="O1879" s="142">
        <f t="shared" si="145"/>
        <v>0</v>
      </c>
      <c r="P1879" s="2" t="s">
        <v>477</v>
      </c>
      <c r="Q1879" s="2"/>
      <c r="R1879" s="143">
        <f t="shared" si="146"/>
        <v>0</v>
      </c>
      <c r="S1879" s="143">
        <f t="shared" si="147"/>
        <v>0</v>
      </c>
      <c r="T1879" s="144">
        <f>IF(P1879="nio",0,IF(P1879&gt;0,VLOOKUP(K1879,'3-Productie normen'!A:W,VLOOKUP(P1879,'3-Productie normen'!$B$37:$C$59,2,FALSE),FALSE)))/VLOOKUP(B1879,'2-Kosten per locatie'!$A$11:$C$31,3,FALSE)</f>
        <v>0</v>
      </c>
      <c r="U1879" s="144">
        <f t="shared" si="148"/>
        <v>0</v>
      </c>
      <c r="V1879" s="145">
        <f>VLOOKUP(K1879,'3-Productie normen'!A:AG,29,FALSE)</f>
        <v>0</v>
      </c>
      <c r="W1879" s="145"/>
      <c r="X1879" s="146"/>
      <c r="Y1879" s="147">
        <f t="shared" si="149"/>
        <v>0</v>
      </c>
    </row>
    <row r="1880" spans="1:25" s="148" customFormat="1" ht="13.9" customHeight="1">
      <c r="A1880" s="137">
        <v>1880</v>
      </c>
      <c r="B1880" s="138" t="s">
        <v>2352</v>
      </c>
      <c r="C1880" s="138" t="s">
        <v>2353</v>
      </c>
      <c r="D1880" s="138"/>
      <c r="E1880" s="2">
        <v>0</v>
      </c>
      <c r="F1880" s="2" t="s">
        <v>913</v>
      </c>
      <c r="G1880" s="2" t="s">
        <v>2766</v>
      </c>
      <c r="H1880" s="2"/>
      <c r="I1880" s="139" t="s">
        <v>46</v>
      </c>
      <c r="J1880" s="139" t="s">
        <v>323</v>
      </c>
      <c r="K1880" s="139" t="s">
        <v>321</v>
      </c>
      <c r="L1880" s="139" t="s">
        <v>294</v>
      </c>
      <c r="M1880" s="140"/>
      <c r="N1880" s="141">
        <v>4.1399999999999997</v>
      </c>
      <c r="O1880" s="142">
        <f t="shared" si="145"/>
        <v>420</v>
      </c>
      <c r="P1880" s="2">
        <v>210</v>
      </c>
      <c r="Q1880" s="2">
        <v>210</v>
      </c>
      <c r="R1880" s="143" t="e">
        <f t="shared" si="146"/>
        <v>#DIV/0!</v>
      </c>
      <c r="S1880" s="143" t="e">
        <f t="shared" si="147"/>
        <v>#DIV/0!</v>
      </c>
      <c r="T1880" s="144">
        <f>IF(P1880="nio",0,IF(P1880&gt;0,VLOOKUP(K1880,'3-Productie normen'!A:W,VLOOKUP(P1880,'3-Productie normen'!$B$37:$C$59,2,FALSE),FALSE)))/VLOOKUP(B1880,'2-Kosten per locatie'!$A$11:$C$31,3,FALSE)</f>
        <v>0</v>
      </c>
      <c r="U1880" s="144">
        <f t="shared" si="148"/>
        <v>0</v>
      </c>
      <c r="V1880" s="145" t="str">
        <f>VLOOKUP(K1880,'3-Productie normen'!A:AG,29,FALSE)</f>
        <v>S</v>
      </c>
      <c r="W1880" s="145"/>
      <c r="X1880" s="146"/>
      <c r="Y1880" s="147">
        <f t="shared" si="149"/>
        <v>1738.8</v>
      </c>
    </row>
    <row r="1881" spans="1:25" s="148" customFormat="1" ht="13.9" customHeight="1">
      <c r="A1881" s="137">
        <v>1881</v>
      </c>
      <c r="B1881" s="138" t="s">
        <v>2352</v>
      </c>
      <c r="C1881" s="138" t="s">
        <v>2353</v>
      </c>
      <c r="D1881" s="138"/>
      <c r="E1881" s="2">
        <v>0</v>
      </c>
      <c r="F1881" s="2" t="s">
        <v>913</v>
      </c>
      <c r="G1881" s="2" t="s">
        <v>2767</v>
      </c>
      <c r="H1881" s="2"/>
      <c r="I1881" s="139" t="s">
        <v>46</v>
      </c>
      <c r="J1881" s="139" t="s">
        <v>320</v>
      </c>
      <c r="K1881" s="139" t="s">
        <v>321</v>
      </c>
      <c r="L1881" s="139" t="s">
        <v>294</v>
      </c>
      <c r="M1881" s="140"/>
      <c r="N1881" s="141">
        <v>11.21</v>
      </c>
      <c r="O1881" s="142">
        <f t="shared" si="145"/>
        <v>420</v>
      </c>
      <c r="P1881" s="2">
        <v>210</v>
      </c>
      <c r="Q1881" s="2">
        <v>210</v>
      </c>
      <c r="R1881" s="143" t="e">
        <f t="shared" si="146"/>
        <v>#DIV/0!</v>
      </c>
      <c r="S1881" s="143" t="e">
        <f t="shared" si="147"/>
        <v>#DIV/0!</v>
      </c>
      <c r="T1881" s="144">
        <f>IF(P1881="nio",0,IF(P1881&gt;0,VLOOKUP(K1881,'3-Productie normen'!A:W,VLOOKUP(P1881,'3-Productie normen'!$B$37:$C$59,2,FALSE),FALSE)))/VLOOKUP(B1881,'2-Kosten per locatie'!$A$11:$C$31,3,FALSE)</f>
        <v>0</v>
      </c>
      <c r="U1881" s="144">
        <f t="shared" si="148"/>
        <v>0</v>
      </c>
      <c r="V1881" s="145" t="str">
        <f>VLOOKUP(K1881,'3-Productie normen'!A:AG,29,FALSE)</f>
        <v>S</v>
      </c>
      <c r="W1881" s="145"/>
      <c r="X1881" s="146"/>
      <c r="Y1881" s="147">
        <f t="shared" si="149"/>
        <v>4708.2000000000007</v>
      </c>
    </row>
    <row r="1882" spans="1:25" s="148" customFormat="1" ht="13.9" customHeight="1">
      <c r="A1882" s="137">
        <v>1882</v>
      </c>
      <c r="B1882" s="138" t="s">
        <v>2352</v>
      </c>
      <c r="C1882" s="138" t="s">
        <v>2353</v>
      </c>
      <c r="D1882" s="138"/>
      <c r="E1882" s="2">
        <v>0</v>
      </c>
      <c r="F1882" s="2" t="s">
        <v>913</v>
      </c>
      <c r="G1882" s="2" t="s">
        <v>2768</v>
      </c>
      <c r="H1882" s="2"/>
      <c r="I1882" s="139" t="s">
        <v>46</v>
      </c>
      <c r="J1882" s="139" t="s">
        <v>323</v>
      </c>
      <c r="K1882" s="139" t="s">
        <v>321</v>
      </c>
      <c r="L1882" s="139" t="s">
        <v>294</v>
      </c>
      <c r="M1882" s="140"/>
      <c r="N1882" s="141">
        <v>1.19</v>
      </c>
      <c r="O1882" s="142">
        <f t="shared" si="145"/>
        <v>420</v>
      </c>
      <c r="P1882" s="2">
        <v>210</v>
      </c>
      <c r="Q1882" s="2">
        <v>210</v>
      </c>
      <c r="R1882" s="143" t="e">
        <f t="shared" si="146"/>
        <v>#DIV/0!</v>
      </c>
      <c r="S1882" s="143" t="e">
        <f t="shared" si="147"/>
        <v>#DIV/0!</v>
      </c>
      <c r="T1882" s="144">
        <f>IF(P1882="nio",0,IF(P1882&gt;0,VLOOKUP(K1882,'3-Productie normen'!A:W,VLOOKUP(P1882,'3-Productie normen'!$B$37:$C$59,2,FALSE),FALSE)))/VLOOKUP(B1882,'2-Kosten per locatie'!$A$11:$C$31,3,FALSE)</f>
        <v>0</v>
      </c>
      <c r="U1882" s="144">
        <f t="shared" si="148"/>
        <v>0</v>
      </c>
      <c r="V1882" s="145" t="str">
        <f>VLOOKUP(K1882,'3-Productie normen'!A:AG,29,FALSE)</f>
        <v>S</v>
      </c>
      <c r="W1882" s="145"/>
      <c r="X1882" s="146"/>
      <c r="Y1882" s="147">
        <f t="shared" si="149"/>
        <v>499.79999999999995</v>
      </c>
    </row>
    <row r="1883" spans="1:25" s="148" customFormat="1" ht="13.9" customHeight="1">
      <c r="A1883" s="137">
        <v>1883</v>
      </c>
      <c r="B1883" s="138" t="s">
        <v>2352</v>
      </c>
      <c r="C1883" s="138" t="s">
        <v>2353</v>
      </c>
      <c r="D1883" s="138"/>
      <c r="E1883" s="2">
        <v>0</v>
      </c>
      <c r="F1883" s="2" t="s">
        <v>913</v>
      </c>
      <c r="G1883" s="2" t="s">
        <v>2769</v>
      </c>
      <c r="H1883" s="2"/>
      <c r="I1883" s="139" t="s">
        <v>46</v>
      </c>
      <c r="J1883" s="139" t="s">
        <v>323</v>
      </c>
      <c r="K1883" s="139" t="s">
        <v>321</v>
      </c>
      <c r="L1883" s="139" t="s">
        <v>294</v>
      </c>
      <c r="M1883" s="140"/>
      <c r="N1883" s="141">
        <v>1.19</v>
      </c>
      <c r="O1883" s="142">
        <f t="shared" si="145"/>
        <v>420</v>
      </c>
      <c r="P1883" s="2">
        <v>210</v>
      </c>
      <c r="Q1883" s="2">
        <v>210</v>
      </c>
      <c r="R1883" s="143" t="e">
        <f t="shared" si="146"/>
        <v>#DIV/0!</v>
      </c>
      <c r="S1883" s="143" t="e">
        <f t="shared" si="147"/>
        <v>#DIV/0!</v>
      </c>
      <c r="T1883" s="144">
        <f>IF(P1883="nio",0,IF(P1883&gt;0,VLOOKUP(K1883,'3-Productie normen'!A:W,VLOOKUP(P1883,'3-Productie normen'!$B$37:$C$59,2,FALSE),FALSE)))/VLOOKUP(B1883,'2-Kosten per locatie'!$A$11:$C$31,3,FALSE)</f>
        <v>0</v>
      </c>
      <c r="U1883" s="144">
        <f t="shared" si="148"/>
        <v>0</v>
      </c>
      <c r="V1883" s="145" t="str">
        <f>VLOOKUP(K1883,'3-Productie normen'!A:AG,29,FALSE)</f>
        <v>S</v>
      </c>
      <c r="W1883" s="145"/>
      <c r="X1883" s="146"/>
      <c r="Y1883" s="147">
        <f t="shared" si="149"/>
        <v>499.79999999999995</v>
      </c>
    </row>
    <row r="1884" spans="1:25" s="148" customFormat="1" ht="13.9" customHeight="1">
      <c r="A1884" s="137">
        <v>1884</v>
      </c>
      <c r="B1884" s="138" t="s">
        <v>2352</v>
      </c>
      <c r="C1884" s="138" t="s">
        <v>2353</v>
      </c>
      <c r="D1884" s="138"/>
      <c r="E1884" s="2">
        <v>0</v>
      </c>
      <c r="F1884" s="2" t="s">
        <v>913</v>
      </c>
      <c r="G1884" s="2" t="s">
        <v>2770</v>
      </c>
      <c r="H1884" s="2"/>
      <c r="I1884" s="139" t="s">
        <v>46</v>
      </c>
      <c r="J1884" s="139" t="s">
        <v>323</v>
      </c>
      <c r="K1884" s="139" t="s">
        <v>321</v>
      </c>
      <c r="L1884" s="139" t="s">
        <v>294</v>
      </c>
      <c r="M1884" s="140"/>
      <c r="N1884" s="141">
        <v>1.18</v>
      </c>
      <c r="O1884" s="142">
        <f t="shared" si="145"/>
        <v>420</v>
      </c>
      <c r="P1884" s="2">
        <v>210</v>
      </c>
      <c r="Q1884" s="2">
        <v>210</v>
      </c>
      <c r="R1884" s="143" t="e">
        <f t="shared" si="146"/>
        <v>#DIV/0!</v>
      </c>
      <c r="S1884" s="143" t="e">
        <f t="shared" si="147"/>
        <v>#DIV/0!</v>
      </c>
      <c r="T1884" s="144">
        <f>IF(P1884="nio",0,IF(P1884&gt;0,VLOOKUP(K1884,'3-Productie normen'!A:W,VLOOKUP(P1884,'3-Productie normen'!$B$37:$C$59,2,FALSE),FALSE)))/VLOOKUP(B1884,'2-Kosten per locatie'!$A$11:$C$31,3,FALSE)</f>
        <v>0</v>
      </c>
      <c r="U1884" s="144">
        <f t="shared" si="148"/>
        <v>0</v>
      </c>
      <c r="V1884" s="145" t="str">
        <f>VLOOKUP(K1884,'3-Productie normen'!A:AG,29,FALSE)</f>
        <v>S</v>
      </c>
      <c r="W1884" s="145"/>
      <c r="X1884" s="146"/>
      <c r="Y1884" s="147">
        <f t="shared" si="149"/>
        <v>495.59999999999997</v>
      </c>
    </row>
    <row r="1885" spans="1:25" s="148" customFormat="1" ht="13.9" customHeight="1">
      <c r="A1885" s="137">
        <v>1885</v>
      </c>
      <c r="B1885" s="138" t="s">
        <v>2352</v>
      </c>
      <c r="C1885" s="138" t="s">
        <v>2353</v>
      </c>
      <c r="D1885" s="138"/>
      <c r="E1885" s="2">
        <v>0</v>
      </c>
      <c r="F1885" s="2" t="s">
        <v>913</v>
      </c>
      <c r="G1885" s="2" t="s">
        <v>2771</v>
      </c>
      <c r="H1885" s="2"/>
      <c r="I1885" s="139" t="s">
        <v>46</v>
      </c>
      <c r="J1885" s="139" t="s">
        <v>323</v>
      </c>
      <c r="K1885" s="139" t="s">
        <v>321</v>
      </c>
      <c r="L1885" s="139" t="s">
        <v>294</v>
      </c>
      <c r="M1885" s="140"/>
      <c r="N1885" s="141">
        <v>1.19</v>
      </c>
      <c r="O1885" s="142">
        <f t="shared" si="145"/>
        <v>420</v>
      </c>
      <c r="P1885" s="2">
        <v>210</v>
      </c>
      <c r="Q1885" s="2">
        <v>210</v>
      </c>
      <c r="R1885" s="143" t="e">
        <f t="shared" si="146"/>
        <v>#DIV/0!</v>
      </c>
      <c r="S1885" s="143" t="e">
        <f t="shared" si="147"/>
        <v>#DIV/0!</v>
      </c>
      <c r="T1885" s="144">
        <f>IF(P1885="nio",0,IF(P1885&gt;0,VLOOKUP(K1885,'3-Productie normen'!A:W,VLOOKUP(P1885,'3-Productie normen'!$B$37:$C$59,2,FALSE),FALSE)))/VLOOKUP(B1885,'2-Kosten per locatie'!$A$11:$C$31,3,FALSE)</f>
        <v>0</v>
      </c>
      <c r="U1885" s="144">
        <f t="shared" si="148"/>
        <v>0</v>
      </c>
      <c r="V1885" s="145" t="str">
        <f>VLOOKUP(K1885,'3-Productie normen'!A:AG,29,FALSE)</f>
        <v>S</v>
      </c>
      <c r="W1885" s="145"/>
      <c r="X1885" s="146"/>
      <c r="Y1885" s="147">
        <f t="shared" si="149"/>
        <v>499.79999999999995</v>
      </c>
    </row>
    <row r="1886" spans="1:25" s="148" customFormat="1" ht="13.9" customHeight="1">
      <c r="A1886" s="137">
        <v>1886</v>
      </c>
      <c r="B1886" s="138" t="s">
        <v>2352</v>
      </c>
      <c r="C1886" s="138" t="s">
        <v>2353</v>
      </c>
      <c r="D1886" s="138"/>
      <c r="E1886" s="2">
        <v>0</v>
      </c>
      <c r="F1886" s="2" t="s">
        <v>913</v>
      </c>
      <c r="G1886" s="2" t="s">
        <v>2772</v>
      </c>
      <c r="H1886" s="2"/>
      <c r="I1886" s="139" t="s">
        <v>46</v>
      </c>
      <c r="J1886" s="139" t="s">
        <v>320</v>
      </c>
      <c r="K1886" s="139" t="s">
        <v>321</v>
      </c>
      <c r="L1886" s="139" t="s">
        <v>294</v>
      </c>
      <c r="M1886" s="140"/>
      <c r="N1886" s="141">
        <v>10.43</v>
      </c>
      <c r="O1886" s="142">
        <f t="shared" si="145"/>
        <v>420</v>
      </c>
      <c r="P1886" s="2">
        <v>210</v>
      </c>
      <c r="Q1886" s="2">
        <v>210</v>
      </c>
      <c r="R1886" s="143" t="e">
        <f t="shared" si="146"/>
        <v>#DIV/0!</v>
      </c>
      <c r="S1886" s="143" t="e">
        <f t="shared" si="147"/>
        <v>#DIV/0!</v>
      </c>
      <c r="T1886" s="144">
        <f>IF(P1886="nio",0,IF(P1886&gt;0,VLOOKUP(K1886,'3-Productie normen'!A:W,VLOOKUP(P1886,'3-Productie normen'!$B$37:$C$59,2,FALSE),FALSE)))/VLOOKUP(B1886,'2-Kosten per locatie'!$A$11:$C$31,3,FALSE)</f>
        <v>0</v>
      </c>
      <c r="U1886" s="144">
        <f t="shared" si="148"/>
        <v>0</v>
      </c>
      <c r="V1886" s="145" t="str">
        <f>VLOOKUP(K1886,'3-Productie normen'!A:AG,29,FALSE)</f>
        <v>S</v>
      </c>
      <c r="W1886" s="145"/>
      <c r="X1886" s="146"/>
      <c r="Y1886" s="147">
        <f t="shared" si="149"/>
        <v>4380.5999999999995</v>
      </c>
    </row>
    <row r="1887" spans="1:25" s="148" customFormat="1" ht="13.9" customHeight="1">
      <c r="A1887" s="137">
        <v>1887</v>
      </c>
      <c r="B1887" s="138" t="s">
        <v>2352</v>
      </c>
      <c r="C1887" s="138" t="s">
        <v>2353</v>
      </c>
      <c r="D1887" s="138"/>
      <c r="E1887" s="2">
        <v>0</v>
      </c>
      <c r="F1887" s="2" t="s">
        <v>913</v>
      </c>
      <c r="G1887" s="2" t="s">
        <v>2773</v>
      </c>
      <c r="H1887" s="2"/>
      <c r="I1887" s="139" t="s">
        <v>46</v>
      </c>
      <c r="J1887" s="139" t="s">
        <v>323</v>
      </c>
      <c r="K1887" s="139" t="s">
        <v>321</v>
      </c>
      <c r="L1887" s="139" t="s">
        <v>294</v>
      </c>
      <c r="M1887" s="140"/>
      <c r="N1887" s="141">
        <v>1.18</v>
      </c>
      <c r="O1887" s="142">
        <f t="shared" si="145"/>
        <v>420</v>
      </c>
      <c r="P1887" s="2">
        <v>210</v>
      </c>
      <c r="Q1887" s="2">
        <v>210</v>
      </c>
      <c r="R1887" s="143" t="e">
        <f t="shared" si="146"/>
        <v>#DIV/0!</v>
      </c>
      <c r="S1887" s="143" t="e">
        <f t="shared" si="147"/>
        <v>#DIV/0!</v>
      </c>
      <c r="T1887" s="144">
        <f>IF(P1887="nio",0,IF(P1887&gt;0,VLOOKUP(K1887,'3-Productie normen'!A:W,VLOOKUP(P1887,'3-Productie normen'!$B$37:$C$59,2,FALSE),FALSE)))/VLOOKUP(B1887,'2-Kosten per locatie'!$A$11:$C$31,3,FALSE)</f>
        <v>0</v>
      </c>
      <c r="U1887" s="144">
        <f t="shared" si="148"/>
        <v>0</v>
      </c>
      <c r="V1887" s="145" t="str">
        <f>VLOOKUP(K1887,'3-Productie normen'!A:AG,29,FALSE)</f>
        <v>S</v>
      </c>
      <c r="W1887" s="145"/>
      <c r="X1887" s="146"/>
      <c r="Y1887" s="147">
        <f t="shared" si="149"/>
        <v>495.59999999999997</v>
      </c>
    </row>
    <row r="1888" spans="1:25" s="148" customFormat="1" ht="13.9" customHeight="1">
      <c r="A1888" s="137">
        <v>1888</v>
      </c>
      <c r="B1888" s="138" t="s">
        <v>2352</v>
      </c>
      <c r="C1888" s="138" t="s">
        <v>2353</v>
      </c>
      <c r="D1888" s="138"/>
      <c r="E1888" s="2">
        <v>0</v>
      </c>
      <c r="F1888" s="2" t="s">
        <v>913</v>
      </c>
      <c r="G1888" s="2" t="s">
        <v>2774</v>
      </c>
      <c r="H1888" s="2"/>
      <c r="I1888" s="139" t="s">
        <v>46</v>
      </c>
      <c r="J1888" s="139" t="s">
        <v>323</v>
      </c>
      <c r="K1888" s="139" t="s">
        <v>321</v>
      </c>
      <c r="L1888" s="139" t="s">
        <v>294</v>
      </c>
      <c r="M1888" s="140"/>
      <c r="N1888" s="141">
        <v>1.19</v>
      </c>
      <c r="O1888" s="142">
        <f t="shared" si="145"/>
        <v>420</v>
      </c>
      <c r="P1888" s="2">
        <v>210</v>
      </c>
      <c r="Q1888" s="2">
        <v>210</v>
      </c>
      <c r="R1888" s="143" t="e">
        <f t="shared" si="146"/>
        <v>#DIV/0!</v>
      </c>
      <c r="S1888" s="143" t="e">
        <f t="shared" si="147"/>
        <v>#DIV/0!</v>
      </c>
      <c r="T1888" s="144">
        <f>IF(P1888="nio",0,IF(P1888&gt;0,VLOOKUP(K1888,'3-Productie normen'!A:W,VLOOKUP(P1888,'3-Productie normen'!$B$37:$C$59,2,FALSE),FALSE)))/VLOOKUP(B1888,'2-Kosten per locatie'!$A$11:$C$31,3,FALSE)</f>
        <v>0</v>
      </c>
      <c r="U1888" s="144">
        <f t="shared" si="148"/>
        <v>0</v>
      </c>
      <c r="V1888" s="145" t="str">
        <f>VLOOKUP(K1888,'3-Productie normen'!A:AG,29,FALSE)</f>
        <v>S</v>
      </c>
      <c r="W1888" s="145"/>
      <c r="X1888" s="146"/>
      <c r="Y1888" s="147">
        <f t="shared" si="149"/>
        <v>499.79999999999995</v>
      </c>
    </row>
    <row r="1889" spans="1:25" s="148" customFormat="1" ht="13.9" customHeight="1">
      <c r="A1889" s="137">
        <v>1889</v>
      </c>
      <c r="B1889" s="138" t="s">
        <v>2352</v>
      </c>
      <c r="C1889" s="138" t="s">
        <v>2353</v>
      </c>
      <c r="D1889" s="138"/>
      <c r="E1889" s="2">
        <v>0</v>
      </c>
      <c r="F1889" s="2" t="s">
        <v>913</v>
      </c>
      <c r="G1889" s="2" t="s">
        <v>2775</v>
      </c>
      <c r="H1889" s="2"/>
      <c r="I1889" s="139" t="s">
        <v>46</v>
      </c>
      <c r="J1889" s="139" t="s">
        <v>323</v>
      </c>
      <c r="K1889" s="139" t="s">
        <v>321</v>
      </c>
      <c r="L1889" s="139" t="s">
        <v>294</v>
      </c>
      <c r="M1889" s="140"/>
      <c r="N1889" s="141">
        <v>1.19</v>
      </c>
      <c r="O1889" s="142">
        <f t="shared" si="145"/>
        <v>420</v>
      </c>
      <c r="P1889" s="2">
        <v>210</v>
      </c>
      <c r="Q1889" s="2">
        <v>210</v>
      </c>
      <c r="R1889" s="143" t="e">
        <f t="shared" si="146"/>
        <v>#DIV/0!</v>
      </c>
      <c r="S1889" s="143" t="e">
        <f t="shared" si="147"/>
        <v>#DIV/0!</v>
      </c>
      <c r="T1889" s="144">
        <f>IF(P1889="nio",0,IF(P1889&gt;0,VLOOKUP(K1889,'3-Productie normen'!A:W,VLOOKUP(P1889,'3-Productie normen'!$B$37:$C$59,2,FALSE),FALSE)))/VLOOKUP(B1889,'2-Kosten per locatie'!$A$11:$C$31,3,FALSE)</f>
        <v>0</v>
      </c>
      <c r="U1889" s="144">
        <f t="shared" si="148"/>
        <v>0</v>
      </c>
      <c r="V1889" s="145" t="str">
        <f>VLOOKUP(K1889,'3-Productie normen'!A:AG,29,FALSE)</f>
        <v>S</v>
      </c>
      <c r="W1889" s="145"/>
      <c r="X1889" s="146"/>
      <c r="Y1889" s="147">
        <f t="shared" si="149"/>
        <v>499.79999999999995</v>
      </c>
    </row>
    <row r="1890" spans="1:25" s="148" customFormat="1" ht="13.9" customHeight="1">
      <c r="A1890" s="137">
        <v>1890</v>
      </c>
      <c r="B1890" s="138" t="s">
        <v>2352</v>
      </c>
      <c r="C1890" s="138" t="s">
        <v>2353</v>
      </c>
      <c r="D1890" s="138"/>
      <c r="E1890" s="2">
        <v>0</v>
      </c>
      <c r="F1890" s="2" t="s">
        <v>913</v>
      </c>
      <c r="G1890" s="2" t="s">
        <v>2776</v>
      </c>
      <c r="H1890" s="2"/>
      <c r="I1890" s="139" t="s">
        <v>46</v>
      </c>
      <c r="J1890" s="139" t="s">
        <v>323</v>
      </c>
      <c r="K1890" s="139" t="s">
        <v>321</v>
      </c>
      <c r="L1890" s="139" t="s">
        <v>294</v>
      </c>
      <c r="M1890" s="140"/>
      <c r="N1890" s="141">
        <v>1.19</v>
      </c>
      <c r="O1890" s="142">
        <f t="shared" si="145"/>
        <v>420</v>
      </c>
      <c r="P1890" s="2">
        <v>210</v>
      </c>
      <c r="Q1890" s="2">
        <v>210</v>
      </c>
      <c r="R1890" s="143" t="e">
        <f t="shared" si="146"/>
        <v>#DIV/0!</v>
      </c>
      <c r="S1890" s="143" t="e">
        <f t="shared" si="147"/>
        <v>#DIV/0!</v>
      </c>
      <c r="T1890" s="144">
        <f>IF(P1890="nio",0,IF(P1890&gt;0,VLOOKUP(K1890,'3-Productie normen'!A:W,VLOOKUP(P1890,'3-Productie normen'!$B$37:$C$59,2,FALSE),FALSE)))/VLOOKUP(B1890,'2-Kosten per locatie'!$A$11:$C$31,3,FALSE)</f>
        <v>0</v>
      </c>
      <c r="U1890" s="144">
        <f t="shared" si="148"/>
        <v>0</v>
      </c>
      <c r="V1890" s="145" t="str">
        <f>VLOOKUP(K1890,'3-Productie normen'!A:AG,29,FALSE)</f>
        <v>S</v>
      </c>
      <c r="W1890" s="145"/>
      <c r="X1890" s="146"/>
      <c r="Y1890" s="147">
        <f t="shared" si="149"/>
        <v>499.79999999999995</v>
      </c>
    </row>
    <row r="1891" spans="1:25" s="148" customFormat="1" ht="13.9" customHeight="1">
      <c r="A1891" s="137">
        <v>1891</v>
      </c>
      <c r="B1891" s="138" t="s">
        <v>2352</v>
      </c>
      <c r="C1891" s="138" t="s">
        <v>2353</v>
      </c>
      <c r="D1891" s="138"/>
      <c r="E1891" s="2">
        <v>0</v>
      </c>
      <c r="F1891" s="2" t="s">
        <v>913</v>
      </c>
      <c r="G1891" s="2" t="s">
        <v>2777</v>
      </c>
      <c r="H1891" s="2"/>
      <c r="I1891" s="139" t="s">
        <v>46</v>
      </c>
      <c r="J1891" s="139" t="s">
        <v>323</v>
      </c>
      <c r="K1891" s="139" t="s">
        <v>321</v>
      </c>
      <c r="L1891" s="139" t="s">
        <v>294</v>
      </c>
      <c r="M1891" s="140"/>
      <c r="N1891" s="141">
        <v>1.08</v>
      </c>
      <c r="O1891" s="142">
        <f t="shared" si="145"/>
        <v>420</v>
      </c>
      <c r="P1891" s="2">
        <v>210</v>
      </c>
      <c r="Q1891" s="2">
        <v>210</v>
      </c>
      <c r="R1891" s="143" t="e">
        <f t="shared" si="146"/>
        <v>#DIV/0!</v>
      </c>
      <c r="S1891" s="143" t="e">
        <f t="shared" si="147"/>
        <v>#DIV/0!</v>
      </c>
      <c r="T1891" s="144">
        <f>IF(P1891="nio",0,IF(P1891&gt;0,VLOOKUP(K1891,'3-Productie normen'!A:W,VLOOKUP(P1891,'3-Productie normen'!$B$37:$C$59,2,FALSE),FALSE)))/VLOOKUP(B1891,'2-Kosten per locatie'!$A$11:$C$31,3,FALSE)</f>
        <v>0</v>
      </c>
      <c r="U1891" s="144">
        <f t="shared" si="148"/>
        <v>0</v>
      </c>
      <c r="V1891" s="145" t="str">
        <f>VLOOKUP(K1891,'3-Productie normen'!A:AG,29,FALSE)</f>
        <v>S</v>
      </c>
      <c r="W1891" s="145"/>
      <c r="X1891" s="146"/>
      <c r="Y1891" s="147">
        <f t="shared" si="149"/>
        <v>453.6</v>
      </c>
    </row>
    <row r="1892" spans="1:25" s="148" customFormat="1" ht="13.9" customHeight="1">
      <c r="A1892" s="137">
        <v>1892</v>
      </c>
      <c r="B1892" s="138" t="s">
        <v>2352</v>
      </c>
      <c r="C1892" s="138" t="s">
        <v>2353</v>
      </c>
      <c r="D1892" s="138"/>
      <c r="E1892" s="2">
        <v>0</v>
      </c>
      <c r="F1892" s="2" t="s">
        <v>913</v>
      </c>
      <c r="G1892" s="2" t="s">
        <v>2778</v>
      </c>
      <c r="H1892" s="2"/>
      <c r="I1892" s="139" t="s">
        <v>46</v>
      </c>
      <c r="J1892" s="139" t="s">
        <v>320</v>
      </c>
      <c r="K1892" s="139" t="s">
        <v>321</v>
      </c>
      <c r="L1892" s="139" t="s">
        <v>294</v>
      </c>
      <c r="M1892" s="140"/>
      <c r="N1892" s="141">
        <v>5.33</v>
      </c>
      <c r="O1892" s="142">
        <f t="shared" si="145"/>
        <v>420</v>
      </c>
      <c r="P1892" s="2">
        <v>210</v>
      </c>
      <c r="Q1892" s="2">
        <v>210</v>
      </c>
      <c r="R1892" s="143" t="e">
        <f t="shared" si="146"/>
        <v>#DIV/0!</v>
      </c>
      <c r="S1892" s="143" t="e">
        <f t="shared" si="147"/>
        <v>#DIV/0!</v>
      </c>
      <c r="T1892" s="144">
        <f>IF(P1892="nio",0,IF(P1892&gt;0,VLOOKUP(K1892,'3-Productie normen'!A:W,VLOOKUP(P1892,'3-Productie normen'!$B$37:$C$59,2,FALSE),FALSE)))/VLOOKUP(B1892,'2-Kosten per locatie'!$A$11:$C$31,3,FALSE)</f>
        <v>0</v>
      </c>
      <c r="U1892" s="144">
        <f t="shared" si="148"/>
        <v>0</v>
      </c>
      <c r="V1892" s="145" t="str">
        <f>VLOOKUP(K1892,'3-Productie normen'!A:AG,29,FALSE)</f>
        <v>S</v>
      </c>
      <c r="W1892" s="145"/>
      <c r="X1892" s="146"/>
      <c r="Y1892" s="147">
        <f t="shared" si="149"/>
        <v>2238.6</v>
      </c>
    </row>
    <row r="1893" spans="1:25" s="148" customFormat="1" ht="13.9" customHeight="1">
      <c r="A1893" s="137">
        <v>1893</v>
      </c>
      <c r="B1893" s="138" t="s">
        <v>2352</v>
      </c>
      <c r="C1893" s="138" t="s">
        <v>2353</v>
      </c>
      <c r="D1893" s="138"/>
      <c r="E1893" s="2">
        <v>0</v>
      </c>
      <c r="F1893" s="2" t="s">
        <v>913</v>
      </c>
      <c r="G1893" s="2" t="s">
        <v>2779</v>
      </c>
      <c r="H1893" s="2"/>
      <c r="I1893" s="139" t="s">
        <v>46</v>
      </c>
      <c r="J1893" s="139" t="s">
        <v>323</v>
      </c>
      <c r="K1893" s="139" t="s">
        <v>321</v>
      </c>
      <c r="L1893" s="139" t="s">
        <v>294</v>
      </c>
      <c r="M1893" s="140"/>
      <c r="N1893" s="141">
        <v>1.1000000000000001</v>
      </c>
      <c r="O1893" s="142">
        <f t="shared" si="145"/>
        <v>420</v>
      </c>
      <c r="P1893" s="2">
        <v>210</v>
      </c>
      <c r="Q1893" s="2">
        <v>210</v>
      </c>
      <c r="R1893" s="143" t="e">
        <f t="shared" si="146"/>
        <v>#DIV/0!</v>
      </c>
      <c r="S1893" s="143" t="e">
        <f t="shared" si="147"/>
        <v>#DIV/0!</v>
      </c>
      <c r="T1893" s="144">
        <f>IF(P1893="nio",0,IF(P1893&gt;0,VLOOKUP(K1893,'3-Productie normen'!A:W,VLOOKUP(P1893,'3-Productie normen'!$B$37:$C$59,2,FALSE),FALSE)))/VLOOKUP(B1893,'2-Kosten per locatie'!$A$11:$C$31,3,FALSE)</f>
        <v>0</v>
      </c>
      <c r="U1893" s="144">
        <f t="shared" si="148"/>
        <v>0</v>
      </c>
      <c r="V1893" s="145" t="str">
        <f>VLOOKUP(K1893,'3-Productie normen'!A:AG,29,FALSE)</f>
        <v>S</v>
      </c>
      <c r="W1893" s="145"/>
      <c r="X1893" s="146"/>
      <c r="Y1893" s="147">
        <f t="shared" si="149"/>
        <v>462.00000000000006</v>
      </c>
    </row>
    <row r="1894" spans="1:25" s="148" customFormat="1" ht="13.9" customHeight="1">
      <c r="A1894" s="137">
        <v>1894</v>
      </c>
      <c r="B1894" s="138" t="s">
        <v>2352</v>
      </c>
      <c r="C1894" s="138" t="s">
        <v>2353</v>
      </c>
      <c r="D1894" s="138"/>
      <c r="E1894" s="2">
        <v>0</v>
      </c>
      <c r="F1894" s="2" t="s">
        <v>913</v>
      </c>
      <c r="G1894" s="2" t="s">
        <v>2780</v>
      </c>
      <c r="H1894" s="2"/>
      <c r="I1894" s="139" t="s">
        <v>46</v>
      </c>
      <c r="J1894" s="139" t="s">
        <v>320</v>
      </c>
      <c r="K1894" s="139" t="s">
        <v>321</v>
      </c>
      <c r="L1894" s="139" t="s">
        <v>294</v>
      </c>
      <c r="M1894" s="140"/>
      <c r="N1894" s="141">
        <v>6.49</v>
      </c>
      <c r="O1894" s="142">
        <f t="shared" si="145"/>
        <v>420</v>
      </c>
      <c r="P1894" s="2">
        <v>210</v>
      </c>
      <c r="Q1894" s="2">
        <v>210</v>
      </c>
      <c r="R1894" s="143" t="e">
        <f t="shared" si="146"/>
        <v>#DIV/0!</v>
      </c>
      <c r="S1894" s="143" t="e">
        <f t="shared" si="147"/>
        <v>#DIV/0!</v>
      </c>
      <c r="T1894" s="144">
        <f>IF(P1894="nio",0,IF(P1894&gt;0,VLOOKUP(K1894,'3-Productie normen'!A:W,VLOOKUP(P1894,'3-Productie normen'!$B$37:$C$59,2,FALSE),FALSE)))/VLOOKUP(B1894,'2-Kosten per locatie'!$A$11:$C$31,3,FALSE)</f>
        <v>0</v>
      </c>
      <c r="U1894" s="144">
        <f t="shared" si="148"/>
        <v>0</v>
      </c>
      <c r="V1894" s="145" t="str">
        <f>VLOOKUP(K1894,'3-Productie normen'!A:AG,29,FALSE)</f>
        <v>S</v>
      </c>
      <c r="W1894" s="145"/>
      <c r="X1894" s="146"/>
      <c r="Y1894" s="147">
        <f t="shared" si="149"/>
        <v>2725.8</v>
      </c>
    </row>
    <row r="1895" spans="1:25" s="148" customFormat="1" ht="13.9" customHeight="1">
      <c r="A1895" s="137">
        <v>1895</v>
      </c>
      <c r="B1895" s="138" t="s">
        <v>2352</v>
      </c>
      <c r="C1895" s="138" t="s">
        <v>2353</v>
      </c>
      <c r="D1895" s="138"/>
      <c r="E1895" s="2">
        <v>0</v>
      </c>
      <c r="F1895" s="2" t="s">
        <v>913</v>
      </c>
      <c r="G1895" s="2" t="s">
        <v>2781</v>
      </c>
      <c r="H1895" s="2"/>
      <c r="I1895" s="139" t="s">
        <v>46</v>
      </c>
      <c r="J1895" s="139" t="s">
        <v>323</v>
      </c>
      <c r="K1895" s="139" t="s">
        <v>321</v>
      </c>
      <c r="L1895" s="139" t="s">
        <v>294</v>
      </c>
      <c r="M1895" s="140"/>
      <c r="N1895" s="141">
        <v>1.1599999999999999</v>
      </c>
      <c r="O1895" s="142">
        <f t="shared" si="145"/>
        <v>420</v>
      </c>
      <c r="P1895" s="2">
        <v>210</v>
      </c>
      <c r="Q1895" s="2">
        <v>210</v>
      </c>
      <c r="R1895" s="143" t="e">
        <f t="shared" si="146"/>
        <v>#DIV/0!</v>
      </c>
      <c r="S1895" s="143" t="e">
        <f t="shared" si="147"/>
        <v>#DIV/0!</v>
      </c>
      <c r="T1895" s="144">
        <f>IF(P1895="nio",0,IF(P1895&gt;0,VLOOKUP(K1895,'3-Productie normen'!A:W,VLOOKUP(P1895,'3-Productie normen'!$B$37:$C$59,2,FALSE),FALSE)))/VLOOKUP(B1895,'2-Kosten per locatie'!$A$11:$C$31,3,FALSE)</f>
        <v>0</v>
      </c>
      <c r="U1895" s="144">
        <f t="shared" si="148"/>
        <v>0</v>
      </c>
      <c r="V1895" s="145" t="str">
        <f>VLOOKUP(K1895,'3-Productie normen'!A:AG,29,FALSE)</f>
        <v>S</v>
      </c>
      <c r="W1895" s="145"/>
      <c r="X1895" s="146"/>
      <c r="Y1895" s="147">
        <f t="shared" si="149"/>
        <v>487.2</v>
      </c>
    </row>
    <row r="1896" spans="1:25" s="148" customFormat="1" ht="13.9" customHeight="1">
      <c r="A1896" s="137">
        <v>1896</v>
      </c>
      <c r="B1896" s="138" t="s">
        <v>2352</v>
      </c>
      <c r="C1896" s="138" t="s">
        <v>2353</v>
      </c>
      <c r="D1896" s="138"/>
      <c r="E1896" s="2">
        <v>0</v>
      </c>
      <c r="F1896" s="2" t="s">
        <v>913</v>
      </c>
      <c r="G1896" s="2" t="s">
        <v>2782</v>
      </c>
      <c r="H1896" s="2"/>
      <c r="I1896" s="139" t="s">
        <v>46</v>
      </c>
      <c r="J1896" s="139" t="s">
        <v>323</v>
      </c>
      <c r="K1896" s="139" t="s">
        <v>321</v>
      </c>
      <c r="L1896" s="139" t="s">
        <v>294</v>
      </c>
      <c r="M1896" s="140"/>
      <c r="N1896" s="141">
        <v>1.1499999999999999</v>
      </c>
      <c r="O1896" s="142">
        <f t="shared" si="145"/>
        <v>420</v>
      </c>
      <c r="P1896" s="2">
        <v>210</v>
      </c>
      <c r="Q1896" s="2">
        <v>210</v>
      </c>
      <c r="R1896" s="143" t="e">
        <f t="shared" si="146"/>
        <v>#DIV/0!</v>
      </c>
      <c r="S1896" s="143" t="e">
        <f t="shared" si="147"/>
        <v>#DIV/0!</v>
      </c>
      <c r="T1896" s="144">
        <f>IF(P1896="nio",0,IF(P1896&gt;0,VLOOKUP(K1896,'3-Productie normen'!A:W,VLOOKUP(P1896,'3-Productie normen'!$B$37:$C$59,2,FALSE),FALSE)))/VLOOKUP(B1896,'2-Kosten per locatie'!$A$11:$C$31,3,FALSE)</f>
        <v>0</v>
      </c>
      <c r="U1896" s="144">
        <f t="shared" si="148"/>
        <v>0</v>
      </c>
      <c r="V1896" s="145" t="str">
        <f>VLOOKUP(K1896,'3-Productie normen'!A:AG,29,FALSE)</f>
        <v>S</v>
      </c>
      <c r="W1896" s="145"/>
      <c r="X1896" s="146"/>
      <c r="Y1896" s="147">
        <f t="shared" si="149"/>
        <v>482.99999999999994</v>
      </c>
    </row>
    <row r="1897" spans="1:25" s="148" customFormat="1" ht="13.9" customHeight="1">
      <c r="A1897" s="137">
        <v>1897</v>
      </c>
      <c r="B1897" s="138" t="s">
        <v>2352</v>
      </c>
      <c r="C1897" s="138" t="s">
        <v>2353</v>
      </c>
      <c r="D1897" s="138"/>
      <c r="E1897" s="2">
        <v>0</v>
      </c>
      <c r="F1897" s="2" t="s">
        <v>913</v>
      </c>
      <c r="G1897" s="2" t="s">
        <v>2783</v>
      </c>
      <c r="H1897" s="2"/>
      <c r="I1897" s="139" t="s">
        <v>46</v>
      </c>
      <c r="J1897" s="139" t="s">
        <v>323</v>
      </c>
      <c r="K1897" s="139" t="s">
        <v>321</v>
      </c>
      <c r="L1897" s="139" t="s">
        <v>294</v>
      </c>
      <c r="M1897" s="140"/>
      <c r="N1897" s="141">
        <v>1.1599999999999999</v>
      </c>
      <c r="O1897" s="142">
        <f t="shared" si="145"/>
        <v>420</v>
      </c>
      <c r="P1897" s="2">
        <v>210</v>
      </c>
      <c r="Q1897" s="2">
        <v>210</v>
      </c>
      <c r="R1897" s="143" t="e">
        <f t="shared" si="146"/>
        <v>#DIV/0!</v>
      </c>
      <c r="S1897" s="143" t="e">
        <f t="shared" si="147"/>
        <v>#DIV/0!</v>
      </c>
      <c r="T1897" s="144">
        <f>IF(P1897="nio",0,IF(P1897&gt;0,VLOOKUP(K1897,'3-Productie normen'!A:W,VLOOKUP(P1897,'3-Productie normen'!$B$37:$C$59,2,FALSE),FALSE)))/VLOOKUP(B1897,'2-Kosten per locatie'!$A$11:$C$31,3,FALSE)</f>
        <v>0</v>
      </c>
      <c r="U1897" s="144">
        <f t="shared" si="148"/>
        <v>0</v>
      </c>
      <c r="V1897" s="145" t="str">
        <f>VLOOKUP(K1897,'3-Productie normen'!A:AG,29,FALSE)</f>
        <v>S</v>
      </c>
      <c r="W1897" s="145"/>
      <c r="X1897" s="146"/>
      <c r="Y1897" s="147">
        <f t="shared" si="149"/>
        <v>487.2</v>
      </c>
    </row>
    <row r="1898" spans="1:25" s="148" customFormat="1" ht="13.9" customHeight="1">
      <c r="A1898" s="137">
        <v>1898</v>
      </c>
      <c r="B1898" s="138" t="s">
        <v>2352</v>
      </c>
      <c r="C1898" s="138" t="s">
        <v>2353</v>
      </c>
      <c r="D1898" s="138"/>
      <c r="E1898" s="2">
        <v>0</v>
      </c>
      <c r="F1898" s="2" t="s">
        <v>913</v>
      </c>
      <c r="G1898" s="2" t="s">
        <v>2784</v>
      </c>
      <c r="H1898" s="2"/>
      <c r="I1898" s="139" t="s">
        <v>46</v>
      </c>
      <c r="J1898" s="139" t="s">
        <v>323</v>
      </c>
      <c r="K1898" s="139" t="s">
        <v>321</v>
      </c>
      <c r="L1898" s="139" t="s">
        <v>294</v>
      </c>
      <c r="M1898" s="140"/>
      <c r="N1898" s="141">
        <v>1.1499999999999999</v>
      </c>
      <c r="O1898" s="142">
        <f t="shared" si="145"/>
        <v>420</v>
      </c>
      <c r="P1898" s="2">
        <v>210</v>
      </c>
      <c r="Q1898" s="2">
        <v>210</v>
      </c>
      <c r="R1898" s="143" t="e">
        <f t="shared" si="146"/>
        <v>#DIV/0!</v>
      </c>
      <c r="S1898" s="143" t="e">
        <f t="shared" si="147"/>
        <v>#DIV/0!</v>
      </c>
      <c r="T1898" s="144">
        <f>IF(P1898="nio",0,IF(P1898&gt;0,VLOOKUP(K1898,'3-Productie normen'!A:W,VLOOKUP(P1898,'3-Productie normen'!$B$37:$C$59,2,FALSE),FALSE)))/VLOOKUP(B1898,'2-Kosten per locatie'!$A$11:$C$31,3,FALSE)</f>
        <v>0</v>
      </c>
      <c r="U1898" s="144">
        <f t="shared" si="148"/>
        <v>0</v>
      </c>
      <c r="V1898" s="145" t="str">
        <f>VLOOKUP(K1898,'3-Productie normen'!A:AG,29,FALSE)</f>
        <v>S</v>
      </c>
      <c r="W1898" s="145"/>
      <c r="X1898" s="146"/>
      <c r="Y1898" s="147">
        <f t="shared" si="149"/>
        <v>482.99999999999994</v>
      </c>
    </row>
    <row r="1899" spans="1:25" s="148" customFormat="1" ht="13.9" customHeight="1">
      <c r="A1899" s="137">
        <v>1899</v>
      </c>
      <c r="B1899" s="138" t="s">
        <v>2352</v>
      </c>
      <c r="C1899" s="138" t="s">
        <v>2353</v>
      </c>
      <c r="D1899" s="138"/>
      <c r="E1899" s="2">
        <v>0</v>
      </c>
      <c r="F1899" s="2" t="s">
        <v>913</v>
      </c>
      <c r="G1899" s="2" t="s">
        <v>2785</v>
      </c>
      <c r="H1899" s="2" t="s">
        <v>2786</v>
      </c>
      <c r="I1899" s="139" t="s">
        <v>350</v>
      </c>
      <c r="J1899" s="139" t="s">
        <v>351</v>
      </c>
      <c r="K1899" s="139" t="s">
        <v>612</v>
      </c>
      <c r="L1899" s="139" t="s">
        <v>298</v>
      </c>
      <c r="M1899" s="140" t="s">
        <v>8160</v>
      </c>
      <c r="N1899" s="141">
        <v>100.87</v>
      </c>
      <c r="O1899" s="142">
        <f t="shared" si="145"/>
        <v>210</v>
      </c>
      <c r="P1899" s="2">
        <v>210</v>
      </c>
      <c r="Q1899" s="2"/>
      <c r="R1899" s="143" t="e">
        <f t="shared" si="146"/>
        <v>#DIV/0!</v>
      </c>
      <c r="S1899" s="143">
        <f t="shared" si="147"/>
        <v>0</v>
      </c>
      <c r="T1899" s="144">
        <f>IF(P1899="nio",0,IF(P1899&gt;0,VLOOKUP(K1899,'3-Productie normen'!A:W,VLOOKUP(P1899,'3-Productie normen'!$B$37:$C$59,2,FALSE),FALSE)))/VLOOKUP(B1899,'2-Kosten per locatie'!$A$11:$C$31,3,FALSE)</f>
        <v>0</v>
      </c>
      <c r="U1899" s="144">
        <f t="shared" si="148"/>
        <v>0</v>
      </c>
      <c r="V1899" s="145" t="str">
        <f>VLOOKUP(K1899,'3-Productie normen'!A:AG,29,FALSE)</f>
        <v>L</v>
      </c>
      <c r="W1899" s="145"/>
      <c r="X1899" s="146"/>
      <c r="Y1899" s="147">
        <f t="shared" si="149"/>
        <v>21182.7</v>
      </c>
    </row>
    <row r="1900" spans="1:25" s="148" customFormat="1" ht="13.9" customHeight="1">
      <c r="A1900" s="137">
        <v>1900</v>
      </c>
      <c r="B1900" s="138" t="s">
        <v>2352</v>
      </c>
      <c r="C1900" s="138" t="s">
        <v>2353</v>
      </c>
      <c r="D1900" s="138"/>
      <c r="E1900" s="2">
        <v>0</v>
      </c>
      <c r="F1900" s="2" t="s">
        <v>913</v>
      </c>
      <c r="G1900" s="2" t="s">
        <v>2787</v>
      </c>
      <c r="H1900" s="2" t="s">
        <v>2788</v>
      </c>
      <c r="I1900" s="139" t="s">
        <v>350</v>
      </c>
      <c r="J1900" s="139" t="s">
        <v>351</v>
      </c>
      <c r="K1900" s="139" t="s">
        <v>612</v>
      </c>
      <c r="L1900" s="139" t="s">
        <v>298</v>
      </c>
      <c r="M1900" s="140" t="s">
        <v>8160</v>
      </c>
      <c r="N1900" s="141">
        <v>127.4</v>
      </c>
      <c r="O1900" s="142">
        <f t="shared" si="145"/>
        <v>210</v>
      </c>
      <c r="P1900" s="2">
        <v>210</v>
      </c>
      <c r="Q1900" s="2"/>
      <c r="R1900" s="143" t="e">
        <f t="shared" si="146"/>
        <v>#DIV/0!</v>
      </c>
      <c r="S1900" s="143">
        <f t="shared" si="147"/>
        <v>0</v>
      </c>
      <c r="T1900" s="144">
        <f>IF(P1900="nio",0,IF(P1900&gt;0,VLOOKUP(K1900,'3-Productie normen'!A:W,VLOOKUP(P1900,'3-Productie normen'!$B$37:$C$59,2,FALSE),FALSE)))/VLOOKUP(B1900,'2-Kosten per locatie'!$A$11:$C$31,3,FALSE)</f>
        <v>0</v>
      </c>
      <c r="U1900" s="144">
        <f t="shared" si="148"/>
        <v>0</v>
      </c>
      <c r="V1900" s="145" t="str">
        <f>VLOOKUP(K1900,'3-Productie normen'!A:AG,29,FALSE)</f>
        <v>L</v>
      </c>
      <c r="W1900" s="145"/>
      <c r="X1900" s="146"/>
      <c r="Y1900" s="147">
        <f t="shared" si="149"/>
        <v>26754</v>
      </c>
    </row>
    <row r="1901" spans="1:25" s="148" customFormat="1" ht="13.9" customHeight="1">
      <c r="A1901" s="137">
        <v>1901</v>
      </c>
      <c r="B1901" s="138" t="s">
        <v>2352</v>
      </c>
      <c r="C1901" s="138" t="s">
        <v>2353</v>
      </c>
      <c r="D1901" s="138"/>
      <c r="E1901" s="2">
        <v>0</v>
      </c>
      <c r="F1901" s="2" t="s">
        <v>913</v>
      </c>
      <c r="G1901" s="2" t="s">
        <v>2789</v>
      </c>
      <c r="H1901" s="2" t="s">
        <v>2790</v>
      </c>
      <c r="I1901" s="139" t="s">
        <v>350</v>
      </c>
      <c r="J1901" s="139" t="s">
        <v>351</v>
      </c>
      <c r="K1901" s="139" t="s">
        <v>612</v>
      </c>
      <c r="L1901" s="139" t="s">
        <v>298</v>
      </c>
      <c r="M1901" s="140" t="s">
        <v>8160</v>
      </c>
      <c r="N1901" s="141">
        <v>100.72</v>
      </c>
      <c r="O1901" s="142">
        <f t="shared" si="145"/>
        <v>210</v>
      </c>
      <c r="P1901" s="2">
        <v>210</v>
      </c>
      <c r="Q1901" s="2"/>
      <c r="R1901" s="143" t="e">
        <f t="shared" si="146"/>
        <v>#DIV/0!</v>
      </c>
      <c r="S1901" s="143">
        <f t="shared" si="147"/>
        <v>0</v>
      </c>
      <c r="T1901" s="144">
        <f>IF(P1901="nio",0,IF(P1901&gt;0,VLOOKUP(K1901,'3-Productie normen'!A:W,VLOOKUP(P1901,'3-Productie normen'!$B$37:$C$59,2,FALSE),FALSE)))/VLOOKUP(B1901,'2-Kosten per locatie'!$A$11:$C$31,3,FALSE)</f>
        <v>0</v>
      </c>
      <c r="U1901" s="144">
        <f t="shared" si="148"/>
        <v>0</v>
      </c>
      <c r="V1901" s="145" t="str">
        <f>VLOOKUP(K1901,'3-Productie normen'!A:AG,29,FALSE)</f>
        <v>L</v>
      </c>
      <c r="W1901" s="145"/>
      <c r="X1901" s="146"/>
      <c r="Y1901" s="147">
        <f t="shared" si="149"/>
        <v>21151.200000000001</v>
      </c>
    </row>
    <row r="1902" spans="1:25" s="148" customFormat="1" ht="13.9" customHeight="1">
      <c r="A1902" s="137">
        <v>1902</v>
      </c>
      <c r="B1902" s="138" t="s">
        <v>2352</v>
      </c>
      <c r="C1902" s="138" t="s">
        <v>2353</v>
      </c>
      <c r="D1902" s="138"/>
      <c r="E1902" s="2">
        <v>0</v>
      </c>
      <c r="F1902" s="2" t="s">
        <v>913</v>
      </c>
      <c r="G1902" s="2" t="s">
        <v>2791</v>
      </c>
      <c r="H1902" s="2" t="s">
        <v>2792</v>
      </c>
      <c r="I1902" s="139" t="s">
        <v>350</v>
      </c>
      <c r="J1902" s="139" t="s">
        <v>351</v>
      </c>
      <c r="K1902" s="139" t="s">
        <v>612</v>
      </c>
      <c r="L1902" s="139" t="s">
        <v>298</v>
      </c>
      <c r="M1902" s="140" t="s">
        <v>8160</v>
      </c>
      <c r="N1902" s="141">
        <v>43.97</v>
      </c>
      <c r="O1902" s="142">
        <f t="shared" si="145"/>
        <v>210</v>
      </c>
      <c r="P1902" s="2">
        <v>210</v>
      </c>
      <c r="Q1902" s="2"/>
      <c r="R1902" s="143" t="e">
        <f t="shared" si="146"/>
        <v>#DIV/0!</v>
      </c>
      <c r="S1902" s="143">
        <f t="shared" si="147"/>
        <v>0</v>
      </c>
      <c r="T1902" s="144">
        <f>IF(P1902="nio",0,IF(P1902&gt;0,VLOOKUP(K1902,'3-Productie normen'!A:W,VLOOKUP(P1902,'3-Productie normen'!$B$37:$C$59,2,FALSE),FALSE)))/VLOOKUP(B1902,'2-Kosten per locatie'!$A$11:$C$31,3,FALSE)</f>
        <v>0</v>
      </c>
      <c r="U1902" s="144">
        <f t="shared" si="148"/>
        <v>0</v>
      </c>
      <c r="V1902" s="145" t="str">
        <f>VLOOKUP(K1902,'3-Productie normen'!A:AG,29,FALSE)</f>
        <v>L</v>
      </c>
      <c r="W1902" s="145"/>
      <c r="X1902" s="146"/>
      <c r="Y1902" s="147">
        <f t="shared" si="149"/>
        <v>9233.6999999999989</v>
      </c>
    </row>
    <row r="1903" spans="1:25" s="148" customFormat="1" ht="13.9" customHeight="1">
      <c r="A1903" s="137">
        <v>1903</v>
      </c>
      <c r="B1903" s="138" t="s">
        <v>2352</v>
      </c>
      <c r="C1903" s="138" t="s">
        <v>2353</v>
      </c>
      <c r="D1903" s="138"/>
      <c r="E1903" s="2">
        <v>0</v>
      </c>
      <c r="F1903" s="2" t="s">
        <v>913</v>
      </c>
      <c r="G1903" s="2" t="s">
        <v>2793</v>
      </c>
      <c r="H1903" s="2" t="s">
        <v>2794</v>
      </c>
      <c r="I1903" s="139" t="s">
        <v>350</v>
      </c>
      <c r="J1903" s="139" t="s">
        <v>351</v>
      </c>
      <c r="K1903" s="139" t="s">
        <v>612</v>
      </c>
      <c r="L1903" s="139" t="s">
        <v>298</v>
      </c>
      <c r="M1903" s="140" t="s">
        <v>8160</v>
      </c>
      <c r="N1903" s="141">
        <v>72.33</v>
      </c>
      <c r="O1903" s="142">
        <f t="shared" si="145"/>
        <v>210</v>
      </c>
      <c r="P1903" s="2">
        <v>210</v>
      </c>
      <c r="Q1903" s="2"/>
      <c r="R1903" s="143" t="e">
        <f t="shared" si="146"/>
        <v>#DIV/0!</v>
      </c>
      <c r="S1903" s="143">
        <f t="shared" si="147"/>
        <v>0</v>
      </c>
      <c r="T1903" s="144">
        <f>IF(P1903="nio",0,IF(P1903&gt;0,VLOOKUP(K1903,'3-Productie normen'!A:W,VLOOKUP(P1903,'3-Productie normen'!$B$37:$C$59,2,FALSE),FALSE)))/VLOOKUP(B1903,'2-Kosten per locatie'!$A$11:$C$31,3,FALSE)</f>
        <v>0</v>
      </c>
      <c r="U1903" s="144">
        <f t="shared" si="148"/>
        <v>0</v>
      </c>
      <c r="V1903" s="145" t="str">
        <f>VLOOKUP(K1903,'3-Productie normen'!A:AG,29,FALSE)</f>
        <v>L</v>
      </c>
      <c r="W1903" s="145"/>
      <c r="X1903" s="146"/>
      <c r="Y1903" s="147">
        <f t="shared" si="149"/>
        <v>15189.3</v>
      </c>
    </row>
    <row r="1904" spans="1:25" s="148" customFormat="1" ht="13.9" customHeight="1">
      <c r="A1904" s="137">
        <v>1904</v>
      </c>
      <c r="B1904" s="138" t="s">
        <v>2352</v>
      </c>
      <c r="C1904" s="138" t="s">
        <v>2353</v>
      </c>
      <c r="D1904" s="138"/>
      <c r="E1904" s="2">
        <v>0</v>
      </c>
      <c r="F1904" s="2" t="s">
        <v>913</v>
      </c>
      <c r="G1904" s="2" t="s">
        <v>2795</v>
      </c>
      <c r="H1904" s="2" t="s">
        <v>2796</v>
      </c>
      <c r="I1904" s="139" t="s">
        <v>350</v>
      </c>
      <c r="J1904" s="139" t="s">
        <v>351</v>
      </c>
      <c r="K1904" s="139" t="s">
        <v>612</v>
      </c>
      <c r="L1904" s="139" t="s">
        <v>298</v>
      </c>
      <c r="M1904" s="140" t="s">
        <v>8160</v>
      </c>
      <c r="N1904" s="141">
        <v>56.99</v>
      </c>
      <c r="O1904" s="142">
        <f t="shared" si="145"/>
        <v>210</v>
      </c>
      <c r="P1904" s="2">
        <v>210</v>
      </c>
      <c r="Q1904" s="2"/>
      <c r="R1904" s="143" t="e">
        <f t="shared" si="146"/>
        <v>#DIV/0!</v>
      </c>
      <c r="S1904" s="143">
        <f t="shared" si="147"/>
        <v>0</v>
      </c>
      <c r="T1904" s="144">
        <f>IF(P1904="nio",0,IF(P1904&gt;0,VLOOKUP(K1904,'3-Productie normen'!A:W,VLOOKUP(P1904,'3-Productie normen'!$B$37:$C$59,2,FALSE),FALSE)))/VLOOKUP(B1904,'2-Kosten per locatie'!$A$11:$C$31,3,FALSE)</f>
        <v>0</v>
      </c>
      <c r="U1904" s="144">
        <f t="shared" si="148"/>
        <v>0</v>
      </c>
      <c r="V1904" s="145" t="str">
        <f>VLOOKUP(K1904,'3-Productie normen'!A:AG,29,FALSE)</f>
        <v>L</v>
      </c>
      <c r="W1904" s="145"/>
      <c r="X1904" s="146"/>
      <c r="Y1904" s="147">
        <f t="shared" si="149"/>
        <v>11967.9</v>
      </c>
    </row>
    <row r="1905" spans="1:25" s="148" customFormat="1" ht="13.9" customHeight="1">
      <c r="A1905" s="137">
        <v>1905</v>
      </c>
      <c r="B1905" s="138" t="s">
        <v>2352</v>
      </c>
      <c r="C1905" s="138" t="s">
        <v>2353</v>
      </c>
      <c r="D1905" s="138"/>
      <c r="E1905" s="2">
        <v>0</v>
      </c>
      <c r="F1905" s="2" t="s">
        <v>913</v>
      </c>
      <c r="G1905" s="2" t="s">
        <v>2797</v>
      </c>
      <c r="H1905" s="2" t="s">
        <v>2798</v>
      </c>
      <c r="I1905" s="139" t="s">
        <v>350</v>
      </c>
      <c r="J1905" s="139" t="s">
        <v>351</v>
      </c>
      <c r="K1905" s="139" t="s">
        <v>612</v>
      </c>
      <c r="L1905" s="139" t="s">
        <v>298</v>
      </c>
      <c r="M1905" s="140" t="s">
        <v>8160</v>
      </c>
      <c r="N1905" s="141">
        <v>55.46</v>
      </c>
      <c r="O1905" s="142">
        <f t="shared" si="145"/>
        <v>210</v>
      </c>
      <c r="P1905" s="2">
        <v>210</v>
      </c>
      <c r="Q1905" s="2"/>
      <c r="R1905" s="143" t="e">
        <f t="shared" si="146"/>
        <v>#DIV/0!</v>
      </c>
      <c r="S1905" s="143">
        <f t="shared" si="147"/>
        <v>0</v>
      </c>
      <c r="T1905" s="144">
        <f>IF(P1905="nio",0,IF(P1905&gt;0,VLOOKUP(K1905,'3-Productie normen'!A:W,VLOOKUP(P1905,'3-Productie normen'!$B$37:$C$59,2,FALSE),FALSE)))/VLOOKUP(B1905,'2-Kosten per locatie'!$A$11:$C$31,3,FALSE)</f>
        <v>0</v>
      </c>
      <c r="U1905" s="144">
        <f t="shared" si="148"/>
        <v>0</v>
      </c>
      <c r="V1905" s="145" t="str">
        <f>VLOOKUP(K1905,'3-Productie normen'!A:AG,29,FALSE)</f>
        <v>L</v>
      </c>
      <c r="W1905" s="145"/>
      <c r="X1905" s="146"/>
      <c r="Y1905" s="147">
        <f t="shared" si="149"/>
        <v>11646.6</v>
      </c>
    </row>
    <row r="1906" spans="1:25" s="148" customFormat="1" ht="13.9" customHeight="1">
      <c r="A1906" s="137">
        <v>1906</v>
      </c>
      <c r="B1906" s="138" t="s">
        <v>2352</v>
      </c>
      <c r="C1906" s="138" t="s">
        <v>2353</v>
      </c>
      <c r="D1906" s="138"/>
      <c r="E1906" s="2">
        <v>0</v>
      </c>
      <c r="F1906" s="2" t="s">
        <v>913</v>
      </c>
      <c r="G1906" s="2" t="s">
        <v>2799</v>
      </c>
      <c r="H1906" s="2" t="s">
        <v>2800</v>
      </c>
      <c r="I1906" s="139" t="s">
        <v>350</v>
      </c>
      <c r="J1906" s="139" t="s">
        <v>351</v>
      </c>
      <c r="K1906" s="139" t="s">
        <v>612</v>
      </c>
      <c r="L1906" s="139" t="s">
        <v>298</v>
      </c>
      <c r="M1906" s="140" t="s">
        <v>8160</v>
      </c>
      <c r="N1906" s="141">
        <v>55.45</v>
      </c>
      <c r="O1906" s="142">
        <f t="shared" si="145"/>
        <v>210</v>
      </c>
      <c r="P1906" s="2">
        <v>210</v>
      </c>
      <c r="Q1906" s="2"/>
      <c r="R1906" s="143" t="e">
        <f t="shared" si="146"/>
        <v>#DIV/0!</v>
      </c>
      <c r="S1906" s="143">
        <f t="shared" si="147"/>
        <v>0</v>
      </c>
      <c r="T1906" s="144">
        <f>IF(P1906="nio",0,IF(P1906&gt;0,VLOOKUP(K1906,'3-Productie normen'!A:W,VLOOKUP(P1906,'3-Productie normen'!$B$37:$C$59,2,FALSE),FALSE)))/VLOOKUP(B1906,'2-Kosten per locatie'!$A$11:$C$31,3,FALSE)</f>
        <v>0</v>
      </c>
      <c r="U1906" s="144">
        <f t="shared" si="148"/>
        <v>0</v>
      </c>
      <c r="V1906" s="145" t="str">
        <f>VLOOKUP(K1906,'3-Productie normen'!A:AG,29,FALSE)</f>
        <v>L</v>
      </c>
      <c r="W1906" s="145"/>
      <c r="X1906" s="146"/>
      <c r="Y1906" s="147">
        <f t="shared" si="149"/>
        <v>11644.5</v>
      </c>
    </row>
    <row r="1907" spans="1:25" s="148" customFormat="1" ht="13.9" customHeight="1">
      <c r="A1907" s="137">
        <v>1907</v>
      </c>
      <c r="B1907" s="138" t="s">
        <v>2352</v>
      </c>
      <c r="C1907" s="138" t="s">
        <v>2353</v>
      </c>
      <c r="D1907" s="138"/>
      <c r="E1907" s="2">
        <v>0</v>
      </c>
      <c r="F1907" s="2" t="s">
        <v>913</v>
      </c>
      <c r="G1907" s="2" t="s">
        <v>2801</v>
      </c>
      <c r="H1907" s="2" t="s">
        <v>2802</v>
      </c>
      <c r="I1907" s="139" t="s">
        <v>350</v>
      </c>
      <c r="J1907" s="139" t="s">
        <v>351</v>
      </c>
      <c r="K1907" s="139" t="s">
        <v>612</v>
      </c>
      <c r="L1907" s="139" t="s">
        <v>298</v>
      </c>
      <c r="M1907" s="140" t="s">
        <v>8160</v>
      </c>
      <c r="N1907" s="141">
        <v>55.45</v>
      </c>
      <c r="O1907" s="142">
        <f t="shared" si="145"/>
        <v>210</v>
      </c>
      <c r="P1907" s="2">
        <v>210</v>
      </c>
      <c r="Q1907" s="2"/>
      <c r="R1907" s="143" t="e">
        <f t="shared" si="146"/>
        <v>#DIV/0!</v>
      </c>
      <c r="S1907" s="143">
        <f t="shared" si="147"/>
        <v>0</v>
      </c>
      <c r="T1907" s="144">
        <f>IF(P1907="nio",0,IF(P1907&gt;0,VLOOKUP(K1907,'3-Productie normen'!A:W,VLOOKUP(P1907,'3-Productie normen'!$B$37:$C$59,2,FALSE),FALSE)))/VLOOKUP(B1907,'2-Kosten per locatie'!$A$11:$C$31,3,FALSE)</f>
        <v>0</v>
      </c>
      <c r="U1907" s="144">
        <f t="shared" si="148"/>
        <v>0</v>
      </c>
      <c r="V1907" s="145" t="str">
        <f>VLOOKUP(K1907,'3-Productie normen'!A:AG,29,FALSE)</f>
        <v>L</v>
      </c>
      <c r="W1907" s="145"/>
      <c r="X1907" s="146"/>
      <c r="Y1907" s="147">
        <f t="shared" si="149"/>
        <v>11644.5</v>
      </c>
    </row>
    <row r="1908" spans="1:25" s="148" customFormat="1" ht="13.9" customHeight="1">
      <c r="A1908" s="137">
        <v>1908</v>
      </c>
      <c r="B1908" s="138" t="s">
        <v>2352</v>
      </c>
      <c r="C1908" s="138" t="s">
        <v>2353</v>
      </c>
      <c r="D1908" s="138"/>
      <c r="E1908" s="2">
        <v>0</v>
      </c>
      <c r="F1908" s="2" t="s">
        <v>913</v>
      </c>
      <c r="G1908" s="2" t="s">
        <v>2803</v>
      </c>
      <c r="H1908" s="2" t="s">
        <v>2804</v>
      </c>
      <c r="I1908" s="139" t="s">
        <v>350</v>
      </c>
      <c r="J1908" s="139" t="s">
        <v>351</v>
      </c>
      <c r="K1908" s="139" t="s">
        <v>612</v>
      </c>
      <c r="L1908" s="139" t="s">
        <v>298</v>
      </c>
      <c r="M1908" s="140" t="s">
        <v>8160</v>
      </c>
      <c r="N1908" s="141">
        <v>93.99</v>
      </c>
      <c r="O1908" s="142">
        <f t="shared" si="145"/>
        <v>210</v>
      </c>
      <c r="P1908" s="2">
        <v>210</v>
      </c>
      <c r="Q1908" s="2"/>
      <c r="R1908" s="143" t="e">
        <f t="shared" si="146"/>
        <v>#DIV/0!</v>
      </c>
      <c r="S1908" s="143">
        <f t="shared" si="147"/>
        <v>0</v>
      </c>
      <c r="T1908" s="144">
        <f>IF(P1908="nio",0,IF(P1908&gt;0,VLOOKUP(K1908,'3-Productie normen'!A:W,VLOOKUP(P1908,'3-Productie normen'!$B$37:$C$59,2,FALSE),FALSE)))/VLOOKUP(B1908,'2-Kosten per locatie'!$A$11:$C$31,3,FALSE)</f>
        <v>0</v>
      </c>
      <c r="U1908" s="144">
        <f t="shared" si="148"/>
        <v>0</v>
      </c>
      <c r="V1908" s="145" t="str">
        <f>VLOOKUP(K1908,'3-Productie normen'!A:AG,29,FALSE)</f>
        <v>L</v>
      </c>
      <c r="W1908" s="145"/>
      <c r="X1908" s="146"/>
      <c r="Y1908" s="147">
        <f t="shared" si="149"/>
        <v>19737.899999999998</v>
      </c>
    </row>
    <row r="1909" spans="1:25" s="148" customFormat="1" ht="13.9" customHeight="1">
      <c r="A1909" s="137">
        <v>1909</v>
      </c>
      <c r="B1909" s="138" t="s">
        <v>2352</v>
      </c>
      <c r="C1909" s="138" t="s">
        <v>2353</v>
      </c>
      <c r="D1909" s="138"/>
      <c r="E1909" s="2">
        <v>0</v>
      </c>
      <c r="F1909" s="2" t="s">
        <v>913</v>
      </c>
      <c r="G1909" s="2" t="s">
        <v>2805</v>
      </c>
      <c r="H1909" s="2" t="s">
        <v>2806</v>
      </c>
      <c r="I1909" s="139" t="s">
        <v>350</v>
      </c>
      <c r="J1909" s="139" t="s">
        <v>351</v>
      </c>
      <c r="K1909" s="139" t="s">
        <v>612</v>
      </c>
      <c r="L1909" s="139" t="s">
        <v>298</v>
      </c>
      <c r="M1909" s="140" t="s">
        <v>8160</v>
      </c>
      <c r="N1909" s="141">
        <v>25.88</v>
      </c>
      <c r="O1909" s="142">
        <f t="shared" si="145"/>
        <v>210</v>
      </c>
      <c r="P1909" s="2">
        <v>210</v>
      </c>
      <c r="Q1909" s="2"/>
      <c r="R1909" s="143" t="e">
        <f t="shared" si="146"/>
        <v>#DIV/0!</v>
      </c>
      <c r="S1909" s="143">
        <f t="shared" si="147"/>
        <v>0</v>
      </c>
      <c r="T1909" s="144">
        <f>IF(P1909="nio",0,IF(P1909&gt;0,VLOOKUP(K1909,'3-Productie normen'!A:W,VLOOKUP(P1909,'3-Productie normen'!$B$37:$C$59,2,FALSE),FALSE)))/VLOOKUP(B1909,'2-Kosten per locatie'!$A$11:$C$31,3,FALSE)</f>
        <v>0</v>
      </c>
      <c r="U1909" s="144">
        <f t="shared" si="148"/>
        <v>0</v>
      </c>
      <c r="V1909" s="145" t="str">
        <f>VLOOKUP(K1909,'3-Productie normen'!A:AG,29,FALSE)</f>
        <v>L</v>
      </c>
      <c r="W1909" s="145"/>
      <c r="X1909" s="146"/>
      <c r="Y1909" s="147">
        <f t="shared" si="149"/>
        <v>5434.8</v>
      </c>
    </row>
    <row r="1910" spans="1:25" s="148" customFormat="1" ht="13.9" customHeight="1">
      <c r="A1910" s="137">
        <v>1910</v>
      </c>
      <c r="B1910" s="138" t="s">
        <v>2352</v>
      </c>
      <c r="C1910" s="138" t="s">
        <v>2353</v>
      </c>
      <c r="D1910" s="138"/>
      <c r="E1910" s="2">
        <v>0</v>
      </c>
      <c r="F1910" s="2" t="s">
        <v>913</v>
      </c>
      <c r="G1910" s="2" t="s">
        <v>2807</v>
      </c>
      <c r="H1910" s="2" t="s">
        <v>2808</v>
      </c>
      <c r="I1910" s="139" t="s">
        <v>350</v>
      </c>
      <c r="J1910" s="139" t="s">
        <v>351</v>
      </c>
      <c r="K1910" s="139" t="s">
        <v>612</v>
      </c>
      <c r="L1910" s="139" t="s">
        <v>298</v>
      </c>
      <c r="M1910" s="140" t="s">
        <v>8160</v>
      </c>
      <c r="N1910" s="141">
        <v>44.12</v>
      </c>
      <c r="O1910" s="142">
        <f t="shared" si="145"/>
        <v>210</v>
      </c>
      <c r="P1910" s="2">
        <v>210</v>
      </c>
      <c r="Q1910" s="2"/>
      <c r="R1910" s="143" t="e">
        <f t="shared" si="146"/>
        <v>#DIV/0!</v>
      </c>
      <c r="S1910" s="143">
        <f t="shared" si="147"/>
        <v>0</v>
      </c>
      <c r="T1910" s="144">
        <f>IF(P1910="nio",0,IF(P1910&gt;0,VLOOKUP(K1910,'3-Productie normen'!A:W,VLOOKUP(P1910,'3-Productie normen'!$B$37:$C$59,2,FALSE),FALSE)))/VLOOKUP(B1910,'2-Kosten per locatie'!$A$11:$C$31,3,FALSE)</f>
        <v>0</v>
      </c>
      <c r="U1910" s="144">
        <f t="shared" si="148"/>
        <v>0</v>
      </c>
      <c r="V1910" s="145" t="str">
        <f>VLOOKUP(K1910,'3-Productie normen'!A:AG,29,FALSE)</f>
        <v>L</v>
      </c>
      <c r="W1910" s="145"/>
      <c r="X1910" s="146"/>
      <c r="Y1910" s="147">
        <f t="shared" si="149"/>
        <v>9265.1999999999989</v>
      </c>
    </row>
    <row r="1911" spans="1:25" s="148" customFormat="1" ht="13.9" customHeight="1">
      <c r="A1911" s="137">
        <v>1911</v>
      </c>
      <c r="B1911" s="138" t="s">
        <v>2352</v>
      </c>
      <c r="C1911" s="138" t="s">
        <v>2353</v>
      </c>
      <c r="D1911" s="138"/>
      <c r="E1911" s="2">
        <v>0</v>
      </c>
      <c r="F1911" s="2" t="s">
        <v>913</v>
      </c>
      <c r="G1911" s="2" t="s">
        <v>2809</v>
      </c>
      <c r="H1911" s="2" t="s">
        <v>2810</v>
      </c>
      <c r="I1911" s="139" t="s">
        <v>350</v>
      </c>
      <c r="J1911" s="139" t="s">
        <v>351</v>
      </c>
      <c r="K1911" s="139" t="s">
        <v>612</v>
      </c>
      <c r="L1911" s="139" t="s">
        <v>298</v>
      </c>
      <c r="M1911" s="140" t="s">
        <v>8160</v>
      </c>
      <c r="N1911" s="141">
        <v>21.77</v>
      </c>
      <c r="O1911" s="142">
        <f t="shared" si="145"/>
        <v>210</v>
      </c>
      <c r="P1911" s="2">
        <v>210</v>
      </c>
      <c r="Q1911" s="2"/>
      <c r="R1911" s="143" t="e">
        <f t="shared" si="146"/>
        <v>#DIV/0!</v>
      </c>
      <c r="S1911" s="143">
        <f t="shared" si="147"/>
        <v>0</v>
      </c>
      <c r="T1911" s="144">
        <f>IF(P1911="nio",0,IF(P1911&gt;0,VLOOKUP(K1911,'3-Productie normen'!A:W,VLOOKUP(P1911,'3-Productie normen'!$B$37:$C$59,2,FALSE),FALSE)))/VLOOKUP(B1911,'2-Kosten per locatie'!$A$11:$C$31,3,FALSE)</f>
        <v>0</v>
      </c>
      <c r="U1911" s="144">
        <f t="shared" si="148"/>
        <v>0</v>
      </c>
      <c r="V1911" s="145" t="str">
        <f>VLOOKUP(K1911,'3-Productie normen'!A:AG,29,FALSE)</f>
        <v>L</v>
      </c>
      <c r="W1911" s="145"/>
      <c r="X1911" s="146"/>
      <c r="Y1911" s="147">
        <f t="shared" si="149"/>
        <v>4571.7</v>
      </c>
    </row>
    <row r="1912" spans="1:25" s="148" customFormat="1" ht="13.9" customHeight="1">
      <c r="A1912" s="137">
        <v>1912</v>
      </c>
      <c r="B1912" s="138" t="s">
        <v>2352</v>
      </c>
      <c r="C1912" s="138" t="s">
        <v>2353</v>
      </c>
      <c r="D1912" s="138"/>
      <c r="E1912" s="2">
        <v>0</v>
      </c>
      <c r="F1912" s="2" t="s">
        <v>913</v>
      </c>
      <c r="G1912" s="2" t="s">
        <v>2811</v>
      </c>
      <c r="H1912" s="2" t="s">
        <v>2812</v>
      </c>
      <c r="I1912" s="139" t="s">
        <v>350</v>
      </c>
      <c r="J1912" s="139" t="s">
        <v>351</v>
      </c>
      <c r="K1912" s="139" t="s">
        <v>612</v>
      </c>
      <c r="L1912" s="139" t="s">
        <v>298</v>
      </c>
      <c r="M1912" s="140" t="s">
        <v>8160</v>
      </c>
      <c r="N1912" s="141">
        <v>44.12</v>
      </c>
      <c r="O1912" s="142">
        <f t="shared" si="145"/>
        <v>210</v>
      </c>
      <c r="P1912" s="2">
        <v>210</v>
      </c>
      <c r="Q1912" s="2"/>
      <c r="R1912" s="143" t="e">
        <f t="shared" si="146"/>
        <v>#DIV/0!</v>
      </c>
      <c r="S1912" s="143">
        <f t="shared" si="147"/>
        <v>0</v>
      </c>
      <c r="T1912" s="144">
        <f>IF(P1912="nio",0,IF(P1912&gt;0,VLOOKUP(K1912,'3-Productie normen'!A:W,VLOOKUP(P1912,'3-Productie normen'!$B$37:$C$59,2,FALSE),FALSE)))/VLOOKUP(B1912,'2-Kosten per locatie'!$A$11:$C$31,3,FALSE)</f>
        <v>0</v>
      </c>
      <c r="U1912" s="144">
        <f t="shared" si="148"/>
        <v>0</v>
      </c>
      <c r="V1912" s="145" t="str">
        <f>VLOOKUP(K1912,'3-Productie normen'!A:AG,29,FALSE)</f>
        <v>L</v>
      </c>
      <c r="W1912" s="145"/>
      <c r="X1912" s="146"/>
      <c r="Y1912" s="147">
        <f t="shared" si="149"/>
        <v>9265.1999999999989</v>
      </c>
    </row>
    <row r="1913" spans="1:25" s="148" customFormat="1" ht="13.9" customHeight="1">
      <c r="A1913" s="137">
        <v>1913</v>
      </c>
      <c r="B1913" s="138" t="s">
        <v>2352</v>
      </c>
      <c r="C1913" s="138" t="s">
        <v>2353</v>
      </c>
      <c r="D1913" s="138"/>
      <c r="E1913" s="2">
        <v>0</v>
      </c>
      <c r="F1913" s="2" t="s">
        <v>913</v>
      </c>
      <c r="G1913" s="2" t="s">
        <v>2813</v>
      </c>
      <c r="H1913" s="2" t="s">
        <v>2814</v>
      </c>
      <c r="I1913" s="139" t="s">
        <v>350</v>
      </c>
      <c r="J1913" s="139" t="s">
        <v>351</v>
      </c>
      <c r="K1913" s="139" t="s">
        <v>612</v>
      </c>
      <c r="L1913" s="139" t="s">
        <v>298</v>
      </c>
      <c r="M1913" s="140" t="s">
        <v>8160</v>
      </c>
      <c r="N1913" s="141">
        <v>44.12</v>
      </c>
      <c r="O1913" s="142">
        <f t="shared" si="145"/>
        <v>210</v>
      </c>
      <c r="P1913" s="2">
        <v>210</v>
      </c>
      <c r="Q1913" s="2"/>
      <c r="R1913" s="143" t="e">
        <f t="shared" si="146"/>
        <v>#DIV/0!</v>
      </c>
      <c r="S1913" s="143">
        <f t="shared" si="147"/>
        <v>0</v>
      </c>
      <c r="T1913" s="144">
        <f>IF(P1913="nio",0,IF(P1913&gt;0,VLOOKUP(K1913,'3-Productie normen'!A:W,VLOOKUP(P1913,'3-Productie normen'!$B$37:$C$59,2,FALSE),FALSE)))/VLOOKUP(B1913,'2-Kosten per locatie'!$A$11:$C$31,3,FALSE)</f>
        <v>0</v>
      </c>
      <c r="U1913" s="144">
        <f t="shared" si="148"/>
        <v>0</v>
      </c>
      <c r="V1913" s="145" t="str">
        <f>VLOOKUP(K1913,'3-Productie normen'!A:AG,29,FALSE)</f>
        <v>L</v>
      </c>
      <c r="W1913" s="145"/>
      <c r="X1913" s="146"/>
      <c r="Y1913" s="147">
        <f t="shared" si="149"/>
        <v>9265.1999999999989</v>
      </c>
    </row>
    <row r="1914" spans="1:25" s="148" customFormat="1" ht="13.9" customHeight="1">
      <c r="A1914" s="137">
        <v>1914</v>
      </c>
      <c r="B1914" s="138" t="s">
        <v>2352</v>
      </c>
      <c r="C1914" s="138" t="s">
        <v>2353</v>
      </c>
      <c r="D1914" s="138"/>
      <c r="E1914" s="2">
        <v>0</v>
      </c>
      <c r="F1914" s="2" t="s">
        <v>913</v>
      </c>
      <c r="G1914" s="2" t="s">
        <v>2815</v>
      </c>
      <c r="H1914" s="2" t="s">
        <v>2816</v>
      </c>
      <c r="I1914" s="139" t="s">
        <v>277</v>
      </c>
      <c r="J1914" s="139" t="s">
        <v>277</v>
      </c>
      <c r="K1914" s="139" t="s">
        <v>478</v>
      </c>
      <c r="L1914" s="139" t="s">
        <v>298</v>
      </c>
      <c r="M1914" s="140" t="s">
        <v>8160</v>
      </c>
      <c r="N1914" s="141">
        <v>35.369999999999997</v>
      </c>
      <c r="O1914" s="142">
        <f t="shared" si="145"/>
        <v>84</v>
      </c>
      <c r="P1914" s="2">
        <v>84</v>
      </c>
      <c r="Q1914" s="2"/>
      <c r="R1914" s="143" t="e">
        <f t="shared" si="146"/>
        <v>#DIV/0!</v>
      </c>
      <c r="S1914" s="143">
        <f t="shared" si="147"/>
        <v>0</v>
      </c>
      <c r="T1914" s="144">
        <f>IF(P1914="nio",0,IF(P1914&gt;0,VLOOKUP(K1914,'3-Productie normen'!A:W,VLOOKUP(P1914,'3-Productie normen'!$B$37:$C$59,2,FALSE),FALSE)))/VLOOKUP(B1914,'2-Kosten per locatie'!$A$11:$C$31,3,FALSE)</f>
        <v>0</v>
      </c>
      <c r="U1914" s="144">
        <f t="shared" si="148"/>
        <v>0</v>
      </c>
      <c r="V1914" s="145" t="str">
        <f>VLOOKUP(K1914,'3-Productie normen'!A:AG,29,FALSE)</f>
        <v>B</v>
      </c>
      <c r="W1914" s="145"/>
      <c r="X1914" s="146"/>
      <c r="Y1914" s="147">
        <f t="shared" si="149"/>
        <v>2971.08</v>
      </c>
    </row>
    <row r="1915" spans="1:25" s="148" customFormat="1" ht="13.9" customHeight="1">
      <c r="A1915" s="137">
        <v>1915</v>
      </c>
      <c r="B1915" s="138" t="s">
        <v>2352</v>
      </c>
      <c r="C1915" s="138" t="s">
        <v>2353</v>
      </c>
      <c r="D1915" s="138"/>
      <c r="E1915" s="2">
        <v>0</v>
      </c>
      <c r="F1915" s="2" t="s">
        <v>913</v>
      </c>
      <c r="G1915" s="2" t="s">
        <v>2817</v>
      </c>
      <c r="H1915" s="2" t="s">
        <v>2818</v>
      </c>
      <c r="I1915" s="139" t="s">
        <v>277</v>
      </c>
      <c r="J1915" s="139" t="s">
        <v>277</v>
      </c>
      <c r="K1915" s="139" t="s">
        <v>478</v>
      </c>
      <c r="L1915" s="139" t="s">
        <v>298</v>
      </c>
      <c r="M1915" s="140" t="s">
        <v>8160</v>
      </c>
      <c r="N1915" s="141">
        <v>16.57</v>
      </c>
      <c r="O1915" s="142">
        <f t="shared" si="145"/>
        <v>84</v>
      </c>
      <c r="P1915" s="2">
        <v>84</v>
      </c>
      <c r="Q1915" s="2"/>
      <c r="R1915" s="143" t="e">
        <f t="shared" si="146"/>
        <v>#DIV/0!</v>
      </c>
      <c r="S1915" s="143">
        <f t="shared" si="147"/>
        <v>0</v>
      </c>
      <c r="T1915" s="144">
        <f>IF(P1915="nio",0,IF(P1915&gt;0,VLOOKUP(K1915,'3-Productie normen'!A:W,VLOOKUP(P1915,'3-Productie normen'!$B$37:$C$59,2,FALSE),FALSE)))/VLOOKUP(B1915,'2-Kosten per locatie'!$A$11:$C$31,3,FALSE)</f>
        <v>0</v>
      </c>
      <c r="U1915" s="144">
        <f t="shared" si="148"/>
        <v>0</v>
      </c>
      <c r="V1915" s="145" t="str">
        <f>VLOOKUP(K1915,'3-Productie normen'!A:AG,29,FALSE)</f>
        <v>B</v>
      </c>
      <c r="W1915" s="145"/>
      <c r="X1915" s="146"/>
      <c r="Y1915" s="147">
        <f t="shared" si="149"/>
        <v>1391.88</v>
      </c>
    </row>
    <row r="1916" spans="1:25" s="148" customFormat="1" ht="13.9" customHeight="1">
      <c r="A1916" s="137">
        <v>1916</v>
      </c>
      <c r="B1916" s="138" t="s">
        <v>2352</v>
      </c>
      <c r="C1916" s="138" t="s">
        <v>2353</v>
      </c>
      <c r="D1916" s="138"/>
      <c r="E1916" s="2">
        <v>0</v>
      </c>
      <c r="F1916" s="2" t="s">
        <v>913</v>
      </c>
      <c r="G1916" s="2" t="s">
        <v>2819</v>
      </c>
      <c r="H1916" s="2" t="s">
        <v>2820</v>
      </c>
      <c r="I1916" s="139" t="s">
        <v>277</v>
      </c>
      <c r="J1916" s="139" t="s">
        <v>277</v>
      </c>
      <c r="K1916" s="139" t="s">
        <v>478</v>
      </c>
      <c r="L1916" s="139" t="s">
        <v>298</v>
      </c>
      <c r="M1916" s="140" t="s">
        <v>8160</v>
      </c>
      <c r="N1916" s="141">
        <v>36.549999999999997</v>
      </c>
      <c r="O1916" s="142">
        <f t="shared" si="145"/>
        <v>84</v>
      </c>
      <c r="P1916" s="2">
        <v>84</v>
      </c>
      <c r="Q1916" s="2"/>
      <c r="R1916" s="143" t="e">
        <f t="shared" si="146"/>
        <v>#DIV/0!</v>
      </c>
      <c r="S1916" s="143">
        <f t="shared" si="147"/>
        <v>0</v>
      </c>
      <c r="T1916" s="144">
        <f>IF(P1916="nio",0,IF(P1916&gt;0,VLOOKUP(K1916,'3-Productie normen'!A:W,VLOOKUP(P1916,'3-Productie normen'!$B$37:$C$59,2,FALSE),FALSE)))/VLOOKUP(B1916,'2-Kosten per locatie'!$A$11:$C$31,3,FALSE)</f>
        <v>0</v>
      </c>
      <c r="U1916" s="144">
        <f t="shared" si="148"/>
        <v>0</v>
      </c>
      <c r="V1916" s="145" t="str">
        <f>VLOOKUP(K1916,'3-Productie normen'!A:AG,29,FALSE)</f>
        <v>B</v>
      </c>
      <c r="W1916" s="145"/>
      <c r="X1916" s="146"/>
      <c r="Y1916" s="147">
        <f t="shared" si="149"/>
        <v>3070.2</v>
      </c>
    </row>
    <row r="1917" spans="1:25" s="148" customFormat="1" ht="13.9" customHeight="1">
      <c r="A1917" s="137">
        <v>1917</v>
      </c>
      <c r="B1917" s="138" t="s">
        <v>2352</v>
      </c>
      <c r="C1917" s="138" t="s">
        <v>2353</v>
      </c>
      <c r="D1917" s="138"/>
      <c r="E1917" s="2">
        <v>0</v>
      </c>
      <c r="F1917" s="2" t="s">
        <v>913</v>
      </c>
      <c r="G1917" s="2" t="s">
        <v>2821</v>
      </c>
      <c r="H1917" s="2" t="s">
        <v>2822</v>
      </c>
      <c r="I1917" s="139" t="s">
        <v>277</v>
      </c>
      <c r="J1917" s="139" t="s">
        <v>52</v>
      </c>
      <c r="K1917" s="139" t="s">
        <v>417</v>
      </c>
      <c r="L1917" s="139" t="s">
        <v>298</v>
      </c>
      <c r="M1917" s="140" t="s">
        <v>8160</v>
      </c>
      <c r="N1917" s="141">
        <v>10.02</v>
      </c>
      <c r="O1917" s="142">
        <f t="shared" si="145"/>
        <v>84</v>
      </c>
      <c r="P1917" s="2">
        <v>84</v>
      </c>
      <c r="Q1917" s="2"/>
      <c r="R1917" s="143" t="e">
        <f t="shared" si="146"/>
        <v>#DIV/0!</v>
      </c>
      <c r="S1917" s="143">
        <f t="shared" si="147"/>
        <v>0</v>
      </c>
      <c r="T1917" s="144">
        <f>IF(P1917="nio",0,IF(P1917&gt;0,VLOOKUP(K1917,'3-Productie normen'!A:W,VLOOKUP(P1917,'3-Productie normen'!$B$37:$C$59,2,FALSE),FALSE)))/VLOOKUP(B1917,'2-Kosten per locatie'!$A$11:$C$31,3,FALSE)</f>
        <v>0</v>
      </c>
      <c r="U1917" s="144">
        <f t="shared" si="148"/>
        <v>0</v>
      </c>
      <c r="V1917" s="145" t="str">
        <f>VLOOKUP(K1917,'3-Productie normen'!A:AG,29,FALSE)</f>
        <v>B</v>
      </c>
      <c r="W1917" s="145"/>
      <c r="X1917" s="146"/>
      <c r="Y1917" s="147">
        <f t="shared" si="149"/>
        <v>841.68</v>
      </c>
    </row>
    <row r="1918" spans="1:25" s="148" customFormat="1" ht="13.9" customHeight="1">
      <c r="A1918" s="137">
        <v>1918</v>
      </c>
      <c r="B1918" s="138" t="s">
        <v>2352</v>
      </c>
      <c r="C1918" s="138" t="s">
        <v>2353</v>
      </c>
      <c r="D1918" s="138"/>
      <c r="E1918" s="2">
        <v>0</v>
      </c>
      <c r="F1918" s="2" t="s">
        <v>913</v>
      </c>
      <c r="G1918" s="2" t="s">
        <v>2823</v>
      </c>
      <c r="H1918" s="2" t="s">
        <v>2824</v>
      </c>
      <c r="I1918" s="139" t="s">
        <v>350</v>
      </c>
      <c r="J1918" s="139" t="s">
        <v>351</v>
      </c>
      <c r="K1918" s="139" t="s">
        <v>612</v>
      </c>
      <c r="L1918" s="139" t="s">
        <v>298</v>
      </c>
      <c r="M1918" s="140" t="s">
        <v>8160</v>
      </c>
      <c r="N1918" s="141">
        <v>95.68</v>
      </c>
      <c r="O1918" s="142">
        <f t="shared" si="145"/>
        <v>210</v>
      </c>
      <c r="P1918" s="2">
        <v>210</v>
      </c>
      <c r="Q1918" s="2"/>
      <c r="R1918" s="143" t="e">
        <f t="shared" si="146"/>
        <v>#DIV/0!</v>
      </c>
      <c r="S1918" s="143">
        <f t="shared" si="147"/>
        <v>0</v>
      </c>
      <c r="T1918" s="144">
        <f>IF(P1918="nio",0,IF(P1918&gt;0,VLOOKUP(K1918,'3-Productie normen'!A:W,VLOOKUP(P1918,'3-Productie normen'!$B$37:$C$59,2,FALSE),FALSE)))/VLOOKUP(B1918,'2-Kosten per locatie'!$A$11:$C$31,3,FALSE)</f>
        <v>0</v>
      </c>
      <c r="U1918" s="144">
        <f t="shared" si="148"/>
        <v>0</v>
      </c>
      <c r="V1918" s="145" t="str">
        <f>VLOOKUP(K1918,'3-Productie normen'!A:AG,29,FALSE)</f>
        <v>L</v>
      </c>
      <c r="W1918" s="145"/>
      <c r="X1918" s="146"/>
      <c r="Y1918" s="147">
        <f t="shared" si="149"/>
        <v>20092.800000000003</v>
      </c>
    </row>
    <row r="1919" spans="1:25" s="148" customFormat="1" ht="13.9" customHeight="1">
      <c r="A1919" s="137">
        <v>1919</v>
      </c>
      <c r="B1919" s="138" t="s">
        <v>2352</v>
      </c>
      <c r="C1919" s="138" t="s">
        <v>2353</v>
      </c>
      <c r="D1919" s="138"/>
      <c r="E1919" s="2">
        <v>0</v>
      </c>
      <c r="F1919" s="2" t="s">
        <v>913</v>
      </c>
      <c r="G1919" s="2" t="s">
        <v>2825</v>
      </c>
      <c r="H1919" s="2" t="s">
        <v>2826</v>
      </c>
      <c r="I1919" s="139" t="s">
        <v>350</v>
      </c>
      <c r="J1919" s="139" t="s">
        <v>351</v>
      </c>
      <c r="K1919" s="139" t="s">
        <v>612</v>
      </c>
      <c r="L1919" s="139" t="s">
        <v>298</v>
      </c>
      <c r="M1919" s="140" t="s">
        <v>8160</v>
      </c>
      <c r="N1919" s="141">
        <v>89.76</v>
      </c>
      <c r="O1919" s="142">
        <f t="shared" si="145"/>
        <v>210</v>
      </c>
      <c r="P1919" s="2">
        <v>210</v>
      </c>
      <c r="Q1919" s="2"/>
      <c r="R1919" s="143" t="e">
        <f t="shared" si="146"/>
        <v>#DIV/0!</v>
      </c>
      <c r="S1919" s="143">
        <f t="shared" si="147"/>
        <v>0</v>
      </c>
      <c r="T1919" s="144">
        <f>IF(P1919="nio",0,IF(P1919&gt;0,VLOOKUP(K1919,'3-Productie normen'!A:W,VLOOKUP(P1919,'3-Productie normen'!$B$37:$C$59,2,FALSE),FALSE)))/VLOOKUP(B1919,'2-Kosten per locatie'!$A$11:$C$31,3,FALSE)</f>
        <v>0</v>
      </c>
      <c r="U1919" s="144">
        <f t="shared" si="148"/>
        <v>0</v>
      </c>
      <c r="V1919" s="145" t="str">
        <f>VLOOKUP(K1919,'3-Productie normen'!A:AG,29,FALSE)</f>
        <v>L</v>
      </c>
      <c r="W1919" s="145"/>
      <c r="X1919" s="146"/>
      <c r="Y1919" s="147">
        <f t="shared" si="149"/>
        <v>18849.600000000002</v>
      </c>
    </row>
    <row r="1920" spans="1:25" s="148" customFormat="1" ht="13.9" customHeight="1">
      <c r="A1920" s="137">
        <v>1920</v>
      </c>
      <c r="B1920" s="138" t="s">
        <v>2352</v>
      </c>
      <c r="C1920" s="138" t="s">
        <v>2353</v>
      </c>
      <c r="D1920" s="138"/>
      <c r="E1920" s="2">
        <v>0</v>
      </c>
      <c r="F1920" s="2" t="s">
        <v>913</v>
      </c>
      <c r="G1920" s="2" t="s">
        <v>2827</v>
      </c>
      <c r="H1920" s="2"/>
      <c r="I1920" s="139" t="s">
        <v>267</v>
      </c>
      <c r="J1920" s="139" t="s">
        <v>267</v>
      </c>
      <c r="K1920" s="139" t="s">
        <v>267</v>
      </c>
      <c r="L1920" s="139" t="s">
        <v>298</v>
      </c>
      <c r="M1920" s="140" t="s">
        <v>8160</v>
      </c>
      <c r="N1920" s="141">
        <v>22.37</v>
      </c>
      <c r="O1920" s="142">
        <f t="shared" si="145"/>
        <v>2</v>
      </c>
      <c r="P1920" s="2">
        <v>2</v>
      </c>
      <c r="Q1920" s="2"/>
      <c r="R1920" s="143" t="e">
        <f t="shared" si="146"/>
        <v>#DIV/0!</v>
      </c>
      <c r="S1920" s="143">
        <f t="shared" si="147"/>
        <v>0</v>
      </c>
      <c r="T1920" s="144">
        <f>IF(P1920="nio",0,IF(P1920&gt;0,VLOOKUP(K1920,'3-Productie normen'!A:W,VLOOKUP(P1920,'3-Productie normen'!$B$37:$C$59,2,FALSE),FALSE)))/VLOOKUP(B1920,'2-Kosten per locatie'!$A$11:$C$31,3,FALSE)</f>
        <v>0</v>
      </c>
      <c r="U1920" s="144">
        <f t="shared" si="148"/>
        <v>0</v>
      </c>
      <c r="V1920" s="145" t="str">
        <f>VLOOKUP(K1920,'3-Productie normen'!A:AG,29,FALSE)</f>
        <v>V</v>
      </c>
      <c r="W1920" s="145"/>
      <c r="X1920" s="146"/>
      <c r="Y1920" s="147">
        <f t="shared" si="149"/>
        <v>44.74</v>
      </c>
    </row>
    <row r="1921" spans="1:25" s="148" customFormat="1" ht="13.9" customHeight="1">
      <c r="A1921" s="137">
        <v>1921</v>
      </c>
      <c r="B1921" s="138" t="s">
        <v>2352</v>
      </c>
      <c r="C1921" s="138" t="s">
        <v>2353</v>
      </c>
      <c r="D1921" s="138"/>
      <c r="E1921" s="2">
        <v>0</v>
      </c>
      <c r="F1921" s="2" t="s">
        <v>913</v>
      </c>
      <c r="G1921" s="2" t="s">
        <v>2828</v>
      </c>
      <c r="H1921" s="2" t="s">
        <v>2829</v>
      </c>
      <c r="I1921" s="139" t="s">
        <v>350</v>
      </c>
      <c r="J1921" s="139" t="s">
        <v>351</v>
      </c>
      <c r="K1921" s="139" t="s">
        <v>612</v>
      </c>
      <c r="L1921" s="139" t="s">
        <v>298</v>
      </c>
      <c r="M1921" s="140" t="s">
        <v>8160</v>
      </c>
      <c r="N1921" s="141">
        <v>83.16</v>
      </c>
      <c r="O1921" s="142">
        <f t="shared" si="145"/>
        <v>210</v>
      </c>
      <c r="P1921" s="2">
        <v>210</v>
      </c>
      <c r="Q1921" s="2"/>
      <c r="R1921" s="143" t="e">
        <f t="shared" si="146"/>
        <v>#DIV/0!</v>
      </c>
      <c r="S1921" s="143">
        <f t="shared" si="147"/>
        <v>0</v>
      </c>
      <c r="T1921" s="144">
        <f>IF(P1921="nio",0,IF(P1921&gt;0,VLOOKUP(K1921,'3-Productie normen'!A:W,VLOOKUP(P1921,'3-Productie normen'!$B$37:$C$59,2,FALSE),FALSE)))/VLOOKUP(B1921,'2-Kosten per locatie'!$A$11:$C$31,3,FALSE)</f>
        <v>0</v>
      </c>
      <c r="U1921" s="144">
        <f t="shared" si="148"/>
        <v>0</v>
      </c>
      <c r="V1921" s="145" t="str">
        <f>VLOOKUP(K1921,'3-Productie normen'!A:AG,29,FALSE)</f>
        <v>L</v>
      </c>
      <c r="W1921" s="145"/>
      <c r="X1921" s="146"/>
      <c r="Y1921" s="147">
        <f t="shared" si="149"/>
        <v>17463.599999999999</v>
      </c>
    </row>
    <row r="1922" spans="1:25" s="148" customFormat="1" ht="13.9" customHeight="1">
      <c r="A1922" s="137">
        <v>1922</v>
      </c>
      <c r="B1922" s="138" t="s">
        <v>2352</v>
      </c>
      <c r="C1922" s="138" t="s">
        <v>2353</v>
      </c>
      <c r="D1922" s="138"/>
      <c r="E1922" s="2">
        <v>0</v>
      </c>
      <c r="F1922" s="2" t="s">
        <v>913</v>
      </c>
      <c r="G1922" s="2" t="s">
        <v>2830</v>
      </c>
      <c r="H1922" s="2" t="s">
        <v>2831</v>
      </c>
      <c r="I1922" s="139" t="s">
        <v>277</v>
      </c>
      <c r="J1922" s="139" t="s">
        <v>277</v>
      </c>
      <c r="K1922" s="139" t="s">
        <v>478</v>
      </c>
      <c r="L1922" s="139" t="s">
        <v>298</v>
      </c>
      <c r="M1922" s="140" t="s">
        <v>8160</v>
      </c>
      <c r="N1922" s="141">
        <v>39.57</v>
      </c>
      <c r="O1922" s="142">
        <f t="shared" si="145"/>
        <v>84</v>
      </c>
      <c r="P1922" s="2">
        <v>84</v>
      </c>
      <c r="Q1922" s="2"/>
      <c r="R1922" s="143" t="e">
        <f t="shared" si="146"/>
        <v>#DIV/0!</v>
      </c>
      <c r="S1922" s="143">
        <f t="shared" si="147"/>
        <v>0</v>
      </c>
      <c r="T1922" s="144">
        <f>IF(P1922="nio",0,IF(P1922&gt;0,VLOOKUP(K1922,'3-Productie normen'!A:W,VLOOKUP(P1922,'3-Productie normen'!$B$37:$C$59,2,FALSE),FALSE)))/VLOOKUP(B1922,'2-Kosten per locatie'!$A$11:$C$31,3,FALSE)</f>
        <v>0</v>
      </c>
      <c r="U1922" s="144">
        <f t="shared" si="148"/>
        <v>0</v>
      </c>
      <c r="V1922" s="145" t="str">
        <f>VLOOKUP(K1922,'3-Productie normen'!A:AG,29,FALSE)</f>
        <v>B</v>
      </c>
      <c r="W1922" s="145"/>
      <c r="X1922" s="146"/>
      <c r="Y1922" s="147">
        <f t="shared" si="149"/>
        <v>3323.88</v>
      </c>
    </row>
    <row r="1923" spans="1:25" s="148" customFormat="1" ht="13.9" customHeight="1">
      <c r="A1923" s="137">
        <v>1923</v>
      </c>
      <c r="B1923" s="138" t="s">
        <v>2352</v>
      </c>
      <c r="C1923" s="138" t="s">
        <v>2353</v>
      </c>
      <c r="D1923" s="138"/>
      <c r="E1923" s="2">
        <v>0</v>
      </c>
      <c r="F1923" s="2" t="s">
        <v>913</v>
      </c>
      <c r="G1923" s="2" t="s">
        <v>2832</v>
      </c>
      <c r="H1923" s="2" t="s">
        <v>2833</v>
      </c>
      <c r="I1923" s="139" t="s">
        <v>277</v>
      </c>
      <c r="J1923" s="139" t="s">
        <v>277</v>
      </c>
      <c r="K1923" s="139" t="s">
        <v>478</v>
      </c>
      <c r="L1923" s="139" t="s">
        <v>298</v>
      </c>
      <c r="M1923" s="140" t="s">
        <v>8160</v>
      </c>
      <c r="N1923" s="141">
        <v>40.67</v>
      </c>
      <c r="O1923" s="142">
        <f t="shared" si="145"/>
        <v>84</v>
      </c>
      <c r="P1923" s="2">
        <v>84</v>
      </c>
      <c r="Q1923" s="2"/>
      <c r="R1923" s="143" t="e">
        <f t="shared" si="146"/>
        <v>#DIV/0!</v>
      </c>
      <c r="S1923" s="143">
        <f t="shared" si="147"/>
        <v>0</v>
      </c>
      <c r="T1923" s="144">
        <f>IF(P1923="nio",0,IF(P1923&gt;0,VLOOKUP(K1923,'3-Productie normen'!A:W,VLOOKUP(P1923,'3-Productie normen'!$B$37:$C$59,2,FALSE),FALSE)))/VLOOKUP(B1923,'2-Kosten per locatie'!$A$11:$C$31,3,FALSE)</f>
        <v>0</v>
      </c>
      <c r="U1923" s="144">
        <f t="shared" si="148"/>
        <v>0</v>
      </c>
      <c r="V1923" s="145" t="str">
        <f>VLOOKUP(K1923,'3-Productie normen'!A:AG,29,FALSE)</f>
        <v>B</v>
      </c>
      <c r="W1923" s="145"/>
      <c r="X1923" s="146"/>
      <c r="Y1923" s="147">
        <f t="shared" si="149"/>
        <v>3416.28</v>
      </c>
    </row>
    <row r="1924" spans="1:25" s="148" customFormat="1" ht="13.9" customHeight="1">
      <c r="A1924" s="137">
        <v>1924</v>
      </c>
      <c r="B1924" s="138" t="s">
        <v>2352</v>
      </c>
      <c r="C1924" s="138" t="s">
        <v>2353</v>
      </c>
      <c r="D1924" s="138"/>
      <c r="E1924" s="2">
        <v>0</v>
      </c>
      <c r="F1924" s="2" t="s">
        <v>913</v>
      </c>
      <c r="G1924" s="2" t="s">
        <v>2834</v>
      </c>
      <c r="H1924" s="2" t="s">
        <v>2835</v>
      </c>
      <c r="I1924" s="139" t="s">
        <v>277</v>
      </c>
      <c r="J1924" s="139" t="s">
        <v>277</v>
      </c>
      <c r="K1924" s="139" t="s">
        <v>478</v>
      </c>
      <c r="L1924" s="139" t="s">
        <v>298</v>
      </c>
      <c r="M1924" s="140" t="s">
        <v>8160</v>
      </c>
      <c r="N1924" s="141">
        <v>20.239999999999998</v>
      </c>
      <c r="O1924" s="142">
        <f t="shared" si="145"/>
        <v>84</v>
      </c>
      <c r="P1924" s="2">
        <v>84</v>
      </c>
      <c r="Q1924" s="2"/>
      <c r="R1924" s="143" t="e">
        <f t="shared" si="146"/>
        <v>#DIV/0!</v>
      </c>
      <c r="S1924" s="143">
        <f t="shared" si="147"/>
        <v>0</v>
      </c>
      <c r="T1924" s="144">
        <f>IF(P1924="nio",0,IF(P1924&gt;0,VLOOKUP(K1924,'3-Productie normen'!A:W,VLOOKUP(P1924,'3-Productie normen'!$B$37:$C$59,2,FALSE),FALSE)))/VLOOKUP(B1924,'2-Kosten per locatie'!$A$11:$C$31,3,FALSE)</f>
        <v>0</v>
      </c>
      <c r="U1924" s="144">
        <f t="shared" si="148"/>
        <v>0</v>
      </c>
      <c r="V1924" s="145" t="str">
        <f>VLOOKUP(K1924,'3-Productie normen'!A:AG,29,FALSE)</f>
        <v>B</v>
      </c>
      <c r="W1924" s="145"/>
      <c r="X1924" s="146"/>
      <c r="Y1924" s="147">
        <f t="shared" si="149"/>
        <v>1700.1599999999999</v>
      </c>
    </row>
    <row r="1925" spans="1:25" s="148" customFormat="1" ht="13.9" customHeight="1">
      <c r="A1925" s="137">
        <v>1925</v>
      </c>
      <c r="B1925" s="138" t="s">
        <v>2352</v>
      </c>
      <c r="C1925" s="138" t="s">
        <v>2353</v>
      </c>
      <c r="D1925" s="138"/>
      <c r="E1925" s="2">
        <v>0</v>
      </c>
      <c r="F1925" s="2" t="s">
        <v>913</v>
      </c>
      <c r="G1925" s="2" t="s">
        <v>2836</v>
      </c>
      <c r="H1925" s="2" t="s">
        <v>2837</v>
      </c>
      <c r="I1925" s="139" t="s">
        <v>350</v>
      </c>
      <c r="J1925" s="139" t="s">
        <v>351</v>
      </c>
      <c r="K1925" s="139" t="s">
        <v>612</v>
      </c>
      <c r="L1925" s="139" t="s">
        <v>298</v>
      </c>
      <c r="M1925" s="140" t="s">
        <v>8160</v>
      </c>
      <c r="N1925" s="141">
        <v>55.16</v>
      </c>
      <c r="O1925" s="142">
        <f t="shared" si="145"/>
        <v>210</v>
      </c>
      <c r="P1925" s="2">
        <v>210</v>
      </c>
      <c r="Q1925" s="2"/>
      <c r="R1925" s="143" t="e">
        <f t="shared" si="146"/>
        <v>#DIV/0!</v>
      </c>
      <c r="S1925" s="143">
        <f t="shared" si="147"/>
        <v>0</v>
      </c>
      <c r="T1925" s="144">
        <f>IF(P1925="nio",0,IF(P1925&gt;0,VLOOKUP(K1925,'3-Productie normen'!A:W,VLOOKUP(P1925,'3-Productie normen'!$B$37:$C$59,2,FALSE),FALSE)))/VLOOKUP(B1925,'2-Kosten per locatie'!$A$11:$C$31,3,FALSE)</f>
        <v>0</v>
      </c>
      <c r="U1925" s="144">
        <f t="shared" si="148"/>
        <v>0</v>
      </c>
      <c r="V1925" s="145" t="str">
        <f>VLOOKUP(K1925,'3-Productie normen'!A:AG,29,FALSE)</f>
        <v>L</v>
      </c>
      <c r="W1925" s="145"/>
      <c r="X1925" s="146"/>
      <c r="Y1925" s="147">
        <f t="shared" si="149"/>
        <v>11583.599999999999</v>
      </c>
    </row>
    <row r="1926" spans="1:25" s="148" customFormat="1" ht="13.9" customHeight="1">
      <c r="A1926" s="137">
        <v>1926</v>
      </c>
      <c r="B1926" s="138" t="s">
        <v>2352</v>
      </c>
      <c r="C1926" s="138" t="s">
        <v>2353</v>
      </c>
      <c r="D1926" s="138"/>
      <c r="E1926" s="2">
        <v>0</v>
      </c>
      <c r="F1926" s="2" t="s">
        <v>1051</v>
      </c>
      <c r="G1926" s="2" t="s">
        <v>2838</v>
      </c>
      <c r="H1926" s="2"/>
      <c r="I1926" s="139" t="s">
        <v>247</v>
      </c>
      <c r="J1926" s="139" t="s">
        <v>57</v>
      </c>
      <c r="K1926" s="139" t="s">
        <v>259</v>
      </c>
      <c r="L1926" s="139" t="s">
        <v>2362</v>
      </c>
      <c r="M1926" s="140"/>
      <c r="N1926" s="141">
        <v>4.1100000000000003</v>
      </c>
      <c r="O1926" s="142">
        <f t="shared" si="145"/>
        <v>0</v>
      </c>
      <c r="P1926" s="2" t="s">
        <v>477</v>
      </c>
      <c r="Q1926" s="2"/>
      <c r="R1926" s="143">
        <f t="shared" si="146"/>
        <v>0</v>
      </c>
      <c r="S1926" s="143">
        <f t="shared" si="147"/>
        <v>0</v>
      </c>
      <c r="T1926" s="144">
        <f>IF(P1926="nio",0,IF(P1926&gt;0,VLOOKUP(K1926,'3-Productie normen'!A:W,VLOOKUP(P1926,'3-Productie normen'!$B$37:$C$59,2,FALSE),FALSE)))/VLOOKUP(B1926,'2-Kosten per locatie'!$A$11:$C$31,3,FALSE)</f>
        <v>0</v>
      </c>
      <c r="U1926" s="144">
        <f t="shared" si="148"/>
        <v>0</v>
      </c>
      <c r="V1926" s="145">
        <f>VLOOKUP(K1926,'3-Productie normen'!A:AG,29,FALSE)</f>
        <v>0</v>
      </c>
      <c r="W1926" s="145"/>
      <c r="X1926" s="146"/>
      <c r="Y1926" s="147">
        <f t="shared" si="149"/>
        <v>0</v>
      </c>
    </row>
    <row r="1927" spans="1:25" s="148" customFormat="1" ht="13.9" customHeight="1">
      <c r="A1927" s="137">
        <v>1927</v>
      </c>
      <c r="B1927" s="138" t="s">
        <v>2352</v>
      </c>
      <c r="C1927" s="138" t="s">
        <v>2353</v>
      </c>
      <c r="D1927" s="138"/>
      <c r="E1927" s="2">
        <v>0</v>
      </c>
      <c r="F1927" s="2" t="s">
        <v>1051</v>
      </c>
      <c r="G1927" s="2" t="s">
        <v>2839</v>
      </c>
      <c r="H1927" s="2"/>
      <c r="I1927" s="139" t="s">
        <v>247</v>
      </c>
      <c r="J1927" s="139" t="s">
        <v>56</v>
      </c>
      <c r="K1927" s="139" t="s">
        <v>248</v>
      </c>
      <c r="L1927" s="139" t="s">
        <v>298</v>
      </c>
      <c r="M1927" s="140" t="s">
        <v>8160</v>
      </c>
      <c r="N1927" s="141">
        <v>32.79</v>
      </c>
      <c r="O1927" s="142">
        <f t="shared" si="145"/>
        <v>210</v>
      </c>
      <c r="P1927" s="2">
        <v>210</v>
      </c>
      <c r="Q1927" s="2"/>
      <c r="R1927" s="143" t="e">
        <f t="shared" si="146"/>
        <v>#DIV/0!</v>
      </c>
      <c r="S1927" s="143">
        <f t="shared" si="147"/>
        <v>0</v>
      </c>
      <c r="T1927" s="144">
        <f>IF(P1927="nio",0,IF(P1927&gt;0,VLOOKUP(K1927,'3-Productie normen'!A:W,VLOOKUP(P1927,'3-Productie normen'!$B$37:$C$59,2,FALSE),FALSE)))/VLOOKUP(B1927,'2-Kosten per locatie'!$A$11:$C$31,3,FALSE)</f>
        <v>0</v>
      </c>
      <c r="U1927" s="144">
        <f t="shared" si="148"/>
        <v>0</v>
      </c>
      <c r="V1927" s="145" t="str">
        <f>VLOOKUP(K1927,'3-Productie normen'!A:AG,29,FALSE)</f>
        <v>V</v>
      </c>
      <c r="W1927" s="145"/>
      <c r="X1927" s="146"/>
      <c r="Y1927" s="147">
        <f t="shared" si="149"/>
        <v>6885.9</v>
      </c>
    </row>
    <row r="1928" spans="1:25" s="148" customFormat="1" ht="13.9" customHeight="1">
      <c r="A1928" s="137">
        <v>1928</v>
      </c>
      <c r="B1928" s="138" t="s">
        <v>2352</v>
      </c>
      <c r="C1928" s="138" t="s">
        <v>2353</v>
      </c>
      <c r="D1928" s="138"/>
      <c r="E1928" s="2">
        <v>0</v>
      </c>
      <c r="F1928" s="2" t="s">
        <v>1051</v>
      </c>
      <c r="G1928" s="2" t="s">
        <v>2840</v>
      </c>
      <c r="H1928" s="2"/>
      <c r="I1928" s="139" t="s">
        <v>247</v>
      </c>
      <c r="J1928" s="139" t="s">
        <v>56</v>
      </c>
      <c r="K1928" s="139" t="s">
        <v>248</v>
      </c>
      <c r="L1928" s="139" t="s">
        <v>2366</v>
      </c>
      <c r="M1928" s="140"/>
      <c r="N1928" s="141">
        <v>34.78</v>
      </c>
      <c r="O1928" s="142">
        <f t="shared" si="145"/>
        <v>210</v>
      </c>
      <c r="P1928" s="2">
        <v>210</v>
      </c>
      <c r="Q1928" s="2"/>
      <c r="R1928" s="143" t="e">
        <f t="shared" si="146"/>
        <v>#DIV/0!</v>
      </c>
      <c r="S1928" s="143">
        <f t="shared" si="147"/>
        <v>0</v>
      </c>
      <c r="T1928" s="144">
        <f>IF(P1928="nio",0,IF(P1928&gt;0,VLOOKUP(K1928,'3-Productie normen'!A:W,VLOOKUP(P1928,'3-Productie normen'!$B$37:$C$59,2,FALSE),FALSE)))/VLOOKUP(B1928,'2-Kosten per locatie'!$A$11:$C$31,3,FALSE)</f>
        <v>0</v>
      </c>
      <c r="U1928" s="144">
        <f t="shared" si="148"/>
        <v>0</v>
      </c>
      <c r="V1928" s="145" t="str">
        <f>VLOOKUP(K1928,'3-Productie normen'!A:AG,29,FALSE)</f>
        <v>V</v>
      </c>
      <c r="W1928" s="145"/>
      <c r="X1928" s="146"/>
      <c r="Y1928" s="147">
        <f t="shared" si="149"/>
        <v>7303.8</v>
      </c>
    </row>
    <row r="1929" spans="1:25" s="148" customFormat="1" ht="13.9" customHeight="1">
      <c r="A1929" s="137">
        <v>1929</v>
      </c>
      <c r="B1929" s="138" t="s">
        <v>2352</v>
      </c>
      <c r="C1929" s="138" t="s">
        <v>2353</v>
      </c>
      <c r="D1929" s="138"/>
      <c r="E1929" s="2">
        <v>0</v>
      </c>
      <c r="F1929" s="2" t="s">
        <v>1051</v>
      </c>
      <c r="G1929" s="2" t="s">
        <v>2841</v>
      </c>
      <c r="H1929" s="2"/>
      <c r="I1929" s="139" t="s">
        <v>247</v>
      </c>
      <c r="J1929" s="139" t="s">
        <v>56</v>
      </c>
      <c r="K1929" s="139" t="s">
        <v>248</v>
      </c>
      <c r="L1929" s="139" t="s">
        <v>2366</v>
      </c>
      <c r="M1929" s="140"/>
      <c r="N1929" s="141">
        <v>7.67</v>
      </c>
      <c r="O1929" s="142">
        <f t="shared" si="145"/>
        <v>210</v>
      </c>
      <c r="P1929" s="2">
        <v>210</v>
      </c>
      <c r="Q1929" s="2"/>
      <c r="R1929" s="143" t="e">
        <f t="shared" si="146"/>
        <v>#DIV/0!</v>
      </c>
      <c r="S1929" s="143">
        <f t="shared" si="147"/>
        <v>0</v>
      </c>
      <c r="T1929" s="144">
        <f>IF(P1929="nio",0,IF(P1929&gt;0,VLOOKUP(K1929,'3-Productie normen'!A:W,VLOOKUP(P1929,'3-Productie normen'!$B$37:$C$59,2,FALSE),FALSE)))/VLOOKUP(B1929,'2-Kosten per locatie'!$A$11:$C$31,3,FALSE)</f>
        <v>0</v>
      </c>
      <c r="U1929" s="144">
        <f t="shared" si="148"/>
        <v>0</v>
      </c>
      <c r="V1929" s="145" t="str">
        <f>VLOOKUP(K1929,'3-Productie normen'!A:AG,29,FALSE)</f>
        <v>V</v>
      </c>
      <c r="W1929" s="145"/>
      <c r="X1929" s="146"/>
      <c r="Y1929" s="147">
        <f t="shared" si="149"/>
        <v>1610.7</v>
      </c>
    </row>
    <row r="1930" spans="1:25" s="148" customFormat="1" ht="13.9" customHeight="1">
      <c r="A1930" s="137">
        <v>1930</v>
      </c>
      <c r="B1930" s="138" t="s">
        <v>2352</v>
      </c>
      <c r="C1930" s="138" t="s">
        <v>2353</v>
      </c>
      <c r="D1930" s="138"/>
      <c r="E1930" s="2">
        <v>0</v>
      </c>
      <c r="F1930" s="2" t="s">
        <v>1051</v>
      </c>
      <c r="G1930" s="2" t="s">
        <v>2842</v>
      </c>
      <c r="H1930" s="2"/>
      <c r="I1930" s="139" t="s">
        <v>247</v>
      </c>
      <c r="J1930" s="139" t="s">
        <v>56</v>
      </c>
      <c r="K1930" s="139" t="s">
        <v>248</v>
      </c>
      <c r="L1930" s="139" t="s">
        <v>2366</v>
      </c>
      <c r="M1930" s="140"/>
      <c r="N1930" s="141">
        <v>16.55</v>
      </c>
      <c r="O1930" s="142">
        <f t="shared" ref="O1930:O1993" si="150">SUM(P1930:Q1930)</f>
        <v>210</v>
      </c>
      <c r="P1930" s="2">
        <v>210</v>
      </c>
      <c r="Q1930" s="2"/>
      <c r="R1930" s="143" t="e">
        <f t="shared" ref="R1930:R1993" si="151">IF(P1930="nio",0,IF(P1930&gt;0,P1930*N1930/T1930,0))</f>
        <v>#DIV/0!</v>
      </c>
      <c r="S1930" s="143">
        <f t="shared" ref="S1930:S1993" si="152">IF(Q1930&gt;0,Q1930*N1930/U1930,0)</f>
        <v>0</v>
      </c>
      <c r="T1930" s="144">
        <f>IF(P1930="nio",0,IF(P1930&gt;0,VLOOKUP(K1930,'3-Productie normen'!A:W,VLOOKUP(P1930,'3-Productie normen'!$B$37:$C$59,2,FALSE),FALSE)))/VLOOKUP(B1930,'2-Kosten per locatie'!$A$11:$C$31,3,FALSE)</f>
        <v>0</v>
      </c>
      <c r="U1930" s="144">
        <f t="shared" ref="U1930:U1993" si="153">IF(Q1930&gt;0,T1930*$U$8,0)</f>
        <v>0</v>
      </c>
      <c r="V1930" s="145" t="str">
        <f>VLOOKUP(K1930,'3-Productie normen'!A:AG,29,FALSE)</f>
        <v>V</v>
      </c>
      <c r="W1930" s="145"/>
      <c r="X1930" s="146"/>
      <c r="Y1930" s="147">
        <f t="shared" ref="Y1930:Y1993" si="154">O1930*N1930</f>
        <v>3475.5</v>
      </c>
    </row>
    <row r="1931" spans="1:25" s="148" customFormat="1" ht="13.9" customHeight="1">
      <c r="A1931" s="137">
        <v>1931</v>
      </c>
      <c r="B1931" s="138" t="s">
        <v>2352</v>
      </c>
      <c r="C1931" s="138" t="s">
        <v>2353</v>
      </c>
      <c r="D1931" s="138"/>
      <c r="E1931" s="2">
        <v>0</v>
      </c>
      <c r="F1931" s="2" t="s">
        <v>1051</v>
      </c>
      <c r="G1931" s="2" t="s">
        <v>2843</v>
      </c>
      <c r="H1931" s="2"/>
      <c r="I1931" s="139" t="s">
        <v>247</v>
      </c>
      <c r="J1931" s="139" t="s">
        <v>56</v>
      </c>
      <c r="K1931" s="139" t="s">
        <v>248</v>
      </c>
      <c r="L1931" s="139" t="s">
        <v>2366</v>
      </c>
      <c r="M1931" s="140"/>
      <c r="N1931" s="141">
        <v>7.18</v>
      </c>
      <c r="O1931" s="142">
        <f t="shared" si="150"/>
        <v>210</v>
      </c>
      <c r="P1931" s="2">
        <v>210</v>
      </c>
      <c r="Q1931" s="2"/>
      <c r="R1931" s="143" t="e">
        <f t="shared" si="151"/>
        <v>#DIV/0!</v>
      </c>
      <c r="S1931" s="143">
        <f t="shared" si="152"/>
        <v>0</v>
      </c>
      <c r="T1931" s="144">
        <f>IF(P1931="nio",0,IF(P1931&gt;0,VLOOKUP(K1931,'3-Productie normen'!A:W,VLOOKUP(P1931,'3-Productie normen'!$B$37:$C$59,2,FALSE),FALSE)))/VLOOKUP(B1931,'2-Kosten per locatie'!$A$11:$C$31,3,FALSE)</f>
        <v>0</v>
      </c>
      <c r="U1931" s="144">
        <f t="shared" si="153"/>
        <v>0</v>
      </c>
      <c r="V1931" s="145" t="str">
        <f>VLOOKUP(K1931,'3-Productie normen'!A:AG,29,FALSE)</f>
        <v>V</v>
      </c>
      <c r="W1931" s="145"/>
      <c r="X1931" s="146"/>
      <c r="Y1931" s="147">
        <f t="shared" si="154"/>
        <v>1507.8</v>
      </c>
    </row>
    <row r="1932" spans="1:25" s="148" customFormat="1" ht="13.9" customHeight="1">
      <c r="A1932" s="137">
        <v>1932</v>
      </c>
      <c r="B1932" s="138" t="s">
        <v>2352</v>
      </c>
      <c r="C1932" s="138" t="s">
        <v>2353</v>
      </c>
      <c r="D1932" s="138"/>
      <c r="E1932" s="2">
        <v>0</v>
      </c>
      <c r="F1932" s="2" t="s">
        <v>1051</v>
      </c>
      <c r="G1932" s="2" t="s">
        <v>2844</v>
      </c>
      <c r="H1932" s="2"/>
      <c r="I1932" s="139" t="s">
        <v>247</v>
      </c>
      <c r="J1932" s="139" t="s">
        <v>56</v>
      </c>
      <c r="K1932" s="139" t="s">
        <v>248</v>
      </c>
      <c r="L1932" s="139" t="s">
        <v>2366</v>
      </c>
      <c r="M1932" s="140"/>
      <c r="N1932" s="141">
        <v>16.55</v>
      </c>
      <c r="O1932" s="142">
        <f t="shared" si="150"/>
        <v>210</v>
      </c>
      <c r="P1932" s="2">
        <v>210</v>
      </c>
      <c r="Q1932" s="2"/>
      <c r="R1932" s="143" t="e">
        <f t="shared" si="151"/>
        <v>#DIV/0!</v>
      </c>
      <c r="S1932" s="143">
        <f t="shared" si="152"/>
        <v>0</v>
      </c>
      <c r="T1932" s="144">
        <f>IF(P1932="nio",0,IF(P1932&gt;0,VLOOKUP(K1932,'3-Productie normen'!A:W,VLOOKUP(P1932,'3-Productie normen'!$B$37:$C$59,2,FALSE),FALSE)))/VLOOKUP(B1932,'2-Kosten per locatie'!$A$11:$C$31,3,FALSE)</f>
        <v>0</v>
      </c>
      <c r="U1932" s="144">
        <f t="shared" si="153"/>
        <v>0</v>
      </c>
      <c r="V1932" s="145" t="str">
        <f>VLOOKUP(K1932,'3-Productie normen'!A:AG,29,FALSE)</f>
        <v>V</v>
      </c>
      <c r="W1932" s="145"/>
      <c r="X1932" s="146"/>
      <c r="Y1932" s="147">
        <f t="shared" si="154"/>
        <v>3475.5</v>
      </c>
    </row>
    <row r="1933" spans="1:25" s="148" customFormat="1" ht="13.9" customHeight="1">
      <c r="A1933" s="137">
        <v>1933</v>
      </c>
      <c r="B1933" s="138" t="s">
        <v>2352</v>
      </c>
      <c r="C1933" s="138" t="s">
        <v>2353</v>
      </c>
      <c r="D1933" s="138"/>
      <c r="E1933" s="2">
        <v>0</v>
      </c>
      <c r="F1933" s="2" t="s">
        <v>1051</v>
      </c>
      <c r="G1933" s="2" t="s">
        <v>2845</v>
      </c>
      <c r="H1933" s="2"/>
      <c r="I1933" s="139" t="s">
        <v>247</v>
      </c>
      <c r="J1933" s="139" t="s">
        <v>56</v>
      </c>
      <c r="K1933" s="139" t="s">
        <v>248</v>
      </c>
      <c r="L1933" s="139" t="s">
        <v>2366</v>
      </c>
      <c r="M1933" s="140"/>
      <c r="N1933" s="141">
        <v>8.6999999999999993</v>
      </c>
      <c r="O1933" s="142">
        <f t="shared" si="150"/>
        <v>210</v>
      </c>
      <c r="P1933" s="2">
        <v>210</v>
      </c>
      <c r="Q1933" s="2"/>
      <c r="R1933" s="143" t="e">
        <f t="shared" si="151"/>
        <v>#DIV/0!</v>
      </c>
      <c r="S1933" s="143">
        <f t="shared" si="152"/>
        <v>0</v>
      </c>
      <c r="T1933" s="144">
        <f>IF(P1933="nio",0,IF(P1933&gt;0,VLOOKUP(K1933,'3-Productie normen'!A:W,VLOOKUP(P1933,'3-Productie normen'!$B$37:$C$59,2,FALSE),FALSE)))/VLOOKUP(B1933,'2-Kosten per locatie'!$A$11:$C$31,3,FALSE)</f>
        <v>0</v>
      </c>
      <c r="U1933" s="144">
        <f t="shared" si="153"/>
        <v>0</v>
      </c>
      <c r="V1933" s="145" t="str">
        <f>VLOOKUP(K1933,'3-Productie normen'!A:AG,29,FALSE)</f>
        <v>V</v>
      </c>
      <c r="W1933" s="145"/>
      <c r="X1933" s="146"/>
      <c r="Y1933" s="147">
        <f t="shared" si="154"/>
        <v>1826.9999999999998</v>
      </c>
    </row>
    <row r="1934" spans="1:25" s="148" customFormat="1" ht="13.9" customHeight="1">
      <c r="A1934" s="137">
        <v>1934</v>
      </c>
      <c r="B1934" s="138" t="s">
        <v>2352</v>
      </c>
      <c r="C1934" s="138" t="s">
        <v>2353</v>
      </c>
      <c r="D1934" s="138"/>
      <c r="E1934" s="2">
        <v>0</v>
      </c>
      <c r="F1934" s="2" t="s">
        <v>1051</v>
      </c>
      <c r="G1934" s="2" t="s">
        <v>2846</v>
      </c>
      <c r="H1934" s="2"/>
      <c r="I1934" s="139" t="s">
        <v>247</v>
      </c>
      <c r="J1934" s="139" t="s">
        <v>56</v>
      </c>
      <c r="K1934" s="139" t="s">
        <v>248</v>
      </c>
      <c r="L1934" s="139" t="s">
        <v>2366</v>
      </c>
      <c r="M1934" s="140"/>
      <c r="N1934" s="141">
        <v>18.09</v>
      </c>
      <c r="O1934" s="142">
        <f t="shared" si="150"/>
        <v>210</v>
      </c>
      <c r="P1934" s="2">
        <v>210</v>
      </c>
      <c r="Q1934" s="2"/>
      <c r="R1934" s="143" t="e">
        <f t="shared" si="151"/>
        <v>#DIV/0!</v>
      </c>
      <c r="S1934" s="143">
        <f t="shared" si="152"/>
        <v>0</v>
      </c>
      <c r="T1934" s="144">
        <f>IF(P1934="nio",0,IF(P1934&gt;0,VLOOKUP(K1934,'3-Productie normen'!A:W,VLOOKUP(P1934,'3-Productie normen'!$B$37:$C$59,2,FALSE),FALSE)))/VLOOKUP(B1934,'2-Kosten per locatie'!$A$11:$C$31,3,FALSE)</f>
        <v>0</v>
      </c>
      <c r="U1934" s="144">
        <f t="shared" si="153"/>
        <v>0</v>
      </c>
      <c r="V1934" s="145" t="str">
        <f>VLOOKUP(K1934,'3-Productie normen'!A:AG,29,FALSE)</f>
        <v>V</v>
      </c>
      <c r="W1934" s="145"/>
      <c r="X1934" s="146"/>
      <c r="Y1934" s="147">
        <f t="shared" si="154"/>
        <v>3798.9</v>
      </c>
    </row>
    <row r="1935" spans="1:25" s="148" customFormat="1" ht="13.9" customHeight="1">
      <c r="A1935" s="137">
        <v>1935</v>
      </c>
      <c r="B1935" s="138" t="s">
        <v>2352</v>
      </c>
      <c r="C1935" s="138" t="s">
        <v>2353</v>
      </c>
      <c r="D1935" s="138"/>
      <c r="E1935" s="2">
        <v>0</v>
      </c>
      <c r="F1935" s="2" t="s">
        <v>1051</v>
      </c>
      <c r="G1935" s="2" t="s">
        <v>2847</v>
      </c>
      <c r="H1935" s="2"/>
      <c r="I1935" s="139" t="s">
        <v>252</v>
      </c>
      <c r="J1935" s="139" t="s">
        <v>297</v>
      </c>
      <c r="K1935" s="139" t="s">
        <v>4571</v>
      </c>
      <c r="L1935" s="139" t="s">
        <v>298</v>
      </c>
      <c r="M1935" s="140" t="s">
        <v>8160</v>
      </c>
      <c r="N1935" s="141">
        <v>3.77</v>
      </c>
      <c r="O1935" s="142">
        <f t="shared" si="150"/>
        <v>210</v>
      </c>
      <c r="P1935" s="2">
        <v>210</v>
      </c>
      <c r="Q1935" s="2"/>
      <c r="R1935" s="143" t="e">
        <f t="shared" si="151"/>
        <v>#DIV/0!</v>
      </c>
      <c r="S1935" s="143">
        <f t="shared" si="152"/>
        <v>0</v>
      </c>
      <c r="T1935" s="144">
        <f>IF(P1935="nio",0,IF(P1935&gt;0,VLOOKUP(K1935,'3-Productie normen'!A:W,VLOOKUP(P1935,'3-Productie normen'!$B$37:$C$59,2,FALSE),FALSE)))/VLOOKUP(B1935,'2-Kosten per locatie'!$A$11:$C$31,3,FALSE)</f>
        <v>0</v>
      </c>
      <c r="U1935" s="144">
        <f t="shared" si="153"/>
        <v>0</v>
      </c>
      <c r="V1935" s="145" t="str">
        <f>VLOOKUP(K1935,'3-Productie normen'!A:AG,29,FALSE)</f>
        <v>V</v>
      </c>
      <c r="W1935" s="145"/>
      <c r="X1935" s="146"/>
      <c r="Y1935" s="147">
        <f t="shared" si="154"/>
        <v>791.7</v>
      </c>
    </row>
    <row r="1936" spans="1:25" s="148" customFormat="1" ht="13.9" customHeight="1">
      <c r="A1936" s="137">
        <v>1936</v>
      </c>
      <c r="B1936" s="138" t="s">
        <v>2352</v>
      </c>
      <c r="C1936" s="138" t="s">
        <v>2353</v>
      </c>
      <c r="D1936" s="138"/>
      <c r="E1936" s="2">
        <v>0</v>
      </c>
      <c r="F1936" s="2" t="s">
        <v>1051</v>
      </c>
      <c r="G1936" s="2" t="s">
        <v>2848</v>
      </c>
      <c r="H1936" s="2"/>
      <c r="I1936" s="139" t="s">
        <v>252</v>
      </c>
      <c r="J1936" s="139" t="s">
        <v>297</v>
      </c>
      <c r="K1936" s="139" t="s">
        <v>4571</v>
      </c>
      <c r="L1936" s="139" t="s">
        <v>298</v>
      </c>
      <c r="M1936" s="140" t="s">
        <v>8160</v>
      </c>
      <c r="N1936" s="141">
        <v>6.44</v>
      </c>
      <c r="O1936" s="142">
        <f t="shared" si="150"/>
        <v>210</v>
      </c>
      <c r="P1936" s="2">
        <v>210</v>
      </c>
      <c r="Q1936" s="2"/>
      <c r="R1936" s="143" t="e">
        <f t="shared" si="151"/>
        <v>#DIV/0!</v>
      </c>
      <c r="S1936" s="143">
        <f t="shared" si="152"/>
        <v>0</v>
      </c>
      <c r="T1936" s="144">
        <f>IF(P1936="nio",0,IF(P1936&gt;0,VLOOKUP(K1936,'3-Productie normen'!A:W,VLOOKUP(P1936,'3-Productie normen'!$B$37:$C$59,2,FALSE),FALSE)))/VLOOKUP(B1936,'2-Kosten per locatie'!$A$11:$C$31,3,FALSE)</f>
        <v>0</v>
      </c>
      <c r="U1936" s="144">
        <f t="shared" si="153"/>
        <v>0</v>
      </c>
      <c r="V1936" s="145" t="str">
        <f>VLOOKUP(K1936,'3-Productie normen'!A:AG,29,FALSE)</f>
        <v>V</v>
      </c>
      <c r="W1936" s="145"/>
      <c r="X1936" s="146"/>
      <c r="Y1936" s="147">
        <f t="shared" si="154"/>
        <v>1352.4</v>
      </c>
    </row>
    <row r="1937" spans="1:25" s="148" customFormat="1" ht="13.9" customHeight="1">
      <c r="A1937" s="137">
        <v>1937</v>
      </c>
      <c r="B1937" s="138" t="s">
        <v>2352</v>
      </c>
      <c r="C1937" s="138" t="s">
        <v>2353</v>
      </c>
      <c r="D1937" s="138"/>
      <c r="E1937" s="2">
        <v>0</v>
      </c>
      <c r="F1937" s="2" t="s">
        <v>1051</v>
      </c>
      <c r="G1937" s="2" t="s">
        <v>2849</v>
      </c>
      <c r="H1937" s="2"/>
      <c r="I1937" s="139" t="s">
        <v>252</v>
      </c>
      <c r="J1937" s="139" t="s">
        <v>253</v>
      </c>
      <c r="K1937" s="139" t="s">
        <v>4571</v>
      </c>
      <c r="L1937" s="139" t="s">
        <v>298</v>
      </c>
      <c r="M1937" s="140" t="s">
        <v>8160</v>
      </c>
      <c r="N1937" s="141">
        <v>20.57</v>
      </c>
      <c r="O1937" s="142">
        <f t="shared" si="150"/>
        <v>210</v>
      </c>
      <c r="P1937" s="2">
        <v>210</v>
      </c>
      <c r="Q1937" s="2"/>
      <c r="R1937" s="143" t="e">
        <f t="shared" si="151"/>
        <v>#DIV/0!</v>
      </c>
      <c r="S1937" s="143">
        <f t="shared" si="152"/>
        <v>0</v>
      </c>
      <c r="T1937" s="144">
        <f>IF(P1937="nio",0,IF(P1937&gt;0,VLOOKUP(K1937,'3-Productie normen'!A:W,VLOOKUP(P1937,'3-Productie normen'!$B$37:$C$59,2,FALSE),FALSE)))/VLOOKUP(B1937,'2-Kosten per locatie'!$A$11:$C$31,3,FALSE)</f>
        <v>0</v>
      </c>
      <c r="U1937" s="144">
        <f t="shared" si="153"/>
        <v>0</v>
      </c>
      <c r="V1937" s="145" t="str">
        <f>VLOOKUP(K1937,'3-Productie normen'!A:AG,29,FALSE)</f>
        <v>V</v>
      </c>
      <c r="W1937" s="145"/>
      <c r="X1937" s="146"/>
      <c r="Y1937" s="147">
        <f t="shared" si="154"/>
        <v>4319.7</v>
      </c>
    </row>
    <row r="1938" spans="1:25" s="148" customFormat="1" ht="13.9" customHeight="1">
      <c r="A1938" s="137">
        <v>1938</v>
      </c>
      <c r="B1938" s="138" t="s">
        <v>2352</v>
      </c>
      <c r="C1938" s="138" t="s">
        <v>2353</v>
      </c>
      <c r="D1938" s="138"/>
      <c r="E1938" s="2">
        <v>0</v>
      </c>
      <c r="F1938" s="2" t="s">
        <v>1051</v>
      </c>
      <c r="G1938" s="2" t="s">
        <v>2850</v>
      </c>
      <c r="H1938" s="2"/>
      <c r="I1938" s="139" t="s">
        <v>252</v>
      </c>
      <c r="J1938" s="139" t="s">
        <v>253</v>
      </c>
      <c r="K1938" s="139" t="s">
        <v>4571</v>
      </c>
      <c r="L1938" s="139" t="s">
        <v>298</v>
      </c>
      <c r="M1938" s="140" t="s">
        <v>8160</v>
      </c>
      <c r="N1938" s="141">
        <v>80.28</v>
      </c>
      <c r="O1938" s="142">
        <f t="shared" si="150"/>
        <v>210</v>
      </c>
      <c r="P1938" s="2">
        <v>210</v>
      </c>
      <c r="Q1938" s="2"/>
      <c r="R1938" s="143" t="e">
        <f t="shared" si="151"/>
        <v>#DIV/0!</v>
      </c>
      <c r="S1938" s="143">
        <f t="shared" si="152"/>
        <v>0</v>
      </c>
      <c r="T1938" s="144">
        <f>IF(P1938="nio",0,IF(P1938&gt;0,VLOOKUP(K1938,'3-Productie normen'!A:W,VLOOKUP(P1938,'3-Productie normen'!$B$37:$C$59,2,FALSE),FALSE)))/VLOOKUP(B1938,'2-Kosten per locatie'!$A$11:$C$31,3,FALSE)</f>
        <v>0</v>
      </c>
      <c r="U1938" s="144">
        <f t="shared" si="153"/>
        <v>0</v>
      </c>
      <c r="V1938" s="145" t="str">
        <f>VLOOKUP(K1938,'3-Productie normen'!A:AG,29,FALSE)</f>
        <v>V</v>
      </c>
      <c r="W1938" s="145"/>
      <c r="X1938" s="146"/>
      <c r="Y1938" s="147">
        <f t="shared" si="154"/>
        <v>16858.8</v>
      </c>
    </row>
    <row r="1939" spans="1:25" s="148" customFormat="1" ht="13.9" customHeight="1">
      <c r="A1939" s="137">
        <v>1939</v>
      </c>
      <c r="B1939" s="138" t="s">
        <v>2352</v>
      </c>
      <c r="C1939" s="138" t="s">
        <v>2353</v>
      </c>
      <c r="D1939" s="138"/>
      <c r="E1939" s="2">
        <v>0</v>
      </c>
      <c r="F1939" s="2" t="s">
        <v>1051</v>
      </c>
      <c r="G1939" s="2" t="s">
        <v>2851</v>
      </c>
      <c r="H1939" s="2"/>
      <c r="I1939" s="139" t="s">
        <v>252</v>
      </c>
      <c r="J1939" s="139" t="s">
        <v>253</v>
      </c>
      <c r="K1939" s="139" t="s">
        <v>4571</v>
      </c>
      <c r="L1939" s="139" t="s">
        <v>298</v>
      </c>
      <c r="M1939" s="140" t="s">
        <v>8160</v>
      </c>
      <c r="N1939" s="141">
        <v>83.88</v>
      </c>
      <c r="O1939" s="142">
        <f t="shared" si="150"/>
        <v>210</v>
      </c>
      <c r="P1939" s="2">
        <v>210</v>
      </c>
      <c r="Q1939" s="2"/>
      <c r="R1939" s="143" t="e">
        <f t="shared" si="151"/>
        <v>#DIV/0!</v>
      </c>
      <c r="S1939" s="143">
        <f t="shared" si="152"/>
        <v>0</v>
      </c>
      <c r="T1939" s="144">
        <f>IF(P1939="nio",0,IF(P1939&gt;0,VLOOKUP(K1939,'3-Productie normen'!A:W,VLOOKUP(P1939,'3-Productie normen'!$B$37:$C$59,2,FALSE),FALSE)))/VLOOKUP(B1939,'2-Kosten per locatie'!$A$11:$C$31,3,FALSE)</f>
        <v>0</v>
      </c>
      <c r="U1939" s="144">
        <f t="shared" si="153"/>
        <v>0</v>
      </c>
      <c r="V1939" s="145" t="str">
        <f>VLOOKUP(K1939,'3-Productie normen'!A:AG,29,FALSE)</f>
        <v>V</v>
      </c>
      <c r="W1939" s="145"/>
      <c r="X1939" s="146"/>
      <c r="Y1939" s="147">
        <f t="shared" si="154"/>
        <v>17614.8</v>
      </c>
    </row>
    <row r="1940" spans="1:25" s="148" customFormat="1" ht="13.9" customHeight="1">
      <c r="A1940" s="137">
        <v>1940</v>
      </c>
      <c r="B1940" s="138" t="s">
        <v>2352</v>
      </c>
      <c r="C1940" s="138" t="s">
        <v>2353</v>
      </c>
      <c r="D1940" s="138"/>
      <c r="E1940" s="2">
        <v>0</v>
      </c>
      <c r="F1940" s="2" t="s">
        <v>1051</v>
      </c>
      <c r="G1940" s="2" t="s">
        <v>2852</v>
      </c>
      <c r="H1940" s="2"/>
      <c r="I1940" s="139" t="s">
        <v>252</v>
      </c>
      <c r="J1940" s="139" t="s">
        <v>253</v>
      </c>
      <c r="K1940" s="139" t="s">
        <v>4571</v>
      </c>
      <c r="L1940" s="139" t="s">
        <v>298</v>
      </c>
      <c r="M1940" s="140" t="s">
        <v>8160</v>
      </c>
      <c r="N1940" s="141">
        <v>92.34</v>
      </c>
      <c r="O1940" s="142">
        <f t="shared" si="150"/>
        <v>210</v>
      </c>
      <c r="P1940" s="2">
        <v>210</v>
      </c>
      <c r="Q1940" s="2"/>
      <c r="R1940" s="143" t="e">
        <f t="shared" si="151"/>
        <v>#DIV/0!</v>
      </c>
      <c r="S1940" s="143">
        <f t="shared" si="152"/>
        <v>0</v>
      </c>
      <c r="T1940" s="144">
        <f>IF(P1940="nio",0,IF(P1940&gt;0,VLOOKUP(K1940,'3-Productie normen'!A:W,VLOOKUP(P1940,'3-Productie normen'!$B$37:$C$59,2,FALSE),FALSE)))/VLOOKUP(B1940,'2-Kosten per locatie'!$A$11:$C$31,3,FALSE)</f>
        <v>0</v>
      </c>
      <c r="U1940" s="144">
        <f t="shared" si="153"/>
        <v>0</v>
      </c>
      <c r="V1940" s="145" t="str">
        <f>VLOOKUP(K1940,'3-Productie normen'!A:AG,29,FALSE)</f>
        <v>V</v>
      </c>
      <c r="W1940" s="145"/>
      <c r="X1940" s="146"/>
      <c r="Y1940" s="147">
        <f t="shared" si="154"/>
        <v>19391.400000000001</v>
      </c>
    </row>
    <row r="1941" spans="1:25" s="148" customFormat="1" ht="13.9" customHeight="1">
      <c r="A1941" s="137">
        <v>1941</v>
      </c>
      <c r="B1941" s="138" t="s">
        <v>2352</v>
      </c>
      <c r="C1941" s="138" t="s">
        <v>2353</v>
      </c>
      <c r="D1941" s="138"/>
      <c r="E1941" s="2">
        <v>0</v>
      </c>
      <c r="F1941" s="2" t="s">
        <v>1051</v>
      </c>
      <c r="G1941" s="2" t="s">
        <v>2853</v>
      </c>
      <c r="H1941" s="2" t="s">
        <v>2854</v>
      </c>
      <c r="I1941" s="139" t="s">
        <v>46</v>
      </c>
      <c r="J1941" s="139" t="s">
        <v>313</v>
      </c>
      <c r="K1941" s="139" t="s">
        <v>259</v>
      </c>
      <c r="L1941" s="139" t="s">
        <v>298</v>
      </c>
      <c r="M1941" s="140"/>
      <c r="N1941" s="141">
        <v>5.1100000000000003</v>
      </c>
      <c r="O1941" s="142">
        <f t="shared" si="150"/>
        <v>0</v>
      </c>
      <c r="P1941" s="2" t="s">
        <v>477</v>
      </c>
      <c r="Q1941" s="2"/>
      <c r="R1941" s="143">
        <f t="shared" si="151"/>
        <v>0</v>
      </c>
      <c r="S1941" s="143">
        <f t="shared" si="152"/>
        <v>0</v>
      </c>
      <c r="T1941" s="144">
        <f>IF(P1941="nio",0,IF(P1941&gt;0,VLOOKUP(K1941,'3-Productie normen'!A:W,VLOOKUP(P1941,'3-Productie normen'!$B$37:$C$59,2,FALSE),FALSE)))/VLOOKUP(B1941,'2-Kosten per locatie'!$A$11:$C$31,3,FALSE)</f>
        <v>0</v>
      </c>
      <c r="U1941" s="144">
        <f t="shared" si="153"/>
        <v>0</v>
      </c>
      <c r="V1941" s="145">
        <f>VLOOKUP(K1941,'3-Productie normen'!A:AG,29,FALSE)</f>
        <v>0</v>
      </c>
      <c r="W1941" s="145"/>
      <c r="X1941" s="146"/>
      <c r="Y1941" s="147">
        <f t="shared" si="154"/>
        <v>0</v>
      </c>
    </row>
    <row r="1942" spans="1:25" s="148" customFormat="1" ht="13.9" customHeight="1">
      <c r="A1942" s="137">
        <v>1942</v>
      </c>
      <c r="B1942" s="138" t="s">
        <v>2352</v>
      </c>
      <c r="C1942" s="138" t="s">
        <v>2353</v>
      </c>
      <c r="D1942" s="138"/>
      <c r="E1942" s="2">
        <v>0</v>
      </c>
      <c r="F1942" s="2" t="s">
        <v>1051</v>
      </c>
      <c r="G1942" s="2" t="s">
        <v>2855</v>
      </c>
      <c r="H1942" s="2"/>
      <c r="I1942" s="139" t="s">
        <v>257</v>
      </c>
      <c r="J1942" s="139" t="s">
        <v>258</v>
      </c>
      <c r="K1942" s="139" t="s">
        <v>259</v>
      </c>
      <c r="L1942" s="139" t="s">
        <v>2366</v>
      </c>
      <c r="M1942" s="140"/>
      <c r="N1942" s="141">
        <v>0.18</v>
      </c>
      <c r="O1942" s="142">
        <f t="shared" si="150"/>
        <v>0</v>
      </c>
      <c r="P1942" s="2" t="s">
        <v>477</v>
      </c>
      <c r="Q1942" s="2"/>
      <c r="R1942" s="143">
        <f t="shared" si="151"/>
        <v>0</v>
      </c>
      <c r="S1942" s="143">
        <f t="shared" si="152"/>
        <v>0</v>
      </c>
      <c r="T1942" s="144">
        <f>IF(P1942="nio",0,IF(P1942&gt;0,VLOOKUP(K1942,'3-Productie normen'!A:W,VLOOKUP(P1942,'3-Productie normen'!$B$37:$C$59,2,FALSE),FALSE)))/VLOOKUP(B1942,'2-Kosten per locatie'!$A$11:$C$31,3,FALSE)</f>
        <v>0</v>
      </c>
      <c r="U1942" s="144">
        <f t="shared" si="153"/>
        <v>0</v>
      </c>
      <c r="V1942" s="145">
        <f>VLOOKUP(K1942,'3-Productie normen'!A:AG,29,FALSE)</f>
        <v>0</v>
      </c>
      <c r="W1942" s="145"/>
      <c r="X1942" s="146"/>
      <c r="Y1942" s="147">
        <f t="shared" si="154"/>
        <v>0</v>
      </c>
    </row>
    <row r="1943" spans="1:25" s="148" customFormat="1" ht="13.9" customHeight="1">
      <c r="A1943" s="137">
        <v>1943</v>
      </c>
      <c r="B1943" s="138" t="s">
        <v>2352</v>
      </c>
      <c r="C1943" s="138" t="s">
        <v>2353</v>
      </c>
      <c r="D1943" s="138"/>
      <c r="E1943" s="2">
        <v>0</v>
      </c>
      <c r="F1943" s="2" t="s">
        <v>1051</v>
      </c>
      <c r="G1943" s="2" t="s">
        <v>2856</v>
      </c>
      <c r="H1943" s="2"/>
      <c r="I1943" s="139" t="s">
        <v>257</v>
      </c>
      <c r="J1943" s="139" t="s">
        <v>258</v>
      </c>
      <c r="K1943" s="139" t="s">
        <v>259</v>
      </c>
      <c r="L1943" s="139" t="s">
        <v>2366</v>
      </c>
      <c r="M1943" s="140"/>
      <c r="N1943" s="141">
        <v>0.36</v>
      </c>
      <c r="O1943" s="142">
        <f t="shared" si="150"/>
        <v>0</v>
      </c>
      <c r="P1943" s="2" t="s">
        <v>477</v>
      </c>
      <c r="Q1943" s="2"/>
      <c r="R1943" s="143">
        <f t="shared" si="151"/>
        <v>0</v>
      </c>
      <c r="S1943" s="143">
        <f t="shared" si="152"/>
        <v>0</v>
      </c>
      <c r="T1943" s="144">
        <f>IF(P1943="nio",0,IF(P1943&gt;0,VLOOKUP(K1943,'3-Productie normen'!A:W,VLOOKUP(P1943,'3-Productie normen'!$B$37:$C$59,2,FALSE),FALSE)))/VLOOKUP(B1943,'2-Kosten per locatie'!$A$11:$C$31,3,FALSE)</f>
        <v>0</v>
      </c>
      <c r="U1943" s="144">
        <f t="shared" si="153"/>
        <v>0</v>
      </c>
      <c r="V1943" s="145">
        <f>VLOOKUP(K1943,'3-Productie normen'!A:AG,29,FALSE)</f>
        <v>0</v>
      </c>
      <c r="W1943" s="145"/>
      <c r="X1943" s="146"/>
      <c r="Y1943" s="147">
        <f t="shared" si="154"/>
        <v>0</v>
      </c>
    </row>
    <row r="1944" spans="1:25" s="148" customFormat="1" ht="13.9" customHeight="1">
      <c r="A1944" s="137">
        <v>1944</v>
      </c>
      <c r="B1944" s="138" t="s">
        <v>2352</v>
      </c>
      <c r="C1944" s="138" t="s">
        <v>2353</v>
      </c>
      <c r="D1944" s="138"/>
      <c r="E1944" s="2">
        <v>0</v>
      </c>
      <c r="F1944" s="2" t="s">
        <v>1051</v>
      </c>
      <c r="G1944" s="2" t="s">
        <v>2857</v>
      </c>
      <c r="H1944" s="2"/>
      <c r="I1944" s="139" t="s">
        <v>257</v>
      </c>
      <c r="J1944" s="139" t="s">
        <v>318</v>
      </c>
      <c r="K1944" s="139" t="s">
        <v>259</v>
      </c>
      <c r="L1944" s="139" t="s">
        <v>2395</v>
      </c>
      <c r="M1944" s="140"/>
      <c r="N1944" s="141">
        <v>3.79</v>
      </c>
      <c r="O1944" s="142">
        <f t="shared" si="150"/>
        <v>0</v>
      </c>
      <c r="P1944" s="2" t="s">
        <v>477</v>
      </c>
      <c r="Q1944" s="2"/>
      <c r="R1944" s="143">
        <f t="shared" si="151"/>
        <v>0</v>
      </c>
      <c r="S1944" s="143">
        <f t="shared" si="152"/>
        <v>0</v>
      </c>
      <c r="T1944" s="144">
        <f>IF(P1944="nio",0,IF(P1944&gt;0,VLOOKUP(K1944,'3-Productie normen'!A:W,VLOOKUP(P1944,'3-Productie normen'!$B$37:$C$59,2,FALSE),FALSE)))/VLOOKUP(B1944,'2-Kosten per locatie'!$A$11:$C$31,3,FALSE)</f>
        <v>0</v>
      </c>
      <c r="U1944" s="144">
        <f t="shared" si="153"/>
        <v>0</v>
      </c>
      <c r="V1944" s="145">
        <f>VLOOKUP(K1944,'3-Productie normen'!A:AG,29,FALSE)</f>
        <v>0</v>
      </c>
      <c r="W1944" s="145"/>
      <c r="X1944" s="146"/>
      <c r="Y1944" s="147">
        <f t="shared" si="154"/>
        <v>0</v>
      </c>
    </row>
    <row r="1945" spans="1:25" s="148" customFormat="1" ht="13.9" customHeight="1">
      <c r="A1945" s="137">
        <v>1945</v>
      </c>
      <c r="B1945" s="138" t="s">
        <v>2352</v>
      </c>
      <c r="C1945" s="138" t="s">
        <v>2353</v>
      </c>
      <c r="D1945" s="138"/>
      <c r="E1945" s="2">
        <v>0</v>
      </c>
      <c r="F1945" s="2" t="s">
        <v>1051</v>
      </c>
      <c r="G1945" s="2" t="s">
        <v>2858</v>
      </c>
      <c r="H1945" s="2"/>
      <c r="I1945" s="139" t="s">
        <v>257</v>
      </c>
      <c r="J1945" s="139" t="s">
        <v>318</v>
      </c>
      <c r="K1945" s="139" t="s">
        <v>259</v>
      </c>
      <c r="L1945" s="139" t="s">
        <v>2395</v>
      </c>
      <c r="M1945" s="140"/>
      <c r="N1945" s="141">
        <v>4.95</v>
      </c>
      <c r="O1945" s="142">
        <f t="shared" si="150"/>
        <v>0</v>
      </c>
      <c r="P1945" s="2" t="s">
        <v>477</v>
      </c>
      <c r="Q1945" s="2"/>
      <c r="R1945" s="143">
        <f t="shared" si="151"/>
        <v>0</v>
      </c>
      <c r="S1945" s="143">
        <f t="shared" si="152"/>
        <v>0</v>
      </c>
      <c r="T1945" s="144">
        <f>IF(P1945="nio",0,IF(P1945&gt;0,VLOOKUP(K1945,'3-Productie normen'!A:W,VLOOKUP(P1945,'3-Productie normen'!$B$37:$C$59,2,FALSE),FALSE)))/VLOOKUP(B1945,'2-Kosten per locatie'!$A$11:$C$31,3,FALSE)</f>
        <v>0</v>
      </c>
      <c r="U1945" s="144">
        <f t="shared" si="153"/>
        <v>0</v>
      </c>
      <c r="V1945" s="145">
        <f>VLOOKUP(K1945,'3-Productie normen'!A:AG,29,FALSE)</f>
        <v>0</v>
      </c>
      <c r="W1945" s="145"/>
      <c r="X1945" s="146"/>
      <c r="Y1945" s="147">
        <f t="shared" si="154"/>
        <v>0</v>
      </c>
    </row>
    <row r="1946" spans="1:25" s="148" customFormat="1" ht="13.9" customHeight="1">
      <c r="A1946" s="137">
        <v>1946</v>
      </c>
      <c r="B1946" s="138" t="s">
        <v>2352</v>
      </c>
      <c r="C1946" s="138" t="s">
        <v>2353</v>
      </c>
      <c r="D1946" s="138"/>
      <c r="E1946" s="2">
        <v>0</v>
      </c>
      <c r="F1946" s="2" t="s">
        <v>1051</v>
      </c>
      <c r="G1946" s="2" t="s">
        <v>2859</v>
      </c>
      <c r="H1946" s="2"/>
      <c r="I1946" s="139" t="s">
        <v>257</v>
      </c>
      <c r="J1946" s="139" t="s">
        <v>318</v>
      </c>
      <c r="K1946" s="139" t="s">
        <v>259</v>
      </c>
      <c r="L1946" s="139" t="s">
        <v>2395</v>
      </c>
      <c r="M1946" s="140"/>
      <c r="N1946" s="141">
        <v>0.97</v>
      </c>
      <c r="O1946" s="142">
        <f t="shared" si="150"/>
        <v>0</v>
      </c>
      <c r="P1946" s="2" t="s">
        <v>477</v>
      </c>
      <c r="Q1946" s="2"/>
      <c r="R1946" s="143">
        <f t="shared" si="151"/>
        <v>0</v>
      </c>
      <c r="S1946" s="143">
        <f t="shared" si="152"/>
        <v>0</v>
      </c>
      <c r="T1946" s="144">
        <f>IF(P1946="nio",0,IF(P1946&gt;0,VLOOKUP(K1946,'3-Productie normen'!A:W,VLOOKUP(P1946,'3-Productie normen'!$B$37:$C$59,2,FALSE),FALSE)))/VLOOKUP(B1946,'2-Kosten per locatie'!$A$11:$C$31,3,FALSE)</f>
        <v>0</v>
      </c>
      <c r="U1946" s="144">
        <f t="shared" si="153"/>
        <v>0</v>
      </c>
      <c r="V1946" s="145">
        <f>VLOOKUP(K1946,'3-Productie normen'!A:AG,29,FALSE)</f>
        <v>0</v>
      </c>
      <c r="W1946" s="145"/>
      <c r="X1946" s="146"/>
      <c r="Y1946" s="147">
        <f t="shared" si="154"/>
        <v>0</v>
      </c>
    </row>
    <row r="1947" spans="1:25" s="148" customFormat="1" ht="13.9" customHeight="1">
      <c r="A1947" s="137">
        <v>1947</v>
      </c>
      <c r="B1947" s="138" t="s">
        <v>2352</v>
      </c>
      <c r="C1947" s="138" t="s">
        <v>2353</v>
      </c>
      <c r="D1947" s="138"/>
      <c r="E1947" s="2">
        <v>0</v>
      </c>
      <c r="F1947" s="2" t="s">
        <v>1051</v>
      </c>
      <c r="G1947" s="2" t="s">
        <v>2860</v>
      </c>
      <c r="H1947" s="2"/>
      <c r="I1947" s="139" t="s">
        <v>257</v>
      </c>
      <c r="J1947" s="139" t="s">
        <v>318</v>
      </c>
      <c r="K1947" s="139" t="s">
        <v>259</v>
      </c>
      <c r="L1947" s="139" t="s">
        <v>2395</v>
      </c>
      <c r="M1947" s="140"/>
      <c r="N1947" s="141">
        <v>1.92</v>
      </c>
      <c r="O1947" s="142">
        <f t="shared" si="150"/>
        <v>0</v>
      </c>
      <c r="P1947" s="2" t="s">
        <v>477</v>
      </c>
      <c r="Q1947" s="2"/>
      <c r="R1947" s="143">
        <f t="shared" si="151"/>
        <v>0</v>
      </c>
      <c r="S1947" s="143">
        <f t="shared" si="152"/>
        <v>0</v>
      </c>
      <c r="T1947" s="144">
        <f>IF(P1947="nio",0,IF(P1947&gt;0,VLOOKUP(K1947,'3-Productie normen'!A:W,VLOOKUP(P1947,'3-Productie normen'!$B$37:$C$59,2,FALSE),FALSE)))/VLOOKUP(B1947,'2-Kosten per locatie'!$A$11:$C$31,3,FALSE)</f>
        <v>0</v>
      </c>
      <c r="U1947" s="144">
        <f t="shared" si="153"/>
        <v>0</v>
      </c>
      <c r="V1947" s="145">
        <f>VLOOKUP(K1947,'3-Productie normen'!A:AG,29,FALSE)</f>
        <v>0</v>
      </c>
      <c r="W1947" s="145"/>
      <c r="X1947" s="146"/>
      <c r="Y1947" s="147">
        <f t="shared" si="154"/>
        <v>0</v>
      </c>
    </row>
    <row r="1948" spans="1:25" s="148" customFormat="1" ht="13.9" customHeight="1">
      <c r="A1948" s="137">
        <v>1948</v>
      </c>
      <c r="B1948" s="138" t="s">
        <v>2352</v>
      </c>
      <c r="C1948" s="138" t="s">
        <v>2353</v>
      </c>
      <c r="D1948" s="138"/>
      <c r="E1948" s="2">
        <v>0</v>
      </c>
      <c r="F1948" s="2" t="s">
        <v>1051</v>
      </c>
      <c r="G1948" s="2" t="s">
        <v>2861</v>
      </c>
      <c r="H1948" s="2"/>
      <c r="I1948" s="139" t="s">
        <v>257</v>
      </c>
      <c r="J1948" s="139" t="s">
        <v>318</v>
      </c>
      <c r="K1948" s="139" t="s">
        <v>259</v>
      </c>
      <c r="L1948" s="139" t="s">
        <v>2395</v>
      </c>
      <c r="M1948" s="140"/>
      <c r="N1948" s="141">
        <v>3</v>
      </c>
      <c r="O1948" s="142">
        <f t="shared" si="150"/>
        <v>0</v>
      </c>
      <c r="P1948" s="2" t="s">
        <v>477</v>
      </c>
      <c r="Q1948" s="2"/>
      <c r="R1948" s="143">
        <f t="shared" si="151"/>
        <v>0</v>
      </c>
      <c r="S1948" s="143">
        <f t="shared" si="152"/>
        <v>0</v>
      </c>
      <c r="T1948" s="144">
        <f>IF(P1948="nio",0,IF(P1948&gt;0,VLOOKUP(K1948,'3-Productie normen'!A:W,VLOOKUP(P1948,'3-Productie normen'!$B$37:$C$59,2,FALSE),FALSE)))/VLOOKUP(B1948,'2-Kosten per locatie'!$A$11:$C$31,3,FALSE)</f>
        <v>0</v>
      </c>
      <c r="U1948" s="144">
        <f t="shared" si="153"/>
        <v>0</v>
      </c>
      <c r="V1948" s="145">
        <f>VLOOKUP(K1948,'3-Productie normen'!A:AG,29,FALSE)</f>
        <v>0</v>
      </c>
      <c r="W1948" s="145"/>
      <c r="X1948" s="146"/>
      <c r="Y1948" s="147">
        <f t="shared" si="154"/>
        <v>0</v>
      </c>
    </row>
    <row r="1949" spans="1:25" s="148" customFormat="1" ht="13.9" customHeight="1">
      <c r="A1949" s="137">
        <v>1949</v>
      </c>
      <c r="B1949" s="138" t="s">
        <v>2352</v>
      </c>
      <c r="C1949" s="138" t="s">
        <v>2353</v>
      </c>
      <c r="D1949" s="138"/>
      <c r="E1949" s="2">
        <v>0</v>
      </c>
      <c r="F1949" s="2" t="s">
        <v>1051</v>
      </c>
      <c r="G1949" s="2" t="s">
        <v>2862</v>
      </c>
      <c r="H1949" s="2"/>
      <c r="I1949" s="139" t="s">
        <v>257</v>
      </c>
      <c r="J1949" s="139" t="s">
        <v>318</v>
      </c>
      <c r="K1949" s="139" t="s">
        <v>259</v>
      </c>
      <c r="L1949" s="139" t="s">
        <v>2395</v>
      </c>
      <c r="M1949" s="140"/>
      <c r="N1949" s="141">
        <v>1.7</v>
      </c>
      <c r="O1949" s="142">
        <f t="shared" si="150"/>
        <v>0</v>
      </c>
      <c r="P1949" s="2" t="s">
        <v>477</v>
      </c>
      <c r="Q1949" s="2"/>
      <c r="R1949" s="143">
        <f t="shared" si="151"/>
        <v>0</v>
      </c>
      <c r="S1949" s="143">
        <f t="shared" si="152"/>
        <v>0</v>
      </c>
      <c r="T1949" s="144">
        <f>IF(P1949="nio",0,IF(P1949&gt;0,VLOOKUP(K1949,'3-Productie normen'!A:W,VLOOKUP(P1949,'3-Productie normen'!$B$37:$C$59,2,FALSE),FALSE)))/VLOOKUP(B1949,'2-Kosten per locatie'!$A$11:$C$31,3,FALSE)</f>
        <v>0</v>
      </c>
      <c r="U1949" s="144">
        <f t="shared" si="153"/>
        <v>0</v>
      </c>
      <c r="V1949" s="145">
        <f>VLOOKUP(K1949,'3-Productie normen'!A:AG,29,FALSE)</f>
        <v>0</v>
      </c>
      <c r="W1949" s="145"/>
      <c r="X1949" s="146"/>
      <c r="Y1949" s="147">
        <f t="shared" si="154"/>
        <v>0</v>
      </c>
    </row>
    <row r="1950" spans="1:25" s="148" customFormat="1" ht="13.9" customHeight="1">
      <c r="A1950" s="137">
        <v>1950</v>
      </c>
      <c r="B1950" s="138" t="s">
        <v>2352</v>
      </c>
      <c r="C1950" s="138" t="s">
        <v>2353</v>
      </c>
      <c r="D1950" s="138"/>
      <c r="E1950" s="2">
        <v>0</v>
      </c>
      <c r="F1950" s="2" t="s">
        <v>1051</v>
      </c>
      <c r="G1950" s="2" t="s">
        <v>2863</v>
      </c>
      <c r="H1950" s="2"/>
      <c r="I1950" s="139" t="s">
        <v>257</v>
      </c>
      <c r="J1950" s="139" t="s">
        <v>318</v>
      </c>
      <c r="K1950" s="139" t="s">
        <v>259</v>
      </c>
      <c r="L1950" s="139" t="s">
        <v>2395</v>
      </c>
      <c r="M1950" s="140"/>
      <c r="N1950" s="141">
        <v>2.65</v>
      </c>
      <c r="O1950" s="142">
        <f t="shared" si="150"/>
        <v>0</v>
      </c>
      <c r="P1950" s="2" t="s">
        <v>477</v>
      </c>
      <c r="Q1950" s="2"/>
      <c r="R1950" s="143">
        <f t="shared" si="151"/>
        <v>0</v>
      </c>
      <c r="S1950" s="143">
        <f t="shared" si="152"/>
        <v>0</v>
      </c>
      <c r="T1950" s="144">
        <f>IF(P1950="nio",0,IF(P1950&gt;0,VLOOKUP(K1950,'3-Productie normen'!A:W,VLOOKUP(P1950,'3-Productie normen'!$B$37:$C$59,2,FALSE),FALSE)))/VLOOKUP(B1950,'2-Kosten per locatie'!$A$11:$C$31,3,FALSE)</f>
        <v>0</v>
      </c>
      <c r="U1950" s="144">
        <f t="shared" si="153"/>
        <v>0</v>
      </c>
      <c r="V1950" s="145">
        <f>VLOOKUP(K1950,'3-Productie normen'!A:AG,29,FALSE)</f>
        <v>0</v>
      </c>
      <c r="W1950" s="145"/>
      <c r="X1950" s="146"/>
      <c r="Y1950" s="147">
        <f t="shared" si="154"/>
        <v>0</v>
      </c>
    </row>
    <row r="1951" spans="1:25" s="148" customFormat="1" ht="13.9" customHeight="1">
      <c r="A1951" s="137">
        <v>1951</v>
      </c>
      <c r="B1951" s="138" t="s">
        <v>2352</v>
      </c>
      <c r="C1951" s="138" t="s">
        <v>2353</v>
      </c>
      <c r="D1951" s="138"/>
      <c r="E1951" s="2">
        <v>0</v>
      </c>
      <c r="F1951" s="2" t="s">
        <v>1051</v>
      </c>
      <c r="G1951" s="2" t="s">
        <v>2864</v>
      </c>
      <c r="H1951" s="2"/>
      <c r="I1951" s="139" t="s">
        <v>257</v>
      </c>
      <c r="J1951" s="139" t="s">
        <v>318</v>
      </c>
      <c r="K1951" s="139" t="s">
        <v>259</v>
      </c>
      <c r="L1951" s="139" t="s">
        <v>2395</v>
      </c>
      <c r="M1951" s="140"/>
      <c r="N1951" s="141">
        <v>8.59</v>
      </c>
      <c r="O1951" s="142">
        <f t="shared" si="150"/>
        <v>0</v>
      </c>
      <c r="P1951" s="2" t="s">
        <v>477</v>
      </c>
      <c r="Q1951" s="2"/>
      <c r="R1951" s="143">
        <f t="shared" si="151"/>
        <v>0</v>
      </c>
      <c r="S1951" s="143">
        <f t="shared" si="152"/>
        <v>0</v>
      </c>
      <c r="T1951" s="144">
        <f>IF(P1951="nio",0,IF(P1951&gt;0,VLOOKUP(K1951,'3-Productie normen'!A:W,VLOOKUP(P1951,'3-Productie normen'!$B$37:$C$59,2,FALSE),FALSE)))/VLOOKUP(B1951,'2-Kosten per locatie'!$A$11:$C$31,3,FALSE)</f>
        <v>0</v>
      </c>
      <c r="U1951" s="144">
        <f t="shared" si="153"/>
        <v>0</v>
      </c>
      <c r="V1951" s="145">
        <f>VLOOKUP(K1951,'3-Productie normen'!A:AG,29,FALSE)</f>
        <v>0</v>
      </c>
      <c r="W1951" s="145"/>
      <c r="X1951" s="146"/>
      <c r="Y1951" s="147">
        <f t="shared" si="154"/>
        <v>0</v>
      </c>
    </row>
    <row r="1952" spans="1:25" s="148" customFormat="1" ht="13.9" customHeight="1">
      <c r="A1952" s="137">
        <v>1952</v>
      </c>
      <c r="B1952" s="138" t="s">
        <v>2352</v>
      </c>
      <c r="C1952" s="138" t="s">
        <v>2353</v>
      </c>
      <c r="D1952" s="138"/>
      <c r="E1952" s="2">
        <v>0</v>
      </c>
      <c r="F1952" s="2" t="s">
        <v>1051</v>
      </c>
      <c r="G1952" s="2" t="s">
        <v>2865</v>
      </c>
      <c r="H1952" s="2"/>
      <c r="I1952" s="139" t="s">
        <v>257</v>
      </c>
      <c r="J1952" s="139" t="s">
        <v>318</v>
      </c>
      <c r="K1952" s="139" t="s">
        <v>259</v>
      </c>
      <c r="L1952" s="139" t="s">
        <v>2395</v>
      </c>
      <c r="M1952" s="140"/>
      <c r="N1952" s="141">
        <v>3.5</v>
      </c>
      <c r="O1952" s="142">
        <f t="shared" si="150"/>
        <v>0</v>
      </c>
      <c r="P1952" s="2" t="s">
        <v>477</v>
      </c>
      <c r="Q1952" s="2"/>
      <c r="R1952" s="143">
        <f t="shared" si="151"/>
        <v>0</v>
      </c>
      <c r="S1952" s="143">
        <f t="shared" si="152"/>
        <v>0</v>
      </c>
      <c r="T1952" s="144">
        <f>IF(P1952="nio",0,IF(P1952&gt;0,VLOOKUP(K1952,'3-Productie normen'!A:W,VLOOKUP(P1952,'3-Productie normen'!$B$37:$C$59,2,FALSE),FALSE)))/VLOOKUP(B1952,'2-Kosten per locatie'!$A$11:$C$31,3,FALSE)</f>
        <v>0</v>
      </c>
      <c r="U1952" s="144">
        <f t="shared" si="153"/>
        <v>0</v>
      </c>
      <c r="V1952" s="145">
        <f>VLOOKUP(K1952,'3-Productie normen'!A:AG,29,FALSE)</f>
        <v>0</v>
      </c>
      <c r="W1952" s="145"/>
      <c r="X1952" s="146"/>
      <c r="Y1952" s="147">
        <f t="shared" si="154"/>
        <v>0</v>
      </c>
    </row>
    <row r="1953" spans="1:25" s="148" customFormat="1" ht="13.9" customHeight="1">
      <c r="A1953" s="137">
        <v>1953</v>
      </c>
      <c r="B1953" s="138" t="s">
        <v>2352</v>
      </c>
      <c r="C1953" s="138" t="s">
        <v>2353</v>
      </c>
      <c r="D1953" s="138"/>
      <c r="E1953" s="2">
        <v>0</v>
      </c>
      <c r="F1953" s="2" t="s">
        <v>1051</v>
      </c>
      <c r="G1953" s="2" t="s">
        <v>2866</v>
      </c>
      <c r="H1953" s="2"/>
      <c r="I1953" s="139" t="s">
        <v>46</v>
      </c>
      <c r="J1953" s="139" t="s">
        <v>323</v>
      </c>
      <c r="K1953" s="139" t="s">
        <v>321</v>
      </c>
      <c r="L1953" s="139" t="s">
        <v>294</v>
      </c>
      <c r="M1953" s="140"/>
      <c r="N1953" s="141">
        <v>4.04</v>
      </c>
      <c r="O1953" s="142">
        <f t="shared" si="150"/>
        <v>420</v>
      </c>
      <c r="P1953" s="2">
        <v>210</v>
      </c>
      <c r="Q1953" s="2">
        <v>210</v>
      </c>
      <c r="R1953" s="143" t="e">
        <f t="shared" si="151"/>
        <v>#DIV/0!</v>
      </c>
      <c r="S1953" s="143" t="e">
        <f t="shared" si="152"/>
        <v>#DIV/0!</v>
      </c>
      <c r="T1953" s="144">
        <f>IF(P1953="nio",0,IF(P1953&gt;0,VLOOKUP(K1953,'3-Productie normen'!A:W,VLOOKUP(P1953,'3-Productie normen'!$B$37:$C$59,2,FALSE),FALSE)))/VLOOKUP(B1953,'2-Kosten per locatie'!$A$11:$C$31,3,FALSE)</f>
        <v>0</v>
      </c>
      <c r="U1953" s="144">
        <f t="shared" si="153"/>
        <v>0</v>
      </c>
      <c r="V1953" s="145" t="str">
        <f>VLOOKUP(K1953,'3-Productie normen'!A:AG,29,FALSE)</f>
        <v>S</v>
      </c>
      <c r="W1953" s="145"/>
      <c r="X1953" s="146"/>
      <c r="Y1953" s="147">
        <f t="shared" si="154"/>
        <v>1696.8</v>
      </c>
    </row>
    <row r="1954" spans="1:25" s="148" customFormat="1" ht="13.9" customHeight="1">
      <c r="A1954" s="137">
        <v>1954</v>
      </c>
      <c r="B1954" s="138" t="s">
        <v>2352</v>
      </c>
      <c r="C1954" s="138" t="s">
        <v>2353</v>
      </c>
      <c r="D1954" s="138"/>
      <c r="E1954" s="2">
        <v>0</v>
      </c>
      <c r="F1954" s="2" t="s">
        <v>1051</v>
      </c>
      <c r="G1954" s="2" t="s">
        <v>2867</v>
      </c>
      <c r="H1954" s="2"/>
      <c r="I1954" s="139" t="s">
        <v>46</v>
      </c>
      <c r="J1954" s="139" t="s">
        <v>320</v>
      </c>
      <c r="K1954" s="139" t="s">
        <v>321</v>
      </c>
      <c r="L1954" s="139" t="s">
        <v>294</v>
      </c>
      <c r="M1954" s="140"/>
      <c r="N1954" s="141">
        <v>5.22</v>
      </c>
      <c r="O1954" s="142">
        <f t="shared" si="150"/>
        <v>420</v>
      </c>
      <c r="P1954" s="2">
        <v>210</v>
      </c>
      <c r="Q1954" s="2">
        <v>210</v>
      </c>
      <c r="R1954" s="143" t="e">
        <f t="shared" si="151"/>
        <v>#DIV/0!</v>
      </c>
      <c r="S1954" s="143" t="e">
        <f t="shared" si="152"/>
        <v>#DIV/0!</v>
      </c>
      <c r="T1954" s="144">
        <f>IF(P1954="nio",0,IF(P1954&gt;0,VLOOKUP(K1954,'3-Productie normen'!A:W,VLOOKUP(P1954,'3-Productie normen'!$B$37:$C$59,2,FALSE),FALSE)))/VLOOKUP(B1954,'2-Kosten per locatie'!$A$11:$C$31,3,FALSE)</f>
        <v>0</v>
      </c>
      <c r="U1954" s="144">
        <f t="shared" si="153"/>
        <v>0</v>
      </c>
      <c r="V1954" s="145" t="str">
        <f>VLOOKUP(K1954,'3-Productie normen'!A:AG,29,FALSE)</f>
        <v>S</v>
      </c>
      <c r="W1954" s="145"/>
      <c r="X1954" s="146"/>
      <c r="Y1954" s="147">
        <f t="shared" si="154"/>
        <v>2192.4</v>
      </c>
    </row>
    <row r="1955" spans="1:25" s="148" customFormat="1" ht="13.9" customHeight="1">
      <c r="A1955" s="137">
        <v>1955</v>
      </c>
      <c r="B1955" s="138" t="s">
        <v>2352</v>
      </c>
      <c r="C1955" s="138" t="s">
        <v>2353</v>
      </c>
      <c r="D1955" s="138"/>
      <c r="E1955" s="2">
        <v>0</v>
      </c>
      <c r="F1955" s="2" t="s">
        <v>1051</v>
      </c>
      <c r="G1955" s="2" t="s">
        <v>2868</v>
      </c>
      <c r="H1955" s="2"/>
      <c r="I1955" s="139" t="s">
        <v>46</v>
      </c>
      <c r="J1955" s="139" t="s">
        <v>323</v>
      </c>
      <c r="K1955" s="139" t="s">
        <v>321</v>
      </c>
      <c r="L1955" s="139" t="s">
        <v>294</v>
      </c>
      <c r="M1955" s="140"/>
      <c r="N1955" s="141">
        <v>1.1000000000000001</v>
      </c>
      <c r="O1955" s="142">
        <f t="shared" si="150"/>
        <v>420</v>
      </c>
      <c r="P1955" s="2">
        <v>210</v>
      </c>
      <c r="Q1955" s="2">
        <v>210</v>
      </c>
      <c r="R1955" s="143" t="e">
        <f t="shared" si="151"/>
        <v>#DIV/0!</v>
      </c>
      <c r="S1955" s="143" t="e">
        <f t="shared" si="152"/>
        <v>#DIV/0!</v>
      </c>
      <c r="T1955" s="144">
        <f>IF(P1955="nio",0,IF(P1955&gt;0,VLOOKUP(K1955,'3-Productie normen'!A:W,VLOOKUP(P1955,'3-Productie normen'!$B$37:$C$59,2,FALSE),FALSE)))/VLOOKUP(B1955,'2-Kosten per locatie'!$A$11:$C$31,3,FALSE)</f>
        <v>0</v>
      </c>
      <c r="U1955" s="144">
        <f t="shared" si="153"/>
        <v>0</v>
      </c>
      <c r="V1955" s="145" t="str">
        <f>VLOOKUP(K1955,'3-Productie normen'!A:AG,29,FALSE)</f>
        <v>S</v>
      </c>
      <c r="W1955" s="145"/>
      <c r="X1955" s="146"/>
      <c r="Y1955" s="147">
        <f t="shared" si="154"/>
        <v>462.00000000000006</v>
      </c>
    </row>
    <row r="1956" spans="1:25" s="148" customFormat="1" ht="13.9" customHeight="1">
      <c r="A1956" s="137">
        <v>1956</v>
      </c>
      <c r="B1956" s="138" t="s">
        <v>2352</v>
      </c>
      <c r="C1956" s="138" t="s">
        <v>2353</v>
      </c>
      <c r="D1956" s="138"/>
      <c r="E1956" s="2">
        <v>0</v>
      </c>
      <c r="F1956" s="2" t="s">
        <v>1051</v>
      </c>
      <c r="G1956" s="2" t="s">
        <v>2869</v>
      </c>
      <c r="H1956" s="2"/>
      <c r="I1956" s="139" t="s">
        <v>46</v>
      </c>
      <c r="J1956" s="139" t="s">
        <v>323</v>
      </c>
      <c r="K1956" s="139" t="s">
        <v>321</v>
      </c>
      <c r="L1956" s="139" t="s">
        <v>294</v>
      </c>
      <c r="M1956" s="140"/>
      <c r="N1956" s="141">
        <v>1.1000000000000001</v>
      </c>
      <c r="O1956" s="142">
        <f t="shared" si="150"/>
        <v>420</v>
      </c>
      <c r="P1956" s="2">
        <v>210</v>
      </c>
      <c r="Q1956" s="2">
        <v>210</v>
      </c>
      <c r="R1956" s="143" t="e">
        <f t="shared" si="151"/>
        <v>#DIV/0!</v>
      </c>
      <c r="S1956" s="143" t="e">
        <f t="shared" si="152"/>
        <v>#DIV/0!</v>
      </c>
      <c r="T1956" s="144">
        <f>IF(P1956="nio",0,IF(P1956&gt;0,VLOOKUP(K1956,'3-Productie normen'!A:W,VLOOKUP(P1956,'3-Productie normen'!$B$37:$C$59,2,FALSE),FALSE)))/VLOOKUP(B1956,'2-Kosten per locatie'!$A$11:$C$31,3,FALSE)</f>
        <v>0</v>
      </c>
      <c r="U1956" s="144">
        <f t="shared" si="153"/>
        <v>0</v>
      </c>
      <c r="V1956" s="145" t="str">
        <f>VLOOKUP(K1956,'3-Productie normen'!A:AG,29,FALSE)</f>
        <v>S</v>
      </c>
      <c r="W1956" s="145"/>
      <c r="X1956" s="146"/>
      <c r="Y1956" s="147">
        <f t="shared" si="154"/>
        <v>462.00000000000006</v>
      </c>
    </row>
    <row r="1957" spans="1:25" s="148" customFormat="1" ht="13.9" customHeight="1">
      <c r="A1957" s="137">
        <v>1957</v>
      </c>
      <c r="B1957" s="138" t="s">
        <v>2352</v>
      </c>
      <c r="C1957" s="138" t="s">
        <v>2353</v>
      </c>
      <c r="D1957" s="138"/>
      <c r="E1957" s="2">
        <v>0</v>
      </c>
      <c r="F1957" s="2" t="s">
        <v>1051</v>
      </c>
      <c r="G1957" s="2" t="s">
        <v>2870</v>
      </c>
      <c r="H1957" s="2"/>
      <c r="I1957" s="139" t="s">
        <v>46</v>
      </c>
      <c r="J1957" s="139" t="s">
        <v>323</v>
      </c>
      <c r="K1957" s="139" t="s">
        <v>321</v>
      </c>
      <c r="L1957" s="139" t="s">
        <v>294</v>
      </c>
      <c r="M1957" s="140"/>
      <c r="N1957" s="141">
        <v>1.0900000000000001</v>
      </c>
      <c r="O1957" s="142">
        <f t="shared" si="150"/>
        <v>420</v>
      </c>
      <c r="P1957" s="2">
        <v>210</v>
      </c>
      <c r="Q1957" s="2">
        <v>210</v>
      </c>
      <c r="R1957" s="143" t="e">
        <f t="shared" si="151"/>
        <v>#DIV/0!</v>
      </c>
      <c r="S1957" s="143" t="e">
        <f t="shared" si="152"/>
        <v>#DIV/0!</v>
      </c>
      <c r="T1957" s="144">
        <f>IF(P1957="nio",0,IF(P1957&gt;0,VLOOKUP(K1957,'3-Productie normen'!A:W,VLOOKUP(P1957,'3-Productie normen'!$B$37:$C$59,2,FALSE),FALSE)))/VLOOKUP(B1957,'2-Kosten per locatie'!$A$11:$C$31,3,FALSE)</f>
        <v>0</v>
      </c>
      <c r="U1957" s="144">
        <f t="shared" si="153"/>
        <v>0</v>
      </c>
      <c r="V1957" s="145" t="str">
        <f>VLOOKUP(K1957,'3-Productie normen'!A:AG,29,FALSE)</f>
        <v>S</v>
      </c>
      <c r="W1957" s="145"/>
      <c r="X1957" s="146"/>
      <c r="Y1957" s="147">
        <f t="shared" si="154"/>
        <v>457.8</v>
      </c>
    </row>
    <row r="1958" spans="1:25" s="148" customFormat="1" ht="13.9" customHeight="1">
      <c r="A1958" s="137">
        <v>1958</v>
      </c>
      <c r="B1958" s="138" t="s">
        <v>2352</v>
      </c>
      <c r="C1958" s="138" t="s">
        <v>2353</v>
      </c>
      <c r="D1958" s="138"/>
      <c r="E1958" s="2">
        <v>0</v>
      </c>
      <c r="F1958" s="2" t="s">
        <v>1051</v>
      </c>
      <c r="G1958" s="2" t="s">
        <v>2871</v>
      </c>
      <c r="H1958" s="2"/>
      <c r="I1958" s="139" t="s">
        <v>46</v>
      </c>
      <c r="J1958" s="139" t="s">
        <v>323</v>
      </c>
      <c r="K1958" s="139" t="s">
        <v>321</v>
      </c>
      <c r="L1958" s="139" t="s">
        <v>294</v>
      </c>
      <c r="M1958" s="140"/>
      <c r="N1958" s="141">
        <v>1.0900000000000001</v>
      </c>
      <c r="O1958" s="142">
        <f t="shared" si="150"/>
        <v>420</v>
      </c>
      <c r="P1958" s="2">
        <v>210</v>
      </c>
      <c r="Q1958" s="2">
        <v>210</v>
      </c>
      <c r="R1958" s="143" t="e">
        <f t="shared" si="151"/>
        <v>#DIV/0!</v>
      </c>
      <c r="S1958" s="143" t="e">
        <f t="shared" si="152"/>
        <v>#DIV/0!</v>
      </c>
      <c r="T1958" s="144">
        <f>IF(P1958="nio",0,IF(P1958&gt;0,VLOOKUP(K1958,'3-Productie normen'!A:W,VLOOKUP(P1958,'3-Productie normen'!$B$37:$C$59,2,FALSE),FALSE)))/VLOOKUP(B1958,'2-Kosten per locatie'!$A$11:$C$31,3,FALSE)</f>
        <v>0</v>
      </c>
      <c r="U1958" s="144">
        <f t="shared" si="153"/>
        <v>0</v>
      </c>
      <c r="V1958" s="145" t="str">
        <f>VLOOKUP(K1958,'3-Productie normen'!A:AG,29,FALSE)</f>
        <v>S</v>
      </c>
      <c r="W1958" s="145"/>
      <c r="X1958" s="146"/>
      <c r="Y1958" s="147">
        <f t="shared" si="154"/>
        <v>457.8</v>
      </c>
    </row>
    <row r="1959" spans="1:25" s="148" customFormat="1" ht="13.9" customHeight="1">
      <c r="A1959" s="137">
        <v>1959</v>
      </c>
      <c r="B1959" s="138" t="s">
        <v>2352</v>
      </c>
      <c r="C1959" s="138" t="s">
        <v>2353</v>
      </c>
      <c r="D1959" s="138"/>
      <c r="E1959" s="2">
        <v>0</v>
      </c>
      <c r="F1959" s="2" t="s">
        <v>1051</v>
      </c>
      <c r="G1959" s="2" t="s">
        <v>2872</v>
      </c>
      <c r="H1959" s="2"/>
      <c r="I1959" s="139" t="s">
        <v>46</v>
      </c>
      <c r="J1959" s="139" t="s">
        <v>320</v>
      </c>
      <c r="K1959" s="139" t="s">
        <v>321</v>
      </c>
      <c r="L1959" s="139" t="s">
        <v>294</v>
      </c>
      <c r="M1959" s="140"/>
      <c r="N1959" s="141">
        <v>7.31</v>
      </c>
      <c r="O1959" s="142">
        <f t="shared" si="150"/>
        <v>420</v>
      </c>
      <c r="P1959" s="2">
        <v>210</v>
      </c>
      <c r="Q1959" s="2">
        <v>210</v>
      </c>
      <c r="R1959" s="143" t="e">
        <f t="shared" si="151"/>
        <v>#DIV/0!</v>
      </c>
      <c r="S1959" s="143" t="e">
        <f t="shared" si="152"/>
        <v>#DIV/0!</v>
      </c>
      <c r="T1959" s="144">
        <f>IF(P1959="nio",0,IF(P1959&gt;0,VLOOKUP(K1959,'3-Productie normen'!A:W,VLOOKUP(P1959,'3-Productie normen'!$B$37:$C$59,2,FALSE),FALSE)))/VLOOKUP(B1959,'2-Kosten per locatie'!$A$11:$C$31,3,FALSE)</f>
        <v>0</v>
      </c>
      <c r="U1959" s="144">
        <f t="shared" si="153"/>
        <v>0</v>
      </c>
      <c r="V1959" s="145" t="str">
        <f>VLOOKUP(K1959,'3-Productie normen'!A:AG,29,FALSE)</f>
        <v>S</v>
      </c>
      <c r="W1959" s="145"/>
      <c r="X1959" s="146"/>
      <c r="Y1959" s="147">
        <f t="shared" si="154"/>
        <v>3070.2</v>
      </c>
    </row>
    <row r="1960" spans="1:25" s="148" customFormat="1" ht="13.9" customHeight="1">
      <c r="A1960" s="137">
        <v>1960</v>
      </c>
      <c r="B1960" s="138" t="s">
        <v>2352</v>
      </c>
      <c r="C1960" s="138" t="s">
        <v>2353</v>
      </c>
      <c r="D1960" s="138"/>
      <c r="E1960" s="2">
        <v>0</v>
      </c>
      <c r="F1960" s="2" t="s">
        <v>1051</v>
      </c>
      <c r="G1960" s="2" t="s">
        <v>2873</v>
      </c>
      <c r="H1960" s="2"/>
      <c r="I1960" s="139" t="s">
        <v>46</v>
      </c>
      <c r="J1960" s="139" t="s">
        <v>323</v>
      </c>
      <c r="K1960" s="139" t="s">
        <v>321</v>
      </c>
      <c r="L1960" s="139" t="s">
        <v>294</v>
      </c>
      <c r="M1960" s="140"/>
      <c r="N1960" s="141">
        <v>1.05</v>
      </c>
      <c r="O1960" s="142">
        <f t="shared" si="150"/>
        <v>420</v>
      </c>
      <c r="P1960" s="2">
        <v>210</v>
      </c>
      <c r="Q1960" s="2">
        <v>210</v>
      </c>
      <c r="R1960" s="143" t="e">
        <f t="shared" si="151"/>
        <v>#DIV/0!</v>
      </c>
      <c r="S1960" s="143" t="e">
        <f t="shared" si="152"/>
        <v>#DIV/0!</v>
      </c>
      <c r="T1960" s="144">
        <f>IF(P1960="nio",0,IF(P1960&gt;0,VLOOKUP(K1960,'3-Productie normen'!A:W,VLOOKUP(P1960,'3-Productie normen'!$B$37:$C$59,2,FALSE),FALSE)))/VLOOKUP(B1960,'2-Kosten per locatie'!$A$11:$C$31,3,FALSE)</f>
        <v>0</v>
      </c>
      <c r="U1960" s="144">
        <f t="shared" si="153"/>
        <v>0</v>
      </c>
      <c r="V1960" s="145" t="str">
        <f>VLOOKUP(K1960,'3-Productie normen'!A:AG,29,FALSE)</f>
        <v>S</v>
      </c>
      <c r="W1960" s="145"/>
      <c r="X1960" s="146"/>
      <c r="Y1960" s="147">
        <f t="shared" si="154"/>
        <v>441</v>
      </c>
    </row>
    <row r="1961" spans="1:25" s="148" customFormat="1" ht="13.9" customHeight="1">
      <c r="A1961" s="137">
        <v>1961</v>
      </c>
      <c r="B1961" s="138" t="s">
        <v>2352</v>
      </c>
      <c r="C1961" s="138" t="s">
        <v>2353</v>
      </c>
      <c r="D1961" s="138"/>
      <c r="E1961" s="2">
        <v>0</v>
      </c>
      <c r="F1961" s="2" t="s">
        <v>1051</v>
      </c>
      <c r="G1961" s="2" t="s">
        <v>2874</v>
      </c>
      <c r="H1961" s="2"/>
      <c r="I1961" s="139" t="s">
        <v>46</v>
      </c>
      <c r="J1961" s="139" t="s">
        <v>323</v>
      </c>
      <c r="K1961" s="139" t="s">
        <v>321</v>
      </c>
      <c r="L1961" s="139" t="s">
        <v>294</v>
      </c>
      <c r="M1961" s="140"/>
      <c r="N1961" s="141">
        <v>1.08</v>
      </c>
      <c r="O1961" s="142">
        <f t="shared" si="150"/>
        <v>420</v>
      </c>
      <c r="P1961" s="2">
        <v>210</v>
      </c>
      <c r="Q1961" s="2">
        <v>210</v>
      </c>
      <c r="R1961" s="143" t="e">
        <f t="shared" si="151"/>
        <v>#DIV/0!</v>
      </c>
      <c r="S1961" s="143" t="e">
        <f t="shared" si="152"/>
        <v>#DIV/0!</v>
      </c>
      <c r="T1961" s="144">
        <f>IF(P1961="nio",0,IF(P1961&gt;0,VLOOKUP(K1961,'3-Productie normen'!A:W,VLOOKUP(P1961,'3-Productie normen'!$B$37:$C$59,2,FALSE),FALSE)))/VLOOKUP(B1961,'2-Kosten per locatie'!$A$11:$C$31,3,FALSE)</f>
        <v>0</v>
      </c>
      <c r="U1961" s="144">
        <f t="shared" si="153"/>
        <v>0</v>
      </c>
      <c r="V1961" s="145" t="str">
        <f>VLOOKUP(K1961,'3-Productie normen'!A:AG,29,FALSE)</f>
        <v>S</v>
      </c>
      <c r="W1961" s="145"/>
      <c r="X1961" s="146"/>
      <c r="Y1961" s="147">
        <f t="shared" si="154"/>
        <v>453.6</v>
      </c>
    </row>
    <row r="1962" spans="1:25" s="148" customFormat="1" ht="13.9" customHeight="1">
      <c r="A1962" s="137">
        <v>1962</v>
      </c>
      <c r="B1962" s="138" t="s">
        <v>2352</v>
      </c>
      <c r="C1962" s="138" t="s">
        <v>2353</v>
      </c>
      <c r="D1962" s="138"/>
      <c r="E1962" s="2">
        <v>0</v>
      </c>
      <c r="F1962" s="2" t="s">
        <v>1051</v>
      </c>
      <c r="G1962" s="2" t="s">
        <v>2875</v>
      </c>
      <c r="H1962" s="2"/>
      <c r="I1962" s="139" t="s">
        <v>46</v>
      </c>
      <c r="J1962" s="139" t="s">
        <v>323</v>
      </c>
      <c r="K1962" s="139" t="s">
        <v>321</v>
      </c>
      <c r="L1962" s="139" t="s">
        <v>294</v>
      </c>
      <c r="M1962" s="140"/>
      <c r="N1962" s="141">
        <v>1.1000000000000001</v>
      </c>
      <c r="O1962" s="142">
        <f t="shared" si="150"/>
        <v>420</v>
      </c>
      <c r="P1962" s="2">
        <v>210</v>
      </c>
      <c r="Q1962" s="2">
        <v>210</v>
      </c>
      <c r="R1962" s="143" t="e">
        <f t="shared" si="151"/>
        <v>#DIV/0!</v>
      </c>
      <c r="S1962" s="143" t="e">
        <f t="shared" si="152"/>
        <v>#DIV/0!</v>
      </c>
      <c r="T1962" s="144">
        <f>IF(P1962="nio",0,IF(P1962&gt;0,VLOOKUP(K1962,'3-Productie normen'!A:W,VLOOKUP(P1962,'3-Productie normen'!$B$37:$C$59,2,FALSE),FALSE)))/VLOOKUP(B1962,'2-Kosten per locatie'!$A$11:$C$31,3,FALSE)</f>
        <v>0</v>
      </c>
      <c r="U1962" s="144">
        <f t="shared" si="153"/>
        <v>0</v>
      </c>
      <c r="V1962" s="145" t="str">
        <f>VLOOKUP(K1962,'3-Productie normen'!A:AG,29,FALSE)</f>
        <v>S</v>
      </c>
      <c r="W1962" s="145"/>
      <c r="X1962" s="146"/>
      <c r="Y1962" s="147">
        <f t="shared" si="154"/>
        <v>462.00000000000006</v>
      </c>
    </row>
    <row r="1963" spans="1:25" s="148" customFormat="1" ht="13.9" customHeight="1">
      <c r="A1963" s="137">
        <v>1963</v>
      </c>
      <c r="B1963" s="138" t="s">
        <v>2352</v>
      </c>
      <c r="C1963" s="138" t="s">
        <v>2353</v>
      </c>
      <c r="D1963" s="138"/>
      <c r="E1963" s="2">
        <v>0</v>
      </c>
      <c r="F1963" s="2" t="s">
        <v>1051</v>
      </c>
      <c r="G1963" s="2" t="s">
        <v>2876</v>
      </c>
      <c r="H1963" s="2"/>
      <c r="I1963" s="139" t="s">
        <v>46</v>
      </c>
      <c r="J1963" s="139" t="s">
        <v>323</v>
      </c>
      <c r="K1963" s="139" t="s">
        <v>321</v>
      </c>
      <c r="L1963" s="139" t="s">
        <v>294</v>
      </c>
      <c r="M1963" s="140"/>
      <c r="N1963" s="141">
        <v>1.04</v>
      </c>
      <c r="O1963" s="142">
        <f t="shared" si="150"/>
        <v>420</v>
      </c>
      <c r="P1963" s="2">
        <v>210</v>
      </c>
      <c r="Q1963" s="2">
        <v>210</v>
      </c>
      <c r="R1963" s="143" t="e">
        <f t="shared" si="151"/>
        <v>#DIV/0!</v>
      </c>
      <c r="S1963" s="143" t="e">
        <f t="shared" si="152"/>
        <v>#DIV/0!</v>
      </c>
      <c r="T1963" s="144">
        <f>IF(P1963="nio",0,IF(P1963&gt;0,VLOOKUP(K1963,'3-Productie normen'!A:W,VLOOKUP(P1963,'3-Productie normen'!$B$37:$C$59,2,FALSE),FALSE)))/VLOOKUP(B1963,'2-Kosten per locatie'!$A$11:$C$31,3,FALSE)</f>
        <v>0</v>
      </c>
      <c r="U1963" s="144">
        <f t="shared" si="153"/>
        <v>0</v>
      </c>
      <c r="V1963" s="145" t="str">
        <f>VLOOKUP(K1963,'3-Productie normen'!A:AG,29,FALSE)</f>
        <v>S</v>
      </c>
      <c r="W1963" s="145"/>
      <c r="X1963" s="146"/>
      <c r="Y1963" s="147">
        <f t="shared" si="154"/>
        <v>436.8</v>
      </c>
    </row>
    <row r="1964" spans="1:25" s="148" customFormat="1" ht="13.9" customHeight="1">
      <c r="A1964" s="137">
        <v>1964</v>
      </c>
      <c r="B1964" s="138" t="s">
        <v>2352</v>
      </c>
      <c r="C1964" s="138" t="s">
        <v>2353</v>
      </c>
      <c r="D1964" s="138"/>
      <c r="E1964" s="2">
        <v>0</v>
      </c>
      <c r="F1964" s="2" t="s">
        <v>1051</v>
      </c>
      <c r="G1964" s="2" t="s">
        <v>2877</v>
      </c>
      <c r="H1964" s="2"/>
      <c r="I1964" s="139" t="s">
        <v>46</v>
      </c>
      <c r="J1964" s="139" t="s">
        <v>323</v>
      </c>
      <c r="K1964" s="139" t="s">
        <v>321</v>
      </c>
      <c r="L1964" s="139" t="s">
        <v>294</v>
      </c>
      <c r="M1964" s="140"/>
      <c r="N1964" s="141">
        <v>1.07</v>
      </c>
      <c r="O1964" s="142">
        <f t="shared" si="150"/>
        <v>420</v>
      </c>
      <c r="P1964" s="2">
        <v>210</v>
      </c>
      <c r="Q1964" s="2">
        <v>210</v>
      </c>
      <c r="R1964" s="143" t="e">
        <f t="shared" si="151"/>
        <v>#DIV/0!</v>
      </c>
      <c r="S1964" s="143" t="e">
        <f t="shared" si="152"/>
        <v>#DIV/0!</v>
      </c>
      <c r="T1964" s="144">
        <f>IF(P1964="nio",0,IF(P1964&gt;0,VLOOKUP(K1964,'3-Productie normen'!A:W,VLOOKUP(P1964,'3-Productie normen'!$B$37:$C$59,2,FALSE),FALSE)))/VLOOKUP(B1964,'2-Kosten per locatie'!$A$11:$C$31,3,FALSE)</f>
        <v>0</v>
      </c>
      <c r="U1964" s="144">
        <f t="shared" si="153"/>
        <v>0</v>
      </c>
      <c r="V1964" s="145" t="str">
        <f>VLOOKUP(K1964,'3-Productie normen'!A:AG,29,FALSE)</f>
        <v>S</v>
      </c>
      <c r="W1964" s="145"/>
      <c r="X1964" s="146"/>
      <c r="Y1964" s="147">
        <f t="shared" si="154"/>
        <v>449.40000000000003</v>
      </c>
    </row>
    <row r="1965" spans="1:25" s="148" customFormat="1" ht="13.9" customHeight="1">
      <c r="A1965" s="137">
        <v>1965</v>
      </c>
      <c r="B1965" s="138" t="s">
        <v>2352</v>
      </c>
      <c r="C1965" s="138" t="s">
        <v>2353</v>
      </c>
      <c r="D1965" s="138"/>
      <c r="E1965" s="2">
        <v>0</v>
      </c>
      <c r="F1965" s="2" t="s">
        <v>1051</v>
      </c>
      <c r="G1965" s="2" t="s">
        <v>2878</v>
      </c>
      <c r="H1965" s="2"/>
      <c r="I1965" s="139" t="s">
        <v>46</v>
      </c>
      <c r="J1965" s="139" t="s">
        <v>323</v>
      </c>
      <c r="K1965" s="139" t="s">
        <v>321</v>
      </c>
      <c r="L1965" s="139" t="s">
        <v>294</v>
      </c>
      <c r="M1965" s="140"/>
      <c r="N1965" s="141">
        <v>1.0900000000000001</v>
      </c>
      <c r="O1965" s="142">
        <f t="shared" si="150"/>
        <v>420</v>
      </c>
      <c r="P1965" s="2">
        <v>210</v>
      </c>
      <c r="Q1965" s="2">
        <v>210</v>
      </c>
      <c r="R1965" s="143" t="e">
        <f t="shared" si="151"/>
        <v>#DIV/0!</v>
      </c>
      <c r="S1965" s="143" t="e">
        <f t="shared" si="152"/>
        <v>#DIV/0!</v>
      </c>
      <c r="T1965" s="144">
        <f>IF(P1965="nio",0,IF(P1965&gt;0,VLOOKUP(K1965,'3-Productie normen'!A:W,VLOOKUP(P1965,'3-Productie normen'!$B$37:$C$59,2,FALSE),FALSE)))/VLOOKUP(B1965,'2-Kosten per locatie'!$A$11:$C$31,3,FALSE)</f>
        <v>0</v>
      </c>
      <c r="U1965" s="144">
        <f t="shared" si="153"/>
        <v>0</v>
      </c>
      <c r="V1965" s="145" t="str">
        <f>VLOOKUP(K1965,'3-Productie normen'!A:AG,29,FALSE)</f>
        <v>S</v>
      </c>
      <c r="W1965" s="145"/>
      <c r="X1965" s="146"/>
      <c r="Y1965" s="147">
        <f t="shared" si="154"/>
        <v>457.8</v>
      </c>
    </row>
    <row r="1966" spans="1:25" s="148" customFormat="1" ht="13.9" customHeight="1">
      <c r="A1966" s="137">
        <v>1966</v>
      </c>
      <c r="B1966" s="138" t="s">
        <v>2352</v>
      </c>
      <c r="C1966" s="138" t="s">
        <v>2353</v>
      </c>
      <c r="D1966" s="138"/>
      <c r="E1966" s="2">
        <v>0</v>
      </c>
      <c r="F1966" s="2" t="s">
        <v>1051</v>
      </c>
      <c r="G1966" s="2" t="s">
        <v>2879</v>
      </c>
      <c r="H1966" s="2"/>
      <c r="I1966" s="139" t="s">
        <v>46</v>
      </c>
      <c r="J1966" s="139" t="s">
        <v>320</v>
      </c>
      <c r="K1966" s="139" t="s">
        <v>321</v>
      </c>
      <c r="L1966" s="139" t="s">
        <v>294</v>
      </c>
      <c r="M1966" s="140"/>
      <c r="N1966" s="141">
        <v>5.33</v>
      </c>
      <c r="O1966" s="142">
        <f t="shared" si="150"/>
        <v>420</v>
      </c>
      <c r="P1966" s="2">
        <v>210</v>
      </c>
      <c r="Q1966" s="2">
        <v>210</v>
      </c>
      <c r="R1966" s="143" t="e">
        <f t="shared" si="151"/>
        <v>#DIV/0!</v>
      </c>
      <c r="S1966" s="143" t="e">
        <f t="shared" si="152"/>
        <v>#DIV/0!</v>
      </c>
      <c r="T1966" s="144">
        <f>IF(P1966="nio",0,IF(P1966&gt;0,VLOOKUP(K1966,'3-Productie normen'!A:W,VLOOKUP(P1966,'3-Productie normen'!$B$37:$C$59,2,FALSE),FALSE)))/VLOOKUP(B1966,'2-Kosten per locatie'!$A$11:$C$31,3,FALSE)</f>
        <v>0</v>
      </c>
      <c r="U1966" s="144">
        <f t="shared" si="153"/>
        <v>0</v>
      </c>
      <c r="V1966" s="145" t="str">
        <f>VLOOKUP(K1966,'3-Productie normen'!A:AG,29,FALSE)</f>
        <v>S</v>
      </c>
      <c r="W1966" s="145"/>
      <c r="X1966" s="146"/>
      <c r="Y1966" s="147">
        <f t="shared" si="154"/>
        <v>2238.6</v>
      </c>
    </row>
    <row r="1967" spans="1:25" s="148" customFormat="1" ht="13.9" customHeight="1">
      <c r="A1967" s="137">
        <v>1967</v>
      </c>
      <c r="B1967" s="138" t="s">
        <v>2352</v>
      </c>
      <c r="C1967" s="138" t="s">
        <v>2353</v>
      </c>
      <c r="D1967" s="138"/>
      <c r="E1967" s="2">
        <v>0</v>
      </c>
      <c r="F1967" s="2" t="s">
        <v>1051</v>
      </c>
      <c r="G1967" s="2" t="s">
        <v>2880</v>
      </c>
      <c r="H1967" s="2"/>
      <c r="I1967" s="139" t="s">
        <v>46</v>
      </c>
      <c r="J1967" s="139" t="s">
        <v>323</v>
      </c>
      <c r="K1967" s="139" t="s">
        <v>321</v>
      </c>
      <c r="L1967" s="139" t="s">
        <v>294</v>
      </c>
      <c r="M1967" s="140"/>
      <c r="N1967" s="141">
        <v>1.1000000000000001</v>
      </c>
      <c r="O1967" s="142">
        <f t="shared" si="150"/>
        <v>420</v>
      </c>
      <c r="P1967" s="2">
        <v>210</v>
      </c>
      <c r="Q1967" s="2">
        <v>210</v>
      </c>
      <c r="R1967" s="143" t="e">
        <f t="shared" si="151"/>
        <v>#DIV/0!</v>
      </c>
      <c r="S1967" s="143" t="e">
        <f t="shared" si="152"/>
        <v>#DIV/0!</v>
      </c>
      <c r="T1967" s="144">
        <f>IF(P1967="nio",0,IF(P1967&gt;0,VLOOKUP(K1967,'3-Productie normen'!A:W,VLOOKUP(P1967,'3-Productie normen'!$B$37:$C$59,2,FALSE),FALSE)))/VLOOKUP(B1967,'2-Kosten per locatie'!$A$11:$C$31,3,FALSE)</f>
        <v>0</v>
      </c>
      <c r="U1967" s="144">
        <f t="shared" si="153"/>
        <v>0</v>
      </c>
      <c r="V1967" s="145" t="str">
        <f>VLOOKUP(K1967,'3-Productie normen'!A:AG,29,FALSE)</f>
        <v>S</v>
      </c>
      <c r="W1967" s="145"/>
      <c r="X1967" s="146"/>
      <c r="Y1967" s="147">
        <f t="shared" si="154"/>
        <v>462.00000000000006</v>
      </c>
    </row>
    <row r="1968" spans="1:25" s="148" customFormat="1" ht="13.9" customHeight="1">
      <c r="A1968" s="137">
        <v>1968</v>
      </c>
      <c r="B1968" s="138" t="s">
        <v>2352</v>
      </c>
      <c r="C1968" s="138" t="s">
        <v>2353</v>
      </c>
      <c r="D1968" s="138"/>
      <c r="E1968" s="2">
        <v>0</v>
      </c>
      <c r="F1968" s="2" t="s">
        <v>1051</v>
      </c>
      <c r="G1968" s="2" t="s">
        <v>2881</v>
      </c>
      <c r="H1968" s="2"/>
      <c r="I1968" s="139" t="s">
        <v>46</v>
      </c>
      <c r="J1968" s="139" t="s">
        <v>320</v>
      </c>
      <c r="K1968" s="139" t="s">
        <v>321</v>
      </c>
      <c r="L1968" s="139" t="s">
        <v>294</v>
      </c>
      <c r="M1968" s="140"/>
      <c r="N1968" s="141">
        <v>6.49</v>
      </c>
      <c r="O1968" s="142">
        <f t="shared" si="150"/>
        <v>420</v>
      </c>
      <c r="P1968" s="2">
        <v>210</v>
      </c>
      <c r="Q1968" s="2">
        <v>210</v>
      </c>
      <c r="R1968" s="143" t="e">
        <f t="shared" si="151"/>
        <v>#DIV/0!</v>
      </c>
      <c r="S1968" s="143" t="e">
        <f t="shared" si="152"/>
        <v>#DIV/0!</v>
      </c>
      <c r="T1968" s="144">
        <f>IF(P1968="nio",0,IF(P1968&gt;0,VLOOKUP(K1968,'3-Productie normen'!A:W,VLOOKUP(P1968,'3-Productie normen'!$B$37:$C$59,2,FALSE),FALSE)))/VLOOKUP(B1968,'2-Kosten per locatie'!$A$11:$C$31,3,FALSE)</f>
        <v>0</v>
      </c>
      <c r="U1968" s="144">
        <f t="shared" si="153"/>
        <v>0</v>
      </c>
      <c r="V1968" s="145" t="str">
        <f>VLOOKUP(K1968,'3-Productie normen'!A:AG,29,FALSE)</f>
        <v>S</v>
      </c>
      <c r="W1968" s="145"/>
      <c r="X1968" s="146"/>
      <c r="Y1968" s="147">
        <f t="shared" si="154"/>
        <v>2725.8</v>
      </c>
    </row>
    <row r="1969" spans="1:25" s="148" customFormat="1" ht="13.9" customHeight="1">
      <c r="A1969" s="137">
        <v>1969</v>
      </c>
      <c r="B1969" s="138" t="s">
        <v>2352</v>
      </c>
      <c r="C1969" s="138" t="s">
        <v>2353</v>
      </c>
      <c r="D1969" s="138"/>
      <c r="E1969" s="2">
        <v>0</v>
      </c>
      <c r="F1969" s="2" t="s">
        <v>1051</v>
      </c>
      <c r="G1969" s="2" t="s">
        <v>2882</v>
      </c>
      <c r="H1969" s="2"/>
      <c r="I1969" s="139" t="s">
        <v>46</v>
      </c>
      <c r="J1969" s="139" t="s">
        <v>323</v>
      </c>
      <c r="K1969" s="139" t="s">
        <v>321</v>
      </c>
      <c r="L1969" s="139" t="s">
        <v>294</v>
      </c>
      <c r="M1969" s="140"/>
      <c r="N1969" s="141">
        <v>1.1599999999999999</v>
      </c>
      <c r="O1969" s="142">
        <f t="shared" si="150"/>
        <v>420</v>
      </c>
      <c r="P1969" s="2">
        <v>210</v>
      </c>
      <c r="Q1969" s="2">
        <v>210</v>
      </c>
      <c r="R1969" s="143" t="e">
        <f t="shared" si="151"/>
        <v>#DIV/0!</v>
      </c>
      <c r="S1969" s="143" t="e">
        <f t="shared" si="152"/>
        <v>#DIV/0!</v>
      </c>
      <c r="T1969" s="144">
        <f>IF(P1969="nio",0,IF(P1969&gt;0,VLOOKUP(K1969,'3-Productie normen'!A:W,VLOOKUP(P1969,'3-Productie normen'!$B$37:$C$59,2,FALSE),FALSE)))/VLOOKUP(B1969,'2-Kosten per locatie'!$A$11:$C$31,3,FALSE)</f>
        <v>0</v>
      </c>
      <c r="U1969" s="144">
        <f t="shared" si="153"/>
        <v>0</v>
      </c>
      <c r="V1969" s="145" t="str">
        <f>VLOOKUP(K1969,'3-Productie normen'!A:AG,29,FALSE)</f>
        <v>S</v>
      </c>
      <c r="W1969" s="145"/>
      <c r="X1969" s="146"/>
      <c r="Y1969" s="147">
        <f t="shared" si="154"/>
        <v>487.2</v>
      </c>
    </row>
    <row r="1970" spans="1:25" s="148" customFormat="1" ht="13.9" customHeight="1">
      <c r="A1970" s="137">
        <v>1970</v>
      </c>
      <c r="B1970" s="138" t="s">
        <v>2352</v>
      </c>
      <c r="C1970" s="138" t="s">
        <v>2353</v>
      </c>
      <c r="D1970" s="138"/>
      <c r="E1970" s="2">
        <v>0</v>
      </c>
      <c r="F1970" s="2" t="s">
        <v>1051</v>
      </c>
      <c r="G1970" s="2" t="s">
        <v>2883</v>
      </c>
      <c r="H1970" s="2"/>
      <c r="I1970" s="139" t="s">
        <v>46</v>
      </c>
      <c r="J1970" s="139" t="s">
        <v>323</v>
      </c>
      <c r="K1970" s="139" t="s">
        <v>321</v>
      </c>
      <c r="L1970" s="139" t="s">
        <v>294</v>
      </c>
      <c r="M1970" s="140"/>
      <c r="N1970" s="141">
        <v>1.1499999999999999</v>
      </c>
      <c r="O1970" s="142">
        <f t="shared" si="150"/>
        <v>420</v>
      </c>
      <c r="P1970" s="2">
        <v>210</v>
      </c>
      <c r="Q1970" s="2">
        <v>210</v>
      </c>
      <c r="R1970" s="143" t="e">
        <f t="shared" si="151"/>
        <v>#DIV/0!</v>
      </c>
      <c r="S1970" s="143" t="e">
        <f t="shared" si="152"/>
        <v>#DIV/0!</v>
      </c>
      <c r="T1970" s="144">
        <f>IF(P1970="nio",0,IF(P1970&gt;0,VLOOKUP(K1970,'3-Productie normen'!A:W,VLOOKUP(P1970,'3-Productie normen'!$B$37:$C$59,2,FALSE),FALSE)))/VLOOKUP(B1970,'2-Kosten per locatie'!$A$11:$C$31,3,FALSE)</f>
        <v>0</v>
      </c>
      <c r="U1970" s="144">
        <f t="shared" si="153"/>
        <v>0</v>
      </c>
      <c r="V1970" s="145" t="str">
        <f>VLOOKUP(K1970,'3-Productie normen'!A:AG,29,FALSE)</f>
        <v>S</v>
      </c>
      <c r="W1970" s="145"/>
      <c r="X1970" s="146"/>
      <c r="Y1970" s="147">
        <f t="shared" si="154"/>
        <v>482.99999999999994</v>
      </c>
    </row>
    <row r="1971" spans="1:25" s="148" customFormat="1" ht="13.9" customHeight="1">
      <c r="A1971" s="137">
        <v>1971</v>
      </c>
      <c r="B1971" s="138" t="s">
        <v>2352</v>
      </c>
      <c r="C1971" s="138" t="s">
        <v>2353</v>
      </c>
      <c r="D1971" s="138"/>
      <c r="E1971" s="2">
        <v>0</v>
      </c>
      <c r="F1971" s="2" t="s">
        <v>1051</v>
      </c>
      <c r="G1971" s="2" t="s">
        <v>2884</v>
      </c>
      <c r="H1971" s="2"/>
      <c r="I1971" s="139" t="s">
        <v>46</v>
      </c>
      <c r="J1971" s="139" t="s">
        <v>323</v>
      </c>
      <c r="K1971" s="139" t="s">
        <v>321</v>
      </c>
      <c r="L1971" s="139" t="s">
        <v>294</v>
      </c>
      <c r="M1971" s="140"/>
      <c r="N1971" s="141">
        <v>1.1599999999999999</v>
      </c>
      <c r="O1971" s="142">
        <f t="shared" si="150"/>
        <v>420</v>
      </c>
      <c r="P1971" s="2">
        <v>210</v>
      </c>
      <c r="Q1971" s="2">
        <v>210</v>
      </c>
      <c r="R1971" s="143" t="e">
        <f t="shared" si="151"/>
        <v>#DIV/0!</v>
      </c>
      <c r="S1971" s="143" t="e">
        <f t="shared" si="152"/>
        <v>#DIV/0!</v>
      </c>
      <c r="T1971" s="144">
        <f>IF(P1971="nio",0,IF(P1971&gt;0,VLOOKUP(K1971,'3-Productie normen'!A:W,VLOOKUP(P1971,'3-Productie normen'!$B$37:$C$59,2,FALSE),FALSE)))/VLOOKUP(B1971,'2-Kosten per locatie'!$A$11:$C$31,3,FALSE)</f>
        <v>0</v>
      </c>
      <c r="U1971" s="144">
        <f t="shared" si="153"/>
        <v>0</v>
      </c>
      <c r="V1971" s="145" t="str">
        <f>VLOOKUP(K1971,'3-Productie normen'!A:AG,29,FALSE)</f>
        <v>S</v>
      </c>
      <c r="W1971" s="145"/>
      <c r="X1971" s="146"/>
      <c r="Y1971" s="147">
        <f t="shared" si="154"/>
        <v>487.2</v>
      </c>
    </row>
    <row r="1972" spans="1:25" s="148" customFormat="1" ht="13.9" customHeight="1">
      <c r="A1972" s="137">
        <v>1972</v>
      </c>
      <c r="B1972" s="138" t="s">
        <v>2352</v>
      </c>
      <c r="C1972" s="138" t="s">
        <v>2353</v>
      </c>
      <c r="D1972" s="138"/>
      <c r="E1972" s="2">
        <v>0</v>
      </c>
      <c r="F1972" s="2" t="s">
        <v>1051</v>
      </c>
      <c r="G1972" s="2" t="s">
        <v>2885</v>
      </c>
      <c r="H1972" s="2"/>
      <c r="I1972" s="139" t="s">
        <v>46</v>
      </c>
      <c r="J1972" s="139" t="s">
        <v>323</v>
      </c>
      <c r="K1972" s="139" t="s">
        <v>321</v>
      </c>
      <c r="L1972" s="139" t="s">
        <v>294</v>
      </c>
      <c r="M1972" s="140"/>
      <c r="N1972" s="141">
        <v>1.1499999999999999</v>
      </c>
      <c r="O1972" s="142">
        <f t="shared" si="150"/>
        <v>420</v>
      </c>
      <c r="P1972" s="2">
        <v>210</v>
      </c>
      <c r="Q1972" s="2">
        <v>210</v>
      </c>
      <c r="R1972" s="143" t="e">
        <f t="shared" si="151"/>
        <v>#DIV/0!</v>
      </c>
      <c r="S1972" s="143" t="e">
        <f t="shared" si="152"/>
        <v>#DIV/0!</v>
      </c>
      <c r="T1972" s="144">
        <f>IF(P1972="nio",0,IF(P1972&gt;0,VLOOKUP(K1972,'3-Productie normen'!A:W,VLOOKUP(P1972,'3-Productie normen'!$B$37:$C$59,2,FALSE),FALSE)))/VLOOKUP(B1972,'2-Kosten per locatie'!$A$11:$C$31,3,FALSE)</f>
        <v>0</v>
      </c>
      <c r="U1972" s="144">
        <f t="shared" si="153"/>
        <v>0</v>
      </c>
      <c r="V1972" s="145" t="str">
        <f>VLOOKUP(K1972,'3-Productie normen'!A:AG,29,FALSE)</f>
        <v>S</v>
      </c>
      <c r="W1972" s="145"/>
      <c r="X1972" s="146"/>
      <c r="Y1972" s="147">
        <f t="shared" si="154"/>
        <v>482.99999999999994</v>
      </c>
    </row>
    <row r="1973" spans="1:25" s="148" customFormat="1" ht="13.9" customHeight="1">
      <c r="A1973" s="137">
        <v>1973</v>
      </c>
      <c r="B1973" s="138" t="s">
        <v>2352</v>
      </c>
      <c r="C1973" s="138" t="s">
        <v>2353</v>
      </c>
      <c r="D1973" s="138"/>
      <c r="E1973" s="2">
        <v>0</v>
      </c>
      <c r="F1973" s="2" t="s">
        <v>1051</v>
      </c>
      <c r="G1973" s="2" t="s">
        <v>2886</v>
      </c>
      <c r="H1973" s="2" t="s">
        <v>2887</v>
      </c>
      <c r="I1973" s="139" t="s">
        <v>277</v>
      </c>
      <c r="J1973" s="139" t="s">
        <v>344</v>
      </c>
      <c r="K1973" s="139" t="s">
        <v>479</v>
      </c>
      <c r="L1973" s="139" t="s">
        <v>298</v>
      </c>
      <c r="M1973" s="140" t="s">
        <v>8160</v>
      </c>
      <c r="N1973" s="141">
        <v>38.590000000000003</v>
      </c>
      <c r="O1973" s="142">
        <f t="shared" si="150"/>
        <v>210</v>
      </c>
      <c r="P1973" s="2">
        <v>210</v>
      </c>
      <c r="Q1973" s="2"/>
      <c r="R1973" s="143" t="e">
        <f t="shared" si="151"/>
        <v>#DIV/0!</v>
      </c>
      <c r="S1973" s="143">
        <f t="shared" si="152"/>
        <v>0</v>
      </c>
      <c r="T1973" s="144">
        <f>IF(P1973="nio",0,IF(P1973&gt;0,VLOOKUP(K1973,'3-Productie normen'!A:W,VLOOKUP(P1973,'3-Productie normen'!$B$37:$C$59,2,FALSE),FALSE)))/VLOOKUP(B1973,'2-Kosten per locatie'!$A$11:$C$31,3,FALSE)</f>
        <v>0</v>
      </c>
      <c r="U1973" s="144">
        <f t="shared" si="153"/>
        <v>0</v>
      </c>
      <c r="V1973" s="145" t="str">
        <f>VLOOKUP(K1973,'3-Productie normen'!A:AG,29,FALSE)</f>
        <v>B</v>
      </c>
      <c r="W1973" s="145"/>
      <c r="X1973" s="146"/>
      <c r="Y1973" s="147">
        <f t="shared" si="154"/>
        <v>8103.9000000000005</v>
      </c>
    </row>
    <row r="1974" spans="1:25" s="148" customFormat="1" ht="13.9" customHeight="1">
      <c r="A1974" s="137">
        <v>1974</v>
      </c>
      <c r="B1974" s="138" t="s">
        <v>2352</v>
      </c>
      <c r="C1974" s="138" t="s">
        <v>2353</v>
      </c>
      <c r="D1974" s="138"/>
      <c r="E1974" s="2">
        <v>0</v>
      </c>
      <c r="F1974" s="2" t="s">
        <v>1051</v>
      </c>
      <c r="G1974" s="2" t="s">
        <v>2888</v>
      </c>
      <c r="H1974" s="2" t="s">
        <v>2889</v>
      </c>
      <c r="I1974" s="139" t="s">
        <v>277</v>
      </c>
      <c r="J1974" s="139" t="s">
        <v>52</v>
      </c>
      <c r="K1974" s="139" t="s">
        <v>417</v>
      </c>
      <c r="L1974" s="139" t="s">
        <v>298</v>
      </c>
      <c r="M1974" s="140" t="s">
        <v>8160</v>
      </c>
      <c r="N1974" s="141">
        <v>10.38</v>
      </c>
      <c r="O1974" s="142">
        <f t="shared" si="150"/>
        <v>84</v>
      </c>
      <c r="P1974" s="2">
        <v>84</v>
      </c>
      <c r="Q1974" s="2"/>
      <c r="R1974" s="143" t="e">
        <f t="shared" si="151"/>
        <v>#DIV/0!</v>
      </c>
      <c r="S1974" s="143">
        <f t="shared" si="152"/>
        <v>0</v>
      </c>
      <c r="T1974" s="144">
        <f>IF(P1974="nio",0,IF(P1974&gt;0,VLOOKUP(K1974,'3-Productie normen'!A:W,VLOOKUP(P1974,'3-Productie normen'!$B$37:$C$59,2,FALSE),FALSE)))/VLOOKUP(B1974,'2-Kosten per locatie'!$A$11:$C$31,3,FALSE)</f>
        <v>0</v>
      </c>
      <c r="U1974" s="144">
        <f t="shared" si="153"/>
        <v>0</v>
      </c>
      <c r="V1974" s="145" t="str">
        <f>VLOOKUP(K1974,'3-Productie normen'!A:AG,29,FALSE)</f>
        <v>B</v>
      </c>
      <c r="W1974" s="145"/>
      <c r="X1974" s="146"/>
      <c r="Y1974" s="147">
        <f t="shared" si="154"/>
        <v>871.92000000000007</v>
      </c>
    </row>
    <row r="1975" spans="1:25" s="148" customFormat="1" ht="13.9" customHeight="1">
      <c r="A1975" s="137">
        <v>1975</v>
      </c>
      <c r="B1975" s="138" t="s">
        <v>2352</v>
      </c>
      <c r="C1975" s="138" t="s">
        <v>2353</v>
      </c>
      <c r="D1975" s="138"/>
      <c r="E1975" s="2">
        <v>0</v>
      </c>
      <c r="F1975" s="2" t="s">
        <v>1051</v>
      </c>
      <c r="G1975" s="2" t="s">
        <v>2890</v>
      </c>
      <c r="H1975" s="2" t="s">
        <v>2891</v>
      </c>
      <c r="I1975" s="139" t="s">
        <v>277</v>
      </c>
      <c r="J1975" s="139" t="s">
        <v>52</v>
      </c>
      <c r="K1975" s="139" t="s">
        <v>417</v>
      </c>
      <c r="L1975" s="139" t="s">
        <v>298</v>
      </c>
      <c r="M1975" s="140" t="s">
        <v>8160</v>
      </c>
      <c r="N1975" s="141">
        <v>12.3</v>
      </c>
      <c r="O1975" s="142">
        <f t="shared" si="150"/>
        <v>84</v>
      </c>
      <c r="P1975" s="2">
        <v>84</v>
      </c>
      <c r="Q1975" s="2"/>
      <c r="R1975" s="143" t="e">
        <f t="shared" si="151"/>
        <v>#DIV/0!</v>
      </c>
      <c r="S1975" s="143">
        <f t="shared" si="152"/>
        <v>0</v>
      </c>
      <c r="T1975" s="144">
        <f>IF(P1975="nio",0,IF(P1975&gt;0,VLOOKUP(K1975,'3-Productie normen'!A:W,VLOOKUP(P1975,'3-Productie normen'!$B$37:$C$59,2,FALSE),FALSE)))/VLOOKUP(B1975,'2-Kosten per locatie'!$A$11:$C$31,3,FALSE)</f>
        <v>0</v>
      </c>
      <c r="U1975" s="144">
        <f t="shared" si="153"/>
        <v>0</v>
      </c>
      <c r="V1975" s="145" t="str">
        <f>VLOOKUP(K1975,'3-Productie normen'!A:AG,29,FALSE)</f>
        <v>B</v>
      </c>
      <c r="W1975" s="145"/>
      <c r="X1975" s="146"/>
      <c r="Y1975" s="147">
        <f t="shared" si="154"/>
        <v>1033.2</v>
      </c>
    </row>
    <row r="1976" spans="1:25" s="148" customFormat="1" ht="13.9" customHeight="1">
      <c r="A1976" s="137">
        <v>1976</v>
      </c>
      <c r="B1976" s="138" t="s">
        <v>2352</v>
      </c>
      <c r="C1976" s="138" t="s">
        <v>2353</v>
      </c>
      <c r="D1976" s="138"/>
      <c r="E1976" s="2">
        <v>0</v>
      </c>
      <c r="F1976" s="2" t="s">
        <v>1051</v>
      </c>
      <c r="G1976" s="2" t="s">
        <v>2892</v>
      </c>
      <c r="H1976" s="2" t="s">
        <v>2893</v>
      </c>
      <c r="I1976" s="139" t="s">
        <v>277</v>
      </c>
      <c r="J1976" s="139" t="s">
        <v>277</v>
      </c>
      <c r="K1976" s="139" t="s">
        <v>478</v>
      </c>
      <c r="L1976" s="139" t="s">
        <v>298</v>
      </c>
      <c r="M1976" s="140" t="s">
        <v>8160</v>
      </c>
      <c r="N1976" s="141">
        <v>29.38</v>
      </c>
      <c r="O1976" s="142">
        <f t="shared" si="150"/>
        <v>84</v>
      </c>
      <c r="P1976" s="2">
        <v>84</v>
      </c>
      <c r="Q1976" s="2"/>
      <c r="R1976" s="143" t="e">
        <f t="shared" si="151"/>
        <v>#DIV/0!</v>
      </c>
      <c r="S1976" s="143">
        <f t="shared" si="152"/>
        <v>0</v>
      </c>
      <c r="T1976" s="144">
        <f>IF(P1976="nio",0,IF(P1976&gt;0,VLOOKUP(K1976,'3-Productie normen'!A:W,VLOOKUP(P1976,'3-Productie normen'!$B$37:$C$59,2,FALSE),FALSE)))/VLOOKUP(B1976,'2-Kosten per locatie'!$A$11:$C$31,3,FALSE)</f>
        <v>0</v>
      </c>
      <c r="U1976" s="144">
        <f t="shared" si="153"/>
        <v>0</v>
      </c>
      <c r="V1976" s="145" t="str">
        <f>VLOOKUP(K1976,'3-Productie normen'!A:AG,29,FALSE)</f>
        <v>B</v>
      </c>
      <c r="W1976" s="145"/>
      <c r="X1976" s="146"/>
      <c r="Y1976" s="147">
        <f t="shared" si="154"/>
        <v>2467.92</v>
      </c>
    </row>
    <row r="1977" spans="1:25" s="148" customFormat="1" ht="13.9" customHeight="1">
      <c r="A1977" s="137">
        <v>1977</v>
      </c>
      <c r="B1977" s="138" t="s">
        <v>2352</v>
      </c>
      <c r="C1977" s="138" t="s">
        <v>2353</v>
      </c>
      <c r="D1977" s="138"/>
      <c r="E1977" s="2">
        <v>0</v>
      </c>
      <c r="F1977" s="2" t="s">
        <v>1051</v>
      </c>
      <c r="G1977" s="2" t="s">
        <v>2894</v>
      </c>
      <c r="H1977" s="2" t="s">
        <v>2895</v>
      </c>
      <c r="I1977" s="139" t="s">
        <v>277</v>
      </c>
      <c r="J1977" s="139" t="s">
        <v>277</v>
      </c>
      <c r="K1977" s="139" t="s">
        <v>478</v>
      </c>
      <c r="L1977" s="139" t="s">
        <v>298</v>
      </c>
      <c r="M1977" s="140" t="s">
        <v>8160</v>
      </c>
      <c r="N1977" s="141">
        <v>22.96</v>
      </c>
      <c r="O1977" s="142">
        <f t="shared" si="150"/>
        <v>84</v>
      </c>
      <c r="P1977" s="2">
        <v>84</v>
      </c>
      <c r="Q1977" s="2"/>
      <c r="R1977" s="143" t="e">
        <f t="shared" si="151"/>
        <v>#DIV/0!</v>
      </c>
      <c r="S1977" s="143">
        <f t="shared" si="152"/>
        <v>0</v>
      </c>
      <c r="T1977" s="144">
        <f>IF(P1977="nio",0,IF(P1977&gt;0,VLOOKUP(K1977,'3-Productie normen'!A:W,VLOOKUP(P1977,'3-Productie normen'!$B$37:$C$59,2,FALSE),FALSE)))/VLOOKUP(B1977,'2-Kosten per locatie'!$A$11:$C$31,3,FALSE)</f>
        <v>0</v>
      </c>
      <c r="U1977" s="144">
        <f t="shared" si="153"/>
        <v>0</v>
      </c>
      <c r="V1977" s="145" t="str">
        <f>VLOOKUP(K1977,'3-Productie normen'!A:AG,29,FALSE)</f>
        <v>B</v>
      </c>
      <c r="W1977" s="145"/>
      <c r="X1977" s="146"/>
      <c r="Y1977" s="147">
        <f t="shared" si="154"/>
        <v>1928.64</v>
      </c>
    </row>
    <row r="1978" spans="1:25" s="148" customFormat="1" ht="13.9" customHeight="1">
      <c r="A1978" s="137">
        <v>1978</v>
      </c>
      <c r="B1978" s="138" t="s">
        <v>2352</v>
      </c>
      <c r="C1978" s="138" t="s">
        <v>2353</v>
      </c>
      <c r="D1978" s="138"/>
      <c r="E1978" s="2">
        <v>0</v>
      </c>
      <c r="F1978" s="2" t="s">
        <v>1051</v>
      </c>
      <c r="G1978" s="2" t="s">
        <v>2896</v>
      </c>
      <c r="H1978" s="2" t="s">
        <v>2897</v>
      </c>
      <c r="I1978" s="139" t="s">
        <v>277</v>
      </c>
      <c r="J1978" s="139" t="s">
        <v>277</v>
      </c>
      <c r="K1978" s="139" t="s">
        <v>478</v>
      </c>
      <c r="L1978" s="139" t="s">
        <v>298</v>
      </c>
      <c r="M1978" s="140" t="s">
        <v>8160</v>
      </c>
      <c r="N1978" s="141">
        <v>26.91</v>
      </c>
      <c r="O1978" s="142">
        <f t="shared" si="150"/>
        <v>84</v>
      </c>
      <c r="P1978" s="2">
        <v>84</v>
      </c>
      <c r="Q1978" s="2"/>
      <c r="R1978" s="143" t="e">
        <f t="shared" si="151"/>
        <v>#DIV/0!</v>
      </c>
      <c r="S1978" s="143">
        <f t="shared" si="152"/>
        <v>0</v>
      </c>
      <c r="T1978" s="144">
        <f>IF(P1978="nio",0,IF(P1978&gt;0,VLOOKUP(K1978,'3-Productie normen'!A:W,VLOOKUP(P1978,'3-Productie normen'!$B$37:$C$59,2,FALSE),FALSE)))/VLOOKUP(B1978,'2-Kosten per locatie'!$A$11:$C$31,3,FALSE)</f>
        <v>0</v>
      </c>
      <c r="U1978" s="144">
        <f t="shared" si="153"/>
        <v>0</v>
      </c>
      <c r="V1978" s="145" t="str">
        <f>VLOOKUP(K1978,'3-Productie normen'!A:AG,29,FALSE)</f>
        <v>B</v>
      </c>
      <c r="W1978" s="145"/>
      <c r="X1978" s="146"/>
      <c r="Y1978" s="147">
        <f t="shared" si="154"/>
        <v>2260.44</v>
      </c>
    </row>
    <row r="1979" spans="1:25" s="148" customFormat="1" ht="13.9" customHeight="1">
      <c r="A1979" s="137">
        <v>1979</v>
      </c>
      <c r="B1979" s="138" t="s">
        <v>2352</v>
      </c>
      <c r="C1979" s="138" t="s">
        <v>2353</v>
      </c>
      <c r="D1979" s="138"/>
      <c r="E1979" s="2">
        <v>0</v>
      </c>
      <c r="F1979" s="2" t="s">
        <v>1051</v>
      </c>
      <c r="G1979" s="2" t="s">
        <v>2898</v>
      </c>
      <c r="H1979" s="2" t="s">
        <v>2899</v>
      </c>
      <c r="I1979" s="139" t="s">
        <v>277</v>
      </c>
      <c r="J1979" s="139" t="s">
        <v>52</v>
      </c>
      <c r="K1979" s="139" t="s">
        <v>417</v>
      </c>
      <c r="L1979" s="139" t="s">
        <v>298</v>
      </c>
      <c r="M1979" s="140" t="s">
        <v>8160</v>
      </c>
      <c r="N1979" s="141">
        <v>10.36</v>
      </c>
      <c r="O1979" s="142">
        <f t="shared" si="150"/>
        <v>84</v>
      </c>
      <c r="P1979" s="2">
        <v>84</v>
      </c>
      <c r="Q1979" s="2"/>
      <c r="R1979" s="143" t="e">
        <f t="shared" si="151"/>
        <v>#DIV/0!</v>
      </c>
      <c r="S1979" s="143">
        <f t="shared" si="152"/>
        <v>0</v>
      </c>
      <c r="T1979" s="144">
        <f>IF(P1979="nio",0,IF(P1979&gt;0,VLOOKUP(K1979,'3-Productie normen'!A:W,VLOOKUP(P1979,'3-Productie normen'!$B$37:$C$59,2,FALSE),FALSE)))/VLOOKUP(B1979,'2-Kosten per locatie'!$A$11:$C$31,3,FALSE)</f>
        <v>0</v>
      </c>
      <c r="U1979" s="144">
        <f t="shared" si="153"/>
        <v>0</v>
      </c>
      <c r="V1979" s="145" t="str">
        <f>VLOOKUP(K1979,'3-Productie normen'!A:AG,29,FALSE)</f>
        <v>B</v>
      </c>
      <c r="W1979" s="145"/>
      <c r="X1979" s="146"/>
      <c r="Y1979" s="147">
        <f t="shared" si="154"/>
        <v>870.24</v>
      </c>
    </row>
    <row r="1980" spans="1:25" s="148" customFormat="1" ht="13.9" customHeight="1">
      <c r="A1980" s="137">
        <v>1980</v>
      </c>
      <c r="B1980" s="138" t="s">
        <v>2352</v>
      </c>
      <c r="C1980" s="138" t="s">
        <v>2353</v>
      </c>
      <c r="D1980" s="138"/>
      <c r="E1980" s="2">
        <v>0</v>
      </c>
      <c r="F1980" s="2" t="s">
        <v>1051</v>
      </c>
      <c r="G1980" s="2" t="s">
        <v>2900</v>
      </c>
      <c r="H1980" s="2" t="s">
        <v>2901</v>
      </c>
      <c r="I1980" s="139" t="s">
        <v>277</v>
      </c>
      <c r="J1980" s="139" t="s">
        <v>52</v>
      </c>
      <c r="K1980" s="139" t="s">
        <v>417</v>
      </c>
      <c r="L1980" s="139" t="s">
        <v>298</v>
      </c>
      <c r="M1980" s="140" t="s">
        <v>8160</v>
      </c>
      <c r="N1980" s="141">
        <v>12.95</v>
      </c>
      <c r="O1980" s="142">
        <f t="shared" si="150"/>
        <v>84</v>
      </c>
      <c r="P1980" s="2">
        <v>84</v>
      </c>
      <c r="Q1980" s="2"/>
      <c r="R1980" s="143" t="e">
        <f t="shared" si="151"/>
        <v>#DIV/0!</v>
      </c>
      <c r="S1980" s="143">
        <f t="shared" si="152"/>
        <v>0</v>
      </c>
      <c r="T1980" s="144">
        <f>IF(P1980="nio",0,IF(P1980&gt;0,VLOOKUP(K1980,'3-Productie normen'!A:W,VLOOKUP(P1980,'3-Productie normen'!$B$37:$C$59,2,FALSE),FALSE)))/VLOOKUP(B1980,'2-Kosten per locatie'!$A$11:$C$31,3,FALSE)</f>
        <v>0</v>
      </c>
      <c r="U1980" s="144">
        <f t="shared" si="153"/>
        <v>0</v>
      </c>
      <c r="V1980" s="145" t="str">
        <f>VLOOKUP(K1980,'3-Productie normen'!A:AG,29,FALSE)</f>
        <v>B</v>
      </c>
      <c r="W1980" s="145"/>
      <c r="X1980" s="146"/>
      <c r="Y1980" s="147">
        <f t="shared" si="154"/>
        <v>1087.8</v>
      </c>
    </row>
    <row r="1981" spans="1:25" s="148" customFormat="1" ht="13.9" customHeight="1">
      <c r="A1981" s="137">
        <v>1981</v>
      </c>
      <c r="B1981" s="138" t="s">
        <v>2352</v>
      </c>
      <c r="C1981" s="138" t="s">
        <v>2353</v>
      </c>
      <c r="D1981" s="138"/>
      <c r="E1981" s="2">
        <v>0</v>
      </c>
      <c r="F1981" s="2" t="s">
        <v>1051</v>
      </c>
      <c r="G1981" s="2" t="s">
        <v>2902</v>
      </c>
      <c r="H1981" s="2" t="s">
        <v>2903</v>
      </c>
      <c r="I1981" s="139" t="s">
        <v>350</v>
      </c>
      <c r="J1981" s="139" t="s">
        <v>836</v>
      </c>
      <c r="K1981" s="139" t="s">
        <v>612</v>
      </c>
      <c r="L1981" s="139" t="s">
        <v>298</v>
      </c>
      <c r="M1981" s="140" t="s">
        <v>8160</v>
      </c>
      <c r="N1981" s="141">
        <v>171.15</v>
      </c>
      <c r="O1981" s="142">
        <f t="shared" si="150"/>
        <v>210</v>
      </c>
      <c r="P1981" s="2">
        <v>210</v>
      </c>
      <c r="Q1981" s="2"/>
      <c r="R1981" s="143" t="e">
        <f t="shared" si="151"/>
        <v>#DIV/0!</v>
      </c>
      <c r="S1981" s="143">
        <f t="shared" si="152"/>
        <v>0</v>
      </c>
      <c r="T1981" s="144">
        <f>IF(P1981="nio",0,IF(P1981&gt;0,VLOOKUP(K1981,'3-Productie normen'!A:W,VLOOKUP(P1981,'3-Productie normen'!$B$37:$C$59,2,FALSE),FALSE)))/VLOOKUP(B1981,'2-Kosten per locatie'!$A$11:$C$31,3,FALSE)</f>
        <v>0</v>
      </c>
      <c r="U1981" s="144">
        <f t="shared" si="153"/>
        <v>0</v>
      </c>
      <c r="V1981" s="145" t="str">
        <f>VLOOKUP(K1981,'3-Productie normen'!A:AG,29,FALSE)</f>
        <v>L</v>
      </c>
      <c r="W1981" s="145"/>
      <c r="X1981" s="146"/>
      <c r="Y1981" s="147">
        <f t="shared" si="154"/>
        <v>35941.5</v>
      </c>
    </row>
    <row r="1982" spans="1:25" s="148" customFormat="1" ht="13.9" customHeight="1">
      <c r="A1982" s="137">
        <v>1982</v>
      </c>
      <c r="B1982" s="138" t="s">
        <v>2352</v>
      </c>
      <c r="C1982" s="138" t="s">
        <v>2353</v>
      </c>
      <c r="D1982" s="138"/>
      <c r="E1982" s="2">
        <v>0</v>
      </c>
      <c r="F1982" s="2" t="s">
        <v>1051</v>
      </c>
      <c r="G1982" s="2" t="s">
        <v>2904</v>
      </c>
      <c r="H1982" s="2"/>
      <c r="I1982" s="139" t="s">
        <v>277</v>
      </c>
      <c r="J1982" s="139" t="s">
        <v>277</v>
      </c>
      <c r="K1982" s="139" t="s">
        <v>478</v>
      </c>
      <c r="L1982" s="139" t="s">
        <v>298</v>
      </c>
      <c r="M1982" s="140" t="s">
        <v>8160</v>
      </c>
      <c r="N1982" s="141">
        <v>49.09</v>
      </c>
      <c r="O1982" s="142">
        <f t="shared" si="150"/>
        <v>84</v>
      </c>
      <c r="P1982" s="2">
        <v>84</v>
      </c>
      <c r="Q1982" s="2"/>
      <c r="R1982" s="143" t="e">
        <f t="shared" si="151"/>
        <v>#DIV/0!</v>
      </c>
      <c r="S1982" s="143">
        <f t="shared" si="152"/>
        <v>0</v>
      </c>
      <c r="T1982" s="144">
        <f>IF(P1982="nio",0,IF(P1982&gt;0,VLOOKUP(K1982,'3-Productie normen'!A:W,VLOOKUP(P1982,'3-Productie normen'!$B$37:$C$59,2,FALSE),FALSE)))/VLOOKUP(B1982,'2-Kosten per locatie'!$A$11:$C$31,3,FALSE)</f>
        <v>0</v>
      </c>
      <c r="U1982" s="144">
        <f t="shared" si="153"/>
        <v>0</v>
      </c>
      <c r="V1982" s="145" t="str">
        <f>VLOOKUP(K1982,'3-Productie normen'!A:AG,29,FALSE)</f>
        <v>B</v>
      </c>
      <c r="W1982" s="145"/>
      <c r="X1982" s="146"/>
      <c r="Y1982" s="147">
        <f t="shared" si="154"/>
        <v>4123.5600000000004</v>
      </c>
    </row>
    <row r="1983" spans="1:25" s="148" customFormat="1" ht="13.9" customHeight="1">
      <c r="A1983" s="137">
        <v>1983</v>
      </c>
      <c r="B1983" s="138" t="s">
        <v>2352</v>
      </c>
      <c r="C1983" s="138" t="s">
        <v>2353</v>
      </c>
      <c r="D1983" s="138"/>
      <c r="E1983" s="2">
        <v>0</v>
      </c>
      <c r="F1983" s="2" t="s">
        <v>1051</v>
      </c>
      <c r="G1983" s="2" t="s">
        <v>2905</v>
      </c>
      <c r="H1983" s="2" t="s">
        <v>2906</v>
      </c>
      <c r="I1983" s="139" t="s">
        <v>277</v>
      </c>
      <c r="J1983" s="139" t="s">
        <v>277</v>
      </c>
      <c r="K1983" s="139" t="s">
        <v>478</v>
      </c>
      <c r="L1983" s="139" t="s">
        <v>298</v>
      </c>
      <c r="M1983" s="140" t="s">
        <v>8160</v>
      </c>
      <c r="N1983" s="141">
        <v>56.78</v>
      </c>
      <c r="O1983" s="142">
        <f t="shared" si="150"/>
        <v>84</v>
      </c>
      <c r="P1983" s="2">
        <v>84</v>
      </c>
      <c r="Q1983" s="2"/>
      <c r="R1983" s="143" t="e">
        <f t="shared" si="151"/>
        <v>#DIV/0!</v>
      </c>
      <c r="S1983" s="143">
        <f t="shared" si="152"/>
        <v>0</v>
      </c>
      <c r="T1983" s="144">
        <f>IF(P1983="nio",0,IF(P1983&gt;0,VLOOKUP(K1983,'3-Productie normen'!A:W,VLOOKUP(P1983,'3-Productie normen'!$B$37:$C$59,2,FALSE),FALSE)))/VLOOKUP(B1983,'2-Kosten per locatie'!$A$11:$C$31,3,FALSE)</f>
        <v>0</v>
      </c>
      <c r="U1983" s="144">
        <f t="shared" si="153"/>
        <v>0</v>
      </c>
      <c r="V1983" s="145" t="str">
        <f>VLOOKUP(K1983,'3-Productie normen'!A:AG,29,FALSE)</f>
        <v>B</v>
      </c>
      <c r="W1983" s="145"/>
      <c r="X1983" s="146"/>
      <c r="Y1983" s="147">
        <f t="shared" si="154"/>
        <v>4769.5200000000004</v>
      </c>
    </row>
    <row r="1984" spans="1:25" s="148" customFormat="1" ht="13.9" customHeight="1">
      <c r="A1984" s="137">
        <v>1984</v>
      </c>
      <c r="B1984" s="138" t="s">
        <v>2352</v>
      </c>
      <c r="C1984" s="138" t="s">
        <v>2353</v>
      </c>
      <c r="D1984" s="138"/>
      <c r="E1984" s="2">
        <v>0</v>
      </c>
      <c r="F1984" s="2" t="s">
        <v>1051</v>
      </c>
      <c r="G1984" s="2" t="s">
        <v>2907</v>
      </c>
      <c r="H1984" s="2" t="s">
        <v>2908</v>
      </c>
      <c r="I1984" s="139" t="s">
        <v>277</v>
      </c>
      <c r="J1984" s="139" t="s">
        <v>344</v>
      </c>
      <c r="K1984" s="139" t="s">
        <v>479</v>
      </c>
      <c r="L1984" s="139" t="s">
        <v>298</v>
      </c>
      <c r="M1984" s="140" t="s">
        <v>8160</v>
      </c>
      <c r="N1984" s="141">
        <v>42.02</v>
      </c>
      <c r="O1984" s="142">
        <f t="shared" si="150"/>
        <v>210</v>
      </c>
      <c r="P1984" s="2">
        <v>210</v>
      </c>
      <c r="Q1984" s="2"/>
      <c r="R1984" s="143" t="e">
        <f t="shared" si="151"/>
        <v>#DIV/0!</v>
      </c>
      <c r="S1984" s="143">
        <f t="shared" si="152"/>
        <v>0</v>
      </c>
      <c r="T1984" s="144">
        <f>IF(P1984="nio",0,IF(P1984&gt;0,VLOOKUP(K1984,'3-Productie normen'!A:W,VLOOKUP(P1984,'3-Productie normen'!$B$37:$C$59,2,FALSE),FALSE)))/VLOOKUP(B1984,'2-Kosten per locatie'!$A$11:$C$31,3,FALSE)</f>
        <v>0</v>
      </c>
      <c r="U1984" s="144">
        <f t="shared" si="153"/>
        <v>0</v>
      </c>
      <c r="V1984" s="145" t="str">
        <f>VLOOKUP(K1984,'3-Productie normen'!A:AG,29,FALSE)</f>
        <v>B</v>
      </c>
      <c r="W1984" s="145"/>
      <c r="X1984" s="146"/>
      <c r="Y1984" s="147">
        <f t="shared" si="154"/>
        <v>8824.2000000000007</v>
      </c>
    </row>
    <row r="1985" spans="1:25" s="148" customFormat="1" ht="13.9" customHeight="1">
      <c r="A1985" s="137">
        <v>1985</v>
      </c>
      <c r="B1985" s="138" t="s">
        <v>2352</v>
      </c>
      <c r="C1985" s="138" t="s">
        <v>2353</v>
      </c>
      <c r="D1985" s="138"/>
      <c r="E1985" s="2">
        <v>0</v>
      </c>
      <c r="F1985" s="2" t="s">
        <v>1051</v>
      </c>
      <c r="G1985" s="2" t="s">
        <v>2909</v>
      </c>
      <c r="H1985" s="2" t="s">
        <v>2910</v>
      </c>
      <c r="I1985" s="139" t="s">
        <v>277</v>
      </c>
      <c r="J1985" s="139" t="s">
        <v>2544</v>
      </c>
      <c r="K1985" s="139" t="s">
        <v>478</v>
      </c>
      <c r="L1985" s="139" t="s">
        <v>298</v>
      </c>
      <c r="M1985" s="140" t="s">
        <v>8160</v>
      </c>
      <c r="N1985" s="141">
        <v>18.559999999999999</v>
      </c>
      <c r="O1985" s="142">
        <f t="shared" si="150"/>
        <v>84</v>
      </c>
      <c r="P1985" s="2">
        <v>84</v>
      </c>
      <c r="Q1985" s="2"/>
      <c r="R1985" s="143" t="e">
        <f t="shared" si="151"/>
        <v>#DIV/0!</v>
      </c>
      <c r="S1985" s="143">
        <f t="shared" si="152"/>
        <v>0</v>
      </c>
      <c r="T1985" s="144">
        <f>IF(P1985="nio",0,IF(P1985&gt;0,VLOOKUP(K1985,'3-Productie normen'!A:W,VLOOKUP(P1985,'3-Productie normen'!$B$37:$C$59,2,FALSE),FALSE)))/VLOOKUP(B1985,'2-Kosten per locatie'!$A$11:$C$31,3,FALSE)</f>
        <v>0</v>
      </c>
      <c r="U1985" s="144">
        <f t="shared" si="153"/>
        <v>0</v>
      </c>
      <c r="V1985" s="145" t="str">
        <f>VLOOKUP(K1985,'3-Productie normen'!A:AG,29,FALSE)</f>
        <v>B</v>
      </c>
      <c r="W1985" s="145"/>
      <c r="X1985" s="146"/>
      <c r="Y1985" s="147">
        <f t="shared" si="154"/>
        <v>1559.04</v>
      </c>
    </row>
    <row r="1986" spans="1:25" s="148" customFormat="1" ht="13.9" customHeight="1">
      <c r="A1986" s="137">
        <v>1986</v>
      </c>
      <c r="B1986" s="138" t="s">
        <v>2352</v>
      </c>
      <c r="C1986" s="138" t="s">
        <v>2353</v>
      </c>
      <c r="D1986" s="138"/>
      <c r="E1986" s="2">
        <v>0</v>
      </c>
      <c r="F1986" s="2" t="s">
        <v>1051</v>
      </c>
      <c r="G1986" s="2" t="s">
        <v>2911</v>
      </c>
      <c r="H1986" s="2" t="s">
        <v>2912</v>
      </c>
      <c r="I1986" s="139" t="s">
        <v>277</v>
      </c>
      <c r="J1986" s="139" t="s">
        <v>277</v>
      </c>
      <c r="K1986" s="139" t="s">
        <v>478</v>
      </c>
      <c r="L1986" s="139" t="s">
        <v>298</v>
      </c>
      <c r="M1986" s="140" t="s">
        <v>8160</v>
      </c>
      <c r="N1986" s="141">
        <v>66.42</v>
      </c>
      <c r="O1986" s="142">
        <f t="shared" si="150"/>
        <v>84</v>
      </c>
      <c r="P1986" s="2">
        <v>84</v>
      </c>
      <c r="Q1986" s="2"/>
      <c r="R1986" s="143" t="e">
        <f t="shared" si="151"/>
        <v>#DIV/0!</v>
      </c>
      <c r="S1986" s="143">
        <f t="shared" si="152"/>
        <v>0</v>
      </c>
      <c r="T1986" s="144">
        <f>IF(P1986="nio",0,IF(P1986&gt;0,VLOOKUP(K1986,'3-Productie normen'!A:W,VLOOKUP(P1986,'3-Productie normen'!$B$37:$C$59,2,FALSE),FALSE)))/VLOOKUP(B1986,'2-Kosten per locatie'!$A$11:$C$31,3,FALSE)</f>
        <v>0</v>
      </c>
      <c r="U1986" s="144">
        <f t="shared" si="153"/>
        <v>0</v>
      </c>
      <c r="V1986" s="145" t="str">
        <f>VLOOKUP(K1986,'3-Productie normen'!A:AG,29,FALSE)</f>
        <v>B</v>
      </c>
      <c r="W1986" s="145"/>
      <c r="X1986" s="146"/>
      <c r="Y1986" s="147">
        <f t="shared" si="154"/>
        <v>5579.28</v>
      </c>
    </row>
    <row r="1987" spans="1:25" s="148" customFormat="1" ht="13.9" customHeight="1">
      <c r="A1987" s="137">
        <v>1987</v>
      </c>
      <c r="B1987" s="138" t="s">
        <v>2352</v>
      </c>
      <c r="C1987" s="138" t="s">
        <v>2353</v>
      </c>
      <c r="D1987" s="138"/>
      <c r="E1987" s="2">
        <v>0</v>
      </c>
      <c r="F1987" s="2" t="s">
        <v>1051</v>
      </c>
      <c r="G1987" s="2" t="s">
        <v>2913</v>
      </c>
      <c r="H1987" s="2" t="s">
        <v>2914</v>
      </c>
      <c r="I1987" s="139" t="s">
        <v>277</v>
      </c>
      <c r="J1987" s="139" t="s">
        <v>277</v>
      </c>
      <c r="K1987" s="139" t="s">
        <v>478</v>
      </c>
      <c r="L1987" s="139" t="s">
        <v>298</v>
      </c>
      <c r="M1987" s="140" t="s">
        <v>8160</v>
      </c>
      <c r="N1987" s="141">
        <v>44.09</v>
      </c>
      <c r="O1987" s="142">
        <f t="shared" si="150"/>
        <v>84</v>
      </c>
      <c r="P1987" s="2">
        <v>84</v>
      </c>
      <c r="Q1987" s="2"/>
      <c r="R1987" s="143" t="e">
        <f t="shared" si="151"/>
        <v>#DIV/0!</v>
      </c>
      <c r="S1987" s="143">
        <f t="shared" si="152"/>
        <v>0</v>
      </c>
      <c r="T1987" s="144">
        <f>IF(P1987="nio",0,IF(P1987&gt;0,VLOOKUP(K1987,'3-Productie normen'!A:W,VLOOKUP(P1987,'3-Productie normen'!$B$37:$C$59,2,FALSE),FALSE)))/VLOOKUP(B1987,'2-Kosten per locatie'!$A$11:$C$31,3,FALSE)</f>
        <v>0</v>
      </c>
      <c r="U1987" s="144">
        <f t="shared" si="153"/>
        <v>0</v>
      </c>
      <c r="V1987" s="145" t="str">
        <f>VLOOKUP(K1987,'3-Productie normen'!A:AG,29,FALSE)</f>
        <v>B</v>
      </c>
      <c r="W1987" s="145"/>
      <c r="X1987" s="146"/>
      <c r="Y1987" s="147">
        <f t="shared" si="154"/>
        <v>3703.5600000000004</v>
      </c>
    </row>
    <row r="1988" spans="1:25" s="148" customFormat="1" ht="13.9" customHeight="1">
      <c r="A1988" s="137">
        <v>1988</v>
      </c>
      <c r="B1988" s="138" t="s">
        <v>2352</v>
      </c>
      <c r="C1988" s="138" t="s">
        <v>2353</v>
      </c>
      <c r="D1988" s="138"/>
      <c r="E1988" s="2">
        <v>0</v>
      </c>
      <c r="F1988" s="2" t="s">
        <v>1051</v>
      </c>
      <c r="G1988" s="2" t="s">
        <v>2915</v>
      </c>
      <c r="H1988" s="2" t="s">
        <v>2916</v>
      </c>
      <c r="I1988" s="139" t="s">
        <v>277</v>
      </c>
      <c r="J1988" s="139" t="s">
        <v>277</v>
      </c>
      <c r="K1988" s="139" t="s">
        <v>478</v>
      </c>
      <c r="L1988" s="139" t="s">
        <v>298</v>
      </c>
      <c r="M1988" s="140" t="s">
        <v>8160</v>
      </c>
      <c r="N1988" s="141">
        <v>21.75</v>
      </c>
      <c r="O1988" s="142">
        <f t="shared" si="150"/>
        <v>84</v>
      </c>
      <c r="P1988" s="2">
        <v>84</v>
      </c>
      <c r="Q1988" s="2"/>
      <c r="R1988" s="143" t="e">
        <f t="shared" si="151"/>
        <v>#DIV/0!</v>
      </c>
      <c r="S1988" s="143">
        <f t="shared" si="152"/>
        <v>0</v>
      </c>
      <c r="T1988" s="144">
        <f>IF(P1988="nio",0,IF(P1988&gt;0,VLOOKUP(K1988,'3-Productie normen'!A:W,VLOOKUP(P1988,'3-Productie normen'!$B$37:$C$59,2,FALSE),FALSE)))/VLOOKUP(B1988,'2-Kosten per locatie'!$A$11:$C$31,3,FALSE)</f>
        <v>0</v>
      </c>
      <c r="U1988" s="144">
        <f t="shared" si="153"/>
        <v>0</v>
      </c>
      <c r="V1988" s="145" t="str">
        <f>VLOOKUP(K1988,'3-Productie normen'!A:AG,29,FALSE)</f>
        <v>B</v>
      </c>
      <c r="W1988" s="145"/>
      <c r="X1988" s="146"/>
      <c r="Y1988" s="147">
        <f t="shared" si="154"/>
        <v>1827</v>
      </c>
    </row>
    <row r="1989" spans="1:25" s="148" customFormat="1" ht="13.9" customHeight="1">
      <c r="A1989" s="137">
        <v>1989</v>
      </c>
      <c r="B1989" s="138" t="s">
        <v>2352</v>
      </c>
      <c r="C1989" s="138" t="s">
        <v>2353</v>
      </c>
      <c r="D1989" s="138"/>
      <c r="E1989" s="2">
        <v>0</v>
      </c>
      <c r="F1989" s="2" t="s">
        <v>1051</v>
      </c>
      <c r="G1989" s="2" t="s">
        <v>2917</v>
      </c>
      <c r="H1989" s="2" t="s">
        <v>2918</v>
      </c>
      <c r="I1989" s="139" t="s">
        <v>277</v>
      </c>
      <c r="J1989" s="139" t="s">
        <v>277</v>
      </c>
      <c r="K1989" s="139" t="s">
        <v>478</v>
      </c>
      <c r="L1989" s="139" t="s">
        <v>298</v>
      </c>
      <c r="M1989" s="140" t="s">
        <v>8160</v>
      </c>
      <c r="N1989" s="141">
        <v>21.75</v>
      </c>
      <c r="O1989" s="142">
        <f t="shared" si="150"/>
        <v>84</v>
      </c>
      <c r="P1989" s="2">
        <v>84</v>
      </c>
      <c r="Q1989" s="2"/>
      <c r="R1989" s="143" t="e">
        <f t="shared" si="151"/>
        <v>#DIV/0!</v>
      </c>
      <c r="S1989" s="143">
        <f t="shared" si="152"/>
        <v>0</v>
      </c>
      <c r="T1989" s="144">
        <f>IF(P1989="nio",0,IF(P1989&gt;0,VLOOKUP(K1989,'3-Productie normen'!A:W,VLOOKUP(P1989,'3-Productie normen'!$B$37:$C$59,2,FALSE),FALSE)))/VLOOKUP(B1989,'2-Kosten per locatie'!$A$11:$C$31,3,FALSE)</f>
        <v>0</v>
      </c>
      <c r="U1989" s="144">
        <f t="shared" si="153"/>
        <v>0</v>
      </c>
      <c r="V1989" s="145" t="str">
        <f>VLOOKUP(K1989,'3-Productie normen'!A:AG,29,FALSE)</f>
        <v>B</v>
      </c>
      <c r="W1989" s="145"/>
      <c r="X1989" s="146"/>
      <c r="Y1989" s="147">
        <f t="shared" si="154"/>
        <v>1827</v>
      </c>
    </row>
    <row r="1990" spans="1:25" s="148" customFormat="1" ht="13.9" customHeight="1">
      <c r="A1990" s="137">
        <v>1990</v>
      </c>
      <c r="B1990" s="138" t="s">
        <v>2352</v>
      </c>
      <c r="C1990" s="138" t="s">
        <v>2353</v>
      </c>
      <c r="D1990" s="138"/>
      <c r="E1990" s="2">
        <v>0</v>
      </c>
      <c r="F1990" s="2" t="s">
        <v>1051</v>
      </c>
      <c r="G1990" s="2" t="s">
        <v>2919</v>
      </c>
      <c r="H1990" s="2" t="s">
        <v>2920</v>
      </c>
      <c r="I1990" s="139" t="s">
        <v>277</v>
      </c>
      <c r="J1990" s="139" t="s">
        <v>277</v>
      </c>
      <c r="K1990" s="139" t="s">
        <v>478</v>
      </c>
      <c r="L1990" s="139" t="s">
        <v>298</v>
      </c>
      <c r="M1990" s="140" t="s">
        <v>8160</v>
      </c>
      <c r="N1990" s="141">
        <v>73.930000000000007</v>
      </c>
      <c r="O1990" s="142">
        <f t="shared" si="150"/>
        <v>84</v>
      </c>
      <c r="P1990" s="2">
        <v>84</v>
      </c>
      <c r="Q1990" s="2"/>
      <c r="R1990" s="143" t="e">
        <f t="shared" si="151"/>
        <v>#DIV/0!</v>
      </c>
      <c r="S1990" s="143">
        <f t="shared" si="152"/>
        <v>0</v>
      </c>
      <c r="T1990" s="144">
        <f>IF(P1990="nio",0,IF(P1990&gt;0,VLOOKUP(K1990,'3-Productie normen'!A:W,VLOOKUP(P1990,'3-Productie normen'!$B$37:$C$59,2,FALSE),FALSE)))/VLOOKUP(B1990,'2-Kosten per locatie'!$A$11:$C$31,3,FALSE)</f>
        <v>0</v>
      </c>
      <c r="U1990" s="144">
        <f t="shared" si="153"/>
        <v>0</v>
      </c>
      <c r="V1990" s="145" t="str">
        <f>VLOOKUP(K1990,'3-Productie normen'!A:AG,29,FALSE)</f>
        <v>B</v>
      </c>
      <c r="W1990" s="145"/>
      <c r="X1990" s="146"/>
      <c r="Y1990" s="147">
        <f t="shared" si="154"/>
        <v>6210.1200000000008</v>
      </c>
    </row>
    <row r="1991" spans="1:25" s="148" customFormat="1" ht="13.9" customHeight="1">
      <c r="A1991" s="137">
        <v>1991</v>
      </c>
      <c r="B1991" s="138" t="s">
        <v>2352</v>
      </c>
      <c r="C1991" s="138" t="s">
        <v>2353</v>
      </c>
      <c r="D1991" s="138"/>
      <c r="E1991" s="2">
        <v>0</v>
      </c>
      <c r="F1991" s="2" t="s">
        <v>1051</v>
      </c>
      <c r="G1991" s="2" t="s">
        <v>2921</v>
      </c>
      <c r="H1991" s="2" t="s">
        <v>2922</v>
      </c>
      <c r="I1991" s="139" t="s">
        <v>277</v>
      </c>
      <c r="J1991" s="139" t="s">
        <v>52</v>
      </c>
      <c r="K1991" s="139" t="s">
        <v>417</v>
      </c>
      <c r="L1991" s="139" t="s">
        <v>298</v>
      </c>
      <c r="M1991" s="140" t="s">
        <v>8160</v>
      </c>
      <c r="N1991" s="141">
        <v>46.39</v>
      </c>
      <c r="O1991" s="142">
        <f t="shared" si="150"/>
        <v>84</v>
      </c>
      <c r="P1991" s="2">
        <v>84</v>
      </c>
      <c r="Q1991" s="2"/>
      <c r="R1991" s="143" t="e">
        <f t="shared" si="151"/>
        <v>#DIV/0!</v>
      </c>
      <c r="S1991" s="143">
        <f t="shared" si="152"/>
        <v>0</v>
      </c>
      <c r="T1991" s="144">
        <f>IF(P1991="nio",0,IF(P1991&gt;0,VLOOKUP(K1991,'3-Productie normen'!A:W,VLOOKUP(P1991,'3-Productie normen'!$B$37:$C$59,2,FALSE),FALSE)))/VLOOKUP(B1991,'2-Kosten per locatie'!$A$11:$C$31,3,FALSE)</f>
        <v>0</v>
      </c>
      <c r="U1991" s="144">
        <f t="shared" si="153"/>
        <v>0</v>
      </c>
      <c r="V1991" s="145" t="str">
        <f>VLOOKUP(K1991,'3-Productie normen'!A:AG,29,FALSE)</f>
        <v>B</v>
      </c>
      <c r="W1991" s="145"/>
      <c r="X1991" s="146"/>
      <c r="Y1991" s="147">
        <f t="shared" si="154"/>
        <v>3896.76</v>
      </c>
    </row>
    <row r="1992" spans="1:25" s="148" customFormat="1" ht="13.9" customHeight="1">
      <c r="A1992" s="137">
        <v>1992</v>
      </c>
      <c r="B1992" s="138" t="s">
        <v>2352</v>
      </c>
      <c r="C1992" s="138" t="s">
        <v>2353</v>
      </c>
      <c r="D1992" s="138"/>
      <c r="E1992" s="2">
        <v>0</v>
      </c>
      <c r="F1992" s="2" t="s">
        <v>1051</v>
      </c>
      <c r="G1992" s="2" t="s">
        <v>2923</v>
      </c>
      <c r="H1992" s="2" t="s">
        <v>2924</v>
      </c>
      <c r="I1992" s="139" t="s">
        <v>277</v>
      </c>
      <c r="J1992" s="139" t="s">
        <v>277</v>
      </c>
      <c r="K1992" s="139" t="s">
        <v>478</v>
      </c>
      <c r="L1992" s="139" t="s">
        <v>298</v>
      </c>
      <c r="M1992" s="140" t="s">
        <v>8160</v>
      </c>
      <c r="N1992" s="141">
        <v>41.25</v>
      </c>
      <c r="O1992" s="142">
        <f t="shared" si="150"/>
        <v>84</v>
      </c>
      <c r="P1992" s="2">
        <v>84</v>
      </c>
      <c r="Q1992" s="2"/>
      <c r="R1992" s="143" t="e">
        <f t="shared" si="151"/>
        <v>#DIV/0!</v>
      </c>
      <c r="S1992" s="143">
        <f t="shared" si="152"/>
        <v>0</v>
      </c>
      <c r="T1992" s="144">
        <f>IF(P1992="nio",0,IF(P1992&gt;0,VLOOKUP(K1992,'3-Productie normen'!A:W,VLOOKUP(P1992,'3-Productie normen'!$B$37:$C$59,2,FALSE),FALSE)))/VLOOKUP(B1992,'2-Kosten per locatie'!$A$11:$C$31,3,FALSE)</f>
        <v>0</v>
      </c>
      <c r="U1992" s="144">
        <f t="shared" si="153"/>
        <v>0</v>
      </c>
      <c r="V1992" s="145" t="str">
        <f>VLOOKUP(K1992,'3-Productie normen'!A:AG,29,FALSE)</f>
        <v>B</v>
      </c>
      <c r="W1992" s="145"/>
      <c r="X1992" s="146"/>
      <c r="Y1992" s="147">
        <f t="shared" si="154"/>
        <v>3465</v>
      </c>
    </row>
    <row r="1993" spans="1:25" s="148" customFormat="1" ht="13.9" customHeight="1">
      <c r="A1993" s="137">
        <v>1993</v>
      </c>
      <c r="B1993" s="138" t="s">
        <v>2352</v>
      </c>
      <c r="C1993" s="138" t="s">
        <v>2353</v>
      </c>
      <c r="D1993" s="138"/>
      <c r="E1993" s="2">
        <v>0</v>
      </c>
      <c r="F1993" s="2" t="s">
        <v>1051</v>
      </c>
      <c r="G1993" s="2" t="s">
        <v>2925</v>
      </c>
      <c r="H1993" s="2" t="s">
        <v>2926</v>
      </c>
      <c r="I1993" s="139" t="s">
        <v>257</v>
      </c>
      <c r="J1993" s="139" t="s">
        <v>277</v>
      </c>
      <c r="K1993" s="139" t="s">
        <v>478</v>
      </c>
      <c r="L1993" s="139" t="s">
        <v>2376</v>
      </c>
      <c r="M1993" s="140"/>
      <c r="N1993" s="141">
        <v>132.91999999999999</v>
      </c>
      <c r="O1993" s="142">
        <f t="shared" si="150"/>
        <v>84</v>
      </c>
      <c r="P1993" s="2">
        <v>84</v>
      </c>
      <c r="Q1993" s="2"/>
      <c r="R1993" s="143" t="e">
        <f t="shared" si="151"/>
        <v>#DIV/0!</v>
      </c>
      <c r="S1993" s="143">
        <f t="shared" si="152"/>
        <v>0</v>
      </c>
      <c r="T1993" s="144">
        <f>IF(P1993="nio",0,IF(P1993&gt;0,VLOOKUP(K1993,'3-Productie normen'!A:W,VLOOKUP(P1993,'3-Productie normen'!$B$37:$C$59,2,FALSE),FALSE)))/VLOOKUP(B1993,'2-Kosten per locatie'!$A$11:$C$31,3,FALSE)</f>
        <v>0</v>
      </c>
      <c r="U1993" s="144">
        <f t="shared" si="153"/>
        <v>0</v>
      </c>
      <c r="V1993" s="145" t="str">
        <f>VLOOKUP(K1993,'3-Productie normen'!A:AG,29,FALSE)</f>
        <v>B</v>
      </c>
      <c r="W1993" s="145"/>
      <c r="X1993" s="146"/>
      <c r="Y1993" s="147">
        <f t="shared" si="154"/>
        <v>11165.279999999999</v>
      </c>
    </row>
    <row r="1994" spans="1:25" s="148" customFormat="1" ht="13.9" customHeight="1">
      <c r="A1994" s="137">
        <v>1994</v>
      </c>
      <c r="B1994" s="138" t="s">
        <v>2352</v>
      </c>
      <c r="C1994" s="138" t="s">
        <v>2353</v>
      </c>
      <c r="D1994" s="138"/>
      <c r="E1994" s="2">
        <v>0</v>
      </c>
      <c r="F1994" s="2" t="s">
        <v>1051</v>
      </c>
      <c r="G1994" s="2" t="s">
        <v>2927</v>
      </c>
      <c r="H1994" s="2" t="s">
        <v>2928</v>
      </c>
      <c r="I1994" s="139" t="s">
        <v>350</v>
      </c>
      <c r="J1994" s="139" t="s">
        <v>351</v>
      </c>
      <c r="K1994" s="139" t="s">
        <v>612</v>
      </c>
      <c r="L1994" s="139" t="s">
        <v>298</v>
      </c>
      <c r="M1994" s="140" t="s">
        <v>8160</v>
      </c>
      <c r="N1994" s="141">
        <v>19.739999999999998</v>
      </c>
      <c r="O1994" s="142">
        <f t="shared" ref="O1994:O2057" si="155">SUM(P1994:Q1994)</f>
        <v>210</v>
      </c>
      <c r="P1994" s="2">
        <v>210</v>
      </c>
      <c r="Q1994" s="2"/>
      <c r="R1994" s="143" t="e">
        <f t="shared" ref="R1994:R2057" si="156">IF(P1994="nio",0,IF(P1994&gt;0,P1994*N1994/T1994,0))</f>
        <v>#DIV/0!</v>
      </c>
      <c r="S1994" s="143">
        <f t="shared" ref="S1994:S2057" si="157">IF(Q1994&gt;0,Q1994*N1994/U1994,0)</f>
        <v>0</v>
      </c>
      <c r="T1994" s="144">
        <f>IF(P1994="nio",0,IF(P1994&gt;0,VLOOKUP(K1994,'3-Productie normen'!A:W,VLOOKUP(P1994,'3-Productie normen'!$B$37:$C$59,2,FALSE),FALSE)))/VLOOKUP(B1994,'2-Kosten per locatie'!$A$11:$C$31,3,FALSE)</f>
        <v>0</v>
      </c>
      <c r="U1994" s="144">
        <f t="shared" ref="U1994:U2057" si="158">IF(Q1994&gt;0,T1994*$U$8,0)</f>
        <v>0</v>
      </c>
      <c r="V1994" s="145" t="str">
        <f>VLOOKUP(K1994,'3-Productie normen'!A:AG,29,FALSE)</f>
        <v>L</v>
      </c>
      <c r="W1994" s="145"/>
      <c r="X1994" s="146"/>
      <c r="Y1994" s="147">
        <f t="shared" ref="Y1994:Y2057" si="159">O1994*N1994</f>
        <v>4145.3999999999996</v>
      </c>
    </row>
    <row r="1995" spans="1:25" s="148" customFormat="1" ht="13.9" customHeight="1">
      <c r="A1995" s="137">
        <v>1995</v>
      </c>
      <c r="B1995" s="138" t="s">
        <v>2352</v>
      </c>
      <c r="C1995" s="138" t="s">
        <v>2353</v>
      </c>
      <c r="D1995" s="138"/>
      <c r="E1995" s="2">
        <v>0</v>
      </c>
      <c r="F1995" s="2" t="s">
        <v>1051</v>
      </c>
      <c r="G1995" s="2" t="s">
        <v>2929</v>
      </c>
      <c r="H1995" s="2" t="s">
        <v>2930</v>
      </c>
      <c r="I1995" s="139" t="s">
        <v>350</v>
      </c>
      <c r="J1995" s="139" t="s">
        <v>351</v>
      </c>
      <c r="K1995" s="139" t="s">
        <v>612</v>
      </c>
      <c r="L1995" s="139" t="s">
        <v>298</v>
      </c>
      <c r="M1995" s="140" t="s">
        <v>8160</v>
      </c>
      <c r="N1995" s="141">
        <v>39.840000000000003</v>
      </c>
      <c r="O1995" s="142">
        <f t="shared" si="155"/>
        <v>210</v>
      </c>
      <c r="P1995" s="2">
        <v>210</v>
      </c>
      <c r="Q1995" s="2"/>
      <c r="R1995" s="143" t="e">
        <f t="shared" si="156"/>
        <v>#DIV/0!</v>
      </c>
      <c r="S1995" s="143">
        <f t="shared" si="157"/>
        <v>0</v>
      </c>
      <c r="T1995" s="144">
        <f>IF(P1995="nio",0,IF(P1995&gt;0,VLOOKUP(K1995,'3-Productie normen'!A:W,VLOOKUP(P1995,'3-Productie normen'!$B$37:$C$59,2,FALSE),FALSE)))/VLOOKUP(B1995,'2-Kosten per locatie'!$A$11:$C$31,3,FALSE)</f>
        <v>0</v>
      </c>
      <c r="U1995" s="144">
        <f t="shared" si="158"/>
        <v>0</v>
      </c>
      <c r="V1995" s="145" t="str">
        <f>VLOOKUP(K1995,'3-Productie normen'!A:AG,29,FALSE)</f>
        <v>L</v>
      </c>
      <c r="W1995" s="145"/>
      <c r="X1995" s="146"/>
      <c r="Y1995" s="147">
        <f t="shared" si="159"/>
        <v>8366.4000000000015</v>
      </c>
    </row>
    <row r="1996" spans="1:25" s="148" customFormat="1" ht="13.9" customHeight="1">
      <c r="A1996" s="137">
        <v>1996</v>
      </c>
      <c r="B1996" s="138" t="s">
        <v>2352</v>
      </c>
      <c r="C1996" s="138" t="s">
        <v>2353</v>
      </c>
      <c r="D1996" s="138"/>
      <c r="E1996" s="2">
        <v>0</v>
      </c>
      <c r="F1996" s="2" t="s">
        <v>1051</v>
      </c>
      <c r="G1996" s="2" t="s">
        <v>2931</v>
      </c>
      <c r="H1996" s="2" t="s">
        <v>2932</v>
      </c>
      <c r="I1996" s="139" t="s">
        <v>350</v>
      </c>
      <c r="J1996" s="139" t="s">
        <v>351</v>
      </c>
      <c r="K1996" s="139" t="s">
        <v>612</v>
      </c>
      <c r="L1996" s="139" t="s">
        <v>298</v>
      </c>
      <c r="M1996" s="140" t="s">
        <v>8160</v>
      </c>
      <c r="N1996" s="141">
        <v>30.93</v>
      </c>
      <c r="O1996" s="142">
        <f t="shared" si="155"/>
        <v>210</v>
      </c>
      <c r="P1996" s="2">
        <v>210</v>
      </c>
      <c r="Q1996" s="2"/>
      <c r="R1996" s="143" t="e">
        <f t="shared" si="156"/>
        <v>#DIV/0!</v>
      </c>
      <c r="S1996" s="143">
        <f t="shared" si="157"/>
        <v>0</v>
      </c>
      <c r="T1996" s="144">
        <f>IF(P1996="nio",0,IF(P1996&gt;0,VLOOKUP(K1996,'3-Productie normen'!A:W,VLOOKUP(P1996,'3-Productie normen'!$B$37:$C$59,2,FALSE),FALSE)))/VLOOKUP(B1996,'2-Kosten per locatie'!$A$11:$C$31,3,FALSE)</f>
        <v>0</v>
      </c>
      <c r="U1996" s="144">
        <f t="shared" si="158"/>
        <v>0</v>
      </c>
      <c r="V1996" s="145" t="str">
        <f>VLOOKUP(K1996,'3-Productie normen'!A:AG,29,FALSE)</f>
        <v>L</v>
      </c>
      <c r="W1996" s="145"/>
      <c r="X1996" s="146"/>
      <c r="Y1996" s="147">
        <f t="shared" si="159"/>
        <v>6495.3</v>
      </c>
    </row>
    <row r="1997" spans="1:25" s="148" customFormat="1" ht="13.9" customHeight="1">
      <c r="A1997" s="137">
        <v>1997</v>
      </c>
      <c r="B1997" s="138" t="s">
        <v>2352</v>
      </c>
      <c r="C1997" s="138" t="s">
        <v>2353</v>
      </c>
      <c r="D1997" s="138"/>
      <c r="E1997" s="2">
        <v>0</v>
      </c>
      <c r="F1997" s="2" t="s">
        <v>1051</v>
      </c>
      <c r="G1997" s="2" t="s">
        <v>2933</v>
      </c>
      <c r="H1997" s="2" t="s">
        <v>2934</v>
      </c>
      <c r="I1997" s="139" t="s">
        <v>350</v>
      </c>
      <c r="J1997" s="139" t="s">
        <v>351</v>
      </c>
      <c r="K1997" s="139" t="s">
        <v>612</v>
      </c>
      <c r="L1997" s="139" t="s">
        <v>298</v>
      </c>
      <c r="M1997" s="140" t="s">
        <v>8160</v>
      </c>
      <c r="N1997" s="141">
        <v>30.92</v>
      </c>
      <c r="O1997" s="142">
        <f t="shared" si="155"/>
        <v>210</v>
      </c>
      <c r="P1997" s="2">
        <v>210</v>
      </c>
      <c r="Q1997" s="2"/>
      <c r="R1997" s="143" t="e">
        <f t="shared" si="156"/>
        <v>#DIV/0!</v>
      </c>
      <c r="S1997" s="143">
        <f t="shared" si="157"/>
        <v>0</v>
      </c>
      <c r="T1997" s="144">
        <f>IF(P1997="nio",0,IF(P1997&gt;0,VLOOKUP(K1997,'3-Productie normen'!A:W,VLOOKUP(P1997,'3-Productie normen'!$B$37:$C$59,2,FALSE),FALSE)))/VLOOKUP(B1997,'2-Kosten per locatie'!$A$11:$C$31,3,FALSE)</f>
        <v>0</v>
      </c>
      <c r="U1997" s="144">
        <f t="shared" si="158"/>
        <v>0</v>
      </c>
      <c r="V1997" s="145" t="str">
        <f>VLOOKUP(K1997,'3-Productie normen'!A:AG,29,FALSE)</f>
        <v>L</v>
      </c>
      <c r="W1997" s="145"/>
      <c r="X1997" s="146"/>
      <c r="Y1997" s="147">
        <f t="shared" si="159"/>
        <v>6493.2000000000007</v>
      </c>
    </row>
    <row r="1998" spans="1:25" s="148" customFormat="1" ht="13.9" customHeight="1">
      <c r="A1998" s="137">
        <v>1998</v>
      </c>
      <c r="B1998" s="138" t="s">
        <v>2352</v>
      </c>
      <c r="C1998" s="138" t="s">
        <v>2353</v>
      </c>
      <c r="D1998" s="138"/>
      <c r="E1998" s="2">
        <v>0</v>
      </c>
      <c r="F1998" s="2" t="s">
        <v>1051</v>
      </c>
      <c r="G1998" s="2" t="s">
        <v>2935</v>
      </c>
      <c r="H1998" s="2" t="s">
        <v>2936</v>
      </c>
      <c r="I1998" s="139" t="s">
        <v>350</v>
      </c>
      <c r="J1998" s="139" t="s">
        <v>351</v>
      </c>
      <c r="K1998" s="139" t="s">
        <v>612</v>
      </c>
      <c r="L1998" s="139" t="s">
        <v>298</v>
      </c>
      <c r="M1998" s="140" t="s">
        <v>8160</v>
      </c>
      <c r="N1998" s="141">
        <v>20.440000000000001</v>
      </c>
      <c r="O1998" s="142">
        <f t="shared" si="155"/>
        <v>210</v>
      </c>
      <c r="P1998" s="2">
        <v>210</v>
      </c>
      <c r="Q1998" s="2"/>
      <c r="R1998" s="143" t="e">
        <f t="shared" si="156"/>
        <v>#DIV/0!</v>
      </c>
      <c r="S1998" s="143">
        <f t="shared" si="157"/>
        <v>0</v>
      </c>
      <c r="T1998" s="144">
        <f>IF(P1998="nio",0,IF(P1998&gt;0,VLOOKUP(K1998,'3-Productie normen'!A:W,VLOOKUP(P1998,'3-Productie normen'!$B$37:$C$59,2,FALSE),FALSE)))/VLOOKUP(B1998,'2-Kosten per locatie'!$A$11:$C$31,3,FALSE)</f>
        <v>0</v>
      </c>
      <c r="U1998" s="144">
        <f t="shared" si="158"/>
        <v>0</v>
      </c>
      <c r="V1998" s="145" t="str">
        <f>VLOOKUP(K1998,'3-Productie normen'!A:AG,29,FALSE)</f>
        <v>L</v>
      </c>
      <c r="W1998" s="145"/>
      <c r="X1998" s="146"/>
      <c r="Y1998" s="147">
        <f t="shared" si="159"/>
        <v>4292.4000000000005</v>
      </c>
    </row>
    <row r="1999" spans="1:25" s="148" customFormat="1" ht="13.9" customHeight="1">
      <c r="A1999" s="137">
        <v>1999</v>
      </c>
      <c r="B1999" s="138" t="s">
        <v>2352</v>
      </c>
      <c r="C1999" s="138" t="s">
        <v>2353</v>
      </c>
      <c r="D1999" s="138"/>
      <c r="E1999" s="2">
        <v>0</v>
      </c>
      <c r="F1999" s="2" t="s">
        <v>1051</v>
      </c>
      <c r="G1999" s="2" t="s">
        <v>2937</v>
      </c>
      <c r="H1999" s="2" t="s">
        <v>2938</v>
      </c>
      <c r="I1999" s="139" t="s">
        <v>350</v>
      </c>
      <c r="J1999" s="139" t="s">
        <v>351</v>
      </c>
      <c r="K1999" s="139" t="s">
        <v>612</v>
      </c>
      <c r="L1999" s="139" t="s">
        <v>298</v>
      </c>
      <c r="M1999" s="140" t="s">
        <v>8160</v>
      </c>
      <c r="N1999" s="141">
        <v>20.440000000000001</v>
      </c>
      <c r="O1999" s="142">
        <f t="shared" si="155"/>
        <v>210</v>
      </c>
      <c r="P1999" s="2">
        <v>210</v>
      </c>
      <c r="Q1999" s="2"/>
      <c r="R1999" s="143" t="e">
        <f t="shared" si="156"/>
        <v>#DIV/0!</v>
      </c>
      <c r="S1999" s="143">
        <f t="shared" si="157"/>
        <v>0</v>
      </c>
      <c r="T1999" s="144">
        <f>IF(P1999="nio",0,IF(P1999&gt;0,VLOOKUP(K1999,'3-Productie normen'!A:W,VLOOKUP(P1999,'3-Productie normen'!$B$37:$C$59,2,FALSE),FALSE)))/VLOOKUP(B1999,'2-Kosten per locatie'!$A$11:$C$31,3,FALSE)</f>
        <v>0</v>
      </c>
      <c r="U1999" s="144">
        <f t="shared" si="158"/>
        <v>0</v>
      </c>
      <c r="V1999" s="145" t="str">
        <f>VLOOKUP(K1999,'3-Productie normen'!A:AG,29,FALSE)</f>
        <v>L</v>
      </c>
      <c r="W1999" s="145"/>
      <c r="X1999" s="146"/>
      <c r="Y1999" s="147">
        <f t="shared" si="159"/>
        <v>4292.4000000000005</v>
      </c>
    </row>
    <row r="2000" spans="1:25" s="148" customFormat="1" ht="13.9" customHeight="1">
      <c r="A2000" s="137">
        <v>2000</v>
      </c>
      <c r="B2000" s="138" t="s">
        <v>2352</v>
      </c>
      <c r="C2000" s="138" t="s">
        <v>2353</v>
      </c>
      <c r="D2000" s="138"/>
      <c r="E2000" s="2">
        <v>0</v>
      </c>
      <c r="F2000" s="2" t="s">
        <v>1051</v>
      </c>
      <c r="G2000" s="2" t="s">
        <v>2939</v>
      </c>
      <c r="H2000" s="2" t="s">
        <v>2940</v>
      </c>
      <c r="I2000" s="139" t="s">
        <v>350</v>
      </c>
      <c r="J2000" s="139" t="s">
        <v>351</v>
      </c>
      <c r="K2000" s="139" t="s">
        <v>612</v>
      </c>
      <c r="L2000" s="139" t="s">
        <v>298</v>
      </c>
      <c r="M2000" s="140" t="s">
        <v>8160</v>
      </c>
      <c r="N2000" s="141">
        <v>20.440000000000001</v>
      </c>
      <c r="O2000" s="142">
        <f t="shared" si="155"/>
        <v>210</v>
      </c>
      <c r="P2000" s="2">
        <v>210</v>
      </c>
      <c r="Q2000" s="2"/>
      <c r="R2000" s="143" t="e">
        <f t="shared" si="156"/>
        <v>#DIV/0!</v>
      </c>
      <c r="S2000" s="143">
        <f t="shared" si="157"/>
        <v>0</v>
      </c>
      <c r="T2000" s="144">
        <f>IF(P2000="nio",0,IF(P2000&gt;0,VLOOKUP(K2000,'3-Productie normen'!A:W,VLOOKUP(P2000,'3-Productie normen'!$B$37:$C$59,2,FALSE),FALSE)))/VLOOKUP(B2000,'2-Kosten per locatie'!$A$11:$C$31,3,FALSE)</f>
        <v>0</v>
      </c>
      <c r="U2000" s="144">
        <f t="shared" si="158"/>
        <v>0</v>
      </c>
      <c r="V2000" s="145" t="str">
        <f>VLOOKUP(K2000,'3-Productie normen'!A:AG,29,FALSE)</f>
        <v>L</v>
      </c>
      <c r="W2000" s="145"/>
      <c r="X2000" s="146"/>
      <c r="Y2000" s="147">
        <f t="shared" si="159"/>
        <v>4292.4000000000005</v>
      </c>
    </row>
    <row r="2001" spans="1:25" s="148" customFormat="1" ht="13.9" customHeight="1">
      <c r="A2001" s="137">
        <v>2001</v>
      </c>
      <c r="B2001" s="138" t="s">
        <v>2352</v>
      </c>
      <c r="C2001" s="138" t="s">
        <v>2353</v>
      </c>
      <c r="D2001" s="138"/>
      <c r="E2001" s="2">
        <v>0</v>
      </c>
      <c r="F2001" s="2" t="s">
        <v>1051</v>
      </c>
      <c r="G2001" s="2" t="s">
        <v>2941</v>
      </c>
      <c r="H2001" s="2" t="s">
        <v>2942</v>
      </c>
      <c r="I2001" s="139" t="s">
        <v>350</v>
      </c>
      <c r="J2001" s="139" t="s">
        <v>351</v>
      </c>
      <c r="K2001" s="139" t="s">
        <v>612</v>
      </c>
      <c r="L2001" s="139" t="s">
        <v>298</v>
      </c>
      <c r="M2001" s="140" t="s">
        <v>8160</v>
      </c>
      <c r="N2001" s="141">
        <v>20.440000000000001</v>
      </c>
      <c r="O2001" s="142">
        <f t="shared" si="155"/>
        <v>210</v>
      </c>
      <c r="P2001" s="2">
        <v>210</v>
      </c>
      <c r="Q2001" s="2"/>
      <c r="R2001" s="143" t="e">
        <f t="shared" si="156"/>
        <v>#DIV/0!</v>
      </c>
      <c r="S2001" s="143">
        <f t="shared" si="157"/>
        <v>0</v>
      </c>
      <c r="T2001" s="144">
        <f>IF(P2001="nio",0,IF(P2001&gt;0,VLOOKUP(K2001,'3-Productie normen'!A:W,VLOOKUP(P2001,'3-Productie normen'!$B$37:$C$59,2,FALSE),FALSE)))/VLOOKUP(B2001,'2-Kosten per locatie'!$A$11:$C$31,3,FALSE)</f>
        <v>0</v>
      </c>
      <c r="U2001" s="144">
        <f t="shared" si="158"/>
        <v>0</v>
      </c>
      <c r="V2001" s="145" t="str">
        <f>VLOOKUP(K2001,'3-Productie normen'!A:AG,29,FALSE)</f>
        <v>L</v>
      </c>
      <c r="W2001" s="145"/>
      <c r="X2001" s="146"/>
      <c r="Y2001" s="147">
        <f t="shared" si="159"/>
        <v>4292.4000000000005</v>
      </c>
    </row>
    <row r="2002" spans="1:25" s="148" customFormat="1" ht="13.9" customHeight="1">
      <c r="A2002" s="137">
        <v>2002</v>
      </c>
      <c r="B2002" s="138" t="s">
        <v>2352</v>
      </c>
      <c r="C2002" s="138" t="s">
        <v>2353</v>
      </c>
      <c r="D2002" s="138"/>
      <c r="E2002" s="2">
        <v>0</v>
      </c>
      <c r="F2002" s="2" t="s">
        <v>1051</v>
      </c>
      <c r="G2002" s="2" t="s">
        <v>2943</v>
      </c>
      <c r="H2002" s="2" t="s">
        <v>2944</v>
      </c>
      <c r="I2002" s="139" t="s">
        <v>350</v>
      </c>
      <c r="J2002" s="139" t="s">
        <v>351</v>
      </c>
      <c r="K2002" s="139" t="s">
        <v>612</v>
      </c>
      <c r="L2002" s="139" t="s">
        <v>298</v>
      </c>
      <c r="M2002" s="140" t="s">
        <v>8160</v>
      </c>
      <c r="N2002" s="141">
        <v>19.05</v>
      </c>
      <c r="O2002" s="142">
        <f t="shared" si="155"/>
        <v>210</v>
      </c>
      <c r="P2002" s="2">
        <v>210</v>
      </c>
      <c r="Q2002" s="2"/>
      <c r="R2002" s="143" t="e">
        <f t="shared" si="156"/>
        <v>#DIV/0!</v>
      </c>
      <c r="S2002" s="143">
        <f t="shared" si="157"/>
        <v>0</v>
      </c>
      <c r="T2002" s="144">
        <f>IF(P2002="nio",0,IF(P2002&gt;0,VLOOKUP(K2002,'3-Productie normen'!A:W,VLOOKUP(P2002,'3-Productie normen'!$B$37:$C$59,2,FALSE),FALSE)))/VLOOKUP(B2002,'2-Kosten per locatie'!$A$11:$C$31,3,FALSE)</f>
        <v>0</v>
      </c>
      <c r="U2002" s="144">
        <f t="shared" si="158"/>
        <v>0</v>
      </c>
      <c r="V2002" s="145" t="str">
        <f>VLOOKUP(K2002,'3-Productie normen'!A:AG,29,FALSE)</f>
        <v>L</v>
      </c>
      <c r="W2002" s="145"/>
      <c r="X2002" s="146"/>
      <c r="Y2002" s="147">
        <f t="shared" si="159"/>
        <v>4000.5</v>
      </c>
    </row>
    <row r="2003" spans="1:25" s="148" customFormat="1" ht="13.9" customHeight="1">
      <c r="A2003" s="137">
        <v>2003</v>
      </c>
      <c r="B2003" s="138" t="s">
        <v>2352</v>
      </c>
      <c r="C2003" s="138" t="s">
        <v>2353</v>
      </c>
      <c r="D2003" s="138"/>
      <c r="E2003" s="2">
        <v>0</v>
      </c>
      <c r="F2003" s="2" t="s">
        <v>1051</v>
      </c>
      <c r="G2003" s="2" t="s">
        <v>2945</v>
      </c>
      <c r="H2003" s="2" t="s">
        <v>2946</v>
      </c>
      <c r="I2003" s="139" t="s">
        <v>267</v>
      </c>
      <c r="J2003" s="139" t="s">
        <v>267</v>
      </c>
      <c r="K2003" s="139" t="s">
        <v>267</v>
      </c>
      <c r="L2003" s="139" t="s">
        <v>298</v>
      </c>
      <c r="M2003" s="140" t="s">
        <v>8160</v>
      </c>
      <c r="N2003" s="141">
        <v>22.25</v>
      </c>
      <c r="O2003" s="142">
        <f t="shared" si="155"/>
        <v>2</v>
      </c>
      <c r="P2003" s="2">
        <v>2</v>
      </c>
      <c r="Q2003" s="2"/>
      <c r="R2003" s="143" t="e">
        <f t="shared" si="156"/>
        <v>#DIV/0!</v>
      </c>
      <c r="S2003" s="143">
        <f t="shared" si="157"/>
        <v>0</v>
      </c>
      <c r="T2003" s="144">
        <f>IF(P2003="nio",0,IF(P2003&gt;0,VLOOKUP(K2003,'3-Productie normen'!A:W,VLOOKUP(P2003,'3-Productie normen'!$B$37:$C$59,2,FALSE),FALSE)))/VLOOKUP(B2003,'2-Kosten per locatie'!$A$11:$C$31,3,FALSE)</f>
        <v>0</v>
      </c>
      <c r="U2003" s="144">
        <f t="shared" si="158"/>
        <v>0</v>
      </c>
      <c r="V2003" s="145" t="str">
        <f>VLOOKUP(K2003,'3-Productie normen'!A:AG,29,FALSE)</f>
        <v>V</v>
      </c>
      <c r="W2003" s="145"/>
      <c r="X2003" s="146"/>
      <c r="Y2003" s="147">
        <f t="shared" si="159"/>
        <v>44.5</v>
      </c>
    </row>
    <row r="2004" spans="1:25" s="148" customFormat="1" ht="13.9" customHeight="1">
      <c r="A2004" s="137">
        <v>2004</v>
      </c>
      <c r="B2004" s="138" t="s">
        <v>2352</v>
      </c>
      <c r="C2004" s="138" t="s">
        <v>2353</v>
      </c>
      <c r="D2004" s="138"/>
      <c r="E2004" s="2">
        <v>0</v>
      </c>
      <c r="F2004" s="2" t="s">
        <v>1051</v>
      </c>
      <c r="G2004" s="2" t="s">
        <v>2947</v>
      </c>
      <c r="H2004" s="2" t="s">
        <v>2948</v>
      </c>
      <c r="I2004" s="139" t="s">
        <v>257</v>
      </c>
      <c r="J2004" s="139" t="s">
        <v>258</v>
      </c>
      <c r="K2004" s="139" t="s">
        <v>259</v>
      </c>
      <c r="L2004" s="139" t="s">
        <v>2376</v>
      </c>
      <c r="M2004" s="140"/>
      <c r="N2004" s="141">
        <v>165.24</v>
      </c>
      <c r="O2004" s="142">
        <f t="shared" si="155"/>
        <v>0</v>
      </c>
      <c r="P2004" s="2" t="s">
        <v>477</v>
      </c>
      <c r="Q2004" s="2"/>
      <c r="R2004" s="143">
        <f t="shared" si="156"/>
        <v>0</v>
      </c>
      <c r="S2004" s="143">
        <f t="shared" si="157"/>
        <v>0</v>
      </c>
      <c r="T2004" s="144">
        <f>IF(P2004="nio",0,IF(P2004&gt;0,VLOOKUP(K2004,'3-Productie normen'!A:W,VLOOKUP(P2004,'3-Productie normen'!$B$37:$C$59,2,FALSE),FALSE)))/VLOOKUP(B2004,'2-Kosten per locatie'!$A$11:$C$31,3,FALSE)</f>
        <v>0</v>
      </c>
      <c r="U2004" s="144">
        <f t="shared" si="158"/>
        <v>0</v>
      </c>
      <c r="V2004" s="145">
        <f>VLOOKUP(K2004,'3-Productie normen'!A:AG,29,FALSE)</f>
        <v>0</v>
      </c>
      <c r="W2004" s="145"/>
      <c r="X2004" s="146"/>
      <c r="Y2004" s="147">
        <f t="shared" si="159"/>
        <v>0</v>
      </c>
    </row>
    <row r="2005" spans="1:25" s="148" customFormat="1" ht="13.9" customHeight="1">
      <c r="A2005" s="137">
        <v>2005</v>
      </c>
      <c r="B2005" s="138" t="s">
        <v>2352</v>
      </c>
      <c r="C2005" s="138" t="s">
        <v>2353</v>
      </c>
      <c r="D2005" s="138"/>
      <c r="E2005" s="2">
        <v>0</v>
      </c>
      <c r="F2005" s="2" t="s">
        <v>1051</v>
      </c>
      <c r="G2005" s="2" t="s">
        <v>2949</v>
      </c>
      <c r="H2005" s="2" t="s">
        <v>2950</v>
      </c>
      <c r="I2005" s="139" t="s">
        <v>267</v>
      </c>
      <c r="J2005" s="139" t="s">
        <v>267</v>
      </c>
      <c r="K2005" s="139" t="s">
        <v>267</v>
      </c>
      <c r="L2005" s="139" t="s">
        <v>298</v>
      </c>
      <c r="M2005" s="140" t="s">
        <v>8160</v>
      </c>
      <c r="N2005" s="141">
        <v>89.22</v>
      </c>
      <c r="O2005" s="142">
        <f t="shared" si="155"/>
        <v>2</v>
      </c>
      <c r="P2005" s="2">
        <v>2</v>
      </c>
      <c r="Q2005" s="2"/>
      <c r="R2005" s="143" t="e">
        <f t="shared" si="156"/>
        <v>#DIV/0!</v>
      </c>
      <c r="S2005" s="143">
        <f t="shared" si="157"/>
        <v>0</v>
      </c>
      <c r="T2005" s="144">
        <f>IF(P2005="nio",0,IF(P2005&gt;0,VLOOKUP(K2005,'3-Productie normen'!A:W,VLOOKUP(P2005,'3-Productie normen'!$B$37:$C$59,2,FALSE),FALSE)))/VLOOKUP(B2005,'2-Kosten per locatie'!$A$11:$C$31,3,FALSE)</f>
        <v>0</v>
      </c>
      <c r="U2005" s="144">
        <f t="shared" si="158"/>
        <v>0</v>
      </c>
      <c r="V2005" s="145" t="str">
        <f>VLOOKUP(K2005,'3-Productie normen'!A:AG,29,FALSE)</f>
        <v>V</v>
      </c>
      <c r="W2005" s="145"/>
      <c r="X2005" s="146"/>
      <c r="Y2005" s="147">
        <f t="shared" si="159"/>
        <v>178.44</v>
      </c>
    </row>
    <row r="2006" spans="1:25" s="148" customFormat="1" ht="13.9" customHeight="1">
      <c r="A2006" s="137">
        <v>2006</v>
      </c>
      <c r="B2006" s="138" t="s">
        <v>2352</v>
      </c>
      <c r="C2006" s="138" t="s">
        <v>2353</v>
      </c>
      <c r="D2006" s="138"/>
      <c r="E2006" s="2">
        <v>0</v>
      </c>
      <c r="F2006" s="2" t="s">
        <v>1051</v>
      </c>
      <c r="G2006" s="2" t="s">
        <v>2951</v>
      </c>
      <c r="H2006" s="2" t="s">
        <v>2952</v>
      </c>
      <c r="I2006" s="139" t="s">
        <v>272</v>
      </c>
      <c r="J2006" s="139" t="s">
        <v>2464</v>
      </c>
      <c r="K2006" s="139" t="s">
        <v>478</v>
      </c>
      <c r="L2006" s="139" t="s">
        <v>298</v>
      </c>
      <c r="M2006" s="140" t="s">
        <v>8160</v>
      </c>
      <c r="N2006" s="141">
        <v>56.35</v>
      </c>
      <c r="O2006" s="142">
        <f t="shared" si="155"/>
        <v>210</v>
      </c>
      <c r="P2006" s="2">
        <v>210</v>
      </c>
      <c r="Q2006" s="2"/>
      <c r="R2006" s="143" t="e">
        <f t="shared" si="156"/>
        <v>#DIV/0!</v>
      </c>
      <c r="S2006" s="143">
        <f t="shared" si="157"/>
        <v>0</v>
      </c>
      <c r="T2006" s="144">
        <f>IF(P2006="nio",0,IF(P2006&gt;0,VLOOKUP(K2006,'3-Productie normen'!A:W,VLOOKUP(P2006,'3-Productie normen'!$B$37:$C$59,2,FALSE),FALSE)))/VLOOKUP(B2006,'2-Kosten per locatie'!$A$11:$C$31,3,FALSE)</f>
        <v>0</v>
      </c>
      <c r="U2006" s="144">
        <f t="shared" si="158"/>
        <v>0</v>
      </c>
      <c r="V2006" s="145" t="str">
        <f>VLOOKUP(K2006,'3-Productie normen'!A:AG,29,FALSE)</f>
        <v>B</v>
      </c>
      <c r="W2006" s="145"/>
      <c r="X2006" s="146"/>
      <c r="Y2006" s="147">
        <f t="shared" si="159"/>
        <v>11833.5</v>
      </c>
    </row>
    <row r="2007" spans="1:25" s="148" customFormat="1" ht="13.9" customHeight="1">
      <c r="A2007" s="137">
        <v>2007</v>
      </c>
      <c r="B2007" s="138" t="s">
        <v>2352</v>
      </c>
      <c r="C2007" s="138" t="s">
        <v>2353</v>
      </c>
      <c r="D2007" s="138"/>
      <c r="E2007" s="2">
        <v>0</v>
      </c>
      <c r="F2007" s="2" t="s">
        <v>1051</v>
      </c>
      <c r="G2007" s="2" t="s">
        <v>2953</v>
      </c>
      <c r="H2007" s="2" t="s">
        <v>2954</v>
      </c>
      <c r="I2007" s="139" t="s">
        <v>277</v>
      </c>
      <c r="J2007" s="139" t="s">
        <v>277</v>
      </c>
      <c r="K2007" s="139" t="s">
        <v>478</v>
      </c>
      <c r="L2007" s="139" t="s">
        <v>294</v>
      </c>
      <c r="M2007" s="140"/>
      <c r="N2007" s="141">
        <v>86.95</v>
      </c>
      <c r="O2007" s="142">
        <f t="shared" si="155"/>
        <v>84</v>
      </c>
      <c r="P2007" s="2">
        <v>84</v>
      </c>
      <c r="Q2007" s="2"/>
      <c r="R2007" s="143" t="e">
        <f t="shared" si="156"/>
        <v>#DIV/0!</v>
      </c>
      <c r="S2007" s="143">
        <f t="shared" si="157"/>
        <v>0</v>
      </c>
      <c r="T2007" s="144">
        <f>IF(P2007="nio",0,IF(P2007&gt;0,VLOOKUP(K2007,'3-Productie normen'!A:W,VLOOKUP(P2007,'3-Productie normen'!$B$37:$C$59,2,FALSE),FALSE)))/VLOOKUP(B2007,'2-Kosten per locatie'!$A$11:$C$31,3,FALSE)</f>
        <v>0</v>
      </c>
      <c r="U2007" s="144">
        <f t="shared" si="158"/>
        <v>0</v>
      </c>
      <c r="V2007" s="145" t="str">
        <f>VLOOKUP(K2007,'3-Productie normen'!A:AG,29,FALSE)</f>
        <v>B</v>
      </c>
      <c r="W2007" s="145"/>
      <c r="X2007" s="146"/>
      <c r="Y2007" s="147">
        <f t="shared" si="159"/>
        <v>7303.8</v>
      </c>
    </row>
    <row r="2008" spans="1:25" s="148" customFormat="1" ht="13.9" customHeight="1">
      <c r="A2008" s="137">
        <v>2008</v>
      </c>
      <c r="B2008" s="138" t="s">
        <v>2352</v>
      </c>
      <c r="C2008" s="138" t="s">
        <v>2353</v>
      </c>
      <c r="D2008" s="138"/>
      <c r="E2008" s="2">
        <v>0</v>
      </c>
      <c r="F2008" s="2" t="s">
        <v>1051</v>
      </c>
      <c r="G2008" s="2" t="s">
        <v>2955</v>
      </c>
      <c r="H2008" s="2"/>
      <c r="I2008" s="139" t="s">
        <v>350</v>
      </c>
      <c r="J2008" s="139" t="s">
        <v>351</v>
      </c>
      <c r="K2008" s="139" t="s">
        <v>612</v>
      </c>
      <c r="L2008" s="139" t="s">
        <v>298</v>
      </c>
      <c r="M2008" s="140" t="s">
        <v>8160</v>
      </c>
      <c r="N2008" s="141">
        <v>58.14</v>
      </c>
      <c r="O2008" s="142">
        <f t="shared" si="155"/>
        <v>210</v>
      </c>
      <c r="P2008" s="2">
        <v>210</v>
      </c>
      <c r="Q2008" s="2"/>
      <c r="R2008" s="143" t="e">
        <f t="shared" si="156"/>
        <v>#DIV/0!</v>
      </c>
      <c r="S2008" s="143">
        <f t="shared" si="157"/>
        <v>0</v>
      </c>
      <c r="T2008" s="144">
        <f>IF(P2008="nio",0,IF(P2008&gt;0,VLOOKUP(K2008,'3-Productie normen'!A:W,VLOOKUP(P2008,'3-Productie normen'!$B$37:$C$59,2,FALSE),FALSE)))/VLOOKUP(B2008,'2-Kosten per locatie'!$A$11:$C$31,3,FALSE)</f>
        <v>0</v>
      </c>
      <c r="U2008" s="144">
        <f t="shared" si="158"/>
        <v>0</v>
      </c>
      <c r="V2008" s="145" t="str">
        <f>VLOOKUP(K2008,'3-Productie normen'!A:AG,29,FALSE)</f>
        <v>L</v>
      </c>
      <c r="W2008" s="145"/>
      <c r="X2008" s="146"/>
      <c r="Y2008" s="147">
        <f t="shared" si="159"/>
        <v>12209.4</v>
      </c>
    </row>
    <row r="2009" spans="1:25" s="148" customFormat="1" ht="13.9" customHeight="1">
      <c r="A2009" s="137">
        <v>2009</v>
      </c>
      <c r="B2009" s="138" t="s">
        <v>2352</v>
      </c>
      <c r="C2009" s="138" t="s">
        <v>2354</v>
      </c>
      <c r="D2009" s="138"/>
      <c r="E2009" s="2">
        <v>0</v>
      </c>
      <c r="F2009" s="2" t="s">
        <v>2956</v>
      </c>
      <c r="G2009" s="2" t="s">
        <v>1917</v>
      </c>
      <c r="H2009" s="2"/>
      <c r="I2009" s="139"/>
      <c r="J2009" s="139" t="s">
        <v>2957</v>
      </c>
      <c r="K2009" s="139" t="s">
        <v>321</v>
      </c>
      <c r="L2009" s="139" t="s">
        <v>2958</v>
      </c>
      <c r="M2009" s="140"/>
      <c r="N2009" s="141">
        <v>12.8</v>
      </c>
      <c r="O2009" s="142">
        <f t="shared" si="155"/>
        <v>420</v>
      </c>
      <c r="P2009" s="2">
        <v>210</v>
      </c>
      <c r="Q2009" s="2">
        <v>210</v>
      </c>
      <c r="R2009" s="143" t="e">
        <f t="shared" si="156"/>
        <v>#DIV/0!</v>
      </c>
      <c r="S2009" s="143" t="e">
        <f t="shared" si="157"/>
        <v>#DIV/0!</v>
      </c>
      <c r="T2009" s="144">
        <f>IF(P2009="nio",0,IF(P2009&gt;0,VLOOKUP(K2009,'3-Productie normen'!A:W,VLOOKUP(P2009,'3-Productie normen'!$B$37:$C$59,2,FALSE),FALSE)))/VLOOKUP(B2009,'2-Kosten per locatie'!$A$11:$C$31,3,FALSE)</f>
        <v>0</v>
      </c>
      <c r="U2009" s="144">
        <f t="shared" si="158"/>
        <v>0</v>
      </c>
      <c r="V2009" s="145" t="str">
        <f>VLOOKUP(K2009,'3-Productie normen'!A:AG,29,FALSE)</f>
        <v>S</v>
      </c>
      <c r="W2009" s="145"/>
      <c r="X2009" s="146"/>
      <c r="Y2009" s="147">
        <f t="shared" si="159"/>
        <v>5376</v>
      </c>
    </row>
    <row r="2010" spans="1:25" s="148" customFormat="1" ht="13.9" customHeight="1">
      <c r="A2010" s="137">
        <v>2010</v>
      </c>
      <c r="B2010" s="138" t="s">
        <v>2352</v>
      </c>
      <c r="C2010" s="138" t="s">
        <v>2354</v>
      </c>
      <c r="D2010" s="138"/>
      <c r="E2010" s="2">
        <v>0</v>
      </c>
      <c r="F2010" s="2" t="s">
        <v>2956</v>
      </c>
      <c r="G2010" s="2" t="s">
        <v>1919</v>
      </c>
      <c r="H2010" s="2"/>
      <c r="I2010" s="139"/>
      <c r="J2010" s="139" t="s">
        <v>2957</v>
      </c>
      <c r="K2010" s="139" t="s">
        <v>321</v>
      </c>
      <c r="L2010" s="139" t="s">
        <v>2958</v>
      </c>
      <c r="M2010" s="140"/>
      <c r="N2010" s="141">
        <v>30.3</v>
      </c>
      <c r="O2010" s="142">
        <f t="shared" si="155"/>
        <v>420</v>
      </c>
      <c r="P2010" s="2">
        <v>210</v>
      </c>
      <c r="Q2010" s="2">
        <v>210</v>
      </c>
      <c r="R2010" s="143" t="e">
        <f t="shared" si="156"/>
        <v>#DIV/0!</v>
      </c>
      <c r="S2010" s="143" t="e">
        <f t="shared" si="157"/>
        <v>#DIV/0!</v>
      </c>
      <c r="T2010" s="144">
        <f>IF(P2010="nio",0,IF(P2010&gt;0,VLOOKUP(K2010,'3-Productie normen'!A:W,VLOOKUP(P2010,'3-Productie normen'!$B$37:$C$59,2,FALSE),FALSE)))/VLOOKUP(B2010,'2-Kosten per locatie'!$A$11:$C$31,3,FALSE)</f>
        <v>0</v>
      </c>
      <c r="U2010" s="144">
        <f t="shared" si="158"/>
        <v>0</v>
      </c>
      <c r="V2010" s="145" t="str">
        <f>VLOOKUP(K2010,'3-Productie normen'!A:AG,29,FALSE)</f>
        <v>S</v>
      </c>
      <c r="W2010" s="145"/>
      <c r="X2010" s="146"/>
      <c r="Y2010" s="147">
        <f t="shared" si="159"/>
        <v>12726</v>
      </c>
    </row>
    <row r="2011" spans="1:25" s="148" customFormat="1" ht="13.9" customHeight="1">
      <c r="A2011" s="137">
        <v>2011</v>
      </c>
      <c r="B2011" s="138" t="s">
        <v>2352</v>
      </c>
      <c r="C2011" s="138" t="s">
        <v>2354</v>
      </c>
      <c r="D2011" s="138"/>
      <c r="E2011" s="2">
        <v>0</v>
      </c>
      <c r="F2011" s="2" t="s">
        <v>2956</v>
      </c>
      <c r="G2011" s="2" t="s">
        <v>1922</v>
      </c>
      <c r="H2011" s="2"/>
      <c r="I2011" s="139"/>
      <c r="J2011" s="139" t="s">
        <v>2957</v>
      </c>
      <c r="K2011" s="139" t="s">
        <v>321</v>
      </c>
      <c r="L2011" s="139" t="s">
        <v>2958</v>
      </c>
      <c r="M2011" s="140"/>
      <c r="N2011" s="141">
        <v>10.1</v>
      </c>
      <c r="O2011" s="142">
        <f t="shared" si="155"/>
        <v>420</v>
      </c>
      <c r="P2011" s="2">
        <v>210</v>
      </c>
      <c r="Q2011" s="2">
        <v>210</v>
      </c>
      <c r="R2011" s="143" t="e">
        <f t="shared" si="156"/>
        <v>#DIV/0!</v>
      </c>
      <c r="S2011" s="143" t="e">
        <f t="shared" si="157"/>
        <v>#DIV/0!</v>
      </c>
      <c r="T2011" s="144">
        <f>IF(P2011="nio",0,IF(P2011&gt;0,VLOOKUP(K2011,'3-Productie normen'!A:W,VLOOKUP(P2011,'3-Productie normen'!$B$37:$C$59,2,FALSE),FALSE)))/VLOOKUP(B2011,'2-Kosten per locatie'!$A$11:$C$31,3,FALSE)</f>
        <v>0</v>
      </c>
      <c r="U2011" s="144">
        <f t="shared" si="158"/>
        <v>0</v>
      </c>
      <c r="V2011" s="145" t="str">
        <f>VLOOKUP(K2011,'3-Productie normen'!A:AG,29,FALSE)</f>
        <v>S</v>
      </c>
      <c r="W2011" s="145"/>
      <c r="X2011" s="146"/>
      <c r="Y2011" s="147">
        <f t="shared" si="159"/>
        <v>4242</v>
      </c>
    </row>
    <row r="2012" spans="1:25" s="148" customFormat="1" ht="13.9" customHeight="1">
      <c r="A2012" s="137">
        <v>2012</v>
      </c>
      <c r="B2012" s="138" t="s">
        <v>2352</v>
      </c>
      <c r="C2012" s="138" t="s">
        <v>2354</v>
      </c>
      <c r="D2012" s="138"/>
      <c r="E2012" s="2">
        <v>0</v>
      </c>
      <c r="F2012" s="2" t="s">
        <v>2956</v>
      </c>
      <c r="G2012" s="2" t="s">
        <v>1924</v>
      </c>
      <c r="H2012" s="2"/>
      <c r="I2012" s="139"/>
      <c r="J2012" s="139" t="s">
        <v>2957</v>
      </c>
      <c r="K2012" s="139" t="s">
        <v>321</v>
      </c>
      <c r="L2012" s="139" t="s">
        <v>2958</v>
      </c>
      <c r="M2012" s="140"/>
      <c r="N2012" s="141">
        <v>33.799999999999997</v>
      </c>
      <c r="O2012" s="142">
        <f t="shared" si="155"/>
        <v>420</v>
      </c>
      <c r="P2012" s="2">
        <v>210</v>
      </c>
      <c r="Q2012" s="2">
        <v>210</v>
      </c>
      <c r="R2012" s="143" t="e">
        <f t="shared" si="156"/>
        <v>#DIV/0!</v>
      </c>
      <c r="S2012" s="143" t="e">
        <f t="shared" si="157"/>
        <v>#DIV/0!</v>
      </c>
      <c r="T2012" s="144">
        <f>IF(P2012="nio",0,IF(P2012&gt;0,VLOOKUP(K2012,'3-Productie normen'!A:W,VLOOKUP(P2012,'3-Productie normen'!$B$37:$C$59,2,FALSE),FALSE)))/VLOOKUP(B2012,'2-Kosten per locatie'!$A$11:$C$31,3,FALSE)</f>
        <v>0</v>
      </c>
      <c r="U2012" s="144">
        <f t="shared" si="158"/>
        <v>0</v>
      </c>
      <c r="V2012" s="145" t="str">
        <f>VLOOKUP(K2012,'3-Productie normen'!A:AG,29,FALSE)</f>
        <v>S</v>
      </c>
      <c r="W2012" s="145"/>
      <c r="X2012" s="146"/>
      <c r="Y2012" s="147">
        <f t="shared" si="159"/>
        <v>14195.999999999998</v>
      </c>
    </row>
    <row r="2013" spans="1:25" s="148" customFormat="1" ht="13.9" customHeight="1">
      <c r="A2013" s="137">
        <v>2013</v>
      </c>
      <c r="B2013" s="138" t="s">
        <v>2352</v>
      </c>
      <c r="C2013" s="138" t="s">
        <v>2354</v>
      </c>
      <c r="D2013" s="138"/>
      <c r="E2013" s="2">
        <v>0</v>
      </c>
      <c r="F2013" s="2" t="s">
        <v>2956</v>
      </c>
      <c r="G2013" s="2" t="s">
        <v>1926</v>
      </c>
      <c r="H2013" s="2"/>
      <c r="I2013" s="139"/>
      <c r="J2013" s="139" t="s">
        <v>2957</v>
      </c>
      <c r="K2013" s="139" t="s">
        <v>321</v>
      </c>
      <c r="L2013" s="139" t="s">
        <v>2958</v>
      </c>
      <c r="M2013" s="140"/>
      <c r="N2013" s="141">
        <v>9.9</v>
      </c>
      <c r="O2013" s="142">
        <f t="shared" si="155"/>
        <v>420</v>
      </c>
      <c r="P2013" s="2">
        <v>210</v>
      </c>
      <c r="Q2013" s="2">
        <v>210</v>
      </c>
      <c r="R2013" s="143" t="e">
        <f t="shared" si="156"/>
        <v>#DIV/0!</v>
      </c>
      <c r="S2013" s="143" t="e">
        <f t="shared" si="157"/>
        <v>#DIV/0!</v>
      </c>
      <c r="T2013" s="144">
        <f>IF(P2013="nio",0,IF(P2013&gt;0,VLOOKUP(K2013,'3-Productie normen'!A:W,VLOOKUP(P2013,'3-Productie normen'!$B$37:$C$59,2,FALSE),FALSE)))/VLOOKUP(B2013,'2-Kosten per locatie'!$A$11:$C$31,3,FALSE)</f>
        <v>0</v>
      </c>
      <c r="U2013" s="144">
        <f t="shared" si="158"/>
        <v>0</v>
      </c>
      <c r="V2013" s="145" t="str">
        <f>VLOOKUP(K2013,'3-Productie normen'!A:AG,29,FALSE)</f>
        <v>S</v>
      </c>
      <c r="W2013" s="145"/>
      <c r="X2013" s="146"/>
      <c r="Y2013" s="147">
        <f t="shared" si="159"/>
        <v>4158</v>
      </c>
    </row>
    <row r="2014" spans="1:25" s="148" customFormat="1" ht="13.9" customHeight="1">
      <c r="A2014" s="137">
        <v>2014</v>
      </c>
      <c r="B2014" s="138" t="s">
        <v>2352</v>
      </c>
      <c r="C2014" s="138" t="s">
        <v>2354</v>
      </c>
      <c r="D2014" s="138"/>
      <c r="E2014" s="2">
        <v>0</v>
      </c>
      <c r="F2014" s="2" t="s">
        <v>2956</v>
      </c>
      <c r="G2014" s="2" t="s">
        <v>1655</v>
      </c>
      <c r="H2014" s="2"/>
      <c r="I2014" s="139"/>
      <c r="J2014" s="139" t="s">
        <v>2957</v>
      </c>
      <c r="K2014" s="139" t="s">
        <v>321</v>
      </c>
      <c r="L2014" s="139" t="s">
        <v>2958</v>
      </c>
      <c r="M2014" s="140"/>
      <c r="N2014" s="141">
        <v>12.8</v>
      </c>
      <c r="O2014" s="142">
        <f t="shared" si="155"/>
        <v>420</v>
      </c>
      <c r="P2014" s="2">
        <v>210</v>
      </c>
      <c r="Q2014" s="2">
        <v>210</v>
      </c>
      <c r="R2014" s="143" t="e">
        <f t="shared" si="156"/>
        <v>#DIV/0!</v>
      </c>
      <c r="S2014" s="143" t="e">
        <f t="shared" si="157"/>
        <v>#DIV/0!</v>
      </c>
      <c r="T2014" s="144">
        <f>IF(P2014="nio",0,IF(P2014&gt;0,VLOOKUP(K2014,'3-Productie normen'!A:W,VLOOKUP(P2014,'3-Productie normen'!$B$37:$C$59,2,FALSE),FALSE)))/VLOOKUP(B2014,'2-Kosten per locatie'!$A$11:$C$31,3,FALSE)</f>
        <v>0</v>
      </c>
      <c r="U2014" s="144">
        <f t="shared" si="158"/>
        <v>0</v>
      </c>
      <c r="V2014" s="145" t="str">
        <f>VLOOKUP(K2014,'3-Productie normen'!A:AG,29,FALSE)</f>
        <v>S</v>
      </c>
      <c r="W2014" s="145"/>
      <c r="X2014" s="146"/>
      <c r="Y2014" s="147">
        <f t="shared" si="159"/>
        <v>5376</v>
      </c>
    </row>
    <row r="2015" spans="1:25" s="148" customFormat="1" ht="13.9" customHeight="1">
      <c r="A2015" s="137">
        <v>2015</v>
      </c>
      <c r="B2015" s="138" t="s">
        <v>2352</v>
      </c>
      <c r="C2015" s="138" t="s">
        <v>2354</v>
      </c>
      <c r="D2015" s="138"/>
      <c r="E2015" s="2">
        <v>0</v>
      </c>
      <c r="F2015" s="2" t="s">
        <v>2956</v>
      </c>
      <c r="G2015" s="2" t="s">
        <v>2959</v>
      </c>
      <c r="H2015" s="2"/>
      <c r="I2015" s="139"/>
      <c r="J2015" s="139" t="s">
        <v>1514</v>
      </c>
      <c r="K2015" s="139" t="s">
        <v>478</v>
      </c>
      <c r="L2015" s="139" t="s">
        <v>2958</v>
      </c>
      <c r="M2015" s="140"/>
      <c r="N2015" s="141">
        <v>68.8</v>
      </c>
      <c r="O2015" s="142">
        <f t="shared" si="155"/>
        <v>84</v>
      </c>
      <c r="P2015" s="2">
        <v>84</v>
      </c>
      <c r="Q2015" s="2"/>
      <c r="R2015" s="143" t="e">
        <f t="shared" si="156"/>
        <v>#DIV/0!</v>
      </c>
      <c r="S2015" s="143">
        <f t="shared" si="157"/>
        <v>0</v>
      </c>
      <c r="T2015" s="144">
        <f>IF(P2015="nio",0,IF(P2015&gt;0,VLOOKUP(K2015,'3-Productie normen'!A:W,VLOOKUP(P2015,'3-Productie normen'!$B$37:$C$59,2,FALSE),FALSE)))/VLOOKUP(B2015,'2-Kosten per locatie'!$A$11:$C$31,3,FALSE)</f>
        <v>0</v>
      </c>
      <c r="U2015" s="144">
        <f t="shared" si="158"/>
        <v>0</v>
      </c>
      <c r="V2015" s="145" t="str">
        <f>VLOOKUP(K2015,'3-Productie normen'!A:AG,29,FALSE)</f>
        <v>B</v>
      </c>
      <c r="W2015" s="145"/>
      <c r="X2015" s="146"/>
      <c r="Y2015" s="147">
        <f t="shared" si="159"/>
        <v>5779.2</v>
      </c>
    </row>
    <row r="2016" spans="1:25" s="148" customFormat="1" ht="13.9" customHeight="1">
      <c r="A2016" s="137">
        <v>2016</v>
      </c>
      <c r="B2016" s="138" t="s">
        <v>2352</v>
      </c>
      <c r="C2016" s="138" t="s">
        <v>2354</v>
      </c>
      <c r="D2016" s="138"/>
      <c r="E2016" s="2">
        <v>0</v>
      </c>
      <c r="F2016" s="2" t="s">
        <v>2956</v>
      </c>
      <c r="G2016" s="2" t="s">
        <v>2960</v>
      </c>
      <c r="H2016" s="2"/>
      <c r="I2016" s="139"/>
      <c r="J2016" s="139" t="s">
        <v>1514</v>
      </c>
      <c r="K2016" s="139" t="s">
        <v>478</v>
      </c>
      <c r="L2016" s="139" t="s">
        <v>2958</v>
      </c>
      <c r="M2016" s="140"/>
      <c r="N2016" s="141">
        <v>19</v>
      </c>
      <c r="O2016" s="142">
        <f t="shared" si="155"/>
        <v>84</v>
      </c>
      <c r="P2016" s="2">
        <v>84</v>
      </c>
      <c r="Q2016" s="2"/>
      <c r="R2016" s="143" t="e">
        <f t="shared" si="156"/>
        <v>#DIV/0!</v>
      </c>
      <c r="S2016" s="143">
        <f t="shared" si="157"/>
        <v>0</v>
      </c>
      <c r="T2016" s="144">
        <f>IF(P2016="nio",0,IF(P2016&gt;0,VLOOKUP(K2016,'3-Productie normen'!A:W,VLOOKUP(P2016,'3-Productie normen'!$B$37:$C$59,2,FALSE),FALSE)))/VLOOKUP(B2016,'2-Kosten per locatie'!$A$11:$C$31,3,FALSE)</f>
        <v>0</v>
      </c>
      <c r="U2016" s="144">
        <f t="shared" si="158"/>
        <v>0</v>
      </c>
      <c r="V2016" s="145" t="str">
        <f>VLOOKUP(K2016,'3-Productie normen'!A:AG,29,FALSE)</f>
        <v>B</v>
      </c>
      <c r="W2016" s="145"/>
      <c r="X2016" s="146"/>
      <c r="Y2016" s="147">
        <f t="shared" si="159"/>
        <v>1596</v>
      </c>
    </row>
    <row r="2017" spans="1:25" s="148" customFormat="1" ht="13.9" customHeight="1">
      <c r="A2017" s="137">
        <v>2017</v>
      </c>
      <c r="B2017" s="138" t="s">
        <v>2352</v>
      </c>
      <c r="C2017" s="138" t="s">
        <v>2354</v>
      </c>
      <c r="D2017" s="138"/>
      <c r="E2017" s="2">
        <v>0</v>
      </c>
      <c r="F2017" s="2" t="s">
        <v>2956</v>
      </c>
      <c r="G2017" s="2" t="s">
        <v>1673</v>
      </c>
      <c r="H2017" s="2"/>
      <c r="I2017" s="139"/>
      <c r="J2017" s="139" t="s">
        <v>1514</v>
      </c>
      <c r="K2017" s="139" t="s">
        <v>478</v>
      </c>
      <c r="L2017" s="139" t="s">
        <v>2958</v>
      </c>
      <c r="M2017" s="140"/>
      <c r="N2017" s="141">
        <v>57.5</v>
      </c>
      <c r="O2017" s="142">
        <f t="shared" si="155"/>
        <v>84</v>
      </c>
      <c r="P2017" s="2">
        <v>84</v>
      </c>
      <c r="Q2017" s="2"/>
      <c r="R2017" s="143" t="e">
        <f t="shared" si="156"/>
        <v>#DIV/0!</v>
      </c>
      <c r="S2017" s="143">
        <f t="shared" si="157"/>
        <v>0</v>
      </c>
      <c r="T2017" s="144">
        <f>IF(P2017="nio",0,IF(P2017&gt;0,VLOOKUP(K2017,'3-Productie normen'!A:W,VLOOKUP(P2017,'3-Productie normen'!$B$37:$C$59,2,FALSE),FALSE)))/VLOOKUP(B2017,'2-Kosten per locatie'!$A$11:$C$31,3,FALSE)</f>
        <v>0</v>
      </c>
      <c r="U2017" s="144">
        <f t="shared" si="158"/>
        <v>0</v>
      </c>
      <c r="V2017" s="145" t="str">
        <f>VLOOKUP(K2017,'3-Productie normen'!A:AG,29,FALSE)</f>
        <v>B</v>
      </c>
      <c r="W2017" s="145"/>
      <c r="X2017" s="146"/>
      <c r="Y2017" s="147">
        <f t="shared" si="159"/>
        <v>4830</v>
      </c>
    </row>
    <row r="2018" spans="1:25" s="148" customFormat="1" ht="13.9" customHeight="1">
      <c r="A2018" s="137">
        <v>2018</v>
      </c>
      <c r="B2018" s="138" t="s">
        <v>2352</v>
      </c>
      <c r="C2018" s="138" t="s">
        <v>2354</v>
      </c>
      <c r="D2018" s="138"/>
      <c r="E2018" s="2">
        <v>0</v>
      </c>
      <c r="F2018" s="2" t="s">
        <v>2956</v>
      </c>
      <c r="G2018" s="2" t="s">
        <v>2961</v>
      </c>
      <c r="H2018" s="2"/>
      <c r="I2018" s="139"/>
      <c r="J2018" s="139" t="s">
        <v>1514</v>
      </c>
      <c r="K2018" s="139" t="s">
        <v>478</v>
      </c>
      <c r="L2018" s="139" t="s">
        <v>2958</v>
      </c>
      <c r="M2018" s="140"/>
      <c r="N2018" s="141">
        <v>74.099999999999994</v>
      </c>
      <c r="O2018" s="142">
        <f t="shared" si="155"/>
        <v>84</v>
      </c>
      <c r="P2018" s="2">
        <v>84</v>
      </c>
      <c r="Q2018" s="2"/>
      <c r="R2018" s="143" t="e">
        <f t="shared" si="156"/>
        <v>#DIV/0!</v>
      </c>
      <c r="S2018" s="143">
        <f t="shared" si="157"/>
        <v>0</v>
      </c>
      <c r="T2018" s="144">
        <f>IF(P2018="nio",0,IF(P2018&gt;0,VLOOKUP(K2018,'3-Productie normen'!A:W,VLOOKUP(P2018,'3-Productie normen'!$B$37:$C$59,2,FALSE),FALSE)))/VLOOKUP(B2018,'2-Kosten per locatie'!$A$11:$C$31,3,FALSE)</f>
        <v>0</v>
      </c>
      <c r="U2018" s="144">
        <f t="shared" si="158"/>
        <v>0</v>
      </c>
      <c r="V2018" s="145" t="str">
        <f>VLOOKUP(K2018,'3-Productie normen'!A:AG,29,FALSE)</f>
        <v>B</v>
      </c>
      <c r="W2018" s="145"/>
      <c r="X2018" s="146"/>
      <c r="Y2018" s="147">
        <f t="shared" si="159"/>
        <v>6224.4</v>
      </c>
    </row>
    <row r="2019" spans="1:25" s="148" customFormat="1" ht="13.9" customHeight="1">
      <c r="A2019" s="137">
        <v>2019</v>
      </c>
      <c r="B2019" s="138" t="s">
        <v>2352</v>
      </c>
      <c r="C2019" s="138" t="s">
        <v>2354</v>
      </c>
      <c r="D2019" s="138"/>
      <c r="E2019" s="2">
        <v>0</v>
      </c>
      <c r="F2019" s="2" t="s">
        <v>2956</v>
      </c>
      <c r="G2019" s="2" t="s">
        <v>2962</v>
      </c>
      <c r="H2019" s="2"/>
      <c r="I2019" s="139"/>
      <c r="J2019" s="139" t="s">
        <v>1514</v>
      </c>
      <c r="K2019" s="139" t="s">
        <v>478</v>
      </c>
      <c r="L2019" s="139" t="s">
        <v>2958</v>
      </c>
      <c r="M2019" s="140"/>
      <c r="N2019" s="141">
        <v>74.099999999999994</v>
      </c>
      <c r="O2019" s="142">
        <f t="shared" si="155"/>
        <v>84</v>
      </c>
      <c r="P2019" s="2">
        <v>84</v>
      </c>
      <c r="Q2019" s="2"/>
      <c r="R2019" s="143" t="e">
        <f t="shared" si="156"/>
        <v>#DIV/0!</v>
      </c>
      <c r="S2019" s="143">
        <f t="shared" si="157"/>
        <v>0</v>
      </c>
      <c r="T2019" s="144">
        <f>IF(P2019="nio",0,IF(P2019&gt;0,VLOOKUP(K2019,'3-Productie normen'!A:W,VLOOKUP(P2019,'3-Productie normen'!$B$37:$C$59,2,FALSE),FALSE)))/VLOOKUP(B2019,'2-Kosten per locatie'!$A$11:$C$31,3,FALSE)</f>
        <v>0</v>
      </c>
      <c r="U2019" s="144">
        <f t="shared" si="158"/>
        <v>0</v>
      </c>
      <c r="V2019" s="145" t="str">
        <f>VLOOKUP(K2019,'3-Productie normen'!A:AG,29,FALSE)</f>
        <v>B</v>
      </c>
      <c r="W2019" s="145"/>
      <c r="X2019" s="146"/>
      <c r="Y2019" s="147">
        <f t="shared" si="159"/>
        <v>6224.4</v>
      </c>
    </row>
    <row r="2020" spans="1:25" s="148" customFormat="1" ht="13.9" customHeight="1">
      <c r="A2020" s="137">
        <v>2020</v>
      </c>
      <c r="B2020" s="138" t="s">
        <v>2352</v>
      </c>
      <c r="C2020" s="138" t="s">
        <v>2354</v>
      </c>
      <c r="D2020" s="138"/>
      <c r="E2020" s="2">
        <v>0</v>
      </c>
      <c r="F2020" s="2" t="s">
        <v>2956</v>
      </c>
      <c r="G2020" s="2" t="s">
        <v>1682</v>
      </c>
      <c r="H2020" s="2"/>
      <c r="I2020" s="139"/>
      <c r="J2020" s="139" t="s">
        <v>1605</v>
      </c>
      <c r="K2020" s="139" t="s">
        <v>612</v>
      </c>
      <c r="L2020" s="139" t="s">
        <v>2958</v>
      </c>
      <c r="M2020" s="140"/>
      <c r="N2020" s="141">
        <v>73</v>
      </c>
      <c r="O2020" s="142">
        <f t="shared" si="155"/>
        <v>210</v>
      </c>
      <c r="P2020" s="2">
        <v>210</v>
      </c>
      <c r="Q2020" s="2"/>
      <c r="R2020" s="143" t="e">
        <f t="shared" si="156"/>
        <v>#DIV/0!</v>
      </c>
      <c r="S2020" s="143">
        <f t="shared" si="157"/>
        <v>0</v>
      </c>
      <c r="T2020" s="144">
        <f>IF(P2020="nio",0,IF(P2020&gt;0,VLOOKUP(K2020,'3-Productie normen'!A:W,VLOOKUP(P2020,'3-Productie normen'!$B$37:$C$59,2,FALSE),FALSE)))/VLOOKUP(B2020,'2-Kosten per locatie'!$A$11:$C$31,3,FALSE)</f>
        <v>0</v>
      </c>
      <c r="U2020" s="144">
        <f t="shared" si="158"/>
        <v>0</v>
      </c>
      <c r="V2020" s="145" t="str">
        <f>VLOOKUP(K2020,'3-Productie normen'!A:AG,29,FALSE)</f>
        <v>L</v>
      </c>
      <c r="W2020" s="145"/>
      <c r="X2020" s="146"/>
      <c r="Y2020" s="147">
        <f t="shared" si="159"/>
        <v>15330</v>
      </c>
    </row>
    <row r="2021" spans="1:25" s="148" customFormat="1" ht="13.9" customHeight="1">
      <c r="A2021" s="137">
        <v>2021</v>
      </c>
      <c r="B2021" s="138" t="s">
        <v>2352</v>
      </c>
      <c r="C2021" s="138" t="s">
        <v>2354</v>
      </c>
      <c r="D2021" s="138"/>
      <c r="E2021" s="2">
        <v>0</v>
      </c>
      <c r="F2021" s="2" t="s">
        <v>2956</v>
      </c>
      <c r="G2021" s="2" t="s">
        <v>2963</v>
      </c>
      <c r="H2021" s="2"/>
      <c r="I2021" s="139"/>
      <c r="J2021" s="139" t="s">
        <v>1605</v>
      </c>
      <c r="K2021" s="139" t="s">
        <v>612</v>
      </c>
      <c r="L2021" s="139" t="s">
        <v>2958</v>
      </c>
      <c r="M2021" s="140"/>
      <c r="N2021" s="141">
        <v>74.900000000000006</v>
      </c>
      <c r="O2021" s="142">
        <f t="shared" si="155"/>
        <v>210</v>
      </c>
      <c r="P2021" s="2">
        <v>210</v>
      </c>
      <c r="Q2021" s="2"/>
      <c r="R2021" s="143" t="e">
        <f t="shared" si="156"/>
        <v>#DIV/0!</v>
      </c>
      <c r="S2021" s="143">
        <f t="shared" si="157"/>
        <v>0</v>
      </c>
      <c r="T2021" s="144">
        <f>IF(P2021="nio",0,IF(P2021&gt;0,VLOOKUP(K2021,'3-Productie normen'!A:W,VLOOKUP(P2021,'3-Productie normen'!$B$37:$C$59,2,FALSE),FALSE)))/VLOOKUP(B2021,'2-Kosten per locatie'!$A$11:$C$31,3,FALSE)</f>
        <v>0</v>
      </c>
      <c r="U2021" s="144">
        <f t="shared" si="158"/>
        <v>0</v>
      </c>
      <c r="V2021" s="145" t="str">
        <f>VLOOKUP(K2021,'3-Productie normen'!A:AG,29,FALSE)</f>
        <v>L</v>
      </c>
      <c r="W2021" s="145"/>
      <c r="X2021" s="146"/>
      <c r="Y2021" s="147">
        <f t="shared" si="159"/>
        <v>15729.000000000002</v>
      </c>
    </row>
    <row r="2022" spans="1:25" s="148" customFormat="1" ht="13.9" customHeight="1">
      <c r="A2022" s="137">
        <v>2022</v>
      </c>
      <c r="B2022" s="138" t="s">
        <v>2352</v>
      </c>
      <c r="C2022" s="138" t="s">
        <v>2354</v>
      </c>
      <c r="D2022" s="138"/>
      <c r="E2022" s="2">
        <v>0</v>
      </c>
      <c r="F2022" s="2" t="s">
        <v>2956</v>
      </c>
      <c r="G2022" s="2" t="s">
        <v>2964</v>
      </c>
      <c r="H2022" s="2"/>
      <c r="I2022" s="139"/>
      <c r="J2022" s="139" t="s">
        <v>1605</v>
      </c>
      <c r="K2022" s="139" t="s">
        <v>612</v>
      </c>
      <c r="L2022" s="139" t="s">
        <v>2958</v>
      </c>
      <c r="M2022" s="140"/>
      <c r="N2022" s="141">
        <v>74.900000000000006</v>
      </c>
      <c r="O2022" s="142">
        <f t="shared" si="155"/>
        <v>210</v>
      </c>
      <c r="P2022" s="2">
        <v>210</v>
      </c>
      <c r="Q2022" s="2"/>
      <c r="R2022" s="143" t="e">
        <f t="shared" si="156"/>
        <v>#DIV/0!</v>
      </c>
      <c r="S2022" s="143">
        <f t="shared" si="157"/>
        <v>0</v>
      </c>
      <c r="T2022" s="144">
        <f>IF(P2022="nio",0,IF(P2022&gt;0,VLOOKUP(K2022,'3-Productie normen'!A:W,VLOOKUP(P2022,'3-Productie normen'!$B$37:$C$59,2,FALSE),FALSE)))/VLOOKUP(B2022,'2-Kosten per locatie'!$A$11:$C$31,3,FALSE)</f>
        <v>0</v>
      </c>
      <c r="U2022" s="144">
        <f t="shared" si="158"/>
        <v>0</v>
      </c>
      <c r="V2022" s="145" t="str">
        <f>VLOOKUP(K2022,'3-Productie normen'!A:AG,29,FALSE)</f>
        <v>L</v>
      </c>
      <c r="W2022" s="145"/>
      <c r="X2022" s="146"/>
      <c r="Y2022" s="147">
        <f t="shared" si="159"/>
        <v>15729.000000000002</v>
      </c>
    </row>
    <row r="2023" spans="1:25" s="148" customFormat="1" ht="13.9" customHeight="1">
      <c r="A2023" s="137">
        <v>2023</v>
      </c>
      <c r="B2023" s="138" t="s">
        <v>2352</v>
      </c>
      <c r="C2023" s="138" t="s">
        <v>2354</v>
      </c>
      <c r="D2023" s="138"/>
      <c r="E2023" s="2">
        <v>0</v>
      </c>
      <c r="F2023" s="2" t="s">
        <v>2956</v>
      </c>
      <c r="G2023" s="2" t="s">
        <v>2965</v>
      </c>
      <c r="H2023" s="2"/>
      <c r="I2023" s="139"/>
      <c r="J2023" s="139" t="s">
        <v>1605</v>
      </c>
      <c r="K2023" s="139" t="s">
        <v>612</v>
      </c>
      <c r="L2023" s="139" t="s">
        <v>2958</v>
      </c>
      <c r="M2023" s="140"/>
      <c r="N2023" s="141">
        <v>68.900000000000006</v>
      </c>
      <c r="O2023" s="142">
        <f t="shared" si="155"/>
        <v>210</v>
      </c>
      <c r="P2023" s="2">
        <v>210</v>
      </c>
      <c r="Q2023" s="2"/>
      <c r="R2023" s="143" t="e">
        <f t="shared" si="156"/>
        <v>#DIV/0!</v>
      </c>
      <c r="S2023" s="143">
        <f t="shared" si="157"/>
        <v>0</v>
      </c>
      <c r="T2023" s="144">
        <f>IF(P2023="nio",0,IF(P2023&gt;0,VLOOKUP(K2023,'3-Productie normen'!A:W,VLOOKUP(P2023,'3-Productie normen'!$B$37:$C$59,2,FALSE),FALSE)))/VLOOKUP(B2023,'2-Kosten per locatie'!$A$11:$C$31,3,FALSE)</f>
        <v>0</v>
      </c>
      <c r="U2023" s="144">
        <f t="shared" si="158"/>
        <v>0</v>
      </c>
      <c r="V2023" s="145" t="str">
        <f>VLOOKUP(K2023,'3-Productie normen'!A:AG,29,FALSE)</f>
        <v>L</v>
      </c>
      <c r="W2023" s="145"/>
      <c r="X2023" s="146"/>
      <c r="Y2023" s="147">
        <f t="shared" si="159"/>
        <v>14469.000000000002</v>
      </c>
    </row>
    <row r="2024" spans="1:25" s="148" customFormat="1" ht="13.9" customHeight="1">
      <c r="A2024" s="137">
        <v>2024</v>
      </c>
      <c r="B2024" s="138" t="s">
        <v>2352</v>
      </c>
      <c r="C2024" s="138" t="s">
        <v>2354</v>
      </c>
      <c r="D2024" s="138"/>
      <c r="E2024" s="2">
        <v>0</v>
      </c>
      <c r="F2024" s="2" t="s">
        <v>2956</v>
      </c>
      <c r="G2024" s="2" t="s">
        <v>2966</v>
      </c>
      <c r="H2024" s="2"/>
      <c r="I2024" s="139"/>
      <c r="J2024" s="139" t="s">
        <v>1605</v>
      </c>
      <c r="K2024" s="139" t="s">
        <v>612</v>
      </c>
      <c r="L2024" s="139" t="s">
        <v>2958</v>
      </c>
      <c r="M2024" s="140"/>
      <c r="N2024" s="141">
        <v>68.900000000000006</v>
      </c>
      <c r="O2024" s="142">
        <f t="shared" si="155"/>
        <v>210</v>
      </c>
      <c r="P2024" s="2">
        <v>210</v>
      </c>
      <c r="Q2024" s="2"/>
      <c r="R2024" s="143" t="e">
        <f t="shared" si="156"/>
        <v>#DIV/0!</v>
      </c>
      <c r="S2024" s="143">
        <f t="shared" si="157"/>
        <v>0</v>
      </c>
      <c r="T2024" s="144">
        <f>IF(P2024="nio",0,IF(P2024&gt;0,VLOOKUP(K2024,'3-Productie normen'!A:W,VLOOKUP(P2024,'3-Productie normen'!$B$37:$C$59,2,FALSE),FALSE)))/VLOOKUP(B2024,'2-Kosten per locatie'!$A$11:$C$31,3,FALSE)</f>
        <v>0</v>
      </c>
      <c r="U2024" s="144">
        <f t="shared" si="158"/>
        <v>0</v>
      </c>
      <c r="V2024" s="145" t="str">
        <f>VLOOKUP(K2024,'3-Productie normen'!A:AG,29,FALSE)</f>
        <v>L</v>
      </c>
      <c r="W2024" s="145"/>
      <c r="X2024" s="146"/>
      <c r="Y2024" s="147">
        <f t="shared" si="159"/>
        <v>14469.000000000002</v>
      </c>
    </row>
    <row r="2025" spans="1:25" s="148" customFormat="1" ht="13.9" customHeight="1">
      <c r="A2025" s="137">
        <v>2025</v>
      </c>
      <c r="B2025" s="138" t="s">
        <v>2352</v>
      </c>
      <c r="C2025" s="138" t="s">
        <v>2354</v>
      </c>
      <c r="D2025" s="138"/>
      <c r="E2025" s="2">
        <v>0</v>
      </c>
      <c r="F2025" s="2" t="s">
        <v>2956</v>
      </c>
      <c r="G2025" s="2" t="s">
        <v>2967</v>
      </c>
      <c r="H2025" s="2"/>
      <c r="I2025" s="139"/>
      <c r="J2025" s="139" t="s">
        <v>1605</v>
      </c>
      <c r="K2025" s="139" t="s">
        <v>612</v>
      </c>
      <c r="L2025" s="139" t="s">
        <v>2958</v>
      </c>
      <c r="M2025" s="140"/>
      <c r="N2025" s="141">
        <v>71.599999999999994</v>
      </c>
      <c r="O2025" s="142">
        <f t="shared" si="155"/>
        <v>210</v>
      </c>
      <c r="P2025" s="2">
        <v>210</v>
      </c>
      <c r="Q2025" s="2"/>
      <c r="R2025" s="143" t="e">
        <f t="shared" si="156"/>
        <v>#DIV/0!</v>
      </c>
      <c r="S2025" s="143">
        <f t="shared" si="157"/>
        <v>0</v>
      </c>
      <c r="T2025" s="144">
        <f>IF(P2025="nio",0,IF(P2025&gt;0,VLOOKUP(K2025,'3-Productie normen'!A:W,VLOOKUP(P2025,'3-Productie normen'!$B$37:$C$59,2,FALSE),FALSE)))/VLOOKUP(B2025,'2-Kosten per locatie'!$A$11:$C$31,3,FALSE)</f>
        <v>0</v>
      </c>
      <c r="U2025" s="144">
        <f t="shared" si="158"/>
        <v>0</v>
      </c>
      <c r="V2025" s="145" t="str">
        <f>VLOOKUP(K2025,'3-Productie normen'!A:AG,29,FALSE)</f>
        <v>L</v>
      </c>
      <c r="W2025" s="145"/>
      <c r="X2025" s="146"/>
      <c r="Y2025" s="147">
        <f t="shared" si="159"/>
        <v>15035.999999999998</v>
      </c>
    </row>
    <row r="2026" spans="1:25" s="148" customFormat="1" ht="13.9" customHeight="1">
      <c r="A2026" s="137">
        <v>2026</v>
      </c>
      <c r="B2026" s="138" t="s">
        <v>2352</v>
      </c>
      <c r="C2026" s="138" t="s">
        <v>2354</v>
      </c>
      <c r="D2026" s="138"/>
      <c r="E2026" s="2">
        <v>0</v>
      </c>
      <c r="F2026" s="2" t="s">
        <v>2956</v>
      </c>
      <c r="G2026" s="2" t="s">
        <v>2968</v>
      </c>
      <c r="H2026" s="2"/>
      <c r="I2026" s="139"/>
      <c r="J2026" s="139" t="s">
        <v>1605</v>
      </c>
      <c r="K2026" s="139" t="s">
        <v>612</v>
      </c>
      <c r="L2026" s="139" t="s">
        <v>2958</v>
      </c>
      <c r="M2026" s="140"/>
      <c r="N2026" s="141">
        <v>71.599999999999994</v>
      </c>
      <c r="O2026" s="142">
        <f t="shared" si="155"/>
        <v>210</v>
      </c>
      <c r="P2026" s="2">
        <v>210</v>
      </c>
      <c r="Q2026" s="2"/>
      <c r="R2026" s="143" t="e">
        <f t="shared" si="156"/>
        <v>#DIV/0!</v>
      </c>
      <c r="S2026" s="143">
        <f t="shared" si="157"/>
        <v>0</v>
      </c>
      <c r="T2026" s="144">
        <f>IF(P2026="nio",0,IF(P2026&gt;0,VLOOKUP(K2026,'3-Productie normen'!A:W,VLOOKUP(P2026,'3-Productie normen'!$B$37:$C$59,2,FALSE),FALSE)))/VLOOKUP(B2026,'2-Kosten per locatie'!$A$11:$C$31,3,FALSE)</f>
        <v>0</v>
      </c>
      <c r="U2026" s="144">
        <f t="shared" si="158"/>
        <v>0</v>
      </c>
      <c r="V2026" s="145" t="str">
        <f>VLOOKUP(K2026,'3-Productie normen'!A:AG,29,FALSE)</f>
        <v>L</v>
      </c>
      <c r="W2026" s="145"/>
      <c r="X2026" s="146"/>
      <c r="Y2026" s="147">
        <f t="shared" si="159"/>
        <v>15035.999999999998</v>
      </c>
    </row>
    <row r="2027" spans="1:25" s="148" customFormat="1" ht="13.9" customHeight="1">
      <c r="A2027" s="137">
        <v>2027</v>
      </c>
      <c r="B2027" s="138" t="s">
        <v>2352</v>
      </c>
      <c r="C2027" s="138" t="s">
        <v>2354</v>
      </c>
      <c r="D2027" s="138"/>
      <c r="E2027" s="2">
        <v>0</v>
      </c>
      <c r="F2027" s="2" t="s">
        <v>2956</v>
      </c>
      <c r="G2027" s="2" t="s">
        <v>2617</v>
      </c>
      <c r="H2027" s="2"/>
      <c r="I2027" s="139"/>
      <c r="J2027" s="139" t="s">
        <v>1605</v>
      </c>
      <c r="K2027" s="139" t="s">
        <v>612</v>
      </c>
      <c r="L2027" s="139" t="s">
        <v>2958</v>
      </c>
      <c r="M2027" s="140"/>
      <c r="N2027" s="141">
        <v>175.4</v>
      </c>
      <c r="O2027" s="142">
        <f t="shared" si="155"/>
        <v>210</v>
      </c>
      <c r="P2027" s="2">
        <v>210</v>
      </c>
      <c r="Q2027" s="2"/>
      <c r="R2027" s="143" t="e">
        <f t="shared" si="156"/>
        <v>#DIV/0!</v>
      </c>
      <c r="S2027" s="143">
        <f t="shared" si="157"/>
        <v>0</v>
      </c>
      <c r="T2027" s="144">
        <f>IF(P2027="nio",0,IF(P2027&gt;0,VLOOKUP(K2027,'3-Productie normen'!A:W,VLOOKUP(P2027,'3-Productie normen'!$B$37:$C$59,2,FALSE),FALSE)))/VLOOKUP(B2027,'2-Kosten per locatie'!$A$11:$C$31,3,FALSE)</f>
        <v>0</v>
      </c>
      <c r="U2027" s="144">
        <f t="shared" si="158"/>
        <v>0</v>
      </c>
      <c r="V2027" s="145" t="str">
        <f>VLOOKUP(K2027,'3-Productie normen'!A:AG,29,FALSE)</f>
        <v>L</v>
      </c>
      <c r="W2027" s="145"/>
      <c r="X2027" s="146"/>
      <c r="Y2027" s="147">
        <f t="shared" si="159"/>
        <v>36834</v>
      </c>
    </row>
    <row r="2028" spans="1:25" s="148" customFormat="1" ht="13.9" customHeight="1">
      <c r="A2028" s="137">
        <v>2028</v>
      </c>
      <c r="B2028" s="138" t="s">
        <v>2352</v>
      </c>
      <c r="C2028" s="138" t="s">
        <v>2354</v>
      </c>
      <c r="D2028" s="138"/>
      <c r="E2028" s="2">
        <v>0</v>
      </c>
      <c r="F2028" s="2" t="s">
        <v>2956</v>
      </c>
      <c r="G2028" s="2" t="s">
        <v>2969</v>
      </c>
      <c r="H2028" s="2"/>
      <c r="I2028" s="139"/>
      <c r="J2028" s="139" t="s">
        <v>1605</v>
      </c>
      <c r="K2028" s="139" t="s">
        <v>612</v>
      </c>
      <c r="L2028" s="139" t="s">
        <v>2958</v>
      </c>
      <c r="M2028" s="140"/>
      <c r="N2028" s="141">
        <v>69.05</v>
      </c>
      <c r="O2028" s="142">
        <f t="shared" si="155"/>
        <v>210</v>
      </c>
      <c r="P2028" s="2">
        <v>210</v>
      </c>
      <c r="Q2028" s="2"/>
      <c r="R2028" s="143" t="e">
        <f t="shared" si="156"/>
        <v>#DIV/0!</v>
      </c>
      <c r="S2028" s="143">
        <f t="shared" si="157"/>
        <v>0</v>
      </c>
      <c r="T2028" s="144">
        <f>IF(P2028="nio",0,IF(P2028&gt;0,VLOOKUP(K2028,'3-Productie normen'!A:W,VLOOKUP(P2028,'3-Productie normen'!$B$37:$C$59,2,FALSE),FALSE)))/VLOOKUP(B2028,'2-Kosten per locatie'!$A$11:$C$31,3,FALSE)</f>
        <v>0</v>
      </c>
      <c r="U2028" s="144">
        <f t="shared" si="158"/>
        <v>0</v>
      </c>
      <c r="V2028" s="145" t="str">
        <f>VLOOKUP(K2028,'3-Productie normen'!A:AG,29,FALSE)</f>
        <v>L</v>
      </c>
      <c r="W2028" s="145"/>
      <c r="X2028" s="146"/>
      <c r="Y2028" s="147">
        <f t="shared" si="159"/>
        <v>14500.5</v>
      </c>
    </row>
    <row r="2029" spans="1:25" s="148" customFormat="1" ht="13.9" customHeight="1">
      <c r="A2029" s="137">
        <v>2029</v>
      </c>
      <c r="B2029" s="138" t="s">
        <v>2352</v>
      </c>
      <c r="C2029" s="138" t="s">
        <v>2354</v>
      </c>
      <c r="D2029" s="138"/>
      <c r="E2029" s="2">
        <v>0</v>
      </c>
      <c r="F2029" s="2" t="s">
        <v>2956</v>
      </c>
      <c r="G2029" s="2" t="s">
        <v>2970</v>
      </c>
      <c r="H2029" s="2"/>
      <c r="I2029" s="139"/>
      <c r="J2029" s="139" t="s">
        <v>1605</v>
      </c>
      <c r="K2029" s="139" t="s">
        <v>612</v>
      </c>
      <c r="L2029" s="139" t="s">
        <v>2958</v>
      </c>
      <c r="M2029" s="140"/>
      <c r="N2029" s="141">
        <v>69.05</v>
      </c>
      <c r="O2029" s="142">
        <f t="shared" si="155"/>
        <v>210</v>
      </c>
      <c r="P2029" s="2">
        <v>210</v>
      </c>
      <c r="Q2029" s="2"/>
      <c r="R2029" s="143" t="e">
        <f t="shared" si="156"/>
        <v>#DIV/0!</v>
      </c>
      <c r="S2029" s="143">
        <f t="shared" si="157"/>
        <v>0</v>
      </c>
      <c r="T2029" s="144">
        <f>IF(P2029="nio",0,IF(P2029&gt;0,VLOOKUP(K2029,'3-Productie normen'!A:W,VLOOKUP(P2029,'3-Productie normen'!$B$37:$C$59,2,FALSE),FALSE)))/VLOOKUP(B2029,'2-Kosten per locatie'!$A$11:$C$31,3,FALSE)</f>
        <v>0</v>
      </c>
      <c r="U2029" s="144">
        <f t="shared" si="158"/>
        <v>0</v>
      </c>
      <c r="V2029" s="145" t="str">
        <f>VLOOKUP(K2029,'3-Productie normen'!A:AG,29,FALSE)</f>
        <v>L</v>
      </c>
      <c r="W2029" s="145"/>
      <c r="X2029" s="146"/>
      <c r="Y2029" s="147">
        <f t="shared" si="159"/>
        <v>14500.5</v>
      </c>
    </row>
    <row r="2030" spans="1:25" s="148" customFormat="1" ht="13.9" customHeight="1">
      <c r="A2030" s="137">
        <v>2030</v>
      </c>
      <c r="B2030" s="138" t="s">
        <v>2352</v>
      </c>
      <c r="C2030" s="138" t="s">
        <v>2354</v>
      </c>
      <c r="D2030" s="138"/>
      <c r="E2030" s="2">
        <v>0</v>
      </c>
      <c r="F2030" s="2" t="s">
        <v>2956</v>
      </c>
      <c r="G2030" s="2" t="s">
        <v>2621</v>
      </c>
      <c r="H2030" s="2"/>
      <c r="I2030" s="139"/>
      <c r="J2030" s="139" t="s">
        <v>1605</v>
      </c>
      <c r="K2030" s="139" t="s">
        <v>612</v>
      </c>
      <c r="L2030" s="139" t="s">
        <v>2958</v>
      </c>
      <c r="M2030" s="140"/>
      <c r="N2030" s="141">
        <v>64</v>
      </c>
      <c r="O2030" s="142">
        <f t="shared" si="155"/>
        <v>210</v>
      </c>
      <c r="P2030" s="2">
        <v>210</v>
      </c>
      <c r="Q2030" s="2"/>
      <c r="R2030" s="143" t="e">
        <f t="shared" si="156"/>
        <v>#DIV/0!</v>
      </c>
      <c r="S2030" s="143">
        <f t="shared" si="157"/>
        <v>0</v>
      </c>
      <c r="T2030" s="144">
        <f>IF(P2030="nio",0,IF(P2030&gt;0,VLOOKUP(K2030,'3-Productie normen'!A:W,VLOOKUP(P2030,'3-Productie normen'!$B$37:$C$59,2,FALSE),FALSE)))/VLOOKUP(B2030,'2-Kosten per locatie'!$A$11:$C$31,3,FALSE)</f>
        <v>0</v>
      </c>
      <c r="U2030" s="144">
        <f t="shared" si="158"/>
        <v>0</v>
      </c>
      <c r="V2030" s="145" t="str">
        <f>VLOOKUP(K2030,'3-Productie normen'!A:AG,29,FALSE)</f>
        <v>L</v>
      </c>
      <c r="W2030" s="145"/>
      <c r="X2030" s="146"/>
      <c r="Y2030" s="147">
        <f t="shared" si="159"/>
        <v>13440</v>
      </c>
    </row>
    <row r="2031" spans="1:25" s="148" customFormat="1" ht="13.9" customHeight="1">
      <c r="A2031" s="137">
        <v>2031</v>
      </c>
      <c r="B2031" s="138" t="s">
        <v>2352</v>
      </c>
      <c r="C2031" s="138" t="s">
        <v>2354</v>
      </c>
      <c r="D2031" s="138"/>
      <c r="E2031" s="2">
        <v>0</v>
      </c>
      <c r="F2031" s="2" t="s">
        <v>2956</v>
      </c>
      <c r="G2031" s="2" t="s">
        <v>2971</v>
      </c>
      <c r="H2031" s="2"/>
      <c r="I2031" s="139"/>
      <c r="J2031" s="139" t="s">
        <v>1451</v>
      </c>
      <c r="K2031" s="139" t="s">
        <v>4571</v>
      </c>
      <c r="L2031" s="139" t="s">
        <v>2958</v>
      </c>
      <c r="M2031" s="140"/>
      <c r="N2031" s="141">
        <v>5</v>
      </c>
      <c r="O2031" s="142">
        <f t="shared" si="155"/>
        <v>210</v>
      </c>
      <c r="P2031" s="2">
        <v>210</v>
      </c>
      <c r="Q2031" s="2"/>
      <c r="R2031" s="143" t="e">
        <f t="shared" si="156"/>
        <v>#DIV/0!</v>
      </c>
      <c r="S2031" s="143">
        <f t="shared" si="157"/>
        <v>0</v>
      </c>
      <c r="T2031" s="144">
        <f>IF(P2031="nio",0,IF(P2031&gt;0,VLOOKUP(K2031,'3-Productie normen'!A:W,VLOOKUP(P2031,'3-Productie normen'!$B$37:$C$59,2,FALSE),FALSE)))/VLOOKUP(B2031,'2-Kosten per locatie'!$A$11:$C$31,3,FALSE)</f>
        <v>0</v>
      </c>
      <c r="U2031" s="144">
        <f t="shared" si="158"/>
        <v>0</v>
      </c>
      <c r="V2031" s="145" t="str">
        <f>VLOOKUP(K2031,'3-Productie normen'!A:AG,29,FALSE)</f>
        <v>V</v>
      </c>
      <c r="W2031" s="145"/>
      <c r="X2031" s="146"/>
      <c r="Y2031" s="147">
        <f t="shared" si="159"/>
        <v>1050</v>
      </c>
    </row>
    <row r="2032" spans="1:25" s="148" customFormat="1" ht="13.9" customHeight="1">
      <c r="A2032" s="137">
        <v>2032</v>
      </c>
      <c r="B2032" s="138" t="s">
        <v>2352</v>
      </c>
      <c r="C2032" s="138" t="s">
        <v>2354</v>
      </c>
      <c r="D2032" s="138"/>
      <c r="E2032" s="2">
        <v>0</v>
      </c>
      <c r="F2032" s="2" t="s">
        <v>2956</v>
      </c>
      <c r="G2032" s="2" t="s">
        <v>2972</v>
      </c>
      <c r="H2032" s="2"/>
      <c r="I2032" s="139"/>
      <c r="J2032" s="139" t="s">
        <v>1605</v>
      </c>
      <c r="K2032" s="139" t="s">
        <v>612</v>
      </c>
      <c r="L2032" s="139" t="s">
        <v>2958</v>
      </c>
      <c r="M2032" s="140"/>
      <c r="N2032" s="141">
        <v>76.900000000000006</v>
      </c>
      <c r="O2032" s="142">
        <f t="shared" si="155"/>
        <v>210</v>
      </c>
      <c r="P2032" s="2">
        <v>210</v>
      </c>
      <c r="Q2032" s="2"/>
      <c r="R2032" s="143" t="e">
        <f t="shared" si="156"/>
        <v>#DIV/0!</v>
      </c>
      <c r="S2032" s="143">
        <f t="shared" si="157"/>
        <v>0</v>
      </c>
      <c r="T2032" s="144">
        <f>IF(P2032="nio",0,IF(P2032&gt;0,VLOOKUP(K2032,'3-Productie normen'!A:W,VLOOKUP(P2032,'3-Productie normen'!$B$37:$C$59,2,FALSE),FALSE)))/VLOOKUP(B2032,'2-Kosten per locatie'!$A$11:$C$31,3,FALSE)</f>
        <v>0</v>
      </c>
      <c r="U2032" s="144">
        <f t="shared" si="158"/>
        <v>0</v>
      </c>
      <c r="V2032" s="145" t="str">
        <f>VLOOKUP(K2032,'3-Productie normen'!A:AG,29,FALSE)</f>
        <v>L</v>
      </c>
      <c r="W2032" s="145"/>
      <c r="X2032" s="146"/>
      <c r="Y2032" s="147">
        <f t="shared" si="159"/>
        <v>16149.000000000002</v>
      </c>
    </row>
    <row r="2033" spans="1:25" s="148" customFormat="1" ht="13.9" customHeight="1">
      <c r="A2033" s="137">
        <v>2033</v>
      </c>
      <c r="B2033" s="138" t="s">
        <v>2352</v>
      </c>
      <c r="C2033" s="138" t="s">
        <v>2354</v>
      </c>
      <c r="D2033" s="138"/>
      <c r="E2033" s="2">
        <v>0</v>
      </c>
      <c r="F2033" s="2" t="s">
        <v>2956</v>
      </c>
      <c r="G2033" s="2" t="s">
        <v>2973</v>
      </c>
      <c r="H2033" s="2"/>
      <c r="I2033" s="139"/>
      <c r="J2033" s="139" t="s">
        <v>1514</v>
      </c>
      <c r="K2033" s="139" t="s">
        <v>478</v>
      </c>
      <c r="L2033" s="139" t="s">
        <v>2958</v>
      </c>
      <c r="M2033" s="140"/>
      <c r="N2033" s="141">
        <v>19.23</v>
      </c>
      <c r="O2033" s="142">
        <f t="shared" si="155"/>
        <v>84</v>
      </c>
      <c r="P2033" s="2">
        <v>84</v>
      </c>
      <c r="Q2033" s="2"/>
      <c r="R2033" s="143" t="e">
        <f t="shared" si="156"/>
        <v>#DIV/0!</v>
      </c>
      <c r="S2033" s="143">
        <f t="shared" si="157"/>
        <v>0</v>
      </c>
      <c r="T2033" s="144">
        <f>IF(P2033="nio",0,IF(P2033&gt;0,VLOOKUP(K2033,'3-Productie normen'!A:W,VLOOKUP(P2033,'3-Productie normen'!$B$37:$C$59,2,FALSE),FALSE)))/VLOOKUP(B2033,'2-Kosten per locatie'!$A$11:$C$31,3,FALSE)</f>
        <v>0</v>
      </c>
      <c r="U2033" s="144">
        <f t="shared" si="158"/>
        <v>0</v>
      </c>
      <c r="V2033" s="145" t="str">
        <f>VLOOKUP(K2033,'3-Productie normen'!A:AG,29,FALSE)</f>
        <v>B</v>
      </c>
      <c r="W2033" s="145"/>
      <c r="X2033" s="146"/>
      <c r="Y2033" s="147">
        <f t="shared" si="159"/>
        <v>1615.32</v>
      </c>
    </row>
    <row r="2034" spans="1:25" s="148" customFormat="1" ht="13.9" customHeight="1">
      <c r="A2034" s="137">
        <v>2034</v>
      </c>
      <c r="B2034" s="138" t="s">
        <v>2352</v>
      </c>
      <c r="C2034" s="138" t="s">
        <v>2354</v>
      </c>
      <c r="D2034" s="138"/>
      <c r="E2034" s="2">
        <v>0</v>
      </c>
      <c r="F2034" s="2" t="s">
        <v>2956</v>
      </c>
      <c r="G2034" s="2" t="s">
        <v>2974</v>
      </c>
      <c r="H2034" s="2"/>
      <c r="I2034" s="139"/>
      <c r="J2034" s="139" t="s">
        <v>1514</v>
      </c>
      <c r="K2034" s="139" t="s">
        <v>478</v>
      </c>
      <c r="L2034" s="139" t="s">
        <v>2958</v>
      </c>
      <c r="M2034" s="140"/>
      <c r="N2034" s="141">
        <v>19.23</v>
      </c>
      <c r="O2034" s="142">
        <f t="shared" si="155"/>
        <v>84</v>
      </c>
      <c r="P2034" s="2">
        <v>84</v>
      </c>
      <c r="Q2034" s="2"/>
      <c r="R2034" s="143" t="e">
        <f t="shared" si="156"/>
        <v>#DIV/0!</v>
      </c>
      <c r="S2034" s="143">
        <f t="shared" si="157"/>
        <v>0</v>
      </c>
      <c r="T2034" s="144">
        <f>IF(P2034="nio",0,IF(P2034&gt;0,VLOOKUP(K2034,'3-Productie normen'!A:W,VLOOKUP(P2034,'3-Productie normen'!$B$37:$C$59,2,FALSE),FALSE)))/VLOOKUP(B2034,'2-Kosten per locatie'!$A$11:$C$31,3,FALSE)</f>
        <v>0</v>
      </c>
      <c r="U2034" s="144">
        <f t="shared" si="158"/>
        <v>0</v>
      </c>
      <c r="V2034" s="145" t="str">
        <f>VLOOKUP(K2034,'3-Productie normen'!A:AG,29,FALSE)</f>
        <v>B</v>
      </c>
      <c r="W2034" s="145"/>
      <c r="X2034" s="146"/>
      <c r="Y2034" s="147">
        <f t="shared" si="159"/>
        <v>1615.32</v>
      </c>
    </row>
    <row r="2035" spans="1:25" s="148" customFormat="1" ht="13.9" customHeight="1">
      <c r="A2035" s="137">
        <v>2035</v>
      </c>
      <c r="B2035" s="138" t="s">
        <v>2352</v>
      </c>
      <c r="C2035" s="138" t="s">
        <v>2354</v>
      </c>
      <c r="D2035" s="138"/>
      <c r="E2035" s="2">
        <v>0</v>
      </c>
      <c r="F2035" s="2" t="s">
        <v>2956</v>
      </c>
      <c r="G2035" s="2" t="s">
        <v>2975</v>
      </c>
      <c r="H2035" s="2"/>
      <c r="I2035" s="139"/>
      <c r="J2035" s="139" t="s">
        <v>1514</v>
      </c>
      <c r="K2035" s="139" t="s">
        <v>478</v>
      </c>
      <c r="L2035" s="139" t="s">
        <v>2958</v>
      </c>
      <c r="M2035" s="140"/>
      <c r="N2035" s="141">
        <v>33.44</v>
      </c>
      <c r="O2035" s="142">
        <f t="shared" si="155"/>
        <v>84</v>
      </c>
      <c r="P2035" s="2">
        <v>84</v>
      </c>
      <c r="Q2035" s="2"/>
      <c r="R2035" s="143" t="e">
        <f t="shared" si="156"/>
        <v>#DIV/0!</v>
      </c>
      <c r="S2035" s="143">
        <f t="shared" si="157"/>
        <v>0</v>
      </c>
      <c r="T2035" s="144">
        <f>IF(P2035="nio",0,IF(P2035&gt;0,VLOOKUP(K2035,'3-Productie normen'!A:W,VLOOKUP(P2035,'3-Productie normen'!$B$37:$C$59,2,FALSE),FALSE)))/VLOOKUP(B2035,'2-Kosten per locatie'!$A$11:$C$31,3,FALSE)</f>
        <v>0</v>
      </c>
      <c r="U2035" s="144">
        <f t="shared" si="158"/>
        <v>0</v>
      </c>
      <c r="V2035" s="145" t="str">
        <f>VLOOKUP(K2035,'3-Productie normen'!A:AG,29,FALSE)</f>
        <v>B</v>
      </c>
      <c r="W2035" s="145"/>
      <c r="X2035" s="146"/>
      <c r="Y2035" s="147">
        <f t="shared" si="159"/>
        <v>2808.96</v>
      </c>
    </row>
    <row r="2036" spans="1:25" s="148" customFormat="1" ht="13.9" customHeight="1">
      <c r="A2036" s="137">
        <v>2036</v>
      </c>
      <c r="B2036" s="138" t="s">
        <v>2352</v>
      </c>
      <c r="C2036" s="138" t="s">
        <v>2354</v>
      </c>
      <c r="D2036" s="138"/>
      <c r="E2036" s="2">
        <v>0</v>
      </c>
      <c r="F2036" s="2" t="s">
        <v>2956</v>
      </c>
      <c r="G2036" s="2" t="s">
        <v>2623</v>
      </c>
      <c r="H2036" s="2"/>
      <c r="I2036" s="139"/>
      <c r="J2036" s="139" t="s">
        <v>1605</v>
      </c>
      <c r="K2036" s="139" t="s">
        <v>612</v>
      </c>
      <c r="L2036" s="139" t="s">
        <v>2958</v>
      </c>
      <c r="M2036" s="140"/>
      <c r="N2036" s="141">
        <v>72.5</v>
      </c>
      <c r="O2036" s="142">
        <f t="shared" si="155"/>
        <v>210</v>
      </c>
      <c r="P2036" s="2">
        <v>210</v>
      </c>
      <c r="Q2036" s="2"/>
      <c r="R2036" s="143" t="e">
        <f t="shared" si="156"/>
        <v>#DIV/0!</v>
      </c>
      <c r="S2036" s="143">
        <f t="shared" si="157"/>
        <v>0</v>
      </c>
      <c r="T2036" s="144">
        <f>IF(P2036="nio",0,IF(P2036&gt;0,VLOOKUP(K2036,'3-Productie normen'!A:W,VLOOKUP(P2036,'3-Productie normen'!$B$37:$C$59,2,FALSE),FALSE)))/VLOOKUP(B2036,'2-Kosten per locatie'!$A$11:$C$31,3,FALSE)</f>
        <v>0</v>
      </c>
      <c r="U2036" s="144">
        <f t="shared" si="158"/>
        <v>0</v>
      </c>
      <c r="V2036" s="145" t="str">
        <f>VLOOKUP(K2036,'3-Productie normen'!A:AG,29,FALSE)</f>
        <v>L</v>
      </c>
      <c r="W2036" s="145"/>
      <c r="X2036" s="146"/>
      <c r="Y2036" s="147">
        <f t="shared" si="159"/>
        <v>15225</v>
      </c>
    </row>
    <row r="2037" spans="1:25" s="148" customFormat="1" ht="13.9" customHeight="1">
      <c r="A2037" s="137">
        <v>2037</v>
      </c>
      <c r="B2037" s="138" t="s">
        <v>2352</v>
      </c>
      <c r="C2037" s="138" t="s">
        <v>2354</v>
      </c>
      <c r="D2037" s="138"/>
      <c r="E2037" s="2">
        <v>0</v>
      </c>
      <c r="F2037" s="2" t="s">
        <v>2956</v>
      </c>
      <c r="G2037" s="2" t="s">
        <v>2976</v>
      </c>
      <c r="H2037" s="2"/>
      <c r="I2037" s="139"/>
      <c r="J2037" s="139" t="s">
        <v>2977</v>
      </c>
      <c r="K2037" s="139" t="s">
        <v>479</v>
      </c>
      <c r="L2037" s="139" t="s">
        <v>2958</v>
      </c>
      <c r="M2037" s="140"/>
      <c r="N2037" s="141">
        <v>62</v>
      </c>
      <c r="O2037" s="142">
        <f t="shared" si="155"/>
        <v>210</v>
      </c>
      <c r="P2037" s="2">
        <v>210</v>
      </c>
      <c r="Q2037" s="2"/>
      <c r="R2037" s="143" t="e">
        <f t="shared" si="156"/>
        <v>#DIV/0!</v>
      </c>
      <c r="S2037" s="143">
        <f t="shared" si="157"/>
        <v>0</v>
      </c>
      <c r="T2037" s="144">
        <f>IF(P2037="nio",0,IF(P2037&gt;0,VLOOKUP(K2037,'3-Productie normen'!A:W,VLOOKUP(P2037,'3-Productie normen'!$B$37:$C$59,2,FALSE),FALSE)))/VLOOKUP(B2037,'2-Kosten per locatie'!$A$11:$C$31,3,FALSE)</f>
        <v>0</v>
      </c>
      <c r="U2037" s="144">
        <f t="shared" si="158"/>
        <v>0</v>
      </c>
      <c r="V2037" s="145" t="str">
        <f>VLOOKUP(K2037,'3-Productie normen'!A:AG,29,FALSE)</f>
        <v>B</v>
      </c>
      <c r="W2037" s="145"/>
      <c r="X2037" s="146"/>
      <c r="Y2037" s="147">
        <f t="shared" si="159"/>
        <v>13020</v>
      </c>
    </row>
    <row r="2038" spans="1:25" s="148" customFormat="1" ht="13.9" customHeight="1">
      <c r="A2038" s="137">
        <v>2038</v>
      </c>
      <c r="B2038" s="138" t="s">
        <v>2352</v>
      </c>
      <c r="C2038" s="138" t="s">
        <v>2354</v>
      </c>
      <c r="D2038" s="138"/>
      <c r="E2038" s="2">
        <v>0</v>
      </c>
      <c r="F2038" s="2" t="s">
        <v>2956</v>
      </c>
      <c r="G2038" s="2" t="s">
        <v>2978</v>
      </c>
      <c r="H2038" s="2"/>
      <c r="I2038" s="139"/>
      <c r="J2038" s="139" t="s">
        <v>2977</v>
      </c>
      <c r="K2038" s="139" t="s">
        <v>479</v>
      </c>
      <c r="L2038" s="139" t="s">
        <v>2117</v>
      </c>
      <c r="M2038" s="140" t="s">
        <v>8160</v>
      </c>
      <c r="N2038" s="141">
        <v>24</v>
      </c>
      <c r="O2038" s="142">
        <f t="shared" si="155"/>
        <v>210</v>
      </c>
      <c r="P2038" s="2">
        <v>210</v>
      </c>
      <c r="Q2038" s="2"/>
      <c r="R2038" s="143" t="e">
        <f t="shared" si="156"/>
        <v>#DIV/0!</v>
      </c>
      <c r="S2038" s="143">
        <f t="shared" si="157"/>
        <v>0</v>
      </c>
      <c r="T2038" s="144">
        <f>IF(P2038="nio",0,IF(P2038&gt;0,VLOOKUP(K2038,'3-Productie normen'!A:W,VLOOKUP(P2038,'3-Productie normen'!$B$37:$C$59,2,FALSE),FALSE)))/VLOOKUP(B2038,'2-Kosten per locatie'!$A$11:$C$31,3,FALSE)</f>
        <v>0</v>
      </c>
      <c r="U2038" s="144">
        <f t="shared" si="158"/>
        <v>0</v>
      </c>
      <c r="V2038" s="145" t="str">
        <f>VLOOKUP(K2038,'3-Productie normen'!A:AG,29,FALSE)</f>
        <v>B</v>
      </c>
      <c r="W2038" s="145"/>
      <c r="X2038" s="146"/>
      <c r="Y2038" s="147">
        <f t="shared" si="159"/>
        <v>5040</v>
      </c>
    </row>
    <row r="2039" spans="1:25" s="148" customFormat="1" ht="13.9" customHeight="1">
      <c r="A2039" s="137">
        <v>2039</v>
      </c>
      <c r="B2039" s="138" t="s">
        <v>2352</v>
      </c>
      <c r="C2039" s="138" t="s">
        <v>2354</v>
      </c>
      <c r="D2039" s="138"/>
      <c r="E2039" s="2">
        <v>0</v>
      </c>
      <c r="F2039" s="2" t="s">
        <v>2956</v>
      </c>
      <c r="G2039" s="2" t="s">
        <v>2979</v>
      </c>
      <c r="H2039" s="2"/>
      <c r="I2039" s="139"/>
      <c r="J2039" s="139" t="s">
        <v>2977</v>
      </c>
      <c r="K2039" s="139" t="s">
        <v>479</v>
      </c>
      <c r="L2039" s="139" t="s">
        <v>2958</v>
      </c>
      <c r="M2039" s="140"/>
      <c r="N2039" s="141">
        <v>62</v>
      </c>
      <c r="O2039" s="142">
        <f t="shared" si="155"/>
        <v>210</v>
      </c>
      <c r="P2039" s="2">
        <v>210</v>
      </c>
      <c r="Q2039" s="2"/>
      <c r="R2039" s="143" t="e">
        <f t="shared" si="156"/>
        <v>#DIV/0!</v>
      </c>
      <c r="S2039" s="143">
        <f t="shared" si="157"/>
        <v>0</v>
      </c>
      <c r="T2039" s="144">
        <f>IF(P2039="nio",0,IF(P2039&gt;0,VLOOKUP(K2039,'3-Productie normen'!A:W,VLOOKUP(P2039,'3-Productie normen'!$B$37:$C$59,2,FALSE),FALSE)))/VLOOKUP(B2039,'2-Kosten per locatie'!$A$11:$C$31,3,FALSE)</f>
        <v>0</v>
      </c>
      <c r="U2039" s="144">
        <f t="shared" si="158"/>
        <v>0</v>
      </c>
      <c r="V2039" s="145" t="str">
        <f>VLOOKUP(K2039,'3-Productie normen'!A:AG,29,FALSE)</f>
        <v>B</v>
      </c>
      <c r="W2039" s="145"/>
      <c r="X2039" s="146"/>
      <c r="Y2039" s="147">
        <f t="shared" si="159"/>
        <v>13020</v>
      </c>
    </row>
    <row r="2040" spans="1:25" s="148" customFormat="1" ht="13.9" customHeight="1">
      <c r="A2040" s="137">
        <v>2040</v>
      </c>
      <c r="B2040" s="138" t="s">
        <v>2352</v>
      </c>
      <c r="C2040" s="138" t="s">
        <v>2354</v>
      </c>
      <c r="D2040" s="138"/>
      <c r="E2040" s="2">
        <v>0</v>
      </c>
      <c r="F2040" s="2" t="s">
        <v>2956</v>
      </c>
      <c r="G2040" s="2" t="s">
        <v>1869</v>
      </c>
      <c r="H2040" s="2"/>
      <c r="I2040" s="139"/>
      <c r="J2040" s="139" t="s">
        <v>2980</v>
      </c>
      <c r="K2040" s="139" t="s">
        <v>290</v>
      </c>
      <c r="L2040" s="139" t="s">
        <v>2958</v>
      </c>
      <c r="M2040" s="140"/>
      <c r="N2040" s="141">
        <v>120.3</v>
      </c>
      <c r="O2040" s="142">
        <f t="shared" si="155"/>
        <v>210</v>
      </c>
      <c r="P2040" s="2">
        <v>210</v>
      </c>
      <c r="Q2040" s="2"/>
      <c r="R2040" s="143" t="e">
        <f t="shared" si="156"/>
        <v>#DIV/0!</v>
      </c>
      <c r="S2040" s="143">
        <f t="shared" si="157"/>
        <v>0</v>
      </c>
      <c r="T2040" s="144">
        <f>IF(P2040="nio",0,IF(P2040&gt;0,VLOOKUP(K2040,'3-Productie normen'!A:W,VLOOKUP(P2040,'3-Productie normen'!$B$37:$C$59,2,FALSE),FALSE)))/VLOOKUP(B2040,'2-Kosten per locatie'!$A$11:$C$31,3,FALSE)</f>
        <v>0</v>
      </c>
      <c r="U2040" s="144">
        <f t="shared" si="158"/>
        <v>0</v>
      </c>
      <c r="V2040" s="145" t="str">
        <f>VLOOKUP(K2040,'3-Productie normen'!A:AG,29,FALSE)</f>
        <v>V</v>
      </c>
      <c r="W2040" s="145"/>
      <c r="X2040" s="146"/>
      <c r="Y2040" s="147">
        <f t="shared" si="159"/>
        <v>25263</v>
      </c>
    </row>
    <row r="2041" spans="1:25" s="148" customFormat="1" ht="13.9" customHeight="1">
      <c r="A2041" s="137">
        <v>2041</v>
      </c>
      <c r="B2041" s="138" t="s">
        <v>2352</v>
      </c>
      <c r="C2041" s="138" t="s">
        <v>2354</v>
      </c>
      <c r="D2041" s="138"/>
      <c r="E2041" s="2">
        <v>0</v>
      </c>
      <c r="F2041" s="2" t="s">
        <v>2956</v>
      </c>
      <c r="G2041" s="2" t="s">
        <v>1873</v>
      </c>
      <c r="H2041" s="2"/>
      <c r="I2041" s="139"/>
      <c r="J2041" s="139" t="s">
        <v>2981</v>
      </c>
      <c r="K2041" s="139" t="s">
        <v>4571</v>
      </c>
      <c r="L2041" s="139" t="s">
        <v>2117</v>
      </c>
      <c r="M2041" s="140" t="s">
        <v>8160</v>
      </c>
      <c r="N2041" s="141">
        <v>153.80000000000001</v>
      </c>
      <c r="O2041" s="142">
        <f t="shared" si="155"/>
        <v>210</v>
      </c>
      <c r="P2041" s="2">
        <v>210</v>
      </c>
      <c r="Q2041" s="2"/>
      <c r="R2041" s="143" t="e">
        <f t="shared" si="156"/>
        <v>#DIV/0!</v>
      </c>
      <c r="S2041" s="143">
        <f t="shared" si="157"/>
        <v>0</v>
      </c>
      <c r="T2041" s="144">
        <f>IF(P2041="nio",0,IF(P2041&gt;0,VLOOKUP(K2041,'3-Productie normen'!A:W,VLOOKUP(P2041,'3-Productie normen'!$B$37:$C$59,2,FALSE),FALSE)))/VLOOKUP(B2041,'2-Kosten per locatie'!$A$11:$C$31,3,FALSE)</f>
        <v>0</v>
      </c>
      <c r="U2041" s="144">
        <f t="shared" si="158"/>
        <v>0</v>
      </c>
      <c r="V2041" s="145" t="str">
        <f>VLOOKUP(K2041,'3-Productie normen'!A:AG,29,FALSE)</f>
        <v>V</v>
      </c>
      <c r="W2041" s="145"/>
      <c r="X2041" s="146"/>
      <c r="Y2041" s="147">
        <f t="shared" si="159"/>
        <v>32298.000000000004</v>
      </c>
    </row>
    <row r="2042" spans="1:25" s="148" customFormat="1" ht="13.9" customHeight="1">
      <c r="A2042" s="137">
        <v>2042</v>
      </c>
      <c r="B2042" s="138" t="s">
        <v>2352</v>
      </c>
      <c r="C2042" s="138" t="s">
        <v>2354</v>
      </c>
      <c r="D2042" s="138"/>
      <c r="E2042" s="2">
        <v>0</v>
      </c>
      <c r="F2042" s="2" t="s">
        <v>2956</v>
      </c>
      <c r="G2042" s="2" t="s">
        <v>1871</v>
      </c>
      <c r="H2042" s="2"/>
      <c r="I2042" s="139"/>
      <c r="J2042" s="139" t="s">
        <v>2982</v>
      </c>
      <c r="K2042" s="139" t="s">
        <v>4571</v>
      </c>
      <c r="L2042" s="139" t="s">
        <v>2117</v>
      </c>
      <c r="M2042" s="140" t="s">
        <v>8160</v>
      </c>
      <c r="N2042" s="141">
        <v>78</v>
      </c>
      <c r="O2042" s="142">
        <f t="shared" si="155"/>
        <v>210</v>
      </c>
      <c r="P2042" s="2">
        <v>210</v>
      </c>
      <c r="Q2042" s="2"/>
      <c r="R2042" s="143" t="e">
        <f t="shared" si="156"/>
        <v>#DIV/0!</v>
      </c>
      <c r="S2042" s="143">
        <f t="shared" si="157"/>
        <v>0</v>
      </c>
      <c r="T2042" s="144">
        <f>IF(P2042="nio",0,IF(P2042&gt;0,VLOOKUP(K2042,'3-Productie normen'!A:W,VLOOKUP(P2042,'3-Productie normen'!$B$37:$C$59,2,FALSE),FALSE)))/VLOOKUP(B2042,'2-Kosten per locatie'!$A$11:$C$31,3,FALSE)</f>
        <v>0</v>
      </c>
      <c r="U2042" s="144">
        <f t="shared" si="158"/>
        <v>0</v>
      </c>
      <c r="V2042" s="145" t="str">
        <f>VLOOKUP(K2042,'3-Productie normen'!A:AG,29,FALSE)</f>
        <v>V</v>
      </c>
      <c r="W2042" s="145"/>
      <c r="X2042" s="146"/>
      <c r="Y2042" s="147">
        <f t="shared" si="159"/>
        <v>16380</v>
      </c>
    </row>
    <row r="2043" spans="1:25" s="148" customFormat="1" ht="13.9" customHeight="1">
      <c r="A2043" s="137">
        <v>2043</v>
      </c>
      <c r="B2043" s="138" t="s">
        <v>2352</v>
      </c>
      <c r="C2043" s="138" t="s">
        <v>2354</v>
      </c>
      <c r="D2043" s="138"/>
      <c r="E2043" s="2">
        <v>0</v>
      </c>
      <c r="F2043" s="2" t="s">
        <v>2956</v>
      </c>
      <c r="G2043" s="2" t="s">
        <v>2983</v>
      </c>
      <c r="H2043" s="2"/>
      <c r="I2043" s="139"/>
      <c r="J2043" s="139" t="s">
        <v>2984</v>
      </c>
      <c r="K2043" s="139" t="s">
        <v>4571</v>
      </c>
      <c r="L2043" s="139" t="s">
        <v>2117</v>
      </c>
      <c r="M2043" s="140" t="s">
        <v>8160</v>
      </c>
      <c r="N2043" s="141">
        <v>159.5</v>
      </c>
      <c r="O2043" s="142">
        <f t="shared" si="155"/>
        <v>210</v>
      </c>
      <c r="P2043" s="2">
        <v>210</v>
      </c>
      <c r="Q2043" s="2"/>
      <c r="R2043" s="143" t="e">
        <f t="shared" si="156"/>
        <v>#DIV/0!</v>
      </c>
      <c r="S2043" s="143">
        <f t="shared" si="157"/>
        <v>0</v>
      </c>
      <c r="T2043" s="144">
        <f>IF(P2043="nio",0,IF(P2043&gt;0,VLOOKUP(K2043,'3-Productie normen'!A:W,VLOOKUP(P2043,'3-Productie normen'!$B$37:$C$59,2,FALSE),FALSE)))/VLOOKUP(B2043,'2-Kosten per locatie'!$A$11:$C$31,3,FALSE)</f>
        <v>0</v>
      </c>
      <c r="U2043" s="144">
        <f t="shared" si="158"/>
        <v>0</v>
      </c>
      <c r="V2043" s="145" t="str">
        <f>VLOOKUP(K2043,'3-Productie normen'!A:AG,29,FALSE)</f>
        <v>V</v>
      </c>
      <c r="W2043" s="145"/>
      <c r="X2043" s="146"/>
      <c r="Y2043" s="147">
        <f t="shared" si="159"/>
        <v>33495</v>
      </c>
    </row>
    <row r="2044" spans="1:25" s="148" customFormat="1" ht="13.9" customHeight="1">
      <c r="A2044" s="137">
        <v>2044</v>
      </c>
      <c r="B2044" s="138" t="s">
        <v>2352</v>
      </c>
      <c r="C2044" s="138" t="s">
        <v>2354</v>
      </c>
      <c r="D2044" s="138"/>
      <c r="E2044" s="2">
        <v>0</v>
      </c>
      <c r="F2044" s="2" t="s">
        <v>2956</v>
      </c>
      <c r="G2044" s="2" t="s">
        <v>2985</v>
      </c>
      <c r="H2044" s="2"/>
      <c r="I2044" s="139"/>
      <c r="J2044" s="139" t="s">
        <v>2986</v>
      </c>
      <c r="K2044" s="139" t="s">
        <v>321</v>
      </c>
      <c r="L2044" s="139" t="s">
        <v>2958</v>
      </c>
      <c r="M2044" s="140"/>
      <c r="N2044" s="141">
        <v>5.8</v>
      </c>
      <c r="O2044" s="142">
        <f t="shared" si="155"/>
        <v>420</v>
      </c>
      <c r="P2044" s="2">
        <v>210</v>
      </c>
      <c r="Q2044" s="2">
        <v>210</v>
      </c>
      <c r="R2044" s="143" t="e">
        <f t="shared" si="156"/>
        <v>#DIV/0!</v>
      </c>
      <c r="S2044" s="143" t="e">
        <f t="shared" si="157"/>
        <v>#DIV/0!</v>
      </c>
      <c r="T2044" s="144">
        <f>IF(P2044="nio",0,IF(P2044&gt;0,VLOOKUP(K2044,'3-Productie normen'!A:W,VLOOKUP(P2044,'3-Productie normen'!$B$37:$C$59,2,FALSE),FALSE)))/VLOOKUP(B2044,'2-Kosten per locatie'!$A$11:$C$31,3,FALSE)</f>
        <v>0</v>
      </c>
      <c r="U2044" s="144">
        <f t="shared" si="158"/>
        <v>0</v>
      </c>
      <c r="V2044" s="145" t="str">
        <f>VLOOKUP(K2044,'3-Productie normen'!A:AG,29,FALSE)</f>
        <v>S</v>
      </c>
      <c r="W2044" s="145"/>
      <c r="X2044" s="146"/>
      <c r="Y2044" s="147">
        <f t="shared" si="159"/>
        <v>2436</v>
      </c>
    </row>
    <row r="2045" spans="1:25" s="148" customFormat="1" ht="13.9" customHeight="1">
      <c r="A2045" s="137">
        <v>2045</v>
      </c>
      <c r="B2045" s="138" t="s">
        <v>2352</v>
      </c>
      <c r="C2045" s="138" t="s">
        <v>2354</v>
      </c>
      <c r="D2045" s="138"/>
      <c r="E2045" s="2">
        <v>0</v>
      </c>
      <c r="F2045" s="2" t="s">
        <v>2956</v>
      </c>
      <c r="G2045" s="2" t="s">
        <v>2987</v>
      </c>
      <c r="H2045" s="2"/>
      <c r="I2045" s="139"/>
      <c r="J2045" s="139" t="s">
        <v>2988</v>
      </c>
      <c r="K2045" s="139" t="s">
        <v>304</v>
      </c>
      <c r="L2045" s="139" t="s">
        <v>2989</v>
      </c>
      <c r="M2045" s="140"/>
      <c r="N2045" s="141">
        <v>80</v>
      </c>
      <c r="O2045" s="142">
        <f t="shared" si="155"/>
        <v>210</v>
      </c>
      <c r="P2045" s="2">
        <v>210</v>
      </c>
      <c r="Q2045" s="2"/>
      <c r="R2045" s="143" t="e">
        <f t="shared" si="156"/>
        <v>#DIV/0!</v>
      </c>
      <c r="S2045" s="143">
        <f t="shared" si="157"/>
        <v>0</v>
      </c>
      <c r="T2045" s="144">
        <f>IF(P2045="nio",0,IF(P2045&gt;0,VLOOKUP(K2045,'3-Productie normen'!A:W,VLOOKUP(P2045,'3-Productie normen'!$B$37:$C$59,2,FALSE),FALSE)))/VLOOKUP(B2045,'2-Kosten per locatie'!$A$11:$C$31,3,FALSE)</f>
        <v>0</v>
      </c>
      <c r="U2045" s="144">
        <f t="shared" si="158"/>
        <v>0</v>
      </c>
      <c r="V2045" s="145" t="str">
        <f>VLOOKUP(K2045,'3-Productie normen'!A:AG,29,FALSE)</f>
        <v>V</v>
      </c>
      <c r="W2045" s="145"/>
      <c r="X2045" s="146"/>
      <c r="Y2045" s="147">
        <f t="shared" si="159"/>
        <v>16800</v>
      </c>
    </row>
    <row r="2046" spans="1:25" s="148" customFormat="1" ht="13.9" customHeight="1">
      <c r="A2046" s="137">
        <v>2046</v>
      </c>
      <c r="B2046" s="138" t="s">
        <v>2352</v>
      </c>
      <c r="C2046" s="138" t="s">
        <v>2355</v>
      </c>
      <c r="D2046" s="138"/>
      <c r="E2046" s="2">
        <v>0</v>
      </c>
      <c r="F2046" s="2" t="s">
        <v>244</v>
      </c>
      <c r="G2046" s="2" t="s">
        <v>2990</v>
      </c>
      <c r="H2046" s="2"/>
      <c r="I2046" s="139" t="s">
        <v>247</v>
      </c>
      <c r="J2046" s="139" t="s">
        <v>56</v>
      </c>
      <c r="K2046" s="139" t="s">
        <v>248</v>
      </c>
      <c r="L2046" s="139" t="s">
        <v>249</v>
      </c>
      <c r="M2046" s="140"/>
      <c r="N2046" s="141">
        <v>5.81</v>
      </c>
      <c r="O2046" s="142">
        <f t="shared" si="155"/>
        <v>200</v>
      </c>
      <c r="P2046" s="2">
        <v>200</v>
      </c>
      <c r="Q2046" s="2"/>
      <c r="R2046" s="143" t="e">
        <f t="shared" si="156"/>
        <v>#DIV/0!</v>
      </c>
      <c r="S2046" s="143">
        <f t="shared" si="157"/>
        <v>0</v>
      </c>
      <c r="T2046" s="144">
        <f>IF(P2046="nio",0,IF(P2046&gt;0,VLOOKUP(K2046,'3-Productie normen'!A:W,VLOOKUP(P2046,'3-Productie normen'!$B$37:$C$59,2,FALSE),FALSE)))/VLOOKUP(B2046,'2-Kosten per locatie'!$A$11:$C$31,3,FALSE)</f>
        <v>0</v>
      </c>
      <c r="U2046" s="144">
        <f t="shared" si="158"/>
        <v>0</v>
      </c>
      <c r="V2046" s="145" t="str">
        <f>VLOOKUP(K2046,'3-Productie normen'!A:AG,29,FALSE)</f>
        <v>V</v>
      </c>
      <c r="W2046" s="145"/>
      <c r="X2046" s="146"/>
      <c r="Y2046" s="147">
        <f t="shared" si="159"/>
        <v>1162</v>
      </c>
    </row>
    <row r="2047" spans="1:25" s="148" customFormat="1" ht="13.9" customHeight="1">
      <c r="A2047" s="137">
        <v>2047</v>
      </c>
      <c r="B2047" s="138" t="s">
        <v>2352</v>
      </c>
      <c r="C2047" s="138" t="s">
        <v>2355</v>
      </c>
      <c r="D2047" s="138"/>
      <c r="E2047" s="2">
        <v>0</v>
      </c>
      <c r="F2047" s="2" t="s">
        <v>244</v>
      </c>
      <c r="G2047" s="2" t="s">
        <v>2991</v>
      </c>
      <c r="H2047" s="2"/>
      <c r="I2047" s="139" t="s">
        <v>257</v>
      </c>
      <c r="J2047" s="139" t="s">
        <v>258</v>
      </c>
      <c r="K2047" s="139" t="s">
        <v>259</v>
      </c>
      <c r="L2047" s="139" t="s">
        <v>249</v>
      </c>
      <c r="M2047" s="140"/>
      <c r="N2047" s="141">
        <v>29.51</v>
      </c>
      <c r="O2047" s="142">
        <f t="shared" si="155"/>
        <v>0</v>
      </c>
      <c r="P2047" s="2" t="s">
        <v>477</v>
      </c>
      <c r="Q2047" s="2"/>
      <c r="R2047" s="143">
        <f t="shared" si="156"/>
        <v>0</v>
      </c>
      <c r="S2047" s="143">
        <f t="shared" si="157"/>
        <v>0</v>
      </c>
      <c r="T2047" s="144">
        <f>IF(P2047="nio",0,IF(P2047&gt;0,VLOOKUP(K2047,'3-Productie normen'!A:W,VLOOKUP(P2047,'3-Productie normen'!$B$37:$C$59,2,FALSE),FALSE)))/VLOOKUP(B2047,'2-Kosten per locatie'!$A$11:$C$31,3,FALSE)</f>
        <v>0</v>
      </c>
      <c r="U2047" s="144">
        <f t="shared" si="158"/>
        <v>0</v>
      </c>
      <c r="V2047" s="145">
        <f>VLOOKUP(K2047,'3-Productie normen'!A:AG,29,FALSE)</f>
        <v>0</v>
      </c>
      <c r="W2047" s="145"/>
      <c r="X2047" s="146"/>
      <c r="Y2047" s="147">
        <f t="shared" si="159"/>
        <v>0</v>
      </c>
    </row>
    <row r="2048" spans="1:25" s="148" customFormat="1" ht="13.9" customHeight="1">
      <c r="A2048" s="137">
        <v>2048</v>
      </c>
      <c r="B2048" s="138" t="s">
        <v>2352</v>
      </c>
      <c r="C2048" s="138" t="s">
        <v>2355</v>
      </c>
      <c r="D2048" s="138"/>
      <c r="E2048" s="2">
        <v>0</v>
      </c>
      <c r="F2048" s="2" t="s">
        <v>244</v>
      </c>
      <c r="G2048" s="2" t="s">
        <v>2992</v>
      </c>
      <c r="H2048" s="2"/>
      <c r="I2048" s="139" t="s">
        <v>257</v>
      </c>
      <c r="J2048" s="139" t="s">
        <v>261</v>
      </c>
      <c r="K2048" s="139" t="s">
        <v>259</v>
      </c>
      <c r="L2048" s="139" t="s">
        <v>249</v>
      </c>
      <c r="M2048" s="140"/>
      <c r="N2048" s="141">
        <v>3.24</v>
      </c>
      <c r="O2048" s="142">
        <f t="shared" si="155"/>
        <v>0</v>
      </c>
      <c r="P2048" s="2" t="s">
        <v>477</v>
      </c>
      <c r="Q2048" s="2"/>
      <c r="R2048" s="143">
        <f t="shared" si="156"/>
        <v>0</v>
      </c>
      <c r="S2048" s="143">
        <f t="shared" si="157"/>
        <v>0</v>
      </c>
      <c r="T2048" s="144">
        <f>IF(P2048="nio",0,IF(P2048&gt;0,VLOOKUP(K2048,'3-Productie normen'!A:W,VLOOKUP(P2048,'3-Productie normen'!$B$37:$C$59,2,FALSE),FALSE)))/VLOOKUP(B2048,'2-Kosten per locatie'!$A$11:$C$31,3,FALSE)</f>
        <v>0</v>
      </c>
      <c r="U2048" s="144">
        <f t="shared" si="158"/>
        <v>0</v>
      </c>
      <c r="V2048" s="145">
        <f>VLOOKUP(K2048,'3-Productie normen'!A:AG,29,FALSE)</f>
        <v>0</v>
      </c>
      <c r="W2048" s="145"/>
      <c r="X2048" s="146"/>
      <c r="Y2048" s="147">
        <f t="shared" si="159"/>
        <v>0</v>
      </c>
    </row>
    <row r="2049" spans="1:25" s="148" customFormat="1" ht="13.9" customHeight="1">
      <c r="A2049" s="137">
        <v>2049</v>
      </c>
      <c r="B2049" s="138" t="s">
        <v>2352</v>
      </c>
      <c r="C2049" s="138" t="s">
        <v>2355</v>
      </c>
      <c r="D2049" s="138"/>
      <c r="E2049" s="2">
        <v>0</v>
      </c>
      <c r="F2049" s="2" t="s">
        <v>244</v>
      </c>
      <c r="G2049" s="2" t="s">
        <v>2993</v>
      </c>
      <c r="H2049" s="2"/>
      <c r="I2049" s="139" t="s">
        <v>267</v>
      </c>
      <c r="J2049" s="139" t="s">
        <v>267</v>
      </c>
      <c r="K2049" s="139" t="s">
        <v>267</v>
      </c>
      <c r="L2049" s="139" t="s">
        <v>249</v>
      </c>
      <c r="M2049" s="140"/>
      <c r="N2049" s="141">
        <v>27.71</v>
      </c>
      <c r="O2049" s="142">
        <f t="shared" si="155"/>
        <v>2</v>
      </c>
      <c r="P2049" s="2">
        <v>2</v>
      </c>
      <c r="Q2049" s="2"/>
      <c r="R2049" s="143" t="e">
        <f t="shared" si="156"/>
        <v>#DIV/0!</v>
      </c>
      <c r="S2049" s="143">
        <f t="shared" si="157"/>
        <v>0</v>
      </c>
      <c r="T2049" s="144">
        <f>IF(P2049="nio",0,IF(P2049&gt;0,VLOOKUP(K2049,'3-Productie normen'!A:W,VLOOKUP(P2049,'3-Productie normen'!$B$37:$C$59,2,FALSE),FALSE)))/VLOOKUP(B2049,'2-Kosten per locatie'!$A$11:$C$31,3,FALSE)</f>
        <v>0</v>
      </c>
      <c r="U2049" s="144">
        <f t="shared" si="158"/>
        <v>0</v>
      </c>
      <c r="V2049" s="145" t="str">
        <f>VLOOKUP(K2049,'3-Productie normen'!A:AG,29,FALSE)</f>
        <v>V</v>
      </c>
      <c r="W2049" s="145"/>
      <c r="X2049" s="146"/>
      <c r="Y2049" s="147">
        <f t="shared" si="159"/>
        <v>55.42</v>
      </c>
    </row>
    <row r="2050" spans="1:25" s="148" customFormat="1" ht="13.9" customHeight="1">
      <c r="A2050" s="137">
        <v>2050</v>
      </c>
      <c r="B2050" s="138" t="s">
        <v>2352</v>
      </c>
      <c r="C2050" s="138" t="s">
        <v>2355</v>
      </c>
      <c r="D2050" s="138"/>
      <c r="E2050" s="2">
        <v>0</v>
      </c>
      <c r="F2050" s="2" t="s">
        <v>284</v>
      </c>
      <c r="G2050" s="2" t="s">
        <v>2994</v>
      </c>
      <c r="H2050" s="2"/>
      <c r="I2050" s="139" t="s">
        <v>247</v>
      </c>
      <c r="J2050" s="139" t="s">
        <v>56</v>
      </c>
      <c r="K2050" s="139" t="s">
        <v>248</v>
      </c>
      <c r="L2050" s="139" t="s">
        <v>249</v>
      </c>
      <c r="M2050" s="140"/>
      <c r="N2050" s="141">
        <v>4.54</v>
      </c>
      <c r="O2050" s="142">
        <f t="shared" si="155"/>
        <v>200</v>
      </c>
      <c r="P2050" s="2">
        <v>200</v>
      </c>
      <c r="Q2050" s="2"/>
      <c r="R2050" s="143" t="e">
        <f t="shared" si="156"/>
        <v>#DIV/0!</v>
      </c>
      <c r="S2050" s="143">
        <f t="shared" si="157"/>
        <v>0</v>
      </c>
      <c r="T2050" s="144">
        <f>IF(P2050="nio",0,IF(P2050&gt;0,VLOOKUP(K2050,'3-Productie normen'!A:W,VLOOKUP(P2050,'3-Productie normen'!$B$37:$C$59,2,FALSE),FALSE)))/VLOOKUP(B2050,'2-Kosten per locatie'!$A$11:$C$31,3,FALSE)</f>
        <v>0</v>
      </c>
      <c r="U2050" s="144">
        <f t="shared" si="158"/>
        <v>0</v>
      </c>
      <c r="V2050" s="145" t="str">
        <f>VLOOKUP(K2050,'3-Productie normen'!A:AG,29,FALSE)</f>
        <v>V</v>
      </c>
      <c r="W2050" s="145"/>
      <c r="X2050" s="146"/>
      <c r="Y2050" s="147">
        <f t="shared" si="159"/>
        <v>908</v>
      </c>
    </row>
    <row r="2051" spans="1:25" s="148" customFormat="1" ht="13.9" customHeight="1">
      <c r="A2051" s="137">
        <v>2051</v>
      </c>
      <c r="B2051" s="138" t="s">
        <v>2352</v>
      </c>
      <c r="C2051" s="138" t="s">
        <v>2355</v>
      </c>
      <c r="D2051" s="138"/>
      <c r="E2051" s="2">
        <v>0</v>
      </c>
      <c r="F2051" s="2" t="s">
        <v>284</v>
      </c>
      <c r="G2051" s="2" t="s">
        <v>2995</v>
      </c>
      <c r="H2051" s="2"/>
      <c r="I2051" s="139" t="s">
        <v>252</v>
      </c>
      <c r="J2051" s="139" t="s">
        <v>55</v>
      </c>
      <c r="K2051" s="139" t="s">
        <v>290</v>
      </c>
      <c r="L2051" s="139" t="s">
        <v>298</v>
      </c>
      <c r="M2051" s="140" t="s">
        <v>8160</v>
      </c>
      <c r="N2051" s="141">
        <v>17.77</v>
      </c>
      <c r="O2051" s="142">
        <f t="shared" si="155"/>
        <v>200</v>
      </c>
      <c r="P2051" s="2">
        <v>200</v>
      </c>
      <c r="Q2051" s="2"/>
      <c r="R2051" s="143" t="e">
        <f t="shared" si="156"/>
        <v>#DIV/0!</v>
      </c>
      <c r="S2051" s="143">
        <f t="shared" si="157"/>
        <v>0</v>
      </c>
      <c r="T2051" s="144">
        <f>IF(P2051="nio",0,IF(P2051&gt;0,VLOOKUP(K2051,'3-Productie normen'!A:W,VLOOKUP(P2051,'3-Productie normen'!$B$37:$C$59,2,FALSE),FALSE)))/VLOOKUP(B2051,'2-Kosten per locatie'!$A$11:$C$31,3,FALSE)</f>
        <v>0</v>
      </c>
      <c r="U2051" s="144">
        <f t="shared" si="158"/>
        <v>0</v>
      </c>
      <c r="V2051" s="145" t="str">
        <f>VLOOKUP(K2051,'3-Productie normen'!A:AG,29,FALSE)</f>
        <v>V</v>
      </c>
      <c r="W2051" s="145"/>
      <c r="X2051" s="146"/>
      <c r="Y2051" s="147">
        <f t="shared" si="159"/>
        <v>3554</v>
      </c>
    </row>
    <row r="2052" spans="1:25" s="148" customFormat="1" ht="13.9" customHeight="1">
      <c r="A2052" s="137">
        <v>2052</v>
      </c>
      <c r="B2052" s="138" t="s">
        <v>2352</v>
      </c>
      <c r="C2052" s="138" t="s">
        <v>2355</v>
      </c>
      <c r="D2052" s="138"/>
      <c r="E2052" s="2">
        <v>0</v>
      </c>
      <c r="F2052" s="2" t="s">
        <v>284</v>
      </c>
      <c r="G2052" s="2" t="s">
        <v>2996</v>
      </c>
      <c r="H2052" s="2"/>
      <c r="I2052" s="139" t="s">
        <v>252</v>
      </c>
      <c r="J2052" s="139" t="s">
        <v>293</v>
      </c>
      <c r="K2052" s="139" t="s">
        <v>4571</v>
      </c>
      <c r="L2052" s="139" t="s">
        <v>298</v>
      </c>
      <c r="M2052" s="140" t="s">
        <v>8160</v>
      </c>
      <c r="N2052" s="141">
        <v>260.29000000000002</v>
      </c>
      <c r="O2052" s="142">
        <f t="shared" si="155"/>
        <v>200</v>
      </c>
      <c r="P2052" s="2">
        <v>200</v>
      </c>
      <c r="Q2052" s="2"/>
      <c r="R2052" s="143" t="e">
        <f t="shared" si="156"/>
        <v>#DIV/0!</v>
      </c>
      <c r="S2052" s="143">
        <f t="shared" si="157"/>
        <v>0</v>
      </c>
      <c r="T2052" s="144">
        <f>IF(P2052="nio",0,IF(P2052&gt;0,VLOOKUP(K2052,'3-Productie normen'!A:W,VLOOKUP(P2052,'3-Productie normen'!$B$37:$C$59,2,FALSE),FALSE)))/VLOOKUP(B2052,'2-Kosten per locatie'!$A$11:$C$31,3,FALSE)</f>
        <v>0</v>
      </c>
      <c r="U2052" s="144">
        <f t="shared" si="158"/>
        <v>0</v>
      </c>
      <c r="V2052" s="145" t="str">
        <f>VLOOKUP(K2052,'3-Productie normen'!A:AG,29,FALSE)</f>
        <v>V</v>
      </c>
      <c r="W2052" s="145"/>
      <c r="X2052" s="146"/>
      <c r="Y2052" s="147">
        <f t="shared" si="159"/>
        <v>52058.000000000007</v>
      </c>
    </row>
    <row r="2053" spans="1:25" s="148" customFormat="1" ht="13.9" customHeight="1">
      <c r="A2053" s="137">
        <v>2053</v>
      </c>
      <c r="B2053" s="138" t="s">
        <v>2352</v>
      </c>
      <c r="C2053" s="138" t="s">
        <v>2355</v>
      </c>
      <c r="D2053" s="138"/>
      <c r="E2053" s="2">
        <v>0</v>
      </c>
      <c r="F2053" s="2" t="s">
        <v>284</v>
      </c>
      <c r="G2053" s="2" t="s">
        <v>2997</v>
      </c>
      <c r="H2053" s="2"/>
      <c r="I2053" s="139" t="s">
        <v>252</v>
      </c>
      <c r="J2053" s="139" t="s">
        <v>253</v>
      </c>
      <c r="K2053" s="139" t="s">
        <v>4571</v>
      </c>
      <c r="L2053" s="139" t="s">
        <v>298</v>
      </c>
      <c r="M2053" s="140" t="s">
        <v>8160</v>
      </c>
      <c r="N2053" s="141">
        <v>14.24</v>
      </c>
      <c r="O2053" s="142">
        <f t="shared" si="155"/>
        <v>200</v>
      </c>
      <c r="P2053" s="2">
        <v>200</v>
      </c>
      <c r="Q2053" s="2"/>
      <c r="R2053" s="143" t="e">
        <f t="shared" si="156"/>
        <v>#DIV/0!</v>
      </c>
      <c r="S2053" s="143">
        <f t="shared" si="157"/>
        <v>0</v>
      </c>
      <c r="T2053" s="144">
        <f>IF(P2053="nio",0,IF(P2053&gt;0,VLOOKUP(K2053,'3-Productie normen'!A:W,VLOOKUP(P2053,'3-Productie normen'!$B$37:$C$59,2,FALSE),FALSE)))/VLOOKUP(B2053,'2-Kosten per locatie'!$A$11:$C$31,3,FALSE)</f>
        <v>0</v>
      </c>
      <c r="U2053" s="144">
        <f t="shared" si="158"/>
        <v>0</v>
      </c>
      <c r="V2053" s="145" t="str">
        <f>VLOOKUP(K2053,'3-Productie normen'!A:AG,29,FALSE)</f>
        <v>V</v>
      </c>
      <c r="W2053" s="145"/>
      <c r="X2053" s="146"/>
      <c r="Y2053" s="147">
        <f t="shared" si="159"/>
        <v>2848</v>
      </c>
    </row>
    <row r="2054" spans="1:25" s="148" customFormat="1" ht="13.9" customHeight="1">
      <c r="A2054" s="137">
        <v>2054</v>
      </c>
      <c r="B2054" s="138" t="s">
        <v>2352</v>
      </c>
      <c r="C2054" s="138" t="s">
        <v>2355</v>
      </c>
      <c r="D2054" s="138"/>
      <c r="E2054" s="2">
        <v>0</v>
      </c>
      <c r="F2054" s="2" t="s">
        <v>284</v>
      </c>
      <c r="G2054" s="2" t="s">
        <v>2998</v>
      </c>
      <c r="H2054" s="2"/>
      <c r="I2054" s="139" t="s">
        <v>252</v>
      </c>
      <c r="J2054" s="139" t="s">
        <v>253</v>
      </c>
      <c r="K2054" s="139" t="s">
        <v>4571</v>
      </c>
      <c r="L2054" s="139" t="s">
        <v>1331</v>
      </c>
      <c r="M2054" s="140"/>
      <c r="N2054" s="141">
        <v>46.43</v>
      </c>
      <c r="O2054" s="142">
        <f t="shared" si="155"/>
        <v>200</v>
      </c>
      <c r="P2054" s="2">
        <v>200</v>
      </c>
      <c r="Q2054" s="2"/>
      <c r="R2054" s="143" t="e">
        <f t="shared" si="156"/>
        <v>#DIV/0!</v>
      </c>
      <c r="S2054" s="143">
        <f t="shared" si="157"/>
        <v>0</v>
      </c>
      <c r="T2054" s="144">
        <f>IF(P2054="nio",0,IF(P2054&gt;0,VLOOKUP(K2054,'3-Productie normen'!A:W,VLOOKUP(P2054,'3-Productie normen'!$B$37:$C$59,2,FALSE),FALSE)))/VLOOKUP(B2054,'2-Kosten per locatie'!$A$11:$C$31,3,FALSE)</f>
        <v>0</v>
      </c>
      <c r="U2054" s="144">
        <f t="shared" si="158"/>
        <v>0</v>
      </c>
      <c r="V2054" s="145" t="str">
        <f>VLOOKUP(K2054,'3-Productie normen'!A:AG,29,FALSE)</f>
        <v>V</v>
      </c>
      <c r="W2054" s="145"/>
      <c r="X2054" s="146"/>
      <c r="Y2054" s="147">
        <f t="shared" si="159"/>
        <v>9286</v>
      </c>
    </row>
    <row r="2055" spans="1:25" s="148" customFormat="1" ht="13.9" customHeight="1">
      <c r="A2055" s="137">
        <v>2055</v>
      </c>
      <c r="B2055" s="138" t="s">
        <v>2352</v>
      </c>
      <c r="C2055" s="138" t="s">
        <v>2355</v>
      </c>
      <c r="D2055" s="138"/>
      <c r="E2055" s="2">
        <v>0</v>
      </c>
      <c r="F2055" s="2" t="s">
        <v>284</v>
      </c>
      <c r="G2055" s="2" t="s">
        <v>2999</v>
      </c>
      <c r="H2055" s="2"/>
      <c r="I2055" s="139" t="s">
        <v>252</v>
      </c>
      <c r="J2055" s="139" t="s">
        <v>55</v>
      </c>
      <c r="K2055" s="139" t="s">
        <v>290</v>
      </c>
      <c r="L2055" s="139" t="s">
        <v>298</v>
      </c>
      <c r="M2055" s="140" t="s">
        <v>8160</v>
      </c>
      <c r="N2055" s="141">
        <v>21.93</v>
      </c>
      <c r="O2055" s="142">
        <f t="shared" si="155"/>
        <v>200</v>
      </c>
      <c r="P2055" s="2">
        <v>200</v>
      </c>
      <c r="Q2055" s="2"/>
      <c r="R2055" s="143" t="e">
        <f t="shared" si="156"/>
        <v>#DIV/0!</v>
      </c>
      <c r="S2055" s="143">
        <f t="shared" si="157"/>
        <v>0</v>
      </c>
      <c r="T2055" s="144">
        <f>IF(P2055="nio",0,IF(P2055&gt;0,VLOOKUP(K2055,'3-Productie normen'!A:W,VLOOKUP(P2055,'3-Productie normen'!$B$37:$C$59,2,FALSE),FALSE)))/VLOOKUP(B2055,'2-Kosten per locatie'!$A$11:$C$31,3,FALSE)</f>
        <v>0</v>
      </c>
      <c r="U2055" s="144">
        <f t="shared" si="158"/>
        <v>0</v>
      </c>
      <c r="V2055" s="145" t="str">
        <f>VLOOKUP(K2055,'3-Productie normen'!A:AG,29,FALSE)</f>
        <v>V</v>
      </c>
      <c r="W2055" s="145"/>
      <c r="X2055" s="146"/>
      <c r="Y2055" s="147">
        <f t="shared" si="159"/>
        <v>4386</v>
      </c>
    </row>
    <row r="2056" spans="1:25" s="148" customFormat="1" ht="13.9" customHeight="1">
      <c r="A2056" s="137">
        <v>2056</v>
      </c>
      <c r="B2056" s="138" t="s">
        <v>2352</v>
      </c>
      <c r="C2056" s="138" t="s">
        <v>2355</v>
      </c>
      <c r="D2056" s="138"/>
      <c r="E2056" s="2">
        <v>0</v>
      </c>
      <c r="F2056" s="2" t="s">
        <v>284</v>
      </c>
      <c r="G2056" s="2" t="s">
        <v>3000</v>
      </c>
      <c r="H2056" s="2"/>
      <c r="I2056" s="139" t="s">
        <v>252</v>
      </c>
      <c r="J2056" s="139" t="s">
        <v>297</v>
      </c>
      <c r="K2056" s="139" t="s">
        <v>4571</v>
      </c>
      <c r="L2056" s="139" t="s">
        <v>298</v>
      </c>
      <c r="M2056" s="140" t="s">
        <v>8160</v>
      </c>
      <c r="N2056" s="141">
        <v>17.96</v>
      </c>
      <c r="O2056" s="142">
        <f t="shared" si="155"/>
        <v>200</v>
      </c>
      <c r="P2056" s="2">
        <v>200</v>
      </c>
      <c r="Q2056" s="2"/>
      <c r="R2056" s="143" t="e">
        <f t="shared" si="156"/>
        <v>#DIV/0!</v>
      </c>
      <c r="S2056" s="143">
        <f t="shared" si="157"/>
        <v>0</v>
      </c>
      <c r="T2056" s="144">
        <f>IF(P2056="nio",0,IF(P2056&gt;0,VLOOKUP(K2056,'3-Productie normen'!A:W,VLOOKUP(P2056,'3-Productie normen'!$B$37:$C$59,2,FALSE),FALSE)))/VLOOKUP(B2056,'2-Kosten per locatie'!$A$11:$C$31,3,FALSE)</f>
        <v>0</v>
      </c>
      <c r="U2056" s="144">
        <f t="shared" si="158"/>
        <v>0</v>
      </c>
      <c r="V2056" s="145" t="str">
        <f>VLOOKUP(K2056,'3-Productie normen'!A:AG,29,FALSE)</f>
        <v>V</v>
      </c>
      <c r="W2056" s="145"/>
      <c r="X2056" s="146"/>
      <c r="Y2056" s="147">
        <f t="shared" si="159"/>
        <v>3592</v>
      </c>
    </row>
    <row r="2057" spans="1:25" s="148" customFormat="1" ht="13.9" customHeight="1">
      <c r="A2057" s="137">
        <v>2057</v>
      </c>
      <c r="B2057" s="138" t="s">
        <v>2352</v>
      </c>
      <c r="C2057" s="138" t="s">
        <v>2355</v>
      </c>
      <c r="D2057" s="138"/>
      <c r="E2057" s="2">
        <v>0</v>
      </c>
      <c r="F2057" s="2" t="s">
        <v>284</v>
      </c>
      <c r="G2057" s="2" t="s">
        <v>3001</v>
      </c>
      <c r="H2057" s="2"/>
      <c r="I2057" s="139" t="s">
        <v>257</v>
      </c>
      <c r="J2057" s="139" t="s">
        <v>258</v>
      </c>
      <c r="K2057" s="139" t="s">
        <v>259</v>
      </c>
      <c r="L2057" s="139" t="s">
        <v>249</v>
      </c>
      <c r="M2057" s="140"/>
      <c r="N2057" s="141">
        <v>0.56000000000000005</v>
      </c>
      <c r="O2057" s="142">
        <f t="shared" si="155"/>
        <v>0</v>
      </c>
      <c r="P2057" s="2" t="s">
        <v>477</v>
      </c>
      <c r="Q2057" s="2"/>
      <c r="R2057" s="143">
        <f t="shared" si="156"/>
        <v>0</v>
      </c>
      <c r="S2057" s="143">
        <f t="shared" si="157"/>
        <v>0</v>
      </c>
      <c r="T2057" s="144">
        <f>IF(P2057="nio",0,IF(P2057&gt;0,VLOOKUP(K2057,'3-Productie normen'!A:W,VLOOKUP(P2057,'3-Productie normen'!$B$37:$C$59,2,FALSE),FALSE)))/VLOOKUP(B2057,'2-Kosten per locatie'!$A$11:$C$31,3,FALSE)</f>
        <v>0</v>
      </c>
      <c r="U2057" s="144">
        <f t="shared" si="158"/>
        <v>0</v>
      </c>
      <c r="V2057" s="145">
        <f>VLOOKUP(K2057,'3-Productie normen'!A:AG,29,FALSE)</f>
        <v>0</v>
      </c>
      <c r="W2057" s="145"/>
      <c r="X2057" s="146"/>
      <c r="Y2057" s="147">
        <f t="shared" si="159"/>
        <v>0</v>
      </c>
    </row>
    <row r="2058" spans="1:25" s="148" customFormat="1" ht="13.9" customHeight="1">
      <c r="A2058" s="137">
        <v>2058</v>
      </c>
      <c r="B2058" s="138" t="s">
        <v>2352</v>
      </c>
      <c r="C2058" s="138" t="s">
        <v>2355</v>
      </c>
      <c r="D2058" s="138"/>
      <c r="E2058" s="2">
        <v>0</v>
      </c>
      <c r="F2058" s="2" t="s">
        <v>284</v>
      </c>
      <c r="G2058" s="2" t="s">
        <v>3002</v>
      </c>
      <c r="H2058" s="2"/>
      <c r="I2058" s="139" t="s">
        <v>257</v>
      </c>
      <c r="J2058" s="139" t="s">
        <v>381</v>
      </c>
      <c r="K2058" s="139" t="s">
        <v>259</v>
      </c>
      <c r="L2058" s="139" t="s">
        <v>298</v>
      </c>
      <c r="M2058" s="140"/>
      <c r="N2058" s="141">
        <v>3.82</v>
      </c>
      <c r="O2058" s="142">
        <f t="shared" ref="O2058:O2121" si="160">SUM(P2058:Q2058)</f>
        <v>0</v>
      </c>
      <c r="P2058" s="2" t="s">
        <v>477</v>
      </c>
      <c r="Q2058" s="2"/>
      <c r="R2058" s="143">
        <f t="shared" ref="R2058:R2121" si="161">IF(P2058="nio",0,IF(P2058&gt;0,P2058*N2058/T2058,0))</f>
        <v>0</v>
      </c>
      <c r="S2058" s="143">
        <f t="shared" ref="S2058:S2121" si="162">IF(Q2058&gt;0,Q2058*N2058/U2058,0)</f>
        <v>0</v>
      </c>
      <c r="T2058" s="144">
        <f>IF(P2058="nio",0,IF(P2058&gt;0,VLOOKUP(K2058,'3-Productie normen'!A:W,VLOOKUP(P2058,'3-Productie normen'!$B$37:$C$59,2,FALSE),FALSE)))/VLOOKUP(B2058,'2-Kosten per locatie'!$A$11:$C$31,3,FALSE)</f>
        <v>0</v>
      </c>
      <c r="U2058" s="144">
        <f t="shared" ref="U2058:U2121" si="163">IF(Q2058&gt;0,T2058*$U$8,0)</f>
        <v>0</v>
      </c>
      <c r="V2058" s="145">
        <f>VLOOKUP(K2058,'3-Productie normen'!A:AG,29,FALSE)</f>
        <v>0</v>
      </c>
      <c r="W2058" s="145"/>
      <c r="X2058" s="146"/>
      <c r="Y2058" s="147">
        <f t="shared" ref="Y2058:Y2121" si="164">O2058*N2058</f>
        <v>0</v>
      </c>
    </row>
    <row r="2059" spans="1:25" s="148" customFormat="1" ht="13.9" customHeight="1">
      <c r="A2059" s="137">
        <v>2059</v>
      </c>
      <c r="B2059" s="138" t="s">
        <v>2352</v>
      </c>
      <c r="C2059" s="138" t="s">
        <v>2355</v>
      </c>
      <c r="D2059" s="138"/>
      <c r="E2059" s="2">
        <v>0</v>
      </c>
      <c r="F2059" s="2" t="s">
        <v>284</v>
      </c>
      <c r="G2059" s="2" t="s">
        <v>3003</v>
      </c>
      <c r="H2059" s="2"/>
      <c r="I2059" s="139" t="s">
        <v>46</v>
      </c>
      <c r="J2059" s="139" t="s">
        <v>313</v>
      </c>
      <c r="K2059" s="139" t="s">
        <v>259</v>
      </c>
      <c r="L2059" s="139" t="s">
        <v>249</v>
      </c>
      <c r="M2059" s="140"/>
      <c r="N2059" s="141">
        <v>1.5</v>
      </c>
      <c r="O2059" s="142">
        <f t="shared" si="160"/>
        <v>0</v>
      </c>
      <c r="P2059" s="2" t="s">
        <v>477</v>
      </c>
      <c r="Q2059" s="2"/>
      <c r="R2059" s="143">
        <f t="shared" si="161"/>
        <v>0</v>
      </c>
      <c r="S2059" s="143">
        <f t="shared" si="162"/>
        <v>0</v>
      </c>
      <c r="T2059" s="144">
        <f>IF(P2059="nio",0,IF(P2059&gt;0,VLOOKUP(K2059,'3-Productie normen'!A:W,VLOOKUP(P2059,'3-Productie normen'!$B$37:$C$59,2,FALSE),FALSE)))/VLOOKUP(B2059,'2-Kosten per locatie'!$A$11:$C$31,3,FALSE)</f>
        <v>0</v>
      </c>
      <c r="U2059" s="144">
        <f t="shared" si="163"/>
        <v>0</v>
      </c>
      <c r="V2059" s="145">
        <f>VLOOKUP(K2059,'3-Productie normen'!A:AG,29,FALSE)</f>
        <v>0</v>
      </c>
      <c r="W2059" s="145"/>
      <c r="X2059" s="146"/>
      <c r="Y2059" s="147">
        <f t="shared" si="164"/>
        <v>0</v>
      </c>
    </row>
    <row r="2060" spans="1:25" s="148" customFormat="1" ht="13.9" customHeight="1">
      <c r="A2060" s="137">
        <v>2060</v>
      </c>
      <c r="B2060" s="138" t="s">
        <v>2352</v>
      </c>
      <c r="C2060" s="138" t="s">
        <v>2355</v>
      </c>
      <c r="D2060" s="138"/>
      <c r="E2060" s="2">
        <v>0</v>
      </c>
      <c r="F2060" s="2" t="s">
        <v>284</v>
      </c>
      <c r="G2060" s="2" t="s">
        <v>3004</v>
      </c>
      <c r="H2060" s="2"/>
      <c r="I2060" s="139" t="s">
        <v>257</v>
      </c>
      <c r="J2060" s="139" t="s">
        <v>261</v>
      </c>
      <c r="K2060" s="139" t="s">
        <v>259</v>
      </c>
      <c r="L2060" s="139" t="s">
        <v>249</v>
      </c>
      <c r="M2060" s="140"/>
      <c r="N2060" s="141">
        <v>1.1100000000000001</v>
      </c>
      <c r="O2060" s="142">
        <f t="shared" si="160"/>
        <v>0</v>
      </c>
      <c r="P2060" s="2" t="s">
        <v>477</v>
      </c>
      <c r="Q2060" s="2"/>
      <c r="R2060" s="143">
        <f t="shared" si="161"/>
        <v>0</v>
      </c>
      <c r="S2060" s="143">
        <f t="shared" si="162"/>
        <v>0</v>
      </c>
      <c r="T2060" s="144">
        <f>IF(P2060="nio",0,IF(P2060&gt;0,VLOOKUP(K2060,'3-Productie normen'!A:W,VLOOKUP(P2060,'3-Productie normen'!$B$37:$C$59,2,FALSE),FALSE)))/VLOOKUP(B2060,'2-Kosten per locatie'!$A$11:$C$31,3,FALSE)</f>
        <v>0</v>
      </c>
      <c r="U2060" s="144">
        <f t="shared" si="163"/>
        <v>0</v>
      </c>
      <c r="V2060" s="145">
        <f>VLOOKUP(K2060,'3-Productie normen'!A:AG,29,FALSE)</f>
        <v>0</v>
      </c>
      <c r="W2060" s="145"/>
      <c r="X2060" s="146"/>
      <c r="Y2060" s="147">
        <f t="shared" si="164"/>
        <v>0</v>
      </c>
    </row>
    <row r="2061" spans="1:25" s="148" customFormat="1" ht="13.9" customHeight="1">
      <c r="A2061" s="137">
        <v>2061</v>
      </c>
      <c r="B2061" s="138" t="s">
        <v>2352</v>
      </c>
      <c r="C2061" s="138" t="s">
        <v>2355</v>
      </c>
      <c r="D2061" s="138"/>
      <c r="E2061" s="2">
        <v>0</v>
      </c>
      <c r="F2061" s="2" t="s">
        <v>284</v>
      </c>
      <c r="G2061" s="2" t="s">
        <v>3005</v>
      </c>
      <c r="H2061" s="2"/>
      <c r="I2061" s="139" t="s">
        <v>257</v>
      </c>
      <c r="J2061" s="139" t="s">
        <v>258</v>
      </c>
      <c r="K2061" s="139" t="s">
        <v>259</v>
      </c>
      <c r="L2061" s="139" t="s">
        <v>249</v>
      </c>
      <c r="M2061" s="140"/>
      <c r="N2061" s="141">
        <v>7.72</v>
      </c>
      <c r="O2061" s="142">
        <f t="shared" si="160"/>
        <v>0</v>
      </c>
      <c r="P2061" s="2" t="s">
        <v>477</v>
      </c>
      <c r="Q2061" s="2"/>
      <c r="R2061" s="143">
        <f t="shared" si="161"/>
        <v>0</v>
      </c>
      <c r="S2061" s="143">
        <f t="shared" si="162"/>
        <v>0</v>
      </c>
      <c r="T2061" s="144">
        <f>IF(P2061="nio",0,IF(P2061&gt;0,VLOOKUP(K2061,'3-Productie normen'!A:W,VLOOKUP(P2061,'3-Productie normen'!$B$37:$C$59,2,FALSE),FALSE)))/VLOOKUP(B2061,'2-Kosten per locatie'!$A$11:$C$31,3,FALSE)</f>
        <v>0</v>
      </c>
      <c r="U2061" s="144">
        <f t="shared" si="163"/>
        <v>0</v>
      </c>
      <c r="V2061" s="145">
        <f>VLOOKUP(K2061,'3-Productie normen'!A:AG,29,FALSE)</f>
        <v>0</v>
      </c>
      <c r="W2061" s="145"/>
      <c r="X2061" s="146"/>
      <c r="Y2061" s="147">
        <f t="shared" si="164"/>
        <v>0</v>
      </c>
    </row>
    <row r="2062" spans="1:25" s="148" customFormat="1" ht="13.9" customHeight="1">
      <c r="A2062" s="137">
        <v>2062</v>
      </c>
      <c r="B2062" s="138" t="s">
        <v>2352</v>
      </c>
      <c r="C2062" s="138" t="s">
        <v>2355</v>
      </c>
      <c r="D2062" s="138"/>
      <c r="E2062" s="2">
        <v>0</v>
      </c>
      <c r="F2062" s="2" t="s">
        <v>284</v>
      </c>
      <c r="G2062" s="2" t="s">
        <v>3006</v>
      </c>
      <c r="H2062" s="2"/>
      <c r="I2062" s="139" t="s">
        <v>257</v>
      </c>
      <c r="J2062" s="139" t="s">
        <v>318</v>
      </c>
      <c r="K2062" s="139" t="s">
        <v>259</v>
      </c>
      <c r="L2062" s="139" t="s">
        <v>246</v>
      </c>
      <c r="M2062" s="140"/>
      <c r="N2062" s="141">
        <v>0</v>
      </c>
      <c r="O2062" s="142">
        <f t="shared" si="160"/>
        <v>0</v>
      </c>
      <c r="P2062" s="2" t="s">
        <v>477</v>
      </c>
      <c r="Q2062" s="2"/>
      <c r="R2062" s="143">
        <f t="shared" si="161"/>
        <v>0</v>
      </c>
      <c r="S2062" s="143">
        <f t="shared" si="162"/>
        <v>0</v>
      </c>
      <c r="T2062" s="144">
        <f>IF(P2062="nio",0,IF(P2062&gt;0,VLOOKUP(K2062,'3-Productie normen'!A:W,VLOOKUP(P2062,'3-Productie normen'!$B$37:$C$59,2,FALSE),FALSE)))/VLOOKUP(B2062,'2-Kosten per locatie'!$A$11:$C$31,3,FALSE)</f>
        <v>0</v>
      </c>
      <c r="U2062" s="144">
        <f t="shared" si="163"/>
        <v>0</v>
      </c>
      <c r="V2062" s="145">
        <f>VLOOKUP(K2062,'3-Productie normen'!A:AG,29,FALSE)</f>
        <v>0</v>
      </c>
      <c r="W2062" s="145"/>
      <c r="X2062" s="146"/>
      <c r="Y2062" s="147">
        <f t="shared" si="164"/>
        <v>0</v>
      </c>
    </row>
    <row r="2063" spans="1:25" s="148" customFormat="1" ht="13.9" customHeight="1">
      <c r="A2063" s="137">
        <v>2063</v>
      </c>
      <c r="B2063" s="138" t="s">
        <v>2352</v>
      </c>
      <c r="C2063" s="138" t="s">
        <v>2355</v>
      </c>
      <c r="D2063" s="138"/>
      <c r="E2063" s="2">
        <v>0</v>
      </c>
      <c r="F2063" s="2" t="s">
        <v>284</v>
      </c>
      <c r="G2063" s="2" t="s">
        <v>3007</v>
      </c>
      <c r="H2063" s="2"/>
      <c r="I2063" s="139" t="s">
        <v>46</v>
      </c>
      <c r="J2063" s="139" t="s">
        <v>323</v>
      </c>
      <c r="K2063" s="139" t="s">
        <v>321</v>
      </c>
      <c r="L2063" s="139" t="s">
        <v>298</v>
      </c>
      <c r="M2063" s="140" t="s">
        <v>8160</v>
      </c>
      <c r="N2063" s="141">
        <v>1.1200000000000001</v>
      </c>
      <c r="O2063" s="142">
        <f t="shared" si="160"/>
        <v>400</v>
      </c>
      <c r="P2063" s="2">
        <v>200</v>
      </c>
      <c r="Q2063" s="2">
        <v>200</v>
      </c>
      <c r="R2063" s="143" t="e">
        <f t="shared" si="161"/>
        <v>#DIV/0!</v>
      </c>
      <c r="S2063" s="143" t="e">
        <f t="shared" si="162"/>
        <v>#DIV/0!</v>
      </c>
      <c r="T2063" s="144">
        <f>IF(P2063="nio",0,IF(P2063&gt;0,VLOOKUP(K2063,'3-Productie normen'!A:W,VLOOKUP(P2063,'3-Productie normen'!$B$37:$C$59,2,FALSE),FALSE)))/VLOOKUP(B2063,'2-Kosten per locatie'!$A$11:$C$31,3,FALSE)</f>
        <v>0</v>
      </c>
      <c r="U2063" s="144">
        <f t="shared" si="163"/>
        <v>0</v>
      </c>
      <c r="V2063" s="145" t="str">
        <f>VLOOKUP(K2063,'3-Productie normen'!A:AG,29,FALSE)</f>
        <v>S</v>
      </c>
      <c r="W2063" s="145"/>
      <c r="X2063" s="146"/>
      <c r="Y2063" s="147">
        <f t="shared" si="164"/>
        <v>448.00000000000006</v>
      </c>
    </row>
    <row r="2064" spans="1:25" s="148" customFormat="1" ht="13.9" customHeight="1">
      <c r="A2064" s="137">
        <v>2064</v>
      </c>
      <c r="B2064" s="138" t="s">
        <v>2352</v>
      </c>
      <c r="C2064" s="138" t="s">
        <v>2355</v>
      </c>
      <c r="D2064" s="138"/>
      <c r="E2064" s="2">
        <v>0</v>
      </c>
      <c r="F2064" s="2" t="s">
        <v>284</v>
      </c>
      <c r="G2064" s="2" t="s">
        <v>3008</v>
      </c>
      <c r="H2064" s="2"/>
      <c r="I2064" s="139" t="s">
        <v>46</v>
      </c>
      <c r="J2064" s="139" t="s">
        <v>320</v>
      </c>
      <c r="K2064" s="139" t="s">
        <v>321</v>
      </c>
      <c r="L2064" s="139" t="s">
        <v>314</v>
      </c>
      <c r="M2064" s="140"/>
      <c r="N2064" s="141">
        <v>6.79</v>
      </c>
      <c r="O2064" s="142">
        <f t="shared" si="160"/>
        <v>400</v>
      </c>
      <c r="P2064" s="2">
        <v>200</v>
      </c>
      <c r="Q2064" s="2">
        <v>200</v>
      </c>
      <c r="R2064" s="143" t="e">
        <f t="shared" si="161"/>
        <v>#DIV/0!</v>
      </c>
      <c r="S2064" s="143" t="e">
        <f t="shared" si="162"/>
        <v>#DIV/0!</v>
      </c>
      <c r="T2064" s="144">
        <f>IF(P2064="nio",0,IF(P2064&gt;0,VLOOKUP(K2064,'3-Productie normen'!A:W,VLOOKUP(P2064,'3-Productie normen'!$B$37:$C$59,2,FALSE),FALSE)))/VLOOKUP(B2064,'2-Kosten per locatie'!$A$11:$C$31,3,FALSE)</f>
        <v>0</v>
      </c>
      <c r="U2064" s="144">
        <f t="shared" si="163"/>
        <v>0</v>
      </c>
      <c r="V2064" s="145" t="str">
        <f>VLOOKUP(K2064,'3-Productie normen'!A:AG,29,FALSE)</f>
        <v>S</v>
      </c>
      <c r="W2064" s="145"/>
      <c r="X2064" s="146"/>
      <c r="Y2064" s="147">
        <f t="shared" si="164"/>
        <v>2716</v>
      </c>
    </row>
    <row r="2065" spans="1:25" s="148" customFormat="1" ht="13.9" customHeight="1">
      <c r="A2065" s="137">
        <v>2065</v>
      </c>
      <c r="B2065" s="138" t="s">
        <v>2352</v>
      </c>
      <c r="C2065" s="138" t="s">
        <v>2355</v>
      </c>
      <c r="D2065" s="138"/>
      <c r="E2065" s="2">
        <v>0</v>
      </c>
      <c r="F2065" s="2" t="s">
        <v>284</v>
      </c>
      <c r="G2065" s="2" t="s">
        <v>3009</v>
      </c>
      <c r="H2065" s="2"/>
      <c r="I2065" s="139" t="s">
        <v>46</v>
      </c>
      <c r="J2065" s="139" t="s">
        <v>323</v>
      </c>
      <c r="K2065" s="139" t="s">
        <v>321</v>
      </c>
      <c r="L2065" s="139" t="s">
        <v>314</v>
      </c>
      <c r="M2065" s="140"/>
      <c r="N2065" s="141">
        <v>0.88</v>
      </c>
      <c r="O2065" s="142">
        <f t="shared" si="160"/>
        <v>400</v>
      </c>
      <c r="P2065" s="2">
        <v>200</v>
      </c>
      <c r="Q2065" s="2">
        <v>200</v>
      </c>
      <c r="R2065" s="143" t="e">
        <f t="shared" si="161"/>
        <v>#DIV/0!</v>
      </c>
      <c r="S2065" s="143" t="e">
        <f t="shared" si="162"/>
        <v>#DIV/0!</v>
      </c>
      <c r="T2065" s="144">
        <f>IF(P2065="nio",0,IF(P2065&gt;0,VLOOKUP(K2065,'3-Productie normen'!A:W,VLOOKUP(P2065,'3-Productie normen'!$B$37:$C$59,2,FALSE),FALSE)))/VLOOKUP(B2065,'2-Kosten per locatie'!$A$11:$C$31,3,FALSE)</f>
        <v>0</v>
      </c>
      <c r="U2065" s="144">
        <f t="shared" si="163"/>
        <v>0</v>
      </c>
      <c r="V2065" s="145" t="str">
        <f>VLOOKUP(K2065,'3-Productie normen'!A:AG,29,FALSE)</f>
        <v>S</v>
      </c>
      <c r="W2065" s="145"/>
      <c r="X2065" s="146"/>
      <c r="Y2065" s="147">
        <f t="shared" si="164"/>
        <v>352</v>
      </c>
    </row>
    <row r="2066" spans="1:25" s="148" customFormat="1" ht="13.9" customHeight="1">
      <c r="A2066" s="137">
        <v>2066</v>
      </c>
      <c r="B2066" s="138" t="s">
        <v>2352</v>
      </c>
      <c r="C2066" s="138" t="s">
        <v>2355</v>
      </c>
      <c r="D2066" s="138"/>
      <c r="E2066" s="2">
        <v>0</v>
      </c>
      <c r="F2066" s="2" t="s">
        <v>284</v>
      </c>
      <c r="G2066" s="2" t="s">
        <v>3010</v>
      </c>
      <c r="H2066" s="2"/>
      <c r="I2066" s="139" t="s">
        <v>46</v>
      </c>
      <c r="J2066" s="139" t="s">
        <v>323</v>
      </c>
      <c r="K2066" s="139" t="s">
        <v>321</v>
      </c>
      <c r="L2066" s="139" t="s">
        <v>314</v>
      </c>
      <c r="M2066" s="140"/>
      <c r="N2066" s="141">
        <v>0.88</v>
      </c>
      <c r="O2066" s="142">
        <f t="shared" si="160"/>
        <v>400</v>
      </c>
      <c r="P2066" s="2">
        <v>200</v>
      </c>
      <c r="Q2066" s="2">
        <v>200</v>
      </c>
      <c r="R2066" s="143" t="e">
        <f t="shared" si="161"/>
        <v>#DIV/0!</v>
      </c>
      <c r="S2066" s="143" t="e">
        <f t="shared" si="162"/>
        <v>#DIV/0!</v>
      </c>
      <c r="T2066" s="144">
        <f>IF(P2066="nio",0,IF(P2066&gt;0,VLOOKUP(K2066,'3-Productie normen'!A:W,VLOOKUP(P2066,'3-Productie normen'!$B$37:$C$59,2,FALSE),FALSE)))/VLOOKUP(B2066,'2-Kosten per locatie'!$A$11:$C$31,3,FALSE)</f>
        <v>0</v>
      </c>
      <c r="U2066" s="144">
        <f t="shared" si="163"/>
        <v>0</v>
      </c>
      <c r="V2066" s="145" t="str">
        <f>VLOOKUP(K2066,'3-Productie normen'!A:AG,29,FALSE)</f>
        <v>S</v>
      </c>
      <c r="W2066" s="145"/>
      <c r="X2066" s="146"/>
      <c r="Y2066" s="147">
        <f t="shared" si="164"/>
        <v>352</v>
      </c>
    </row>
    <row r="2067" spans="1:25" s="148" customFormat="1" ht="13.9" customHeight="1">
      <c r="A2067" s="137">
        <v>2067</v>
      </c>
      <c r="B2067" s="138" t="s">
        <v>2352</v>
      </c>
      <c r="C2067" s="138" t="s">
        <v>2355</v>
      </c>
      <c r="D2067" s="138"/>
      <c r="E2067" s="2">
        <v>0</v>
      </c>
      <c r="F2067" s="2" t="s">
        <v>284</v>
      </c>
      <c r="G2067" s="2" t="s">
        <v>3011</v>
      </c>
      <c r="H2067" s="2"/>
      <c r="I2067" s="139" t="s">
        <v>46</v>
      </c>
      <c r="J2067" s="139" t="s">
        <v>323</v>
      </c>
      <c r="K2067" s="139" t="s">
        <v>321</v>
      </c>
      <c r="L2067" s="139" t="s">
        <v>314</v>
      </c>
      <c r="M2067" s="140"/>
      <c r="N2067" s="141">
        <v>0.88</v>
      </c>
      <c r="O2067" s="142">
        <f t="shared" si="160"/>
        <v>400</v>
      </c>
      <c r="P2067" s="2">
        <v>200</v>
      </c>
      <c r="Q2067" s="2">
        <v>200</v>
      </c>
      <c r="R2067" s="143" t="e">
        <f t="shared" si="161"/>
        <v>#DIV/0!</v>
      </c>
      <c r="S2067" s="143" t="e">
        <f t="shared" si="162"/>
        <v>#DIV/0!</v>
      </c>
      <c r="T2067" s="144">
        <f>IF(P2067="nio",0,IF(P2067&gt;0,VLOOKUP(K2067,'3-Productie normen'!A:W,VLOOKUP(P2067,'3-Productie normen'!$B$37:$C$59,2,FALSE),FALSE)))/VLOOKUP(B2067,'2-Kosten per locatie'!$A$11:$C$31,3,FALSE)</f>
        <v>0</v>
      </c>
      <c r="U2067" s="144">
        <f t="shared" si="163"/>
        <v>0</v>
      </c>
      <c r="V2067" s="145" t="str">
        <f>VLOOKUP(K2067,'3-Productie normen'!A:AG,29,FALSE)</f>
        <v>S</v>
      </c>
      <c r="W2067" s="145"/>
      <c r="X2067" s="146"/>
      <c r="Y2067" s="147">
        <f t="shared" si="164"/>
        <v>352</v>
      </c>
    </row>
    <row r="2068" spans="1:25" s="148" customFormat="1" ht="13.9" customHeight="1">
      <c r="A2068" s="137">
        <v>2068</v>
      </c>
      <c r="B2068" s="138" t="s">
        <v>2352</v>
      </c>
      <c r="C2068" s="138" t="s">
        <v>2355</v>
      </c>
      <c r="D2068" s="138"/>
      <c r="E2068" s="2">
        <v>0</v>
      </c>
      <c r="F2068" s="2" t="s">
        <v>284</v>
      </c>
      <c r="G2068" s="2" t="s">
        <v>3012</v>
      </c>
      <c r="H2068" s="2"/>
      <c r="I2068" s="139" t="s">
        <v>46</v>
      </c>
      <c r="J2068" s="139" t="s">
        <v>323</v>
      </c>
      <c r="K2068" s="139" t="s">
        <v>321</v>
      </c>
      <c r="L2068" s="139" t="s">
        <v>314</v>
      </c>
      <c r="M2068" s="140"/>
      <c r="N2068" s="141">
        <v>0.88</v>
      </c>
      <c r="O2068" s="142">
        <f t="shared" si="160"/>
        <v>400</v>
      </c>
      <c r="P2068" s="2">
        <v>200</v>
      </c>
      <c r="Q2068" s="2">
        <v>200</v>
      </c>
      <c r="R2068" s="143" t="e">
        <f t="shared" si="161"/>
        <v>#DIV/0!</v>
      </c>
      <c r="S2068" s="143" t="e">
        <f t="shared" si="162"/>
        <v>#DIV/0!</v>
      </c>
      <c r="T2068" s="144">
        <f>IF(P2068="nio",0,IF(P2068&gt;0,VLOOKUP(K2068,'3-Productie normen'!A:W,VLOOKUP(P2068,'3-Productie normen'!$B$37:$C$59,2,FALSE),FALSE)))/VLOOKUP(B2068,'2-Kosten per locatie'!$A$11:$C$31,3,FALSE)</f>
        <v>0</v>
      </c>
      <c r="U2068" s="144">
        <f t="shared" si="163"/>
        <v>0</v>
      </c>
      <c r="V2068" s="145" t="str">
        <f>VLOOKUP(K2068,'3-Productie normen'!A:AG,29,FALSE)</f>
        <v>S</v>
      </c>
      <c r="W2068" s="145"/>
      <c r="X2068" s="146"/>
      <c r="Y2068" s="147">
        <f t="shared" si="164"/>
        <v>352</v>
      </c>
    </row>
    <row r="2069" spans="1:25" s="148" customFormat="1" ht="13.9" customHeight="1">
      <c r="A2069" s="137">
        <v>2069</v>
      </c>
      <c r="B2069" s="138" t="s">
        <v>2352</v>
      </c>
      <c r="C2069" s="138" t="s">
        <v>2355</v>
      </c>
      <c r="D2069" s="138"/>
      <c r="E2069" s="2">
        <v>0</v>
      </c>
      <c r="F2069" s="2" t="s">
        <v>284</v>
      </c>
      <c r="G2069" s="2" t="s">
        <v>3013</v>
      </c>
      <c r="H2069" s="2"/>
      <c r="I2069" s="139" t="s">
        <v>277</v>
      </c>
      <c r="J2069" s="139" t="s">
        <v>1619</v>
      </c>
      <c r="K2069" s="139" t="s">
        <v>478</v>
      </c>
      <c r="L2069" s="139" t="s">
        <v>298</v>
      </c>
      <c r="M2069" s="140" t="s">
        <v>8160</v>
      </c>
      <c r="N2069" s="141">
        <v>13.97</v>
      </c>
      <c r="O2069" s="142">
        <f t="shared" si="160"/>
        <v>80</v>
      </c>
      <c r="P2069" s="2">
        <v>80</v>
      </c>
      <c r="Q2069" s="2"/>
      <c r="R2069" s="143" t="e">
        <f t="shared" si="161"/>
        <v>#DIV/0!</v>
      </c>
      <c r="S2069" s="143">
        <f t="shared" si="162"/>
        <v>0</v>
      </c>
      <c r="T2069" s="144">
        <f>IF(P2069="nio",0,IF(P2069&gt;0,VLOOKUP(K2069,'3-Productie normen'!A:W,VLOOKUP(P2069,'3-Productie normen'!$B$37:$C$59,2,FALSE),FALSE)))/VLOOKUP(B2069,'2-Kosten per locatie'!$A$11:$C$31,3,FALSE)</f>
        <v>0</v>
      </c>
      <c r="U2069" s="144">
        <f t="shared" si="163"/>
        <v>0</v>
      </c>
      <c r="V2069" s="145" t="str">
        <f>VLOOKUP(K2069,'3-Productie normen'!A:AG,29,FALSE)</f>
        <v>B</v>
      </c>
      <c r="W2069" s="145"/>
      <c r="X2069" s="146"/>
      <c r="Y2069" s="147">
        <f t="shared" si="164"/>
        <v>1117.6000000000001</v>
      </c>
    </row>
    <row r="2070" spans="1:25" s="148" customFormat="1" ht="13.9" customHeight="1">
      <c r="A2070" s="137">
        <v>2070</v>
      </c>
      <c r="B2070" s="138" t="s">
        <v>2352</v>
      </c>
      <c r="C2070" s="138" t="s">
        <v>2355</v>
      </c>
      <c r="D2070" s="138"/>
      <c r="E2070" s="2">
        <v>0</v>
      </c>
      <c r="F2070" s="2" t="s">
        <v>284</v>
      </c>
      <c r="G2070" s="2" t="s">
        <v>3014</v>
      </c>
      <c r="H2070" s="2"/>
      <c r="I2070" s="139" t="s">
        <v>46</v>
      </c>
      <c r="J2070" s="139" t="s">
        <v>323</v>
      </c>
      <c r="K2070" s="139" t="s">
        <v>321</v>
      </c>
      <c r="L2070" s="139" t="s">
        <v>1331</v>
      </c>
      <c r="M2070" s="140"/>
      <c r="N2070" s="141">
        <v>0.98</v>
      </c>
      <c r="O2070" s="142">
        <f t="shared" si="160"/>
        <v>400</v>
      </c>
      <c r="P2070" s="2">
        <v>200</v>
      </c>
      <c r="Q2070" s="2">
        <v>200</v>
      </c>
      <c r="R2070" s="143" t="e">
        <f t="shared" si="161"/>
        <v>#DIV/0!</v>
      </c>
      <c r="S2070" s="143" t="e">
        <f t="shared" si="162"/>
        <v>#DIV/0!</v>
      </c>
      <c r="T2070" s="144">
        <f>IF(P2070="nio",0,IF(P2070&gt;0,VLOOKUP(K2070,'3-Productie normen'!A:W,VLOOKUP(P2070,'3-Productie normen'!$B$37:$C$59,2,FALSE),FALSE)))/VLOOKUP(B2070,'2-Kosten per locatie'!$A$11:$C$31,3,FALSE)</f>
        <v>0</v>
      </c>
      <c r="U2070" s="144">
        <f t="shared" si="163"/>
        <v>0</v>
      </c>
      <c r="V2070" s="145" t="str">
        <f>VLOOKUP(K2070,'3-Productie normen'!A:AG,29,FALSE)</f>
        <v>S</v>
      </c>
      <c r="W2070" s="145"/>
      <c r="X2070" s="146"/>
      <c r="Y2070" s="147">
        <f t="shared" si="164"/>
        <v>392</v>
      </c>
    </row>
    <row r="2071" spans="1:25" s="148" customFormat="1" ht="13.9" customHeight="1">
      <c r="A2071" s="137">
        <v>2071</v>
      </c>
      <c r="B2071" s="138" t="s">
        <v>2352</v>
      </c>
      <c r="C2071" s="138" t="s">
        <v>2355</v>
      </c>
      <c r="D2071" s="138"/>
      <c r="E2071" s="2">
        <v>0</v>
      </c>
      <c r="F2071" s="2" t="s">
        <v>284</v>
      </c>
      <c r="G2071" s="2" t="s">
        <v>3015</v>
      </c>
      <c r="H2071" s="2"/>
      <c r="I2071" s="139" t="s">
        <v>277</v>
      </c>
      <c r="J2071" s="139" t="s">
        <v>2160</v>
      </c>
      <c r="K2071" s="139" t="s">
        <v>478</v>
      </c>
      <c r="L2071" s="139" t="s">
        <v>1331</v>
      </c>
      <c r="M2071" s="140"/>
      <c r="N2071" s="141">
        <v>1.3</v>
      </c>
      <c r="O2071" s="142">
        <f t="shared" si="160"/>
        <v>80</v>
      </c>
      <c r="P2071" s="2">
        <v>80</v>
      </c>
      <c r="Q2071" s="2"/>
      <c r="R2071" s="143" t="e">
        <f t="shared" si="161"/>
        <v>#DIV/0!</v>
      </c>
      <c r="S2071" s="143">
        <f t="shared" si="162"/>
        <v>0</v>
      </c>
      <c r="T2071" s="144">
        <f>IF(P2071="nio",0,IF(P2071&gt;0,VLOOKUP(K2071,'3-Productie normen'!A:W,VLOOKUP(P2071,'3-Productie normen'!$B$37:$C$59,2,FALSE),FALSE)))/VLOOKUP(B2071,'2-Kosten per locatie'!$A$11:$C$31,3,FALSE)</f>
        <v>0</v>
      </c>
      <c r="U2071" s="144">
        <f t="shared" si="163"/>
        <v>0</v>
      </c>
      <c r="V2071" s="145" t="str">
        <f>VLOOKUP(K2071,'3-Productie normen'!A:AG,29,FALSE)</f>
        <v>B</v>
      </c>
      <c r="W2071" s="145"/>
      <c r="X2071" s="146"/>
      <c r="Y2071" s="147">
        <f t="shared" si="164"/>
        <v>104</v>
      </c>
    </row>
    <row r="2072" spans="1:25" s="148" customFormat="1" ht="13.9" customHeight="1">
      <c r="A2072" s="137">
        <v>2072</v>
      </c>
      <c r="B2072" s="138" t="s">
        <v>2352</v>
      </c>
      <c r="C2072" s="138" t="s">
        <v>2355</v>
      </c>
      <c r="D2072" s="138"/>
      <c r="E2072" s="2">
        <v>0</v>
      </c>
      <c r="F2072" s="2" t="s">
        <v>284</v>
      </c>
      <c r="G2072" s="2" t="s">
        <v>3016</v>
      </c>
      <c r="H2072" s="2"/>
      <c r="I2072" s="139" t="s">
        <v>277</v>
      </c>
      <c r="J2072" s="139" t="s">
        <v>2160</v>
      </c>
      <c r="K2072" s="139" t="s">
        <v>478</v>
      </c>
      <c r="L2072" s="139" t="s">
        <v>1331</v>
      </c>
      <c r="M2072" s="140"/>
      <c r="N2072" s="141">
        <v>1.29</v>
      </c>
      <c r="O2072" s="142">
        <f t="shared" si="160"/>
        <v>80</v>
      </c>
      <c r="P2072" s="2">
        <v>80</v>
      </c>
      <c r="Q2072" s="2"/>
      <c r="R2072" s="143" t="e">
        <f t="shared" si="161"/>
        <v>#DIV/0!</v>
      </c>
      <c r="S2072" s="143">
        <f t="shared" si="162"/>
        <v>0</v>
      </c>
      <c r="T2072" s="144">
        <f>IF(P2072="nio",0,IF(P2072&gt;0,VLOOKUP(K2072,'3-Productie normen'!A:W,VLOOKUP(P2072,'3-Productie normen'!$B$37:$C$59,2,FALSE),FALSE)))/VLOOKUP(B2072,'2-Kosten per locatie'!$A$11:$C$31,3,FALSE)</f>
        <v>0</v>
      </c>
      <c r="U2072" s="144">
        <f t="shared" si="163"/>
        <v>0</v>
      </c>
      <c r="V2072" s="145" t="str">
        <f>VLOOKUP(K2072,'3-Productie normen'!A:AG,29,FALSE)</f>
        <v>B</v>
      </c>
      <c r="W2072" s="145"/>
      <c r="X2072" s="146"/>
      <c r="Y2072" s="147">
        <f t="shared" si="164"/>
        <v>103.2</v>
      </c>
    </row>
    <row r="2073" spans="1:25" s="148" customFormat="1" ht="13.9" customHeight="1">
      <c r="A2073" s="137">
        <v>2073</v>
      </c>
      <c r="B2073" s="138" t="s">
        <v>2352</v>
      </c>
      <c r="C2073" s="138" t="s">
        <v>2355</v>
      </c>
      <c r="D2073" s="138"/>
      <c r="E2073" s="2">
        <v>0</v>
      </c>
      <c r="F2073" s="2" t="s">
        <v>284</v>
      </c>
      <c r="G2073" s="2" t="s">
        <v>3017</v>
      </c>
      <c r="H2073" s="2"/>
      <c r="I2073" s="139" t="s">
        <v>277</v>
      </c>
      <c r="J2073" s="139" t="s">
        <v>83</v>
      </c>
      <c r="K2073" s="139" t="s">
        <v>478</v>
      </c>
      <c r="L2073" s="139" t="s">
        <v>1331</v>
      </c>
      <c r="M2073" s="140"/>
      <c r="N2073" s="141">
        <v>13.86</v>
      </c>
      <c r="O2073" s="142">
        <f t="shared" si="160"/>
        <v>80</v>
      </c>
      <c r="P2073" s="2">
        <v>80</v>
      </c>
      <c r="Q2073" s="2"/>
      <c r="R2073" s="143" t="e">
        <f t="shared" si="161"/>
        <v>#DIV/0!</v>
      </c>
      <c r="S2073" s="143">
        <f t="shared" si="162"/>
        <v>0</v>
      </c>
      <c r="T2073" s="144">
        <f>IF(P2073="nio",0,IF(P2073&gt;0,VLOOKUP(K2073,'3-Productie normen'!A:W,VLOOKUP(P2073,'3-Productie normen'!$B$37:$C$59,2,FALSE),FALSE)))/VLOOKUP(B2073,'2-Kosten per locatie'!$A$11:$C$31,3,FALSE)</f>
        <v>0</v>
      </c>
      <c r="U2073" s="144">
        <f t="shared" si="163"/>
        <v>0</v>
      </c>
      <c r="V2073" s="145" t="str">
        <f>VLOOKUP(K2073,'3-Productie normen'!A:AG,29,FALSE)</f>
        <v>B</v>
      </c>
      <c r="W2073" s="145"/>
      <c r="X2073" s="146"/>
      <c r="Y2073" s="147">
        <f t="shared" si="164"/>
        <v>1108.8</v>
      </c>
    </row>
    <row r="2074" spans="1:25" s="148" customFormat="1" ht="13.9" customHeight="1">
      <c r="A2074" s="137">
        <v>2074</v>
      </c>
      <c r="B2074" s="138" t="s">
        <v>2352</v>
      </c>
      <c r="C2074" s="138" t="s">
        <v>2355</v>
      </c>
      <c r="D2074" s="138"/>
      <c r="E2074" s="2">
        <v>0</v>
      </c>
      <c r="F2074" s="2" t="s">
        <v>284</v>
      </c>
      <c r="G2074" s="2" t="s">
        <v>3018</v>
      </c>
      <c r="H2074" s="2"/>
      <c r="I2074" s="139" t="s">
        <v>46</v>
      </c>
      <c r="J2074" s="139" t="s">
        <v>323</v>
      </c>
      <c r="K2074" s="139" t="s">
        <v>321</v>
      </c>
      <c r="L2074" s="139" t="s">
        <v>1331</v>
      </c>
      <c r="M2074" s="140"/>
      <c r="N2074" s="141">
        <v>0.98</v>
      </c>
      <c r="O2074" s="142">
        <f t="shared" si="160"/>
        <v>400</v>
      </c>
      <c r="P2074" s="2">
        <v>200</v>
      </c>
      <c r="Q2074" s="2">
        <v>200</v>
      </c>
      <c r="R2074" s="143" t="e">
        <f t="shared" si="161"/>
        <v>#DIV/0!</v>
      </c>
      <c r="S2074" s="143" t="e">
        <f t="shared" si="162"/>
        <v>#DIV/0!</v>
      </c>
      <c r="T2074" s="144">
        <f>IF(P2074="nio",0,IF(P2074&gt;0,VLOOKUP(K2074,'3-Productie normen'!A:W,VLOOKUP(P2074,'3-Productie normen'!$B$37:$C$59,2,FALSE),FALSE)))/VLOOKUP(B2074,'2-Kosten per locatie'!$A$11:$C$31,3,FALSE)</f>
        <v>0</v>
      </c>
      <c r="U2074" s="144">
        <f t="shared" si="163"/>
        <v>0</v>
      </c>
      <c r="V2074" s="145" t="str">
        <f>VLOOKUP(K2074,'3-Productie normen'!A:AG,29,FALSE)</f>
        <v>S</v>
      </c>
      <c r="W2074" s="145"/>
      <c r="X2074" s="146"/>
      <c r="Y2074" s="147">
        <f t="shared" si="164"/>
        <v>392</v>
      </c>
    </row>
    <row r="2075" spans="1:25" s="148" customFormat="1" ht="13.9" customHeight="1">
      <c r="A2075" s="137">
        <v>2075</v>
      </c>
      <c r="B2075" s="138" t="s">
        <v>2352</v>
      </c>
      <c r="C2075" s="138" t="s">
        <v>2355</v>
      </c>
      <c r="D2075" s="138"/>
      <c r="E2075" s="2">
        <v>0</v>
      </c>
      <c r="F2075" s="2" t="s">
        <v>284</v>
      </c>
      <c r="G2075" s="2" t="s">
        <v>3019</v>
      </c>
      <c r="H2075" s="2"/>
      <c r="I2075" s="139" t="s">
        <v>277</v>
      </c>
      <c r="J2075" s="139" t="s">
        <v>2160</v>
      </c>
      <c r="K2075" s="139" t="s">
        <v>478</v>
      </c>
      <c r="L2075" s="139" t="s">
        <v>1331</v>
      </c>
      <c r="M2075" s="140"/>
      <c r="N2075" s="141">
        <v>1.29</v>
      </c>
      <c r="O2075" s="142">
        <f t="shared" si="160"/>
        <v>80</v>
      </c>
      <c r="P2075" s="2">
        <v>80</v>
      </c>
      <c r="Q2075" s="2"/>
      <c r="R2075" s="143" t="e">
        <f t="shared" si="161"/>
        <v>#DIV/0!</v>
      </c>
      <c r="S2075" s="143">
        <f t="shared" si="162"/>
        <v>0</v>
      </c>
      <c r="T2075" s="144">
        <f>IF(P2075="nio",0,IF(P2075&gt;0,VLOOKUP(K2075,'3-Productie normen'!A:W,VLOOKUP(P2075,'3-Productie normen'!$B$37:$C$59,2,FALSE),FALSE)))/VLOOKUP(B2075,'2-Kosten per locatie'!$A$11:$C$31,3,FALSE)</f>
        <v>0</v>
      </c>
      <c r="U2075" s="144">
        <f t="shared" si="163"/>
        <v>0</v>
      </c>
      <c r="V2075" s="145" t="str">
        <f>VLOOKUP(K2075,'3-Productie normen'!A:AG,29,FALSE)</f>
        <v>B</v>
      </c>
      <c r="W2075" s="145"/>
      <c r="X2075" s="146"/>
      <c r="Y2075" s="147">
        <f t="shared" si="164"/>
        <v>103.2</v>
      </c>
    </row>
    <row r="2076" spans="1:25" s="148" customFormat="1" ht="13.9" customHeight="1">
      <c r="A2076" s="137">
        <v>2076</v>
      </c>
      <c r="B2076" s="138" t="s">
        <v>2352</v>
      </c>
      <c r="C2076" s="138" t="s">
        <v>2355</v>
      </c>
      <c r="D2076" s="138"/>
      <c r="E2076" s="2">
        <v>0</v>
      </c>
      <c r="F2076" s="2" t="s">
        <v>284</v>
      </c>
      <c r="G2076" s="2" t="s">
        <v>3020</v>
      </c>
      <c r="H2076" s="2"/>
      <c r="I2076" s="139" t="s">
        <v>277</v>
      </c>
      <c r="J2076" s="139" t="s">
        <v>2160</v>
      </c>
      <c r="K2076" s="139" t="s">
        <v>478</v>
      </c>
      <c r="L2076" s="139" t="s">
        <v>1331</v>
      </c>
      <c r="M2076" s="140"/>
      <c r="N2076" s="141">
        <v>1.3</v>
      </c>
      <c r="O2076" s="142">
        <f t="shared" si="160"/>
        <v>80</v>
      </c>
      <c r="P2076" s="2">
        <v>80</v>
      </c>
      <c r="Q2076" s="2"/>
      <c r="R2076" s="143" t="e">
        <f t="shared" si="161"/>
        <v>#DIV/0!</v>
      </c>
      <c r="S2076" s="143">
        <f t="shared" si="162"/>
        <v>0</v>
      </c>
      <c r="T2076" s="144">
        <f>IF(P2076="nio",0,IF(P2076&gt;0,VLOOKUP(K2076,'3-Productie normen'!A:W,VLOOKUP(P2076,'3-Productie normen'!$B$37:$C$59,2,FALSE),FALSE)))/VLOOKUP(B2076,'2-Kosten per locatie'!$A$11:$C$31,3,FALSE)</f>
        <v>0</v>
      </c>
      <c r="U2076" s="144">
        <f t="shared" si="163"/>
        <v>0</v>
      </c>
      <c r="V2076" s="145" t="str">
        <f>VLOOKUP(K2076,'3-Productie normen'!A:AG,29,FALSE)</f>
        <v>B</v>
      </c>
      <c r="W2076" s="145"/>
      <c r="X2076" s="146"/>
      <c r="Y2076" s="147">
        <f t="shared" si="164"/>
        <v>104</v>
      </c>
    </row>
    <row r="2077" spans="1:25" s="148" customFormat="1" ht="13.9" customHeight="1">
      <c r="A2077" s="137">
        <v>2077</v>
      </c>
      <c r="B2077" s="138" t="s">
        <v>2352</v>
      </c>
      <c r="C2077" s="138" t="s">
        <v>2355</v>
      </c>
      <c r="D2077" s="138"/>
      <c r="E2077" s="2">
        <v>0</v>
      </c>
      <c r="F2077" s="2" t="s">
        <v>284</v>
      </c>
      <c r="G2077" s="2" t="s">
        <v>3021</v>
      </c>
      <c r="H2077" s="2"/>
      <c r="I2077" s="139" t="s">
        <v>46</v>
      </c>
      <c r="J2077" s="139" t="s">
        <v>320</v>
      </c>
      <c r="K2077" s="139" t="s">
        <v>321</v>
      </c>
      <c r="L2077" s="139" t="s">
        <v>314</v>
      </c>
      <c r="M2077" s="140"/>
      <c r="N2077" s="141">
        <v>12.45</v>
      </c>
      <c r="O2077" s="142">
        <f t="shared" si="160"/>
        <v>400</v>
      </c>
      <c r="P2077" s="2">
        <v>200</v>
      </c>
      <c r="Q2077" s="2">
        <v>200</v>
      </c>
      <c r="R2077" s="143" t="e">
        <f t="shared" si="161"/>
        <v>#DIV/0!</v>
      </c>
      <c r="S2077" s="143" t="e">
        <f t="shared" si="162"/>
        <v>#DIV/0!</v>
      </c>
      <c r="T2077" s="144">
        <f>IF(P2077="nio",0,IF(P2077&gt;0,VLOOKUP(K2077,'3-Productie normen'!A:W,VLOOKUP(P2077,'3-Productie normen'!$B$37:$C$59,2,FALSE),FALSE)))/VLOOKUP(B2077,'2-Kosten per locatie'!$A$11:$C$31,3,FALSE)</f>
        <v>0</v>
      </c>
      <c r="U2077" s="144">
        <f t="shared" si="163"/>
        <v>0</v>
      </c>
      <c r="V2077" s="145" t="str">
        <f>VLOOKUP(K2077,'3-Productie normen'!A:AG,29,FALSE)</f>
        <v>S</v>
      </c>
      <c r="W2077" s="145"/>
      <c r="X2077" s="146"/>
      <c r="Y2077" s="147">
        <f t="shared" si="164"/>
        <v>4980</v>
      </c>
    </row>
    <row r="2078" spans="1:25" s="148" customFormat="1" ht="13.9" customHeight="1">
      <c r="A2078" s="137">
        <v>2078</v>
      </c>
      <c r="B2078" s="138" t="s">
        <v>2352</v>
      </c>
      <c r="C2078" s="138" t="s">
        <v>2355</v>
      </c>
      <c r="D2078" s="138"/>
      <c r="E2078" s="2">
        <v>0</v>
      </c>
      <c r="F2078" s="2" t="s">
        <v>284</v>
      </c>
      <c r="G2078" s="2" t="s">
        <v>3022</v>
      </c>
      <c r="H2078" s="2"/>
      <c r="I2078" s="139" t="s">
        <v>46</v>
      </c>
      <c r="J2078" s="139" t="s">
        <v>323</v>
      </c>
      <c r="K2078" s="139" t="s">
        <v>321</v>
      </c>
      <c r="L2078" s="139" t="s">
        <v>314</v>
      </c>
      <c r="M2078" s="140"/>
      <c r="N2078" s="141">
        <v>0.88</v>
      </c>
      <c r="O2078" s="142">
        <f t="shared" si="160"/>
        <v>400</v>
      </c>
      <c r="P2078" s="2">
        <v>200</v>
      </c>
      <c r="Q2078" s="2">
        <v>200</v>
      </c>
      <c r="R2078" s="143" t="e">
        <f t="shared" si="161"/>
        <v>#DIV/0!</v>
      </c>
      <c r="S2078" s="143" t="e">
        <f t="shared" si="162"/>
        <v>#DIV/0!</v>
      </c>
      <c r="T2078" s="144">
        <f>IF(P2078="nio",0,IF(P2078&gt;0,VLOOKUP(K2078,'3-Productie normen'!A:W,VLOOKUP(P2078,'3-Productie normen'!$B$37:$C$59,2,FALSE),FALSE)))/VLOOKUP(B2078,'2-Kosten per locatie'!$A$11:$C$31,3,FALSE)</f>
        <v>0</v>
      </c>
      <c r="U2078" s="144">
        <f t="shared" si="163"/>
        <v>0</v>
      </c>
      <c r="V2078" s="145" t="str">
        <f>VLOOKUP(K2078,'3-Productie normen'!A:AG,29,FALSE)</f>
        <v>S</v>
      </c>
      <c r="W2078" s="145"/>
      <c r="X2078" s="146"/>
      <c r="Y2078" s="147">
        <f t="shared" si="164"/>
        <v>352</v>
      </c>
    </row>
    <row r="2079" spans="1:25" s="148" customFormat="1" ht="13.9" customHeight="1">
      <c r="A2079" s="137">
        <v>2079</v>
      </c>
      <c r="B2079" s="138" t="s">
        <v>2352</v>
      </c>
      <c r="C2079" s="138" t="s">
        <v>2355</v>
      </c>
      <c r="D2079" s="138"/>
      <c r="E2079" s="2">
        <v>0</v>
      </c>
      <c r="F2079" s="2" t="s">
        <v>284</v>
      </c>
      <c r="G2079" s="2" t="s">
        <v>3023</v>
      </c>
      <c r="H2079" s="2"/>
      <c r="I2079" s="139" t="s">
        <v>46</v>
      </c>
      <c r="J2079" s="139" t="s">
        <v>323</v>
      </c>
      <c r="K2079" s="139" t="s">
        <v>321</v>
      </c>
      <c r="L2079" s="139" t="s">
        <v>314</v>
      </c>
      <c r="M2079" s="140"/>
      <c r="N2079" s="141">
        <v>0.88</v>
      </c>
      <c r="O2079" s="142">
        <f t="shared" si="160"/>
        <v>400</v>
      </c>
      <c r="P2079" s="2">
        <v>200</v>
      </c>
      <c r="Q2079" s="2">
        <v>200</v>
      </c>
      <c r="R2079" s="143" t="e">
        <f t="shared" si="161"/>
        <v>#DIV/0!</v>
      </c>
      <c r="S2079" s="143" t="e">
        <f t="shared" si="162"/>
        <v>#DIV/0!</v>
      </c>
      <c r="T2079" s="144">
        <f>IF(P2079="nio",0,IF(P2079&gt;0,VLOOKUP(K2079,'3-Productie normen'!A:W,VLOOKUP(P2079,'3-Productie normen'!$B$37:$C$59,2,FALSE),FALSE)))/VLOOKUP(B2079,'2-Kosten per locatie'!$A$11:$C$31,3,FALSE)</f>
        <v>0</v>
      </c>
      <c r="U2079" s="144">
        <f t="shared" si="163"/>
        <v>0</v>
      </c>
      <c r="V2079" s="145" t="str">
        <f>VLOOKUP(K2079,'3-Productie normen'!A:AG,29,FALSE)</f>
        <v>S</v>
      </c>
      <c r="W2079" s="145"/>
      <c r="X2079" s="146"/>
      <c r="Y2079" s="147">
        <f t="shared" si="164"/>
        <v>352</v>
      </c>
    </row>
    <row r="2080" spans="1:25" s="148" customFormat="1" ht="13.9" customHeight="1">
      <c r="A2080" s="137">
        <v>2080</v>
      </c>
      <c r="B2080" s="138" t="s">
        <v>2352</v>
      </c>
      <c r="C2080" s="138" t="s">
        <v>2355</v>
      </c>
      <c r="D2080" s="138"/>
      <c r="E2080" s="2">
        <v>0</v>
      </c>
      <c r="F2080" s="2" t="s">
        <v>284</v>
      </c>
      <c r="G2080" s="2" t="s">
        <v>3024</v>
      </c>
      <c r="H2080" s="2"/>
      <c r="I2080" s="139" t="s">
        <v>46</v>
      </c>
      <c r="J2080" s="139" t="s">
        <v>323</v>
      </c>
      <c r="K2080" s="139" t="s">
        <v>321</v>
      </c>
      <c r="L2080" s="139" t="s">
        <v>314</v>
      </c>
      <c r="M2080" s="140"/>
      <c r="N2080" s="141">
        <v>0.88</v>
      </c>
      <c r="O2080" s="142">
        <f t="shared" si="160"/>
        <v>400</v>
      </c>
      <c r="P2080" s="2">
        <v>200</v>
      </c>
      <c r="Q2080" s="2">
        <v>200</v>
      </c>
      <c r="R2080" s="143" t="e">
        <f t="shared" si="161"/>
        <v>#DIV/0!</v>
      </c>
      <c r="S2080" s="143" t="e">
        <f t="shared" si="162"/>
        <v>#DIV/0!</v>
      </c>
      <c r="T2080" s="144">
        <f>IF(P2080="nio",0,IF(P2080&gt;0,VLOOKUP(K2080,'3-Productie normen'!A:W,VLOOKUP(P2080,'3-Productie normen'!$B$37:$C$59,2,FALSE),FALSE)))/VLOOKUP(B2080,'2-Kosten per locatie'!$A$11:$C$31,3,FALSE)</f>
        <v>0</v>
      </c>
      <c r="U2080" s="144">
        <f t="shared" si="163"/>
        <v>0</v>
      </c>
      <c r="V2080" s="145" t="str">
        <f>VLOOKUP(K2080,'3-Productie normen'!A:AG,29,FALSE)</f>
        <v>S</v>
      </c>
      <c r="W2080" s="145"/>
      <c r="X2080" s="146"/>
      <c r="Y2080" s="147">
        <f t="shared" si="164"/>
        <v>352</v>
      </c>
    </row>
    <row r="2081" spans="1:25" s="148" customFormat="1" ht="13.9" customHeight="1">
      <c r="A2081" s="137">
        <v>2081</v>
      </c>
      <c r="B2081" s="138" t="s">
        <v>2352</v>
      </c>
      <c r="C2081" s="138" t="s">
        <v>2355</v>
      </c>
      <c r="D2081" s="138"/>
      <c r="E2081" s="2">
        <v>0</v>
      </c>
      <c r="F2081" s="2" t="s">
        <v>284</v>
      </c>
      <c r="G2081" s="2" t="s">
        <v>3025</v>
      </c>
      <c r="H2081" s="2"/>
      <c r="I2081" s="139" t="s">
        <v>277</v>
      </c>
      <c r="J2081" s="139" t="s">
        <v>337</v>
      </c>
      <c r="K2081" s="139" t="s">
        <v>478</v>
      </c>
      <c r="L2081" s="139" t="s">
        <v>298</v>
      </c>
      <c r="M2081" s="140" t="s">
        <v>8160</v>
      </c>
      <c r="N2081" s="141">
        <v>9.73</v>
      </c>
      <c r="O2081" s="142">
        <f t="shared" si="160"/>
        <v>80</v>
      </c>
      <c r="P2081" s="2">
        <v>80</v>
      </c>
      <c r="Q2081" s="2"/>
      <c r="R2081" s="143" t="e">
        <f t="shared" si="161"/>
        <v>#DIV/0!</v>
      </c>
      <c r="S2081" s="143">
        <f t="shared" si="162"/>
        <v>0</v>
      </c>
      <c r="T2081" s="144">
        <f>IF(P2081="nio",0,IF(P2081&gt;0,VLOOKUP(K2081,'3-Productie normen'!A:W,VLOOKUP(P2081,'3-Productie normen'!$B$37:$C$59,2,FALSE),FALSE)))/VLOOKUP(B2081,'2-Kosten per locatie'!$A$11:$C$31,3,FALSE)</f>
        <v>0</v>
      </c>
      <c r="U2081" s="144">
        <f t="shared" si="163"/>
        <v>0</v>
      </c>
      <c r="V2081" s="145" t="str">
        <f>VLOOKUP(K2081,'3-Productie normen'!A:AG,29,FALSE)</f>
        <v>B</v>
      </c>
      <c r="W2081" s="145"/>
      <c r="X2081" s="146"/>
      <c r="Y2081" s="147">
        <f t="shared" si="164"/>
        <v>778.40000000000009</v>
      </c>
    </row>
    <row r="2082" spans="1:25" s="148" customFormat="1" ht="13.9" customHeight="1">
      <c r="A2082" s="137">
        <v>2082</v>
      </c>
      <c r="B2082" s="138" t="s">
        <v>2352</v>
      </c>
      <c r="C2082" s="138" t="s">
        <v>2355</v>
      </c>
      <c r="D2082" s="138"/>
      <c r="E2082" s="2">
        <v>0</v>
      </c>
      <c r="F2082" s="2" t="s">
        <v>284</v>
      </c>
      <c r="G2082" s="2" t="s">
        <v>3026</v>
      </c>
      <c r="H2082" s="2"/>
      <c r="I2082" s="139" t="s">
        <v>267</v>
      </c>
      <c r="J2082" s="139" t="s">
        <v>267</v>
      </c>
      <c r="K2082" s="139" t="s">
        <v>267</v>
      </c>
      <c r="L2082" s="139" t="s">
        <v>298</v>
      </c>
      <c r="M2082" s="140" t="s">
        <v>8160</v>
      </c>
      <c r="N2082" s="141">
        <v>0.52</v>
      </c>
      <c r="O2082" s="142">
        <f t="shared" si="160"/>
        <v>2</v>
      </c>
      <c r="P2082" s="2">
        <v>2</v>
      </c>
      <c r="Q2082" s="2"/>
      <c r="R2082" s="143" t="e">
        <f t="shared" si="161"/>
        <v>#DIV/0!</v>
      </c>
      <c r="S2082" s="143">
        <f t="shared" si="162"/>
        <v>0</v>
      </c>
      <c r="T2082" s="144">
        <f>IF(P2082="nio",0,IF(P2082&gt;0,VLOOKUP(K2082,'3-Productie normen'!A:W,VLOOKUP(P2082,'3-Productie normen'!$B$37:$C$59,2,FALSE),FALSE)))/VLOOKUP(B2082,'2-Kosten per locatie'!$A$11:$C$31,3,FALSE)</f>
        <v>0</v>
      </c>
      <c r="U2082" s="144">
        <f t="shared" si="163"/>
        <v>0</v>
      </c>
      <c r="V2082" s="145" t="str">
        <f>VLOOKUP(K2082,'3-Productie normen'!A:AG,29,FALSE)</f>
        <v>V</v>
      </c>
      <c r="W2082" s="145"/>
      <c r="X2082" s="146"/>
      <c r="Y2082" s="147">
        <f t="shared" si="164"/>
        <v>1.04</v>
      </c>
    </row>
    <row r="2083" spans="1:25" s="148" customFormat="1" ht="13.9" customHeight="1">
      <c r="A2083" s="137">
        <v>2083</v>
      </c>
      <c r="B2083" s="138" t="s">
        <v>2352</v>
      </c>
      <c r="C2083" s="138" t="s">
        <v>2355</v>
      </c>
      <c r="D2083" s="138"/>
      <c r="E2083" s="2">
        <v>0</v>
      </c>
      <c r="F2083" s="2" t="s">
        <v>284</v>
      </c>
      <c r="G2083" s="2" t="s">
        <v>3027</v>
      </c>
      <c r="H2083" s="2"/>
      <c r="I2083" s="139" t="s">
        <v>277</v>
      </c>
      <c r="J2083" s="139" t="s">
        <v>277</v>
      </c>
      <c r="K2083" s="139" t="s">
        <v>478</v>
      </c>
      <c r="L2083" s="139" t="s">
        <v>1421</v>
      </c>
      <c r="M2083" s="140"/>
      <c r="N2083" s="141">
        <v>15.05</v>
      </c>
      <c r="O2083" s="142">
        <f t="shared" si="160"/>
        <v>80</v>
      </c>
      <c r="P2083" s="2">
        <v>80</v>
      </c>
      <c r="Q2083" s="2"/>
      <c r="R2083" s="143" t="e">
        <f t="shared" si="161"/>
        <v>#DIV/0!</v>
      </c>
      <c r="S2083" s="143">
        <f t="shared" si="162"/>
        <v>0</v>
      </c>
      <c r="T2083" s="144">
        <f>IF(P2083="nio",0,IF(P2083&gt;0,VLOOKUP(K2083,'3-Productie normen'!A:W,VLOOKUP(P2083,'3-Productie normen'!$B$37:$C$59,2,FALSE),FALSE)))/VLOOKUP(B2083,'2-Kosten per locatie'!$A$11:$C$31,3,FALSE)</f>
        <v>0</v>
      </c>
      <c r="U2083" s="144">
        <f t="shared" si="163"/>
        <v>0</v>
      </c>
      <c r="V2083" s="145" t="str">
        <f>VLOOKUP(K2083,'3-Productie normen'!A:AG,29,FALSE)</f>
        <v>B</v>
      </c>
      <c r="W2083" s="145"/>
      <c r="X2083" s="146"/>
      <c r="Y2083" s="147">
        <f t="shared" si="164"/>
        <v>1204</v>
      </c>
    </row>
    <row r="2084" spans="1:25" s="148" customFormat="1" ht="13.9" customHeight="1">
      <c r="A2084" s="137">
        <v>2084</v>
      </c>
      <c r="B2084" s="138" t="s">
        <v>2352</v>
      </c>
      <c r="C2084" s="138" t="s">
        <v>2355</v>
      </c>
      <c r="D2084" s="138"/>
      <c r="E2084" s="2">
        <v>0</v>
      </c>
      <c r="F2084" s="2" t="s">
        <v>284</v>
      </c>
      <c r="G2084" s="2" t="s">
        <v>3028</v>
      </c>
      <c r="H2084" s="2"/>
      <c r="I2084" s="139" t="s">
        <v>350</v>
      </c>
      <c r="J2084" s="139" t="s">
        <v>351</v>
      </c>
      <c r="K2084" s="139" t="s">
        <v>612</v>
      </c>
      <c r="L2084" s="139" t="s">
        <v>298</v>
      </c>
      <c r="M2084" s="140" t="s">
        <v>8160</v>
      </c>
      <c r="N2084" s="141">
        <v>53.91</v>
      </c>
      <c r="O2084" s="142">
        <f t="shared" si="160"/>
        <v>200</v>
      </c>
      <c r="P2084" s="2">
        <v>200</v>
      </c>
      <c r="Q2084" s="2"/>
      <c r="R2084" s="143" t="e">
        <f t="shared" si="161"/>
        <v>#DIV/0!</v>
      </c>
      <c r="S2084" s="143">
        <f t="shared" si="162"/>
        <v>0</v>
      </c>
      <c r="T2084" s="144">
        <f>IF(P2084="nio",0,IF(P2084&gt;0,VLOOKUP(K2084,'3-Productie normen'!A:W,VLOOKUP(P2084,'3-Productie normen'!$B$37:$C$59,2,FALSE),FALSE)))/VLOOKUP(B2084,'2-Kosten per locatie'!$A$11:$C$31,3,FALSE)</f>
        <v>0</v>
      </c>
      <c r="U2084" s="144">
        <f t="shared" si="163"/>
        <v>0</v>
      </c>
      <c r="V2084" s="145" t="str">
        <f>VLOOKUP(K2084,'3-Productie normen'!A:AG,29,FALSE)</f>
        <v>L</v>
      </c>
      <c r="W2084" s="145"/>
      <c r="X2084" s="146"/>
      <c r="Y2084" s="147">
        <f t="shared" si="164"/>
        <v>10782</v>
      </c>
    </row>
    <row r="2085" spans="1:25" s="148" customFormat="1" ht="13.9" customHeight="1">
      <c r="A2085" s="137">
        <v>2085</v>
      </c>
      <c r="B2085" s="138" t="s">
        <v>2352</v>
      </c>
      <c r="C2085" s="138" t="s">
        <v>2355</v>
      </c>
      <c r="D2085" s="138"/>
      <c r="E2085" s="2">
        <v>0</v>
      </c>
      <c r="F2085" s="2" t="s">
        <v>284</v>
      </c>
      <c r="G2085" s="2" t="s">
        <v>3029</v>
      </c>
      <c r="H2085" s="2" t="s">
        <v>1313</v>
      </c>
      <c r="I2085" s="139" t="s">
        <v>350</v>
      </c>
      <c r="J2085" s="139" t="s">
        <v>351</v>
      </c>
      <c r="K2085" s="139" t="s">
        <v>612</v>
      </c>
      <c r="L2085" s="139" t="s">
        <v>298</v>
      </c>
      <c r="M2085" s="140" t="s">
        <v>8160</v>
      </c>
      <c r="N2085" s="141">
        <v>47.74</v>
      </c>
      <c r="O2085" s="142">
        <f t="shared" si="160"/>
        <v>200</v>
      </c>
      <c r="P2085" s="2">
        <v>200</v>
      </c>
      <c r="Q2085" s="2"/>
      <c r="R2085" s="143" t="e">
        <f t="shared" si="161"/>
        <v>#DIV/0!</v>
      </c>
      <c r="S2085" s="143">
        <f t="shared" si="162"/>
        <v>0</v>
      </c>
      <c r="T2085" s="144">
        <f>IF(P2085="nio",0,IF(P2085&gt;0,VLOOKUP(K2085,'3-Productie normen'!A:W,VLOOKUP(P2085,'3-Productie normen'!$B$37:$C$59,2,FALSE),FALSE)))/VLOOKUP(B2085,'2-Kosten per locatie'!$A$11:$C$31,3,FALSE)</f>
        <v>0</v>
      </c>
      <c r="U2085" s="144">
        <f t="shared" si="163"/>
        <v>0</v>
      </c>
      <c r="V2085" s="145" t="str">
        <f>VLOOKUP(K2085,'3-Productie normen'!A:AG,29,FALSE)</f>
        <v>L</v>
      </c>
      <c r="W2085" s="145"/>
      <c r="X2085" s="146"/>
      <c r="Y2085" s="147">
        <f t="shared" si="164"/>
        <v>9548</v>
      </c>
    </row>
    <row r="2086" spans="1:25" s="148" customFormat="1" ht="13.9" customHeight="1">
      <c r="A2086" s="137">
        <v>2086</v>
      </c>
      <c r="B2086" s="138" t="s">
        <v>2352</v>
      </c>
      <c r="C2086" s="138" t="s">
        <v>2355</v>
      </c>
      <c r="D2086" s="138"/>
      <c r="E2086" s="2">
        <v>0</v>
      </c>
      <c r="F2086" s="2" t="s">
        <v>284</v>
      </c>
      <c r="G2086" s="2" t="s">
        <v>3030</v>
      </c>
      <c r="H2086" s="2" t="s">
        <v>3031</v>
      </c>
      <c r="I2086" s="139" t="s">
        <v>350</v>
      </c>
      <c r="J2086" s="139" t="s">
        <v>836</v>
      </c>
      <c r="K2086" s="139" t="s">
        <v>612</v>
      </c>
      <c r="L2086" s="139" t="s">
        <v>298</v>
      </c>
      <c r="M2086" s="140" t="s">
        <v>8160</v>
      </c>
      <c r="N2086" s="141">
        <v>47.59</v>
      </c>
      <c r="O2086" s="142">
        <f t="shared" si="160"/>
        <v>200</v>
      </c>
      <c r="P2086" s="2">
        <v>200</v>
      </c>
      <c r="Q2086" s="2"/>
      <c r="R2086" s="143" t="e">
        <f t="shared" si="161"/>
        <v>#DIV/0!</v>
      </c>
      <c r="S2086" s="143">
        <f t="shared" si="162"/>
        <v>0</v>
      </c>
      <c r="T2086" s="144">
        <f>IF(P2086="nio",0,IF(P2086&gt;0,VLOOKUP(K2086,'3-Productie normen'!A:W,VLOOKUP(P2086,'3-Productie normen'!$B$37:$C$59,2,FALSE),FALSE)))/VLOOKUP(B2086,'2-Kosten per locatie'!$A$11:$C$31,3,FALSE)</f>
        <v>0</v>
      </c>
      <c r="U2086" s="144">
        <f t="shared" si="163"/>
        <v>0</v>
      </c>
      <c r="V2086" s="145" t="str">
        <f>VLOOKUP(K2086,'3-Productie normen'!A:AG,29,FALSE)</f>
        <v>L</v>
      </c>
      <c r="W2086" s="145"/>
      <c r="X2086" s="146"/>
      <c r="Y2086" s="147">
        <f t="shared" si="164"/>
        <v>9518</v>
      </c>
    </row>
    <row r="2087" spans="1:25" s="148" customFormat="1" ht="13.9" customHeight="1">
      <c r="A2087" s="137">
        <v>2087</v>
      </c>
      <c r="B2087" s="138" t="s">
        <v>2352</v>
      </c>
      <c r="C2087" s="138" t="s">
        <v>2355</v>
      </c>
      <c r="D2087" s="138"/>
      <c r="E2087" s="2">
        <v>0</v>
      </c>
      <c r="F2087" s="2" t="s">
        <v>284</v>
      </c>
      <c r="G2087" s="2" t="s">
        <v>3032</v>
      </c>
      <c r="H2087" s="2"/>
      <c r="I2087" s="139" t="s">
        <v>350</v>
      </c>
      <c r="J2087" s="139" t="s">
        <v>1346</v>
      </c>
      <c r="K2087" s="139" t="s">
        <v>612</v>
      </c>
      <c r="L2087" s="139" t="s">
        <v>298</v>
      </c>
      <c r="M2087" s="140" t="s">
        <v>8160</v>
      </c>
      <c r="N2087" s="141">
        <v>54.29</v>
      </c>
      <c r="O2087" s="142">
        <f t="shared" si="160"/>
        <v>200</v>
      </c>
      <c r="P2087" s="2">
        <v>200</v>
      </c>
      <c r="Q2087" s="2"/>
      <c r="R2087" s="143" t="e">
        <f t="shared" si="161"/>
        <v>#DIV/0!</v>
      </c>
      <c r="S2087" s="143">
        <f t="shared" si="162"/>
        <v>0</v>
      </c>
      <c r="T2087" s="144">
        <f>IF(P2087="nio",0,IF(P2087&gt;0,VLOOKUP(K2087,'3-Productie normen'!A:W,VLOOKUP(P2087,'3-Productie normen'!$B$37:$C$59,2,FALSE),FALSE)))/VLOOKUP(B2087,'2-Kosten per locatie'!$A$11:$C$31,3,FALSE)</f>
        <v>0</v>
      </c>
      <c r="U2087" s="144">
        <f t="shared" si="163"/>
        <v>0</v>
      </c>
      <c r="V2087" s="145" t="str">
        <f>VLOOKUP(K2087,'3-Productie normen'!A:AG,29,FALSE)</f>
        <v>L</v>
      </c>
      <c r="W2087" s="145"/>
      <c r="X2087" s="146"/>
      <c r="Y2087" s="147">
        <f t="shared" si="164"/>
        <v>10858</v>
      </c>
    </row>
    <row r="2088" spans="1:25" s="148" customFormat="1" ht="13.9" customHeight="1">
      <c r="A2088" s="137">
        <v>2088</v>
      </c>
      <c r="B2088" s="138" t="s">
        <v>2352</v>
      </c>
      <c r="C2088" s="138" t="s">
        <v>2355</v>
      </c>
      <c r="D2088" s="138"/>
      <c r="E2088" s="2">
        <v>0</v>
      </c>
      <c r="F2088" s="2" t="s">
        <v>284</v>
      </c>
      <c r="G2088" s="2" t="s">
        <v>3033</v>
      </c>
      <c r="H2088" s="2"/>
      <c r="I2088" s="139" t="s">
        <v>267</v>
      </c>
      <c r="J2088" s="139" t="s">
        <v>267</v>
      </c>
      <c r="K2088" s="139" t="s">
        <v>267</v>
      </c>
      <c r="L2088" s="139" t="s">
        <v>298</v>
      </c>
      <c r="M2088" s="140" t="s">
        <v>8160</v>
      </c>
      <c r="N2088" s="141">
        <v>4.4000000000000004</v>
      </c>
      <c r="O2088" s="142">
        <f t="shared" si="160"/>
        <v>2</v>
      </c>
      <c r="P2088" s="2">
        <v>2</v>
      </c>
      <c r="Q2088" s="2"/>
      <c r="R2088" s="143" t="e">
        <f t="shared" si="161"/>
        <v>#DIV/0!</v>
      </c>
      <c r="S2088" s="143">
        <f t="shared" si="162"/>
        <v>0</v>
      </c>
      <c r="T2088" s="144">
        <f>IF(P2088="nio",0,IF(P2088&gt;0,VLOOKUP(K2088,'3-Productie normen'!A:W,VLOOKUP(P2088,'3-Productie normen'!$B$37:$C$59,2,FALSE),FALSE)))/VLOOKUP(B2088,'2-Kosten per locatie'!$A$11:$C$31,3,FALSE)</f>
        <v>0</v>
      </c>
      <c r="U2088" s="144">
        <f t="shared" si="163"/>
        <v>0</v>
      </c>
      <c r="V2088" s="145" t="str">
        <f>VLOOKUP(K2088,'3-Productie normen'!A:AG,29,FALSE)</f>
        <v>V</v>
      </c>
      <c r="W2088" s="145"/>
      <c r="X2088" s="146"/>
      <c r="Y2088" s="147">
        <f t="shared" si="164"/>
        <v>8.8000000000000007</v>
      </c>
    </row>
    <row r="2089" spans="1:25" s="148" customFormat="1" ht="13.9" customHeight="1">
      <c r="A2089" s="137">
        <v>2089</v>
      </c>
      <c r="B2089" s="138" t="s">
        <v>2352</v>
      </c>
      <c r="C2089" s="138" t="s">
        <v>2355</v>
      </c>
      <c r="D2089" s="138"/>
      <c r="E2089" s="2">
        <v>0</v>
      </c>
      <c r="F2089" s="2" t="s">
        <v>284</v>
      </c>
      <c r="G2089" s="2" t="s">
        <v>3034</v>
      </c>
      <c r="H2089" s="2"/>
      <c r="I2089" s="139" t="s">
        <v>267</v>
      </c>
      <c r="J2089" s="139" t="s">
        <v>267</v>
      </c>
      <c r="K2089" s="139" t="s">
        <v>267</v>
      </c>
      <c r="L2089" s="139" t="s">
        <v>298</v>
      </c>
      <c r="M2089" s="140" t="s">
        <v>8160</v>
      </c>
      <c r="N2089" s="141">
        <v>5.39</v>
      </c>
      <c r="O2089" s="142">
        <f t="shared" si="160"/>
        <v>2</v>
      </c>
      <c r="P2089" s="2">
        <v>2</v>
      </c>
      <c r="Q2089" s="2"/>
      <c r="R2089" s="143" t="e">
        <f t="shared" si="161"/>
        <v>#DIV/0!</v>
      </c>
      <c r="S2089" s="143">
        <f t="shared" si="162"/>
        <v>0</v>
      </c>
      <c r="T2089" s="144">
        <f>IF(P2089="nio",0,IF(P2089&gt;0,VLOOKUP(K2089,'3-Productie normen'!A:W,VLOOKUP(P2089,'3-Productie normen'!$B$37:$C$59,2,FALSE),FALSE)))/VLOOKUP(B2089,'2-Kosten per locatie'!$A$11:$C$31,3,FALSE)</f>
        <v>0</v>
      </c>
      <c r="U2089" s="144">
        <f t="shared" si="163"/>
        <v>0</v>
      </c>
      <c r="V2089" s="145" t="str">
        <f>VLOOKUP(K2089,'3-Productie normen'!A:AG,29,FALSE)</f>
        <v>V</v>
      </c>
      <c r="W2089" s="145"/>
      <c r="X2089" s="146"/>
      <c r="Y2089" s="147">
        <f t="shared" si="164"/>
        <v>10.78</v>
      </c>
    </row>
    <row r="2090" spans="1:25" s="148" customFormat="1" ht="13.9" customHeight="1">
      <c r="A2090" s="137">
        <v>2090</v>
      </c>
      <c r="B2090" s="138" t="s">
        <v>2352</v>
      </c>
      <c r="C2090" s="138" t="s">
        <v>2355</v>
      </c>
      <c r="D2090" s="138"/>
      <c r="E2090" s="2">
        <v>0</v>
      </c>
      <c r="F2090" s="2" t="s">
        <v>284</v>
      </c>
      <c r="G2090" s="2" t="s">
        <v>3035</v>
      </c>
      <c r="H2090" s="2"/>
      <c r="I2090" s="139" t="s">
        <v>350</v>
      </c>
      <c r="J2090" s="139" t="s">
        <v>1346</v>
      </c>
      <c r="K2090" s="139" t="s">
        <v>612</v>
      </c>
      <c r="L2090" s="139" t="s">
        <v>298</v>
      </c>
      <c r="M2090" s="140" t="s">
        <v>8160</v>
      </c>
      <c r="N2090" s="141">
        <v>28.47</v>
      </c>
      <c r="O2090" s="142">
        <f t="shared" si="160"/>
        <v>200</v>
      </c>
      <c r="P2090" s="2">
        <v>200</v>
      </c>
      <c r="Q2090" s="2"/>
      <c r="R2090" s="143" t="e">
        <f t="shared" si="161"/>
        <v>#DIV/0!</v>
      </c>
      <c r="S2090" s="143">
        <f t="shared" si="162"/>
        <v>0</v>
      </c>
      <c r="T2090" s="144">
        <f>IF(P2090="nio",0,IF(P2090&gt;0,VLOOKUP(K2090,'3-Productie normen'!A:W,VLOOKUP(P2090,'3-Productie normen'!$B$37:$C$59,2,FALSE),FALSE)))/VLOOKUP(B2090,'2-Kosten per locatie'!$A$11:$C$31,3,FALSE)</f>
        <v>0</v>
      </c>
      <c r="U2090" s="144">
        <f t="shared" si="163"/>
        <v>0</v>
      </c>
      <c r="V2090" s="145" t="str">
        <f>VLOOKUP(K2090,'3-Productie normen'!A:AG,29,FALSE)</f>
        <v>L</v>
      </c>
      <c r="W2090" s="145"/>
      <c r="X2090" s="146"/>
      <c r="Y2090" s="147">
        <f t="shared" si="164"/>
        <v>5694</v>
      </c>
    </row>
    <row r="2091" spans="1:25" s="148" customFormat="1" ht="13.9" customHeight="1">
      <c r="A2091" s="137">
        <v>2091</v>
      </c>
      <c r="B2091" s="138" t="s">
        <v>2352</v>
      </c>
      <c r="C2091" s="138" t="s">
        <v>2355</v>
      </c>
      <c r="D2091" s="138"/>
      <c r="E2091" s="2">
        <v>0</v>
      </c>
      <c r="F2091" s="2" t="s">
        <v>284</v>
      </c>
      <c r="G2091" s="2" t="s">
        <v>3036</v>
      </c>
      <c r="H2091" s="2"/>
      <c r="I2091" s="139" t="s">
        <v>277</v>
      </c>
      <c r="J2091" s="139" t="s">
        <v>52</v>
      </c>
      <c r="K2091" s="139" t="s">
        <v>417</v>
      </c>
      <c r="L2091" s="139" t="s">
        <v>298</v>
      </c>
      <c r="M2091" s="140" t="s">
        <v>8160</v>
      </c>
      <c r="N2091" s="141">
        <v>13.63</v>
      </c>
      <c r="O2091" s="142">
        <f t="shared" si="160"/>
        <v>80</v>
      </c>
      <c r="P2091" s="2">
        <v>80</v>
      </c>
      <c r="Q2091" s="2"/>
      <c r="R2091" s="143" t="e">
        <f t="shared" si="161"/>
        <v>#DIV/0!</v>
      </c>
      <c r="S2091" s="143">
        <f t="shared" si="162"/>
        <v>0</v>
      </c>
      <c r="T2091" s="144">
        <f>IF(P2091="nio",0,IF(P2091&gt;0,VLOOKUP(K2091,'3-Productie normen'!A:W,VLOOKUP(P2091,'3-Productie normen'!$B$37:$C$59,2,FALSE),FALSE)))/VLOOKUP(B2091,'2-Kosten per locatie'!$A$11:$C$31,3,FALSE)</f>
        <v>0</v>
      </c>
      <c r="U2091" s="144">
        <f t="shared" si="163"/>
        <v>0</v>
      </c>
      <c r="V2091" s="145" t="str">
        <f>VLOOKUP(K2091,'3-Productie normen'!A:AG,29,FALSE)</f>
        <v>B</v>
      </c>
      <c r="W2091" s="145"/>
      <c r="X2091" s="146"/>
      <c r="Y2091" s="147">
        <f t="shared" si="164"/>
        <v>1090.4000000000001</v>
      </c>
    </row>
    <row r="2092" spans="1:25" s="148" customFormat="1" ht="13.9" customHeight="1">
      <c r="A2092" s="137">
        <v>2092</v>
      </c>
      <c r="B2092" s="138" t="s">
        <v>2352</v>
      </c>
      <c r="C2092" s="138" t="s">
        <v>2355</v>
      </c>
      <c r="D2092" s="138"/>
      <c r="E2092" s="2">
        <v>0</v>
      </c>
      <c r="F2092" s="2" t="s">
        <v>284</v>
      </c>
      <c r="G2092" s="2" t="s">
        <v>3037</v>
      </c>
      <c r="H2092" s="2"/>
      <c r="I2092" s="139" t="s">
        <v>267</v>
      </c>
      <c r="J2092" s="139" t="s">
        <v>267</v>
      </c>
      <c r="K2092" s="139" t="s">
        <v>267</v>
      </c>
      <c r="L2092" s="139" t="s">
        <v>298</v>
      </c>
      <c r="M2092" s="140" t="s">
        <v>8160</v>
      </c>
      <c r="N2092" s="141">
        <v>39.54</v>
      </c>
      <c r="O2092" s="142">
        <f t="shared" si="160"/>
        <v>2</v>
      </c>
      <c r="P2092" s="2">
        <v>2</v>
      </c>
      <c r="Q2092" s="2"/>
      <c r="R2092" s="143" t="e">
        <f t="shared" si="161"/>
        <v>#DIV/0!</v>
      </c>
      <c r="S2092" s="143">
        <f t="shared" si="162"/>
        <v>0</v>
      </c>
      <c r="T2092" s="144">
        <f>IF(P2092="nio",0,IF(P2092&gt;0,VLOOKUP(K2092,'3-Productie normen'!A:W,VLOOKUP(P2092,'3-Productie normen'!$B$37:$C$59,2,FALSE),FALSE)))/VLOOKUP(B2092,'2-Kosten per locatie'!$A$11:$C$31,3,FALSE)</f>
        <v>0</v>
      </c>
      <c r="U2092" s="144">
        <f t="shared" si="163"/>
        <v>0</v>
      </c>
      <c r="V2092" s="145" t="str">
        <f>VLOOKUP(K2092,'3-Productie normen'!A:AG,29,FALSE)</f>
        <v>V</v>
      </c>
      <c r="W2092" s="145"/>
      <c r="X2092" s="146"/>
      <c r="Y2092" s="147">
        <f t="shared" si="164"/>
        <v>79.08</v>
      </c>
    </row>
    <row r="2093" spans="1:25" s="148" customFormat="1" ht="13.9" customHeight="1">
      <c r="A2093" s="137">
        <v>2093</v>
      </c>
      <c r="B2093" s="138" t="s">
        <v>2352</v>
      </c>
      <c r="C2093" s="138" t="s">
        <v>2355</v>
      </c>
      <c r="D2093" s="138"/>
      <c r="E2093" s="2">
        <v>0</v>
      </c>
      <c r="F2093" s="2" t="s">
        <v>284</v>
      </c>
      <c r="G2093" s="2" t="s">
        <v>3038</v>
      </c>
      <c r="H2093" s="2"/>
      <c r="I2093" s="139" t="s">
        <v>350</v>
      </c>
      <c r="J2093" s="139" t="s">
        <v>3039</v>
      </c>
      <c r="K2093" s="139" t="s">
        <v>619</v>
      </c>
      <c r="L2093" s="139" t="s">
        <v>999</v>
      </c>
      <c r="M2093" s="140"/>
      <c r="N2093" s="141">
        <v>241.56</v>
      </c>
      <c r="O2093" s="142">
        <f t="shared" si="160"/>
        <v>200</v>
      </c>
      <c r="P2093" s="2">
        <v>200</v>
      </c>
      <c r="Q2093" s="2"/>
      <c r="R2093" s="143" t="e">
        <f t="shared" si="161"/>
        <v>#DIV/0!</v>
      </c>
      <c r="S2093" s="143">
        <f t="shared" si="162"/>
        <v>0</v>
      </c>
      <c r="T2093" s="144">
        <f>IF(P2093="nio",0,IF(P2093&gt;0,VLOOKUP(K2093,'3-Productie normen'!A:W,VLOOKUP(P2093,'3-Productie normen'!$B$37:$C$59,2,FALSE),FALSE)))/VLOOKUP(B2093,'2-Kosten per locatie'!$A$11:$C$31,3,FALSE)</f>
        <v>0</v>
      </c>
      <c r="U2093" s="144">
        <f t="shared" si="163"/>
        <v>0</v>
      </c>
      <c r="V2093" s="145" t="str">
        <f>VLOOKUP(K2093,'3-Productie normen'!A:AG,29,FALSE)</f>
        <v>L</v>
      </c>
      <c r="W2093" s="145"/>
      <c r="X2093" s="146"/>
      <c r="Y2093" s="147">
        <f t="shared" si="164"/>
        <v>48312</v>
      </c>
    </row>
    <row r="2094" spans="1:25" s="148" customFormat="1" ht="13.9" customHeight="1">
      <c r="A2094" s="137">
        <v>2094</v>
      </c>
      <c r="B2094" s="138" t="s">
        <v>2352</v>
      </c>
      <c r="C2094" s="138" t="s">
        <v>2355</v>
      </c>
      <c r="D2094" s="138"/>
      <c r="E2094" s="2">
        <v>0</v>
      </c>
      <c r="F2094" s="2" t="s">
        <v>284</v>
      </c>
      <c r="G2094" s="2" t="s">
        <v>3040</v>
      </c>
      <c r="H2094" s="2"/>
      <c r="I2094" s="139" t="s">
        <v>267</v>
      </c>
      <c r="J2094" s="139" t="s">
        <v>267</v>
      </c>
      <c r="K2094" s="139" t="s">
        <v>267</v>
      </c>
      <c r="L2094" s="139" t="s">
        <v>999</v>
      </c>
      <c r="M2094" s="140"/>
      <c r="N2094" s="141">
        <v>19.18</v>
      </c>
      <c r="O2094" s="142">
        <f t="shared" si="160"/>
        <v>2</v>
      </c>
      <c r="P2094" s="2">
        <v>2</v>
      </c>
      <c r="Q2094" s="2"/>
      <c r="R2094" s="143" t="e">
        <f t="shared" si="161"/>
        <v>#DIV/0!</v>
      </c>
      <c r="S2094" s="143">
        <f t="shared" si="162"/>
        <v>0</v>
      </c>
      <c r="T2094" s="144">
        <f>IF(P2094="nio",0,IF(P2094&gt;0,VLOOKUP(K2094,'3-Productie normen'!A:W,VLOOKUP(P2094,'3-Productie normen'!$B$37:$C$59,2,FALSE),FALSE)))/VLOOKUP(B2094,'2-Kosten per locatie'!$A$11:$C$31,3,FALSE)</f>
        <v>0</v>
      </c>
      <c r="U2094" s="144">
        <f t="shared" si="163"/>
        <v>0</v>
      </c>
      <c r="V2094" s="145" t="str">
        <f>VLOOKUP(K2094,'3-Productie normen'!A:AG,29,FALSE)</f>
        <v>V</v>
      </c>
      <c r="W2094" s="145"/>
      <c r="X2094" s="146"/>
      <c r="Y2094" s="147">
        <f t="shared" si="164"/>
        <v>38.36</v>
      </c>
    </row>
    <row r="2095" spans="1:25" s="148" customFormat="1" ht="13.9" customHeight="1">
      <c r="A2095" s="137">
        <v>2095</v>
      </c>
      <c r="B2095" s="138" t="s">
        <v>2352</v>
      </c>
      <c r="C2095" s="138" t="s">
        <v>2355</v>
      </c>
      <c r="D2095" s="138"/>
      <c r="E2095" s="2">
        <v>0</v>
      </c>
      <c r="F2095" s="2" t="s">
        <v>284</v>
      </c>
      <c r="G2095" s="2" t="s">
        <v>3041</v>
      </c>
      <c r="H2095" s="2"/>
      <c r="I2095" s="139" t="s">
        <v>277</v>
      </c>
      <c r="J2095" s="139" t="s">
        <v>277</v>
      </c>
      <c r="K2095" s="139" t="s">
        <v>478</v>
      </c>
      <c r="L2095" s="139" t="s">
        <v>298</v>
      </c>
      <c r="M2095" s="140" t="s">
        <v>8160</v>
      </c>
      <c r="N2095" s="141">
        <v>8.2100000000000009</v>
      </c>
      <c r="O2095" s="142">
        <f t="shared" si="160"/>
        <v>80</v>
      </c>
      <c r="P2095" s="2">
        <v>80</v>
      </c>
      <c r="Q2095" s="2"/>
      <c r="R2095" s="143" t="e">
        <f t="shared" si="161"/>
        <v>#DIV/0!</v>
      </c>
      <c r="S2095" s="143">
        <f t="shared" si="162"/>
        <v>0</v>
      </c>
      <c r="T2095" s="144">
        <f>IF(P2095="nio",0,IF(P2095&gt;0,VLOOKUP(K2095,'3-Productie normen'!A:W,VLOOKUP(P2095,'3-Productie normen'!$B$37:$C$59,2,FALSE),FALSE)))/VLOOKUP(B2095,'2-Kosten per locatie'!$A$11:$C$31,3,FALSE)</f>
        <v>0</v>
      </c>
      <c r="U2095" s="144">
        <f t="shared" si="163"/>
        <v>0</v>
      </c>
      <c r="V2095" s="145" t="str">
        <f>VLOOKUP(K2095,'3-Productie normen'!A:AG,29,FALSE)</f>
        <v>B</v>
      </c>
      <c r="W2095" s="145"/>
      <c r="X2095" s="146"/>
      <c r="Y2095" s="147">
        <f t="shared" si="164"/>
        <v>656.80000000000007</v>
      </c>
    </row>
    <row r="2096" spans="1:25" s="148" customFormat="1" ht="13.9" customHeight="1">
      <c r="A2096" s="137">
        <v>2096</v>
      </c>
      <c r="B2096" s="138" t="s">
        <v>2352</v>
      </c>
      <c r="C2096" s="138" t="s">
        <v>2355</v>
      </c>
      <c r="D2096" s="138"/>
      <c r="E2096" s="2">
        <v>0</v>
      </c>
      <c r="F2096" s="2" t="s">
        <v>284</v>
      </c>
      <c r="G2096" s="2" t="s">
        <v>3042</v>
      </c>
      <c r="H2096" s="2" t="s">
        <v>3043</v>
      </c>
      <c r="I2096" s="139" t="s">
        <v>272</v>
      </c>
      <c r="J2096" s="139" t="s">
        <v>309</v>
      </c>
      <c r="K2096" s="139" t="s">
        <v>259</v>
      </c>
      <c r="L2096" s="139" t="s">
        <v>314</v>
      </c>
      <c r="M2096" s="140"/>
      <c r="N2096" s="141">
        <v>105.62</v>
      </c>
      <c r="O2096" s="142">
        <f t="shared" si="160"/>
        <v>0</v>
      </c>
      <c r="P2096" s="2" t="s">
        <v>477</v>
      </c>
      <c r="Q2096" s="2"/>
      <c r="R2096" s="143">
        <f t="shared" si="161"/>
        <v>0</v>
      </c>
      <c r="S2096" s="143">
        <f t="shared" si="162"/>
        <v>0</v>
      </c>
      <c r="T2096" s="144">
        <f>IF(P2096="nio",0,IF(P2096&gt;0,VLOOKUP(K2096,'3-Productie normen'!A:W,VLOOKUP(P2096,'3-Productie normen'!$B$37:$C$59,2,FALSE),FALSE)))/VLOOKUP(B2096,'2-Kosten per locatie'!$A$11:$C$31,3,FALSE)</f>
        <v>0</v>
      </c>
      <c r="U2096" s="144">
        <f t="shared" si="163"/>
        <v>0</v>
      </c>
      <c r="V2096" s="145">
        <f>VLOOKUP(K2096,'3-Productie normen'!A:AG,29,FALSE)</f>
        <v>0</v>
      </c>
      <c r="W2096" s="145"/>
      <c r="X2096" s="146"/>
      <c r="Y2096" s="147">
        <f t="shared" si="164"/>
        <v>0</v>
      </c>
    </row>
    <row r="2097" spans="1:25" s="148" customFormat="1" ht="13.9" customHeight="1">
      <c r="A2097" s="137">
        <v>2097</v>
      </c>
      <c r="B2097" s="138" t="s">
        <v>2352</v>
      </c>
      <c r="C2097" s="138" t="s">
        <v>2355</v>
      </c>
      <c r="D2097" s="138"/>
      <c r="E2097" s="2">
        <v>0</v>
      </c>
      <c r="F2097" s="2" t="s">
        <v>284</v>
      </c>
      <c r="G2097" s="2" t="s">
        <v>3044</v>
      </c>
      <c r="H2097" s="2"/>
      <c r="I2097" s="139" t="s">
        <v>267</v>
      </c>
      <c r="J2097" s="139" t="s">
        <v>267</v>
      </c>
      <c r="K2097" s="139" t="s">
        <v>267</v>
      </c>
      <c r="L2097" s="139" t="s">
        <v>314</v>
      </c>
      <c r="M2097" s="140"/>
      <c r="N2097" s="141">
        <v>3.32</v>
      </c>
      <c r="O2097" s="142">
        <f t="shared" si="160"/>
        <v>2</v>
      </c>
      <c r="P2097" s="2">
        <v>2</v>
      </c>
      <c r="Q2097" s="2"/>
      <c r="R2097" s="143" t="e">
        <f t="shared" si="161"/>
        <v>#DIV/0!</v>
      </c>
      <c r="S2097" s="143">
        <f t="shared" si="162"/>
        <v>0</v>
      </c>
      <c r="T2097" s="144">
        <f>IF(P2097="nio",0,IF(P2097&gt;0,VLOOKUP(K2097,'3-Productie normen'!A:W,VLOOKUP(P2097,'3-Productie normen'!$B$37:$C$59,2,FALSE),FALSE)))/VLOOKUP(B2097,'2-Kosten per locatie'!$A$11:$C$31,3,FALSE)</f>
        <v>0</v>
      </c>
      <c r="U2097" s="144">
        <f t="shared" si="163"/>
        <v>0</v>
      </c>
      <c r="V2097" s="145" t="str">
        <f>VLOOKUP(K2097,'3-Productie normen'!A:AG,29,FALSE)</f>
        <v>V</v>
      </c>
      <c r="W2097" s="145"/>
      <c r="X2097" s="146"/>
      <c r="Y2097" s="147">
        <f t="shared" si="164"/>
        <v>6.64</v>
      </c>
    </row>
    <row r="2098" spans="1:25" s="148" customFormat="1" ht="13.9" customHeight="1">
      <c r="A2098" s="137">
        <v>2098</v>
      </c>
      <c r="B2098" s="138" t="s">
        <v>2352</v>
      </c>
      <c r="C2098" s="138" t="s">
        <v>2355</v>
      </c>
      <c r="D2098" s="138"/>
      <c r="E2098" s="2">
        <v>0</v>
      </c>
      <c r="F2098" s="2" t="s">
        <v>284</v>
      </c>
      <c r="G2098" s="2" t="s">
        <v>3045</v>
      </c>
      <c r="H2098" s="2"/>
      <c r="I2098" s="139" t="s">
        <v>267</v>
      </c>
      <c r="J2098" s="139" t="s">
        <v>267</v>
      </c>
      <c r="K2098" s="139" t="s">
        <v>267</v>
      </c>
      <c r="L2098" s="139" t="s">
        <v>314</v>
      </c>
      <c r="M2098" s="140"/>
      <c r="N2098" s="141">
        <v>3.32</v>
      </c>
      <c r="O2098" s="142">
        <f t="shared" si="160"/>
        <v>2</v>
      </c>
      <c r="P2098" s="2">
        <v>2</v>
      </c>
      <c r="Q2098" s="2"/>
      <c r="R2098" s="143" t="e">
        <f t="shared" si="161"/>
        <v>#DIV/0!</v>
      </c>
      <c r="S2098" s="143">
        <f t="shared" si="162"/>
        <v>0</v>
      </c>
      <c r="T2098" s="144">
        <f>IF(P2098="nio",0,IF(P2098&gt;0,VLOOKUP(K2098,'3-Productie normen'!A:W,VLOOKUP(P2098,'3-Productie normen'!$B$37:$C$59,2,FALSE),FALSE)))/VLOOKUP(B2098,'2-Kosten per locatie'!$A$11:$C$31,3,FALSE)</f>
        <v>0</v>
      </c>
      <c r="U2098" s="144">
        <f t="shared" si="163"/>
        <v>0</v>
      </c>
      <c r="V2098" s="145" t="str">
        <f>VLOOKUP(K2098,'3-Productie normen'!A:AG,29,FALSE)</f>
        <v>V</v>
      </c>
      <c r="W2098" s="145"/>
      <c r="X2098" s="146"/>
      <c r="Y2098" s="147">
        <f t="shared" si="164"/>
        <v>6.64</v>
      </c>
    </row>
    <row r="2099" spans="1:25" s="148" customFormat="1" ht="13.9" customHeight="1">
      <c r="A2099" s="137">
        <v>2099</v>
      </c>
      <c r="B2099" s="138" t="s">
        <v>2352</v>
      </c>
      <c r="C2099" s="138" t="s">
        <v>2355</v>
      </c>
      <c r="D2099" s="138"/>
      <c r="E2099" s="2">
        <v>0</v>
      </c>
      <c r="F2099" s="2" t="s">
        <v>284</v>
      </c>
      <c r="G2099" s="2" t="s">
        <v>3046</v>
      </c>
      <c r="H2099" s="2" t="s">
        <v>232</v>
      </c>
      <c r="I2099" s="139" t="s">
        <v>350</v>
      </c>
      <c r="J2099" s="139" t="s">
        <v>1346</v>
      </c>
      <c r="K2099" s="139" t="s">
        <v>612</v>
      </c>
      <c r="L2099" s="139" t="s">
        <v>298</v>
      </c>
      <c r="M2099" s="140" t="s">
        <v>8160</v>
      </c>
      <c r="N2099" s="141">
        <v>54.09</v>
      </c>
      <c r="O2099" s="142">
        <f t="shared" si="160"/>
        <v>200</v>
      </c>
      <c r="P2099" s="2">
        <v>200</v>
      </c>
      <c r="Q2099" s="2"/>
      <c r="R2099" s="143" t="e">
        <f t="shared" si="161"/>
        <v>#DIV/0!</v>
      </c>
      <c r="S2099" s="143">
        <f t="shared" si="162"/>
        <v>0</v>
      </c>
      <c r="T2099" s="144">
        <f>IF(P2099="nio",0,IF(P2099&gt;0,VLOOKUP(K2099,'3-Productie normen'!A:W,VLOOKUP(P2099,'3-Productie normen'!$B$37:$C$59,2,FALSE),FALSE)))/VLOOKUP(B2099,'2-Kosten per locatie'!$A$11:$C$31,3,FALSE)</f>
        <v>0</v>
      </c>
      <c r="U2099" s="144">
        <f t="shared" si="163"/>
        <v>0</v>
      </c>
      <c r="V2099" s="145" t="str">
        <f>VLOOKUP(K2099,'3-Productie normen'!A:AG,29,FALSE)</f>
        <v>L</v>
      </c>
      <c r="W2099" s="145"/>
      <c r="X2099" s="146"/>
      <c r="Y2099" s="147">
        <f t="shared" si="164"/>
        <v>10818</v>
      </c>
    </row>
    <row r="2100" spans="1:25" s="148" customFormat="1" ht="13.9" customHeight="1">
      <c r="A2100" s="137">
        <v>2100</v>
      </c>
      <c r="B2100" s="138" t="s">
        <v>2352</v>
      </c>
      <c r="C2100" s="138" t="s">
        <v>2355</v>
      </c>
      <c r="D2100" s="138"/>
      <c r="E2100" s="2">
        <v>0</v>
      </c>
      <c r="F2100" s="2" t="s">
        <v>284</v>
      </c>
      <c r="G2100" s="2" t="s">
        <v>3047</v>
      </c>
      <c r="H2100" s="2"/>
      <c r="I2100" s="139" t="s">
        <v>277</v>
      </c>
      <c r="J2100" s="139" t="s">
        <v>344</v>
      </c>
      <c r="K2100" s="139" t="s">
        <v>479</v>
      </c>
      <c r="L2100" s="139" t="s">
        <v>298</v>
      </c>
      <c r="M2100" s="140" t="s">
        <v>8160</v>
      </c>
      <c r="N2100" s="141">
        <v>47.61</v>
      </c>
      <c r="O2100" s="142">
        <f t="shared" si="160"/>
        <v>200</v>
      </c>
      <c r="P2100" s="2">
        <v>200</v>
      </c>
      <c r="Q2100" s="2"/>
      <c r="R2100" s="143" t="e">
        <f t="shared" si="161"/>
        <v>#DIV/0!</v>
      </c>
      <c r="S2100" s="143">
        <f t="shared" si="162"/>
        <v>0</v>
      </c>
      <c r="T2100" s="144">
        <f>IF(P2100="nio",0,IF(P2100&gt;0,VLOOKUP(K2100,'3-Productie normen'!A:W,VLOOKUP(P2100,'3-Productie normen'!$B$37:$C$59,2,FALSE),FALSE)))/VLOOKUP(B2100,'2-Kosten per locatie'!$A$11:$C$31,3,FALSE)</f>
        <v>0</v>
      </c>
      <c r="U2100" s="144">
        <f t="shared" si="163"/>
        <v>0</v>
      </c>
      <c r="V2100" s="145" t="str">
        <f>VLOOKUP(K2100,'3-Productie normen'!A:AG,29,FALSE)</f>
        <v>B</v>
      </c>
      <c r="W2100" s="145"/>
      <c r="X2100" s="146"/>
      <c r="Y2100" s="147">
        <f t="shared" si="164"/>
        <v>9522</v>
      </c>
    </row>
    <row r="2101" spans="1:25" s="148" customFormat="1" ht="13.9" customHeight="1">
      <c r="A2101" s="137">
        <v>2101</v>
      </c>
      <c r="B2101" s="138" t="s">
        <v>2352</v>
      </c>
      <c r="C2101" s="138" t="s">
        <v>2355</v>
      </c>
      <c r="D2101" s="138"/>
      <c r="E2101" s="2">
        <v>0</v>
      </c>
      <c r="F2101" s="2" t="s">
        <v>284</v>
      </c>
      <c r="G2101" s="2" t="s">
        <v>3048</v>
      </c>
      <c r="H2101" s="2"/>
      <c r="I2101" s="139" t="s">
        <v>277</v>
      </c>
      <c r="J2101" s="139" t="s">
        <v>344</v>
      </c>
      <c r="K2101" s="139" t="s">
        <v>479</v>
      </c>
      <c r="L2101" s="139" t="s">
        <v>298</v>
      </c>
      <c r="M2101" s="140" t="s">
        <v>8160</v>
      </c>
      <c r="N2101" s="141">
        <v>25</v>
      </c>
      <c r="O2101" s="142">
        <f t="shared" si="160"/>
        <v>200</v>
      </c>
      <c r="P2101" s="2">
        <v>200</v>
      </c>
      <c r="Q2101" s="2"/>
      <c r="R2101" s="143" t="e">
        <f t="shared" si="161"/>
        <v>#DIV/0!</v>
      </c>
      <c r="S2101" s="143">
        <f t="shared" si="162"/>
        <v>0</v>
      </c>
      <c r="T2101" s="144">
        <f>IF(P2101="nio",0,IF(P2101&gt;0,VLOOKUP(K2101,'3-Productie normen'!A:W,VLOOKUP(P2101,'3-Productie normen'!$B$37:$C$59,2,FALSE),FALSE)))/VLOOKUP(B2101,'2-Kosten per locatie'!$A$11:$C$31,3,FALSE)</f>
        <v>0</v>
      </c>
      <c r="U2101" s="144">
        <f t="shared" si="163"/>
        <v>0</v>
      </c>
      <c r="V2101" s="145" t="str">
        <f>VLOOKUP(K2101,'3-Productie normen'!A:AG,29,FALSE)</f>
        <v>B</v>
      </c>
      <c r="W2101" s="145"/>
      <c r="X2101" s="146"/>
      <c r="Y2101" s="147">
        <f t="shared" si="164"/>
        <v>5000</v>
      </c>
    </row>
    <row r="2102" spans="1:25" s="148" customFormat="1" ht="13.9" customHeight="1">
      <c r="A2102" s="137">
        <v>2102</v>
      </c>
      <c r="B2102" s="138" t="s">
        <v>2352</v>
      </c>
      <c r="C2102" s="138" t="s">
        <v>2355</v>
      </c>
      <c r="D2102" s="138"/>
      <c r="E2102" s="2">
        <v>0</v>
      </c>
      <c r="F2102" s="2" t="s">
        <v>284</v>
      </c>
      <c r="G2102" s="2" t="s">
        <v>3049</v>
      </c>
      <c r="H2102" s="2" t="s">
        <v>1308</v>
      </c>
      <c r="I2102" s="139" t="s">
        <v>350</v>
      </c>
      <c r="J2102" s="139" t="s">
        <v>351</v>
      </c>
      <c r="K2102" s="139" t="s">
        <v>612</v>
      </c>
      <c r="L2102" s="139" t="s">
        <v>298</v>
      </c>
      <c r="M2102" s="140" t="s">
        <v>8160</v>
      </c>
      <c r="N2102" s="141">
        <v>47.86</v>
      </c>
      <c r="O2102" s="142">
        <f t="shared" si="160"/>
        <v>200</v>
      </c>
      <c r="P2102" s="2">
        <v>200</v>
      </c>
      <c r="Q2102" s="2"/>
      <c r="R2102" s="143" t="e">
        <f t="shared" si="161"/>
        <v>#DIV/0!</v>
      </c>
      <c r="S2102" s="143">
        <f t="shared" si="162"/>
        <v>0</v>
      </c>
      <c r="T2102" s="144">
        <f>IF(P2102="nio",0,IF(P2102&gt;0,VLOOKUP(K2102,'3-Productie normen'!A:W,VLOOKUP(P2102,'3-Productie normen'!$B$37:$C$59,2,FALSE),FALSE)))/VLOOKUP(B2102,'2-Kosten per locatie'!$A$11:$C$31,3,FALSE)</f>
        <v>0</v>
      </c>
      <c r="U2102" s="144">
        <f t="shared" si="163"/>
        <v>0</v>
      </c>
      <c r="V2102" s="145" t="str">
        <f>VLOOKUP(K2102,'3-Productie normen'!A:AG,29,FALSE)</f>
        <v>L</v>
      </c>
      <c r="W2102" s="145"/>
      <c r="X2102" s="146"/>
      <c r="Y2102" s="147">
        <f t="shared" si="164"/>
        <v>9572</v>
      </c>
    </row>
    <row r="2103" spans="1:25" s="148" customFormat="1" ht="13.9" customHeight="1">
      <c r="A2103" s="137">
        <v>2103</v>
      </c>
      <c r="B2103" s="138" t="s">
        <v>2352</v>
      </c>
      <c r="C2103" s="138" t="s">
        <v>2355</v>
      </c>
      <c r="D2103" s="138"/>
      <c r="E2103" s="2">
        <v>0</v>
      </c>
      <c r="F2103" s="2" t="s">
        <v>284</v>
      </c>
      <c r="G2103" s="2" t="s">
        <v>3050</v>
      </c>
      <c r="H2103" s="2" t="s">
        <v>231</v>
      </c>
      <c r="I2103" s="139" t="s">
        <v>350</v>
      </c>
      <c r="J2103" s="139" t="s">
        <v>351</v>
      </c>
      <c r="K2103" s="139" t="s">
        <v>612</v>
      </c>
      <c r="L2103" s="139" t="s">
        <v>298</v>
      </c>
      <c r="M2103" s="140" t="s">
        <v>8160</v>
      </c>
      <c r="N2103" s="141">
        <v>54.4</v>
      </c>
      <c r="O2103" s="142">
        <f t="shared" si="160"/>
        <v>200</v>
      </c>
      <c r="P2103" s="2">
        <v>200</v>
      </c>
      <c r="Q2103" s="2"/>
      <c r="R2103" s="143" t="e">
        <f t="shared" si="161"/>
        <v>#DIV/0!</v>
      </c>
      <c r="S2103" s="143">
        <f t="shared" si="162"/>
        <v>0</v>
      </c>
      <c r="T2103" s="144">
        <f>IF(P2103="nio",0,IF(P2103&gt;0,VLOOKUP(K2103,'3-Productie normen'!A:W,VLOOKUP(P2103,'3-Productie normen'!$B$37:$C$59,2,FALSE),FALSE)))/VLOOKUP(B2103,'2-Kosten per locatie'!$A$11:$C$31,3,FALSE)</f>
        <v>0</v>
      </c>
      <c r="U2103" s="144">
        <f t="shared" si="163"/>
        <v>0</v>
      </c>
      <c r="V2103" s="145" t="str">
        <f>VLOOKUP(K2103,'3-Productie normen'!A:AG,29,FALSE)</f>
        <v>L</v>
      </c>
      <c r="W2103" s="145"/>
      <c r="X2103" s="146"/>
      <c r="Y2103" s="147">
        <f t="shared" si="164"/>
        <v>10880</v>
      </c>
    </row>
    <row r="2104" spans="1:25" s="148" customFormat="1" ht="13.9" customHeight="1">
      <c r="A2104" s="137">
        <v>2104</v>
      </c>
      <c r="B2104" s="138" t="s">
        <v>2352</v>
      </c>
      <c r="C2104" s="138" t="s">
        <v>2355</v>
      </c>
      <c r="D2104" s="138"/>
      <c r="E2104" s="2">
        <v>0</v>
      </c>
      <c r="F2104" s="2" t="s">
        <v>284</v>
      </c>
      <c r="G2104" s="2" t="s">
        <v>3051</v>
      </c>
      <c r="H2104" s="2"/>
      <c r="I2104" s="139" t="s">
        <v>277</v>
      </c>
      <c r="J2104" s="139" t="s">
        <v>277</v>
      </c>
      <c r="K2104" s="139" t="s">
        <v>478</v>
      </c>
      <c r="L2104" s="139" t="s">
        <v>298</v>
      </c>
      <c r="M2104" s="140" t="s">
        <v>8160</v>
      </c>
      <c r="N2104" s="141">
        <v>38.770000000000003</v>
      </c>
      <c r="O2104" s="142">
        <f t="shared" si="160"/>
        <v>80</v>
      </c>
      <c r="P2104" s="2">
        <v>80</v>
      </c>
      <c r="Q2104" s="2"/>
      <c r="R2104" s="143" t="e">
        <f t="shared" si="161"/>
        <v>#DIV/0!</v>
      </c>
      <c r="S2104" s="143">
        <f t="shared" si="162"/>
        <v>0</v>
      </c>
      <c r="T2104" s="144">
        <f>IF(P2104="nio",0,IF(P2104&gt;0,VLOOKUP(K2104,'3-Productie normen'!A:W,VLOOKUP(P2104,'3-Productie normen'!$B$37:$C$59,2,FALSE),FALSE)))/VLOOKUP(B2104,'2-Kosten per locatie'!$A$11:$C$31,3,FALSE)</f>
        <v>0</v>
      </c>
      <c r="U2104" s="144">
        <f t="shared" si="163"/>
        <v>0</v>
      </c>
      <c r="V2104" s="145" t="str">
        <f>VLOOKUP(K2104,'3-Productie normen'!A:AG,29,FALSE)</f>
        <v>B</v>
      </c>
      <c r="W2104" s="145"/>
      <c r="X2104" s="146"/>
      <c r="Y2104" s="147">
        <f t="shared" si="164"/>
        <v>3101.6000000000004</v>
      </c>
    </row>
    <row r="2105" spans="1:25" s="148" customFormat="1" ht="13.9" customHeight="1">
      <c r="A2105" s="137">
        <v>2105</v>
      </c>
      <c r="B2105" s="138" t="s">
        <v>2358</v>
      </c>
      <c r="C2105" s="138" t="s">
        <v>2356</v>
      </c>
      <c r="D2105" s="138"/>
      <c r="E2105" s="2">
        <v>0</v>
      </c>
      <c r="F2105" s="2" t="s">
        <v>3052</v>
      </c>
      <c r="G2105" s="2"/>
      <c r="H2105" s="2"/>
      <c r="I2105" s="139"/>
      <c r="J2105" s="139" t="s">
        <v>293</v>
      </c>
      <c r="K2105" s="139" t="s">
        <v>4571</v>
      </c>
      <c r="L2105" s="139" t="s">
        <v>3053</v>
      </c>
      <c r="M2105" s="140" t="s">
        <v>8160</v>
      </c>
      <c r="N2105" s="141">
        <v>536</v>
      </c>
      <c r="O2105" s="142">
        <f t="shared" si="160"/>
        <v>210</v>
      </c>
      <c r="P2105" s="2">
        <v>210</v>
      </c>
      <c r="Q2105" s="2"/>
      <c r="R2105" s="143" t="e">
        <f t="shared" si="161"/>
        <v>#DIV/0!</v>
      </c>
      <c r="S2105" s="143">
        <f t="shared" si="162"/>
        <v>0</v>
      </c>
      <c r="T2105" s="144">
        <f>IF(P2105="nio",0,IF(P2105&gt;0,VLOOKUP(K2105,'3-Productie normen'!A:W,VLOOKUP(P2105,'3-Productie normen'!$B$37:$C$59,2,FALSE),FALSE)))/VLOOKUP(B2105,'2-Kosten per locatie'!$A$11:$C$31,3,FALSE)</f>
        <v>0</v>
      </c>
      <c r="U2105" s="144">
        <f t="shared" si="163"/>
        <v>0</v>
      </c>
      <c r="V2105" s="145" t="str">
        <f>VLOOKUP(K2105,'3-Productie normen'!A:AG,29,FALSE)</f>
        <v>V</v>
      </c>
      <c r="W2105" s="145"/>
      <c r="X2105" s="146"/>
      <c r="Y2105" s="147">
        <f t="shared" si="164"/>
        <v>112560</v>
      </c>
    </row>
    <row r="2106" spans="1:25" s="148" customFormat="1" ht="13.9" customHeight="1">
      <c r="A2106" s="137">
        <v>2106</v>
      </c>
      <c r="B2106" s="138" t="s">
        <v>2358</v>
      </c>
      <c r="C2106" s="138" t="s">
        <v>2356</v>
      </c>
      <c r="D2106" s="138"/>
      <c r="E2106" s="2">
        <v>0</v>
      </c>
      <c r="F2106" s="2" t="s">
        <v>3052</v>
      </c>
      <c r="G2106" s="2"/>
      <c r="H2106" s="2"/>
      <c r="I2106" s="139"/>
      <c r="J2106" s="139" t="s">
        <v>293</v>
      </c>
      <c r="K2106" s="139" t="s">
        <v>4571</v>
      </c>
      <c r="L2106" s="139" t="s">
        <v>3053</v>
      </c>
      <c r="M2106" s="140" t="s">
        <v>8160</v>
      </c>
      <c r="N2106" s="141">
        <v>116</v>
      </c>
      <c r="O2106" s="142">
        <f t="shared" si="160"/>
        <v>210</v>
      </c>
      <c r="P2106" s="2">
        <v>210</v>
      </c>
      <c r="Q2106" s="2"/>
      <c r="R2106" s="143" t="e">
        <f t="shared" si="161"/>
        <v>#DIV/0!</v>
      </c>
      <c r="S2106" s="143">
        <f t="shared" si="162"/>
        <v>0</v>
      </c>
      <c r="T2106" s="144">
        <f>IF(P2106="nio",0,IF(P2106&gt;0,VLOOKUP(K2106,'3-Productie normen'!A:W,VLOOKUP(P2106,'3-Productie normen'!$B$37:$C$59,2,FALSE),FALSE)))/VLOOKUP(B2106,'2-Kosten per locatie'!$A$11:$C$31,3,FALSE)</f>
        <v>0</v>
      </c>
      <c r="U2106" s="144">
        <f t="shared" si="163"/>
        <v>0</v>
      </c>
      <c r="V2106" s="145" t="str">
        <f>VLOOKUP(K2106,'3-Productie normen'!A:AG,29,FALSE)</f>
        <v>V</v>
      </c>
      <c r="W2106" s="145"/>
      <c r="X2106" s="146"/>
      <c r="Y2106" s="147">
        <f t="shared" si="164"/>
        <v>24360</v>
      </c>
    </row>
    <row r="2107" spans="1:25" s="148" customFormat="1" ht="13.9" customHeight="1">
      <c r="A2107" s="137">
        <v>2107</v>
      </c>
      <c r="B2107" s="138" t="s">
        <v>2358</v>
      </c>
      <c r="C2107" s="138" t="s">
        <v>2356</v>
      </c>
      <c r="D2107" s="138"/>
      <c r="E2107" s="2">
        <v>0</v>
      </c>
      <c r="F2107" s="2" t="s">
        <v>3052</v>
      </c>
      <c r="G2107" s="2"/>
      <c r="H2107" s="2"/>
      <c r="I2107" s="139"/>
      <c r="J2107" s="139" t="s">
        <v>1459</v>
      </c>
      <c r="K2107" s="139" t="s">
        <v>267</v>
      </c>
      <c r="L2107" s="139" t="s">
        <v>3053</v>
      </c>
      <c r="M2107" s="140" t="s">
        <v>8160</v>
      </c>
      <c r="N2107" s="141">
        <v>8</v>
      </c>
      <c r="O2107" s="142">
        <f t="shared" si="160"/>
        <v>2</v>
      </c>
      <c r="P2107" s="2">
        <v>2</v>
      </c>
      <c r="Q2107" s="2"/>
      <c r="R2107" s="143" t="e">
        <f t="shared" si="161"/>
        <v>#DIV/0!</v>
      </c>
      <c r="S2107" s="143">
        <f t="shared" si="162"/>
        <v>0</v>
      </c>
      <c r="T2107" s="144">
        <f>IF(P2107="nio",0,IF(P2107&gt;0,VLOOKUP(K2107,'3-Productie normen'!A:W,VLOOKUP(P2107,'3-Productie normen'!$B$37:$C$59,2,FALSE),FALSE)))/VLOOKUP(B2107,'2-Kosten per locatie'!$A$11:$C$31,3,FALSE)</f>
        <v>0</v>
      </c>
      <c r="U2107" s="144">
        <f t="shared" si="163"/>
        <v>0</v>
      </c>
      <c r="V2107" s="145" t="str">
        <f>VLOOKUP(K2107,'3-Productie normen'!A:AG,29,FALSE)</f>
        <v>V</v>
      </c>
      <c r="W2107" s="145"/>
      <c r="X2107" s="146"/>
      <c r="Y2107" s="147">
        <f t="shared" si="164"/>
        <v>16</v>
      </c>
    </row>
    <row r="2108" spans="1:25" s="148" customFormat="1" ht="13.9" customHeight="1">
      <c r="A2108" s="137">
        <v>2108</v>
      </c>
      <c r="B2108" s="138" t="s">
        <v>2358</v>
      </c>
      <c r="C2108" s="138" t="s">
        <v>2356</v>
      </c>
      <c r="D2108" s="138"/>
      <c r="E2108" s="2">
        <v>0</v>
      </c>
      <c r="F2108" s="2" t="s">
        <v>3052</v>
      </c>
      <c r="G2108" s="2"/>
      <c r="H2108" s="2"/>
      <c r="I2108" s="139"/>
      <c r="J2108" s="139" t="s">
        <v>2163</v>
      </c>
      <c r="K2108" s="139" t="s">
        <v>248</v>
      </c>
      <c r="L2108" s="139" t="s">
        <v>3053</v>
      </c>
      <c r="M2108" s="140" t="s">
        <v>8160</v>
      </c>
      <c r="N2108" s="141">
        <v>16</v>
      </c>
      <c r="O2108" s="142">
        <f t="shared" si="160"/>
        <v>210</v>
      </c>
      <c r="P2108" s="2">
        <v>210</v>
      </c>
      <c r="Q2108" s="2"/>
      <c r="R2108" s="143" t="e">
        <f t="shared" si="161"/>
        <v>#DIV/0!</v>
      </c>
      <c r="S2108" s="143">
        <f t="shared" si="162"/>
        <v>0</v>
      </c>
      <c r="T2108" s="144">
        <f>IF(P2108="nio",0,IF(P2108&gt;0,VLOOKUP(K2108,'3-Productie normen'!A:W,VLOOKUP(P2108,'3-Productie normen'!$B$37:$C$59,2,FALSE),FALSE)))/VLOOKUP(B2108,'2-Kosten per locatie'!$A$11:$C$31,3,FALSE)</f>
        <v>0</v>
      </c>
      <c r="U2108" s="144">
        <f t="shared" si="163"/>
        <v>0</v>
      </c>
      <c r="V2108" s="145" t="str">
        <f>VLOOKUP(K2108,'3-Productie normen'!A:AG,29,FALSE)</f>
        <v>V</v>
      </c>
      <c r="W2108" s="145"/>
      <c r="X2108" s="146"/>
      <c r="Y2108" s="147">
        <f t="shared" si="164"/>
        <v>3360</v>
      </c>
    </row>
    <row r="2109" spans="1:25" s="148" customFormat="1" ht="13.9" customHeight="1">
      <c r="A2109" s="137">
        <v>2109</v>
      </c>
      <c r="B2109" s="138" t="s">
        <v>2358</v>
      </c>
      <c r="C2109" s="138" t="s">
        <v>2356</v>
      </c>
      <c r="D2109" s="138"/>
      <c r="E2109" s="2">
        <v>0</v>
      </c>
      <c r="F2109" s="2" t="s">
        <v>3052</v>
      </c>
      <c r="G2109" s="2"/>
      <c r="H2109" s="2"/>
      <c r="I2109" s="139"/>
      <c r="J2109" s="139" t="s">
        <v>2122</v>
      </c>
      <c r="K2109" s="139" t="s">
        <v>259</v>
      </c>
      <c r="L2109" s="139" t="s">
        <v>3054</v>
      </c>
      <c r="M2109" s="140"/>
      <c r="N2109" s="141">
        <v>51</v>
      </c>
      <c r="O2109" s="142">
        <f t="shared" si="160"/>
        <v>0</v>
      </c>
      <c r="P2109" s="2" t="s">
        <v>477</v>
      </c>
      <c r="Q2109" s="2"/>
      <c r="R2109" s="143">
        <f t="shared" si="161"/>
        <v>0</v>
      </c>
      <c r="S2109" s="143">
        <f t="shared" si="162"/>
        <v>0</v>
      </c>
      <c r="T2109" s="144">
        <f>IF(P2109="nio",0,IF(P2109&gt;0,VLOOKUP(K2109,'3-Productie normen'!A:W,VLOOKUP(P2109,'3-Productie normen'!$B$37:$C$59,2,FALSE),FALSE)))/VLOOKUP(B2109,'2-Kosten per locatie'!$A$11:$C$31,3,FALSE)</f>
        <v>0</v>
      </c>
      <c r="U2109" s="144">
        <f t="shared" si="163"/>
        <v>0</v>
      </c>
      <c r="V2109" s="145">
        <f>VLOOKUP(K2109,'3-Productie normen'!A:AG,29,FALSE)</f>
        <v>0</v>
      </c>
      <c r="W2109" s="145"/>
      <c r="X2109" s="146"/>
      <c r="Y2109" s="147">
        <f t="shared" si="164"/>
        <v>0</v>
      </c>
    </row>
    <row r="2110" spans="1:25" s="148" customFormat="1" ht="13.9" customHeight="1">
      <c r="A2110" s="137">
        <v>2110</v>
      </c>
      <c r="B2110" s="138" t="s">
        <v>2358</v>
      </c>
      <c r="C2110" s="138" t="s">
        <v>2356</v>
      </c>
      <c r="D2110" s="138"/>
      <c r="E2110" s="2">
        <v>0</v>
      </c>
      <c r="F2110" s="2" t="s">
        <v>3052</v>
      </c>
      <c r="G2110" s="2"/>
      <c r="H2110" s="2"/>
      <c r="I2110" s="139"/>
      <c r="J2110" s="139" t="s">
        <v>3055</v>
      </c>
      <c r="K2110" s="139" t="s">
        <v>478</v>
      </c>
      <c r="L2110" s="139" t="s">
        <v>3053</v>
      </c>
      <c r="M2110" s="140" t="s">
        <v>8160</v>
      </c>
      <c r="N2110" s="141">
        <v>30</v>
      </c>
      <c r="O2110" s="142">
        <f t="shared" si="160"/>
        <v>84</v>
      </c>
      <c r="P2110" s="2">
        <v>84</v>
      </c>
      <c r="Q2110" s="2"/>
      <c r="R2110" s="143" t="e">
        <f t="shared" si="161"/>
        <v>#DIV/0!</v>
      </c>
      <c r="S2110" s="143">
        <f t="shared" si="162"/>
        <v>0</v>
      </c>
      <c r="T2110" s="144">
        <f>IF(P2110="nio",0,IF(P2110&gt;0,VLOOKUP(K2110,'3-Productie normen'!A:W,VLOOKUP(P2110,'3-Productie normen'!$B$37:$C$59,2,FALSE),FALSE)))/VLOOKUP(B2110,'2-Kosten per locatie'!$A$11:$C$31,3,FALSE)</f>
        <v>0</v>
      </c>
      <c r="U2110" s="144">
        <f t="shared" si="163"/>
        <v>0</v>
      </c>
      <c r="V2110" s="145" t="str">
        <f>VLOOKUP(K2110,'3-Productie normen'!A:AG,29,FALSE)</f>
        <v>B</v>
      </c>
      <c r="W2110" s="145"/>
      <c r="X2110" s="146"/>
      <c r="Y2110" s="147">
        <f t="shared" si="164"/>
        <v>2520</v>
      </c>
    </row>
    <row r="2111" spans="1:25" s="148" customFormat="1" ht="13.9" customHeight="1">
      <c r="A2111" s="137">
        <v>2111</v>
      </c>
      <c r="B2111" s="138" t="s">
        <v>2358</v>
      </c>
      <c r="C2111" s="138" t="s">
        <v>2356</v>
      </c>
      <c r="D2111" s="138"/>
      <c r="E2111" s="2">
        <v>0</v>
      </c>
      <c r="F2111" s="2" t="s">
        <v>3052</v>
      </c>
      <c r="G2111" s="2"/>
      <c r="H2111" s="2"/>
      <c r="I2111" s="139"/>
      <c r="J2111" s="139" t="s">
        <v>3056</v>
      </c>
      <c r="K2111" s="139" t="s">
        <v>478</v>
      </c>
      <c r="L2111" s="139" t="s">
        <v>3053</v>
      </c>
      <c r="M2111" s="140" t="s">
        <v>8160</v>
      </c>
      <c r="N2111" s="141">
        <v>33</v>
      </c>
      <c r="O2111" s="142">
        <f t="shared" si="160"/>
        <v>84</v>
      </c>
      <c r="P2111" s="2">
        <v>84</v>
      </c>
      <c r="Q2111" s="2"/>
      <c r="R2111" s="143" t="e">
        <f t="shared" si="161"/>
        <v>#DIV/0!</v>
      </c>
      <c r="S2111" s="143">
        <f t="shared" si="162"/>
        <v>0</v>
      </c>
      <c r="T2111" s="144">
        <f>IF(P2111="nio",0,IF(P2111&gt;0,VLOOKUP(K2111,'3-Productie normen'!A:W,VLOOKUP(P2111,'3-Productie normen'!$B$37:$C$59,2,FALSE),FALSE)))/VLOOKUP(B2111,'2-Kosten per locatie'!$A$11:$C$31,3,FALSE)</f>
        <v>0</v>
      </c>
      <c r="U2111" s="144">
        <f t="shared" si="163"/>
        <v>0</v>
      </c>
      <c r="V2111" s="145" t="str">
        <f>VLOOKUP(K2111,'3-Productie normen'!A:AG,29,FALSE)</f>
        <v>B</v>
      </c>
      <c r="W2111" s="145"/>
      <c r="X2111" s="146"/>
      <c r="Y2111" s="147">
        <f t="shared" si="164"/>
        <v>2772</v>
      </c>
    </row>
    <row r="2112" spans="1:25" s="148" customFormat="1" ht="13.9" customHeight="1">
      <c r="A2112" s="137">
        <v>2112</v>
      </c>
      <c r="B2112" s="138" t="s">
        <v>2358</v>
      </c>
      <c r="C2112" s="138" t="s">
        <v>2356</v>
      </c>
      <c r="D2112" s="138"/>
      <c r="E2112" s="2">
        <v>0</v>
      </c>
      <c r="F2112" s="2" t="s">
        <v>3052</v>
      </c>
      <c r="G2112" s="2"/>
      <c r="H2112" s="2"/>
      <c r="I2112" s="139"/>
      <c r="J2112" s="139" t="s">
        <v>3057</v>
      </c>
      <c r="K2112" s="139" t="s">
        <v>478</v>
      </c>
      <c r="L2112" s="139" t="s">
        <v>3053</v>
      </c>
      <c r="M2112" s="140" t="s">
        <v>8160</v>
      </c>
      <c r="N2112" s="141">
        <v>33</v>
      </c>
      <c r="O2112" s="142">
        <f t="shared" si="160"/>
        <v>84</v>
      </c>
      <c r="P2112" s="2">
        <v>84</v>
      </c>
      <c r="Q2112" s="2"/>
      <c r="R2112" s="143" t="e">
        <f t="shared" si="161"/>
        <v>#DIV/0!</v>
      </c>
      <c r="S2112" s="143">
        <f t="shared" si="162"/>
        <v>0</v>
      </c>
      <c r="T2112" s="144">
        <f>IF(P2112="nio",0,IF(P2112&gt;0,VLOOKUP(K2112,'3-Productie normen'!A:W,VLOOKUP(P2112,'3-Productie normen'!$B$37:$C$59,2,FALSE),FALSE)))/VLOOKUP(B2112,'2-Kosten per locatie'!$A$11:$C$31,3,FALSE)</f>
        <v>0</v>
      </c>
      <c r="U2112" s="144">
        <f t="shared" si="163"/>
        <v>0</v>
      </c>
      <c r="V2112" s="145" t="str">
        <f>VLOOKUP(K2112,'3-Productie normen'!A:AG,29,FALSE)</f>
        <v>B</v>
      </c>
      <c r="W2112" s="145"/>
      <c r="X2112" s="146"/>
      <c r="Y2112" s="147">
        <f t="shared" si="164"/>
        <v>2772</v>
      </c>
    </row>
    <row r="2113" spans="1:25" s="148" customFormat="1" ht="13.9" customHeight="1">
      <c r="A2113" s="137">
        <v>2113</v>
      </c>
      <c r="B2113" s="138" t="s">
        <v>2358</v>
      </c>
      <c r="C2113" s="138" t="s">
        <v>2356</v>
      </c>
      <c r="D2113" s="138"/>
      <c r="E2113" s="2">
        <v>0</v>
      </c>
      <c r="F2113" s="2" t="s">
        <v>3052</v>
      </c>
      <c r="G2113" s="2"/>
      <c r="H2113" s="2"/>
      <c r="I2113" s="139"/>
      <c r="J2113" s="139" t="s">
        <v>3058</v>
      </c>
      <c r="K2113" s="139" t="s">
        <v>612</v>
      </c>
      <c r="L2113" s="139" t="s">
        <v>3053</v>
      </c>
      <c r="M2113" s="140" t="s">
        <v>8160</v>
      </c>
      <c r="N2113" s="141">
        <v>35</v>
      </c>
      <c r="O2113" s="142">
        <f t="shared" si="160"/>
        <v>210</v>
      </c>
      <c r="P2113" s="2">
        <v>210</v>
      </c>
      <c r="Q2113" s="2"/>
      <c r="R2113" s="143" t="e">
        <f t="shared" si="161"/>
        <v>#DIV/0!</v>
      </c>
      <c r="S2113" s="143">
        <f t="shared" si="162"/>
        <v>0</v>
      </c>
      <c r="T2113" s="144">
        <f>IF(P2113="nio",0,IF(P2113&gt;0,VLOOKUP(K2113,'3-Productie normen'!A:W,VLOOKUP(P2113,'3-Productie normen'!$B$37:$C$59,2,FALSE),FALSE)))/VLOOKUP(B2113,'2-Kosten per locatie'!$A$11:$C$31,3,FALSE)</f>
        <v>0</v>
      </c>
      <c r="U2113" s="144">
        <f t="shared" si="163"/>
        <v>0</v>
      </c>
      <c r="V2113" s="145" t="str">
        <f>VLOOKUP(K2113,'3-Productie normen'!A:AG,29,FALSE)</f>
        <v>L</v>
      </c>
      <c r="W2113" s="145"/>
      <c r="X2113" s="146"/>
      <c r="Y2113" s="147">
        <f t="shared" si="164"/>
        <v>7350</v>
      </c>
    </row>
    <row r="2114" spans="1:25" s="148" customFormat="1" ht="13.9" customHeight="1">
      <c r="A2114" s="137">
        <v>2114</v>
      </c>
      <c r="B2114" s="138" t="s">
        <v>2358</v>
      </c>
      <c r="C2114" s="138" t="s">
        <v>2356</v>
      </c>
      <c r="D2114" s="138"/>
      <c r="E2114" s="2">
        <v>0</v>
      </c>
      <c r="F2114" s="2" t="s">
        <v>3052</v>
      </c>
      <c r="G2114" s="2"/>
      <c r="H2114" s="2"/>
      <c r="I2114" s="139"/>
      <c r="J2114" s="139" t="s">
        <v>2101</v>
      </c>
      <c r="K2114" s="139" t="s">
        <v>267</v>
      </c>
      <c r="L2114" s="139" t="s">
        <v>3053</v>
      </c>
      <c r="M2114" s="140" t="s">
        <v>8160</v>
      </c>
      <c r="N2114" s="141">
        <v>2</v>
      </c>
      <c r="O2114" s="142">
        <f t="shared" si="160"/>
        <v>2</v>
      </c>
      <c r="P2114" s="2">
        <v>2</v>
      </c>
      <c r="Q2114" s="2"/>
      <c r="R2114" s="143" t="e">
        <f t="shared" si="161"/>
        <v>#DIV/0!</v>
      </c>
      <c r="S2114" s="143">
        <f t="shared" si="162"/>
        <v>0</v>
      </c>
      <c r="T2114" s="144">
        <f>IF(P2114="nio",0,IF(P2114&gt;0,VLOOKUP(K2114,'3-Productie normen'!A:W,VLOOKUP(P2114,'3-Productie normen'!$B$37:$C$59,2,FALSE),FALSE)))/VLOOKUP(B2114,'2-Kosten per locatie'!$A$11:$C$31,3,FALSE)</f>
        <v>0</v>
      </c>
      <c r="U2114" s="144">
        <f t="shared" si="163"/>
        <v>0</v>
      </c>
      <c r="V2114" s="145" t="str">
        <f>VLOOKUP(K2114,'3-Productie normen'!A:AG,29,FALSE)</f>
        <v>V</v>
      </c>
      <c r="W2114" s="145"/>
      <c r="X2114" s="146"/>
      <c r="Y2114" s="147">
        <f t="shared" si="164"/>
        <v>4</v>
      </c>
    </row>
    <row r="2115" spans="1:25" s="148" customFormat="1" ht="13.9" customHeight="1">
      <c r="A2115" s="137">
        <v>2115</v>
      </c>
      <c r="B2115" s="138" t="s">
        <v>2358</v>
      </c>
      <c r="C2115" s="138" t="s">
        <v>2356</v>
      </c>
      <c r="D2115" s="138"/>
      <c r="E2115" s="2">
        <v>0</v>
      </c>
      <c r="F2115" s="2" t="s">
        <v>3052</v>
      </c>
      <c r="G2115" s="2"/>
      <c r="H2115" s="2"/>
      <c r="I2115" s="139"/>
      <c r="J2115" s="139" t="s">
        <v>3059</v>
      </c>
      <c r="K2115" s="139" t="s">
        <v>321</v>
      </c>
      <c r="L2115" s="139" t="s">
        <v>3060</v>
      </c>
      <c r="M2115" s="140"/>
      <c r="N2115" s="141">
        <v>34</v>
      </c>
      <c r="O2115" s="142">
        <f t="shared" si="160"/>
        <v>420</v>
      </c>
      <c r="P2115" s="2">
        <v>210</v>
      </c>
      <c r="Q2115" s="2">
        <v>210</v>
      </c>
      <c r="R2115" s="143" t="e">
        <f t="shared" si="161"/>
        <v>#DIV/0!</v>
      </c>
      <c r="S2115" s="143" t="e">
        <f t="shared" si="162"/>
        <v>#DIV/0!</v>
      </c>
      <c r="T2115" s="144">
        <f>IF(P2115="nio",0,IF(P2115&gt;0,VLOOKUP(K2115,'3-Productie normen'!A:W,VLOOKUP(P2115,'3-Productie normen'!$B$37:$C$59,2,FALSE),FALSE)))/VLOOKUP(B2115,'2-Kosten per locatie'!$A$11:$C$31,3,FALSE)</f>
        <v>0</v>
      </c>
      <c r="U2115" s="144">
        <f t="shared" si="163"/>
        <v>0</v>
      </c>
      <c r="V2115" s="145" t="str">
        <f>VLOOKUP(K2115,'3-Productie normen'!A:AG,29,FALSE)</f>
        <v>S</v>
      </c>
      <c r="W2115" s="145"/>
      <c r="X2115" s="146"/>
      <c r="Y2115" s="147">
        <f t="shared" si="164"/>
        <v>14280</v>
      </c>
    </row>
    <row r="2116" spans="1:25" s="148" customFormat="1" ht="13.9" customHeight="1">
      <c r="A2116" s="137">
        <v>2116</v>
      </c>
      <c r="B2116" s="138" t="s">
        <v>2358</v>
      </c>
      <c r="C2116" s="138" t="s">
        <v>2356</v>
      </c>
      <c r="D2116" s="138"/>
      <c r="E2116" s="2">
        <v>0</v>
      </c>
      <c r="F2116" s="2" t="s">
        <v>3052</v>
      </c>
      <c r="G2116" s="2"/>
      <c r="H2116" s="2"/>
      <c r="I2116" s="139"/>
      <c r="J2116" s="139" t="s">
        <v>293</v>
      </c>
      <c r="K2116" s="139" t="s">
        <v>4571</v>
      </c>
      <c r="L2116" s="139" t="s">
        <v>3053</v>
      </c>
      <c r="M2116" s="140" t="s">
        <v>8160</v>
      </c>
      <c r="N2116" s="141">
        <v>116</v>
      </c>
      <c r="O2116" s="142">
        <f t="shared" si="160"/>
        <v>210</v>
      </c>
      <c r="P2116" s="2">
        <v>210</v>
      </c>
      <c r="Q2116" s="2"/>
      <c r="R2116" s="143" t="e">
        <f t="shared" si="161"/>
        <v>#DIV/0!</v>
      </c>
      <c r="S2116" s="143">
        <f t="shared" si="162"/>
        <v>0</v>
      </c>
      <c r="T2116" s="144">
        <f>IF(P2116="nio",0,IF(P2116&gt;0,VLOOKUP(K2116,'3-Productie normen'!A:W,VLOOKUP(P2116,'3-Productie normen'!$B$37:$C$59,2,FALSE),FALSE)))/VLOOKUP(B2116,'2-Kosten per locatie'!$A$11:$C$31,3,FALSE)</f>
        <v>0</v>
      </c>
      <c r="U2116" s="144">
        <f t="shared" si="163"/>
        <v>0</v>
      </c>
      <c r="V2116" s="145" t="str">
        <f>VLOOKUP(K2116,'3-Productie normen'!A:AG,29,FALSE)</f>
        <v>V</v>
      </c>
      <c r="W2116" s="145"/>
      <c r="X2116" s="146"/>
      <c r="Y2116" s="147">
        <f t="shared" si="164"/>
        <v>24360</v>
      </c>
    </row>
    <row r="2117" spans="1:25" s="148" customFormat="1" ht="13.9" customHeight="1">
      <c r="A2117" s="137">
        <v>2117</v>
      </c>
      <c r="B2117" s="138" t="s">
        <v>2358</v>
      </c>
      <c r="C2117" s="138" t="s">
        <v>2356</v>
      </c>
      <c r="D2117" s="138"/>
      <c r="E2117" s="2">
        <v>0</v>
      </c>
      <c r="F2117" s="2" t="s">
        <v>3052</v>
      </c>
      <c r="G2117" s="2"/>
      <c r="H2117" s="2"/>
      <c r="I2117" s="139"/>
      <c r="J2117" s="139" t="s">
        <v>2163</v>
      </c>
      <c r="K2117" s="139" t="s">
        <v>248</v>
      </c>
      <c r="L2117" s="139" t="s">
        <v>3053</v>
      </c>
      <c r="M2117" s="140" t="s">
        <v>8160</v>
      </c>
      <c r="N2117" s="141">
        <v>16</v>
      </c>
      <c r="O2117" s="142">
        <f t="shared" si="160"/>
        <v>210</v>
      </c>
      <c r="P2117" s="2">
        <v>210</v>
      </c>
      <c r="Q2117" s="2"/>
      <c r="R2117" s="143" t="e">
        <f t="shared" si="161"/>
        <v>#DIV/0!</v>
      </c>
      <c r="S2117" s="143">
        <f t="shared" si="162"/>
        <v>0</v>
      </c>
      <c r="T2117" s="144">
        <f>IF(P2117="nio",0,IF(P2117&gt;0,VLOOKUP(K2117,'3-Productie normen'!A:W,VLOOKUP(P2117,'3-Productie normen'!$B$37:$C$59,2,FALSE),FALSE)))/VLOOKUP(B2117,'2-Kosten per locatie'!$A$11:$C$31,3,FALSE)</f>
        <v>0</v>
      </c>
      <c r="U2117" s="144">
        <f t="shared" si="163"/>
        <v>0</v>
      </c>
      <c r="V2117" s="145" t="str">
        <f>VLOOKUP(K2117,'3-Productie normen'!A:AG,29,FALSE)</f>
        <v>V</v>
      </c>
      <c r="W2117" s="145"/>
      <c r="X2117" s="146"/>
      <c r="Y2117" s="147">
        <f t="shared" si="164"/>
        <v>3360</v>
      </c>
    </row>
    <row r="2118" spans="1:25" s="148" customFormat="1" ht="13.9" customHeight="1">
      <c r="A2118" s="137">
        <v>2118</v>
      </c>
      <c r="B2118" s="138" t="s">
        <v>2358</v>
      </c>
      <c r="C2118" s="138" t="s">
        <v>2356</v>
      </c>
      <c r="D2118" s="138"/>
      <c r="E2118" s="2">
        <v>0</v>
      </c>
      <c r="F2118" s="2" t="s">
        <v>3052</v>
      </c>
      <c r="G2118" s="2"/>
      <c r="H2118" s="2"/>
      <c r="I2118" s="139"/>
      <c r="J2118" s="139" t="s">
        <v>57</v>
      </c>
      <c r="K2118" s="139" t="s">
        <v>259</v>
      </c>
      <c r="L2118" s="139" t="s">
        <v>3053</v>
      </c>
      <c r="M2118" s="140"/>
      <c r="N2118" s="141">
        <v>8</v>
      </c>
      <c r="O2118" s="142">
        <f t="shared" si="160"/>
        <v>0</v>
      </c>
      <c r="P2118" s="2" t="s">
        <v>477</v>
      </c>
      <c r="Q2118" s="2"/>
      <c r="R2118" s="143">
        <f t="shared" si="161"/>
        <v>0</v>
      </c>
      <c r="S2118" s="143">
        <f t="shared" si="162"/>
        <v>0</v>
      </c>
      <c r="T2118" s="144">
        <f>IF(P2118="nio",0,IF(P2118&gt;0,VLOOKUP(K2118,'3-Productie normen'!A:W,VLOOKUP(P2118,'3-Productie normen'!$B$37:$C$59,2,FALSE),FALSE)))/VLOOKUP(B2118,'2-Kosten per locatie'!$A$11:$C$31,3,FALSE)</f>
        <v>0</v>
      </c>
      <c r="U2118" s="144">
        <f t="shared" si="163"/>
        <v>0</v>
      </c>
      <c r="V2118" s="145">
        <f>VLOOKUP(K2118,'3-Productie normen'!A:AG,29,FALSE)</f>
        <v>0</v>
      </c>
      <c r="W2118" s="145"/>
      <c r="X2118" s="146"/>
      <c r="Y2118" s="147">
        <f t="shared" si="164"/>
        <v>0</v>
      </c>
    </row>
    <row r="2119" spans="1:25" s="148" customFormat="1" ht="13.9" customHeight="1">
      <c r="A2119" s="137">
        <v>2119</v>
      </c>
      <c r="B2119" s="138" t="s">
        <v>2358</v>
      </c>
      <c r="C2119" s="138" t="s">
        <v>2356</v>
      </c>
      <c r="D2119" s="138"/>
      <c r="E2119" s="2">
        <v>0</v>
      </c>
      <c r="F2119" s="2" t="s">
        <v>3052</v>
      </c>
      <c r="G2119" s="2"/>
      <c r="H2119" s="2"/>
      <c r="I2119" s="139"/>
      <c r="J2119" s="139" t="s">
        <v>3061</v>
      </c>
      <c r="K2119" s="139" t="s">
        <v>612</v>
      </c>
      <c r="L2119" s="139" t="s">
        <v>3053</v>
      </c>
      <c r="M2119" s="140" t="s">
        <v>8160</v>
      </c>
      <c r="N2119" s="141">
        <v>54</v>
      </c>
      <c r="O2119" s="142">
        <f t="shared" si="160"/>
        <v>210</v>
      </c>
      <c r="P2119" s="2">
        <v>210</v>
      </c>
      <c r="Q2119" s="2"/>
      <c r="R2119" s="143" t="e">
        <f t="shared" si="161"/>
        <v>#DIV/0!</v>
      </c>
      <c r="S2119" s="143">
        <f t="shared" si="162"/>
        <v>0</v>
      </c>
      <c r="T2119" s="144">
        <f>IF(P2119="nio",0,IF(P2119&gt;0,VLOOKUP(K2119,'3-Productie normen'!A:W,VLOOKUP(P2119,'3-Productie normen'!$B$37:$C$59,2,FALSE),FALSE)))/VLOOKUP(B2119,'2-Kosten per locatie'!$A$11:$C$31,3,FALSE)</f>
        <v>0</v>
      </c>
      <c r="U2119" s="144">
        <f t="shared" si="163"/>
        <v>0</v>
      </c>
      <c r="V2119" s="145" t="str">
        <f>VLOOKUP(K2119,'3-Productie normen'!A:AG,29,FALSE)</f>
        <v>L</v>
      </c>
      <c r="W2119" s="145"/>
      <c r="X2119" s="146"/>
      <c r="Y2119" s="147">
        <f t="shared" si="164"/>
        <v>11340</v>
      </c>
    </row>
    <row r="2120" spans="1:25" s="148" customFormat="1" ht="13.9" customHeight="1">
      <c r="A2120" s="137">
        <v>2120</v>
      </c>
      <c r="B2120" s="138" t="s">
        <v>2358</v>
      </c>
      <c r="C2120" s="138" t="s">
        <v>2356</v>
      </c>
      <c r="D2120" s="138"/>
      <c r="E2120" s="2">
        <v>0</v>
      </c>
      <c r="F2120" s="2" t="s">
        <v>3052</v>
      </c>
      <c r="G2120" s="2"/>
      <c r="H2120" s="2"/>
      <c r="I2120" s="139"/>
      <c r="J2120" s="139" t="s">
        <v>3062</v>
      </c>
      <c r="K2120" s="139" t="s">
        <v>619</v>
      </c>
      <c r="L2120" s="139" t="s">
        <v>3053</v>
      </c>
      <c r="M2120" s="140" t="s">
        <v>8160</v>
      </c>
      <c r="N2120" s="141">
        <v>55</v>
      </c>
      <c r="O2120" s="142">
        <f t="shared" si="160"/>
        <v>210</v>
      </c>
      <c r="P2120" s="2">
        <v>210</v>
      </c>
      <c r="Q2120" s="2"/>
      <c r="R2120" s="143" t="e">
        <f t="shared" si="161"/>
        <v>#DIV/0!</v>
      </c>
      <c r="S2120" s="143">
        <f t="shared" si="162"/>
        <v>0</v>
      </c>
      <c r="T2120" s="144">
        <f>IF(P2120="nio",0,IF(P2120&gt;0,VLOOKUP(K2120,'3-Productie normen'!A:W,VLOOKUP(P2120,'3-Productie normen'!$B$37:$C$59,2,FALSE),FALSE)))/VLOOKUP(B2120,'2-Kosten per locatie'!$A$11:$C$31,3,FALSE)</f>
        <v>0</v>
      </c>
      <c r="U2120" s="144">
        <f t="shared" si="163"/>
        <v>0</v>
      </c>
      <c r="V2120" s="145" t="str">
        <f>VLOOKUP(K2120,'3-Productie normen'!A:AG,29,FALSE)</f>
        <v>L</v>
      </c>
      <c r="W2120" s="145"/>
      <c r="X2120" s="146"/>
      <c r="Y2120" s="147">
        <f t="shared" si="164"/>
        <v>11550</v>
      </c>
    </row>
    <row r="2121" spans="1:25" s="148" customFormat="1" ht="13.9" customHeight="1">
      <c r="A2121" s="137">
        <v>2121</v>
      </c>
      <c r="B2121" s="138" t="s">
        <v>2358</v>
      </c>
      <c r="C2121" s="138" t="s">
        <v>2356</v>
      </c>
      <c r="D2121" s="138"/>
      <c r="E2121" s="2">
        <v>0</v>
      </c>
      <c r="F2121" s="2" t="s">
        <v>3052</v>
      </c>
      <c r="G2121" s="2"/>
      <c r="H2121" s="2"/>
      <c r="I2121" s="139"/>
      <c r="J2121" s="139" t="s">
        <v>3061</v>
      </c>
      <c r="K2121" s="139" t="s">
        <v>612</v>
      </c>
      <c r="L2121" s="139" t="s">
        <v>3053</v>
      </c>
      <c r="M2121" s="140" t="s">
        <v>8160</v>
      </c>
      <c r="N2121" s="141">
        <v>55</v>
      </c>
      <c r="O2121" s="142">
        <f t="shared" si="160"/>
        <v>210</v>
      </c>
      <c r="P2121" s="2">
        <v>210</v>
      </c>
      <c r="Q2121" s="2"/>
      <c r="R2121" s="143" t="e">
        <f t="shared" si="161"/>
        <v>#DIV/0!</v>
      </c>
      <c r="S2121" s="143">
        <f t="shared" si="162"/>
        <v>0</v>
      </c>
      <c r="T2121" s="144">
        <f>IF(P2121="nio",0,IF(P2121&gt;0,VLOOKUP(K2121,'3-Productie normen'!A:W,VLOOKUP(P2121,'3-Productie normen'!$B$37:$C$59,2,FALSE),FALSE)))/VLOOKUP(B2121,'2-Kosten per locatie'!$A$11:$C$31,3,FALSE)</f>
        <v>0</v>
      </c>
      <c r="U2121" s="144">
        <f t="shared" si="163"/>
        <v>0</v>
      </c>
      <c r="V2121" s="145" t="str">
        <f>VLOOKUP(K2121,'3-Productie normen'!A:AG,29,FALSE)</f>
        <v>L</v>
      </c>
      <c r="W2121" s="145"/>
      <c r="X2121" s="146"/>
      <c r="Y2121" s="147">
        <f t="shared" si="164"/>
        <v>11550</v>
      </c>
    </row>
    <row r="2122" spans="1:25" s="148" customFormat="1" ht="13.9" customHeight="1">
      <c r="A2122" s="137">
        <v>2122</v>
      </c>
      <c r="B2122" s="138" t="s">
        <v>2358</v>
      </c>
      <c r="C2122" s="138" t="s">
        <v>2356</v>
      </c>
      <c r="D2122" s="138"/>
      <c r="E2122" s="2">
        <v>0</v>
      </c>
      <c r="F2122" s="2" t="s">
        <v>3052</v>
      </c>
      <c r="G2122" s="2"/>
      <c r="H2122" s="2"/>
      <c r="I2122" s="139"/>
      <c r="J2122" s="139" t="s">
        <v>3063</v>
      </c>
      <c r="K2122" s="139" t="s">
        <v>619</v>
      </c>
      <c r="L2122" s="139" t="s">
        <v>3053</v>
      </c>
      <c r="M2122" s="140" t="s">
        <v>8160</v>
      </c>
      <c r="N2122" s="141">
        <v>20</v>
      </c>
      <c r="O2122" s="142">
        <f t="shared" ref="O2122:O2185" si="165">SUM(P2122:Q2122)</f>
        <v>210</v>
      </c>
      <c r="P2122" s="2">
        <v>210</v>
      </c>
      <c r="Q2122" s="2"/>
      <c r="R2122" s="143" t="e">
        <f t="shared" ref="R2122:R2185" si="166">IF(P2122="nio",0,IF(P2122&gt;0,P2122*N2122/T2122,0))</f>
        <v>#DIV/0!</v>
      </c>
      <c r="S2122" s="143">
        <f t="shared" ref="S2122:S2185" si="167">IF(Q2122&gt;0,Q2122*N2122/U2122,0)</f>
        <v>0</v>
      </c>
      <c r="T2122" s="144">
        <f>IF(P2122="nio",0,IF(P2122&gt;0,VLOOKUP(K2122,'3-Productie normen'!A:W,VLOOKUP(P2122,'3-Productie normen'!$B$37:$C$59,2,FALSE),FALSE)))/VLOOKUP(B2122,'2-Kosten per locatie'!$A$11:$C$31,3,FALSE)</f>
        <v>0</v>
      </c>
      <c r="U2122" s="144">
        <f t="shared" ref="U2122:U2185" si="168">IF(Q2122&gt;0,T2122*$U$8,0)</f>
        <v>0</v>
      </c>
      <c r="V2122" s="145" t="str">
        <f>VLOOKUP(K2122,'3-Productie normen'!A:AG,29,FALSE)</f>
        <v>L</v>
      </c>
      <c r="W2122" s="145"/>
      <c r="X2122" s="146"/>
      <c r="Y2122" s="147">
        <f t="shared" ref="Y2122:Y2185" si="169">O2122*N2122</f>
        <v>4200</v>
      </c>
    </row>
    <row r="2123" spans="1:25" s="148" customFormat="1" ht="13.9" customHeight="1">
      <c r="A2123" s="137">
        <v>2123</v>
      </c>
      <c r="B2123" s="138" t="s">
        <v>2358</v>
      </c>
      <c r="C2123" s="138" t="s">
        <v>2356</v>
      </c>
      <c r="D2123" s="138"/>
      <c r="E2123" s="2">
        <v>0</v>
      </c>
      <c r="F2123" s="2" t="s">
        <v>3052</v>
      </c>
      <c r="G2123" s="2"/>
      <c r="H2123" s="2"/>
      <c r="I2123" s="139"/>
      <c r="J2123" s="139" t="s">
        <v>2147</v>
      </c>
      <c r="K2123" s="139" t="s">
        <v>612</v>
      </c>
      <c r="L2123" s="139" t="s">
        <v>3053</v>
      </c>
      <c r="M2123" s="140" t="s">
        <v>8160</v>
      </c>
      <c r="N2123" s="141">
        <v>92</v>
      </c>
      <c r="O2123" s="142">
        <f t="shared" si="165"/>
        <v>210</v>
      </c>
      <c r="P2123" s="2">
        <v>210</v>
      </c>
      <c r="Q2123" s="2"/>
      <c r="R2123" s="143" t="e">
        <f t="shared" si="166"/>
        <v>#DIV/0!</v>
      </c>
      <c r="S2123" s="143">
        <f t="shared" si="167"/>
        <v>0</v>
      </c>
      <c r="T2123" s="144">
        <f>IF(P2123="nio",0,IF(P2123&gt;0,VLOOKUP(K2123,'3-Productie normen'!A:W,VLOOKUP(P2123,'3-Productie normen'!$B$37:$C$59,2,FALSE),FALSE)))/VLOOKUP(B2123,'2-Kosten per locatie'!$A$11:$C$31,3,FALSE)</f>
        <v>0</v>
      </c>
      <c r="U2123" s="144">
        <f t="shared" si="168"/>
        <v>0</v>
      </c>
      <c r="V2123" s="145" t="str">
        <f>VLOOKUP(K2123,'3-Productie normen'!A:AG,29,FALSE)</f>
        <v>L</v>
      </c>
      <c r="W2123" s="145"/>
      <c r="X2123" s="146"/>
      <c r="Y2123" s="147">
        <f t="shared" si="169"/>
        <v>19320</v>
      </c>
    </row>
    <row r="2124" spans="1:25" s="148" customFormat="1" ht="13.9" customHeight="1">
      <c r="A2124" s="137">
        <v>2124</v>
      </c>
      <c r="B2124" s="138" t="s">
        <v>2358</v>
      </c>
      <c r="C2124" s="138" t="s">
        <v>2356</v>
      </c>
      <c r="D2124" s="138"/>
      <c r="E2124" s="2">
        <v>0</v>
      </c>
      <c r="F2124" s="2" t="s">
        <v>3052</v>
      </c>
      <c r="G2124" s="2"/>
      <c r="H2124" s="2"/>
      <c r="I2124" s="139"/>
      <c r="J2124" s="139" t="s">
        <v>253</v>
      </c>
      <c r="K2124" s="139" t="s">
        <v>4571</v>
      </c>
      <c r="L2124" s="139" t="s">
        <v>3053</v>
      </c>
      <c r="M2124" s="140" t="s">
        <v>8160</v>
      </c>
      <c r="N2124" s="141">
        <v>86</v>
      </c>
      <c r="O2124" s="142">
        <f t="shared" si="165"/>
        <v>210</v>
      </c>
      <c r="P2124" s="2">
        <v>210</v>
      </c>
      <c r="Q2124" s="2"/>
      <c r="R2124" s="143" t="e">
        <f t="shared" si="166"/>
        <v>#DIV/0!</v>
      </c>
      <c r="S2124" s="143">
        <f t="shared" si="167"/>
        <v>0</v>
      </c>
      <c r="T2124" s="144">
        <f>IF(P2124="nio",0,IF(P2124&gt;0,VLOOKUP(K2124,'3-Productie normen'!A:W,VLOOKUP(P2124,'3-Productie normen'!$B$37:$C$59,2,FALSE),FALSE)))/VLOOKUP(B2124,'2-Kosten per locatie'!$A$11:$C$31,3,FALSE)</f>
        <v>0</v>
      </c>
      <c r="U2124" s="144">
        <f t="shared" si="168"/>
        <v>0</v>
      </c>
      <c r="V2124" s="145" t="str">
        <f>VLOOKUP(K2124,'3-Productie normen'!A:AG,29,FALSE)</f>
        <v>V</v>
      </c>
      <c r="W2124" s="145"/>
      <c r="X2124" s="146"/>
      <c r="Y2124" s="147">
        <f t="shared" si="169"/>
        <v>18060</v>
      </c>
    </row>
    <row r="2125" spans="1:25" s="148" customFormat="1" ht="13.9" customHeight="1">
      <c r="A2125" s="137">
        <v>2125</v>
      </c>
      <c r="B2125" s="138" t="s">
        <v>2358</v>
      </c>
      <c r="C2125" s="138" t="s">
        <v>2356</v>
      </c>
      <c r="D2125" s="138"/>
      <c r="E2125" s="2">
        <v>0</v>
      </c>
      <c r="F2125" s="2" t="s">
        <v>3052</v>
      </c>
      <c r="G2125" s="2"/>
      <c r="H2125" s="2"/>
      <c r="I2125" s="139"/>
      <c r="J2125" s="139" t="s">
        <v>2122</v>
      </c>
      <c r="K2125" s="139" t="s">
        <v>259</v>
      </c>
      <c r="L2125" s="139" t="s">
        <v>3054</v>
      </c>
      <c r="M2125" s="140"/>
      <c r="N2125" s="141">
        <v>28</v>
      </c>
      <c r="O2125" s="142">
        <f t="shared" si="165"/>
        <v>0</v>
      </c>
      <c r="P2125" s="2" t="s">
        <v>477</v>
      </c>
      <c r="Q2125" s="2"/>
      <c r="R2125" s="143">
        <f t="shared" si="166"/>
        <v>0</v>
      </c>
      <c r="S2125" s="143">
        <f t="shared" si="167"/>
        <v>0</v>
      </c>
      <c r="T2125" s="144">
        <f>IF(P2125="nio",0,IF(P2125&gt;0,VLOOKUP(K2125,'3-Productie normen'!A:W,VLOOKUP(P2125,'3-Productie normen'!$B$37:$C$59,2,FALSE),FALSE)))/VLOOKUP(B2125,'2-Kosten per locatie'!$A$11:$C$31,3,FALSE)</f>
        <v>0</v>
      </c>
      <c r="U2125" s="144">
        <f t="shared" si="168"/>
        <v>0</v>
      </c>
      <c r="V2125" s="145">
        <f>VLOOKUP(K2125,'3-Productie normen'!A:AG,29,FALSE)</f>
        <v>0</v>
      </c>
      <c r="W2125" s="145"/>
      <c r="X2125" s="146"/>
      <c r="Y2125" s="147">
        <f t="shared" si="169"/>
        <v>0</v>
      </c>
    </row>
    <row r="2126" spans="1:25" s="148" customFormat="1" ht="13.9" customHeight="1">
      <c r="A2126" s="137">
        <v>2126</v>
      </c>
      <c r="B2126" s="138" t="s">
        <v>2358</v>
      </c>
      <c r="C2126" s="138" t="s">
        <v>2356</v>
      </c>
      <c r="D2126" s="138"/>
      <c r="E2126" s="2">
        <v>0</v>
      </c>
      <c r="F2126" s="2" t="s">
        <v>3052</v>
      </c>
      <c r="G2126" s="2"/>
      <c r="H2126" s="2"/>
      <c r="I2126" s="139"/>
      <c r="J2126" s="139" t="s">
        <v>2122</v>
      </c>
      <c r="K2126" s="139" t="s">
        <v>259</v>
      </c>
      <c r="L2126" s="139" t="s">
        <v>3054</v>
      </c>
      <c r="M2126" s="140"/>
      <c r="N2126" s="141">
        <v>57</v>
      </c>
      <c r="O2126" s="142">
        <f t="shared" si="165"/>
        <v>0</v>
      </c>
      <c r="P2126" s="2" t="s">
        <v>477</v>
      </c>
      <c r="Q2126" s="2"/>
      <c r="R2126" s="143">
        <f t="shared" si="166"/>
        <v>0</v>
      </c>
      <c r="S2126" s="143">
        <f t="shared" si="167"/>
        <v>0</v>
      </c>
      <c r="T2126" s="144">
        <f>IF(P2126="nio",0,IF(P2126&gt;0,VLOOKUP(K2126,'3-Productie normen'!A:W,VLOOKUP(P2126,'3-Productie normen'!$B$37:$C$59,2,FALSE),FALSE)))/VLOOKUP(B2126,'2-Kosten per locatie'!$A$11:$C$31,3,FALSE)</f>
        <v>0</v>
      </c>
      <c r="U2126" s="144">
        <f t="shared" si="168"/>
        <v>0</v>
      </c>
      <c r="V2126" s="145">
        <f>VLOOKUP(K2126,'3-Productie normen'!A:AG,29,FALSE)</f>
        <v>0</v>
      </c>
      <c r="W2126" s="145"/>
      <c r="X2126" s="146"/>
      <c r="Y2126" s="147">
        <f t="shared" si="169"/>
        <v>0</v>
      </c>
    </row>
    <row r="2127" spans="1:25" s="148" customFormat="1" ht="13.9" customHeight="1">
      <c r="A2127" s="137">
        <v>2127</v>
      </c>
      <c r="B2127" s="138" t="s">
        <v>2358</v>
      </c>
      <c r="C2127" s="138" t="s">
        <v>2356</v>
      </c>
      <c r="D2127" s="138"/>
      <c r="E2127" s="2">
        <v>0</v>
      </c>
      <c r="F2127" s="2" t="s">
        <v>3052</v>
      </c>
      <c r="G2127" s="2"/>
      <c r="H2127" s="2"/>
      <c r="I2127" s="139"/>
      <c r="J2127" s="139" t="s">
        <v>2122</v>
      </c>
      <c r="K2127" s="139" t="s">
        <v>259</v>
      </c>
      <c r="L2127" s="139" t="s">
        <v>3054</v>
      </c>
      <c r="M2127" s="140"/>
      <c r="N2127" s="141">
        <v>57</v>
      </c>
      <c r="O2127" s="142">
        <f t="shared" si="165"/>
        <v>0</v>
      </c>
      <c r="P2127" s="2" t="s">
        <v>477</v>
      </c>
      <c r="Q2127" s="2"/>
      <c r="R2127" s="143">
        <f t="shared" si="166"/>
        <v>0</v>
      </c>
      <c r="S2127" s="143">
        <f t="shared" si="167"/>
        <v>0</v>
      </c>
      <c r="T2127" s="144">
        <f>IF(P2127="nio",0,IF(P2127&gt;0,VLOOKUP(K2127,'3-Productie normen'!A:W,VLOOKUP(P2127,'3-Productie normen'!$B$37:$C$59,2,FALSE),FALSE)))/VLOOKUP(B2127,'2-Kosten per locatie'!$A$11:$C$31,3,FALSE)</f>
        <v>0</v>
      </c>
      <c r="U2127" s="144">
        <f t="shared" si="168"/>
        <v>0</v>
      </c>
      <c r="V2127" s="145">
        <f>VLOOKUP(K2127,'3-Productie normen'!A:AG,29,FALSE)</f>
        <v>0</v>
      </c>
      <c r="W2127" s="145"/>
      <c r="X2127" s="146"/>
      <c r="Y2127" s="147">
        <f t="shared" si="169"/>
        <v>0</v>
      </c>
    </row>
    <row r="2128" spans="1:25" s="148" customFormat="1" ht="13.9" customHeight="1">
      <c r="A2128" s="137">
        <v>2128</v>
      </c>
      <c r="B2128" s="138" t="s">
        <v>2358</v>
      </c>
      <c r="C2128" s="138" t="s">
        <v>2356</v>
      </c>
      <c r="D2128" s="138"/>
      <c r="E2128" s="2">
        <v>0</v>
      </c>
      <c r="F2128" s="2" t="s">
        <v>3052</v>
      </c>
      <c r="G2128" s="2"/>
      <c r="H2128" s="2"/>
      <c r="I2128" s="139"/>
      <c r="J2128" s="139" t="s">
        <v>2098</v>
      </c>
      <c r="K2128" s="139" t="s">
        <v>304</v>
      </c>
      <c r="L2128" s="139" t="s">
        <v>3053</v>
      </c>
      <c r="M2128" s="140" t="s">
        <v>8160</v>
      </c>
      <c r="N2128" s="141">
        <v>316</v>
      </c>
      <c r="O2128" s="142">
        <f t="shared" si="165"/>
        <v>210</v>
      </c>
      <c r="P2128" s="2">
        <v>210</v>
      </c>
      <c r="Q2128" s="2"/>
      <c r="R2128" s="143" t="e">
        <f t="shared" si="166"/>
        <v>#DIV/0!</v>
      </c>
      <c r="S2128" s="143">
        <f t="shared" si="167"/>
        <v>0</v>
      </c>
      <c r="T2128" s="144">
        <f>IF(P2128="nio",0,IF(P2128&gt;0,VLOOKUP(K2128,'3-Productie normen'!A:W,VLOOKUP(P2128,'3-Productie normen'!$B$37:$C$59,2,FALSE),FALSE)))/VLOOKUP(B2128,'2-Kosten per locatie'!$A$11:$C$31,3,FALSE)</f>
        <v>0</v>
      </c>
      <c r="U2128" s="144">
        <f t="shared" si="168"/>
        <v>0</v>
      </c>
      <c r="V2128" s="145" t="str">
        <f>VLOOKUP(K2128,'3-Productie normen'!A:AG,29,FALSE)</f>
        <v>V</v>
      </c>
      <c r="W2128" s="145"/>
      <c r="X2128" s="146"/>
      <c r="Y2128" s="147">
        <f t="shared" si="169"/>
        <v>66360</v>
      </c>
    </row>
    <row r="2129" spans="1:25" s="148" customFormat="1" ht="13.9" customHeight="1">
      <c r="A2129" s="137">
        <v>2129</v>
      </c>
      <c r="B2129" s="138" t="s">
        <v>2358</v>
      </c>
      <c r="C2129" s="138" t="s">
        <v>2356</v>
      </c>
      <c r="D2129" s="138"/>
      <c r="E2129" s="2">
        <v>0</v>
      </c>
      <c r="F2129" s="2" t="s">
        <v>3052</v>
      </c>
      <c r="G2129" s="2"/>
      <c r="H2129" s="2"/>
      <c r="I2129" s="139"/>
      <c r="J2129" s="139" t="s">
        <v>3064</v>
      </c>
      <c r="K2129" s="139" t="s">
        <v>304</v>
      </c>
      <c r="L2129" s="139" t="s">
        <v>3053</v>
      </c>
      <c r="M2129" s="140" t="s">
        <v>8160</v>
      </c>
      <c r="N2129" s="141">
        <v>38</v>
      </c>
      <c r="O2129" s="142">
        <f t="shared" si="165"/>
        <v>210</v>
      </c>
      <c r="P2129" s="2">
        <v>210</v>
      </c>
      <c r="Q2129" s="2"/>
      <c r="R2129" s="143" t="e">
        <f t="shared" si="166"/>
        <v>#DIV/0!</v>
      </c>
      <c r="S2129" s="143">
        <f t="shared" si="167"/>
        <v>0</v>
      </c>
      <c r="T2129" s="144">
        <f>IF(P2129="nio",0,IF(P2129&gt;0,VLOOKUP(K2129,'3-Productie normen'!A:W,VLOOKUP(P2129,'3-Productie normen'!$B$37:$C$59,2,FALSE),FALSE)))/VLOOKUP(B2129,'2-Kosten per locatie'!$A$11:$C$31,3,FALSE)</f>
        <v>0</v>
      </c>
      <c r="U2129" s="144">
        <f t="shared" si="168"/>
        <v>0</v>
      </c>
      <c r="V2129" s="145" t="str">
        <f>VLOOKUP(K2129,'3-Productie normen'!A:AG,29,FALSE)</f>
        <v>V</v>
      </c>
      <c r="W2129" s="145"/>
      <c r="X2129" s="146"/>
      <c r="Y2129" s="147">
        <f t="shared" si="169"/>
        <v>7980</v>
      </c>
    </row>
    <row r="2130" spans="1:25" s="148" customFormat="1" ht="13.9" customHeight="1">
      <c r="A2130" s="137">
        <v>2130</v>
      </c>
      <c r="B2130" s="138" t="s">
        <v>2358</v>
      </c>
      <c r="C2130" s="138" t="s">
        <v>2356</v>
      </c>
      <c r="D2130" s="138"/>
      <c r="E2130" s="2">
        <v>0</v>
      </c>
      <c r="F2130" s="2" t="s">
        <v>3052</v>
      </c>
      <c r="G2130" s="2"/>
      <c r="H2130" s="2"/>
      <c r="I2130" s="139"/>
      <c r="J2130" s="139" t="s">
        <v>3065</v>
      </c>
      <c r="K2130" s="139" t="s">
        <v>619</v>
      </c>
      <c r="L2130" s="139" t="s">
        <v>3053</v>
      </c>
      <c r="M2130" s="140" t="s">
        <v>8160</v>
      </c>
      <c r="N2130" s="141">
        <v>21</v>
      </c>
      <c r="O2130" s="142">
        <f t="shared" si="165"/>
        <v>210</v>
      </c>
      <c r="P2130" s="2">
        <v>210</v>
      </c>
      <c r="Q2130" s="2"/>
      <c r="R2130" s="143" t="e">
        <f t="shared" si="166"/>
        <v>#DIV/0!</v>
      </c>
      <c r="S2130" s="143">
        <f t="shared" si="167"/>
        <v>0</v>
      </c>
      <c r="T2130" s="144">
        <f>IF(P2130="nio",0,IF(P2130&gt;0,VLOOKUP(K2130,'3-Productie normen'!A:W,VLOOKUP(P2130,'3-Productie normen'!$B$37:$C$59,2,FALSE),FALSE)))/VLOOKUP(B2130,'2-Kosten per locatie'!$A$11:$C$31,3,FALSE)</f>
        <v>0</v>
      </c>
      <c r="U2130" s="144">
        <f t="shared" si="168"/>
        <v>0</v>
      </c>
      <c r="V2130" s="145" t="str">
        <f>VLOOKUP(K2130,'3-Productie normen'!A:AG,29,FALSE)</f>
        <v>L</v>
      </c>
      <c r="W2130" s="145"/>
      <c r="X2130" s="146"/>
      <c r="Y2130" s="147">
        <f t="shared" si="169"/>
        <v>4410</v>
      </c>
    </row>
    <row r="2131" spans="1:25" s="148" customFormat="1" ht="13.9" customHeight="1">
      <c r="A2131" s="137">
        <v>2131</v>
      </c>
      <c r="B2131" s="138" t="s">
        <v>2358</v>
      </c>
      <c r="C2131" s="138" t="s">
        <v>2356</v>
      </c>
      <c r="D2131" s="138"/>
      <c r="E2131" s="2">
        <v>0</v>
      </c>
      <c r="F2131" s="2" t="s">
        <v>3052</v>
      </c>
      <c r="G2131" s="2"/>
      <c r="H2131" s="2"/>
      <c r="I2131" s="139"/>
      <c r="J2131" s="139" t="s">
        <v>3066</v>
      </c>
      <c r="K2131" s="139" t="s">
        <v>612</v>
      </c>
      <c r="L2131" s="139" t="s">
        <v>3053</v>
      </c>
      <c r="M2131" s="140" t="s">
        <v>8160</v>
      </c>
      <c r="N2131" s="141">
        <v>83</v>
      </c>
      <c r="O2131" s="142">
        <f t="shared" si="165"/>
        <v>210</v>
      </c>
      <c r="P2131" s="2">
        <v>210</v>
      </c>
      <c r="Q2131" s="2"/>
      <c r="R2131" s="143" t="e">
        <f t="shared" si="166"/>
        <v>#DIV/0!</v>
      </c>
      <c r="S2131" s="143">
        <f t="shared" si="167"/>
        <v>0</v>
      </c>
      <c r="T2131" s="144">
        <f>IF(P2131="nio",0,IF(P2131&gt;0,VLOOKUP(K2131,'3-Productie normen'!A:W,VLOOKUP(P2131,'3-Productie normen'!$B$37:$C$59,2,FALSE),FALSE)))/VLOOKUP(B2131,'2-Kosten per locatie'!$A$11:$C$31,3,FALSE)</f>
        <v>0</v>
      </c>
      <c r="U2131" s="144">
        <f t="shared" si="168"/>
        <v>0</v>
      </c>
      <c r="V2131" s="145" t="str">
        <f>VLOOKUP(K2131,'3-Productie normen'!A:AG,29,FALSE)</f>
        <v>L</v>
      </c>
      <c r="W2131" s="145"/>
      <c r="X2131" s="146"/>
      <c r="Y2131" s="147">
        <f t="shared" si="169"/>
        <v>17430</v>
      </c>
    </row>
    <row r="2132" spans="1:25" s="148" customFormat="1" ht="13.9" customHeight="1">
      <c r="A2132" s="137">
        <v>2132</v>
      </c>
      <c r="B2132" s="138" t="s">
        <v>2358</v>
      </c>
      <c r="C2132" s="138" t="s">
        <v>2356</v>
      </c>
      <c r="D2132" s="138"/>
      <c r="E2132" s="2">
        <v>0</v>
      </c>
      <c r="F2132" s="2" t="s">
        <v>3052</v>
      </c>
      <c r="G2132" s="2"/>
      <c r="H2132" s="2"/>
      <c r="I2132" s="139"/>
      <c r="J2132" s="139" t="s">
        <v>293</v>
      </c>
      <c r="K2132" s="139" t="s">
        <v>4571</v>
      </c>
      <c r="L2132" s="139" t="s">
        <v>3053</v>
      </c>
      <c r="M2132" s="140" t="s">
        <v>8160</v>
      </c>
      <c r="N2132" s="141">
        <v>105</v>
      </c>
      <c r="O2132" s="142">
        <f t="shared" si="165"/>
        <v>210</v>
      </c>
      <c r="P2132" s="2">
        <v>210</v>
      </c>
      <c r="Q2132" s="2"/>
      <c r="R2132" s="143" t="e">
        <f t="shared" si="166"/>
        <v>#DIV/0!</v>
      </c>
      <c r="S2132" s="143">
        <f t="shared" si="167"/>
        <v>0</v>
      </c>
      <c r="T2132" s="144">
        <f>IF(P2132="nio",0,IF(P2132&gt;0,VLOOKUP(K2132,'3-Productie normen'!A:W,VLOOKUP(P2132,'3-Productie normen'!$B$37:$C$59,2,FALSE),FALSE)))/VLOOKUP(B2132,'2-Kosten per locatie'!$A$11:$C$31,3,FALSE)</f>
        <v>0</v>
      </c>
      <c r="U2132" s="144">
        <f t="shared" si="168"/>
        <v>0</v>
      </c>
      <c r="V2132" s="145" t="str">
        <f>VLOOKUP(K2132,'3-Productie normen'!A:AG,29,FALSE)</f>
        <v>V</v>
      </c>
      <c r="W2132" s="145"/>
      <c r="X2132" s="146"/>
      <c r="Y2132" s="147">
        <f t="shared" si="169"/>
        <v>22050</v>
      </c>
    </row>
    <row r="2133" spans="1:25" s="148" customFormat="1" ht="13.9" customHeight="1">
      <c r="A2133" s="137">
        <v>2133</v>
      </c>
      <c r="B2133" s="138" t="s">
        <v>2358</v>
      </c>
      <c r="C2133" s="138" t="s">
        <v>2356</v>
      </c>
      <c r="D2133" s="138"/>
      <c r="E2133" s="2">
        <v>0</v>
      </c>
      <c r="F2133" s="2" t="s">
        <v>3052</v>
      </c>
      <c r="G2133" s="2"/>
      <c r="H2133" s="2"/>
      <c r="I2133" s="139"/>
      <c r="J2133" s="139" t="s">
        <v>253</v>
      </c>
      <c r="K2133" s="139" t="s">
        <v>4571</v>
      </c>
      <c r="L2133" s="139" t="s">
        <v>3053</v>
      </c>
      <c r="M2133" s="140" t="s">
        <v>8160</v>
      </c>
      <c r="N2133" s="141">
        <v>10</v>
      </c>
      <c r="O2133" s="142">
        <f t="shared" si="165"/>
        <v>210</v>
      </c>
      <c r="P2133" s="2">
        <v>210</v>
      </c>
      <c r="Q2133" s="2"/>
      <c r="R2133" s="143" t="e">
        <f t="shared" si="166"/>
        <v>#DIV/0!</v>
      </c>
      <c r="S2133" s="143">
        <f t="shared" si="167"/>
        <v>0</v>
      </c>
      <c r="T2133" s="144">
        <f>IF(P2133="nio",0,IF(P2133&gt;0,VLOOKUP(K2133,'3-Productie normen'!A:W,VLOOKUP(P2133,'3-Productie normen'!$B$37:$C$59,2,FALSE),FALSE)))/VLOOKUP(B2133,'2-Kosten per locatie'!$A$11:$C$31,3,FALSE)</f>
        <v>0</v>
      </c>
      <c r="U2133" s="144">
        <f t="shared" si="168"/>
        <v>0</v>
      </c>
      <c r="V2133" s="145" t="str">
        <f>VLOOKUP(K2133,'3-Productie normen'!A:AG,29,FALSE)</f>
        <v>V</v>
      </c>
      <c r="W2133" s="145"/>
      <c r="X2133" s="146"/>
      <c r="Y2133" s="147">
        <f t="shared" si="169"/>
        <v>2100</v>
      </c>
    </row>
    <row r="2134" spans="1:25" s="148" customFormat="1" ht="13.9" customHeight="1">
      <c r="A2134" s="137">
        <v>2134</v>
      </c>
      <c r="B2134" s="138" t="s">
        <v>2358</v>
      </c>
      <c r="C2134" s="138" t="s">
        <v>2356</v>
      </c>
      <c r="D2134" s="138"/>
      <c r="E2134" s="2">
        <v>0</v>
      </c>
      <c r="F2134" s="2" t="s">
        <v>3052</v>
      </c>
      <c r="G2134" s="2"/>
      <c r="H2134" s="2"/>
      <c r="I2134" s="139"/>
      <c r="J2134" s="139" t="s">
        <v>2163</v>
      </c>
      <c r="K2134" s="139" t="s">
        <v>248</v>
      </c>
      <c r="L2134" s="139" t="s">
        <v>3053</v>
      </c>
      <c r="M2134" s="140" t="s">
        <v>8160</v>
      </c>
      <c r="N2134" s="141">
        <v>16</v>
      </c>
      <c r="O2134" s="142">
        <f t="shared" si="165"/>
        <v>210</v>
      </c>
      <c r="P2134" s="2">
        <v>210</v>
      </c>
      <c r="Q2134" s="2"/>
      <c r="R2134" s="143" t="e">
        <f t="shared" si="166"/>
        <v>#DIV/0!</v>
      </c>
      <c r="S2134" s="143">
        <f t="shared" si="167"/>
        <v>0</v>
      </c>
      <c r="T2134" s="144">
        <f>IF(P2134="nio",0,IF(P2134&gt;0,VLOOKUP(K2134,'3-Productie normen'!A:W,VLOOKUP(P2134,'3-Productie normen'!$B$37:$C$59,2,FALSE),FALSE)))/VLOOKUP(B2134,'2-Kosten per locatie'!$A$11:$C$31,3,FALSE)</f>
        <v>0</v>
      </c>
      <c r="U2134" s="144">
        <f t="shared" si="168"/>
        <v>0</v>
      </c>
      <c r="V2134" s="145" t="str">
        <f>VLOOKUP(K2134,'3-Productie normen'!A:AG,29,FALSE)</f>
        <v>V</v>
      </c>
      <c r="W2134" s="145"/>
      <c r="X2134" s="146"/>
      <c r="Y2134" s="147">
        <f t="shared" si="169"/>
        <v>3360</v>
      </c>
    </row>
    <row r="2135" spans="1:25" s="148" customFormat="1" ht="13.9" customHeight="1">
      <c r="A2135" s="137">
        <v>2135</v>
      </c>
      <c r="B2135" s="138" t="s">
        <v>2358</v>
      </c>
      <c r="C2135" s="138" t="s">
        <v>2356</v>
      </c>
      <c r="D2135" s="138"/>
      <c r="E2135" s="2">
        <v>0</v>
      </c>
      <c r="F2135" s="2" t="s">
        <v>3052</v>
      </c>
      <c r="G2135" s="2"/>
      <c r="H2135" s="2"/>
      <c r="I2135" s="139"/>
      <c r="J2135" s="139" t="s">
        <v>57</v>
      </c>
      <c r="K2135" s="139" t="s">
        <v>259</v>
      </c>
      <c r="L2135" s="139" t="s">
        <v>3053</v>
      </c>
      <c r="M2135" s="140"/>
      <c r="N2135" s="141">
        <v>11</v>
      </c>
      <c r="O2135" s="142">
        <f t="shared" si="165"/>
        <v>0</v>
      </c>
      <c r="P2135" s="2" t="s">
        <v>477</v>
      </c>
      <c r="Q2135" s="2"/>
      <c r="R2135" s="143">
        <f t="shared" si="166"/>
        <v>0</v>
      </c>
      <c r="S2135" s="143">
        <f t="shared" si="167"/>
        <v>0</v>
      </c>
      <c r="T2135" s="144">
        <f>IF(P2135="nio",0,IF(P2135&gt;0,VLOOKUP(K2135,'3-Productie normen'!A:W,VLOOKUP(P2135,'3-Productie normen'!$B$37:$C$59,2,FALSE),FALSE)))/VLOOKUP(B2135,'2-Kosten per locatie'!$A$11:$C$31,3,FALSE)</f>
        <v>0</v>
      </c>
      <c r="U2135" s="144">
        <f t="shared" si="168"/>
        <v>0</v>
      </c>
      <c r="V2135" s="145">
        <f>VLOOKUP(K2135,'3-Productie normen'!A:AG,29,FALSE)</f>
        <v>0</v>
      </c>
      <c r="W2135" s="145"/>
      <c r="X2135" s="146"/>
      <c r="Y2135" s="147">
        <f t="shared" si="169"/>
        <v>0</v>
      </c>
    </row>
    <row r="2136" spans="1:25" s="148" customFormat="1" ht="13.9" customHeight="1">
      <c r="A2136" s="137">
        <v>2136</v>
      </c>
      <c r="B2136" s="138" t="s">
        <v>2358</v>
      </c>
      <c r="C2136" s="138" t="s">
        <v>2356</v>
      </c>
      <c r="D2136" s="138"/>
      <c r="E2136" s="2">
        <v>0</v>
      </c>
      <c r="F2136" s="2" t="s">
        <v>3052</v>
      </c>
      <c r="G2136" s="2"/>
      <c r="H2136" s="2"/>
      <c r="I2136" s="139"/>
      <c r="J2136" s="139" t="s">
        <v>3067</v>
      </c>
      <c r="K2136" s="139" t="s">
        <v>619</v>
      </c>
      <c r="L2136" s="139" t="s">
        <v>3053</v>
      </c>
      <c r="M2136" s="140" t="s">
        <v>8160</v>
      </c>
      <c r="N2136" s="141">
        <v>58</v>
      </c>
      <c r="O2136" s="142">
        <f t="shared" si="165"/>
        <v>210</v>
      </c>
      <c r="P2136" s="2">
        <v>210</v>
      </c>
      <c r="Q2136" s="2"/>
      <c r="R2136" s="143" t="e">
        <f t="shared" si="166"/>
        <v>#DIV/0!</v>
      </c>
      <c r="S2136" s="143">
        <f t="shared" si="167"/>
        <v>0</v>
      </c>
      <c r="T2136" s="144">
        <f>IF(P2136="nio",0,IF(P2136&gt;0,VLOOKUP(K2136,'3-Productie normen'!A:W,VLOOKUP(P2136,'3-Productie normen'!$B$37:$C$59,2,FALSE),FALSE)))/VLOOKUP(B2136,'2-Kosten per locatie'!$A$11:$C$31,3,FALSE)</f>
        <v>0</v>
      </c>
      <c r="U2136" s="144">
        <f t="shared" si="168"/>
        <v>0</v>
      </c>
      <c r="V2136" s="145" t="str">
        <f>VLOOKUP(K2136,'3-Productie normen'!A:AG,29,FALSE)</f>
        <v>L</v>
      </c>
      <c r="W2136" s="145"/>
      <c r="X2136" s="146"/>
      <c r="Y2136" s="147">
        <f t="shared" si="169"/>
        <v>12180</v>
      </c>
    </row>
    <row r="2137" spans="1:25" s="148" customFormat="1" ht="13.9" customHeight="1">
      <c r="A2137" s="137">
        <v>2137</v>
      </c>
      <c r="B2137" s="138" t="s">
        <v>2358</v>
      </c>
      <c r="C2137" s="138" t="s">
        <v>2356</v>
      </c>
      <c r="D2137" s="138"/>
      <c r="E2137" s="2">
        <v>0</v>
      </c>
      <c r="F2137" s="2" t="s">
        <v>3052</v>
      </c>
      <c r="G2137" s="2"/>
      <c r="H2137" s="2"/>
      <c r="I2137" s="139"/>
      <c r="J2137" s="139" t="s">
        <v>253</v>
      </c>
      <c r="K2137" s="139" t="s">
        <v>4571</v>
      </c>
      <c r="L2137" s="139" t="s">
        <v>3053</v>
      </c>
      <c r="M2137" s="140" t="s">
        <v>8160</v>
      </c>
      <c r="N2137" s="141">
        <v>18</v>
      </c>
      <c r="O2137" s="142">
        <f t="shared" si="165"/>
        <v>210</v>
      </c>
      <c r="P2137" s="2">
        <v>210</v>
      </c>
      <c r="Q2137" s="2"/>
      <c r="R2137" s="143" t="e">
        <f t="shared" si="166"/>
        <v>#DIV/0!</v>
      </c>
      <c r="S2137" s="143">
        <f t="shared" si="167"/>
        <v>0</v>
      </c>
      <c r="T2137" s="144">
        <f>IF(P2137="nio",0,IF(P2137&gt;0,VLOOKUP(K2137,'3-Productie normen'!A:W,VLOOKUP(P2137,'3-Productie normen'!$B$37:$C$59,2,FALSE),FALSE)))/VLOOKUP(B2137,'2-Kosten per locatie'!$A$11:$C$31,3,FALSE)</f>
        <v>0</v>
      </c>
      <c r="U2137" s="144">
        <f t="shared" si="168"/>
        <v>0</v>
      </c>
      <c r="V2137" s="145" t="str">
        <f>VLOOKUP(K2137,'3-Productie normen'!A:AG,29,FALSE)</f>
        <v>V</v>
      </c>
      <c r="W2137" s="145"/>
      <c r="X2137" s="146"/>
      <c r="Y2137" s="147">
        <f t="shared" si="169"/>
        <v>3780</v>
      </c>
    </row>
    <row r="2138" spans="1:25" s="148" customFormat="1" ht="13.9" customHeight="1">
      <c r="A2138" s="137">
        <v>2138</v>
      </c>
      <c r="B2138" s="138" t="s">
        <v>2358</v>
      </c>
      <c r="C2138" s="138" t="s">
        <v>2356</v>
      </c>
      <c r="D2138" s="138"/>
      <c r="E2138" s="2">
        <v>0</v>
      </c>
      <c r="F2138" s="2" t="s">
        <v>3052</v>
      </c>
      <c r="G2138" s="2"/>
      <c r="H2138" s="2"/>
      <c r="I2138" s="139"/>
      <c r="J2138" s="139" t="s">
        <v>3068</v>
      </c>
      <c r="K2138" s="139" t="s">
        <v>619</v>
      </c>
      <c r="L2138" s="139" t="s">
        <v>3053</v>
      </c>
      <c r="M2138" s="140" t="s">
        <v>8160</v>
      </c>
      <c r="N2138" s="141">
        <v>76</v>
      </c>
      <c r="O2138" s="142">
        <f t="shared" si="165"/>
        <v>210</v>
      </c>
      <c r="P2138" s="2">
        <v>210</v>
      </c>
      <c r="Q2138" s="2"/>
      <c r="R2138" s="143" t="e">
        <f t="shared" si="166"/>
        <v>#DIV/0!</v>
      </c>
      <c r="S2138" s="143">
        <f t="shared" si="167"/>
        <v>0</v>
      </c>
      <c r="T2138" s="144">
        <f>IF(P2138="nio",0,IF(P2138&gt;0,VLOOKUP(K2138,'3-Productie normen'!A:W,VLOOKUP(P2138,'3-Productie normen'!$B$37:$C$59,2,FALSE),FALSE)))/VLOOKUP(B2138,'2-Kosten per locatie'!$A$11:$C$31,3,FALSE)</f>
        <v>0</v>
      </c>
      <c r="U2138" s="144">
        <f t="shared" si="168"/>
        <v>0</v>
      </c>
      <c r="V2138" s="145" t="str">
        <f>VLOOKUP(K2138,'3-Productie normen'!A:AG,29,FALSE)</f>
        <v>L</v>
      </c>
      <c r="W2138" s="145"/>
      <c r="X2138" s="146"/>
      <c r="Y2138" s="147">
        <f t="shared" si="169"/>
        <v>15960</v>
      </c>
    </row>
    <row r="2139" spans="1:25" s="148" customFormat="1" ht="13.9" customHeight="1">
      <c r="A2139" s="137">
        <v>2139</v>
      </c>
      <c r="B2139" s="138" t="s">
        <v>2358</v>
      </c>
      <c r="C2139" s="138" t="s">
        <v>2356</v>
      </c>
      <c r="D2139" s="138"/>
      <c r="E2139" s="2">
        <v>0</v>
      </c>
      <c r="F2139" s="2" t="s">
        <v>3052</v>
      </c>
      <c r="G2139" s="2"/>
      <c r="H2139" s="2"/>
      <c r="I2139" s="139"/>
      <c r="J2139" s="139" t="s">
        <v>3069</v>
      </c>
      <c r="K2139" s="139" t="s">
        <v>267</v>
      </c>
      <c r="L2139" s="139" t="s">
        <v>3053</v>
      </c>
      <c r="M2139" s="140" t="s">
        <v>8160</v>
      </c>
      <c r="N2139" s="141">
        <v>12</v>
      </c>
      <c r="O2139" s="142">
        <f t="shared" si="165"/>
        <v>2</v>
      </c>
      <c r="P2139" s="2">
        <v>2</v>
      </c>
      <c r="Q2139" s="2"/>
      <c r="R2139" s="143" t="e">
        <f t="shared" si="166"/>
        <v>#DIV/0!</v>
      </c>
      <c r="S2139" s="143">
        <f t="shared" si="167"/>
        <v>0</v>
      </c>
      <c r="T2139" s="144">
        <f>IF(P2139="nio",0,IF(P2139&gt;0,VLOOKUP(K2139,'3-Productie normen'!A:W,VLOOKUP(P2139,'3-Productie normen'!$B$37:$C$59,2,FALSE),FALSE)))/VLOOKUP(B2139,'2-Kosten per locatie'!$A$11:$C$31,3,FALSE)</f>
        <v>0</v>
      </c>
      <c r="U2139" s="144">
        <f t="shared" si="168"/>
        <v>0</v>
      </c>
      <c r="V2139" s="145" t="str">
        <f>VLOOKUP(K2139,'3-Productie normen'!A:AG,29,FALSE)</f>
        <v>V</v>
      </c>
      <c r="W2139" s="145"/>
      <c r="X2139" s="146"/>
      <c r="Y2139" s="147">
        <f t="shared" si="169"/>
        <v>24</v>
      </c>
    </row>
    <row r="2140" spans="1:25" s="148" customFormat="1" ht="13.9" customHeight="1">
      <c r="A2140" s="137">
        <v>2140</v>
      </c>
      <c r="B2140" s="138" t="s">
        <v>2358</v>
      </c>
      <c r="C2140" s="138" t="s">
        <v>2356</v>
      </c>
      <c r="D2140" s="138"/>
      <c r="E2140" s="2">
        <v>0</v>
      </c>
      <c r="F2140" s="2" t="s">
        <v>3052</v>
      </c>
      <c r="G2140" s="2"/>
      <c r="H2140" s="2"/>
      <c r="I2140" s="139"/>
      <c r="J2140" s="139" t="s">
        <v>3068</v>
      </c>
      <c r="K2140" s="139" t="s">
        <v>619</v>
      </c>
      <c r="L2140" s="139" t="s">
        <v>3053</v>
      </c>
      <c r="M2140" s="140" t="s">
        <v>8160</v>
      </c>
      <c r="N2140" s="141">
        <v>78</v>
      </c>
      <c r="O2140" s="142">
        <f t="shared" si="165"/>
        <v>210</v>
      </c>
      <c r="P2140" s="2">
        <v>210</v>
      </c>
      <c r="Q2140" s="2"/>
      <c r="R2140" s="143" t="e">
        <f t="shared" si="166"/>
        <v>#DIV/0!</v>
      </c>
      <c r="S2140" s="143">
        <f t="shared" si="167"/>
        <v>0</v>
      </c>
      <c r="T2140" s="144">
        <f>IF(P2140="nio",0,IF(P2140&gt;0,VLOOKUP(K2140,'3-Productie normen'!A:W,VLOOKUP(P2140,'3-Productie normen'!$B$37:$C$59,2,FALSE),FALSE)))/VLOOKUP(B2140,'2-Kosten per locatie'!$A$11:$C$31,3,FALSE)</f>
        <v>0</v>
      </c>
      <c r="U2140" s="144">
        <f t="shared" si="168"/>
        <v>0</v>
      </c>
      <c r="V2140" s="145" t="str">
        <f>VLOOKUP(K2140,'3-Productie normen'!A:AG,29,FALSE)</f>
        <v>L</v>
      </c>
      <c r="W2140" s="145"/>
      <c r="X2140" s="146"/>
      <c r="Y2140" s="147">
        <f t="shared" si="169"/>
        <v>16380</v>
      </c>
    </row>
    <row r="2141" spans="1:25" s="148" customFormat="1" ht="13.9" customHeight="1">
      <c r="A2141" s="137">
        <v>2141</v>
      </c>
      <c r="B2141" s="138" t="s">
        <v>2358</v>
      </c>
      <c r="C2141" s="138" t="s">
        <v>2356</v>
      </c>
      <c r="D2141" s="138"/>
      <c r="E2141" s="2">
        <v>0</v>
      </c>
      <c r="F2141" s="2" t="s">
        <v>3052</v>
      </c>
      <c r="G2141" s="2"/>
      <c r="H2141" s="2"/>
      <c r="I2141" s="139"/>
      <c r="J2141" s="139" t="s">
        <v>3070</v>
      </c>
      <c r="K2141" s="139" t="s">
        <v>612</v>
      </c>
      <c r="L2141" s="139" t="s">
        <v>3053</v>
      </c>
      <c r="M2141" s="140" t="s">
        <v>8160</v>
      </c>
      <c r="N2141" s="141">
        <v>35</v>
      </c>
      <c r="O2141" s="142">
        <f t="shared" si="165"/>
        <v>210</v>
      </c>
      <c r="P2141" s="2">
        <v>210</v>
      </c>
      <c r="Q2141" s="2"/>
      <c r="R2141" s="143" t="e">
        <f t="shared" si="166"/>
        <v>#DIV/0!</v>
      </c>
      <c r="S2141" s="143">
        <f t="shared" si="167"/>
        <v>0</v>
      </c>
      <c r="T2141" s="144">
        <f>IF(P2141="nio",0,IF(P2141&gt;0,VLOOKUP(K2141,'3-Productie normen'!A:W,VLOOKUP(P2141,'3-Productie normen'!$B$37:$C$59,2,FALSE),FALSE)))/VLOOKUP(B2141,'2-Kosten per locatie'!$A$11:$C$31,3,FALSE)</f>
        <v>0</v>
      </c>
      <c r="U2141" s="144">
        <f t="shared" si="168"/>
        <v>0</v>
      </c>
      <c r="V2141" s="145" t="str">
        <f>VLOOKUP(K2141,'3-Productie normen'!A:AG,29,FALSE)</f>
        <v>L</v>
      </c>
      <c r="W2141" s="145"/>
      <c r="X2141" s="146"/>
      <c r="Y2141" s="147">
        <f t="shared" si="169"/>
        <v>7350</v>
      </c>
    </row>
    <row r="2142" spans="1:25" s="148" customFormat="1" ht="13.9" customHeight="1">
      <c r="A2142" s="137">
        <v>2142</v>
      </c>
      <c r="B2142" s="138" t="s">
        <v>2358</v>
      </c>
      <c r="C2142" s="138" t="s">
        <v>2356</v>
      </c>
      <c r="D2142" s="138"/>
      <c r="E2142" s="2">
        <v>0</v>
      </c>
      <c r="F2142" s="2" t="s">
        <v>3052</v>
      </c>
      <c r="G2142" s="2"/>
      <c r="H2142" s="2"/>
      <c r="I2142" s="139"/>
      <c r="J2142" s="139" t="s">
        <v>3071</v>
      </c>
      <c r="K2142" s="139" t="s">
        <v>267</v>
      </c>
      <c r="L2142" s="139" t="s">
        <v>3053</v>
      </c>
      <c r="M2142" s="140" t="s">
        <v>8160</v>
      </c>
      <c r="N2142" s="141">
        <v>11</v>
      </c>
      <c r="O2142" s="142">
        <f t="shared" si="165"/>
        <v>2</v>
      </c>
      <c r="P2142" s="2">
        <v>2</v>
      </c>
      <c r="Q2142" s="2"/>
      <c r="R2142" s="143" t="e">
        <f t="shared" si="166"/>
        <v>#DIV/0!</v>
      </c>
      <c r="S2142" s="143">
        <f t="shared" si="167"/>
        <v>0</v>
      </c>
      <c r="T2142" s="144">
        <f>IF(P2142="nio",0,IF(P2142&gt;0,VLOOKUP(K2142,'3-Productie normen'!A:W,VLOOKUP(P2142,'3-Productie normen'!$B$37:$C$59,2,FALSE),FALSE)))/VLOOKUP(B2142,'2-Kosten per locatie'!$A$11:$C$31,3,FALSE)</f>
        <v>0</v>
      </c>
      <c r="U2142" s="144">
        <f t="shared" si="168"/>
        <v>0</v>
      </c>
      <c r="V2142" s="145" t="str">
        <f>VLOOKUP(K2142,'3-Productie normen'!A:AG,29,FALSE)</f>
        <v>V</v>
      </c>
      <c r="W2142" s="145"/>
      <c r="X2142" s="146"/>
      <c r="Y2142" s="147">
        <f t="shared" si="169"/>
        <v>22</v>
      </c>
    </row>
    <row r="2143" spans="1:25" s="148" customFormat="1" ht="13.9" customHeight="1">
      <c r="A2143" s="137">
        <v>2143</v>
      </c>
      <c r="B2143" s="138" t="s">
        <v>2358</v>
      </c>
      <c r="C2143" s="138" t="s">
        <v>2356</v>
      </c>
      <c r="D2143" s="138"/>
      <c r="E2143" s="2">
        <v>0</v>
      </c>
      <c r="F2143" s="2" t="s">
        <v>3052</v>
      </c>
      <c r="G2143" s="2"/>
      <c r="H2143" s="2"/>
      <c r="I2143" s="139"/>
      <c r="J2143" s="139" t="s">
        <v>3072</v>
      </c>
      <c r="K2143" s="139" t="s">
        <v>612</v>
      </c>
      <c r="L2143" s="139" t="s">
        <v>3053</v>
      </c>
      <c r="M2143" s="140" t="s">
        <v>8160</v>
      </c>
      <c r="N2143" s="141">
        <v>63</v>
      </c>
      <c r="O2143" s="142">
        <f t="shared" si="165"/>
        <v>210</v>
      </c>
      <c r="P2143" s="2">
        <v>210</v>
      </c>
      <c r="Q2143" s="2"/>
      <c r="R2143" s="143" t="e">
        <f t="shared" si="166"/>
        <v>#DIV/0!</v>
      </c>
      <c r="S2143" s="143">
        <f t="shared" si="167"/>
        <v>0</v>
      </c>
      <c r="T2143" s="144">
        <f>IF(P2143="nio",0,IF(P2143&gt;0,VLOOKUP(K2143,'3-Productie normen'!A:W,VLOOKUP(P2143,'3-Productie normen'!$B$37:$C$59,2,FALSE),FALSE)))/VLOOKUP(B2143,'2-Kosten per locatie'!$A$11:$C$31,3,FALSE)</f>
        <v>0</v>
      </c>
      <c r="U2143" s="144">
        <f t="shared" si="168"/>
        <v>0</v>
      </c>
      <c r="V2143" s="145" t="str">
        <f>VLOOKUP(K2143,'3-Productie normen'!A:AG,29,FALSE)</f>
        <v>L</v>
      </c>
      <c r="W2143" s="145"/>
      <c r="X2143" s="146"/>
      <c r="Y2143" s="147">
        <f t="shared" si="169"/>
        <v>13230</v>
      </c>
    </row>
    <row r="2144" spans="1:25" s="148" customFormat="1" ht="13.9" customHeight="1">
      <c r="A2144" s="137">
        <v>2144</v>
      </c>
      <c r="B2144" s="138" t="s">
        <v>2358</v>
      </c>
      <c r="C2144" s="138" t="s">
        <v>2356</v>
      </c>
      <c r="D2144" s="138"/>
      <c r="E2144" s="2">
        <v>0</v>
      </c>
      <c r="F2144" s="2" t="s">
        <v>3052</v>
      </c>
      <c r="G2144" s="2"/>
      <c r="H2144" s="2"/>
      <c r="I2144" s="139"/>
      <c r="J2144" s="139" t="s">
        <v>293</v>
      </c>
      <c r="K2144" s="139" t="s">
        <v>4571</v>
      </c>
      <c r="L2144" s="139" t="s">
        <v>3053</v>
      </c>
      <c r="M2144" s="140" t="s">
        <v>8160</v>
      </c>
      <c r="N2144" s="141">
        <v>115</v>
      </c>
      <c r="O2144" s="142">
        <f t="shared" si="165"/>
        <v>210</v>
      </c>
      <c r="P2144" s="2">
        <v>210</v>
      </c>
      <c r="Q2144" s="2"/>
      <c r="R2144" s="143" t="e">
        <f t="shared" si="166"/>
        <v>#DIV/0!</v>
      </c>
      <c r="S2144" s="143">
        <f t="shared" si="167"/>
        <v>0</v>
      </c>
      <c r="T2144" s="144">
        <f>IF(P2144="nio",0,IF(P2144&gt;0,VLOOKUP(K2144,'3-Productie normen'!A:W,VLOOKUP(P2144,'3-Productie normen'!$B$37:$C$59,2,FALSE),FALSE)))/VLOOKUP(B2144,'2-Kosten per locatie'!$A$11:$C$31,3,FALSE)</f>
        <v>0</v>
      </c>
      <c r="U2144" s="144">
        <f t="shared" si="168"/>
        <v>0</v>
      </c>
      <c r="V2144" s="145" t="str">
        <f>VLOOKUP(K2144,'3-Productie normen'!A:AG,29,FALSE)</f>
        <v>V</v>
      </c>
      <c r="W2144" s="145"/>
      <c r="X2144" s="146"/>
      <c r="Y2144" s="147">
        <f t="shared" si="169"/>
        <v>24150</v>
      </c>
    </row>
    <row r="2145" spans="1:25" s="148" customFormat="1" ht="13.9" customHeight="1">
      <c r="A2145" s="137">
        <v>2145</v>
      </c>
      <c r="B2145" s="138" t="s">
        <v>2358</v>
      </c>
      <c r="C2145" s="138" t="s">
        <v>2356</v>
      </c>
      <c r="D2145" s="138"/>
      <c r="E2145" s="2">
        <v>0</v>
      </c>
      <c r="F2145" s="2" t="s">
        <v>3052</v>
      </c>
      <c r="G2145" s="2"/>
      <c r="H2145" s="2"/>
      <c r="I2145" s="139"/>
      <c r="J2145" s="139" t="s">
        <v>57</v>
      </c>
      <c r="K2145" s="139" t="s">
        <v>259</v>
      </c>
      <c r="L2145" s="139" t="s">
        <v>3053</v>
      </c>
      <c r="M2145" s="140"/>
      <c r="N2145" s="141">
        <v>7</v>
      </c>
      <c r="O2145" s="142">
        <f t="shared" si="165"/>
        <v>0</v>
      </c>
      <c r="P2145" s="2" t="s">
        <v>477</v>
      </c>
      <c r="Q2145" s="2"/>
      <c r="R2145" s="143">
        <f t="shared" si="166"/>
        <v>0</v>
      </c>
      <c r="S2145" s="143">
        <f t="shared" si="167"/>
        <v>0</v>
      </c>
      <c r="T2145" s="144">
        <f>IF(P2145="nio",0,IF(P2145&gt;0,VLOOKUP(K2145,'3-Productie normen'!A:W,VLOOKUP(P2145,'3-Productie normen'!$B$37:$C$59,2,FALSE),FALSE)))/VLOOKUP(B2145,'2-Kosten per locatie'!$A$11:$C$31,3,FALSE)</f>
        <v>0</v>
      </c>
      <c r="U2145" s="144">
        <f t="shared" si="168"/>
        <v>0</v>
      </c>
      <c r="V2145" s="145">
        <f>VLOOKUP(K2145,'3-Productie normen'!A:AG,29,FALSE)</f>
        <v>0</v>
      </c>
      <c r="W2145" s="145"/>
      <c r="X2145" s="146"/>
      <c r="Y2145" s="147">
        <f t="shared" si="169"/>
        <v>0</v>
      </c>
    </row>
    <row r="2146" spans="1:25" s="148" customFormat="1" ht="13.9" customHeight="1">
      <c r="A2146" s="137">
        <v>2146</v>
      </c>
      <c r="B2146" s="138" t="s">
        <v>2358</v>
      </c>
      <c r="C2146" s="138" t="s">
        <v>2356</v>
      </c>
      <c r="D2146" s="138"/>
      <c r="E2146" s="2">
        <v>0</v>
      </c>
      <c r="F2146" s="2" t="s">
        <v>3052</v>
      </c>
      <c r="G2146" s="2"/>
      <c r="H2146" s="2"/>
      <c r="I2146" s="139"/>
      <c r="J2146" s="139" t="s">
        <v>2163</v>
      </c>
      <c r="K2146" s="139" t="s">
        <v>248</v>
      </c>
      <c r="L2146" s="139" t="s">
        <v>3053</v>
      </c>
      <c r="M2146" s="140" t="s">
        <v>8160</v>
      </c>
      <c r="N2146" s="141">
        <v>16</v>
      </c>
      <c r="O2146" s="142">
        <f t="shared" si="165"/>
        <v>210</v>
      </c>
      <c r="P2146" s="2">
        <v>210</v>
      </c>
      <c r="Q2146" s="2"/>
      <c r="R2146" s="143" t="e">
        <f t="shared" si="166"/>
        <v>#DIV/0!</v>
      </c>
      <c r="S2146" s="143">
        <f t="shared" si="167"/>
        <v>0</v>
      </c>
      <c r="T2146" s="144">
        <f>IF(P2146="nio",0,IF(P2146&gt;0,VLOOKUP(K2146,'3-Productie normen'!A:W,VLOOKUP(P2146,'3-Productie normen'!$B$37:$C$59,2,FALSE),FALSE)))/VLOOKUP(B2146,'2-Kosten per locatie'!$A$11:$C$31,3,FALSE)</f>
        <v>0</v>
      </c>
      <c r="U2146" s="144">
        <f t="shared" si="168"/>
        <v>0</v>
      </c>
      <c r="V2146" s="145" t="str">
        <f>VLOOKUP(K2146,'3-Productie normen'!A:AG,29,FALSE)</f>
        <v>V</v>
      </c>
      <c r="W2146" s="145"/>
      <c r="X2146" s="146"/>
      <c r="Y2146" s="147">
        <f t="shared" si="169"/>
        <v>3360</v>
      </c>
    </row>
    <row r="2147" spans="1:25" s="148" customFormat="1" ht="13.9" customHeight="1">
      <c r="A2147" s="137">
        <v>2147</v>
      </c>
      <c r="B2147" s="138" t="s">
        <v>2358</v>
      </c>
      <c r="C2147" s="138" t="s">
        <v>2356</v>
      </c>
      <c r="D2147" s="138"/>
      <c r="E2147" s="2">
        <v>0</v>
      </c>
      <c r="F2147" s="2" t="s">
        <v>3052</v>
      </c>
      <c r="G2147" s="2"/>
      <c r="H2147" s="2"/>
      <c r="I2147" s="139"/>
      <c r="J2147" s="139" t="s">
        <v>3073</v>
      </c>
      <c r="K2147" s="139" t="s">
        <v>619</v>
      </c>
      <c r="L2147" s="139" t="s">
        <v>3053</v>
      </c>
      <c r="M2147" s="140" t="s">
        <v>8160</v>
      </c>
      <c r="N2147" s="141">
        <v>70</v>
      </c>
      <c r="O2147" s="142">
        <f t="shared" si="165"/>
        <v>210</v>
      </c>
      <c r="P2147" s="2">
        <v>210</v>
      </c>
      <c r="Q2147" s="2"/>
      <c r="R2147" s="143" t="e">
        <f t="shared" si="166"/>
        <v>#DIV/0!</v>
      </c>
      <c r="S2147" s="143">
        <f t="shared" si="167"/>
        <v>0</v>
      </c>
      <c r="T2147" s="144">
        <f>IF(P2147="nio",0,IF(P2147&gt;0,VLOOKUP(K2147,'3-Productie normen'!A:W,VLOOKUP(P2147,'3-Productie normen'!$B$37:$C$59,2,FALSE),FALSE)))/VLOOKUP(B2147,'2-Kosten per locatie'!$A$11:$C$31,3,FALSE)</f>
        <v>0</v>
      </c>
      <c r="U2147" s="144">
        <f t="shared" si="168"/>
        <v>0</v>
      </c>
      <c r="V2147" s="145" t="str">
        <f>VLOOKUP(K2147,'3-Productie normen'!A:AG,29,FALSE)</f>
        <v>L</v>
      </c>
      <c r="W2147" s="145"/>
      <c r="X2147" s="146"/>
      <c r="Y2147" s="147">
        <f t="shared" si="169"/>
        <v>14700</v>
      </c>
    </row>
    <row r="2148" spans="1:25" s="148" customFormat="1" ht="13.9" customHeight="1">
      <c r="A2148" s="137">
        <v>2148</v>
      </c>
      <c r="B2148" s="138" t="s">
        <v>2358</v>
      </c>
      <c r="C2148" s="138" t="s">
        <v>2356</v>
      </c>
      <c r="D2148" s="138"/>
      <c r="E2148" s="2">
        <v>0</v>
      </c>
      <c r="F2148" s="2" t="s">
        <v>3052</v>
      </c>
      <c r="G2148" s="2"/>
      <c r="H2148" s="2"/>
      <c r="I2148" s="139"/>
      <c r="J2148" s="139" t="s">
        <v>2019</v>
      </c>
      <c r="K2148" s="139" t="s">
        <v>417</v>
      </c>
      <c r="L2148" s="139" t="s">
        <v>3053</v>
      </c>
      <c r="M2148" s="140" t="s">
        <v>8160</v>
      </c>
      <c r="N2148" s="141">
        <v>13</v>
      </c>
      <c r="O2148" s="142">
        <f t="shared" si="165"/>
        <v>84</v>
      </c>
      <c r="P2148" s="2">
        <v>84</v>
      </c>
      <c r="Q2148" s="2"/>
      <c r="R2148" s="143" t="e">
        <f t="shared" si="166"/>
        <v>#DIV/0!</v>
      </c>
      <c r="S2148" s="143">
        <f t="shared" si="167"/>
        <v>0</v>
      </c>
      <c r="T2148" s="144">
        <f>IF(P2148="nio",0,IF(P2148&gt;0,VLOOKUP(K2148,'3-Productie normen'!A:W,VLOOKUP(P2148,'3-Productie normen'!$B$37:$C$59,2,FALSE),FALSE)))/VLOOKUP(B2148,'2-Kosten per locatie'!$A$11:$C$31,3,FALSE)</f>
        <v>0</v>
      </c>
      <c r="U2148" s="144">
        <f t="shared" si="168"/>
        <v>0</v>
      </c>
      <c r="V2148" s="145" t="str">
        <f>VLOOKUP(K2148,'3-Productie normen'!A:AG,29,FALSE)</f>
        <v>B</v>
      </c>
      <c r="W2148" s="145"/>
      <c r="X2148" s="146"/>
      <c r="Y2148" s="147">
        <f t="shared" si="169"/>
        <v>1092</v>
      </c>
    </row>
    <row r="2149" spans="1:25" s="148" customFormat="1" ht="13.9" customHeight="1">
      <c r="A2149" s="137">
        <v>2149</v>
      </c>
      <c r="B2149" s="138" t="s">
        <v>2358</v>
      </c>
      <c r="C2149" s="138" t="s">
        <v>2356</v>
      </c>
      <c r="D2149" s="138"/>
      <c r="E2149" s="2">
        <v>0</v>
      </c>
      <c r="F2149" s="2" t="s">
        <v>3052</v>
      </c>
      <c r="G2149" s="2"/>
      <c r="H2149" s="2"/>
      <c r="I2149" s="139"/>
      <c r="J2149" s="139" t="s">
        <v>3074</v>
      </c>
      <c r="K2149" s="139" t="s">
        <v>612</v>
      </c>
      <c r="L2149" s="139" t="s">
        <v>3053</v>
      </c>
      <c r="M2149" s="140" t="s">
        <v>8160</v>
      </c>
      <c r="N2149" s="141">
        <v>58</v>
      </c>
      <c r="O2149" s="142">
        <f t="shared" si="165"/>
        <v>210</v>
      </c>
      <c r="P2149" s="2">
        <v>210</v>
      </c>
      <c r="Q2149" s="2"/>
      <c r="R2149" s="143" t="e">
        <f t="shared" si="166"/>
        <v>#DIV/0!</v>
      </c>
      <c r="S2149" s="143">
        <f t="shared" si="167"/>
        <v>0</v>
      </c>
      <c r="T2149" s="144">
        <f>IF(P2149="nio",0,IF(P2149&gt;0,VLOOKUP(K2149,'3-Productie normen'!A:W,VLOOKUP(P2149,'3-Productie normen'!$B$37:$C$59,2,FALSE),FALSE)))/VLOOKUP(B2149,'2-Kosten per locatie'!$A$11:$C$31,3,FALSE)</f>
        <v>0</v>
      </c>
      <c r="U2149" s="144">
        <f t="shared" si="168"/>
        <v>0</v>
      </c>
      <c r="V2149" s="145" t="str">
        <f>VLOOKUP(K2149,'3-Productie normen'!A:AG,29,FALSE)</f>
        <v>L</v>
      </c>
      <c r="W2149" s="145"/>
      <c r="X2149" s="146"/>
      <c r="Y2149" s="147">
        <f t="shared" si="169"/>
        <v>12180</v>
      </c>
    </row>
    <row r="2150" spans="1:25" s="148" customFormat="1" ht="13.9" customHeight="1">
      <c r="A2150" s="137">
        <v>2150</v>
      </c>
      <c r="B2150" s="138" t="s">
        <v>2358</v>
      </c>
      <c r="C2150" s="138" t="s">
        <v>2356</v>
      </c>
      <c r="D2150" s="138"/>
      <c r="E2150" s="2">
        <v>0</v>
      </c>
      <c r="F2150" s="2" t="s">
        <v>3052</v>
      </c>
      <c r="G2150" s="2"/>
      <c r="H2150" s="2"/>
      <c r="I2150" s="139"/>
      <c r="J2150" s="139" t="s">
        <v>2101</v>
      </c>
      <c r="K2150" s="139" t="s">
        <v>267</v>
      </c>
      <c r="L2150" s="139" t="s">
        <v>3053</v>
      </c>
      <c r="M2150" s="140" t="s">
        <v>8160</v>
      </c>
      <c r="N2150" s="141">
        <v>2</v>
      </c>
      <c r="O2150" s="142">
        <f t="shared" si="165"/>
        <v>2</v>
      </c>
      <c r="P2150" s="2">
        <v>2</v>
      </c>
      <c r="Q2150" s="2"/>
      <c r="R2150" s="143" t="e">
        <f t="shared" si="166"/>
        <v>#DIV/0!</v>
      </c>
      <c r="S2150" s="143">
        <f t="shared" si="167"/>
        <v>0</v>
      </c>
      <c r="T2150" s="144">
        <f>IF(P2150="nio",0,IF(P2150&gt;0,VLOOKUP(K2150,'3-Productie normen'!A:W,VLOOKUP(P2150,'3-Productie normen'!$B$37:$C$59,2,FALSE),FALSE)))/VLOOKUP(B2150,'2-Kosten per locatie'!$A$11:$C$31,3,FALSE)</f>
        <v>0</v>
      </c>
      <c r="U2150" s="144">
        <f t="shared" si="168"/>
        <v>0</v>
      </c>
      <c r="V2150" s="145" t="str">
        <f>VLOOKUP(K2150,'3-Productie normen'!A:AG,29,FALSE)</f>
        <v>V</v>
      </c>
      <c r="W2150" s="145"/>
      <c r="X2150" s="146"/>
      <c r="Y2150" s="147">
        <f t="shared" si="169"/>
        <v>4</v>
      </c>
    </row>
    <row r="2151" spans="1:25" s="148" customFormat="1" ht="13.9" customHeight="1">
      <c r="A2151" s="137">
        <v>2151</v>
      </c>
      <c r="B2151" s="138" t="s">
        <v>2358</v>
      </c>
      <c r="C2151" s="138" t="s">
        <v>2356</v>
      </c>
      <c r="D2151" s="138"/>
      <c r="E2151" s="2">
        <v>0</v>
      </c>
      <c r="F2151" s="2" t="s">
        <v>3052</v>
      </c>
      <c r="G2151" s="2"/>
      <c r="H2151" s="2"/>
      <c r="I2151" s="139"/>
      <c r="J2151" s="139" t="s">
        <v>3059</v>
      </c>
      <c r="K2151" s="139" t="s">
        <v>321</v>
      </c>
      <c r="L2151" s="139" t="s">
        <v>3060</v>
      </c>
      <c r="M2151" s="140"/>
      <c r="N2151" s="141">
        <v>33</v>
      </c>
      <c r="O2151" s="142">
        <f t="shared" si="165"/>
        <v>420</v>
      </c>
      <c r="P2151" s="2">
        <v>210</v>
      </c>
      <c r="Q2151" s="2">
        <v>210</v>
      </c>
      <c r="R2151" s="143" t="e">
        <f t="shared" si="166"/>
        <v>#DIV/0!</v>
      </c>
      <c r="S2151" s="143" t="e">
        <f t="shared" si="167"/>
        <v>#DIV/0!</v>
      </c>
      <c r="T2151" s="144">
        <f>IF(P2151="nio",0,IF(P2151&gt;0,VLOOKUP(K2151,'3-Productie normen'!A:W,VLOOKUP(P2151,'3-Productie normen'!$B$37:$C$59,2,FALSE),FALSE)))/VLOOKUP(B2151,'2-Kosten per locatie'!$A$11:$C$31,3,FALSE)</f>
        <v>0</v>
      </c>
      <c r="U2151" s="144">
        <f t="shared" si="168"/>
        <v>0</v>
      </c>
      <c r="V2151" s="145" t="str">
        <f>VLOOKUP(K2151,'3-Productie normen'!A:AG,29,FALSE)</f>
        <v>S</v>
      </c>
      <c r="W2151" s="145"/>
      <c r="X2151" s="146"/>
      <c r="Y2151" s="147">
        <f t="shared" si="169"/>
        <v>13860</v>
      </c>
    </row>
    <row r="2152" spans="1:25" s="148" customFormat="1" ht="13.9" customHeight="1">
      <c r="A2152" s="137">
        <v>2152</v>
      </c>
      <c r="B2152" s="138" t="s">
        <v>2358</v>
      </c>
      <c r="C2152" s="138" t="s">
        <v>2356</v>
      </c>
      <c r="D2152" s="138"/>
      <c r="E2152" s="2">
        <v>0</v>
      </c>
      <c r="F2152" s="2" t="s">
        <v>3052</v>
      </c>
      <c r="G2152" s="2"/>
      <c r="H2152" s="2"/>
      <c r="I2152" s="139"/>
      <c r="J2152" s="139" t="s">
        <v>253</v>
      </c>
      <c r="K2152" s="139" t="s">
        <v>4571</v>
      </c>
      <c r="L2152" s="139" t="s">
        <v>3053</v>
      </c>
      <c r="M2152" s="140" t="s">
        <v>8160</v>
      </c>
      <c r="N2152" s="141">
        <v>80</v>
      </c>
      <c r="O2152" s="142">
        <f t="shared" si="165"/>
        <v>210</v>
      </c>
      <c r="P2152" s="2">
        <v>210</v>
      </c>
      <c r="Q2152" s="2"/>
      <c r="R2152" s="143" t="e">
        <f t="shared" si="166"/>
        <v>#DIV/0!</v>
      </c>
      <c r="S2152" s="143">
        <f t="shared" si="167"/>
        <v>0</v>
      </c>
      <c r="T2152" s="144">
        <f>IF(P2152="nio",0,IF(P2152&gt;0,VLOOKUP(K2152,'3-Productie normen'!A:W,VLOOKUP(P2152,'3-Productie normen'!$B$37:$C$59,2,FALSE),FALSE)))/VLOOKUP(B2152,'2-Kosten per locatie'!$A$11:$C$31,3,FALSE)</f>
        <v>0</v>
      </c>
      <c r="U2152" s="144">
        <f t="shared" si="168"/>
        <v>0</v>
      </c>
      <c r="V2152" s="145" t="str">
        <f>VLOOKUP(K2152,'3-Productie normen'!A:AG,29,FALSE)</f>
        <v>V</v>
      </c>
      <c r="W2152" s="145"/>
      <c r="X2152" s="146"/>
      <c r="Y2152" s="147">
        <f t="shared" si="169"/>
        <v>16800</v>
      </c>
    </row>
    <row r="2153" spans="1:25" s="148" customFormat="1" ht="13.9" customHeight="1">
      <c r="A2153" s="137">
        <v>2153</v>
      </c>
      <c r="B2153" s="138" t="s">
        <v>2358</v>
      </c>
      <c r="C2153" s="138" t="s">
        <v>2356</v>
      </c>
      <c r="D2153" s="138"/>
      <c r="E2153" s="2">
        <v>0</v>
      </c>
      <c r="F2153" s="2" t="s">
        <v>3052</v>
      </c>
      <c r="G2153" s="2"/>
      <c r="H2153" s="2"/>
      <c r="I2153" s="139"/>
      <c r="J2153" s="139" t="s">
        <v>2163</v>
      </c>
      <c r="K2153" s="139" t="s">
        <v>248</v>
      </c>
      <c r="L2153" s="139" t="s">
        <v>3053</v>
      </c>
      <c r="M2153" s="140" t="s">
        <v>8160</v>
      </c>
      <c r="N2153" s="141">
        <v>16</v>
      </c>
      <c r="O2153" s="142">
        <f t="shared" si="165"/>
        <v>210</v>
      </c>
      <c r="P2153" s="2">
        <v>210</v>
      </c>
      <c r="Q2153" s="2"/>
      <c r="R2153" s="143" t="e">
        <f t="shared" si="166"/>
        <v>#DIV/0!</v>
      </c>
      <c r="S2153" s="143">
        <f t="shared" si="167"/>
        <v>0</v>
      </c>
      <c r="T2153" s="144">
        <f>IF(P2153="nio",0,IF(P2153&gt;0,VLOOKUP(K2153,'3-Productie normen'!A:W,VLOOKUP(P2153,'3-Productie normen'!$B$37:$C$59,2,FALSE),FALSE)))/VLOOKUP(B2153,'2-Kosten per locatie'!$A$11:$C$31,3,FALSE)</f>
        <v>0</v>
      </c>
      <c r="U2153" s="144">
        <f t="shared" si="168"/>
        <v>0</v>
      </c>
      <c r="V2153" s="145" t="str">
        <f>VLOOKUP(K2153,'3-Productie normen'!A:AG,29,FALSE)</f>
        <v>V</v>
      </c>
      <c r="W2153" s="145"/>
      <c r="X2153" s="146"/>
      <c r="Y2153" s="147">
        <f t="shared" si="169"/>
        <v>3360</v>
      </c>
    </row>
    <row r="2154" spans="1:25" s="148" customFormat="1" ht="13.9" customHeight="1">
      <c r="A2154" s="137">
        <v>2154</v>
      </c>
      <c r="B2154" s="138" t="s">
        <v>2358</v>
      </c>
      <c r="C2154" s="138" t="s">
        <v>2356</v>
      </c>
      <c r="D2154" s="138"/>
      <c r="E2154" s="2">
        <v>0</v>
      </c>
      <c r="F2154" s="2" t="s">
        <v>3052</v>
      </c>
      <c r="G2154" s="2"/>
      <c r="H2154" s="2"/>
      <c r="I2154" s="139"/>
      <c r="J2154" s="139" t="s">
        <v>57</v>
      </c>
      <c r="K2154" s="139" t="s">
        <v>259</v>
      </c>
      <c r="L2154" s="139" t="s">
        <v>3053</v>
      </c>
      <c r="M2154" s="140"/>
      <c r="N2154" s="141">
        <v>6</v>
      </c>
      <c r="O2154" s="142">
        <f t="shared" si="165"/>
        <v>0</v>
      </c>
      <c r="P2154" s="2" t="s">
        <v>477</v>
      </c>
      <c r="Q2154" s="2"/>
      <c r="R2154" s="143">
        <f t="shared" si="166"/>
        <v>0</v>
      </c>
      <c r="S2154" s="143">
        <f t="shared" si="167"/>
        <v>0</v>
      </c>
      <c r="T2154" s="144">
        <f>IF(P2154="nio",0,IF(P2154&gt;0,VLOOKUP(K2154,'3-Productie normen'!A:W,VLOOKUP(P2154,'3-Productie normen'!$B$37:$C$59,2,FALSE),FALSE)))/VLOOKUP(B2154,'2-Kosten per locatie'!$A$11:$C$31,3,FALSE)</f>
        <v>0</v>
      </c>
      <c r="U2154" s="144">
        <f t="shared" si="168"/>
        <v>0</v>
      </c>
      <c r="V2154" s="145">
        <f>VLOOKUP(K2154,'3-Productie normen'!A:AG,29,FALSE)</f>
        <v>0</v>
      </c>
      <c r="W2154" s="145"/>
      <c r="X2154" s="146"/>
      <c r="Y2154" s="147">
        <f t="shared" si="169"/>
        <v>0</v>
      </c>
    </row>
    <row r="2155" spans="1:25" s="148" customFormat="1" ht="13.9" customHeight="1">
      <c r="A2155" s="137">
        <v>2155</v>
      </c>
      <c r="B2155" s="138" t="s">
        <v>2358</v>
      </c>
      <c r="C2155" s="138" t="s">
        <v>2356</v>
      </c>
      <c r="D2155" s="138"/>
      <c r="E2155" s="2">
        <v>0</v>
      </c>
      <c r="F2155" s="2" t="s">
        <v>3052</v>
      </c>
      <c r="G2155" s="2"/>
      <c r="H2155" s="2"/>
      <c r="I2155" s="139"/>
      <c r="J2155" s="139" t="s">
        <v>57</v>
      </c>
      <c r="K2155" s="139" t="s">
        <v>259</v>
      </c>
      <c r="L2155" s="139" t="s">
        <v>3053</v>
      </c>
      <c r="M2155" s="140"/>
      <c r="N2155" s="141">
        <v>8</v>
      </c>
      <c r="O2155" s="142">
        <f t="shared" si="165"/>
        <v>0</v>
      </c>
      <c r="P2155" s="2" t="s">
        <v>477</v>
      </c>
      <c r="Q2155" s="2"/>
      <c r="R2155" s="143">
        <f t="shared" si="166"/>
        <v>0</v>
      </c>
      <c r="S2155" s="143">
        <f t="shared" si="167"/>
        <v>0</v>
      </c>
      <c r="T2155" s="144">
        <f>IF(P2155="nio",0,IF(P2155&gt;0,VLOOKUP(K2155,'3-Productie normen'!A:W,VLOOKUP(P2155,'3-Productie normen'!$B$37:$C$59,2,FALSE),FALSE)))/VLOOKUP(B2155,'2-Kosten per locatie'!$A$11:$C$31,3,FALSE)</f>
        <v>0</v>
      </c>
      <c r="U2155" s="144">
        <f t="shared" si="168"/>
        <v>0</v>
      </c>
      <c r="V2155" s="145">
        <f>VLOOKUP(K2155,'3-Productie normen'!A:AG,29,FALSE)</f>
        <v>0</v>
      </c>
      <c r="W2155" s="145"/>
      <c r="X2155" s="146"/>
      <c r="Y2155" s="147">
        <f t="shared" si="169"/>
        <v>0</v>
      </c>
    </row>
    <row r="2156" spans="1:25" s="148" customFormat="1" ht="13.9" customHeight="1">
      <c r="A2156" s="137">
        <v>2156</v>
      </c>
      <c r="B2156" s="138" t="s">
        <v>2358</v>
      </c>
      <c r="C2156" s="138" t="s">
        <v>2356</v>
      </c>
      <c r="D2156" s="138"/>
      <c r="E2156" s="2">
        <v>0</v>
      </c>
      <c r="F2156" s="2" t="s">
        <v>3052</v>
      </c>
      <c r="G2156" s="2"/>
      <c r="H2156" s="2"/>
      <c r="I2156" s="139"/>
      <c r="J2156" s="139" t="s">
        <v>2134</v>
      </c>
      <c r="K2156" s="139" t="s">
        <v>259</v>
      </c>
      <c r="L2156" s="139" t="s">
        <v>3053</v>
      </c>
      <c r="M2156" s="140"/>
      <c r="N2156" s="141">
        <v>8</v>
      </c>
      <c r="O2156" s="142">
        <f t="shared" si="165"/>
        <v>0</v>
      </c>
      <c r="P2156" s="2" t="s">
        <v>477</v>
      </c>
      <c r="Q2156" s="2"/>
      <c r="R2156" s="143">
        <f t="shared" si="166"/>
        <v>0</v>
      </c>
      <c r="S2156" s="143">
        <f t="shared" si="167"/>
        <v>0</v>
      </c>
      <c r="T2156" s="144">
        <f>IF(P2156="nio",0,IF(P2156&gt;0,VLOOKUP(K2156,'3-Productie normen'!A:W,VLOOKUP(P2156,'3-Productie normen'!$B$37:$C$59,2,FALSE),FALSE)))/VLOOKUP(B2156,'2-Kosten per locatie'!$A$11:$C$31,3,FALSE)</f>
        <v>0</v>
      </c>
      <c r="U2156" s="144">
        <f t="shared" si="168"/>
        <v>0</v>
      </c>
      <c r="V2156" s="145">
        <f>VLOOKUP(K2156,'3-Productie normen'!A:AG,29,FALSE)</f>
        <v>0</v>
      </c>
      <c r="W2156" s="145"/>
      <c r="X2156" s="146"/>
      <c r="Y2156" s="147">
        <f t="shared" si="169"/>
        <v>0</v>
      </c>
    </row>
    <row r="2157" spans="1:25" s="148" customFormat="1" ht="13.9" customHeight="1">
      <c r="A2157" s="137">
        <v>2157</v>
      </c>
      <c r="B2157" s="138" t="s">
        <v>2358</v>
      </c>
      <c r="C2157" s="138" t="s">
        <v>2356</v>
      </c>
      <c r="D2157" s="138"/>
      <c r="E2157" s="2">
        <v>0</v>
      </c>
      <c r="F2157" s="2" t="s">
        <v>3052</v>
      </c>
      <c r="G2157" s="2"/>
      <c r="H2157" s="2"/>
      <c r="I2157" s="139"/>
      <c r="J2157" s="139" t="s">
        <v>2134</v>
      </c>
      <c r="K2157" s="139" t="s">
        <v>259</v>
      </c>
      <c r="L2157" s="139" t="s">
        <v>3053</v>
      </c>
      <c r="M2157" s="140"/>
      <c r="N2157" s="141">
        <v>12</v>
      </c>
      <c r="O2157" s="142">
        <f t="shared" si="165"/>
        <v>0</v>
      </c>
      <c r="P2157" s="2" t="s">
        <v>477</v>
      </c>
      <c r="Q2157" s="2"/>
      <c r="R2157" s="143">
        <f t="shared" si="166"/>
        <v>0</v>
      </c>
      <c r="S2157" s="143">
        <f t="shared" si="167"/>
        <v>0</v>
      </c>
      <c r="T2157" s="144">
        <f>IF(P2157="nio",0,IF(P2157&gt;0,VLOOKUP(K2157,'3-Productie normen'!A:W,VLOOKUP(P2157,'3-Productie normen'!$B$37:$C$59,2,FALSE),FALSE)))/VLOOKUP(B2157,'2-Kosten per locatie'!$A$11:$C$31,3,FALSE)</f>
        <v>0</v>
      </c>
      <c r="U2157" s="144">
        <f t="shared" si="168"/>
        <v>0</v>
      </c>
      <c r="V2157" s="145">
        <f>VLOOKUP(K2157,'3-Productie normen'!A:AG,29,FALSE)</f>
        <v>0</v>
      </c>
      <c r="W2157" s="145"/>
      <c r="X2157" s="146"/>
      <c r="Y2157" s="147">
        <f t="shared" si="169"/>
        <v>0</v>
      </c>
    </row>
    <row r="2158" spans="1:25" s="148" customFormat="1" ht="13.9" customHeight="1">
      <c r="A2158" s="137">
        <v>2158</v>
      </c>
      <c r="B2158" s="138" t="s">
        <v>2358</v>
      </c>
      <c r="C2158" s="138" t="s">
        <v>2356</v>
      </c>
      <c r="D2158" s="138"/>
      <c r="E2158" s="2">
        <v>0</v>
      </c>
      <c r="F2158" s="2" t="s">
        <v>3052</v>
      </c>
      <c r="G2158" s="2"/>
      <c r="H2158" s="2"/>
      <c r="I2158" s="139"/>
      <c r="J2158" s="139" t="s">
        <v>57</v>
      </c>
      <c r="K2158" s="139" t="s">
        <v>259</v>
      </c>
      <c r="L2158" s="139" t="s">
        <v>3053</v>
      </c>
      <c r="M2158" s="140"/>
      <c r="N2158" s="141">
        <v>9</v>
      </c>
      <c r="O2158" s="142">
        <f t="shared" si="165"/>
        <v>0</v>
      </c>
      <c r="P2158" s="2" t="s">
        <v>477</v>
      </c>
      <c r="Q2158" s="2"/>
      <c r="R2158" s="143">
        <f t="shared" si="166"/>
        <v>0</v>
      </c>
      <c r="S2158" s="143">
        <f t="shared" si="167"/>
        <v>0</v>
      </c>
      <c r="T2158" s="144">
        <f>IF(P2158="nio",0,IF(P2158&gt;0,VLOOKUP(K2158,'3-Productie normen'!A:W,VLOOKUP(P2158,'3-Productie normen'!$B$37:$C$59,2,FALSE),FALSE)))/VLOOKUP(B2158,'2-Kosten per locatie'!$A$11:$C$31,3,FALSE)</f>
        <v>0</v>
      </c>
      <c r="U2158" s="144">
        <f t="shared" si="168"/>
        <v>0</v>
      </c>
      <c r="V2158" s="145">
        <f>VLOOKUP(K2158,'3-Productie normen'!A:AG,29,FALSE)</f>
        <v>0</v>
      </c>
      <c r="W2158" s="145"/>
      <c r="X2158" s="146"/>
      <c r="Y2158" s="147">
        <f t="shared" si="169"/>
        <v>0</v>
      </c>
    </row>
    <row r="2159" spans="1:25" s="148" customFormat="1" ht="13.9" customHeight="1">
      <c r="A2159" s="137">
        <v>2159</v>
      </c>
      <c r="B2159" s="138" t="s">
        <v>2358</v>
      </c>
      <c r="C2159" s="138" t="s">
        <v>2356</v>
      </c>
      <c r="D2159" s="138"/>
      <c r="E2159" s="2">
        <v>0</v>
      </c>
      <c r="F2159" s="2" t="s">
        <v>3052</v>
      </c>
      <c r="G2159" s="2"/>
      <c r="H2159" s="2"/>
      <c r="I2159" s="139"/>
      <c r="J2159" s="139" t="s">
        <v>57</v>
      </c>
      <c r="K2159" s="139" t="s">
        <v>259</v>
      </c>
      <c r="L2159" s="139" t="s">
        <v>3053</v>
      </c>
      <c r="M2159" s="140"/>
      <c r="N2159" s="141">
        <v>9</v>
      </c>
      <c r="O2159" s="142">
        <f t="shared" si="165"/>
        <v>0</v>
      </c>
      <c r="P2159" s="2" t="s">
        <v>477</v>
      </c>
      <c r="Q2159" s="2"/>
      <c r="R2159" s="143">
        <f t="shared" si="166"/>
        <v>0</v>
      </c>
      <c r="S2159" s="143">
        <f t="shared" si="167"/>
        <v>0</v>
      </c>
      <c r="T2159" s="144">
        <f>IF(P2159="nio",0,IF(P2159&gt;0,VLOOKUP(K2159,'3-Productie normen'!A:W,VLOOKUP(P2159,'3-Productie normen'!$B$37:$C$59,2,FALSE),FALSE)))/VLOOKUP(B2159,'2-Kosten per locatie'!$A$11:$C$31,3,FALSE)</f>
        <v>0</v>
      </c>
      <c r="U2159" s="144">
        <f t="shared" si="168"/>
        <v>0</v>
      </c>
      <c r="V2159" s="145">
        <f>VLOOKUP(K2159,'3-Productie normen'!A:AG,29,FALSE)</f>
        <v>0</v>
      </c>
      <c r="W2159" s="145"/>
      <c r="X2159" s="146"/>
      <c r="Y2159" s="147">
        <f t="shared" si="169"/>
        <v>0</v>
      </c>
    </row>
    <row r="2160" spans="1:25" s="148" customFormat="1" ht="13.9" customHeight="1">
      <c r="A2160" s="137">
        <v>2160</v>
      </c>
      <c r="B2160" s="138" t="s">
        <v>2358</v>
      </c>
      <c r="C2160" s="138" t="s">
        <v>2356</v>
      </c>
      <c r="D2160" s="138"/>
      <c r="E2160" s="2">
        <v>0</v>
      </c>
      <c r="F2160" s="2" t="s">
        <v>3052</v>
      </c>
      <c r="G2160" s="2"/>
      <c r="H2160" s="2"/>
      <c r="I2160" s="139"/>
      <c r="J2160" s="139" t="s">
        <v>1459</v>
      </c>
      <c r="K2160" s="139" t="s">
        <v>267</v>
      </c>
      <c r="L2160" s="139" t="s">
        <v>3053</v>
      </c>
      <c r="M2160" s="140" t="s">
        <v>8160</v>
      </c>
      <c r="N2160" s="141">
        <v>3</v>
      </c>
      <c r="O2160" s="142">
        <f t="shared" si="165"/>
        <v>2</v>
      </c>
      <c r="P2160" s="2">
        <v>2</v>
      </c>
      <c r="Q2160" s="2"/>
      <c r="R2160" s="143" t="e">
        <f t="shared" si="166"/>
        <v>#DIV/0!</v>
      </c>
      <c r="S2160" s="143">
        <f t="shared" si="167"/>
        <v>0</v>
      </c>
      <c r="T2160" s="144">
        <f>IF(P2160="nio",0,IF(P2160&gt;0,VLOOKUP(K2160,'3-Productie normen'!A:W,VLOOKUP(P2160,'3-Productie normen'!$B$37:$C$59,2,FALSE),FALSE)))/VLOOKUP(B2160,'2-Kosten per locatie'!$A$11:$C$31,3,FALSE)</f>
        <v>0</v>
      </c>
      <c r="U2160" s="144">
        <f t="shared" si="168"/>
        <v>0</v>
      </c>
      <c r="V2160" s="145" t="str">
        <f>VLOOKUP(K2160,'3-Productie normen'!A:AG,29,FALSE)</f>
        <v>V</v>
      </c>
      <c r="W2160" s="145"/>
      <c r="X2160" s="146"/>
      <c r="Y2160" s="147">
        <f t="shared" si="169"/>
        <v>6</v>
      </c>
    </row>
    <row r="2161" spans="1:25" s="148" customFormat="1" ht="13.9" customHeight="1">
      <c r="A2161" s="137">
        <v>2161</v>
      </c>
      <c r="B2161" s="138" t="s">
        <v>2358</v>
      </c>
      <c r="C2161" s="138" t="s">
        <v>2356</v>
      </c>
      <c r="D2161" s="138"/>
      <c r="E2161" s="2">
        <v>0</v>
      </c>
      <c r="F2161" s="2" t="s">
        <v>3052</v>
      </c>
      <c r="G2161" s="2"/>
      <c r="H2161" s="2"/>
      <c r="I2161" s="139"/>
      <c r="J2161" s="139" t="s">
        <v>1749</v>
      </c>
      <c r="K2161" s="139" t="s">
        <v>321</v>
      </c>
      <c r="L2161" s="139" t="s">
        <v>3060</v>
      </c>
      <c r="M2161" s="140"/>
      <c r="N2161" s="141">
        <v>4</v>
      </c>
      <c r="O2161" s="142">
        <f t="shared" si="165"/>
        <v>420</v>
      </c>
      <c r="P2161" s="2">
        <v>210</v>
      </c>
      <c r="Q2161" s="2">
        <v>210</v>
      </c>
      <c r="R2161" s="143" t="e">
        <f t="shared" si="166"/>
        <v>#DIV/0!</v>
      </c>
      <c r="S2161" s="143" t="e">
        <f t="shared" si="167"/>
        <v>#DIV/0!</v>
      </c>
      <c r="T2161" s="144">
        <f>IF(P2161="nio",0,IF(P2161&gt;0,VLOOKUP(K2161,'3-Productie normen'!A:W,VLOOKUP(P2161,'3-Productie normen'!$B$37:$C$59,2,FALSE),FALSE)))/VLOOKUP(B2161,'2-Kosten per locatie'!$A$11:$C$31,3,FALSE)</f>
        <v>0</v>
      </c>
      <c r="U2161" s="144">
        <f t="shared" si="168"/>
        <v>0</v>
      </c>
      <c r="V2161" s="145" t="str">
        <f>VLOOKUP(K2161,'3-Productie normen'!A:AG,29,FALSE)</f>
        <v>S</v>
      </c>
      <c r="W2161" s="145"/>
      <c r="X2161" s="146"/>
      <c r="Y2161" s="147">
        <f t="shared" si="169"/>
        <v>1680</v>
      </c>
    </row>
    <row r="2162" spans="1:25" s="148" customFormat="1" ht="13.9" customHeight="1">
      <c r="A2162" s="137">
        <v>2162</v>
      </c>
      <c r="B2162" s="138" t="s">
        <v>2358</v>
      </c>
      <c r="C2162" s="138" t="s">
        <v>2356</v>
      </c>
      <c r="D2162" s="138"/>
      <c r="E2162" s="2">
        <v>0</v>
      </c>
      <c r="F2162" s="2" t="s">
        <v>3052</v>
      </c>
      <c r="G2162" s="2"/>
      <c r="H2162" s="2"/>
      <c r="I2162" s="139"/>
      <c r="J2162" s="139" t="s">
        <v>313</v>
      </c>
      <c r="K2162" s="139" t="s">
        <v>259</v>
      </c>
      <c r="L2162" s="139" t="s">
        <v>3053</v>
      </c>
      <c r="M2162" s="140"/>
      <c r="N2162" s="141">
        <v>4</v>
      </c>
      <c r="O2162" s="142">
        <f t="shared" si="165"/>
        <v>0</v>
      </c>
      <c r="P2162" s="2" t="s">
        <v>477</v>
      </c>
      <c r="Q2162" s="2"/>
      <c r="R2162" s="143">
        <f t="shared" si="166"/>
        <v>0</v>
      </c>
      <c r="S2162" s="143">
        <f t="shared" si="167"/>
        <v>0</v>
      </c>
      <c r="T2162" s="144">
        <f>IF(P2162="nio",0,IF(P2162&gt;0,VLOOKUP(K2162,'3-Productie normen'!A:W,VLOOKUP(P2162,'3-Productie normen'!$B$37:$C$59,2,FALSE),FALSE)))/VLOOKUP(B2162,'2-Kosten per locatie'!$A$11:$C$31,3,FALSE)</f>
        <v>0</v>
      </c>
      <c r="U2162" s="144">
        <f t="shared" si="168"/>
        <v>0</v>
      </c>
      <c r="V2162" s="145">
        <f>VLOOKUP(K2162,'3-Productie normen'!A:AG,29,FALSE)</f>
        <v>0</v>
      </c>
      <c r="W2162" s="145"/>
      <c r="X2162" s="146"/>
      <c r="Y2162" s="147">
        <f t="shared" si="169"/>
        <v>0</v>
      </c>
    </row>
    <row r="2163" spans="1:25" s="148" customFormat="1" ht="13.9" customHeight="1">
      <c r="A2163" s="137">
        <v>2163</v>
      </c>
      <c r="B2163" s="138" t="s">
        <v>2358</v>
      </c>
      <c r="C2163" s="138" t="s">
        <v>2356</v>
      </c>
      <c r="D2163" s="138"/>
      <c r="E2163" s="2">
        <v>0</v>
      </c>
      <c r="F2163" s="2" t="s">
        <v>3052</v>
      </c>
      <c r="G2163" s="2"/>
      <c r="H2163" s="2"/>
      <c r="I2163" s="139"/>
      <c r="J2163" s="139" t="s">
        <v>323</v>
      </c>
      <c r="K2163" s="139" t="s">
        <v>321</v>
      </c>
      <c r="L2163" s="139" t="s">
        <v>3060</v>
      </c>
      <c r="M2163" s="140"/>
      <c r="N2163" s="141">
        <v>4</v>
      </c>
      <c r="O2163" s="142">
        <f t="shared" si="165"/>
        <v>420</v>
      </c>
      <c r="P2163" s="2">
        <v>210</v>
      </c>
      <c r="Q2163" s="2">
        <v>210</v>
      </c>
      <c r="R2163" s="143" t="e">
        <f t="shared" si="166"/>
        <v>#DIV/0!</v>
      </c>
      <c r="S2163" s="143" t="e">
        <f t="shared" si="167"/>
        <v>#DIV/0!</v>
      </c>
      <c r="T2163" s="144">
        <f>IF(P2163="nio",0,IF(P2163&gt;0,VLOOKUP(K2163,'3-Productie normen'!A:W,VLOOKUP(P2163,'3-Productie normen'!$B$37:$C$59,2,FALSE),FALSE)))/VLOOKUP(B2163,'2-Kosten per locatie'!$A$11:$C$31,3,FALSE)</f>
        <v>0</v>
      </c>
      <c r="U2163" s="144">
        <f t="shared" si="168"/>
        <v>0</v>
      </c>
      <c r="V2163" s="145" t="str">
        <f>VLOOKUP(K2163,'3-Productie normen'!A:AG,29,FALSE)</f>
        <v>S</v>
      </c>
      <c r="W2163" s="145"/>
      <c r="X2163" s="146"/>
      <c r="Y2163" s="147">
        <f t="shared" si="169"/>
        <v>1680</v>
      </c>
    </row>
    <row r="2164" spans="1:25" s="148" customFormat="1" ht="13.9" customHeight="1">
      <c r="A2164" s="137">
        <v>2164</v>
      </c>
      <c r="B2164" s="138" t="s">
        <v>2358</v>
      </c>
      <c r="C2164" s="138" t="s">
        <v>2356</v>
      </c>
      <c r="D2164" s="138"/>
      <c r="E2164" s="2">
        <v>0</v>
      </c>
      <c r="F2164" s="2" t="s">
        <v>3052</v>
      </c>
      <c r="G2164" s="2"/>
      <c r="H2164" s="2"/>
      <c r="I2164" s="139"/>
      <c r="J2164" s="139" t="s">
        <v>2134</v>
      </c>
      <c r="K2164" s="139" t="s">
        <v>259</v>
      </c>
      <c r="L2164" s="139" t="s">
        <v>3053</v>
      </c>
      <c r="M2164" s="140"/>
      <c r="N2164" s="141">
        <v>8</v>
      </c>
      <c r="O2164" s="142">
        <f t="shared" si="165"/>
        <v>0</v>
      </c>
      <c r="P2164" s="2" t="s">
        <v>477</v>
      </c>
      <c r="Q2164" s="2"/>
      <c r="R2164" s="143">
        <f t="shared" si="166"/>
        <v>0</v>
      </c>
      <c r="S2164" s="143">
        <f t="shared" si="167"/>
        <v>0</v>
      </c>
      <c r="T2164" s="144">
        <f>IF(P2164="nio",0,IF(P2164&gt;0,VLOOKUP(K2164,'3-Productie normen'!A:W,VLOOKUP(P2164,'3-Productie normen'!$B$37:$C$59,2,FALSE),FALSE)))/VLOOKUP(B2164,'2-Kosten per locatie'!$A$11:$C$31,3,FALSE)</f>
        <v>0</v>
      </c>
      <c r="U2164" s="144">
        <f t="shared" si="168"/>
        <v>0</v>
      </c>
      <c r="V2164" s="145">
        <f>VLOOKUP(K2164,'3-Productie normen'!A:AG,29,FALSE)</f>
        <v>0</v>
      </c>
      <c r="W2164" s="145"/>
      <c r="X2164" s="146"/>
      <c r="Y2164" s="147">
        <f t="shared" si="169"/>
        <v>0</v>
      </c>
    </row>
    <row r="2165" spans="1:25" s="148" customFormat="1" ht="13.9" customHeight="1">
      <c r="A2165" s="137">
        <v>2165</v>
      </c>
      <c r="B2165" s="138" t="s">
        <v>2358</v>
      </c>
      <c r="C2165" s="138" t="s">
        <v>2356</v>
      </c>
      <c r="D2165" s="138"/>
      <c r="E2165" s="2">
        <v>0</v>
      </c>
      <c r="F2165" s="2" t="s">
        <v>3052</v>
      </c>
      <c r="G2165" s="2"/>
      <c r="H2165" s="2"/>
      <c r="I2165" s="139"/>
      <c r="J2165" s="139" t="s">
        <v>2134</v>
      </c>
      <c r="K2165" s="139" t="s">
        <v>259</v>
      </c>
      <c r="L2165" s="139" t="s">
        <v>3053</v>
      </c>
      <c r="M2165" s="140"/>
      <c r="N2165" s="141">
        <v>12</v>
      </c>
      <c r="O2165" s="142">
        <f t="shared" si="165"/>
        <v>0</v>
      </c>
      <c r="P2165" s="2" t="s">
        <v>477</v>
      </c>
      <c r="Q2165" s="2"/>
      <c r="R2165" s="143">
        <f t="shared" si="166"/>
        <v>0</v>
      </c>
      <c r="S2165" s="143">
        <f t="shared" si="167"/>
        <v>0</v>
      </c>
      <c r="T2165" s="144">
        <f>IF(P2165="nio",0,IF(P2165&gt;0,VLOOKUP(K2165,'3-Productie normen'!A:W,VLOOKUP(P2165,'3-Productie normen'!$B$37:$C$59,2,FALSE),FALSE)))/VLOOKUP(B2165,'2-Kosten per locatie'!$A$11:$C$31,3,FALSE)</f>
        <v>0</v>
      </c>
      <c r="U2165" s="144">
        <f t="shared" si="168"/>
        <v>0</v>
      </c>
      <c r="V2165" s="145">
        <f>VLOOKUP(K2165,'3-Productie normen'!A:AG,29,FALSE)</f>
        <v>0</v>
      </c>
      <c r="W2165" s="145"/>
      <c r="X2165" s="146"/>
      <c r="Y2165" s="147">
        <f t="shared" si="169"/>
        <v>0</v>
      </c>
    </row>
    <row r="2166" spans="1:25" s="148" customFormat="1" ht="13.9" customHeight="1">
      <c r="A2166" s="137">
        <v>2166</v>
      </c>
      <c r="B2166" s="138" t="s">
        <v>2358</v>
      </c>
      <c r="C2166" s="138" t="s">
        <v>2356</v>
      </c>
      <c r="D2166" s="138"/>
      <c r="E2166" s="2">
        <v>0</v>
      </c>
      <c r="F2166" s="2" t="s">
        <v>3052</v>
      </c>
      <c r="G2166" s="2"/>
      <c r="H2166" s="2"/>
      <c r="I2166" s="139"/>
      <c r="J2166" s="139" t="s">
        <v>337</v>
      </c>
      <c r="K2166" s="139" t="s">
        <v>478</v>
      </c>
      <c r="L2166" s="139" t="s">
        <v>3053</v>
      </c>
      <c r="M2166" s="140" t="s">
        <v>8160</v>
      </c>
      <c r="N2166" s="141">
        <v>13</v>
      </c>
      <c r="O2166" s="142">
        <f t="shared" si="165"/>
        <v>84</v>
      </c>
      <c r="P2166" s="2">
        <v>84</v>
      </c>
      <c r="Q2166" s="2"/>
      <c r="R2166" s="143" t="e">
        <f t="shared" si="166"/>
        <v>#DIV/0!</v>
      </c>
      <c r="S2166" s="143">
        <f t="shared" si="167"/>
        <v>0</v>
      </c>
      <c r="T2166" s="144">
        <f>IF(P2166="nio",0,IF(P2166&gt;0,VLOOKUP(K2166,'3-Productie normen'!A:W,VLOOKUP(P2166,'3-Productie normen'!$B$37:$C$59,2,FALSE),FALSE)))/VLOOKUP(B2166,'2-Kosten per locatie'!$A$11:$C$31,3,FALSE)</f>
        <v>0</v>
      </c>
      <c r="U2166" s="144">
        <f t="shared" si="168"/>
        <v>0</v>
      </c>
      <c r="V2166" s="145" t="str">
        <f>VLOOKUP(K2166,'3-Productie normen'!A:AG,29,FALSE)</f>
        <v>B</v>
      </c>
      <c r="W2166" s="145"/>
      <c r="X2166" s="146"/>
      <c r="Y2166" s="147">
        <f t="shared" si="169"/>
        <v>1092</v>
      </c>
    </row>
    <row r="2167" spans="1:25" s="148" customFormat="1" ht="13.9" customHeight="1">
      <c r="A2167" s="137">
        <v>2167</v>
      </c>
      <c r="B2167" s="138" t="s">
        <v>2358</v>
      </c>
      <c r="C2167" s="138" t="s">
        <v>2356</v>
      </c>
      <c r="D2167" s="138"/>
      <c r="E2167" s="2">
        <v>0</v>
      </c>
      <c r="F2167" s="2" t="s">
        <v>3052</v>
      </c>
      <c r="G2167" s="2"/>
      <c r="H2167" s="2"/>
      <c r="I2167" s="139"/>
      <c r="J2167" s="139" t="s">
        <v>337</v>
      </c>
      <c r="K2167" s="139" t="s">
        <v>478</v>
      </c>
      <c r="L2167" s="139" t="s">
        <v>3053</v>
      </c>
      <c r="M2167" s="140" t="s">
        <v>8160</v>
      </c>
      <c r="N2167" s="141">
        <v>23</v>
      </c>
      <c r="O2167" s="142">
        <f t="shared" si="165"/>
        <v>84</v>
      </c>
      <c r="P2167" s="2">
        <v>84</v>
      </c>
      <c r="Q2167" s="2"/>
      <c r="R2167" s="143" t="e">
        <f t="shared" si="166"/>
        <v>#DIV/0!</v>
      </c>
      <c r="S2167" s="143">
        <f t="shared" si="167"/>
        <v>0</v>
      </c>
      <c r="T2167" s="144">
        <f>IF(P2167="nio",0,IF(P2167&gt;0,VLOOKUP(K2167,'3-Productie normen'!A:W,VLOOKUP(P2167,'3-Productie normen'!$B$37:$C$59,2,FALSE),FALSE)))/VLOOKUP(B2167,'2-Kosten per locatie'!$A$11:$C$31,3,FALSE)</f>
        <v>0</v>
      </c>
      <c r="U2167" s="144">
        <f t="shared" si="168"/>
        <v>0</v>
      </c>
      <c r="V2167" s="145" t="str">
        <f>VLOOKUP(K2167,'3-Productie normen'!A:AG,29,FALSE)</f>
        <v>B</v>
      </c>
      <c r="W2167" s="145"/>
      <c r="X2167" s="146"/>
      <c r="Y2167" s="147">
        <f t="shared" si="169"/>
        <v>1932</v>
      </c>
    </row>
    <row r="2168" spans="1:25" s="148" customFormat="1" ht="13.9" customHeight="1">
      <c r="A2168" s="137">
        <v>2168</v>
      </c>
      <c r="B2168" s="138" t="s">
        <v>2358</v>
      </c>
      <c r="C2168" s="138" t="s">
        <v>2356</v>
      </c>
      <c r="D2168" s="138"/>
      <c r="E2168" s="2">
        <v>0</v>
      </c>
      <c r="F2168" s="2" t="s">
        <v>3052</v>
      </c>
      <c r="G2168" s="2"/>
      <c r="H2168" s="2"/>
      <c r="I2168" s="139"/>
      <c r="J2168" s="139" t="s">
        <v>57</v>
      </c>
      <c r="K2168" s="139" t="s">
        <v>259</v>
      </c>
      <c r="L2168" s="139" t="s">
        <v>3053</v>
      </c>
      <c r="M2168" s="140"/>
      <c r="N2168" s="141">
        <v>5</v>
      </c>
      <c r="O2168" s="142">
        <f t="shared" si="165"/>
        <v>0</v>
      </c>
      <c r="P2168" s="2" t="s">
        <v>477</v>
      </c>
      <c r="Q2168" s="2"/>
      <c r="R2168" s="143">
        <f t="shared" si="166"/>
        <v>0</v>
      </c>
      <c r="S2168" s="143">
        <f t="shared" si="167"/>
        <v>0</v>
      </c>
      <c r="T2168" s="144">
        <f>IF(P2168="nio",0,IF(P2168&gt;0,VLOOKUP(K2168,'3-Productie normen'!A:W,VLOOKUP(P2168,'3-Productie normen'!$B$37:$C$59,2,FALSE),FALSE)))/VLOOKUP(B2168,'2-Kosten per locatie'!$A$11:$C$31,3,FALSE)</f>
        <v>0</v>
      </c>
      <c r="U2168" s="144">
        <f t="shared" si="168"/>
        <v>0</v>
      </c>
      <c r="V2168" s="145">
        <f>VLOOKUP(K2168,'3-Productie normen'!A:AG,29,FALSE)</f>
        <v>0</v>
      </c>
      <c r="W2168" s="145"/>
      <c r="X2168" s="146"/>
      <c r="Y2168" s="147">
        <f t="shared" si="169"/>
        <v>0</v>
      </c>
    </row>
    <row r="2169" spans="1:25" s="148" customFormat="1" ht="13.9" customHeight="1">
      <c r="A2169" s="137">
        <v>2169</v>
      </c>
      <c r="B2169" s="138" t="s">
        <v>2358</v>
      </c>
      <c r="C2169" s="138" t="s">
        <v>2356</v>
      </c>
      <c r="D2169" s="138"/>
      <c r="E2169" s="2">
        <v>0</v>
      </c>
      <c r="F2169" s="2" t="s">
        <v>3052</v>
      </c>
      <c r="G2169" s="2"/>
      <c r="H2169" s="2"/>
      <c r="I2169" s="139"/>
      <c r="J2169" s="139" t="s">
        <v>57</v>
      </c>
      <c r="K2169" s="139" t="s">
        <v>259</v>
      </c>
      <c r="L2169" s="139" t="s">
        <v>3053</v>
      </c>
      <c r="M2169" s="140"/>
      <c r="N2169" s="141">
        <v>9</v>
      </c>
      <c r="O2169" s="142">
        <f t="shared" si="165"/>
        <v>0</v>
      </c>
      <c r="P2169" s="2" t="s">
        <v>477</v>
      </c>
      <c r="Q2169" s="2"/>
      <c r="R2169" s="143">
        <f t="shared" si="166"/>
        <v>0</v>
      </c>
      <c r="S2169" s="143">
        <f t="shared" si="167"/>
        <v>0</v>
      </c>
      <c r="T2169" s="144">
        <f>IF(P2169="nio",0,IF(P2169&gt;0,VLOOKUP(K2169,'3-Productie normen'!A:W,VLOOKUP(P2169,'3-Productie normen'!$B$37:$C$59,2,FALSE),FALSE)))/VLOOKUP(B2169,'2-Kosten per locatie'!$A$11:$C$31,3,FALSE)</f>
        <v>0</v>
      </c>
      <c r="U2169" s="144">
        <f t="shared" si="168"/>
        <v>0</v>
      </c>
      <c r="V2169" s="145">
        <f>VLOOKUP(K2169,'3-Productie normen'!A:AG,29,FALSE)</f>
        <v>0</v>
      </c>
      <c r="W2169" s="145"/>
      <c r="X2169" s="146"/>
      <c r="Y2169" s="147">
        <f t="shared" si="169"/>
        <v>0</v>
      </c>
    </row>
    <row r="2170" spans="1:25" s="148" customFormat="1" ht="13.9" customHeight="1">
      <c r="A2170" s="137">
        <v>2170</v>
      </c>
      <c r="B2170" s="138" t="s">
        <v>2358</v>
      </c>
      <c r="C2170" s="138" t="s">
        <v>2356</v>
      </c>
      <c r="D2170" s="138"/>
      <c r="E2170" s="2">
        <v>0</v>
      </c>
      <c r="F2170" s="2" t="s">
        <v>3052</v>
      </c>
      <c r="G2170" s="2"/>
      <c r="H2170" s="2"/>
      <c r="I2170" s="139"/>
      <c r="J2170" s="139" t="s">
        <v>57</v>
      </c>
      <c r="K2170" s="139" t="s">
        <v>259</v>
      </c>
      <c r="L2170" s="139" t="s">
        <v>3053</v>
      </c>
      <c r="M2170" s="140"/>
      <c r="N2170" s="141">
        <v>9</v>
      </c>
      <c r="O2170" s="142">
        <f t="shared" si="165"/>
        <v>0</v>
      </c>
      <c r="P2170" s="2" t="s">
        <v>477</v>
      </c>
      <c r="Q2170" s="2"/>
      <c r="R2170" s="143">
        <f t="shared" si="166"/>
        <v>0</v>
      </c>
      <c r="S2170" s="143">
        <f t="shared" si="167"/>
        <v>0</v>
      </c>
      <c r="T2170" s="144">
        <f>IF(P2170="nio",0,IF(P2170&gt;0,VLOOKUP(K2170,'3-Productie normen'!A:W,VLOOKUP(P2170,'3-Productie normen'!$B$37:$C$59,2,FALSE),FALSE)))/VLOOKUP(B2170,'2-Kosten per locatie'!$A$11:$C$31,3,FALSE)</f>
        <v>0</v>
      </c>
      <c r="U2170" s="144">
        <f t="shared" si="168"/>
        <v>0</v>
      </c>
      <c r="V2170" s="145">
        <f>VLOOKUP(K2170,'3-Productie normen'!A:AG,29,FALSE)</f>
        <v>0</v>
      </c>
      <c r="W2170" s="145"/>
      <c r="X2170" s="146"/>
      <c r="Y2170" s="147">
        <f t="shared" si="169"/>
        <v>0</v>
      </c>
    </row>
    <row r="2171" spans="1:25" s="148" customFormat="1" ht="13.9" customHeight="1">
      <c r="A2171" s="137">
        <v>2171</v>
      </c>
      <c r="B2171" s="138" t="s">
        <v>2358</v>
      </c>
      <c r="C2171" s="138" t="s">
        <v>2356</v>
      </c>
      <c r="D2171" s="138"/>
      <c r="E2171" s="2">
        <v>0</v>
      </c>
      <c r="F2171" s="2" t="s">
        <v>3052</v>
      </c>
      <c r="G2171" s="2"/>
      <c r="H2171" s="2"/>
      <c r="I2171" s="139"/>
      <c r="J2171" s="139" t="s">
        <v>2134</v>
      </c>
      <c r="K2171" s="139" t="s">
        <v>259</v>
      </c>
      <c r="L2171" s="139" t="s">
        <v>3053</v>
      </c>
      <c r="M2171" s="140"/>
      <c r="N2171" s="141">
        <v>12</v>
      </c>
      <c r="O2171" s="142">
        <f t="shared" si="165"/>
        <v>0</v>
      </c>
      <c r="P2171" s="2" t="s">
        <v>477</v>
      </c>
      <c r="Q2171" s="2"/>
      <c r="R2171" s="143">
        <f t="shared" si="166"/>
        <v>0</v>
      </c>
      <c r="S2171" s="143">
        <f t="shared" si="167"/>
        <v>0</v>
      </c>
      <c r="T2171" s="144">
        <f>IF(P2171="nio",0,IF(P2171&gt;0,VLOOKUP(K2171,'3-Productie normen'!A:W,VLOOKUP(P2171,'3-Productie normen'!$B$37:$C$59,2,FALSE),FALSE)))/VLOOKUP(B2171,'2-Kosten per locatie'!$A$11:$C$31,3,FALSE)</f>
        <v>0</v>
      </c>
      <c r="U2171" s="144">
        <f t="shared" si="168"/>
        <v>0</v>
      </c>
      <c r="V2171" s="145">
        <f>VLOOKUP(K2171,'3-Productie normen'!A:AG,29,FALSE)</f>
        <v>0</v>
      </c>
      <c r="W2171" s="145"/>
      <c r="X2171" s="146"/>
      <c r="Y2171" s="147">
        <f t="shared" si="169"/>
        <v>0</v>
      </c>
    </row>
    <row r="2172" spans="1:25" s="148" customFormat="1" ht="13.9" customHeight="1">
      <c r="A2172" s="137">
        <v>2172</v>
      </c>
      <c r="B2172" s="138" t="s">
        <v>2358</v>
      </c>
      <c r="C2172" s="138" t="s">
        <v>2356</v>
      </c>
      <c r="D2172" s="138"/>
      <c r="E2172" s="2">
        <v>0</v>
      </c>
      <c r="F2172" s="2" t="s">
        <v>3052</v>
      </c>
      <c r="G2172" s="2"/>
      <c r="H2172" s="2"/>
      <c r="I2172" s="139"/>
      <c r="J2172" s="139" t="s">
        <v>2134</v>
      </c>
      <c r="K2172" s="139" t="s">
        <v>259</v>
      </c>
      <c r="L2172" s="139" t="s">
        <v>3053</v>
      </c>
      <c r="M2172" s="140"/>
      <c r="N2172" s="141">
        <v>8</v>
      </c>
      <c r="O2172" s="142">
        <f t="shared" si="165"/>
        <v>0</v>
      </c>
      <c r="P2172" s="2" t="s">
        <v>477</v>
      </c>
      <c r="Q2172" s="2"/>
      <c r="R2172" s="143">
        <f t="shared" si="166"/>
        <v>0</v>
      </c>
      <c r="S2172" s="143">
        <f t="shared" si="167"/>
        <v>0</v>
      </c>
      <c r="T2172" s="144">
        <f>IF(P2172="nio",0,IF(P2172&gt;0,VLOOKUP(K2172,'3-Productie normen'!A:W,VLOOKUP(P2172,'3-Productie normen'!$B$37:$C$59,2,FALSE),FALSE)))/VLOOKUP(B2172,'2-Kosten per locatie'!$A$11:$C$31,3,FALSE)</f>
        <v>0</v>
      </c>
      <c r="U2172" s="144">
        <f t="shared" si="168"/>
        <v>0</v>
      </c>
      <c r="V2172" s="145">
        <f>VLOOKUP(K2172,'3-Productie normen'!A:AG,29,FALSE)</f>
        <v>0</v>
      </c>
      <c r="W2172" s="145"/>
      <c r="X2172" s="146"/>
      <c r="Y2172" s="147">
        <f t="shared" si="169"/>
        <v>0</v>
      </c>
    </row>
    <row r="2173" spans="1:25" s="148" customFormat="1" ht="13.9" customHeight="1">
      <c r="A2173" s="137">
        <v>2173</v>
      </c>
      <c r="B2173" s="138" t="s">
        <v>2358</v>
      </c>
      <c r="C2173" s="138" t="s">
        <v>2356</v>
      </c>
      <c r="D2173" s="138"/>
      <c r="E2173" s="2">
        <v>0</v>
      </c>
      <c r="F2173" s="2" t="s">
        <v>3052</v>
      </c>
      <c r="G2173" s="2"/>
      <c r="H2173" s="2"/>
      <c r="I2173" s="139"/>
      <c r="J2173" s="139" t="s">
        <v>57</v>
      </c>
      <c r="K2173" s="139" t="s">
        <v>259</v>
      </c>
      <c r="L2173" s="139" t="s">
        <v>3053</v>
      </c>
      <c r="M2173" s="140"/>
      <c r="N2173" s="141">
        <v>8</v>
      </c>
      <c r="O2173" s="142">
        <f t="shared" si="165"/>
        <v>0</v>
      </c>
      <c r="P2173" s="2" t="s">
        <v>477</v>
      </c>
      <c r="Q2173" s="2"/>
      <c r="R2173" s="143">
        <f t="shared" si="166"/>
        <v>0</v>
      </c>
      <c r="S2173" s="143">
        <f t="shared" si="167"/>
        <v>0</v>
      </c>
      <c r="T2173" s="144">
        <f>IF(P2173="nio",0,IF(P2173&gt;0,VLOOKUP(K2173,'3-Productie normen'!A:W,VLOOKUP(P2173,'3-Productie normen'!$B$37:$C$59,2,FALSE),FALSE)))/VLOOKUP(B2173,'2-Kosten per locatie'!$A$11:$C$31,3,FALSE)</f>
        <v>0</v>
      </c>
      <c r="U2173" s="144">
        <f t="shared" si="168"/>
        <v>0</v>
      </c>
      <c r="V2173" s="145">
        <f>VLOOKUP(K2173,'3-Productie normen'!A:AG,29,FALSE)</f>
        <v>0</v>
      </c>
      <c r="W2173" s="145"/>
      <c r="X2173" s="146"/>
      <c r="Y2173" s="147">
        <f t="shared" si="169"/>
        <v>0</v>
      </c>
    </row>
    <row r="2174" spans="1:25" s="148" customFormat="1" ht="13.9" customHeight="1">
      <c r="A2174" s="137">
        <v>2174</v>
      </c>
      <c r="B2174" s="138" t="s">
        <v>2358</v>
      </c>
      <c r="C2174" s="138" t="s">
        <v>2356</v>
      </c>
      <c r="D2174" s="138"/>
      <c r="E2174" s="2">
        <v>0</v>
      </c>
      <c r="F2174" s="2" t="s">
        <v>3052</v>
      </c>
      <c r="G2174" s="2"/>
      <c r="H2174" s="2"/>
      <c r="I2174" s="139"/>
      <c r="J2174" s="139" t="s">
        <v>57</v>
      </c>
      <c r="K2174" s="139" t="s">
        <v>259</v>
      </c>
      <c r="L2174" s="139" t="s">
        <v>3053</v>
      </c>
      <c r="M2174" s="140"/>
      <c r="N2174" s="141">
        <v>6</v>
      </c>
      <c r="O2174" s="142">
        <f t="shared" si="165"/>
        <v>0</v>
      </c>
      <c r="P2174" s="2" t="s">
        <v>477</v>
      </c>
      <c r="Q2174" s="2"/>
      <c r="R2174" s="143">
        <f t="shared" si="166"/>
        <v>0</v>
      </c>
      <c r="S2174" s="143">
        <f t="shared" si="167"/>
        <v>0</v>
      </c>
      <c r="T2174" s="144">
        <f>IF(P2174="nio",0,IF(P2174&gt;0,VLOOKUP(K2174,'3-Productie normen'!A:W,VLOOKUP(P2174,'3-Productie normen'!$B$37:$C$59,2,FALSE),FALSE)))/VLOOKUP(B2174,'2-Kosten per locatie'!$A$11:$C$31,3,FALSE)</f>
        <v>0</v>
      </c>
      <c r="U2174" s="144">
        <f t="shared" si="168"/>
        <v>0</v>
      </c>
      <c r="V2174" s="145">
        <f>VLOOKUP(K2174,'3-Productie normen'!A:AG,29,FALSE)</f>
        <v>0</v>
      </c>
      <c r="W2174" s="145"/>
      <c r="X2174" s="146"/>
      <c r="Y2174" s="147">
        <f t="shared" si="169"/>
        <v>0</v>
      </c>
    </row>
    <row r="2175" spans="1:25" s="148" customFormat="1" ht="13.9" customHeight="1">
      <c r="A2175" s="137">
        <v>2175</v>
      </c>
      <c r="B2175" s="138" t="s">
        <v>2358</v>
      </c>
      <c r="C2175" s="138" t="s">
        <v>2356</v>
      </c>
      <c r="D2175" s="138"/>
      <c r="E2175" s="2">
        <v>0</v>
      </c>
      <c r="F2175" s="2" t="s">
        <v>3052</v>
      </c>
      <c r="G2175" s="2"/>
      <c r="H2175" s="2"/>
      <c r="I2175" s="139"/>
      <c r="J2175" s="139" t="s">
        <v>1459</v>
      </c>
      <c r="K2175" s="139" t="s">
        <v>267</v>
      </c>
      <c r="L2175" s="139" t="s">
        <v>3053</v>
      </c>
      <c r="M2175" s="140" t="s">
        <v>8160</v>
      </c>
      <c r="N2175" s="141">
        <v>3</v>
      </c>
      <c r="O2175" s="142">
        <f t="shared" si="165"/>
        <v>2</v>
      </c>
      <c r="P2175" s="2">
        <v>2</v>
      </c>
      <c r="Q2175" s="2"/>
      <c r="R2175" s="143" t="e">
        <f t="shared" si="166"/>
        <v>#DIV/0!</v>
      </c>
      <c r="S2175" s="143">
        <f t="shared" si="167"/>
        <v>0</v>
      </c>
      <c r="T2175" s="144">
        <f>IF(P2175="nio",0,IF(P2175&gt;0,VLOOKUP(K2175,'3-Productie normen'!A:W,VLOOKUP(P2175,'3-Productie normen'!$B$37:$C$59,2,FALSE),FALSE)))/VLOOKUP(B2175,'2-Kosten per locatie'!$A$11:$C$31,3,FALSE)</f>
        <v>0</v>
      </c>
      <c r="U2175" s="144">
        <f t="shared" si="168"/>
        <v>0</v>
      </c>
      <c r="V2175" s="145" t="str">
        <f>VLOOKUP(K2175,'3-Productie normen'!A:AG,29,FALSE)</f>
        <v>V</v>
      </c>
      <c r="W2175" s="145"/>
      <c r="X2175" s="146"/>
      <c r="Y2175" s="147">
        <f t="shared" si="169"/>
        <v>6</v>
      </c>
    </row>
    <row r="2176" spans="1:25" s="148" customFormat="1" ht="13.9" customHeight="1">
      <c r="A2176" s="137">
        <v>2176</v>
      </c>
      <c r="B2176" s="138" t="s">
        <v>2358</v>
      </c>
      <c r="C2176" s="138" t="s">
        <v>2356</v>
      </c>
      <c r="D2176" s="138"/>
      <c r="E2176" s="2">
        <v>0</v>
      </c>
      <c r="F2176" s="2" t="s">
        <v>3052</v>
      </c>
      <c r="G2176" s="2"/>
      <c r="H2176" s="2"/>
      <c r="I2176" s="139"/>
      <c r="J2176" s="139" t="s">
        <v>3075</v>
      </c>
      <c r="K2176" s="139" t="s">
        <v>478</v>
      </c>
      <c r="L2176" s="139" t="s">
        <v>3053</v>
      </c>
      <c r="M2176" s="140" t="s">
        <v>8160</v>
      </c>
      <c r="N2176" s="141">
        <v>8</v>
      </c>
      <c r="O2176" s="142">
        <f t="shared" si="165"/>
        <v>84</v>
      </c>
      <c r="P2176" s="2">
        <v>84</v>
      </c>
      <c r="Q2176" s="2"/>
      <c r="R2176" s="143" t="e">
        <f t="shared" si="166"/>
        <v>#DIV/0!</v>
      </c>
      <c r="S2176" s="143">
        <f t="shared" si="167"/>
        <v>0</v>
      </c>
      <c r="T2176" s="144">
        <f>IF(P2176="nio",0,IF(P2176&gt;0,VLOOKUP(K2176,'3-Productie normen'!A:W,VLOOKUP(P2176,'3-Productie normen'!$B$37:$C$59,2,FALSE),FALSE)))/VLOOKUP(B2176,'2-Kosten per locatie'!$A$11:$C$31,3,FALSE)</f>
        <v>0</v>
      </c>
      <c r="U2176" s="144">
        <f t="shared" si="168"/>
        <v>0</v>
      </c>
      <c r="V2176" s="145" t="str">
        <f>VLOOKUP(K2176,'3-Productie normen'!A:AG,29,FALSE)</f>
        <v>B</v>
      </c>
      <c r="W2176" s="145"/>
      <c r="X2176" s="146"/>
      <c r="Y2176" s="147">
        <f t="shared" si="169"/>
        <v>672</v>
      </c>
    </row>
    <row r="2177" spans="1:25" s="148" customFormat="1" ht="13.9" customHeight="1">
      <c r="A2177" s="137">
        <v>2177</v>
      </c>
      <c r="B2177" s="138" t="s">
        <v>2358</v>
      </c>
      <c r="C2177" s="138" t="s">
        <v>2356</v>
      </c>
      <c r="D2177" s="138"/>
      <c r="E2177" s="2">
        <v>0</v>
      </c>
      <c r="F2177" s="2" t="s">
        <v>3052</v>
      </c>
      <c r="G2177" s="2"/>
      <c r="H2177" s="2"/>
      <c r="I2177" s="139"/>
      <c r="J2177" s="139" t="s">
        <v>57</v>
      </c>
      <c r="K2177" s="139" t="s">
        <v>259</v>
      </c>
      <c r="L2177" s="139" t="s">
        <v>3053</v>
      </c>
      <c r="M2177" s="140"/>
      <c r="N2177" s="141">
        <v>8</v>
      </c>
      <c r="O2177" s="142">
        <f t="shared" si="165"/>
        <v>0</v>
      </c>
      <c r="P2177" s="2" t="s">
        <v>477</v>
      </c>
      <c r="Q2177" s="2"/>
      <c r="R2177" s="143">
        <f t="shared" si="166"/>
        <v>0</v>
      </c>
      <c r="S2177" s="143">
        <f t="shared" si="167"/>
        <v>0</v>
      </c>
      <c r="T2177" s="144">
        <f>IF(P2177="nio",0,IF(P2177&gt;0,VLOOKUP(K2177,'3-Productie normen'!A:W,VLOOKUP(P2177,'3-Productie normen'!$B$37:$C$59,2,FALSE),FALSE)))/VLOOKUP(B2177,'2-Kosten per locatie'!$A$11:$C$31,3,FALSE)</f>
        <v>0</v>
      </c>
      <c r="U2177" s="144">
        <f t="shared" si="168"/>
        <v>0</v>
      </c>
      <c r="V2177" s="145">
        <f>VLOOKUP(K2177,'3-Productie normen'!A:AG,29,FALSE)</f>
        <v>0</v>
      </c>
      <c r="W2177" s="145"/>
      <c r="X2177" s="146"/>
      <c r="Y2177" s="147">
        <f t="shared" si="169"/>
        <v>0</v>
      </c>
    </row>
    <row r="2178" spans="1:25" s="148" customFormat="1" ht="13.9" customHeight="1">
      <c r="A2178" s="137">
        <v>2178</v>
      </c>
      <c r="B2178" s="138" t="s">
        <v>2358</v>
      </c>
      <c r="C2178" s="138" t="s">
        <v>2356</v>
      </c>
      <c r="D2178" s="138"/>
      <c r="E2178" s="2">
        <v>0</v>
      </c>
      <c r="F2178" s="2" t="s">
        <v>3052</v>
      </c>
      <c r="G2178" s="2"/>
      <c r="H2178" s="2"/>
      <c r="I2178" s="139"/>
      <c r="J2178" s="139" t="s">
        <v>2134</v>
      </c>
      <c r="K2178" s="139" t="s">
        <v>259</v>
      </c>
      <c r="L2178" s="139" t="s">
        <v>3053</v>
      </c>
      <c r="M2178" s="140"/>
      <c r="N2178" s="141">
        <v>12</v>
      </c>
      <c r="O2178" s="142">
        <f t="shared" si="165"/>
        <v>0</v>
      </c>
      <c r="P2178" s="2" t="s">
        <v>477</v>
      </c>
      <c r="Q2178" s="2"/>
      <c r="R2178" s="143">
        <f t="shared" si="166"/>
        <v>0</v>
      </c>
      <c r="S2178" s="143">
        <f t="shared" si="167"/>
        <v>0</v>
      </c>
      <c r="T2178" s="144">
        <f>IF(P2178="nio",0,IF(P2178&gt;0,VLOOKUP(K2178,'3-Productie normen'!A:W,VLOOKUP(P2178,'3-Productie normen'!$B$37:$C$59,2,FALSE),FALSE)))/VLOOKUP(B2178,'2-Kosten per locatie'!$A$11:$C$31,3,FALSE)</f>
        <v>0</v>
      </c>
      <c r="U2178" s="144">
        <f t="shared" si="168"/>
        <v>0</v>
      </c>
      <c r="V2178" s="145">
        <f>VLOOKUP(K2178,'3-Productie normen'!A:AG,29,FALSE)</f>
        <v>0</v>
      </c>
      <c r="W2178" s="145"/>
      <c r="X2178" s="146"/>
      <c r="Y2178" s="147">
        <f t="shared" si="169"/>
        <v>0</v>
      </c>
    </row>
    <row r="2179" spans="1:25" s="148" customFormat="1" ht="13.9" customHeight="1">
      <c r="A2179" s="137">
        <v>2179</v>
      </c>
      <c r="B2179" s="138" t="s">
        <v>2358</v>
      </c>
      <c r="C2179" s="138" t="s">
        <v>2356</v>
      </c>
      <c r="D2179" s="138"/>
      <c r="E2179" s="2">
        <v>0</v>
      </c>
      <c r="F2179" s="2" t="s">
        <v>3052</v>
      </c>
      <c r="G2179" s="2"/>
      <c r="H2179" s="2"/>
      <c r="I2179" s="139"/>
      <c r="J2179" s="139" t="s">
        <v>2134</v>
      </c>
      <c r="K2179" s="139" t="s">
        <v>259</v>
      </c>
      <c r="L2179" s="139" t="s">
        <v>3053</v>
      </c>
      <c r="M2179" s="140"/>
      <c r="N2179" s="141">
        <v>8</v>
      </c>
      <c r="O2179" s="142">
        <f t="shared" si="165"/>
        <v>0</v>
      </c>
      <c r="P2179" s="2" t="s">
        <v>477</v>
      </c>
      <c r="Q2179" s="2"/>
      <c r="R2179" s="143">
        <f t="shared" si="166"/>
        <v>0</v>
      </c>
      <c r="S2179" s="143">
        <f t="shared" si="167"/>
        <v>0</v>
      </c>
      <c r="T2179" s="144">
        <f>IF(P2179="nio",0,IF(P2179&gt;0,VLOOKUP(K2179,'3-Productie normen'!A:W,VLOOKUP(P2179,'3-Productie normen'!$B$37:$C$59,2,FALSE),FALSE)))/VLOOKUP(B2179,'2-Kosten per locatie'!$A$11:$C$31,3,FALSE)</f>
        <v>0</v>
      </c>
      <c r="U2179" s="144">
        <f t="shared" si="168"/>
        <v>0</v>
      </c>
      <c r="V2179" s="145">
        <f>VLOOKUP(K2179,'3-Productie normen'!A:AG,29,FALSE)</f>
        <v>0</v>
      </c>
      <c r="W2179" s="145"/>
      <c r="X2179" s="146"/>
      <c r="Y2179" s="147">
        <f t="shared" si="169"/>
        <v>0</v>
      </c>
    </row>
    <row r="2180" spans="1:25" s="148" customFormat="1" ht="13.9" customHeight="1">
      <c r="A2180" s="137">
        <v>2180</v>
      </c>
      <c r="B2180" s="138" t="s">
        <v>2358</v>
      </c>
      <c r="C2180" s="138" t="s">
        <v>2356</v>
      </c>
      <c r="D2180" s="138"/>
      <c r="E2180" s="2">
        <v>0</v>
      </c>
      <c r="F2180" s="2" t="s">
        <v>3052</v>
      </c>
      <c r="G2180" s="2"/>
      <c r="H2180" s="2"/>
      <c r="I2180" s="139"/>
      <c r="J2180" s="139" t="s">
        <v>253</v>
      </c>
      <c r="K2180" s="139" t="s">
        <v>4571</v>
      </c>
      <c r="L2180" s="139" t="s">
        <v>3053</v>
      </c>
      <c r="M2180" s="140" t="s">
        <v>8160</v>
      </c>
      <c r="N2180" s="141">
        <v>12</v>
      </c>
      <c r="O2180" s="142">
        <f t="shared" si="165"/>
        <v>210</v>
      </c>
      <c r="P2180" s="2">
        <v>210</v>
      </c>
      <c r="Q2180" s="2"/>
      <c r="R2180" s="143" t="e">
        <f t="shared" si="166"/>
        <v>#DIV/0!</v>
      </c>
      <c r="S2180" s="143">
        <f t="shared" si="167"/>
        <v>0</v>
      </c>
      <c r="T2180" s="144">
        <f>IF(P2180="nio",0,IF(P2180&gt;0,VLOOKUP(K2180,'3-Productie normen'!A:W,VLOOKUP(P2180,'3-Productie normen'!$B$37:$C$59,2,FALSE),FALSE)))/VLOOKUP(B2180,'2-Kosten per locatie'!$A$11:$C$31,3,FALSE)</f>
        <v>0</v>
      </c>
      <c r="U2180" s="144">
        <f t="shared" si="168"/>
        <v>0</v>
      </c>
      <c r="V2180" s="145" t="str">
        <f>VLOOKUP(K2180,'3-Productie normen'!A:AG,29,FALSE)</f>
        <v>V</v>
      </c>
      <c r="W2180" s="145"/>
      <c r="X2180" s="146"/>
      <c r="Y2180" s="147">
        <f t="shared" si="169"/>
        <v>2520</v>
      </c>
    </row>
    <row r="2181" spans="1:25" s="148" customFormat="1" ht="13.9" customHeight="1">
      <c r="A2181" s="137">
        <v>2181</v>
      </c>
      <c r="B2181" s="138" t="s">
        <v>2358</v>
      </c>
      <c r="C2181" s="138" t="s">
        <v>2356</v>
      </c>
      <c r="D2181" s="138"/>
      <c r="E2181" s="2">
        <v>0</v>
      </c>
      <c r="F2181" s="2" t="s">
        <v>3052</v>
      </c>
      <c r="G2181" s="2"/>
      <c r="H2181" s="2"/>
      <c r="I2181" s="139"/>
      <c r="J2181" s="139" t="s">
        <v>3076</v>
      </c>
      <c r="K2181" s="139" t="s">
        <v>290</v>
      </c>
      <c r="L2181" s="139" t="s">
        <v>3053</v>
      </c>
      <c r="M2181" s="140" t="s">
        <v>8160</v>
      </c>
      <c r="N2181" s="141">
        <v>213</v>
      </c>
      <c r="O2181" s="142">
        <f t="shared" si="165"/>
        <v>210</v>
      </c>
      <c r="P2181" s="2">
        <v>210</v>
      </c>
      <c r="Q2181" s="2"/>
      <c r="R2181" s="143" t="e">
        <f t="shared" si="166"/>
        <v>#DIV/0!</v>
      </c>
      <c r="S2181" s="143">
        <f t="shared" si="167"/>
        <v>0</v>
      </c>
      <c r="T2181" s="144">
        <f>IF(P2181="nio",0,IF(P2181&gt;0,VLOOKUP(K2181,'3-Productie normen'!A:W,VLOOKUP(P2181,'3-Productie normen'!$B$37:$C$59,2,FALSE),FALSE)))/VLOOKUP(B2181,'2-Kosten per locatie'!$A$11:$C$31,3,FALSE)</f>
        <v>0</v>
      </c>
      <c r="U2181" s="144">
        <f t="shared" si="168"/>
        <v>0</v>
      </c>
      <c r="V2181" s="145" t="str">
        <f>VLOOKUP(K2181,'3-Productie normen'!A:AG,29,FALSE)</f>
        <v>V</v>
      </c>
      <c r="W2181" s="145"/>
      <c r="X2181" s="146"/>
      <c r="Y2181" s="147">
        <f t="shared" si="169"/>
        <v>44730</v>
      </c>
    </row>
    <row r="2182" spans="1:25" s="148" customFormat="1" ht="13.9" customHeight="1">
      <c r="A2182" s="137">
        <v>2182</v>
      </c>
      <c r="B2182" s="138" t="s">
        <v>2358</v>
      </c>
      <c r="C2182" s="138" t="s">
        <v>2356</v>
      </c>
      <c r="D2182" s="138"/>
      <c r="E2182" s="2">
        <v>0</v>
      </c>
      <c r="F2182" s="2" t="s">
        <v>3077</v>
      </c>
      <c r="G2182" s="2"/>
      <c r="H2182" s="2"/>
      <c r="I2182" s="139"/>
      <c r="J2182" s="139" t="s">
        <v>3078</v>
      </c>
      <c r="K2182" s="139" t="s">
        <v>612</v>
      </c>
      <c r="L2182" s="139" t="s">
        <v>3053</v>
      </c>
      <c r="M2182" s="140" t="s">
        <v>8160</v>
      </c>
      <c r="N2182" s="141">
        <v>51</v>
      </c>
      <c r="O2182" s="142">
        <f t="shared" si="165"/>
        <v>210</v>
      </c>
      <c r="P2182" s="2">
        <v>210</v>
      </c>
      <c r="Q2182" s="2"/>
      <c r="R2182" s="143" t="e">
        <f t="shared" si="166"/>
        <v>#DIV/0!</v>
      </c>
      <c r="S2182" s="143">
        <f t="shared" si="167"/>
        <v>0</v>
      </c>
      <c r="T2182" s="144">
        <f>IF(P2182="nio",0,IF(P2182&gt;0,VLOOKUP(K2182,'3-Productie normen'!A:W,VLOOKUP(P2182,'3-Productie normen'!$B$37:$C$59,2,FALSE),FALSE)))/VLOOKUP(B2182,'2-Kosten per locatie'!$A$11:$C$31,3,FALSE)</f>
        <v>0</v>
      </c>
      <c r="U2182" s="144">
        <f t="shared" si="168"/>
        <v>0</v>
      </c>
      <c r="V2182" s="145" t="str">
        <f>VLOOKUP(K2182,'3-Productie normen'!A:AG,29,FALSE)</f>
        <v>L</v>
      </c>
      <c r="W2182" s="145"/>
      <c r="X2182" s="146"/>
      <c r="Y2182" s="147">
        <f t="shared" si="169"/>
        <v>10710</v>
      </c>
    </row>
    <row r="2183" spans="1:25" s="148" customFormat="1" ht="13.9" customHeight="1">
      <c r="A2183" s="137">
        <v>2183</v>
      </c>
      <c r="B2183" s="138" t="s">
        <v>2358</v>
      </c>
      <c r="C2183" s="138" t="s">
        <v>2356</v>
      </c>
      <c r="D2183" s="138"/>
      <c r="E2183" s="2">
        <v>0</v>
      </c>
      <c r="F2183" s="2" t="s">
        <v>3077</v>
      </c>
      <c r="G2183" s="2"/>
      <c r="H2183" s="2"/>
      <c r="I2183" s="139"/>
      <c r="J2183" s="139" t="s">
        <v>3078</v>
      </c>
      <c r="K2183" s="139" t="s">
        <v>612</v>
      </c>
      <c r="L2183" s="139" t="s">
        <v>3053</v>
      </c>
      <c r="M2183" s="140" t="s">
        <v>8160</v>
      </c>
      <c r="N2183" s="141">
        <v>51</v>
      </c>
      <c r="O2183" s="142">
        <f t="shared" si="165"/>
        <v>210</v>
      </c>
      <c r="P2183" s="2">
        <v>210</v>
      </c>
      <c r="Q2183" s="2"/>
      <c r="R2183" s="143" t="e">
        <f t="shared" si="166"/>
        <v>#DIV/0!</v>
      </c>
      <c r="S2183" s="143">
        <f t="shared" si="167"/>
        <v>0</v>
      </c>
      <c r="T2183" s="144">
        <f>IF(P2183="nio",0,IF(P2183&gt;0,VLOOKUP(K2183,'3-Productie normen'!A:W,VLOOKUP(P2183,'3-Productie normen'!$B$37:$C$59,2,FALSE),FALSE)))/VLOOKUP(B2183,'2-Kosten per locatie'!$A$11:$C$31,3,FALSE)</f>
        <v>0</v>
      </c>
      <c r="U2183" s="144">
        <f t="shared" si="168"/>
        <v>0</v>
      </c>
      <c r="V2183" s="145" t="str">
        <f>VLOOKUP(K2183,'3-Productie normen'!A:AG,29,FALSE)</f>
        <v>L</v>
      </c>
      <c r="W2183" s="145"/>
      <c r="X2183" s="146"/>
      <c r="Y2183" s="147">
        <f t="shared" si="169"/>
        <v>10710</v>
      </c>
    </row>
    <row r="2184" spans="1:25" s="148" customFormat="1" ht="13.9" customHeight="1">
      <c r="A2184" s="137">
        <v>2184</v>
      </c>
      <c r="B2184" s="138" t="s">
        <v>2358</v>
      </c>
      <c r="C2184" s="138" t="s">
        <v>2356</v>
      </c>
      <c r="D2184" s="138"/>
      <c r="E2184" s="2">
        <v>0</v>
      </c>
      <c r="F2184" s="2" t="s">
        <v>3077</v>
      </c>
      <c r="G2184" s="2"/>
      <c r="H2184" s="2"/>
      <c r="I2184" s="139"/>
      <c r="J2184" s="139" t="s">
        <v>3078</v>
      </c>
      <c r="K2184" s="139" t="s">
        <v>612</v>
      </c>
      <c r="L2184" s="139" t="s">
        <v>3053</v>
      </c>
      <c r="M2184" s="140" t="s">
        <v>8160</v>
      </c>
      <c r="N2184" s="141">
        <v>51</v>
      </c>
      <c r="O2184" s="142">
        <f t="shared" si="165"/>
        <v>210</v>
      </c>
      <c r="P2184" s="2">
        <v>210</v>
      </c>
      <c r="Q2184" s="2"/>
      <c r="R2184" s="143" t="e">
        <f t="shared" si="166"/>
        <v>#DIV/0!</v>
      </c>
      <c r="S2184" s="143">
        <f t="shared" si="167"/>
        <v>0</v>
      </c>
      <c r="T2184" s="144">
        <f>IF(P2184="nio",0,IF(P2184&gt;0,VLOOKUP(K2184,'3-Productie normen'!A:W,VLOOKUP(P2184,'3-Productie normen'!$B$37:$C$59,2,FALSE),FALSE)))/VLOOKUP(B2184,'2-Kosten per locatie'!$A$11:$C$31,3,FALSE)</f>
        <v>0</v>
      </c>
      <c r="U2184" s="144">
        <f t="shared" si="168"/>
        <v>0</v>
      </c>
      <c r="V2184" s="145" t="str">
        <f>VLOOKUP(K2184,'3-Productie normen'!A:AG,29,FALSE)</f>
        <v>L</v>
      </c>
      <c r="W2184" s="145"/>
      <c r="X2184" s="146"/>
      <c r="Y2184" s="147">
        <f t="shared" si="169"/>
        <v>10710</v>
      </c>
    </row>
    <row r="2185" spans="1:25" s="148" customFormat="1" ht="13.9" customHeight="1">
      <c r="A2185" s="137">
        <v>2185</v>
      </c>
      <c r="B2185" s="138" t="s">
        <v>2358</v>
      </c>
      <c r="C2185" s="138" t="s">
        <v>2356</v>
      </c>
      <c r="D2185" s="138"/>
      <c r="E2185" s="2">
        <v>0</v>
      </c>
      <c r="F2185" s="2" t="s">
        <v>3077</v>
      </c>
      <c r="G2185" s="2"/>
      <c r="H2185" s="2"/>
      <c r="I2185" s="139"/>
      <c r="J2185" s="139" t="s">
        <v>3079</v>
      </c>
      <c r="K2185" s="139" t="s">
        <v>612</v>
      </c>
      <c r="L2185" s="139" t="s">
        <v>3053</v>
      </c>
      <c r="M2185" s="140" t="s">
        <v>8160</v>
      </c>
      <c r="N2185" s="141">
        <v>69</v>
      </c>
      <c r="O2185" s="142">
        <f t="shared" si="165"/>
        <v>210</v>
      </c>
      <c r="P2185" s="2">
        <v>210</v>
      </c>
      <c r="Q2185" s="2"/>
      <c r="R2185" s="143" t="e">
        <f t="shared" si="166"/>
        <v>#DIV/0!</v>
      </c>
      <c r="S2185" s="143">
        <f t="shared" si="167"/>
        <v>0</v>
      </c>
      <c r="T2185" s="144">
        <f>IF(P2185="nio",0,IF(P2185&gt;0,VLOOKUP(K2185,'3-Productie normen'!A:W,VLOOKUP(P2185,'3-Productie normen'!$B$37:$C$59,2,FALSE),FALSE)))/VLOOKUP(B2185,'2-Kosten per locatie'!$A$11:$C$31,3,FALSE)</f>
        <v>0</v>
      </c>
      <c r="U2185" s="144">
        <f t="shared" si="168"/>
        <v>0</v>
      </c>
      <c r="V2185" s="145" t="str">
        <f>VLOOKUP(K2185,'3-Productie normen'!A:AG,29,FALSE)</f>
        <v>L</v>
      </c>
      <c r="W2185" s="145"/>
      <c r="X2185" s="146"/>
      <c r="Y2185" s="147">
        <f t="shared" si="169"/>
        <v>14490</v>
      </c>
    </row>
    <row r="2186" spans="1:25" s="148" customFormat="1" ht="13.9" customHeight="1">
      <c r="A2186" s="137">
        <v>2186</v>
      </c>
      <c r="B2186" s="138" t="s">
        <v>2358</v>
      </c>
      <c r="C2186" s="138" t="s">
        <v>2356</v>
      </c>
      <c r="D2186" s="138"/>
      <c r="E2186" s="2">
        <v>0</v>
      </c>
      <c r="F2186" s="2" t="s">
        <v>3077</v>
      </c>
      <c r="G2186" s="2"/>
      <c r="H2186" s="2"/>
      <c r="I2186" s="139"/>
      <c r="J2186" s="139" t="s">
        <v>3080</v>
      </c>
      <c r="K2186" s="139" t="s">
        <v>479</v>
      </c>
      <c r="L2186" s="139" t="s">
        <v>3053</v>
      </c>
      <c r="M2186" s="140" t="s">
        <v>8160</v>
      </c>
      <c r="N2186" s="141">
        <v>207</v>
      </c>
      <c r="O2186" s="142">
        <f t="shared" ref="O2186:O2249" si="170">SUM(P2186:Q2186)</f>
        <v>210</v>
      </c>
      <c r="P2186" s="2">
        <v>210</v>
      </c>
      <c r="Q2186" s="2"/>
      <c r="R2186" s="143" t="e">
        <f t="shared" ref="R2186:R2249" si="171">IF(P2186="nio",0,IF(P2186&gt;0,P2186*N2186/T2186,0))</f>
        <v>#DIV/0!</v>
      </c>
      <c r="S2186" s="143">
        <f t="shared" ref="S2186:S2249" si="172">IF(Q2186&gt;0,Q2186*N2186/U2186,0)</f>
        <v>0</v>
      </c>
      <c r="T2186" s="144">
        <f>IF(P2186="nio",0,IF(P2186&gt;0,VLOOKUP(K2186,'3-Productie normen'!A:W,VLOOKUP(P2186,'3-Productie normen'!$B$37:$C$59,2,FALSE),FALSE)))/VLOOKUP(B2186,'2-Kosten per locatie'!$A$11:$C$31,3,FALSE)</f>
        <v>0</v>
      </c>
      <c r="U2186" s="144">
        <f t="shared" ref="U2186:U2249" si="173">IF(Q2186&gt;0,T2186*$U$8,0)</f>
        <v>0</v>
      </c>
      <c r="V2186" s="145" t="str">
        <f>VLOOKUP(K2186,'3-Productie normen'!A:AG,29,FALSE)</f>
        <v>B</v>
      </c>
      <c r="W2186" s="145"/>
      <c r="X2186" s="146"/>
      <c r="Y2186" s="147">
        <f t="shared" ref="Y2186:Y2249" si="174">O2186*N2186</f>
        <v>43470</v>
      </c>
    </row>
    <row r="2187" spans="1:25" s="148" customFormat="1" ht="13.9" customHeight="1">
      <c r="A2187" s="137">
        <v>2187</v>
      </c>
      <c r="B2187" s="138" t="s">
        <v>2358</v>
      </c>
      <c r="C2187" s="138" t="s">
        <v>2356</v>
      </c>
      <c r="D2187" s="138"/>
      <c r="E2187" s="2">
        <v>0</v>
      </c>
      <c r="F2187" s="2" t="s">
        <v>3077</v>
      </c>
      <c r="G2187" s="2"/>
      <c r="H2187" s="2"/>
      <c r="I2187" s="139"/>
      <c r="J2187" s="139" t="s">
        <v>3075</v>
      </c>
      <c r="K2187" s="139" t="s">
        <v>478</v>
      </c>
      <c r="L2187" s="139" t="s">
        <v>3053</v>
      </c>
      <c r="M2187" s="140" t="s">
        <v>8160</v>
      </c>
      <c r="N2187" s="141">
        <v>14</v>
      </c>
      <c r="O2187" s="142">
        <f t="shared" si="170"/>
        <v>84</v>
      </c>
      <c r="P2187" s="2">
        <v>84</v>
      </c>
      <c r="Q2187" s="2"/>
      <c r="R2187" s="143" t="e">
        <f t="shared" si="171"/>
        <v>#DIV/0!</v>
      </c>
      <c r="S2187" s="143">
        <f t="shared" si="172"/>
        <v>0</v>
      </c>
      <c r="T2187" s="144">
        <f>IF(P2187="nio",0,IF(P2187&gt;0,VLOOKUP(K2187,'3-Productie normen'!A:W,VLOOKUP(P2187,'3-Productie normen'!$B$37:$C$59,2,FALSE),FALSE)))/VLOOKUP(B2187,'2-Kosten per locatie'!$A$11:$C$31,3,FALSE)</f>
        <v>0</v>
      </c>
      <c r="U2187" s="144">
        <f t="shared" si="173"/>
        <v>0</v>
      </c>
      <c r="V2187" s="145" t="str">
        <f>VLOOKUP(K2187,'3-Productie normen'!A:AG,29,FALSE)</f>
        <v>B</v>
      </c>
      <c r="W2187" s="145"/>
      <c r="X2187" s="146"/>
      <c r="Y2187" s="147">
        <f t="shared" si="174"/>
        <v>1176</v>
      </c>
    </row>
    <row r="2188" spans="1:25" s="148" customFormat="1" ht="13.9" customHeight="1">
      <c r="A2188" s="137">
        <v>2188</v>
      </c>
      <c r="B2188" s="138" t="s">
        <v>2358</v>
      </c>
      <c r="C2188" s="138" t="s">
        <v>2356</v>
      </c>
      <c r="D2188" s="138"/>
      <c r="E2188" s="2">
        <v>0</v>
      </c>
      <c r="F2188" s="2" t="s">
        <v>3077</v>
      </c>
      <c r="G2188" s="2"/>
      <c r="H2188" s="2"/>
      <c r="I2188" s="139"/>
      <c r="J2188" s="139" t="s">
        <v>253</v>
      </c>
      <c r="K2188" s="139" t="s">
        <v>4571</v>
      </c>
      <c r="L2188" s="139" t="s">
        <v>3053</v>
      </c>
      <c r="M2188" s="140" t="s">
        <v>8160</v>
      </c>
      <c r="N2188" s="141">
        <v>5</v>
      </c>
      <c r="O2188" s="142">
        <f t="shared" si="170"/>
        <v>210</v>
      </c>
      <c r="P2188" s="2">
        <v>210</v>
      </c>
      <c r="Q2188" s="2"/>
      <c r="R2188" s="143" t="e">
        <f t="shared" si="171"/>
        <v>#DIV/0!</v>
      </c>
      <c r="S2188" s="143">
        <f t="shared" si="172"/>
        <v>0</v>
      </c>
      <c r="T2188" s="144">
        <f>IF(P2188="nio",0,IF(P2188&gt;0,VLOOKUP(K2188,'3-Productie normen'!A:W,VLOOKUP(P2188,'3-Productie normen'!$B$37:$C$59,2,FALSE),FALSE)))/VLOOKUP(B2188,'2-Kosten per locatie'!$A$11:$C$31,3,FALSE)</f>
        <v>0</v>
      </c>
      <c r="U2188" s="144">
        <f t="shared" si="173"/>
        <v>0</v>
      </c>
      <c r="V2188" s="145" t="str">
        <f>VLOOKUP(K2188,'3-Productie normen'!A:AG,29,FALSE)</f>
        <v>V</v>
      </c>
      <c r="W2188" s="145"/>
      <c r="X2188" s="146"/>
      <c r="Y2188" s="147">
        <f t="shared" si="174"/>
        <v>1050</v>
      </c>
    </row>
    <row r="2189" spans="1:25" s="148" customFormat="1" ht="13.9" customHeight="1">
      <c r="A2189" s="137">
        <v>2189</v>
      </c>
      <c r="B2189" s="138" t="s">
        <v>2358</v>
      </c>
      <c r="C2189" s="138" t="s">
        <v>2356</v>
      </c>
      <c r="D2189" s="138"/>
      <c r="E2189" s="2">
        <v>0</v>
      </c>
      <c r="F2189" s="2" t="s">
        <v>3077</v>
      </c>
      <c r="G2189" s="2"/>
      <c r="H2189" s="2"/>
      <c r="I2189" s="139"/>
      <c r="J2189" s="139" t="s">
        <v>2163</v>
      </c>
      <c r="K2189" s="139" t="s">
        <v>248</v>
      </c>
      <c r="L2189" s="139" t="s">
        <v>3053</v>
      </c>
      <c r="M2189" s="140" t="s">
        <v>8160</v>
      </c>
      <c r="N2189" s="141">
        <v>16</v>
      </c>
      <c r="O2189" s="142">
        <f t="shared" si="170"/>
        <v>210</v>
      </c>
      <c r="P2189" s="2">
        <v>210</v>
      </c>
      <c r="Q2189" s="2"/>
      <c r="R2189" s="143" t="e">
        <f t="shared" si="171"/>
        <v>#DIV/0!</v>
      </c>
      <c r="S2189" s="143">
        <f t="shared" si="172"/>
        <v>0</v>
      </c>
      <c r="T2189" s="144">
        <f>IF(P2189="nio",0,IF(P2189&gt;0,VLOOKUP(K2189,'3-Productie normen'!A:W,VLOOKUP(P2189,'3-Productie normen'!$B$37:$C$59,2,FALSE),FALSE)))/VLOOKUP(B2189,'2-Kosten per locatie'!$A$11:$C$31,3,FALSE)</f>
        <v>0</v>
      </c>
      <c r="U2189" s="144">
        <f t="shared" si="173"/>
        <v>0</v>
      </c>
      <c r="V2189" s="145" t="str">
        <f>VLOOKUP(K2189,'3-Productie normen'!A:AG,29,FALSE)</f>
        <v>V</v>
      </c>
      <c r="W2189" s="145"/>
      <c r="X2189" s="146"/>
      <c r="Y2189" s="147">
        <f t="shared" si="174"/>
        <v>3360</v>
      </c>
    </row>
    <row r="2190" spans="1:25" s="148" customFormat="1" ht="13.9" customHeight="1">
      <c r="A2190" s="137">
        <v>2190</v>
      </c>
      <c r="B2190" s="138" t="s">
        <v>2358</v>
      </c>
      <c r="C2190" s="138" t="s">
        <v>2356</v>
      </c>
      <c r="D2190" s="138"/>
      <c r="E2190" s="2">
        <v>0</v>
      </c>
      <c r="F2190" s="2" t="s">
        <v>3077</v>
      </c>
      <c r="G2190" s="2"/>
      <c r="H2190" s="2"/>
      <c r="I2190" s="139"/>
      <c r="J2190" s="139" t="s">
        <v>2019</v>
      </c>
      <c r="K2190" s="139" t="s">
        <v>417</v>
      </c>
      <c r="L2190" s="139" t="s">
        <v>3053</v>
      </c>
      <c r="M2190" s="140" t="s">
        <v>8160</v>
      </c>
      <c r="N2190" s="141">
        <v>11</v>
      </c>
      <c r="O2190" s="142">
        <f t="shared" si="170"/>
        <v>84</v>
      </c>
      <c r="P2190" s="2">
        <v>84</v>
      </c>
      <c r="Q2190" s="2"/>
      <c r="R2190" s="143" t="e">
        <f t="shared" si="171"/>
        <v>#DIV/0!</v>
      </c>
      <c r="S2190" s="143">
        <f t="shared" si="172"/>
        <v>0</v>
      </c>
      <c r="T2190" s="144">
        <f>IF(P2190="nio",0,IF(P2190&gt;0,VLOOKUP(K2190,'3-Productie normen'!A:W,VLOOKUP(P2190,'3-Productie normen'!$B$37:$C$59,2,FALSE),FALSE)))/VLOOKUP(B2190,'2-Kosten per locatie'!$A$11:$C$31,3,FALSE)</f>
        <v>0</v>
      </c>
      <c r="U2190" s="144">
        <f t="shared" si="173"/>
        <v>0</v>
      </c>
      <c r="V2190" s="145" t="str">
        <f>VLOOKUP(K2190,'3-Productie normen'!A:AG,29,FALSE)</f>
        <v>B</v>
      </c>
      <c r="W2190" s="145"/>
      <c r="X2190" s="146"/>
      <c r="Y2190" s="147">
        <f t="shared" si="174"/>
        <v>924</v>
      </c>
    </row>
    <row r="2191" spans="1:25" s="148" customFormat="1" ht="13.9" customHeight="1">
      <c r="A2191" s="137">
        <v>2191</v>
      </c>
      <c r="B2191" s="138" t="s">
        <v>2358</v>
      </c>
      <c r="C2191" s="138" t="s">
        <v>2356</v>
      </c>
      <c r="D2191" s="138"/>
      <c r="E2191" s="2">
        <v>0</v>
      </c>
      <c r="F2191" s="2" t="s">
        <v>3077</v>
      </c>
      <c r="G2191" s="2"/>
      <c r="H2191" s="2"/>
      <c r="I2191" s="139"/>
      <c r="J2191" s="139" t="s">
        <v>2019</v>
      </c>
      <c r="K2191" s="139" t="s">
        <v>417</v>
      </c>
      <c r="L2191" s="139" t="s">
        <v>3053</v>
      </c>
      <c r="M2191" s="140" t="s">
        <v>8160</v>
      </c>
      <c r="N2191" s="141">
        <v>23</v>
      </c>
      <c r="O2191" s="142">
        <f t="shared" si="170"/>
        <v>84</v>
      </c>
      <c r="P2191" s="2">
        <v>84</v>
      </c>
      <c r="Q2191" s="2"/>
      <c r="R2191" s="143" t="e">
        <f t="shared" si="171"/>
        <v>#DIV/0!</v>
      </c>
      <c r="S2191" s="143">
        <f t="shared" si="172"/>
        <v>0</v>
      </c>
      <c r="T2191" s="144">
        <f>IF(P2191="nio",0,IF(P2191&gt;0,VLOOKUP(K2191,'3-Productie normen'!A:W,VLOOKUP(P2191,'3-Productie normen'!$B$37:$C$59,2,FALSE),FALSE)))/VLOOKUP(B2191,'2-Kosten per locatie'!$A$11:$C$31,3,FALSE)</f>
        <v>0</v>
      </c>
      <c r="U2191" s="144">
        <f t="shared" si="173"/>
        <v>0</v>
      </c>
      <c r="V2191" s="145" t="str">
        <f>VLOOKUP(K2191,'3-Productie normen'!A:AG,29,FALSE)</f>
        <v>B</v>
      </c>
      <c r="W2191" s="145"/>
      <c r="X2191" s="146"/>
      <c r="Y2191" s="147">
        <f t="shared" si="174"/>
        <v>1932</v>
      </c>
    </row>
    <row r="2192" spans="1:25" s="148" customFormat="1" ht="13.9" customHeight="1">
      <c r="A2192" s="137">
        <v>2192</v>
      </c>
      <c r="B2192" s="138" t="s">
        <v>2358</v>
      </c>
      <c r="C2192" s="138" t="s">
        <v>2356</v>
      </c>
      <c r="D2192" s="138"/>
      <c r="E2192" s="2">
        <v>0</v>
      </c>
      <c r="F2192" s="2" t="s">
        <v>3077</v>
      </c>
      <c r="G2192" s="2"/>
      <c r="H2192" s="2"/>
      <c r="I2192" s="139"/>
      <c r="J2192" s="139" t="s">
        <v>3058</v>
      </c>
      <c r="K2192" s="139" t="s">
        <v>612</v>
      </c>
      <c r="L2192" s="139" t="s">
        <v>3053</v>
      </c>
      <c r="M2192" s="140" t="s">
        <v>8160</v>
      </c>
      <c r="N2192" s="141">
        <v>35</v>
      </c>
      <c r="O2192" s="142">
        <f t="shared" si="170"/>
        <v>210</v>
      </c>
      <c r="P2192" s="2">
        <v>210</v>
      </c>
      <c r="Q2192" s="2"/>
      <c r="R2192" s="143" t="e">
        <f t="shared" si="171"/>
        <v>#DIV/0!</v>
      </c>
      <c r="S2192" s="143">
        <f t="shared" si="172"/>
        <v>0</v>
      </c>
      <c r="T2192" s="144">
        <f>IF(P2192="nio",0,IF(P2192&gt;0,VLOOKUP(K2192,'3-Productie normen'!A:W,VLOOKUP(P2192,'3-Productie normen'!$B$37:$C$59,2,FALSE),FALSE)))/VLOOKUP(B2192,'2-Kosten per locatie'!$A$11:$C$31,3,FALSE)</f>
        <v>0</v>
      </c>
      <c r="U2192" s="144">
        <f t="shared" si="173"/>
        <v>0</v>
      </c>
      <c r="V2192" s="145" t="str">
        <f>VLOOKUP(K2192,'3-Productie normen'!A:AG,29,FALSE)</f>
        <v>L</v>
      </c>
      <c r="W2192" s="145"/>
      <c r="X2192" s="146"/>
      <c r="Y2192" s="147">
        <f t="shared" si="174"/>
        <v>7350</v>
      </c>
    </row>
    <row r="2193" spans="1:25" s="148" customFormat="1" ht="13.9" customHeight="1">
      <c r="A2193" s="137">
        <v>2193</v>
      </c>
      <c r="B2193" s="138" t="s">
        <v>2358</v>
      </c>
      <c r="C2193" s="138" t="s">
        <v>2356</v>
      </c>
      <c r="D2193" s="138"/>
      <c r="E2193" s="2">
        <v>0</v>
      </c>
      <c r="F2193" s="2" t="s">
        <v>3077</v>
      </c>
      <c r="G2193" s="2"/>
      <c r="H2193" s="2"/>
      <c r="I2193" s="139"/>
      <c r="J2193" s="139" t="s">
        <v>253</v>
      </c>
      <c r="K2193" s="139" t="s">
        <v>4571</v>
      </c>
      <c r="L2193" s="139" t="s">
        <v>3053</v>
      </c>
      <c r="M2193" s="140" t="s">
        <v>8160</v>
      </c>
      <c r="N2193" s="141">
        <v>18</v>
      </c>
      <c r="O2193" s="142">
        <f t="shared" si="170"/>
        <v>210</v>
      </c>
      <c r="P2193" s="2">
        <v>210</v>
      </c>
      <c r="Q2193" s="2"/>
      <c r="R2193" s="143" t="e">
        <f t="shared" si="171"/>
        <v>#DIV/0!</v>
      </c>
      <c r="S2193" s="143">
        <f t="shared" si="172"/>
        <v>0</v>
      </c>
      <c r="T2193" s="144">
        <f>IF(P2193="nio",0,IF(P2193&gt;0,VLOOKUP(K2193,'3-Productie normen'!A:W,VLOOKUP(P2193,'3-Productie normen'!$B$37:$C$59,2,FALSE),FALSE)))/VLOOKUP(B2193,'2-Kosten per locatie'!$A$11:$C$31,3,FALSE)</f>
        <v>0</v>
      </c>
      <c r="U2193" s="144">
        <f t="shared" si="173"/>
        <v>0</v>
      </c>
      <c r="V2193" s="145" t="str">
        <f>VLOOKUP(K2193,'3-Productie normen'!A:AG,29,FALSE)</f>
        <v>V</v>
      </c>
      <c r="W2193" s="145"/>
      <c r="X2193" s="146"/>
      <c r="Y2193" s="147">
        <f t="shared" si="174"/>
        <v>3780</v>
      </c>
    </row>
    <row r="2194" spans="1:25" s="148" customFormat="1" ht="13.9" customHeight="1">
      <c r="A2194" s="137">
        <v>2194</v>
      </c>
      <c r="B2194" s="138" t="s">
        <v>2358</v>
      </c>
      <c r="C2194" s="138" t="s">
        <v>2356</v>
      </c>
      <c r="D2194" s="138"/>
      <c r="E2194" s="2">
        <v>0</v>
      </c>
      <c r="F2194" s="2" t="s">
        <v>3077</v>
      </c>
      <c r="G2194" s="2"/>
      <c r="H2194" s="2"/>
      <c r="I2194" s="139"/>
      <c r="J2194" s="139" t="s">
        <v>3058</v>
      </c>
      <c r="K2194" s="139" t="s">
        <v>612</v>
      </c>
      <c r="L2194" s="139" t="s">
        <v>3053</v>
      </c>
      <c r="M2194" s="140" t="s">
        <v>8160</v>
      </c>
      <c r="N2194" s="141">
        <v>35</v>
      </c>
      <c r="O2194" s="142">
        <f t="shared" si="170"/>
        <v>210</v>
      </c>
      <c r="P2194" s="2">
        <v>210</v>
      </c>
      <c r="Q2194" s="2"/>
      <c r="R2194" s="143" t="e">
        <f t="shared" si="171"/>
        <v>#DIV/0!</v>
      </c>
      <c r="S2194" s="143">
        <f t="shared" si="172"/>
        <v>0</v>
      </c>
      <c r="T2194" s="144">
        <f>IF(P2194="nio",0,IF(P2194&gt;0,VLOOKUP(K2194,'3-Productie normen'!A:W,VLOOKUP(P2194,'3-Productie normen'!$B$37:$C$59,2,FALSE),FALSE)))/VLOOKUP(B2194,'2-Kosten per locatie'!$A$11:$C$31,3,FALSE)</f>
        <v>0</v>
      </c>
      <c r="U2194" s="144">
        <f t="shared" si="173"/>
        <v>0</v>
      </c>
      <c r="V2194" s="145" t="str">
        <f>VLOOKUP(K2194,'3-Productie normen'!A:AG,29,FALSE)</f>
        <v>L</v>
      </c>
      <c r="W2194" s="145"/>
      <c r="X2194" s="146"/>
      <c r="Y2194" s="147">
        <f t="shared" si="174"/>
        <v>7350</v>
      </c>
    </row>
    <row r="2195" spans="1:25" s="148" customFormat="1" ht="13.9" customHeight="1">
      <c r="A2195" s="137">
        <v>2195</v>
      </c>
      <c r="B2195" s="138" t="s">
        <v>2358</v>
      </c>
      <c r="C2195" s="138" t="s">
        <v>2356</v>
      </c>
      <c r="D2195" s="138"/>
      <c r="E2195" s="2">
        <v>0</v>
      </c>
      <c r="F2195" s="2" t="s">
        <v>3077</v>
      </c>
      <c r="G2195" s="2"/>
      <c r="H2195" s="2"/>
      <c r="I2195" s="139"/>
      <c r="J2195" s="139" t="s">
        <v>3058</v>
      </c>
      <c r="K2195" s="139" t="s">
        <v>612</v>
      </c>
      <c r="L2195" s="139" t="s">
        <v>3053</v>
      </c>
      <c r="M2195" s="140" t="s">
        <v>8160</v>
      </c>
      <c r="N2195" s="141">
        <v>35</v>
      </c>
      <c r="O2195" s="142">
        <f t="shared" si="170"/>
        <v>210</v>
      </c>
      <c r="P2195" s="2">
        <v>210</v>
      </c>
      <c r="Q2195" s="2"/>
      <c r="R2195" s="143" t="e">
        <f t="shared" si="171"/>
        <v>#DIV/0!</v>
      </c>
      <c r="S2195" s="143">
        <f t="shared" si="172"/>
        <v>0</v>
      </c>
      <c r="T2195" s="144">
        <f>IF(P2195="nio",0,IF(P2195&gt;0,VLOOKUP(K2195,'3-Productie normen'!A:W,VLOOKUP(P2195,'3-Productie normen'!$B$37:$C$59,2,FALSE),FALSE)))/VLOOKUP(B2195,'2-Kosten per locatie'!$A$11:$C$31,3,FALSE)</f>
        <v>0</v>
      </c>
      <c r="U2195" s="144">
        <f t="shared" si="173"/>
        <v>0</v>
      </c>
      <c r="V2195" s="145" t="str">
        <f>VLOOKUP(K2195,'3-Productie normen'!A:AG,29,FALSE)</f>
        <v>L</v>
      </c>
      <c r="W2195" s="145"/>
      <c r="X2195" s="146"/>
      <c r="Y2195" s="147">
        <f t="shared" si="174"/>
        <v>7350</v>
      </c>
    </row>
    <row r="2196" spans="1:25" s="148" customFormat="1" ht="13.9" customHeight="1">
      <c r="A2196" s="137">
        <v>2196</v>
      </c>
      <c r="B2196" s="138" t="s">
        <v>2358</v>
      </c>
      <c r="C2196" s="138" t="s">
        <v>2356</v>
      </c>
      <c r="D2196" s="138"/>
      <c r="E2196" s="2">
        <v>0</v>
      </c>
      <c r="F2196" s="2" t="s">
        <v>3077</v>
      </c>
      <c r="G2196" s="2"/>
      <c r="H2196" s="2"/>
      <c r="I2196" s="139"/>
      <c r="J2196" s="139" t="s">
        <v>253</v>
      </c>
      <c r="K2196" s="139" t="s">
        <v>4571</v>
      </c>
      <c r="L2196" s="139" t="s">
        <v>3053</v>
      </c>
      <c r="M2196" s="140" t="s">
        <v>8160</v>
      </c>
      <c r="N2196" s="141">
        <v>37</v>
      </c>
      <c r="O2196" s="142">
        <f t="shared" si="170"/>
        <v>210</v>
      </c>
      <c r="P2196" s="2">
        <v>210</v>
      </c>
      <c r="Q2196" s="2"/>
      <c r="R2196" s="143" t="e">
        <f t="shared" si="171"/>
        <v>#DIV/0!</v>
      </c>
      <c r="S2196" s="143">
        <f t="shared" si="172"/>
        <v>0</v>
      </c>
      <c r="T2196" s="144">
        <f>IF(P2196="nio",0,IF(P2196&gt;0,VLOOKUP(K2196,'3-Productie normen'!A:W,VLOOKUP(P2196,'3-Productie normen'!$B$37:$C$59,2,FALSE),FALSE)))/VLOOKUP(B2196,'2-Kosten per locatie'!$A$11:$C$31,3,FALSE)</f>
        <v>0</v>
      </c>
      <c r="U2196" s="144">
        <f t="shared" si="173"/>
        <v>0</v>
      </c>
      <c r="V2196" s="145" t="str">
        <f>VLOOKUP(K2196,'3-Productie normen'!A:AG,29,FALSE)</f>
        <v>V</v>
      </c>
      <c r="W2196" s="145"/>
      <c r="X2196" s="146"/>
      <c r="Y2196" s="147">
        <f t="shared" si="174"/>
        <v>7770</v>
      </c>
    </row>
    <row r="2197" spans="1:25" s="148" customFormat="1" ht="13.9" customHeight="1">
      <c r="A2197" s="137">
        <v>2197</v>
      </c>
      <c r="B2197" s="138" t="s">
        <v>2358</v>
      </c>
      <c r="C2197" s="138" t="s">
        <v>2356</v>
      </c>
      <c r="D2197" s="138"/>
      <c r="E2197" s="2">
        <v>0</v>
      </c>
      <c r="F2197" s="2" t="s">
        <v>3077</v>
      </c>
      <c r="G2197" s="2"/>
      <c r="H2197" s="2"/>
      <c r="I2197" s="139"/>
      <c r="J2197" s="139" t="s">
        <v>3058</v>
      </c>
      <c r="K2197" s="139" t="s">
        <v>612</v>
      </c>
      <c r="L2197" s="139" t="s">
        <v>3053</v>
      </c>
      <c r="M2197" s="140" t="s">
        <v>8160</v>
      </c>
      <c r="N2197" s="141">
        <v>35</v>
      </c>
      <c r="O2197" s="142">
        <f t="shared" si="170"/>
        <v>210</v>
      </c>
      <c r="P2197" s="2">
        <v>210</v>
      </c>
      <c r="Q2197" s="2"/>
      <c r="R2197" s="143" t="e">
        <f t="shared" si="171"/>
        <v>#DIV/0!</v>
      </c>
      <c r="S2197" s="143">
        <f t="shared" si="172"/>
        <v>0</v>
      </c>
      <c r="T2197" s="144">
        <f>IF(P2197="nio",0,IF(P2197&gt;0,VLOOKUP(K2197,'3-Productie normen'!A:W,VLOOKUP(P2197,'3-Productie normen'!$B$37:$C$59,2,FALSE),FALSE)))/VLOOKUP(B2197,'2-Kosten per locatie'!$A$11:$C$31,3,FALSE)</f>
        <v>0</v>
      </c>
      <c r="U2197" s="144">
        <f t="shared" si="173"/>
        <v>0</v>
      </c>
      <c r="V2197" s="145" t="str">
        <f>VLOOKUP(K2197,'3-Productie normen'!A:AG,29,FALSE)</f>
        <v>L</v>
      </c>
      <c r="W2197" s="145"/>
      <c r="X2197" s="146"/>
      <c r="Y2197" s="147">
        <f t="shared" si="174"/>
        <v>7350</v>
      </c>
    </row>
    <row r="2198" spans="1:25" s="148" customFormat="1" ht="13.9" customHeight="1">
      <c r="A2198" s="137">
        <v>2198</v>
      </c>
      <c r="B2198" s="138" t="s">
        <v>2358</v>
      </c>
      <c r="C2198" s="138" t="s">
        <v>2356</v>
      </c>
      <c r="D2198" s="138"/>
      <c r="E2198" s="2">
        <v>0</v>
      </c>
      <c r="F2198" s="2" t="s">
        <v>3077</v>
      </c>
      <c r="G2198" s="2"/>
      <c r="H2198" s="2"/>
      <c r="I2198" s="139"/>
      <c r="J2198" s="139" t="s">
        <v>2101</v>
      </c>
      <c r="K2198" s="139" t="s">
        <v>267</v>
      </c>
      <c r="L2198" s="139" t="s">
        <v>3053</v>
      </c>
      <c r="M2198" s="140" t="s">
        <v>8160</v>
      </c>
      <c r="N2198" s="141">
        <v>2</v>
      </c>
      <c r="O2198" s="142">
        <f t="shared" si="170"/>
        <v>2</v>
      </c>
      <c r="P2198" s="2">
        <v>2</v>
      </c>
      <c r="Q2198" s="2"/>
      <c r="R2198" s="143" t="e">
        <f t="shared" si="171"/>
        <v>#DIV/0!</v>
      </c>
      <c r="S2198" s="143">
        <f t="shared" si="172"/>
        <v>0</v>
      </c>
      <c r="T2198" s="144">
        <f>IF(P2198="nio",0,IF(P2198&gt;0,VLOOKUP(K2198,'3-Productie normen'!A:W,VLOOKUP(P2198,'3-Productie normen'!$B$37:$C$59,2,FALSE),FALSE)))/VLOOKUP(B2198,'2-Kosten per locatie'!$A$11:$C$31,3,FALSE)</f>
        <v>0</v>
      </c>
      <c r="U2198" s="144">
        <f t="shared" si="173"/>
        <v>0</v>
      </c>
      <c r="V2198" s="145" t="str">
        <f>VLOOKUP(K2198,'3-Productie normen'!A:AG,29,FALSE)</f>
        <v>V</v>
      </c>
      <c r="W2198" s="145"/>
      <c r="X2198" s="146"/>
      <c r="Y2198" s="147">
        <f t="shared" si="174"/>
        <v>4</v>
      </c>
    </row>
    <row r="2199" spans="1:25" s="148" customFormat="1" ht="13.9" customHeight="1">
      <c r="A2199" s="137">
        <v>2199</v>
      </c>
      <c r="B2199" s="138" t="s">
        <v>2358</v>
      </c>
      <c r="C2199" s="138" t="s">
        <v>2356</v>
      </c>
      <c r="D2199" s="138"/>
      <c r="E2199" s="2">
        <v>0</v>
      </c>
      <c r="F2199" s="2" t="s">
        <v>3077</v>
      </c>
      <c r="G2199" s="2"/>
      <c r="H2199" s="2"/>
      <c r="I2199" s="139"/>
      <c r="J2199" s="139" t="s">
        <v>3059</v>
      </c>
      <c r="K2199" s="139" t="s">
        <v>321</v>
      </c>
      <c r="L2199" s="139" t="s">
        <v>3060</v>
      </c>
      <c r="M2199" s="140"/>
      <c r="N2199" s="141">
        <v>32</v>
      </c>
      <c r="O2199" s="142">
        <f t="shared" si="170"/>
        <v>420</v>
      </c>
      <c r="P2199" s="2">
        <v>210</v>
      </c>
      <c r="Q2199" s="2">
        <v>210</v>
      </c>
      <c r="R2199" s="143" t="e">
        <f t="shared" si="171"/>
        <v>#DIV/0!</v>
      </c>
      <c r="S2199" s="143" t="e">
        <f t="shared" si="172"/>
        <v>#DIV/0!</v>
      </c>
      <c r="T2199" s="144">
        <f>IF(P2199="nio",0,IF(P2199&gt;0,VLOOKUP(K2199,'3-Productie normen'!A:W,VLOOKUP(P2199,'3-Productie normen'!$B$37:$C$59,2,FALSE),FALSE)))/VLOOKUP(B2199,'2-Kosten per locatie'!$A$11:$C$31,3,FALSE)</f>
        <v>0</v>
      </c>
      <c r="U2199" s="144">
        <f t="shared" si="173"/>
        <v>0</v>
      </c>
      <c r="V2199" s="145" t="str">
        <f>VLOOKUP(K2199,'3-Productie normen'!A:AG,29,FALSE)</f>
        <v>S</v>
      </c>
      <c r="W2199" s="145"/>
      <c r="X2199" s="146"/>
      <c r="Y2199" s="147">
        <f t="shared" si="174"/>
        <v>13440</v>
      </c>
    </row>
    <row r="2200" spans="1:25" s="148" customFormat="1" ht="13.9" customHeight="1">
      <c r="A2200" s="137">
        <v>2200</v>
      </c>
      <c r="B2200" s="138" t="s">
        <v>2358</v>
      </c>
      <c r="C2200" s="138" t="s">
        <v>2356</v>
      </c>
      <c r="D2200" s="138"/>
      <c r="E2200" s="2">
        <v>0</v>
      </c>
      <c r="F2200" s="2" t="s">
        <v>3077</v>
      </c>
      <c r="G2200" s="2"/>
      <c r="H2200" s="2"/>
      <c r="I2200" s="139"/>
      <c r="J2200" s="139" t="s">
        <v>2019</v>
      </c>
      <c r="K2200" s="139" t="s">
        <v>417</v>
      </c>
      <c r="L2200" s="139" t="s">
        <v>3053</v>
      </c>
      <c r="M2200" s="140" t="s">
        <v>8160</v>
      </c>
      <c r="N2200" s="141">
        <v>17</v>
      </c>
      <c r="O2200" s="142">
        <f t="shared" si="170"/>
        <v>84</v>
      </c>
      <c r="P2200" s="2">
        <v>84</v>
      </c>
      <c r="Q2200" s="2"/>
      <c r="R2200" s="143" t="e">
        <f t="shared" si="171"/>
        <v>#DIV/0!</v>
      </c>
      <c r="S2200" s="143">
        <f t="shared" si="172"/>
        <v>0</v>
      </c>
      <c r="T2200" s="144">
        <f>IF(P2200="nio",0,IF(P2200&gt;0,VLOOKUP(K2200,'3-Productie normen'!A:W,VLOOKUP(P2200,'3-Productie normen'!$B$37:$C$59,2,FALSE),FALSE)))/VLOOKUP(B2200,'2-Kosten per locatie'!$A$11:$C$31,3,FALSE)</f>
        <v>0</v>
      </c>
      <c r="U2200" s="144">
        <f t="shared" si="173"/>
        <v>0</v>
      </c>
      <c r="V2200" s="145" t="str">
        <f>VLOOKUP(K2200,'3-Productie normen'!A:AG,29,FALSE)</f>
        <v>B</v>
      </c>
      <c r="W2200" s="145"/>
      <c r="X2200" s="146"/>
      <c r="Y2200" s="147">
        <f t="shared" si="174"/>
        <v>1428</v>
      </c>
    </row>
    <row r="2201" spans="1:25" s="148" customFormat="1" ht="13.9" customHeight="1">
      <c r="A2201" s="137">
        <v>2201</v>
      </c>
      <c r="B2201" s="138" t="s">
        <v>2358</v>
      </c>
      <c r="C2201" s="138" t="s">
        <v>2356</v>
      </c>
      <c r="D2201" s="138"/>
      <c r="E2201" s="2">
        <v>0</v>
      </c>
      <c r="F2201" s="2" t="s">
        <v>3077</v>
      </c>
      <c r="G2201" s="2"/>
      <c r="H2201" s="2"/>
      <c r="I2201" s="139"/>
      <c r="J2201" s="139" t="s">
        <v>2019</v>
      </c>
      <c r="K2201" s="139" t="s">
        <v>417</v>
      </c>
      <c r="L2201" s="139" t="s">
        <v>3053</v>
      </c>
      <c r="M2201" s="140" t="s">
        <v>8160</v>
      </c>
      <c r="N2201" s="141">
        <v>17</v>
      </c>
      <c r="O2201" s="142">
        <f t="shared" si="170"/>
        <v>84</v>
      </c>
      <c r="P2201" s="2">
        <v>84</v>
      </c>
      <c r="Q2201" s="2"/>
      <c r="R2201" s="143" t="e">
        <f t="shared" si="171"/>
        <v>#DIV/0!</v>
      </c>
      <c r="S2201" s="143">
        <f t="shared" si="172"/>
        <v>0</v>
      </c>
      <c r="T2201" s="144">
        <f>IF(P2201="nio",0,IF(P2201&gt;0,VLOOKUP(K2201,'3-Productie normen'!A:W,VLOOKUP(P2201,'3-Productie normen'!$B$37:$C$59,2,FALSE),FALSE)))/VLOOKUP(B2201,'2-Kosten per locatie'!$A$11:$C$31,3,FALSE)</f>
        <v>0</v>
      </c>
      <c r="U2201" s="144">
        <f t="shared" si="173"/>
        <v>0</v>
      </c>
      <c r="V2201" s="145" t="str">
        <f>VLOOKUP(K2201,'3-Productie normen'!A:AG,29,FALSE)</f>
        <v>B</v>
      </c>
      <c r="W2201" s="145"/>
      <c r="X2201" s="146"/>
      <c r="Y2201" s="147">
        <f t="shared" si="174"/>
        <v>1428</v>
      </c>
    </row>
    <row r="2202" spans="1:25" s="148" customFormat="1" ht="13.9" customHeight="1">
      <c r="A2202" s="137">
        <v>2202</v>
      </c>
      <c r="B2202" s="138" t="s">
        <v>2358</v>
      </c>
      <c r="C2202" s="138" t="s">
        <v>2356</v>
      </c>
      <c r="D2202" s="138"/>
      <c r="E2202" s="2">
        <v>0</v>
      </c>
      <c r="F2202" s="2" t="s">
        <v>3077</v>
      </c>
      <c r="G2202" s="2"/>
      <c r="H2202" s="2"/>
      <c r="I2202" s="139"/>
      <c r="J2202" s="139" t="s">
        <v>3058</v>
      </c>
      <c r="K2202" s="139" t="s">
        <v>612</v>
      </c>
      <c r="L2202" s="139" t="s">
        <v>3053</v>
      </c>
      <c r="M2202" s="140" t="s">
        <v>8160</v>
      </c>
      <c r="N2202" s="141">
        <v>35</v>
      </c>
      <c r="O2202" s="142">
        <f t="shared" si="170"/>
        <v>210</v>
      </c>
      <c r="P2202" s="2">
        <v>210</v>
      </c>
      <c r="Q2202" s="2"/>
      <c r="R2202" s="143" t="e">
        <f t="shared" si="171"/>
        <v>#DIV/0!</v>
      </c>
      <c r="S2202" s="143">
        <f t="shared" si="172"/>
        <v>0</v>
      </c>
      <c r="T2202" s="144">
        <f>IF(P2202="nio",0,IF(P2202&gt;0,VLOOKUP(K2202,'3-Productie normen'!A:W,VLOOKUP(P2202,'3-Productie normen'!$B$37:$C$59,2,FALSE),FALSE)))/VLOOKUP(B2202,'2-Kosten per locatie'!$A$11:$C$31,3,FALSE)</f>
        <v>0</v>
      </c>
      <c r="U2202" s="144">
        <f t="shared" si="173"/>
        <v>0</v>
      </c>
      <c r="V2202" s="145" t="str">
        <f>VLOOKUP(K2202,'3-Productie normen'!A:AG,29,FALSE)</f>
        <v>L</v>
      </c>
      <c r="W2202" s="145"/>
      <c r="X2202" s="146"/>
      <c r="Y2202" s="147">
        <f t="shared" si="174"/>
        <v>7350</v>
      </c>
    </row>
    <row r="2203" spans="1:25" s="148" customFormat="1" ht="13.9" customHeight="1">
      <c r="A2203" s="137">
        <v>2203</v>
      </c>
      <c r="B2203" s="138" t="s">
        <v>2358</v>
      </c>
      <c r="C2203" s="138" t="s">
        <v>2356</v>
      </c>
      <c r="D2203" s="138"/>
      <c r="E2203" s="2">
        <v>0</v>
      </c>
      <c r="F2203" s="2" t="s">
        <v>3077</v>
      </c>
      <c r="G2203" s="2"/>
      <c r="H2203" s="2"/>
      <c r="I2203" s="139"/>
      <c r="J2203" s="139" t="s">
        <v>3079</v>
      </c>
      <c r="K2203" s="139" t="s">
        <v>612</v>
      </c>
      <c r="L2203" s="139" t="s">
        <v>3053</v>
      </c>
      <c r="M2203" s="140" t="s">
        <v>8160</v>
      </c>
      <c r="N2203" s="141">
        <v>104</v>
      </c>
      <c r="O2203" s="142">
        <f t="shared" si="170"/>
        <v>210</v>
      </c>
      <c r="P2203" s="2">
        <v>210</v>
      </c>
      <c r="Q2203" s="2"/>
      <c r="R2203" s="143" t="e">
        <f t="shared" si="171"/>
        <v>#DIV/0!</v>
      </c>
      <c r="S2203" s="143">
        <f t="shared" si="172"/>
        <v>0</v>
      </c>
      <c r="T2203" s="144">
        <f>IF(P2203="nio",0,IF(P2203&gt;0,VLOOKUP(K2203,'3-Productie normen'!A:W,VLOOKUP(P2203,'3-Productie normen'!$B$37:$C$59,2,FALSE),FALSE)))/VLOOKUP(B2203,'2-Kosten per locatie'!$A$11:$C$31,3,FALSE)</f>
        <v>0</v>
      </c>
      <c r="U2203" s="144">
        <f t="shared" si="173"/>
        <v>0</v>
      </c>
      <c r="V2203" s="145" t="str">
        <f>VLOOKUP(K2203,'3-Productie normen'!A:AG,29,FALSE)</f>
        <v>L</v>
      </c>
      <c r="W2203" s="145"/>
      <c r="X2203" s="146"/>
      <c r="Y2203" s="147">
        <f t="shared" si="174"/>
        <v>21840</v>
      </c>
    </row>
    <row r="2204" spans="1:25" s="148" customFormat="1" ht="13.9" customHeight="1">
      <c r="A2204" s="137">
        <v>2204</v>
      </c>
      <c r="B2204" s="138" t="s">
        <v>2358</v>
      </c>
      <c r="C2204" s="138" t="s">
        <v>2356</v>
      </c>
      <c r="D2204" s="138"/>
      <c r="E2204" s="2">
        <v>0</v>
      </c>
      <c r="F2204" s="2" t="s">
        <v>3077</v>
      </c>
      <c r="G2204" s="2"/>
      <c r="H2204" s="2"/>
      <c r="I2204" s="139"/>
      <c r="J2204" s="139" t="s">
        <v>3058</v>
      </c>
      <c r="K2204" s="139" t="s">
        <v>612</v>
      </c>
      <c r="L2204" s="139" t="s">
        <v>3053</v>
      </c>
      <c r="M2204" s="140" t="s">
        <v>8160</v>
      </c>
      <c r="N2204" s="141">
        <v>34</v>
      </c>
      <c r="O2204" s="142">
        <f t="shared" si="170"/>
        <v>210</v>
      </c>
      <c r="P2204" s="2">
        <v>210</v>
      </c>
      <c r="Q2204" s="2"/>
      <c r="R2204" s="143" t="e">
        <f t="shared" si="171"/>
        <v>#DIV/0!</v>
      </c>
      <c r="S2204" s="143">
        <f t="shared" si="172"/>
        <v>0</v>
      </c>
      <c r="T2204" s="144">
        <f>IF(P2204="nio",0,IF(P2204&gt;0,VLOOKUP(K2204,'3-Productie normen'!A:W,VLOOKUP(P2204,'3-Productie normen'!$B$37:$C$59,2,FALSE),FALSE)))/VLOOKUP(B2204,'2-Kosten per locatie'!$A$11:$C$31,3,FALSE)</f>
        <v>0</v>
      </c>
      <c r="U2204" s="144">
        <f t="shared" si="173"/>
        <v>0</v>
      </c>
      <c r="V2204" s="145" t="str">
        <f>VLOOKUP(K2204,'3-Productie normen'!A:AG,29,FALSE)</f>
        <v>L</v>
      </c>
      <c r="W2204" s="145"/>
      <c r="X2204" s="146"/>
      <c r="Y2204" s="147">
        <f t="shared" si="174"/>
        <v>7140</v>
      </c>
    </row>
    <row r="2205" spans="1:25" s="148" customFormat="1" ht="13.9" customHeight="1">
      <c r="A2205" s="137">
        <v>2205</v>
      </c>
      <c r="B2205" s="138" t="s">
        <v>2358</v>
      </c>
      <c r="C2205" s="138" t="s">
        <v>2356</v>
      </c>
      <c r="D2205" s="138"/>
      <c r="E2205" s="2">
        <v>0</v>
      </c>
      <c r="F2205" s="2" t="s">
        <v>3077</v>
      </c>
      <c r="G2205" s="2"/>
      <c r="H2205" s="2"/>
      <c r="I2205" s="139"/>
      <c r="J2205" s="139" t="s">
        <v>2163</v>
      </c>
      <c r="K2205" s="139" t="s">
        <v>248</v>
      </c>
      <c r="L2205" s="139" t="s">
        <v>3053</v>
      </c>
      <c r="M2205" s="140" t="s">
        <v>8160</v>
      </c>
      <c r="N2205" s="141">
        <v>16</v>
      </c>
      <c r="O2205" s="142">
        <f t="shared" si="170"/>
        <v>210</v>
      </c>
      <c r="P2205" s="2">
        <v>210</v>
      </c>
      <c r="Q2205" s="2"/>
      <c r="R2205" s="143" t="e">
        <f t="shared" si="171"/>
        <v>#DIV/0!</v>
      </c>
      <c r="S2205" s="143">
        <f t="shared" si="172"/>
        <v>0</v>
      </c>
      <c r="T2205" s="144">
        <f>IF(P2205="nio",0,IF(P2205&gt;0,VLOOKUP(K2205,'3-Productie normen'!A:W,VLOOKUP(P2205,'3-Productie normen'!$B$37:$C$59,2,FALSE),FALSE)))/VLOOKUP(B2205,'2-Kosten per locatie'!$A$11:$C$31,3,FALSE)</f>
        <v>0</v>
      </c>
      <c r="U2205" s="144">
        <f t="shared" si="173"/>
        <v>0</v>
      </c>
      <c r="V2205" s="145" t="str">
        <f>VLOOKUP(K2205,'3-Productie normen'!A:AG,29,FALSE)</f>
        <v>V</v>
      </c>
      <c r="W2205" s="145"/>
      <c r="X2205" s="146"/>
      <c r="Y2205" s="147">
        <f t="shared" si="174"/>
        <v>3360</v>
      </c>
    </row>
    <row r="2206" spans="1:25" s="148" customFormat="1" ht="13.9" customHeight="1">
      <c r="A2206" s="137">
        <v>2206</v>
      </c>
      <c r="B2206" s="138" t="s">
        <v>2358</v>
      </c>
      <c r="C2206" s="138" t="s">
        <v>2356</v>
      </c>
      <c r="D2206" s="138"/>
      <c r="E2206" s="2">
        <v>0</v>
      </c>
      <c r="F2206" s="2" t="s">
        <v>3077</v>
      </c>
      <c r="G2206" s="2"/>
      <c r="H2206" s="2"/>
      <c r="I2206" s="139"/>
      <c r="J2206" s="139" t="s">
        <v>3081</v>
      </c>
      <c r="K2206" s="139" t="s">
        <v>4571</v>
      </c>
      <c r="L2206" s="139" t="s">
        <v>3053</v>
      </c>
      <c r="M2206" s="140" t="s">
        <v>8160</v>
      </c>
      <c r="N2206" s="141">
        <v>11</v>
      </c>
      <c r="O2206" s="142">
        <f t="shared" si="170"/>
        <v>210</v>
      </c>
      <c r="P2206" s="2">
        <v>210</v>
      </c>
      <c r="Q2206" s="2"/>
      <c r="R2206" s="143" t="e">
        <f t="shared" si="171"/>
        <v>#DIV/0!</v>
      </c>
      <c r="S2206" s="143">
        <f t="shared" si="172"/>
        <v>0</v>
      </c>
      <c r="T2206" s="144">
        <f>IF(P2206="nio",0,IF(P2206&gt;0,VLOOKUP(K2206,'3-Productie normen'!A:W,VLOOKUP(P2206,'3-Productie normen'!$B$37:$C$59,2,FALSE),FALSE)))/VLOOKUP(B2206,'2-Kosten per locatie'!$A$11:$C$31,3,FALSE)</f>
        <v>0</v>
      </c>
      <c r="U2206" s="144">
        <f t="shared" si="173"/>
        <v>0</v>
      </c>
      <c r="V2206" s="145" t="str">
        <f>VLOOKUP(K2206,'3-Productie normen'!A:AG,29,FALSE)</f>
        <v>V</v>
      </c>
      <c r="W2206" s="145"/>
      <c r="X2206" s="146"/>
      <c r="Y2206" s="147">
        <f t="shared" si="174"/>
        <v>2310</v>
      </c>
    </row>
    <row r="2207" spans="1:25" s="148" customFormat="1" ht="13.9" customHeight="1">
      <c r="A2207" s="137">
        <v>2207</v>
      </c>
      <c r="B2207" s="138" t="s">
        <v>2358</v>
      </c>
      <c r="C2207" s="138" t="s">
        <v>2356</v>
      </c>
      <c r="D2207" s="138"/>
      <c r="E2207" s="2">
        <v>0</v>
      </c>
      <c r="F2207" s="2" t="s">
        <v>3077</v>
      </c>
      <c r="G2207" s="2"/>
      <c r="H2207" s="2"/>
      <c r="I2207" s="139"/>
      <c r="J2207" s="139" t="s">
        <v>3078</v>
      </c>
      <c r="K2207" s="139" t="s">
        <v>612</v>
      </c>
      <c r="L2207" s="139" t="s">
        <v>3053</v>
      </c>
      <c r="M2207" s="140" t="s">
        <v>8160</v>
      </c>
      <c r="N2207" s="141">
        <v>51</v>
      </c>
      <c r="O2207" s="142">
        <f t="shared" si="170"/>
        <v>210</v>
      </c>
      <c r="P2207" s="2">
        <v>210</v>
      </c>
      <c r="Q2207" s="2"/>
      <c r="R2207" s="143" t="e">
        <f t="shared" si="171"/>
        <v>#DIV/0!</v>
      </c>
      <c r="S2207" s="143">
        <f t="shared" si="172"/>
        <v>0</v>
      </c>
      <c r="T2207" s="144">
        <f>IF(P2207="nio",0,IF(P2207&gt;0,VLOOKUP(K2207,'3-Productie normen'!A:W,VLOOKUP(P2207,'3-Productie normen'!$B$37:$C$59,2,FALSE),FALSE)))/VLOOKUP(B2207,'2-Kosten per locatie'!$A$11:$C$31,3,FALSE)</f>
        <v>0</v>
      </c>
      <c r="U2207" s="144">
        <f t="shared" si="173"/>
        <v>0</v>
      </c>
      <c r="V2207" s="145" t="str">
        <f>VLOOKUP(K2207,'3-Productie normen'!A:AG,29,FALSE)</f>
        <v>L</v>
      </c>
      <c r="W2207" s="145"/>
      <c r="X2207" s="146"/>
      <c r="Y2207" s="147">
        <f t="shared" si="174"/>
        <v>10710</v>
      </c>
    </row>
    <row r="2208" spans="1:25" s="148" customFormat="1" ht="13.9" customHeight="1">
      <c r="A2208" s="137">
        <v>2208</v>
      </c>
      <c r="B2208" s="138" t="s">
        <v>2358</v>
      </c>
      <c r="C2208" s="138" t="s">
        <v>2356</v>
      </c>
      <c r="D2208" s="138"/>
      <c r="E2208" s="2">
        <v>0</v>
      </c>
      <c r="F2208" s="2" t="s">
        <v>3077</v>
      </c>
      <c r="G2208" s="2"/>
      <c r="H2208" s="2"/>
      <c r="I2208" s="139"/>
      <c r="J2208" s="139" t="s">
        <v>3061</v>
      </c>
      <c r="K2208" s="139" t="s">
        <v>612</v>
      </c>
      <c r="L2208" s="139" t="s">
        <v>3053</v>
      </c>
      <c r="M2208" s="140" t="s">
        <v>8160</v>
      </c>
      <c r="N2208" s="141">
        <v>50</v>
      </c>
      <c r="O2208" s="142">
        <f t="shared" si="170"/>
        <v>210</v>
      </c>
      <c r="P2208" s="2">
        <v>210</v>
      </c>
      <c r="Q2208" s="2"/>
      <c r="R2208" s="143" t="e">
        <f t="shared" si="171"/>
        <v>#DIV/0!</v>
      </c>
      <c r="S2208" s="143">
        <f t="shared" si="172"/>
        <v>0</v>
      </c>
      <c r="T2208" s="144">
        <f>IF(P2208="nio",0,IF(P2208&gt;0,VLOOKUP(K2208,'3-Productie normen'!A:W,VLOOKUP(P2208,'3-Productie normen'!$B$37:$C$59,2,FALSE),FALSE)))/VLOOKUP(B2208,'2-Kosten per locatie'!$A$11:$C$31,3,FALSE)</f>
        <v>0</v>
      </c>
      <c r="U2208" s="144">
        <f t="shared" si="173"/>
        <v>0</v>
      </c>
      <c r="V2208" s="145" t="str">
        <f>VLOOKUP(K2208,'3-Productie normen'!A:AG,29,FALSE)</f>
        <v>L</v>
      </c>
      <c r="W2208" s="145"/>
      <c r="X2208" s="146"/>
      <c r="Y2208" s="147">
        <f t="shared" si="174"/>
        <v>10500</v>
      </c>
    </row>
    <row r="2209" spans="1:25" s="148" customFormat="1" ht="13.9" customHeight="1">
      <c r="A2209" s="137">
        <v>2209</v>
      </c>
      <c r="B2209" s="138" t="s">
        <v>2358</v>
      </c>
      <c r="C2209" s="138" t="s">
        <v>2356</v>
      </c>
      <c r="D2209" s="138"/>
      <c r="E2209" s="2">
        <v>0</v>
      </c>
      <c r="F2209" s="2" t="s">
        <v>3077</v>
      </c>
      <c r="G2209" s="2"/>
      <c r="H2209" s="2"/>
      <c r="I2209" s="139"/>
      <c r="J2209" s="139" t="s">
        <v>253</v>
      </c>
      <c r="K2209" s="139" t="s">
        <v>4571</v>
      </c>
      <c r="L2209" s="139" t="s">
        <v>3053</v>
      </c>
      <c r="M2209" s="140" t="s">
        <v>8160</v>
      </c>
      <c r="N2209" s="141">
        <v>18</v>
      </c>
      <c r="O2209" s="142">
        <f t="shared" si="170"/>
        <v>210</v>
      </c>
      <c r="P2209" s="2">
        <v>210</v>
      </c>
      <c r="Q2209" s="2"/>
      <c r="R2209" s="143" t="e">
        <f t="shared" si="171"/>
        <v>#DIV/0!</v>
      </c>
      <c r="S2209" s="143">
        <f t="shared" si="172"/>
        <v>0</v>
      </c>
      <c r="T2209" s="144">
        <f>IF(P2209="nio",0,IF(P2209&gt;0,VLOOKUP(K2209,'3-Productie normen'!A:W,VLOOKUP(P2209,'3-Productie normen'!$B$37:$C$59,2,FALSE),FALSE)))/VLOOKUP(B2209,'2-Kosten per locatie'!$A$11:$C$31,3,FALSE)</f>
        <v>0</v>
      </c>
      <c r="U2209" s="144">
        <f t="shared" si="173"/>
        <v>0</v>
      </c>
      <c r="V2209" s="145" t="str">
        <f>VLOOKUP(K2209,'3-Productie normen'!A:AG,29,FALSE)</f>
        <v>V</v>
      </c>
      <c r="W2209" s="145"/>
      <c r="X2209" s="146"/>
      <c r="Y2209" s="147">
        <f t="shared" si="174"/>
        <v>3780</v>
      </c>
    </row>
    <row r="2210" spans="1:25" s="148" customFormat="1" ht="13.9" customHeight="1">
      <c r="A2210" s="137">
        <v>2210</v>
      </c>
      <c r="B2210" s="138" t="s">
        <v>2358</v>
      </c>
      <c r="C2210" s="138" t="s">
        <v>2356</v>
      </c>
      <c r="D2210" s="138"/>
      <c r="E2210" s="2">
        <v>0</v>
      </c>
      <c r="F2210" s="2" t="s">
        <v>3077</v>
      </c>
      <c r="G2210" s="2"/>
      <c r="H2210" s="2"/>
      <c r="I2210" s="139"/>
      <c r="J2210" s="139" t="s">
        <v>253</v>
      </c>
      <c r="K2210" s="139" t="s">
        <v>4571</v>
      </c>
      <c r="L2210" s="139" t="s">
        <v>3053</v>
      </c>
      <c r="M2210" s="140" t="s">
        <v>8160</v>
      </c>
      <c r="N2210" s="141">
        <v>23</v>
      </c>
      <c r="O2210" s="142">
        <f t="shared" si="170"/>
        <v>210</v>
      </c>
      <c r="P2210" s="2">
        <v>210</v>
      </c>
      <c r="Q2210" s="2"/>
      <c r="R2210" s="143" t="e">
        <f t="shared" si="171"/>
        <v>#DIV/0!</v>
      </c>
      <c r="S2210" s="143">
        <f t="shared" si="172"/>
        <v>0</v>
      </c>
      <c r="T2210" s="144">
        <f>IF(P2210="nio",0,IF(P2210&gt;0,VLOOKUP(K2210,'3-Productie normen'!A:W,VLOOKUP(P2210,'3-Productie normen'!$B$37:$C$59,2,FALSE),FALSE)))/VLOOKUP(B2210,'2-Kosten per locatie'!$A$11:$C$31,3,FALSE)</f>
        <v>0</v>
      </c>
      <c r="U2210" s="144">
        <f t="shared" si="173"/>
        <v>0</v>
      </c>
      <c r="V2210" s="145" t="str">
        <f>VLOOKUP(K2210,'3-Productie normen'!A:AG,29,FALSE)</f>
        <v>V</v>
      </c>
      <c r="W2210" s="145"/>
      <c r="X2210" s="146"/>
      <c r="Y2210" s="147">
        <f t="shared" si="174"/>
        <v>4830</v>
      </c>
    </row>
    <row r="2211" spans="1:25" s="148" customFormat="1" ht="13.9" customHeight="1">
      <c r="A2211" s="137">
        <v>2211</v>
      </c>
      <c r="B2211" s="138" t="s">
        <v>2358</v>
      </c>
      <c r="C2211" s="138" t="s">
        <v>2356</v>
      </c>
      <c r="D2211" s="138"/>
      <c r="E2211" s="2">
        <v>0</v>
      </c>
      <c r="F2211" s="2" t="s">
        <v>3077</v>
      </c>
      <c r="G2211" s="2"/>
      <c r="H2211" s="2"/>
      <c r="I2211" s="139"/>
      <c r="J2211" s="139" t="s">
        <v>3078</v>
      </c>
      <c r="K2211" s="139" t="s">
        <v>612</v>
      </c>
      <c r="L2211" s="139" t="s">
        <v>3053</v>
      </c>
      <c r="M2211" s="140" t="s">
        <v>8160</v>
      </c>
      <c r="N2211" s="141">
        <v>51</v>
      </c>
      <c r="O2211" s="142">
        <f t="shared" si="170"/>
        <v>210</v>
      </c>
      <c r="P2211" s="2">
        <v>210</v>
      </c>
      <c r="Q2211" s="2"/>
      <c r="R2211" s="143" t="e">
        <f t="shared" si="171"/>
        <v>#DIV/0!</v>
      </c>
      <c r="S2211" s="143">
        <f t="shared" si="172"/>
        <v>0</v>
      </c>
      <c r="T2211" s="144">
        <f>IF(P2211="nio",0,IF(P2211&gt;0,VLOOKUP(K2211,'3-Productie normen'!A:W,VLOOKUP(P2211,'3-Productie normen'!$B$37:$C$59,2,FALSE),FALSE)))/VLOOKUP(B2211,'2-Kosten per locatie'!$A$11:$C$31,3,FALSE)</f>
        <v>0</v>
      </c>
      <c r="U2211" s="144">
        <f t="shared" si="173"/>
        <v>0</v>
      </c>
      <c r="V2211" s="145" t="str">
        <f>VLOOKUP(K2211,'3-Productie normen'!A:AG,29,FALSE)</f>
        <v>L</v>
      </c>
      <c r="W2211" s="145"/>
      <c r="X2211" s="146"/>
      <c r="Y2211" s="147">
        <f t="shared" si="174"/>
        <v>10710</v>
      </c>
    </row>
    <row r="2212" spans="1:25" s="148" customFormat="1" ht="13.9" customHeight="1">
      <c r="A2212" s="137">
        <v>2212</v>
      </c>
      <c r="B2212" s="138" t="s">
        <v>2358</v>
      </c>
      <c r="C2212" s="138" t="s">
        <v>2356</v>
      </c>
      <c r="D2212" s="138"/>
      <c r="E2212" s="2">
        <v>0</v>
      </c>
      <c r="F2212" s="2" t="s">
        <v>3077</v>
      </c>
      <c r="G2212" s="2"/>
      <c r="H2212" s="2"/>
      <c r="I2212" s="139"/>
      <c r="J2212" s="139" t="s">
        <v>3078</v>
      </c>
      <c r="K2212" s="139" t="s">
        <v>612</v>
      </c>
      <c r="L2212" s="139" t="s">
        <v>3053</v>
      </c>
      <c r="M2212" s="140" t="s">
        <v>8160</v>
      </c>
      <c r="N2212" s="141">
        <v>51</v>
      </c>
      <c r="O2212" s="142">
        <f t="shared" si="170"/>
        <v>210</v>
      </c>
      <c r="P2212" s="2">
        <v>210</v>
      </c>
      <c r="Q2212" s="2"/>
      <c r="R2212" s="143" t="e">
        <f t="shared" si="171"/>
        <v>#DIV/0!</v>
      </c>
      <c r="S2212" s="143">
        <f t="shared" si="172"/>
        <v>0</v>
      </c>
      <c r="T2212" s="144">
        <f>IF(P2212="nio",0,IF(P2212&gt;0,VLOOKUP(K2212,'3-Productie normen'!A:W,VLOOKUP(P2212,'3-Productie normen'!$B$37:$C$59,2,FALSE),FALSE)))/VLOOKUP(B2212,'2-Kosten per locatie'!$A$11:$C$31,3,FALSE)</f>
        <v>0</v>
      </c>
      <c r="U2212" s="144">
        <f t="shared" si="173"/>
        <v>0</v>
      </c>
      <c r="V2212" s="145" t="str">
        <f>VLOOKUP(K2212,'3-Productie normen'!A:AG,29,FALSE)</f>
        <v>L</v>
      </c>
      <c r="W2212" s="145"/>
      <c r="X2212" s="146"/>
      <c r="Y2212" s="147">
        <f t="shared" si="174"/>
        <v>10710</v>
      </c>
    </row>
    <row r="2213" spans="1:25" s="148" customFormat="1" ht="13.9" customHeight="1">
      <c r="A2213" s="137">
        <v>2213</v>
      </c>
      <c r="B2213" s="138" t="s">
        <v>2358</v>
      </c>
      <c r="C2213" s="138" t="s">
        <v>2356</v>
      </c>
      <c r="D2213" s="138"/>
      <c r="E2213" s="2">
        <v>0</v>
      </c>
      <c r="F2213" s="2" t="s">
        <v>3077</v>
      </c>
      <c r="G2213" s="2"/>
      <c r="H2213" s="2"/>
      <c r="I2213" s="139"/>
      <c r="J2213" s="139" t="s">
        <v>3078</v>
      </c>
      <c r="K2213" s="139" t="s">
        <v>612</v>
      </c>
      <c r="L2213" s="139" t="s">
        <v>3053</v>
      </c>
      <c r="M2213" s="140" t="s">
        <v>8160</v>
      </c>
      <c r="N2213" s="141">
        <v>51</v>
      </c>
      <c r="O2213" s="142">
        <f t="shared" si="170"/>
        <v>210</v>
      </c>
      <c r="P2213" s="2">
        <v>210</v>
      </c>
      <c r="Q2213" s="2"/>
      <c r="R2213" s="143" t="e">
        <f t="shared" si="171"/>
        <v>#DIV/0!</v>
      </c>
      <c r="S2213" s="143">
        <f t="shared" si="172"/>
        <v>0</v>
      </c>
      <c r="T2213" s="144">
        <f>IF(P2213="nio",0,IF(P2213&gt;0,VLOOKUP(K2213,'3-Productie normen'!A:W,VLOOKUP(P2213,'3-Productie normen'!$B$37:$C$59,2,FALSE),FALSE)))/VLOOKUP(B2213,'2-Kosten per locatie'!$A$11:$C$31,3,FALSE)</f>
        <v>0</v>
      </c>
      <c r="U2213" s="144">
        <f t="shared" si="173"/>
        <v>0</v>
      </c>
      <c r="V2213" s="145" t="str">
        <f>VLOOKUP(K2213,'3-Productie normen'!A:AG,29,FALSE)</f>
        <v>L</v>
      </c>
      <c r="W2213" s="145"/>
      <c r="X2213" s="146"/>
      <c r="Y2213" s="147">
        <f t="shared" si="174"/>
        <v>10710</v>
      </c>
    </row>
    <row r="2214" spans="1:25" s="148" customFormat="1" ht="13.9" customHeight="1">
      <c r="A2214" s="137">
        <v>2214</v>
      </c>
      <c r="B2214" s="138" t="s">
        <v>2358</v>
      </c>
      <c r="C2214" s="138" t="s">
        <v>2356</v>
      </c>
      <c r="D2214" s="138"/>
      <c r="E2214" s="2">
        <v>0</v>
      </c>
      <c r="F2214" s="2" t="s">
        <v>3077</v>
      </c>
      <c r="G2214" s="2"/>
      <c r="H2214" s="2"/>
      <c r="I2214" s="139"/>
      <c r="J2214" s="139" t="s">
        <v>253</v>
      </c>
      <c r="K2214" s="139" t="s">
        <v>4571</v>
      </c>
      <c r="L2214" s="139" t="s">
        <v>3053</v>
      </c>
      <c r="M2214" s="140" t="s">
        <v>8160</v>
      </c>
      <c r="N2214" s="141">
        <v>55</v>
      </c>
      <c r="O2214" s="142">
        <f t="shared" si="170"/>
        <v>210</v>
      </c>
      <c r="P2214" s="2">
        <v>210</v>
      </c>
      <c r="Q2214" s="2"/>
      <c r="R2214" s="143" t="e">
        <f t="shared" si="171"/>
        <v>#DIV/0!</v>
      </c>
      <c r="S2214" s="143">
        <f t="shared" si="172"/>
        <v>0</v>
      </c>
      <c r="T2214" s="144">
        <f>IF(P2214="nio",0,IF(P2214&gt;0,VLOOKUP(K2214,'3-Productie normen'!A:W,VLOOKUP(P2214,'3-Productie normen'!$B$37:$C$59,2,FALSE),FALSE)))/VLOOKUP(B2214,'2-Kosten per locatie'!$A$11:$C$31,3,FALSE)</f>
        <v>0</v>
      </c>
      <c r="U2214" s="144">
        <f t="shared" si="173"/>
        <v>0</v>
      </c>
      <c r="V2214" s="145" t="str">
        <f>VLOOKUP(K2214,'3-Productie normen'!A:AG,29,FALSE)</f>
        <v>V</v>
      </c>
      <c r="W2214" s="145"/>
      <c r="X2214" s="146"/>
      <c r="Y2214" s="147">
        <f t="shared" si="174"/>
        <v>11550</v>
      </c>
    </row>
    <row r="2215" spans="1:25" s="148" customFormat="1" ht="13.9" customHeight="1">
      <c r="A2215" s="137">
        <v>2215</v>
      </c>
      <c r="B2215" s="138" t="s">
        <v>2358</v>
      </c>
      <c r="C2215" s="138" t="s">
        <v>2356</v>
      </c>
      <c r="D2215" s="138"/>
      <c r="E2215" s="2">
        <v>0</v>
      </c>
      <c r="F2215" s="2" t="s">
        <v>3077</v>
      </c>
      <c r="G2215" s="2"/>
      <c r="H2215" s="2"/>
      <c r="I2215" s="139"/>
      <c r="J2215" s="139" t="s">
        <v>3058</v>
      </c>
      <c r="K2215" s="139" t="s">
        <v>612</v>
      </c>
      <c r="L2215" s="139" t="s">
        <v>3053</v>
      </c>
      <c r="M2215" s="140" t="s">
        <v>8160</v>
      </c>
      <c r="N2215" s="141">
        <v>35</v>
      </c>
      <c r="O2215" s="142">
        <f t="shared" si="170"/>
        <v>210</v>
      </c>
      <c r="P2215" s="2">
        <v>210</v>
      </c>
      <c r="Q2215" s="2"/>
      <c r="R2215" s="143" t="e">
        <f t="shared" si="171"/>
        <v>#DIV/0!</v>
      </c>
      <c r="S2215" s="143">
        <f t="shared" si="172"/>
        <v>0</v>
      </c>
      <c r="T2215" s="144">
        <f>IF(P2215="nio",0,IF(P2215&gt;0,VLOOKUP(K2215,'3-Productie normen'!A:W,VLOOKUP(P2215,'3-Productie normen'!$B$37:$C$59,2,FALSE),FALSE)))/VLOOKUP(B2215,'2-Kosten per locatie'!$A$11:$C$31,3,FALSE)</f>
        <v>0</v>
      </c>
      <c r="U2215" s="144">
        <f t="shared" si="173"/>
        <v>0</v>
      </c>
      <c r="V2215" s="145" t="str">
        <f>VLOOKUP(K2215,'3-Productie normen'!A:AG,29,FALSE)</f>
        <v>L</v>
      </c>
      <c r="W2215" s="145"/>
      <c r="X2215" s="146"/>
      <c r="Y2215" s="147">
        <f t="shared" si="174"/>
        <v>7350</v>
      </c>
    </row>
    <row r="2216" spans="1:25" s="148" customFormat="1" ht="13.9" customHeight="1">
      <c r="A2216" s="137">
        <v>2216</v>
      </c>
      <c r="B2216" s="138" t="s">
        <v>2358</v>
      </c>
      <c r="C2216" s="138" t="s">
        <v>2356</v>
      </c>
      <c r="D2216" s="138"/>
      <c r="E2216" s="2">
        <v>0</v>
      </c>
      <c r="F2216" s="2" t="s">
        <v>3077</v>
      </c>
      <c r="G2216" s="2"/>
      <c r="H2216" s="2"/>
      <c r="I2216" s="139"/>
      <c r="J2216" s="139" t="s">
        <v>3058</v>
      </c>
      <c r="K2216" s="139" t="s">
        <v>612</v>
      </c>
      <c r="L2216" s="139" t="s">
        <v>3053</v>
      </c>
      <c r="M2216" s="140" t="s">
        <v>8160</v>
      </c>
      <c r="N2216" s="141">
        <v>35</v>
      </c>
      <c r="O2216" s="142">
        <f t="shared" si="170"/>
        <v>210</v>
      </c>
      <c r="P2216" s="2">
        <v>210</v>
      </c>
      <c r="Q2216" s="2"/>
      <c r="R2216" s="143" t="e">
        <f t="shared" si="171"/>
        <v>#DIV/0!</v>
      </c>
      <c r="S2216" s="143">
        <f t="shared" si="172"/>
        <v>0</v>
      </c>
      <c r="T2216" s="144">
        <f>IF(P2216="nio",0,IF(P2216&gt;0,VLOOKUP(K2216,'3-Productie normen'!A:W,VLOOKUP(P2216,'3-Productie normen'!$B$37:$C$59,2,FALSE),FALSE)))/VLOOKUP(B2216,'2-Kosten per locatie'!$A$11:$C$31,3,FALSE)</f>
        <v>0</v>
      </c>
      <c r="U2216" s="144">
        <f t="shared" si="173"/>
        <v>0</v>
      </c>
      <c r="V2216" s="145" t="str">
        <f>VLOOKUP(K2216,'3-Productie normen'!A:AG,29,FALSE)</f>
        <v>L</v>
      </c>
      <c r="W2216" s="145"/>
      <c r="X2216" s="146"/>
      <c r="Y2216" s="147">
        <f t="shared" si="174"/>
        <v>7350</v>
      </c>
    </row>
    <row r="2217" spans="1:25" s="148" customFormat="1" ht="13.9" customHeight="1">
      <c r="A2217" s="137">
        <v>2217</v>
      </c>
      <c r="B2217" s="138" t="s">
        <v>2358</v>
      </c>
      <c r="C2217" s="138" t="s">
        <v>2356</v>
      </c>
      <c r="D2217" s="138"/>
      <c r="E2217" s="2">
        <v>0</v>
      </c>
      <c r="F2217" s="2" t="s">
        <v>3077</v>
      </c>
      <c r="G2217" s="2"/>
      <c r="H2217" s="2"/>
      <c r="I2217" s="139"/>
      <c r="J2217" s="139" t="s">
        <v>3058</v>
      </c>
      <c r="K2217" s="139" t="s">
        <v>612</v>
      </c>
      <c r="L2217" s="139" t="s">
        <v>3053</v>
      </c>
      <c r="M2217" s="140" t="s">
        <v>8160</v>
      </c>
      <c r="N2217" s="141">
        <v>35</v>
      </c>
      <c r="O2217" s="142">
        <f t="shared" si="170"/>
        <v>210</v>
      </c>
      <c r="P2217" s="2">
        <v>210</v>
      </c>
      <c r="Q2217" s="2"/>
      <c r="R2217" s="143" t="e">
        <f t="shared" si="171"/>
        <v>#DIV/0!</v>
      </c>
      <c r="S2217" s="143">
        <f t="shared" si="172"/>
        <v>0</v>
      </c>
      <c r="T2217" s="144">
        <f>IF(P2217="nio",0,IF(P2217&gt;0,VLOOKUP(K2217,'3-Productie normen'!A:W,VLOOKUP(P2217,'3-Productie normen'!$B$37:$C$59,2,FALSE),FALSE)))/VLOOKUP(B2217,'2-Kosten per locatie'!$A$11:$C$31,3,FALSE)</f>
        <v>0</v>
      </c>
      <c r="U2217" s="144">
        <f t="shared" si="173"/>
        <v>0</v>
      </c>
      <c r="V2217" s="145" t="str">
        <f>VLOOKUP(K2217,'3-Productie normen'!A:AG,29,FALSE)</f>
        <v>L</v>
      </c>
      <c r="W2217" s="145"/>
      <c r="X2217" s="146"/>
      <c r="Y2217" s="147">
        <f t="shared" si="174"/>
        <v>7350</v>
      </c>
    </row>
    <row r="2218" spans="1:25" s="148" customFormat="1" ht="13.9" customHeight="1">
      <c r="A2218" s="137">
        <v>2218</v>
      </c>
      <c r="B2218" s="138" t="s">
        <v>2358</v>
      </c>
      <c r="C2218" s="138" t="s">
        <v>2356</v>
      </c>
      <c r="D2218" s="138"/>
      <c r="E2218" s="2">
        <v>0</v>
      </c>
      <c r="F2218" s="2" t="s">
        <v>3077</v>
      </c>
      <c r="G2218" s="2"/>
      <c r="H2218" s="2"/>
      <c r="I2218" s="139"/>
      <c r="J2218" s="139" t="s">
        <v>2019</v>
      </c>
      <c r="K2218" s="139" t="s">
        <v>417</v>
      </c>
      <c r="L2218" s="139" t="s">
        <v>3053</v>
      </c>
      <c r="M2218" s="140" t="s">
        <v>8160</v>
      </c>
      <c r="N2218" s="141">
        <v>11</v>
      </c>
      <c r="O2218" s="142">
        <f t="shared" si="170"/>
        <v>84</v>
      </c>
      <c r="P2218" s="2">
        <v>84</v>
      </c>
      <c r="Q2218" s="2"/>
      <c r="R2218" s="143" t="e">
        <f t="shared" si="171"/>
        <v>#DIV/0!</v>
      </c>
      <c r="S2218" s="143">
        <f t="shared" si="172"/>
        <v>0</v>
      </c>
      <c r="T2218" s="144">
        <f>IF(P2218="nio",0,IF(P2218&gt;0,VLOOKUP(K2218,'3-Productie normen'!A:W,VLOOKUP(P2218,'3-Productie normen'!$B$37:$C$59,2,FALSE),FALSE)))/VLOOKUP(B2218,'2-Kosten per locatie'!$A$11:$C$31,3,FALSE)</f>
        <v>0</v>
      </c>
      <c r="U2218" s="144">
        <f t="shared" si="173"/>
        <v>0</v>
      </c>
      <c r="V2218" s="145" t="str">
        <f>VLOOKUP(K2218,'3-Productie normen'!A:AG,29,FALSE)</f>
        <v>B</v>
      </c>
      <c r="W2218" s="145"/>
      <c r="X2218" s="146"/>
      <c r="Y2218" s="147">
        <f t="shared" si="174"/>
        <v>924</v>
      </c>
    </row>
    <row r="2219" spans="1:25" s="148" customFormat="1" ht="13.9" customHeight="1">
      <c r="A2219" s="137">
        <v>2219</v>
      </c>
      <c r="B2219" s="138" t="s">
        <v>2358</v>
      </c>
      <c r="C2219" s="138" t="s">
        <v>2356</v>
      </c>
      <c r="D2219" s="138"/>
      <c r="E2219" s="2">
        <v>0</v>
      </c>
      <c r="F2219" s="2" t="s">
        <v>3077</v>
      </c>
      <c r="G2219" s="2"/>
      <c r="H2219" s="2"/>
      <c r="I2219" s="139"/>
      <c r="J2219" s="139" t="s">
        <v>2019</v>
      </c>
      <c r="K2219" s="139" t="s">
        <v>417</v>
      </c>
      <c r="L2219" s="139" t="s">
        <v>3053</v>
      </c>
      <c r="M2219" s="140" t="s">
        <v>8160</v>
      </c>
      <c r="N2219" s="141">
        <v>23</v>
      </c>
      <c r="O2219" s="142">
        <f t="shared" si="170"/>
        <v>84</v>
      </c>
      <c r="P2219" s="2">
        <v>84</v>
      </c>
      <c r="Q2219" s="2"/>
      <c r="R2219" s="143" t="e">
        <f t="shared" si="171"/>
        <v>#DIV/0!</v>
      </c>
      <c r="S2219" s="143">
        <f t="shared" si="172"/>
        <v>0</v>
      </c>
      <c r="T2219" s="144">
        <f>IF(P2219="nio",0,IF(P2219&gt;0,VLOOKUP(K2219,'3-Productie normen'!A:W,VLOOKUP(P2219,'3-Productie normen'!$B$37:$C$59,2,FALSE),FALSE)))/VLOOKUP(B2219,'2-Kosten per locatie'!$A$11:$C$31,3,FALSE)</f>
        <v>0</v>
      </c>
      <c r="U2219" s="144">
        <f t="shared" si="173"/>
        <v>0</v>
      </c>
      <c r="V2219" s="145" t="str">
        <f>VLOOKUP(K2219,'3-Productie normen'!A:AG,29,FALSE)</f>
        <v>B</v>
      </c>
      <c r="W2219" s="145"/>
      <c r="X2219" s="146"/>
      <c r="Y2219" s="147">
        <f t="shared" si="174"/>
        <v>1932</v>
      </c>
    </row>
    <row r="2220" spans="1:25" s="148" customFormat="1" ht="13.9" customHeight="1">
      <c r="A2220" s="137">
        <v>2220</v>
      </c>
      <c r="B2220" s="138" t="s">
        <v>2358</v>
      </c>
      <c r="C2220" s="138" t="s">
        <v>2356</v>
      </c>
      <c r="D2220" s="138"/>
      <c r="E2220" s="2">
        <v>0</v>
      </c>
      <c r="F2220" s="2" t="s">
        <v>3077</v>
      </c>
      <c r="G2220" s="2"/>
      <c r="H2220" s="2"/>
      <c r="I2220" s="139"/>
      <c r="J2220" s="139" t="s">
        <v>3080</v>
      </c>
      <c r="K2220" s="139" t="s">
        <v>479</v>
      </c>
      <c r="L2220" s="139" t="s">
        <v>3053</v>
      </c>
      <c r="M2220" s="140" t="s">
        <v>8160</v>
      </c>
      <c r="N2220" s="141">
        <v>208</v>
      </c>
      <c r="O2220" s="142">
        <f t="shared" si="170"/>
        <v>210</v>
      </c>
      <c r="P2220" s="2">
        <v>210</v>
      </c>
      <c r="Q2220" s="2"/>
      <c r="R2220" s="143" t="e">
        <f t="shared" si="171"/>
        <v>#DIV/0!</v>
      </c>
      <c r="S2220" s="143">
        <f t="shared" si="172"/>
        <v>0</v>
      </c>
      <c r="T2220" s="144">
        <f>IF(P2220="nio",0,IF(P2220&gt;0,VLOOKUP(K2220,'3-Productie normen'!A:W,VLOOKUP(P2220,'3-Productie normen'!$B$37:$C$59,2,FALSE),FALSE)))/VLOOKUP(B2220,'2-Kosten per locatie'!$A$11:$C$31,3,FALSE)</f>
        <v>0</v>
      </c>
      <c r="U2220" s="144">
        <f t="shared" si="173"/>
        <v>0</v>
      </c>
      <c r="V2220" s="145" t="str">
        <f>VLOOKUP(K2220,'3-Productie normen'!A:AG,29,FALSE)</f>
        <v>B</v>
      </c>
      <c r="W2220" s="145"/>
      <c r="X2220" s="146"/>
      <c r="Y2220" s="147">
        <f t="shared" si="174"/>
        <v>43680</v>
      </c>
    </row>
    <row r="2221" spans="1:25" s="148" customFormat="1" ht="13.9" customHeight="1">
      <c r="A2221" s="137">
        <v>2221</v>
      </c>
      <c r="B2221" s="138" t="s">
        <v>2358</v>
      </c>
      <c r="C2221" s="138" t="s">
        <v>2356</v>
      </c>
      <c r="D2221" s="138"/>
      <c r="E2221" s="2">
        <v>0</v>
      </c>
      <c r="F2221" s="2" t="s">
        <v>3077</v>
      </c>
      <c r="G2221" s="2"/>
      <c r="H2221" s="2"/>
      <c r="I2221" s="139"/>
      <c r="J2221" s="139" t="s">
        <v>2163</v>
      </c>
      <c r="K2221" s="139" t="s">
        <v>248</v>
      </c>
      <c r="L2221" s="139" t="s">
        <v>3053</v>
      </c>
      <c r="M2221" s="140" t="s">
        <v>8160</v>
      </c>
      <c r="N2221" s="141">
        <v>16</v>
      </c>
      <c r="O2221" s="142">
        <f t="shared" si="170"/>
        <v>210</v>
      </c>
      <c r="P2221" s="2">
        <v>210</v>
      </c>
      <c r="Q2221" s="2"/>
      <c r="R2221" s="143" t="e">
        <f t="shared" si="171"/>
        <v>#DIV/0!</v>
      </c>
      <c r="S2221" s="143">
        <f t="shared" si="172"/>
        <v>0</v>
      </c>
      <c r="T2221" s="144">
        <f>IF(P2221="nio",0,IF(P2221&gt;0,VLOOKUP(K2221,'3-Productie normen'!A:W,VLOOKUP(P2221,'3-Productie normen'!$B$37:$C$59,2,FALSE),FALSE)))/VLOOKUP(B2221,'2-Kosten per locatie'!$A$11:$C$31,3,FALSE)</f>
        <v>0</v>
      </c>
      <c r="U2221" s="144">
        <f t="shared" si="173"/>
        <v>0</v>
      </c>
      <c r="V2221" s="145" t="str">
        <f>VLOOKUP(K2221,'3-Productie normen'!A:AG,29,FALSE)</f>
        <v>V</v>
      </c>
      <c r="W2221" s="145"/>
      <c r="X2221" s="146"/>
      <c r="Y2221" s="147">
        <f t="shared" si="174"/>
        <v>3360</v>
      </c>
    </row>
    <row r="2222" spans="1:25" s="148" customFormat="1" ht="13.9" customHeight="1">
      <c r="A2222" s="137">
        <v>2222</v>
      </c>
      <c r="B2222" s="138" t="s">
        <v>2358</v>
      </c>
      <c r="C2222" s="138" t="s">
        <v>2356</v>
      </c>
      <c r="D2222" s="138"/>
      <c r="E2222" s="2">
        <v>0</v>
      </c>
      <c r="F2222" s="2" t="s">
        <v>3077</v>
      </c>
      <c r="G2222" s="2"/>
      <c r="H2222" s="2"/>
      <c r="I2222" s="139"/>
      <c r="J2222" s="139" t="s">
        <v>2116</v>
      </c>
      <c r="K2222" s="139" t="s">
        <v>4571</v>
      </c>
      <c r="L2222" s="139" t="s">
        <v>3053</v>
      </c>
      <c r="M2222" s="140" t="s">
        <v>8160</v>
      </c>
      <c r="N2222" s="141">
        <v>14</v>
      </c>
      <c r="O2222" s="142">
        <f t="shared" si="170"/>
        <v>210</v>
      </c>
      <c r="P2222" s="2">
        <v>210</v>
      </c>
      <c r="Q2222" s="2"/>
      <c r="R2222" s="143" t="e">
        <f t="shared" si="171"/>
        <v>#DIV/0!</v>
      </c>
      <c r="S2222" s="143">
        <f t="shared" si="172"/>
        <v>0</v>
      </c>
      <c r="T2222" s="144">
        <f>IF(P2222="nio",0,IF(P2222&gt;0,VLOOKUP(K2222,'3-Productie normen'!A:W,VLOOKUP(P2222,'3-Productie normen'!$B$37:$C$59,2,FALSE),FALSE)))/VLOOKUP(B2222,'2-Kosten per locatie'!$A$11:$C$31,3,FALSE)</f>
        <v>0</v>
      </c>
      <c r="U2222" s="144">
        <f t="shared" si="173"/>
        <v>0</v>
      </c>
      <c r="V2222" s="145" t="str">
        <f>VLOOKUP(K2222,'3-Productie normen'!A:AG,29,FALSE)</f>
        <v>V</v>
      </c>
      <c r="W2222" s="145"/>
      <c r="X2222" s="146"/>
      <c r="Y2222" s="147">
        <f t="shared" si="174"/>
        <v>2940</v>
      </c>
    </row>
    <row r="2223" spans="1:25" s="148" customFormat="1" ht="13.9" customHeight="1">
      <c r="A2223" s="137">
        <v>2223</v>
      </c>
      <c r="B2223" s="138" t="s">
        <v>2358</v>
      </c>
      <c r="C2223" s="138" t="s">
        <v>2356</v>
      </c>
      <c r="D2223" s="138"/>
      <c r="E2223" s="2">
        <v>0</v>
      </c>
      <c r="F2223" s="2" t="s">
        <v>3077</v>
      </c>
      <c r="G2223" s="2"/>
      <c r="H2223" s="2"/>
      <c r="I2223" s="139"/>
      <c r="J2223" s="139" t="s">
        <v>253</v>
      </c>
      <c r="K2223" s="139" t="s">
        <v>4571</v>
      </c>
      <c r="L2223" s="139" t="s">
        <v>3053</v>
      </c>
      <c r="M2223" s="140" t="s">
        <v>8160</v>
      </c>
      <c r="N2223" s="141">
        <v>5</v>
      </c>
      <c r="O2223" s="142">
        <f t="shared" si="170"/>
        <v>210</v>
      </c>
      <c r="P2223" s="2">
        <v>210</v>
      </c>
      <c r="Q2223" s="2"/>
      <c r="R2223" s="143" t="e">
        <f t="shared" si="171"/>
        <v>#DIV/0!</v>
      </c>
      <c r="S2223" s="143">
        <f t="shared" si="172"/>
        <v>0</v>
      </c>
      <c r="T2223" s="144">
        <f>IF(P2223="nio",0,IF(P2223&gt;0,VLOOKUP(K2223,'3-Productie normen'!A:W,VLOOKUP(P2223,'3-Productie normen'!$B$37:$C$59,2,FALSE),FALSE)))/VLOOKUP(B2223,'2-Kosten per locatie'!$A$11:$C$31,3,FALSE)</f>
        <v>0</v>
      </c>
      <c r="U2223" s="144">
        <f t="shared" si="173"/>
        <v>0</v>
      </c>
      <c r="V2223" s="145" t="str">
        <f>VLOOKUP(K2223,'3-Productie normen'!A:AG,29,FALSE)</f>
        <v>V</v>
      </c>
      <c r="W2223" s="145"/>
      <c r="X2223" s="146"/>
      <c r="Y2223" s="147">
        <f t="shared" si="174"/>
        <v>1050</v>
      </c>
    </row>
    <row r="2224" spans="1:25" s="148" customFormat="1" ht="13.9" customHeight="1">
      <c r="A2224" s="137">
        <v>2224</v>
      </c>
      <c r="B2224" s="138" t="s">
        <v>2358</v>
      </c>
      <c r="C2224" s="138" t="s">
        <v>2356</v>
      </c>
      <c r="D2224" s="138"/>
      <c r="E2224" s="2">
        <v>0</v>
      </c>
      <c r="F2224" s="2" t="s">
        <v>3077</v>
      </c>
      <c r="G2224" s="2"/>
      <c r="H2224" s="2"/>
      <c r="I2224" s="139"/>
      <c r="J2224" s="139" t="s">
        <v>3079</v>
      </c>
      <c r="K2224" s="139" t="s">
        <v>612</v>
      </c>
      <c r="L2224" s="139" t="s">
        <v>3053</v>
      </c>
      <c r="M2224" s="140" t="s">
        <v>8160</v>
      </c>
      <c r="N2224" s="141">
        <v>69</v>
      </c>
      <c r="O2224" s="142">
        <f t="shared" si="170"/>
        <v>210</v>
      </c>
      <c r="P2224" s="2">
        <v>210</v>
      </c>
      <c r="Q2224" s="2"/>
      <c r="R2224" s="143" t="e">
        <f t="shared" si="171"/>
        <v>#DIV/0!</v>
      </c>
      <c r="S2224" s="143">
        <f t="shared" si="172"/>
        <v>0</v>
      </c>
      <c r="T2224" s="144">
        <f>IF(P2224="nio",0,IF(P2224&gt;0,VLOOKUP(K2224,'3-Productie normen'!A:W,VLOOKUP(P2224,'3-Productie normen'!$B$37:$C$59,2,FALSE),FALSE)))/VLOOKUP(B2224,'2-Kosten per locatie'!$A$11:$C$31,3,FALSE)</f>
        <v>0</v>
      </c>
      <c r="U2224" s="144">
        <f t="shared" si="173"/>
        <v>0</v>
      </c>
      <c r="V2224" s="145" t="str">
        <f>VLOOKUP(K2224,'3-Productie normen'!A:AG,29,FALSE)</f>
        <v>L</v>
      </c>
      <c r="W2224" s="145"/>
      <c r="X2224" s="146"/>
      <c r="Y2224" s="147">
        <f t="shared" si="174"/>
        <v>14490</v>
      </c>
    </row>
    <row r="2225" spans="1:25" s="148" customFormat="1" ht="13.9" customHeight="1">
      <c r="A2225" s="137">
        <v>2225</v>
      </c>
      <c r="B2225" s="138" t="s">
        <v>2358</v>
      </c>
      <c r="C2225" s="138" t="s">
        <v>2356</v>
      </c>
      <c r="D2225" s="138"/>
      <c r="E2225" s="2">
        <v>0</v>
      </c>
      <c r="F2225" s="2" t="s">
        <v>3077</v>
      </c>
      <c r="G2225" s="2"/>
      <c r="H2225" s="2"/>
      <c r="I2225" s="139"/>
      <c r="J2225" s="139" t="s">
        <v>3078</v>
      </c>
      <c r="K2225" s="139" t="s">
        <v>612</v>
      </c>
      <c r="L2225" s="139" t="s">
        <v>3053</v>
      </c>
      <c r="M2225" s="140" t="s">
        <v>8160</v>
      </c>
      <c r="N2225" s="141">
        <v>51</v>
      </c>
      <c r="O2225" s="142">
        <f t="shared" si="170"/>
        <v>210</v>
      </c>
      <c r="P2225" s="2">
        <v>210</v>
      </c>
      <c r="Q2225" s="2"/>
      <c r="R2225" s="143" t="e">
        <f t="shared" si="171"/>
        <v>#DIV/0!</v>
      </c>
      <c r="S2225" s="143">
        <f t="shared" si="172"/>
        <v>0</v>
      </c>
      <c r="T2225" s="144">
        <f>IF(P2225="nio",0,IF(P2225&gt;0,VLOOKUP(K2225,'3-Productie normen'!A:W,VLOOKUP(P2225,'3-Productie normen'!$B$37:$C$59,2,FALSE),FALSE)))/VLOOKUP(B2225,'2-Kosten per locatie'!$A$11:$C$31,3,FALSE)</f>
        <v>0</v>
      </c>
      <c r="U2225" s="144">
        <f t="shared" si="173"/>
        <v>0</v>
      </c>
      <c r="V2225" s="145" t="str">
        <f>VLOOKUP(K2225,'3-Productie normen'!A:AG,29,FALSE)</f>
        <v>L</v>
      </c>
      <c r="W2225" s="145"/>
      <c r="X2225" s="146"/>
      <c r="Y2225" s="147">
        <f t="shared" si="174"/>
        <v>10710</v>
      </c>
    </row>
    <row r="2226" spans="1:25" s="148" customFormat="1" ht="13.9" customHeight="1">
      <c r="A2226" s="137">
        <v>2226</v>
      </c>
      <c r="B2226" s="138" t="s">
        <v>2358</v>
      </c>
      <c r="C2226" s="138" t="s">
        <v>2356</v>
      </c>
      <c r="D2226" s="138"/>
      <c r="E2226" s="2">
        <v>0</v>
      </c>
      <c r="F2226" s="2" t="s">
        <v>3077</v>
      </c>
      <c r="G2226" s="2"/>
      <c r="H2226" s="2"/>
      <c r="I2226" s="139"/>
      <c r="J2226" s="139" t="s">
        <v>253</v>
      </c>
      <c r="K2226" s="139" t="s">
        <v>4571</v>
      </c>
      <c r="L2226" s="139" t="s">
        <v>3053</v>
      </c>
      <c r="M2226" s="140" t="s">
        <v>8160</v>
      </c>
      <c r="N2226" s="141">
        <v>18</v>
      </c>
      <c r="O2226" s="142">
        <f t="shared" si="170"/>
        <v>210</v>
      </c>
      <c r="P2226" s="2">
        <v>210</v>
      </c>
      <c r="Q2226" s="2"/>
      <c r="R2226" s="143" t="e">
        <f t="shared" si="171"/>
        <v>#DIV/0!</v>
      </c>
      <c r="S2226" s="143">
        <f t="shared" si="172"/>
        <v>0</v>
      </c>
      <c r="T2226" s="144">
        <f>IF(P2226="nio",0,IF(P2226&gt;0,VLOOKUP(K2226,'3-Productie normen'!A:W,VLOOKUP(P2226,'3-Productie normen'!$B$37:$C$59,2,FALSE),FALSE)))/VLOOKUP(B2226,'2-Kosten per locatie'!$A$11:$C$31,3,FALSE)</f>
        <v>0</v>
      </c>
      <c r="U2226" s="144">
        <f t="shared" si="173"/>
        <v>0</v>
      </c>
      <c r="V2226" s="145" t="str">
        <f>VLOOKUP(K2226,'3-Productie normen'!A:AG,29,FALSE)</f>
        <v>V</v>
      </c>
      <c r="W2226" s="145"/>
      <c r="X2226" s="146"/>
      <c r="Y2226" s="147">
        <f t="shared" si="174"/>
        <v>3780</v>
      </c>
    </row>
    <row r="2227" spans="1:25" s="148" customFormat="1" ht="13.9" customHeight="1">
      <c r="A2227" s="137">
        <v>2227</v>
      </c>
      <c r="B2227" s="138" t="s">
        <v>2358</v>
      </c>
      <c r="C2227" s="138" t="s">
        <v>2356</v>
      </c>
      <c r="D2227" s="138"/>
      <c r="E2227" s="2">
        <v>0</v>
      </c>
      <c r="F2227" s="2" t="s">
        <v>3077</v>
      </c>
      <c r="G2227" s="2"/>
      <c r="H2227" s="2"/>
      <c r="I2227" s="139"/>
      <c r="J2227" s="139" t="s">
        <v>3078</v>
      </c>
      <c r="K2227" s="139" t="s">
        <v>612</v>
      </c>
      <c r="L2227" s="139" t="s">
        <v>3053</v>
      </c>
      <c r="M2227" s="140" t="s">
        <v>8160</v>
      </c>
      <c r="N2227" s="141">
        <v>51</v>
      </c>
      <c r="O2227" s="142">
        <f t="shared" si="170"/>
        <v>210</v>
      </c>
      <c r="P2227" s="2">
        <v>210</v>
      </c>
      <c r="Q2227" s="2"/>
      <c r="R2227" s="143" t="e">
        <f t="shared" si="171"/>
        <v>#DIV/0!</v>
      </c>
      <c r="S2227" s="143">
        <f t="shared" si="172"/>
        <v>0</v>
      </c>
      <c r="T2227" s="144">
        <f>IF(P2227="nio",0,IF(P2227&gt;0,VLOOKUP(K2227,'3-Productie normen'!A:W,VLOOKUP(P2227,'3-Productie normen'!$B$37:$C$59,2,FALSE),FALSE)))/VLOOKUP(B2227,'2-Kosten per locatie'!$A$11:$C$31,3,FALSE)</f>
        <v>0</v>
      </c>
      <c r="U2227" s="144">
        <f t="shared" si="173"/>
        <v>0</v>
      </c>
      <c r="V2227" s="145" t="str">
        <f>VLOOKUP(K2227,'3-Productie normen'!A:AG,29,FALSE)</f>
        <v>L</v>
      </c>
      <c r="W2227" s="145"/>
      <c r="X2227" s="146"/>
      <c r="Y2227" s="147">
        <f t="shared" si="174"/>
        <v>10710</v>
      </c>
    </row>
    <row r="2228" spans="1:25" s="148" customFormat="1" ht="13.9" customHeight="1">
      <c r="A2228" s="137">
        <v>2228</v>
      </c>
      <c r="B2228" s="138" t="s">
        <v>2358</v>
      </c>
      <c r="C2228" s="138" t="s">
        <v>2356</v>
      </c>
      <c r="D2228" s="138"/>
      <c r="E2228" s="2">
        <v>0</v>
      </c>
      <c r="F2228" s="2" t="s">
        <v>3077</v>
      </c>
      <c r="G2228" s="2"/>
      <c r="H2228" s="2"/>
      <c r="I2228" s="139"/>
      <c r="J2228" s="139" t="s">
        <v>3078</v>
      </c>
      <c r="K2228" s="139" t="s">
        <v>612</v>
      </c>
      <c r="L2228" s="139" t="s">
        <v>3053</v>
      </c>
      <c r="M2228" s="140" t="s">
        <v>8160</v>
      </c>
      <c r="N2228" s="141">
        <v>51</v>
      </c>
      <c r="O2228" s="142">
        <f t="shared" si="170"/>
        <v>210</v>
      </c>
      <c r="P2228" s="2">
        <v>210</v>
      </c>
      <c r="Q2228" s="2"/>
      <c r="R2228" s="143" t="e">
        <f t="shared" si="171"/>
        <v>#DIV/0!</v>
      </c>
      <c r="S2228" s="143">
        <f t="shared" si="172"/>
        <v>0</v>
      </c>
      <c r="T2228" s="144">
        <f>IF(P2228="nio",0,IF(P2228&gt;0,VLOOKUP(K2228,'3-Productie normen'!A:W,VLOOKUP(P2228,'3-Productie normen'!$B$37:$C$59,2,FALSE),FALSE)))/VLOOKUP(B2228,'2-Kosten per locatie'!$A$11:$C$31,3,FALSE)</f>
        <v>0</v>
      </c>
      <c r="U2228" s="144">
        <f t="shared" si="173"/>
        <v>0</v>
      </c>
      <c r="V2228" s="145" t="str">
        <f>VLOOKUP(K2228,'3-Productie normen'!A:AG,29,FALSE)</f>
        <v>L</v>
      </c>
      <c r="W2228" s="145"/>
      <c r="X2228" s="146"/>
      <c r="Y2228" s="147">
        <f t="shared" si="174"/>
        <v>10710</v>
      </c>
    </row>
    <row r="2229" spans="1:25" s="148" customFormat="1" ht="13.9" customHeight="1">
      <c r="A2229" s="137">
        <v>2229</v>
      </c>
      <c r="B2229" s="138" t="s">
        <v>2358</v>
      </c>
      <c r="C2229" s="138" t="s">
        <v>2356</v>
      </c>
      <c r="D2229" s="138"/>
      <c r="E2229" s="2">
        <v>0</v>
      </c>
      <c r="F2229" s="2" t="s">
        <v>3077</v>
      </c>
      <c r="G2229" s="2"/>
      <c r="H2229" s="2"/>
      <c r="I2229" s="139"/>
      <c r="J2229" s="139" t="s">
        <v>253</v>
      </c>
      <c r="K2229" s="139" t="s">
        <v>4571</v>
      </c>
      <c r="L2229" s="139" t="s">
        <v>3053</v>
      </c>
      <c r="M2229" s="140" t="s">
        <v>8160</v>
      </c>
      <c r="N2229" s="141">
        <v>37</v>
      </c>
      <c r="O2229" s="142">
        <f t="shared" si="170"/>
        <v>210</v>
      </c>
      <c r="P2229" s="2">
        <v>210</v>
      </c>
      <c r="Q2229" s="2"/>
      <c r="R2229" s="143" t="e">
        <f t="shared" si="171"/>
        <v>#DIV/0!</v>
      </c>
      <c r="S2229" s="143">
        <f t="shared" si="172"/>
        <v>0</v>
      </c>
      <c r="T2229" s="144">
        <f>IF(P2229="nio",0,IF(P2229&gt;0,VLOOKUP(K2229,'3-Productie normen'!A:W,VLOOKUP(P2229,'3-Productie normen'!$B$37:$C$59,2,FALSE),FALSE)))/VLOOKUP(B2229,'2-Kosten per locatie'!$A$11:$C$31,3,FALSE)</f>
        <v>0</v>
      </c>
      <c r="U2229" s="144">
        <f t="shared" si="173"/>
        <v>0</v>
      </c>
      <c r="V2229" s="145" t="str">
        <f>VLOOKUP(K2229,'3-Productie normen'!A:AG,29,FALSE)</f>
        <v>V</v>
      </c>
      <c r="W2229" s="145"/>
      <c r="X2229" s="146"/>
      <c r="Y2229" s="147">
        <f t="shared" si="174"/>
        <v>7770</v>
      </c>
    </row>
    <row r="2230" spans="1:25" s="148" customFormat="1" ht="13.9" customHeight="1">
      <c r="A2230" s="137">
        <v>2230</v>
      </c>
      <c r="B2230" s="138" t="s">
        <v>2358</v>
      </c>
      <c r="C2230" s="138" t="s">
        <v>2356</v>
      </c>
      <c r="D2230" s="138"/>
      <c r="E2230" s="2">
        <v>0</v>
      </c>
      <c r="F2230" s="2" t="s">
        <v>3077</v>
      </c>
      <c r="G2230" s="2"/>
      <c r="H2230" s="2"/>
      <c r="I2230" s="139"/>
      <c r="J2230" s="139" t="s">
        <v>3078</v>
      </c>
      <c r="K2230" s="139" t="s">
        <v>612</v>
      </c>
      <c r="L2230" s="139" t="s">
        <v>3053</v>
      </c>
      <c r="M2230" s="140" t="s">
        <v>8160</v>
      </c>
      <c r="N2230" s="141">
        <v>51</v>
      </c>
      <c r="O2230" s="142">
        <f t="shared" si="170"/>
        <v>210</v>
      </c>
      <c r="P2230" s="2">
        <v>210</v>
      </c>
      <c r="Q2230" s="2"/>
      <c r="R2230" s="143" t="e">
        <f t="shared" si="171"/>
        <v>#DIV/0!</v>
      </c>
      <c r="S2230" s="143">
        <f t="shared" si="172"/>
        <v>0</v>
      </c>
      <c r="T2230" s="144">
        <f>IF(P2230="nio",0,IF(P2230&gt;0,VLOOKUP(K2230,'3-Productie normen'!A:W,VLOOKUP(P2230,'3-Productie normen'!$B$37:$C$59,2,FALSE),FALSE)))/VLOOKUP(B2230,'2-Kosten per locatie'!$A$11:$C$31,3,FALSE)</f>
        <v>0</v>
      </c>
      <c r="U2230" s="144">
        <f t="shared" si="173"/>
        <v>0</v>
      </c>
      <c r="V2230" s="145" t="str">
        <f>VLOOKUP(K2230,'3-Productie normen'!A:AG,29,FALSE)</f>
        <v>L</v>
      </c>
      <c r="W2230" s="145"/>
      <c r="X2230" s="146"/>
      <c r="Y2230" s="147">
        <f t="shared" si="174"/>
        <v>10710</v>
      </c>
    </row>
    <row r="2231" spans="1:25" s="148" customFormat="1" ht="13.9" customHeight="1">
      <c r="A2231" s="137">
        <v>2231</v>
      </c>
      <c r="B2231" s="138" t="s">
        <v>2358</v>
      </c>
      <c r="C2231" s="138" t="s">
        <v>2356</v>
      </c>
      <c r="D2231" s="138"/>
      <c r="E2231" s="2">
        <v>0</v>
      </c>
      <c r="F2231" s="2" t="s">
        <v>3077</v>
      </c>
      <c r="G2231" s="2"/>
      <c r="H2231" s="2"/>
      <c r="I2231" s="139"/>
      <c r="J2231" s="139" t="s">
        <v>3078</v>
      </c>
      <c r="K2231" s="139" t="s">
        <v>612</v>
      </c>
      <c r="L2231" s="139" t="s">
        <v>3053</v>
      </c>
      <c r="M2231" s="140" t="s">
        <v>8160</v>
      </c>
      <c r="N2231" s="141">
        <v>51</v>
      </c>
      <c r="O2231" s="142">
        <f t="shared" si="170"/>
        <v>210</v>
      </c>
      <c r="P2231" s="2">
        <v>210</v>
      </c>
      <c r="Q2231" s="2"/>
      <c r="R2231" s="143" t="e">
        <f t="shared" si="171"/>
        <v>#DIV/0!</v>
      </c>
      <c r="S2231" s="143">
        <f t="shared" si="172"/>
        <v>0</v>
      </c>
      <c r="T2231" s="144">
        <f>IF(P2231="nio",0,IF(P2231&gt;0,VLOOKUP(K2231,'3-Productie normen'!A:W,VLOOKUP(P2231,'3-Productie normen'!$B$37:$C$59,2,FALSE),FALSE)))/VLOOKUP(B2231,'2-Kosten per locatie'!$A$11:$C$31,3,FALSE)</f>
        <v>0</v>
      </c>
      <c r="U2231" s="144">
        <f t="shared" si="173"/>
        <v>0</v>
      </c>
      <c r="V2231" s="145" t="str">
        <f>VLOOKUP(K2231,'3-Productie normen'!A:AG,29,FALSE)</f>
        <v>L</v>
      </c>
      <c r="W2231" s="145"/>
      <c r="X2231" s="146"/>
      <c r="Y2231" s="147">
        <f t="shared" si="174"/>
        <v>10710</v>
      </c>
    </row>
    <row r="2232" spans="1:25" s="148" customFormat="1" ht="13.9" customHeight="1">
      <c r="A2232" s="137">
        <v>2232</v>
      </c>
      <c r="B2232" s="138" t="s">
        <v>2358</v>
      </c>
      <c r="C2232" s="138" t="s">
        <v>2356</v>
      </c>
      <c r="D2232" s="138"/>
      <c r="E2232" s="2">
        <v>0</v>
      </c>
      <c r="F2232" s="2" t="s">
        <v>3077</v>
      </c>
      <c r="G2232" s="2"/>
      <c r="H2232" s="2"/>
      <c r="I2232" s="139"/>
      <c r="J2232" s="139" t="s">
        <v>3079</v>
      </c>
      <c r="K2232" s="139" t="s">
        <v>612</v>
      </c>
      <c r="L2232" s="139" t="s">
        <v>3053</v>
      </c>
      <c r="M2232" s="140" t="s">
        <v>8160</v>
      </c>
      <c r="N2232" s="141">
        <v>103</v>
      </c>
      <c r="O2232" s="142">
        <f t="shared" si="170"/>
        <v>210</v>
      </c>
      <c r="P2232" s="2">
        <v>210</v>
      </c>
      <c r="Q2232" s="2"/>
      <c r="R2232" s="143" t="e">
        <f t="shared" si="171"/>
        <v>#DIV/0!</v>
      </c>
      <c r="S2232" s="143">
        <f t="shared" si="172"/>
        <v>0</v>
      </c>
      <c r="T2232" s="144">
        <f>IF(P2232="nio",0,IF(P2232&gt;0,VLOOKUP(K2232,'3-Productie normen'!A:W,VLOOKUP(P2232,'3-Productie normen'!$B$37:$C$59,2,FALSE),FALSE)))/VLOOKUP(B2232,'2-Kosten per locatie'!$A$11:$C$31,3,FALSE)</f>
        <v>0</v>
      </c>
      <c r="U2232" s="144">
        <f t="shared" si="173"/>
        <v>0</v>
      </c>
      <c r="V2232" s="145" t="str">
        <f>VLOOKUP(K2232,'3-Productie normen'!A:AG,29,FALSE)</f>
        <v>L</v>
      </c>
      <c r="W2232" s="145"/>
      <c r="X2232" s="146"/>
      <c r="Y2232" s="147">
        <f t="shared" si="174"/>
        <v>21630</v>
      </c>
    </row>
    <row r="2233" spans="1:25" s="148" customFormat="1" ht="13.9" customHeight="1">
      <c r="A2233" s="137">
        <v>2233</v>
      </c>
      <c r="B2233" s="138" t="s">
        <v>2358</v>
      </c>
      <c r="C2233" s="138" t="s">
        <v>2356</v>
      </c>
      <c r="D2233" s="138"/>
      <c r="E2233" s="2">
        <v>0</v>
      </c>
      <c r="F2233" s="2" t="s">
        <v>3077</v>
      </c>
      <c r="G2233" s="2"/>
      <c r="H2233" s="2"/>
      <c r="I2233" s="139"/>
      <c r="J2233" s="139" t="s">
        <v>3078</v>
      </c>
      <c r="K2233" s="139" t="s">
        <v>612</v>
      </c>
      <c r="L2233" s="139" t="s">
        <v>3053</v>
      </c>
      <c r="M2233" s="140" t="s">
        <v>8160</v>
      </c>
      <c r="N2233" s="141">
        <v>51</v>
      </c>
      <c r="O2233" s="142">
        <f t="shared" si="170"/>
        <v>210</v>
      </c>
      <c r="P2233" s="2">
        <v>210</v>
      </c>
      <c r="Q2233" s="2"/>
      <c r="R2233" s="143" t="e">
        <f t="shared" si="171"/>
        <v>#DIV/0!</v>
      </c>
      <c r="S2233" s="143">
        <f t="shared" si="172"/>
        <v>0</v>
      </c>
      <c r="T2233" s="144">
        <f>IF(P2233="nio",0,IF(P2233&gt;0,VLOOKUP(K2233,'3-Productie normen'!A:W,VLOOKUP(P2233,'3-Productie normen'!$B$37:$C$59,2,FALSE),FALSE)))/VLOOKUP(B2233,'2-Kosten per locatie'!$A$11:$C$31,3,FALSE)</f>
        <v>0</v>
      </c>
      <c r="U2233" s="144">
        <f t="shared" si="173"/>
        <v>0</v>
      </c>
      <c r="V2233" s="145" t="str">
        <f>VLOOKUP(K2233,'3-Productie normen'!A:AG,29,FALSE)</f>
        <v>L</v>
      </c>
      <c r="W2233" s="145"/>
      <c r="X2233" s="146"/>
      <c r="Y2233" s="147">
        <f t="shared" si="174"/>
        <v>10710</v>
      </c>
    </row>
    <row r="2234" spans="1:25" s="148" customFormat="1" ht="13.9" customHeight="1">
      <c r="A2234" s="137">
        <v>2234</v>
      </c>
      <c r="B2234" s="138" t="s">
        <v>2358</v>
      </c>
      <c r="C2234" s="138" t="s">
        <v>2356</v>
      </c>
      <c r="D2234" s="138"/>
      <c r="E2234" s="2">
        <v>0</v>
      </c>
      <c r="F2234" s="2" t="s">
        <v>3077</v>
      </c>
      <c r="G2234" s="2"/>
      <c r="H2234" s="2"/>
      <c r="I2234" s="139"/>
      <c r="J2234" s="139" t="s">
        <v>3078</v>
      </c>
      <c r="K2234" s="139" t="s">
        <v>612</v>
      </c>
      <c r="L2234" s="139" t="s">
        <v>3053</v>
      </c>
      <c r="M2234" s="140" t="s">
        <v>8160</v>
      </c>
      <c r="N2234" s="141">
        <v>51</v>
      </c>
      <c r="O2234" s="142">
        <f t="shared" si="170"/>
        <v>210</v>
      </c>
      <c r="P2234" s="2">
        <v>210</v>
      </c>
      <c r="Q2234" s="2"/>
      <c r="R2234" s="143" t="e">
        <f t="shared" si="171"/>
        <v>#DIV/0!</v>
      </c>
      <c r="S2234" s="143">
        <f t="shared" si="172"/>
        <v>0</v>
      </c>
      <c r="T2234" s="144">
        <f>IF(P2234="nio",0,IF(P2234&gt;0,VLOOKUP(K2234,'3-Productie normen'!A:W,VLOOKUP(P2234,'3-Productie normen'!$B$37:$C$59,2,FALSE),FALSE)))/VLOOKUP(B2234,'2-Kosten per locatie'!$A$11:$C$31,3,FALSE)</f>
        <v>0</v>
      </c>
      <c r="U2234" s="144">
        <f t="shared" si="173"/>
        <v>0</v>
      </c>
      <c r="V2234" s="145" t="str">
        <f>VLOOKUP(K2234,'3-Productie normen'!A:AG,29,FALSE)</f>
        <v>L</v>
      </c>
      <c r="W2234" s="145"/>
      <c r="X2234" s="146"/>
      <c r="Y2234" s="147">
        <f t="shared" si="174"/>
        <v>10710</v>
      </c>
    </row>
    <row r="2235" spans="1:25" s="148" customFormat="1" ht="13.9" customHeight="1">
      <c r="A2235" s="137">
        <v>2235</v>
      </c>
      <c r="B2235" s="138" t="s">
        <v>2358</v>
      </c>
      <c r="C2235" s="138" t="s">
        <v>2356</v>
      </c>
      <c r="D2235" s="138"/>
      <c r="E2235" s="2">
        <v>0</v>
      </c>
      <c r="F2235" s="2" t="s">
        <v>3077</v>
      </c>
      <c r="G2235" s="2"/>
      <c r="H2235" s="2"/>
      <c r="I2235" s="139"/>
      <c r="J2235" s="139" t="s">
        <v>3078</v>
      </c>
      <c r="K2235" s="139" t="s">
        <v>612</v>
      </c>
      <c r="L2235" s="139" t="s">
        <v>3053</v>
      </c>
      <c r="M2235" s="140" t="s">
        <v>8160</v>
      </c>
      <c r="N2235" s="141">
        <v>51</v>
      </c>
      <c r="O2235" s="142">
        <f t="shared" si="170"/>
        <v>210</v>
      </c>
      <c r="P2235" s="2">
        <v>210</v>
      </c>
      <c r="Q2235" s="2"/>
      <c r="R2235" s="143" t="e">
        <f t="shared" si="171"/>
        <v>#DIV/0!</v>
      </c>
      <c r="S2235" s="143">
        <f t="shared" si="172"/>
        <v>0</v>
      </c>
      <c r="T2235" s="144">
        <f>IF(P2235="nio",0,IF(P2235&gt;0,VLOOKUP(K2235,'3-Productie normen'!A:W,VLOOKUP(P2235,'3-Productie normen'!$B$37:$C$59,2,FALSE),FALSE)))/VLOOKUP(B2235,'2-Kosten per locatie'!$A$11:$C$31,3,FALSE)</f>
        <v>0</v>
      </c>
      <c r="U2235" s="144">
        <f t="shared" si="173"/>
        <v>0</v>
      </c>
      <c r="V2235" s="145" t="str">
        <f>VLOOKUP(K2235,'3-Productie normen'!A:AG,29,FALSE)</f>
        <v>L</v>
      </c>
      <c r="W2235" s="145"/>
      <c r="X2235" s="146"/>
      <c r="Y2235" s="147">
        <f t="shared" si="174"/>
        <v>10710</v>
      </c>
    </row>
    <row r="2236" spans="1:25" s="148" customFormat="1" ht="13.9" customHeight="1">
      <c r="A2236" s="137">
        <v>2236</v>
      </c>
      <c r="B2236" s="138" t="s">
        <v>2358</v>
      </c>
      <c r="C2236" s="138" t="s">
        <v>2356</v>
      </c>
      <c r="D2236" s="138"/>
      <c r="E2236" s="2">
        <v>0</v>
      </c>
      <c r="F2236" s="2" t="s">
        <v>3077</v>
      </c>
      <c r="G2236" s="2"/>
      <c r="H2236" s="2"/>
      <c r="I2236" s="139"/>
      <c r="J2236" s="139" t="s">
        <v>3075</v>
      </c>
      <c r="K2236" s="139" t="s">
        <v>478</v>
      </c>
      <c r="L2236" s="139" t="s">
        <v>3053</v>
      </c>
      <c r="M2236" s="140" t="s">
        <v>8160</v>
      </c>
      <c r="N2236" s="141">
        <v>14</v>
      </c>
      <c r="O2236" s="142">
        <f t="shared" si="170"/>
        <v>84</v>
      </c>
      <c r="P2236" s="2">
        <v>84</v>
      </c>
      <c r="Q2236" s="2"/>
      <c r="R2236" s="143" t="e">
        <f t="shared" si="171"/>
        <v>#DIV/0!</v>
      </c>
      <c r="S2236" s="143">
        <f t="shared" si="172"/>
        <v>0</v>
      </c>
      <c r="T2236" s="144">
        <f>IF(P2236="nio",0,IF(P2236&gt;0,VLOOKUP(K2236,'3-Productie normen'!A:W,VLOOKUP(P2236,'3-Productie normen'!$B$37:$C$59,2,FALSE),FALSE)))/VLOOKUP(B2236,'2-Kosten per locatie'!$A$11:$C$31,3,FALSE)</f>
        <v>0</v>
      </c>
      <c r="U2236" s="144">
        <f t="shared" si="173"/>
        <v>0</v>
      </c>
      <c r="V2236" s="145" t="str">
        <f>VLOOKUP(K2236,'3-Productie normen'!A:AG,29,FALSE)</f>
        <v>B</v>
      </c>
      <c r="W2236" s="145"/>
      <c r="X2236" s="146"/>
      <c r="Y2236" s="147">
        <f t="shared" si="174"/>
        <v>1176</v>
      </c>
    </row>
    <row r="2237" spans="1:25" s="148" customFormat="1" ht="13.9" customHeight="1">
      <c r="A2237" s="137">
        <v>2237</v>
      </c>
      <c r="B2237" s="138" t="s">
        <v>2358</v>
      </c>
      <c r="C2237" s="138" t="s">
        <v>2356</v>
      </c>
      <c r="D2237" s="138"/>
      <c r="E2237" s="2">
        <v>0</v>
      </c>
      <c r="F2237" s="2" t="s">
        <v>3077</v>
      </c>
      <c r="G2237" s="2"/>
      <c r="H2237" s="2"/>
      <c r="I2237" s="139"/>
      <c r="J2237" s="139" t="s">
        <v>2163</v>
      </c>
      <c r="K2237" s="139" t="s">
        <v>248</v>
      </c>
      <c r="L2237" s="139" t="s">
        <v>3053</v>
      </c>
      <c r="M2237" s="140" t="s">
        <v>8160</v>
      </c>
      <c r="N2237" s="141">
        <v>16</v>
      </c>
      <c r="O2237" s="142">
        <f t="shared" si="170"/>
        <v>210</v>
      </c>
      <c r="P2237" s="2">
        <v>210</v>
      </c>
      <c r="Q2237" s="2"/>
      <c r="R2237" s="143" t="e">
        <f t="shared" si="171"/>
        <v>#DIV/0!</v>
      </c>
      <c r="S2237" s="143">
        <f t="shared" si="172"/>
        <v>0</v>
      </c>
      <c r="T2237" s="144">
        <f>IF(P2237="nio",0,IF(P2237&gt;0,VLOOKUP(K2237,'3-Productie normen'!A:W,VLOOKUP(P2237,'3-Productie normen'!$B$37:$C$59,2,FALSE),FALSE)))/VLOOKUP(B2237,'2-Kosten per locatie'!$A$11:$C$31,3,FALSE)</f>
        <v>0</v>
      </c>
      <c r="U2237" s="144">
        <f t="shared" si="173"/>
        <v>0</v>
      </c>
      <c r="V2237" s="145" t="str">
        <f>VLOOKUP(K2237,'3-Productie normen'!A:AG,29,FALSE)</f>
        <v>V</v>
      </c>
      <c r="W2237" s="145"/>
      <c r="X2237" s="146"/>
      <c r="Y2237" s="147">
        <f t="shared" si="174"/>
        <v>3360</v>
      </c>
    </row>
    <row r="2238" spans="1:25" s="148" customFormat="1" ht="13.9" customHeight="1">
      <c r="A2238" s="137">
        <v>2238</v>
      </c>
      <c r="B2238" s="138" t="s">
        <v>2358</v>
      </c>
      <c r="C2238" s="138" t="s">
        <v>2356</v>
      </c>
      <c r="D2238" s="138"/>
      <c r="E2238" s="2">
        <v>0</v>
      </c>
      <c r="F2238" s="2" t="s">
        <v>3077</v>
      </c>
      <c r="G2238" s="2"/>
      <c r="H2238" s="2"/>
      <c r="I2238" s="139"/>
      <c r="J2238" s="139" t="s">
        <v>3058</v>
      </c>
      <c r="K2238" s="139" t="s">
        <v>612</v>
      </c>
      <c r="L2238" s="139" t="s">
        <v>3053</v>
      </c>
      <c r="M2238" s="140" t="s">
        <v>8160</v>
      </c>
      <c r="N2238" s="141">
        <v>34</v>
      </c>
      <c r="O2238" s="142">
        <f t="shared" si="170"/>
        <v>210</v>
      </c>
      <c r="P2238" s="2">
        <v>210</v>
      </c>
      <c r="Q2238" s="2"/>
      <c r="R2238" s="143" t="e">
        <f t="shared" si="171"/>
        <v>#DIV/0!</v>
      </c>
      <c r="S2238" s="143">
        <f t="shared" si="172"/>
        <v>0</v>
      </c>
      <c r="T2238" s="144">
        <f>IF(P2238="nio",0,IF(P2238&gt;0,VLOOKUP(K2238,'3-Productie normen'!A:W,VLOOKUP(P2238,'3-Productie normen'!$B$37:$C$59,2,FALSE),FALSE)))/VLOOKUP(B2238,'2-Kosten per locatie'!$A$11:$C$31,3,FALSE)</f>
        <v>0</v>
      </c>
      <c r="U2238" s="144">
        <f t="shared" si="173"/>
        <v>0</v>
      </c>
      <c r="V2238" s="145" t="str">
        <f>VLOOKUP(K2238,'3-Productie normen'!A:AG,29,FALSE)</f>
        <v>L</v>
      </c>
      <c r="W2238" s="145"/>
      <c r="X2238" s="146"/>
      <c r="Y2238" s="147">
        <f t="shared" si="174"/>
        <v>7140</v>
      </c>
    </row>
    <row r="2239" spans="1:25" s="148" customFormat="1" ht="13.9" customHeight="1">
      <c r="A2239" s="137">
        <v>2239</v>
      </c>
      <c r="B2239" s="138" t="s">
        <v>2358</v>
      </c>
      <c r="C2239" s="138" t="s">
        <v>2356</v>
      </c>
      <c r="D2239" s="138"/>
      <c r="E2239" s="2">
        <v>0</v>
      </c>
      <c r="F2239" s="2" t="s">
        <v>3077</v>
      </c>
      <c r="G2239" s="2"/>
      <c r="H2239" s="2"/>
      <c r="I2239" s="139"/>
      <c r="J2239" s="139" t="s">
        <v>2019</v>
      </c>
      <c r="K2239" s="139" t="s">
        <v>417</v>
      </c>
      <c r="L2239" s="139" t="s">
        <v>3053</v>
      </c>
      <c r="M2239" s="140" t="s">
        <v>8160</v>
      </c>
      <c r="N2239" s="141">
        <v>11</v>
      </c>
      <c r="O2239" s="142">
        <f t="shared" si="170"/>
        <v>84</v>
      </c>
      <c r="P2239" s="2">
        <v>84</v>
      </c>
      <c r="Q2239" s="2"/>
      <c r="R2239" s="143" t="e">
        <f t="shared" si="171"/>
        <v>#DIV/0!</v>
      </c>
      <c r="S2239" s="143">
        <f t="shared" si="172"/>
        <v>0</v>
      </c>
      <c r="T2239" s="144">
        <f>IF(P2239="nio",0,IF(P2239&gt;0,VLOOKUP(K2239,'3-Productie normen'!A:W,VLOOKUP(P2239,'3-Productie normen'!$B$37:$C$59,2,FALSE),FALSE)))/VLOOKUP(B2239,'2-Kosten per locatie'!$A$11:$C$31,3,FALSE)</f>
        <v>0</v>
      </c>
      <c r="U2239" s="144">
        <f t="shared" si="173"/>
        <v>0</v>
      </c>
      <c r="V2239" s="145" t="str">
        <f>VLOOKUP(K2239,'3-Productie normen'!A:AG,29,FALSE)</f>
        <v>B</v>
      </c>
      <c r="W2239" s="145"/>
      <c r="X2239" s="146"/>
      <c r="Y2239" s="147">
        <f t="shared" si="174"/>
        <v>924</v>
      </c>
    </row>
    <row r="2240" spans="1:25" s="148" customFormat="1" ht="13.9" customHeight="1">
      <c r="A2240" s="137">
        <v>2240</v>
      </c>
      <c r="B2240" s="138" t="s">
        <v>2358</v>
      </c>
      <c r="C2240" s="138" t="s">
        <v>2356</v>
      </c>
      <c r="D2240" s="138"/>
      <c r="E2240" s="2">
        <v>0</v>
      </c>
      <c r="F2240" s="2" t="s">
        <v>3077</v>
      </c>
      <c r="G2240" s="2"/>
      <c r="H2240" s="2"/>
      <c r="I2240" s="139"/>
      <c r="J2240" s="139" t="s">
        <v>2019</v>
      </c>
      <c r="K2240" s="139" t="s">
        <v>417</v>
      </c>
      <c r="L2240" s="139" t="s">
        <v>3053</v>
      </c>
      <c r="M2240" s="140" t="s">
        <v>8160</v>
      </c>
      <c r="N2240" s="141">
        <v>23</v>
      </c>
      <c r="O2240" s="142">
        <f t="shared" si="170"/>
        <v>84</v>
      </c>
      <c r="P2240" s="2">
        <v>84</v>
      </c>
      <c r="Q2240" s="2"/>
      <c r="R2240" s="143" t="e">
        <f t="shared" si="171"/>
        <v>#DIV/0!</v>
      </c>
      <c r="S2240" s="143">
        <f t="shared" si="172"/>
        <v>0</v>
      </c>
      <c r="T2240" s="144">
        <f>IF(P2240="nio",0,IF(P2240&gt;0,VLOOKUP(K2240,'3-Productie normen'!A:W,VLOOKUP(P2240,'3-Productie normen'!$B$37:$C$59,2,FALSE),FALSE)))/VLOOKUP(B2240,'2-Kosten per locatie'!$A$11:$C$31,3,FALSE)</f>
        <v>0</v>
      </c>
      <c r="U2240" s="144">
        <f t="shared" si="173"/>
        <v>0</v>
      </c>
      <c r="V2240" s="145" t="str">
        <f>VLOOKUP(K2240,'3-Productie normen'!A:AG,29,FALSE)</f>
        <v>B</v>
      </c>
      <c r="W2240" s="145"/>
      <c r="X2240" s="146"/>
      <c r="Y2240" s="147">
        <f t="shared" si="174"/>
        <v>1932</v>
      </c>
    </row>
    <row r="2241" spans="1:25" s="148" customFormat="1" ht="13.9" customHeight="1">
      <c r="A2241" s="137">
        <v>2241</v>
      </c>
      <c r="B2241" s="138" t="s">
        <v>2358</v>
      </c>
      <c r="C2241" s="138" t="s">
        <v>2356</v>
      </c>
      <c r="D2241" s="138"/>
      <c r="E2241" s="2">
        <v>0</v>
      </c>
      <c r="F2241" s="2" t="s">
        <v>3077</v>
      </c>
      <c r="G2241" s="2"/>
      <c r="H2241" s="2"/>
      <c r="I2241" s="139"/>
      <c r="J2241" s="139" t="s">
        <v>3058</v>
      </c>
      <c r="K2241" s="139" t="s">
        <v>612</v>
      </c>
      <c r="L2241" s="139" t="s">
        <v>3053</v>
      </c>
      <c r="M2241" s="140" t="s">
        <v>8160</v>
      </c>
      <c r="N2241" s="141">
        <v>35</v>
      </c>
      <c r="O2241" s="142">
        <f t="shared" si="170"/>
        <v>210</v>
      </c>
      <c r="P2241" s="2">
        <v>210</v>
      </c>
      <c r="Q2241" s="2"/>
      <c r="R2241" s="143" t="e">
        <f t="shared" si="171"/>
        <v>#DIV/0!</v>
      </c>
      <c r="S2241" s="143">
        <f t="shared" si="172"/>
        <v>0</v>
      </c>
      <c r="T2241" s="144">
        <f>IF(P2241="nio",0,IF(P2241&gt;0,VLOOKUP(K2241,'3-Productie normen'!A:W,VLOOKUP(P2241,'3-Productie normen'!$B$37:$C$59,2,FALSE),FALSE)))/VLOOKUP(B2241,'2-Kosten per locatie'!$A$11:$C$31,3,FALSE)</f>
        <v>0</v>
      </c>
      <c r="U2241" s="144">
        <f t="shared" si="173"/>
        <v>0</v>
      </c>
      <c r="V2241" s="145" t="str">
        <f>VLOOKUP(K2241,'3-Productie normen'!A:AG,29,FALSE)</f>
        <v>L</v>
      </c>
      <c r="W2241" s="145"/>
      <c r="X2241" s="146"/>
      <c r="Y2241" s="147">
        <f t="shared" si="174"/>
        <v>7350</v>
      </c>
    </row>
    <row r="2242" spans="1:25" s="148" customFormat="1" ht="13.9" customHeight="1">
      <c r="A2242" s="137">
        <v>2242</v>
      </c>
      <c r="B2242" s="138" t="s">
        <v>2358</v>
      </c>
      <c r="C2242" s="138" t="s">
        <v>2356</v>
      </c>
      <c r="D2242" s="138"/>
      <c r="E2242" s="2">
        <v>0</v>
      </c>
      <c r="F2242" s="2" t="s">
        <v>3077</v>
      </c>
      <c r="G2242" s="2"/>
      <c r="H2242" s="2"/>
      <c r="I2242" s="139"/>
      <c r="J2242" s="139" t="s">
        <v>253</v>
      </c>
      <c r="K2242" s="139" t="s">
        <v>4571</v>
      </c>
      <c r="L2242" s="139" t="s">
        <v>3053</v>
      </c>
      <c r="M2242" s="140" t="s">
        <v>8160</v>
      </c>
      <c r="N2242" s="141">
        <v>59</v>
      </c>
      <c r="O2242" s="142">
        <f t="shared" si="170"/>
        <v>210</v>
      </c>
      <c r="P2242" s="2">
        <v>210</v>
      </c>
      <c r="Q2242" s="2"/>
      <c r="R2242" s="143" t="e">
        <f t="shared" si="171"/>
        <v>#DIV/0!</v>
      </c>
      <c r="S2242" s="143">
        <f t="shared" si="172"/>
        <v>0</v>
      </c>
      <c r="T2242" s="144">
        <f>IF(P2242="nio",0,IF(P2242&gt;0,VLOOKUP(K2242,'3-Productie normen'!A:W,VLOOKUP(P2242,'3-Productie normen'!$B$37:$C$59,2,FALSE),FALSE)))/VLOOKUP(B2242,'2-Kosten per locatie'!$A$11:$C$31,3,FALSE)</f>
        <v>0</v>
      </c>
      <c r="U2242" s="144">
        <f t="shared" si="173"/>
        <v>0</v>
      </c>
      <c r="V2242" s="145" t="str">
        <f>VLOOKUP(K2242,'3-Productie normen'!A:AG,29,FALSE)</f>
        <v>V</v>
      </c>
      <c r="W2242" s="145"/>
      <c r="X2242" s="146"/>
      <c r="Y2242" s="147">
        <f t="shared" si="174"/>
        <v>12390</v>
      </c>
    </row>
    <row r="2243" spans="1:25" s="148" customFormat="1" ht="13.9" customHeight="1">
      <c r="A2243" s="137">
        <v>2243</v>
      </c>
      <c r="B2243" s="138" t="s">
        <v>2358</v>
      </c>
      <c r="C2243" s="138" t="s">
        <v>2356</v>
      </c>
      <c r="D2243" s="138"/>
      <c r="E2243" s="2">
        <v>0</v>
      </c>
      <c r="F2243" s="2" t="s">
        <v>3077</v>
      </c>
      <c r="G2243" s="2"/>
      <c r="H2243" s="2"/>
      <c r="I2243" s="139"/>
      <c r="J2243" s="139" t="s">
        <v>2101</v>
      </c>
      <c r="K2243" s="139" t="s">
        <v>267</v>
      </c>
      <c r="L2243" s="139" t="s">
        <v>3053</v>
      </c>
      <c r="M2243" s="140" t="s">
        <v>8160</v>
      </c>
      <c r="N2243" s="141">
        <v>2</v>
      </c>
      <c r="O2243" s="142">
        <f t="shared" si="170"/>
        <v>2</v>
      </c>
      <c r="P2243" s="2">
        <v>2</v>
      </c>
      <c r="Q2243" s="2"/>
      <c r="R2243" s="143" t="e">
        <f t="shared" si="171"/>
        <v>#DIV/0!</v>
      </c>
      <c r="S2243" s="143">
        <f t="shared" si="172"/>
        <v>0</v>
      </c>
      <c r="T2243" s="144">
        <f>IF(P2243="nio",0,IF(P2243&gt;0,VLOOKUP(K2243,'3-Productie normen'!A:W,VLOOKUP(P2243,'3-Productie normen'!$B$37:$C$59,2,FALSE),FALSE)))/VLOOKUP(B2243,'2-Kosten per locatie'!$A$11:$C$31,3,FALSE)</f>
        <v>0</v>
      </c>
      <c r="U2243" s="144">
        <f t="shared" si="173"/>
        <v>0</v>
      </c>
      <c r="V2243" s="145" t="str">
        <f>VLOOKUP(K2243,'3-Productie normen'!A:AG,29,FALSE)</f>
        <v>V</v>
      </c>
      <c r="W2243" s="145"/>
      <c r="X2243" s="146"/>
      <c r="Y2243" s="147">
        <f t="shared" si="174"/>
        <v>4</v>
      </c>
    </row>
    <row r="2244" spans="1:25" s="148" customFormat="1" ht="13.9" customHeight="1">
      <c r="A2244" s="137">
        <v>2244</v>
      </c>
      <c r="B2244" s="138" t="s">
        <v>2358</v>
      </c>
      <c r="C2244" s="138" t="s">
        <v>2356</v>
      </c>
      <c r="D2244" s="138"/>
      <c r="E2244" s="2">
        <v>0</v>
      </c>
      <c r="F2244" s="2" t="s">
        <v>3077</v>
      </c>
      <c r="G2244" s="2"/>
      <c r="H2244" s="2"/>
      <c r="I2244" s="139"/>
      <c r="J2244" s="139" t="s">
        <v>3059</v>
      </c>
      <c r="K2244" s="139" t="s">
        <v>321</v>
      </c>
      <c r="L2244" s="139" t="s">
        <v>3060</v>
      </c>
      <c r="M2244" s="140"/>
      <c r="N2244" s="141">
        <v>32</v>
      </c>
      <c r="O2244" s="142">
        <f t="shared" si="170"/>
        <v>420</v>
      </c>
      <c r="P2244" s="2">
        <v>210</v>
      </c>
      <c r="Q2244" s="2">
        <v>210</v>
      </c>
      <c r="R2244" s="143" t="e">
        <f t="shared" si="171"/>
        <v>#DIV/0!</v>
      </c>
      <c r="S2244" s="143" t="e">
        <f t="shared" si="172"/>
        <v>#DIV/0!</v>
      </c>
      <c r="T2244" s="144">
        <f>IF(P2244="nio",0,IF(P2244&gt;0,VLOOKUP(K2244,'3-Productie normen'!A:W,VLOOKUP(P2244,'3-Productie normen'!$B$37:$C$59,2,FALSE),FALSE)))/VLOOKUP(B2244,'2-Kosten per locatie'!$A$11:$C$31,3,FALSE)</f>
        <v>0</v>
      </c>
      <c r="U2244" s="144">
        <f t="shared" si="173"/>
        <v>0</v>
      </c>
      <c r="V2244" s="145" t="str">
        <f>VLOOKUP(K2244,'3-Productie normen'!A:AG,29,FALSE)</f>
        <v>S</v>
      </c>
      <c r="W2244" s="145"/>
      <c r="X2244" s="146"/>
      <c r="Y2244" s="147">
        <f t="shared" si="174"/>
        <v>13440</v>
      </c>
    </row>
    <row r="2245" spans="1:25" s="148" customFormat="1" ht="13.9" customHeight="1">
      <c r="A2245" s="137">
        <v>2245</v>
      </c>
      <c r="B2245" s="138" t="s">
        <v>2358</v>
      </c>
      <c r="C2245" s="138" t="s">
        <v>2356</v>
      </c>
      <c r="D2245" s="138"/>
      <c r="E2245" s="2">
        <v>0</v>
      </c>
      <c r="F2245" s="2" t="s">
        <v>3077</v>
      </c>
      <c r="G2245" s="2"/>
      <c r="H2245" s="2"/>
      <c r="I2245" s="139"/>
      <c r="J2245" s="139" t="s">
        <v>3058</v>
      </c>
      <c r="K2245" s="139" t="s">
        <v>612</v>
      </c>
      <c r="L2245" s="139" t="s">
        <v>3053</v>
      </c>
      <c r="M2245" s="140" t="s">
        <v>8160</v>
      </c>
      <c r="N2245" s="141">
        <v>35</v>
      </c>
      <c r="O2245" s="142">
        <f t="shared" si="170"/>
        <v>210</v>
      </c>
      <c r="P2245" s="2">
        <v>210</v>
      </c>
      <c r="Q2245" s="2"/>
      <c r="R2245" s="143" t="e">
        <f t="shared" si="171"/>
        <v>#DIV/0!</v>
      </c>
      <c r="S2245" s="143">
        <f t="shared" si="172"/>
        <v>0</v>
      </c>
      <c r="T2245" s="144">
        <f>IF(P2245="nio",0,IF(P2245&gt;0,VLOOKUP(K2245,'3-Productie normen'!A:W,VLOOKUP(P2245,'3-Productie normen'!$B$37:$C$59,2,FALSE),FALSE)))/VLOOKUP(B2245,'2-Kosten per locatie'!$A$11:$C$31,3,FALSE)</f>
        <v>0</v>
      </c>
      <c r="U2245" s="144">
        <f t="shared" si="173"/>
        <v>0</v>
      </c>
      <c r="V2245" s="145" t="str">
        <f>VLOOKUP(K2245,'3-Productie normen'!A:AG,29,FALSE)</f>
        <v>L</v>
      </c>
      <c r="W2245" s="145"/>
      <c r="X2245" s="146"/>
      <c r="Y2245" s="147">
        <f t="shared" si="174"/>
        <v>7350</v>
      </c>
    </row>
    <row r="2246" spans="1:25" s="148" customFormat="1" ht="13.9" customHeight="1">
      <c r="A2246" s="137">
        <v>2246</v>
      </c>
      <c r="B2246" s="138" t="s">
        <v>2358</v>
      </c>
      <c r="C2246" s="138" t="s">
        <v>2356</v>
      </c>
      <c r="D2246" s="138"/>
      <c r="E2246" s="2">
        <v>0</v>
      </c>
      <c r="F2246" s="2" t="s">
        <v>3077</v>
      </c>
      <c r="G2246" s="2"/>
      <c r="H2246" s="2"/>
      <c r="I2246" s="139"/>
      <c r="J2246" s="139" t="s">
        <v>253</v>
      </c>
      <c r="K2246" s="139" t="s">
        <v>4571</v>
      </c>
      <c r="L2246" s="139" t="s">
        <v>3053</v>
      </c>
      <c r="M2246" s="140" t="s">
        <v>8160</v>
      </c>
      <c r="N2246" s="141">
        <v>36</v>
      </c>
      <c r="O2246" s="142">
        <f t="shared" si="170"/>
        <v>210</v>
      </c>
      <c r="P2246" s="2">
        <v>210</v>
      </c>
      <c r="Q2246" s="2"/>
      <c r="R2246" s="143" t="e">
        <f t="shared" si="171"/>
        <v>#DIV/0!</v>
      </c>
      <c r="S2246" s="143">
        <f t="shared" si="172"/>
        <v>0</v>
      </c>
      <c r="T2246" s="144">
        <f>IF(P2246="nio",0,IF(P2246&gt;0,VLOOKUP(K2246,'3-Productie normen'!A:W,VLOOKUP(P2246,'3-Productie normen'!$B$37:$C$59,2,FALSE),FALSE)))/VLOOKUP(B2246,'2-Kosten per locatie'!$A$11:$C$31,3,FALSE)</f>
        <v>0</v>
      </c>
      <c r="U2246" s="144">
        <f t="shared" si="173"/>
        <v>0</v>
      </c>
      <c r="V2246" s="145" t="str">
        <f>VLOOKUP(K2246,'3-Productie normen'!A:AG,29,FALSE)</f>
        <v>V</v>
      </c>
      <c r="W2246" s="145"/>
      <c r="X2246" s="146"/>
      <c r="Y2246" s="147">
        <f t="shared" si="174"/>
        <v>7560</v>
      </c>
    </row>
    <row r="2247" spans="1:25" s="148" customFormat="1" ht="13.9" customHeight="1">
      <c r="A2247" s="137">
        <v>2247</v>
      </c>
      <c r="B2247" s="138" t="s">
        <v>2358</v>
      </c>
      <c r="C2247" s="138" t="s">
        <v>2356</v>
      </c>
      <c r="D2247" s="138"/>
      <c r="E2247" s="2">
        <v>0</v>
      </c>
      <c r="F2247" s="2" t="s">
        <v>3077</v>
      </c>
      <c r="G2247" s="2"/>
      <c r="H2247" s="2"/>
      <c r="I2247" s="139"/>
      <c r="J2247" s="139" t="s">
        <v>2163</v>
      </c>
      <c r="K2247" s="139" t="s">
        <v>248</v>
      </c>
      <c r="L2247" s="139" t="s">
        <v>3053</v>
      </c>
      <c r="M2247" s="140" t="s">
        <v>8160</v>
      </c>
      <c r="N2247" s="141">
        <v>16</v>
      </c>
      <c r="O2247" s="142">
        <f t="shared" si="170"/>
        <v>210</v>
      </c>
      <c r="P2247" s="2">
        <v>210</v>
      </c>
      <c r="Q2247" s="2"/>
      <c r="R2247" s="143" t="e">
        <f t="shared" si="171"/>
        <v>#DIV/0!</v>
      </c>
      <c r="S2247" s="143">
        <f t="shared" si="172"/>
        <v>0</v>
      </c>
      <c r="T2247" s="144">
        <f>IF(P2247="nio",0,IF(P2247&gt;0,VLOOKUP(K2247,'3-Productie normen'!A:W,VLOOKUP(P2247,'3-Productie normen'!$B$37:$C$59,2,FALSE),FALSE)))/VLOOKUP(B2247,'2-Kosten per locatie'!$A$11:$C$31,3,FALSE)</f>
        <v>0</v>
      </c>
      <c r="U2247" s="144">
        <f t="shared" si="173"/>
        <v>0</v>
      </c>
      <c r="V2247" s="145" t="str">
        <f>VLOOKUP(K2247,'3-Productie normen'!A:AG,29,FALSE)</f>
        <v>V</v>
      </c>
      <c r="W2247" s="145"/>
      <c r="X2247" s="146"/>
      <c r="Y2247" s="147">
        <f t="shared" si="174"/>
        <v>3360</v>
      </c>
    </row>
    <row r="2248" spans="1:25" s="148" customFormat="1" ht="13.9" customHeight="1">
      <c r="A2248" s="137">
        <v>2248</v>
      </c>
      <c r="B2248" s="138" t="s">
        <v>2358</v>
      </c>
      <c r="C2248" s="138" t="s">
        <v>2356</v>
      </c>
      <c r="D2248" s="138"/>
      <c r="E2248" s="2">
        <v>0</v>
      </c>
      <c r="F2248" s="2" t="s">
        <v>3077</v>
      </c>
      <c r="G2248" s="2"/>
      <c r="H2248" s="2"/>
      <c r="I2248" s="139"/>
      <c r="J2248" s="139" t="s">
        <v>57</v>
      </c>
      <c r="K2248" s="139" t="s">
        <v>259</v>
      </c>
      <c r="L2248" s="139" t="s">
        <v>3053</v>
      </c>
      <c r="M2248" s="140"/>
      <c r="N2248" s="141">
        <v>6</v>
      </c>
      <c r="O2248" s="142">
        <f t="shared" si="170"/>
        <v>0</v>
      </c>
      <c r="P2248" s="2" t="s">
        <v>477</v>
      </c>
      <c r="Q2248" s="2"/>
      <c r="R2248" s="143">
        <f t="shared" si="171"/>
        <v>0</v>
      </c>
      <c r="S2248" s="143">
        <f t="shared" si="172"/>
        <v>0</v>
      </c>
      <c r="T2248" s="144">
        <f>IF(P2248="nio",0,IF(P2248&gt;0,VLOOKUP(K2248,'3-Productie normen'!A:W,VLOOKUP(P2248,'3-Productie normen'!$B$37:$C$59,2,FALSE),FALSE)))/VLOOKUP(B2248,'2-Kosten per locatie'!$A$11:$C$31,3,FALSE)</f>
        <v>0</v>
      </c>
      <c r="U2248" s="144">
        <f t="shared" si="173"/>
        <v>0</v>
      </c>
      <c r="V2248" s="145">
        <f>VLOOKUP(K2248,'3-Productie normen'!A:AG,29,FALSE)</f>
        <v>0</v>
      </c>
      <c r="W2248" s="145"/>
      <c r="X2248" s="146"/>
      <c r="Y2248" s="147">
        <f t="shared" si="174"/>
        <v>0</v>
      </c>
    </row>
    <row r="2249" spans="1:25" s="148" customFormat="1" ht="13.9" customHeight="1">
      <c r="A2249" s="137">
        <v>2249</v>
      </c>
      <c r="B2249" s="138" t="s">
        <v>2358</v>
      </c>
      <c r="C2249" s="138" t="s">
        <v>2356</v>
      </c>
      <c r="D2249" s="138"/>
      <c r="E2249" s="2">
        <v>0</v>
      </c>
      <c r="F2249" s="2" t="s">
        <v>3077</v>
      </c>
      <c r="G2249" s="2"/>
      <c r="H2249" s="2"/>
      <c r="I2249" s="139"/>
      <c r="J2249" s="139" t="s">
        <v>57</v>
      </c>
      <c r="K2249" s="139" t="s">
        <v>259</v>
      </c>
      <c r="L2249" s="139" t="s">
        <v>3053</v>
      </c>
      <c r="M2249" s="140"/>
      <c r="N2249" s="141">
        <v>8</v>
      </c>
      <c r="O2249" s="142">
        <f t="shared" si="170"/>
        <v>0</v>
      </c>
      <c r="P2249" s="2" t="s">
        <v>477</v>
      </c>
      <c r="Q2249" s="2"/>
      <c r="R2249" s="143">
        <f t="shared" si="171"/>
        <v>0</v>
      </c>
      <c r="S2249" s="143">
        <f t="shared" si="172"/>
        <v>0</v>
      </c>
      <c r="T2249" s="144">
        <f>IF(P2249="nio",0,IF(P2249&gt;0,VLOOKUP(K2249,'3-Productie normen'!A:W,VLOOKUP(P2249,'3-Productie normen'!$B$37:$C$59,2,FALSE),FALSE)))/VLOOKUP(B2249,'2-Kosten per locatie'!$A$11:$C$31,3,FALSE)</f>
        <v>0</v>
      </c>
      <c r="U2249" s="144">
        <f t="shared" si="173"/>
        <v>0</v>
      </c>
      <c r="V2249" s="145">
        <f>VLOOKUP(K2249,'3-Productie normen'!A:AG,29,FALSE)</f>
        <v>0</v>
      </c>
      <c r="W2249" s="145"/>
      <c r="X2249" s="146"/>
      <c r="Y2249" s="147">
        <f t="shared" si="174"/>
        <v>0</v>
      </c>
    </row>
    <row r="2250" spans="1:25" s="148" customFormat="1" ht="13.9" customHeight="1">
      <c r="A2250" s="137">
        <v>2250</v>
      </c>
      <c r="B2250" s="138" t="s">
        <v>2358</v>
      </c>
      <c r="C2250" s="138" t="s">
        <v>2356</v>
      </c>
      <c r="D2250" s="138"/>
      <c r="E2250" s="2">
        <v>0</v>
      </c>
      <c r="F2250" s="2" t="s">
        <v>3077</v>
      </c>
      <c r="G2250" s="2"/>
      <c r="H2250" s="2"/>
      <c r="I2250" s="139"/>
      <c r="J2250" s="139" t="s">
        <v>2134</v>
      </c>
      <c r="K2250" s="139" t="s">
        <v>259</v>
      </c>
      <c r="L2250" s="139" t="s">
        <v>3053</v>
      </c>
      <c r="M2250" s="140"/>
      <c r="N2250" s="141">
        <v>8</v>
      </c>
      <c r="O2250" s="142">
        <f t="shared" ref="O2250:O2300" si="175">SUM(P2250:Q2250)</f>
        <v>0</v>
      </c>
      <c r="P2250" s="2" t="s">
        <v>477</v>
      </c>
      <c r="Q2250" s="2"/>
      <c r="R2250" s="143">
        <f t="shared" ref="R2250:R2300" si="176">IF(P2250="nio",0,IF(P2250&gt;0,P2250*N2250/T2250,0))</f>
        <v>0</v>
      </c>
      <c r="S2250" s="143">
        <f t="shared" ref="S2250:S2300" si="177">IF(Q2250&gt;0,Q2250*N2250/U2250,0)</f>
        <v>0</v>
      </c>
      <c r="T2250" s="144">
        <f>IF(P2250="nio",0,IF(P2250&gt;0,VLOOKUP(K2250,'3-Productie normen'!A:W,VLOOKUP(P2250,'3-Productie normen'!$B$37:$C$59,2,FALSE),FALSE)))/VLOOKUP(B2250,'2-Kosten per locatie'!$A$11:$C$31,3,FALSE)</f>
        <v>0</v>
      </c>
      <c r="U2250" s="144">
        <f t="shared" ref="U2250:U2300" si="178">IF(Q2250&gt;0,T2250*$U$8,0)</f>
        <v>0</v>
      </c>
      <c r="V2250" s="145">
        <f>VLOOKUP(K2250,'3-Productie normen'!A:AG,29,FALSE)</f>
        <v>0</v>
      </c>
      <c r="W2250" s="145"/>
      <c r="X2250" s="146"/>
      <c r="Y2250" s="147">
        <f t="shared" ref="Y2250:Y2300" si="179">O2250*N2250</f>
        <v>0</v>
      </c>
    </row>
    <row r="2251" spans="1:25" s="148" customFormat="1" ht="13.9" customHeight="1">
      <c r="A2251" s="137">
        <v>2251</v>
      </c>
      <c r="B2251" s="138" t="s">
        <v>2358</v>
      </c>
      <c r="C2251" s="138" t="s">
        <v>2356</v>
      </c>
      <c r="D2251" s="138"/>
      <c r="E2251" s="2">
        <v>0</v>
      </c>
      <c r="F2251" s="2" t="s">
        <v>3077</v>
      </c>
      <c r="G2251" s="2"/>
      <c r="H2251" s="2"/>
      <c r="I2251" s="139"/>
      <c r="J2251" s="139" t="s">
        <v>2134</v>
      </c>
      <c r="K2251" s="139" t="s">
        <v>259</v>
      </c>
      <c r="L2251" s="139" t="s">
        <v>3053</v>
      </c>
      <c r="M2251" s="140"/>
      <c r="N2251" s="141">
        <v>12</v>
      </c>
      <c r="O2251" s="142">
        <f t="shared" si="175"/>
        <v>0</v>
      </c>
      <c r="P2251" s="2" t="s">
        <v>477</v>
      </c>
      <c r="Q2251" s="2"/>
      <c r="R2251" s="143">
        <f t="shared" si="176"/>
        <v>0</v>
      </c>
      <c r="S2251" s="143">
        <f t="shared" si="177"/>
        <v>0</v>
      </c>
      <c r="T2251" s="144">
        <f>IF(P2251="nio",0,IF(P2251&gt;0,VLOOKUP(K2251,'3-Productie normen'!A:W,VLOOKUP(P2251,'3-Productie normen'!$B$37:$C$59,2,FALSE),FALSE)))/VLOOKUP(B2251,'2-Kosten per locatie'!$A$11:$C$31,3,FALSE)</f>
        <v>0</v>
      </c>
      <c r="U2251" s="144">
        <f t="shared" si="178"/>
        <v>0</v>
      </c>
      <c r="V2251" s="145">
        <f>VLOOKUP(K2251,'3-Productie normen'!A:AG,29,FALSE)</f>
        <v>0</v>
      </c>
      <c r="W2251" s="145"/>
      <c r="X2251" s="146"/>
      <c r="Y2251" s="147">
        <f t="shared" si="179"/>
        <v>0</v>
      </c>
    </row>
    <row r="2252" spans="1:25" s="148" customFormat="1" ht="13.9" customHeight="1">
      <c r="A2252" s="137">
        <v>2252</v>
      </c>
      <c r="B2252" s="138" t="s">
        <v>2358</v>
      </c>
      <c r="C2252" s="138" t="s">
        <v>2356</v>
      </c>
      <c r="D2252" s="138"/>
      <c r="E2252" s="2">
        <v>0</v>
      </c>
      <c r="F2252" s="2" t="s">
        <v>3077</v>
      </c>
      <c r="G2252" s="2"/>
      <c r="H2252" s="2"/>
      <c r="I2252" s="139"/>
      <c r="J2252" s="139" t="s">
        <v>57</v>
      </c>
      <c r="K2252" s="139" t="s">
        <v>259</v>
      </c>
      <c r="L2252" s="139" t="s">
        <v>3053</v>
      </c>
      <c r="M2252" s="140"/>
      <c r="N2252" s="141">
        <v>8</v>
      </c>
      <c r="O2252" s="142">
        <f t="shared" si="175"/>
        <v>0</v>
      </c>
      <c r="P2252" s="2" t="s">
        <v>477</v>
      </c>
      <c r="Q2252" s="2"/>
      <c r="R2252" s="143">
        <f t="shared" si="176"/>
        <v>0</v>
      </c>
      <c r="S2252" s="143">
        <f t="shared" si="177"/>
        <v>0</v>
      </c>
      <c r="T2252" s="144">
        <f>IF(P2252="nio",0,IF(P2252&gt;0,VLOOKUP(K2252,'3-Productie normen'!A:W,VLOOKUP(P2252,'3-Productie normen'!$B$37:$C$59,2,FALSE),FALSE)))/VLOOKUP(B2252,'2-Kosten per locatie'!$A$11:$C$31,3,FALSE)</f>
        <v>0</v>
      </c>
      <c r="U2252" s="144">
        <f t="shared" si="178"/>
        <v>0</v>
      </c>
      <c r="V2252" s="145">
        <f>VLOOKUP(K2252,'3-Productie normen'!A:AG,29,FALSE)</f>
        <v>0</v>
      </c>
      <c r="W2252" s="145"/>
      <c r="X2252" s="146"/>
      <c r="Y2252" s="147">
        <f t="shared" si="179"/>
        <v>0</v>
      </c>
    </row>
    <row r="2253" spans="1:25" s="148" customFormat="1" ht="13.9" customHeight="1">
      <c r="A2253" s="137">
        <v>2253</v>
      </c>
      <c r="B2253" s="138" t="s">
        <v>2358</v>
      </c>
      <c r="C2253" s="138" t="s">
        <v>2356</v>
      </c>
      <c r="D2253" s="138"/>
      <c r="E2253" s="2">
        <v>0</v>
      </c>
      <c r="F2253" s="2" t="s">
        <v>3077</v>
      </c>
      <c r="G2253" s="2"/>
      <c r="H2253" s="2"/>
      <c r="I2253" s="139"/>
      <c r="J2253" s="139" t="s">
        <v>57</v>
      </c>
      <c r="K2253" s="139" t="s">
        <v>259</v>
      </c>
      <c r="L2253" s="139" t="s">
        <v>3053</v>
      </c>
      <c r="M2253" s="140"/>
      <c r="N2253" s="141">
        <v>8</v>
      </c>
      <c r="O2253" s="142">
        <f t="shared" si="175"/>
        <v>0</v>
      </c>
      <c r="P2253" s="2" t="s">
        <v>477</v>
      </c>
      <c r="Q2253" s="2"/>
      <c r="R2253" s="143">
        <f t="shared" si="176"/>
        <v>0</v>
      </c>
      <c r="S2253" s="143">
        <f t="shared" si="177"/>
        <v>0</v>
      </c>
      <c r="T2253" s="144">
        <f>IF(P2253="nio",0,IF(P2253&gt;0,VLOOKUP(K2253,'3-Productie normen'!A:W,VLOOKUP(P2253,'3-Productie normen'!$B$37:$C$59,2,FALSE),FALSE)))/VLOOKUP(B2253,'2-Kosten per locatie'!$A$11:$C$31,3,FALSE)</f>
        <v>0</v>
      </c>
      <c r="U2253" s="144">
        <f t="shared" si="178"/>
        <v>0</v>
      </c>
      <c r="V2253" s="145">
        <f>VLOOKUP(K2253,'3-Productie normen'!A:AG,29,FALSE)</f>
        <v>0</v>
      </c>
      <c r="W2253" s="145"/>
      <c r="X2253" s="146"/>
      <c r="Y2253" s="147">
        <f t="shared" si="179"/>
        <v>0</v>
      </c>
    </row>
    <row r="2254" spans="1:25" s="148" customFormat="1" ht="13.9" customHeight="1">
      <c r="A2254" s="137">
        <v>2254</v>
      </c>
      <c r="B2254" s="138" t="s">
        <v>2358</v>
      </c>
      <c r="C2254" s="138" t="s">
        <v>2356</v>
      </c>
      <c r="D2254" s="138"/>
      <c r="E2254" s="2">
        <v>0</v>
      </c>
      <c r="F2254" s="2" t="s">
        <v>3077</v>
      </c>
      <c r="G2254" s="2"/>
      <c r="H2254" s="2"/>
      <c r="I2254" s="139"/>
      <c r="J2254" s="139" t="s">
        <v>1459</v>
      </c>
      <c r="K2254" s="139" t="s">
        <v>267</v>
      </c>
      <c r="L2254" s="139" t="s">
        <v>3053</v>
      </c>
      <c r="M2254" s="140" t="s">
        <v>8160</v>
      </c>
      <c r="N2254" s="141">
        <v>3</v>
      </c>
      <c r="O2254" s="142">
        <f t="shared" si="175"/>
        <v>2</v>
      </c>
      <c r="P2254" s="2">
        <v>2</v>
      </c>
      <c r="Q2254" s="2"/>
      <c r="R2254" s="143" t="e">
        <f t="shared" si="176"/>
        <v>#DIV/0!</v>
      </c>
      <c r="S2254" s="143">
        <f t="shared" si="177"/>
        <v>0</v>
      </c>
      <c r="T2254" s="144">
        <f>IF(P2254="nio",0,IF(P2254&gt;0,VLOOKUP(K2254,'3-Productie normen'!A:W,VLOOKUP(P2254,'3-Productie normen'!$B$37:$C$59,2,FALSE),FALSE)))/VLOOKUP(B2254,'2-Kosten per locatie'!$A$11:$C$31,3,FALSE)</f>
        <v>0</v>
      </c>
      <c r="U2254" s="144">
        <f t="shared" si="178"/>
        <v>0</v>
      </c>
      <c r="V2254" s="145" t="str">
        <f>VLOOKUP(K2254,'3-Productie normen'!A:AG,29,FALSE)</f>
        <v>V</v>
      </c>
      <c r="W2254" s="145"/>
      <c r="X2254" s="146"/>
      <c r="Y2254" s="147">
        <f t="shared" si="179"/>
        <v>6</v>
      </c>
    </row>
    <row r="2255" spans="1:25" s="148" customFormat="1" ht="13.9" customHeight="1">
      <c r="A2255" s="137">
        <v>2255</v>
      </c>
      <c r="B2255" s="138" t="s">
        <v>2358</v>
      </c>
      <c r="C2255" s="138" t="s">
        <v>2356</v>
      </c>
      <c r="D2255" s="138"/>
      <c r="E2255" s="2">
        <v>0</v>
      </c>
      <c r="F2255" s="2" t="s">
        <v>3077</v>
      </c>
      <c r="G2255" s="2"/>
      <c r="H2255" s="2"/>
      <c r="I2255" s="139"/>
      <c r="J2255" s="139" t="s">
        <v>1749</v>
      </c>
      <c r="K2255" s="139" t="s">
        <v>321</v>
      </c>
      <c r="L2255" s="139" t="s">
        <v>3060</v>
      </c>
      <c r="M2255" s="140"/>
      <c r="N2255" s="141">
        <v>4</v>
      </c>
      <c r="O2255" s="142">
        <f t="shared" si="175"/>
        <v>420</v>
      </c>
      <c r="P2255" s="2">
        <v>210</v>
      </c>
      <c r="Q2255" s="2">
        <v>210</v>
      </c>
      <c r="R2255" s="143" t="e">
        <f t="shared" si="176"/>
        <v>#DIV/0!</v>
      </c>
      <c r="S2255" s="143" t="e">
        <f t="shared" si="177"/>
        <v>#DIV/0!</v>
      </c>
      <c r="T2255" s="144">
        <f>IF(P2255="nio",0,IF(P2255&gt;0,VLOOKUP(K2255,'3-Productie normen'!A:W,VLOOKUP(P2255,'3-Productie normen'!$B$37:$C$59,2,FALSE),FALSE)))/VLOOKUP(B2255,'2-Kosten per locatie'!$A$11:$C$31,3,FALSE)</f>
        <v>0</v>
      </c>
      <c r="U2255" s="144">
        <f t="shared" si="178"/>
        <v>0</v>
      </c>
      <c r="V2255" s="145" t="str">
        <f>VLOOKUP(K2255,'3-Productie normen'!A:AG,29,FALSE)</f>
        <v>S</v>
      </c>
      <c r="W2255" s="145"/>
      <c r="X2255" s="146"/>
      <c r="Y2255" s="147">
        <f t="shared" si="179"/>
        <v>1680</v>
      </c>
    </row>
    <row r="2256" spans="1:25" s="148" customFormat="1" ht="13.9" customHeight="1">
      <c r="A2256" s="137">
        <v>2256</v>
      </c>
      <c r="B2256" s="138" t="s">
        <v>2358</v>
      </c>
      <c r="C2256" s="138" t="s">
        <v>2356</v>
      </c>
      <c r="D2256" s="138"/>
      <c r="E2256" s="2">
        <v>0</v>
      </c>
      <c r="F2256" s="2" t="s">
        <v>3077</v>
      </c>
      <c r="G2256" s="2"/>
      <c r="H2256" s="2"/>
      <c r="I2256" s="139"/>
      <c r="J2256" s="139" t="s">
        <v>313</v>
      </c>
      <c r="K2256" s="139" t="s">
        <v>259</v>
      </c>
      <c r="L2256" s="139" t="s">
        <v>3053</v>
      </c>
      <c r="M2256" s="140"/>
      <c r="N2256" s="141">
        <v>4</v>
      </c>
      <c r="O2256" s="142">
        <f t="shared" si="175"/>
        <v>0</v>
      </c>
      <c r="P2256" s="2" t="s">
        <v>477</v>
      </c>
      <c r="Q2256" s="2"/>
      <c r="R2256" s="143">
        <f t="shared" si="176"/>
        <v>0</v>
      </c>
      <c r="S2256" s="143">
        <f t="shared" si="177"/>
        <v>0</v>
      </c>
      <c r="T2256" s="144">
        <f>IF(P2256="nio",0,IF(P2256&gt;0,VLOOKUP(K2256,'3-Productie normen'!A:W,VLOOKUP(P2256,'3-Productie normen'!$B$37:$C$59,2,FALSE),FALSE)))/VLOOKUP(B2256,'2-Kosten per locatie'!$A$11:$C$31,3,FALSE)</f>
        <v>0</v>
      </c>
      <c r="U2256" s="144">
        <f t="shared" si="178"/>
        <v>0</v>
      </c>
      <c r="V2256" s="145">
        <f>VLOOKUP(K2256,'3-Productie normen'!A:AG,29,FALSE)</f>
        <v>0</v>
      </c>
      <c r="W2256" s="145"/>
      <c r="X2256" s="146"/>
      <c r="Y2256" s="147">
        <f t="shared" si="179"/>
        <v>0</v>
      </c>
    </row>
    <row r="2257" spans="1:25" s="148" customFormat="1" ht="13.9" customHeight="1">
      <c r="A2257" s="137">
        <v>2257</v>
      </c>
      <c r="B2257" s="138" t="s">
        <v>2358</v>
      </c>
      <c r="C2257" s="138" t="s">
        <v>2356</v>
      </c>
      <c r="D2257" s="138"/>
      <c r="E2257" s="2">
        <v>0</v>
      </c>
      <c r="F2257" s="2" t="s">
        <v>3077</v>
      </c>
      <c r="G2257" s="2"/>
      <c r="H2257" s="2"/>
      <c r="I2257" s="139"/>
      <c r="J2257" s="139" t="s">
        <v>323</v>
      </c>
      <c r="K2257" s="139" t="s">
        <v>321</v>
      </c>
      <c r="L2257" s="139" t="s">
        <v>3060</v>
      </c>
      <c r="M2257" s="140"/>
      <c r="N2257" s="141">
        <v>4</v>
      </c>
      <c r="O2257" s="142">
        <f t="shared" si="175"/>
        <v>420</v>
      </c>
      <c r="P2257" s="2">
        <v>210</v>
      </c>
      <c r="Q2257" s="2">
        <v>210</v>
      </c>
      <c r="R2257" s="143" t="e">
        <f t="shared" si="176"/>
        <v>#DIV/0!</v>
      </c>
      <c r="S2257" s="143" t="e">
        <f t="shared" si="177"/>
        <v>#DIV/0!</v>
      </c>
      <c r="T2257" s="144">
        <f>IF(P2257="nio",0,IF(P2257&gt;0,VLOOKUP(K2257,'3-Productie normen'!A:W,VLOOKUP(P2257,'3-Productie normen'!$B$37:$C$59,2,FALSE),FALSE)))/VLOOKUP(B2257,'2-Kosten per locatie'!$A$11:$C$31,3,FALSE)</f>
        <v>0</v>
      </c>
      <c r="U2257" s="144">
        <f t="shared" si="178"/>
        <v>0</v>
      </c>
      <c r="V2257" s="145" t="str">
        <f>VLOOKUP(K2257,'3-Productie normen'!A:AG,29,FALSE)</f>
        <v>S</v>
      </c>
      <c r="W2257" s="145"/>
      <c r="X2257" s="146"/>
      <c r="Y2257" s="147">
        <f t="shared" si="179"/>
        <v>1680</v>
      </c>
    </row>
    <row r="2258" spans="1:25" s="148" customFormat="1" ht="13.9" customHeight="1">
      <c r="A2258" s="137">
        <v>2258</v>
      </c>
      <c r="B2258" s="138" t="s">
        <v>2358</v>
      </c>
      <c r="C2258" s="138" t="s">
        <v>2356</v>
      </c>
      <c r="D2258" s="138"/>
      <c r="E2258" s="2">
        <v>0</v>
      </c>
      <c r="F2258" s="2" t="s">
        <v>3077</v>
      </c>
      <c r="G2258" s="2"/>
      <c r="H2258" s="2"/>
      <c r="I2258" s="139"/>
      <c r="J2258" s="139" t="s">
        <v>2134</v>
      </c>
      <c r="K2258" s="139" t="s">
        <v>259</v>
      </c>
      <c r="L2258" s="139" t="s">
        <v>3053</v>
      </c>
      <c r="M2258" s="140"/>
      <c r="N2258" s="141">
        <v>8</v>
      </c>
      <c r="O2258" s="142">
        <f t="shared" si="175"/>
        <v>0</v>
      </c>
      <c r="P2258" s="2" t="s">
        <v>477</v>
      </c>
      <c r="Q2258" s="2"/>
      <c r="R2258" s="143">
        <f t="shared" si="176"/>
        <v>0</v>
      </c>
      <c r="S2258" s="143">
        <f t="shared" si="177"/>
        <v>0</v>
      </c>
      <c r="T2258" s="144">
        <f>IF(P2258="nio",0,IF(P2258&gt;0,VLOOKUP(K2258,'3-Productie normen'!A:W,VLOOKUP(P2258,'3-Productie normen'!$B$37:$C$59,2,FALSE),FALSE)))/VLOOKUP(B2258,'2-Kosten per locatie'!$A$11:$C$31,3,FALSE)</f>
        <v>0</v>
      </c>
      <c r="U2258" s="144">
        <f t="shared" si="178"/>
        <v>0</v>
      </c>
      <c r="V2258" s="145">
        <f>VLOOKUP(K2258,'3-Productie normen'!A:AG,29,FALSE)</f>
        <v>0</v>
      </c>
      <c r="W2258" s="145"/>
      <c r="X2258" s="146"/>
      <c r="Y2258" s="147">
        <f t="shared" si="179"/>
        <v>0</v>
      </c>
    </row>
    <row r="2259" spans="1:25" s="148" customFormat="1" ht="13.9" customHeight="1">
      <c r="A2259" s="137">
        <v>2259</v>
      </c>
      <c r="B2259" s="138" t="s">
        <v>2358</v>
      </c>
      <c r="C2259" s="138" t="s">
        <v>2356</v>
      </c>
      <c r="D2259" s="138"/>
      <c r="E2259" s="2">
        <v>0</v>
      </c>
      <c r="F2259" s="2" t="s">
        <v>3077</v>
      </c>
      <c r="G2259" s="2"/>
      <c r="H2259" s="2"/>
      <c r="I2259" s="139"/>
      <c r="J2259" s="139" t="s">
        <v>2134</v>
      </c>
      <c r="K2259" s="139" t="s">
        <v>259</v>
      </c>
      <c r="L2259" s="139" t="s">
        <v>3053</v>
      </c>
      <c r="M2259" s="140"/>
      <c r="N2259" s="141">
        <v>12</v>
      </c>
      <c r="O2259" s="142">
        <f t="shared" si="175"/>
        <v>0</v>
      </c>
      <c r="P2259" s="2" t="s">
        <v>477</v>
      </c>
      <c r="Q2259" s="2"/>
      <c r="R2259" s="143">
        <f t="shared" si="176"/>
        <v>0</v>
      </c>
      <c r="S2259" s="143">
        <f t="shared" si="177"/>
        <v>0</v>
      </c>
      <c r="T2259" s="144">
        <f>IF(P2259="nio",0,IF(P2259&gt;0,VLOOKUP(K2259,'3-Productie normen'!A:W,VLOOKUP(P2259,'3-Productie normen'!$B$37:$C$59,2,FALSE),FALSE)))/VLOOKUP(B2259,'2-Kosten per locatie'!$A$11:$C$31,3,FALSE)</f>
        <v>0</v>
      </c>
      <c r="U2259" s="144">
        <f t="shared" si="178"/>
        <v>0</v>
      </c>
      <c r="V2259" s="145">
        <f>VLOOKUP(K2259,'3-Productie normen'!A:AG,29,FALSE)</f>
        <v>0</v>
      </c>
      <c r="W2259" s="145"/>
      <c r="X2259" s="146"/>
      <c r="Y2259" s="147">
        <f t="shared" si="179"/>
        <v>0</v>
      </c>
    </row>
    <row r="2260" spans="1:25" s="148" customFormat="1" ht="13.9" customHeight="1">
      <c r="A2260" s="137">
        <v>2260</v>
      </c>
      <c r="B2260" s="138" t="s">
        <v>2358</v>
      </c>
      <c r="C2260" s="138" t="s">
        <v>2356</v>
      </c>
      <c r="D2260" s="138"/>
      <c r="E2260" s="2">
        <v>0</v>
      </c>
      <c r="F2260" s="2" t="s">
        <v>3077</v>
      </c>
      <c r="G2260" s="2"/>
      <c r="H2260" s="2"/>
      <c r="I2260" s="139"/>
      <c r="J2260" s="139" t="s">
        <v>3082</v>
      </c>
      <c r="K2260" s="139" t="s">
        <v>259</v>
      </c>
      <c r="L2260" s="139" t="s">
        <v>3053</v>
      </c>
      <c r="M2260" s="140"/>
      <c r="N2260" s="141">
        <v>23</v>
      </c>
      <c r="O2260" s="142">
        <f t="shared" si="175"/>
        <v>0</v>
      </c>
      <c r="P2260" s="2" t="s">
        <v>477</v>
      </c>
      <c r="Q2260" s="2"/>
      <c r="R2260" s="143">
        <f t="shared" si="176"/>
        <v>0</v>
      </c>
      <c r="S2260" s="143">
        <f t="shared" si="177"/>
        <v>0</v>
      </c>
      <c r="T2260" s="144">
        <f>IF(P2260="nio",0,IF(P2260&gt;0,VLOOKUP(K2260,'3-Productie normen'!A:W,VLOOKUP(P2260,'3-Productie normen'!$B$37:$C$59,2,FALSE),FALSE)))/VLOOKUP(B2260,'2-Kosten per locatie'!$A$11:$C$31,3,FALSE)</f>
        <v>0</v>
      </c>
      <c r="U2260" s="144">
        <f t="shared" si="178"/>
        <v>0</v>
      </c>
      <c r="V2260" s="145">
        <f>VLOOKUP(K2260,'3-Productie normen'!A:AG,29,FALSE)</f>
        <v>0</v>
      </c>
      <c r="W2260" s="145"/>
      <c r="X2260" s="146"/>
      <c r="Y2260" s="147">
        <f t="shared" si="179"/>
        <v>0</v>
      </c>
    </row>
    <row r="2261" spans="1:25" s="148" customFormat="1" ht="13.9" customHeight="1">
      <c r="A2261" s="137">
        <v>2261</v>
      </c>
      <c r="B2261" s="138" t="s">
        <v>2358</v>
      </c>
      <c r="C2261" s="138" t="s">
        <v>2356</v>
      </c>
      <c r="D2261" s="138"/>
      <c r="E2261" s="2">
        <v>0</v>
      </c>
      <c r="F2261" s="2" t="s">
        <v>3077</v>
      </c>
      <c r="G2261" s="2"/>
      <c r="H2261" s="2"/>
      <c r="I2261" s="139"/>
      <c r="J2261" s="139" t="s">
        <v>3083</v>
      </c>
      <c r="K2261" s="139" t="s">
        <v>619</v>
      </c>
      <c r="L2261" s="139" t="s">
        <v>3053</v>
      </c>
      <c r="M2261" s="140" t="s">
        <v>8160</v>
      </c>
      <c r="N2261" s="141">
        <v>28</v>
      </c>
      <c r="O2261" s="142">
        <f t="shared" si="175"/>
        <v>210</v>
      </c>
      <c r="P2261" s="2">
        <v>210</v>
      </c>
      <c r="Q2261" s="2"/>
      <c r="R2261" s="143" t="e">
        <f t="shared" si="176"/>
        <v>#DIV/0!</v>
      </c>
      <c r="S2261" s="143">
        <f t="shared" si="177"/>
        <v>0</v>
      </c>
      <c r="T2261" s="144">
        <f>IF(P2261="nio",0,IF(P2261&gt;0,VLOOKUP(K2261,'3-Productie normen'!A:W,VLOOKUP(P2261,'3-Productie normen'!$B$37:$C$59,2,FALSE),FALSE)))/VLOOKUP(B2261,'2-Kosten per locatie'!$A$11:$C$31,3,FALSE)</f>
        <v>0</v>
      </c>
      <c r="U2261" s="144">
        <f t="shared" si="178"/>
        <v>0</v>
      </c>
      <c r="V2261" s="145" t="str">
        <f>VLOOKUP(K2261,'3-Productie normen'!A:AG,29,FALSE)</f>
        <v>L</v>
      </c>
      <c r="W2261" s="145"/>
      <c r="X2261" s="146"/>
      <c r="Y2261" s="147">
        <f t="shared" si="179"/>
        <v>5880</v>
      </c>
    </row>
    <row r="2262" spans="1:25" s="148" customFormat="1" ht="13.9" customHeight="1">
      <c r="A2262" s="137">
        <v>2262</v>
      </c>
      <c r="B2262" s="138" t="s">
        <v>2358</v>
      </c>
      <c r="C2262" s="138" t="s">
        <v>2356</v>
      </c>
      <c r="D2262" s="138"/>
      <c r="E2262" s="2">
        <v>0</v>
      </c>
      <c r="F2262" s="2" t="s">
        <v>3077</v>
      </c>
      <c r="G2262" s="2"/>
      <c r="H2262" s="2"/>
      <c r="I2262" s="139"/>
      <c r="J2262" s="139" t="s">
        <v>1459</v>
      </c>
      <c r="K2262" s="139" t="s">
        <v>267</v>
      </c>
      <c r="L2262" s="139" t="s">
        <v>3053</v>
      </c>
      <c r="M2262" s="140" t="s">
        <v>8160</v>
      </c>
      <c r="N2262" s="141">
        <v>3</v>
      </c>
      <c r="O2262" s="142">
        <f t="shared" si="175"/>
        <v>2</v>
      </c>
      <c r="P2262" s="2">
        <v>2</v>
      </c>
      <c r="Q2262" s="2"/>
      <c r="R2262" s="143" t="e">
        <f t="shared" si="176"/>
        <v>#DIV/0!</v>
      </c>
      <c r="S2262" s="143">
        <f t="shared" si="177"/>
        <v>0</v>
      </c>
      <c r="T2262" s="144">
        <f>IF(P2262="nio",0,IF(P2262&gt;0,VLOOKUP(K2262,'3-Productie normen'!A:W,VLOOKUP(P2262,'3-Productie normen'!$B$37:$C$59,2,FALSE),FALSE)))/VLOOKUP(B2262,'2-Kosten per locatie'!$A$11:$C$31,3,FALSE)</f>
        <v>0</v>
      </c>
      <c r="U2262" s="144">
        <f t="shared" si="178"/>
        <v>0</v>
      </c>
      <c r="V2262" s="145" t="str">
        <f>VLOOKUP(K2262,'3-Productie normen'!A:AG,29,FALSE)</f>
        <v>V</v>
      </c>
      <c r="W2262" s="145"/>
      <c r="X2262" s="146"/>
      <c r="Y2262" s="147">
        <f t="shared" si="179"/>
        <v>6</v>
      </c>
    </row>
    <row r="2263" spans="1:25" s="148" customFormat="1" ht="13.9" customHeight="1">
      <c r="A2263" s="137">
        <v>2263</v>
      </c>
      <c r="B2263" s="138" t="s">
        <v>2358</v>
      </c>
      <c r="C2263" s="138" t="s">
        <v>2356</v>
      </c>
      <c r="D2263" s="138"/>
      <c r="E2263" s="2">
        <v>0</v>
      </c>
      <c r="F2263" s="2" t="s">
        <v>3077</v>
      </c>
      <c r="G2263" s="2"/>
      <c r="H2263" s="2"/>
      <c r="I2263" s="139"/>
      <c r="J2263" s="139" t="s">
        <v>3084</v>
      </c>
      <c r="K2263" s="139" t="s">
        <v>304</v>
      </c>
      <c r="L2263" s="139" t="s">
        <v>3053</v>
      </c>
      <c r="M2263" s="140" t="s">
        <v>8160</v>
      </c>
      <c r="N2263" s="141">
        <v>9</v>
      </c>
      <c r="O2263" s="142">
        <f t="shared" si="175"/>
        <v>210</v>
      </c>
      <c r="P2263" s="2">
        <v>210</v>
      </c>
      <c r="Q2263" s="2"/>
      <c r="R2263" s="143" t="e">
        <f t="shared" si="176"/>
        <v>#DIV/0!</v>
      </c>
      <c r="S2263" s="143">
        <f t="shared" si="177"/>
        <v>0</v>
      </c>
      <c r="T2263" s="144">
        <f>IF(P2263="nio",0,IF(P2263&gt;0,VLOOKUP(K2263,'3-Productie normen'!A:W,VLOOKUP(P2263,'3-Productie normen'!$B$37:$C$59,2,FALSE),FALSE)))/VLOOKUP(B2263,'2-Kosten per locatie'!$A$11:$C$31,3,FALSE)</f>
        <v>0</v>
      </c>
      <c r="U2263" s="144">
        <f t="shared" si="178"/>
        <v>0</v>
      </c>
      <c r="V2263" s="145" t="str">
        <f>VLOOKUP(K2263,'3-Productie normen'!A:AG,29,FALSE)</f>
        <v>V</v>
      </c>
      <c r="W2263" s="145"/>
      <c r="X2263" s="146"/>
      <c r="Y2263" s="147">
        <f t="shared" si="179"/>
        <v>1890</v>
      </c>
    </row>
    <row r="2264" spans="1:25" s="148" customFormat="1" ht="13.9" customHeight="1">
      <c r="A2264" s="137">
        <v>2264</v>
      </c>
      <c r="B2264" s="138" t="s">
        <v>2358</v>
      </c>
      <c r="C2264" s="138" t="s">
        <v>2356</v>
      </c>
      <c r="D2264" s="138"/>
      <c r="E2264" s="2">
        <v>0</v>
      </c>
      <c r="F2264" s="2" t="s">
        <v>3077</v>
      </c>
      <c r="G2264" s="2"/>
      <c r="H2264" s="2"/>
      <c r="I2264" s="139"/>
      <c r="J2264" s="139" t="s">
        <v>3085</v>
      </c>
      <c r="K2264" s="139" t="s">
        <v>478</v>
      </c>
      <c r="L2264" s="139" t="s">
        <v>3053</v>
      </c>
      <c r="M2264" s="140" t="s">
        <v>8160</v>
      </c>
      <c r="N2264" s="141">
        <v>9</v>
      </c>
      <c r="O2264" s="142">
        <f t="shared" si="175"/>
        <v>210</v>
      </c>
      <c r="P2264" s="2">
        <v>210</v>
      </c>
      <c r="Q2264" s="2"/>
      <c r="R2264" s="143" t="e">
        <f t="shared" si="176"/>
        <v>#DIV/0!</v>
      </c>
      <c r="S2264" s="143">
        <f t="shared" si="177"/>
        <v>0</v>
      </c>
      <c r="T2264" s="144">
        <f>IF(P2264="nio",0,IF(P2264&gt;0,VLOOKUP(K2264,'3-Productie normen'!A:W,VLOOKUP(P2264,'3-Productie normen'!$B$37:$C$59,2,FALSE),FALSE)))/VLOOKUP(B2264,'2-Kosten per locatie'!$A$11:$C$31,3,FALSE)</f>
        <v>0</v>
      </c>
      <c r="U2264" s="144">
        <f t="shared" si="178"/>
        <v>0</v>
      </c>
      <c r="V2264" s="145" t="str">
        <f>VLOOKUP(K2264,'3-Productie normen'!A:AG,29,FALSE)</f>
        <v>B</v>
      </c>
      <c r="W2264" s="145"/>
      <c r="X2264" s="146"/>
      <c r="Y2264" s="147">
        <f t="shared" si="179"/>
        <v>1890</v>
      </c>
    </row>
    <row r="2265" spans="1:25" s="148" customFormat="1" ht="13.9" customHeight="1">
      <c r="A2265" s="137">
        <v>2265</v>
      </c>
      <c r="B2265" s="138" t="s">
        <v>2358</v>
      </c>
      <c r="C2265" s="138" t="s">
        <v>2356</v>
      </c>
      <c r="D2265" s="138"/>
      <c r="E2265" s="2">
        <v>0</v>
      </c>
      <c r="F2265" s="2" t="s">
        <v>3077</v>
      </c>
      <c r="G2265" s="2"/>
      <c r="H2265" s="2"/>
      <c r="I2265" s="139"/>
      <c r="J2265" s="139" t="s">
        <v>2134</v>
      </c>
      <c r="K2265" s="139" t="s">
        <v>259</v>
      </c>
      <c r="L2265" s="139" t="s">
        <v>3053</v>
      </c>
      <c r="M2265" s="140"/>
      <c r="N2265" s="141">
        <v>12</v>
      </c>
      <c r="O2265" s="142">
        <f t="shared" si="175"/>
        <v>0</v>
      </c>
      <c r="P2265" s="2" t="s">
        <v>477</v>
      </c>
      <c r="Q2265" s="2"/>
      <c r="R2265" s="143">
        <f t="shared" si="176"/>
        <v>0</v>
      </c>
      <c r="S2265" s="143">
        <f t="shared" si="177"/>
        <v>0</v>
      </c>
      <c r="T2265" s="144">
        <f>IF(P2265="nio",0,IF(P2265&gt;0,VLOOKUP(K2265,'3-Productie normen'!A:W,VLOOKUP(P2265,'3-Productie normen'!$B$37:$C$59,2,FALSE),FALSE)))/VLOOKUP(B2265,'2-Kosten per locatie'!$A$11:$C$31,3,FALSE)</f>
        <v>0</v>
      </c>
      <c r="U2265" s="144">
        <f t="shared" si="178"/>
        <v>0</v>
      </c>
      <c r="V2265" s="145">
        <f>VLOOKUP(K2265,'3-Productie normen'!A:AG,29,FALSE)</f>
        <v>0</v>
      </c>
      <c r="W2265" s="145"/>
      <c r="X2265" s="146"/>
      <c r="Y2265" s="147">
        <f t="shared" si="179"/>
        <v>0</v>
      </c>
    </row>
    <row r="2266" spans="1:25" s="148" customFormat="1" ht="13.9" customHeight="1">
      <c r="A2266" s="137">
        <v>2266</v>
      </c>
      <c r="B2266" s="138" t="s">
        <v>2358</v>
      </c>
      <c r="C2266" s="138" t="s">
        <v>2356</v>
      </c>
      <c r="D2266" s="138"/>
      <c r="E2266" s="2">
        <v>0</v>
      </c>
      <c r="F2266" s="2" t="s">
        <v>3077</v>
      </c>
      <c r="G2266" s="2"/>
      <c r="H2266" s="2"/>
      <c r="I2266" s="139"/>
      <c r="J2266" s="139" t="s">
        <v>2134</v>
      </c>
      <c r="K2266" s="139" t="s">
        <v>259</v>
      </c>
      <c r="L2266" s="139" t="s">
        <v>3053</v>
      </c>
      <c r="M2266" s="140"/>
      <c r="N2266" s="141">
        <v>8</v>
      </c>
      <c r="O2266" s="142">
        <f t="shared" si="175"/>
        <v>0</v>
      </c>
      <c r="P2266" s="2" t="s">
        <v>477</v>
      </c>
      <c r="Q2266" s="2"/>
      <c r="R2266" s="143">
        <f t="shared" si="176"/>
        <v>0</v>
      </c>
      <c r="S2266" s="143">
        <f t="shared" si="177"/>
        <v>0</v>
      </c>
      <c r="T2266" s="144">
        <f>IF(P2266="nio",0,IF(P2266&gt;0,VLOOKUP(K2266,'3-Productie normen'!A:W,VLOOKUP(P2266,'3-Productie normen'!$B$37:$C$59,2,FALSE),FALSE)))/VLOOKUP(B2266,'2-Kosten per locatie'!$A$11:$C$31,3,FALSE)</f>
        <v>0</v>
      </c>
      <c r="U2266" s="144">
        <f t="shared" si="178"/>
        <v>0</v>
      </c>
      <c r="V2266" s="145">
        <f>VLOOKUP(K2266,'3-Productie normen'!A:AG,29,FALSE)</f>
        <v>0</v>
      </c>
      <c r="W2266" s="145"/>
      <c r="X2266" s="146"/>
      <c r="Y2266" s="147">
        <f t="shared" si="179"/>
        <v>0</v>
      </c>
    </row>
    <row r="2267" spans="1:25" s="148" customFormat="1" ht="13.9" customHeight="1">
      <c r="A2267" s="137">
        <v>2267</v>
      </c>
      <c r="B2267" s="138" t="s">
        <v>2358</v>
      </c>
      <c r="C2267" s="138" t="s">
        <v>2356</v>
      </c>
      <c r="D2267" s="138"/>
      <c r="E2267" s="2">
        <v>0</v>
      </c>
      <c r="F2267" s="2" t="s">
        <v>3077</v>
      </c>
      <c r="G2267" s="2"/>
      <c r="H2267" s="2"/>
      <c r="I2267" s="139"/>
      <c r="J2267" s="139" t="s">
        <v>57</v>
      </c>
      <c r="K2267" s="139" t="s">
        <v>259</v>
      </c>
      <c r="L2267" s="139" t="s">
        <v>3053</v>
      </c>
      <c r="M2267" s="140"/>
      <c r="N2267" s="141">
        <v>8</v>
      </c>
      <c r="O2267" s="142">
        <f t="shared" si="175"/>
        <v>0</v>
      </c>
      <c r="P2267" s="2" t="s">
        <v>477</v>
      </c>
      <c r="Q2267" s="2"/>
      <c r="R2267" s="143">
        <f t="shared" si="176"/>
        <v>0</v>
      </c>
      <c r="S2267" s="143">
        <f t="shared" si="177"/>
        <v>0</v>
      </c>
      <c r="T2267" s="144">
        <f>IF(P2267="nio",0,IF(P2267&gt;0,VLOOKUP(K2267,'3-Productie normen'!A:W,VLOOKUP(P2267,'3-Productie normen'!$B$37:$C$59,2,FALSE),FALSE)))/VLOOKUP(B2267,'2-Kosten per locatie'!$A$11:$C$31,3,FALSE)</f>
        <v>0</v>
      </c>
      <c r="U2267" s="144">
        <f t="shared" si="178"/>
        <v>0</v>
      </c>
      <c r="V2267" s="145">
        <f>VLOOKUP(K2267,'3-Productie normen'!A:AG,29,FALSE)</f>
        <v>0</v>
      </c>
      <c r="W2267" s="145"/>
      <c r="X2267" s="146"/>
      <c r="Y2267" s="147">
        <f t="shared" si="179"/>
        <v>0</v>
      </c>
    </row>
    <row r="2268" spans="1:25" s="148" customFormat="1" ht="13.9" customHeight="1">
      <c r="A2268" s="137">
        <v>2268</v>
      </c>
      <c r="B2268" s="138" t="s">
        <v>2358</v>
      </c>
      <c r="C2268" s="138" t="s">
        <v>2356</v>
      </c>
      <c r="D2268" s="138"/>
      <c r="E2268" s="2">
        <v>0</v>
      </c>
      <c r="F2268" s="2" t="s">
        <v>3077</v>
      </c>
      <c r="G2268" s="2"/>
      <c r="H2268" s="2"/>
      <c r="I2268" s="139"/>
      <c r="J2268" s="139" t="s">
        <v>57</v>
      </c>
      <c r="K2268" s="139" t="s">
        <v>259</v>
      </c>
      <c r="L2268" s="139" t="s">
        <v>3053</v>
      </c>
      <c r="M2268" s="140"/>
      <c r="N2268" s="141">
        <v>6</v>
      </c>
      <c r="O2268" s="142">
        <f t="shared" si="175"/>
        <v>0</v>
      </c>
      <c r="P2268" s="2" t="s">
        <v>477</v>
      </c>
      <c r="Q2268" s="2"/>
      <c r="R2268" s="143">
        <f t="shared" si="176"/>
        <v>0</v>
      </c>
      <c r="S2268" s="143">
        <f t="shared" si="177"/>
        <v>0</v>
      </c>
      <c r="T2268" s="144">
        <f>IF(P2268="nio",0,IF(P2268&gt;0,VLOOKUP(K2268,'3-Productie normen'!A:W,VLOOKUP(P2268,'3-Productie normen'!$B$37:$C$59,2,FALSE),FALSE)))/VLOOKUP(B2268,'2-Kosten per locatie'!$A$11:$C$31,3,FALSE)</f>
        <v>0</v>
      </c>
      <c r="U2268" s="144">
        <f t="shared" si="178"/>
        <v>0</v>
      </c>
      <c r="V2268" s="145">
        <f>VLOOKUP(K2268,'3-Productie normen'!A:AG,29,FALSE)</f>
        <v>0</v>
      </c>
      <c r="W2268" s="145"/>
      <c r="X2268" s="146"/>
      <c r="Y2268" s="147">
        <f t="shared" si="179"/>
        <v>0</v>
      </c>
    </row>
    <row r="2269" spans="1:25" s="148" customFormat="1" ht="13.9" customHeight="1">
      <c r="A2269" s="137">
        <v>2269</v>
      </c>
      <c r="B2269" s="138" t="s">
        <v>2358</v>
      </c>
      <c r="C2269" s="138" t="s">
        <v>2356</v>
      </c>
      <c r="D2269" s="138"/>
      <c r="E2269" s="2">
        <v>0</v>
      </c>
      <c r="F2269" s="2" t="s">
        <v>3077</v>
      </c>
      <c r="G2269" s="2"/>
      <c r="H2269" s="2"/>
      <c r="I2269" s="139"/>
      <c r="J2269" s="139" t="s">
        <v>3075</v>
      </c>
      <c r="K2269" s="139" t="s">
        <v>478</v>
      </c>
      <c r="L2269" s="139" t="s">
        <v>3053</v>
      </c>
      <c r="M2269" s="140" t="s">
        <v>8160</v>
      </c>
      <c r="N2269" s="141">
        <v>3</v>
      </c>
      <c r="O2269" s="142">
        <f t="shared" si="175"/>
        <v>84</v>
      </c>
      <c r="P2269" s="2">
        <v>84</v>
      </c>
      <c r="Q2269" s="2"/>
      <c r="R2269" s="143" t="e">
        <f t="shared" si="176"/>
        <v>#DIV/0!</v>
      </c>
      <c r="S2269" s="143">
        <f t="shared" si="177"/>
        <v>0</v>
      </c>
      <c r="T2269" s="144">
        <f>IF(P2269="nio",0,IF(P2269&gt;0,VLOOKUP(K2269,'3-Productie normen'!A:W,VLOOKUP(P2269,'3-Productie normen'!$B$37:$C$59,2,FALSE),FALSE)))/VLOOKUP(B2269,'2-Kosten per locatie'!$A$11:$C$31,3,FALSE)</f>
        <v>0</v>
      </c>
      <c r="U2269" s="144">
        <f t="shared" si="178"/>
        <v>0</v>
      </c>
      <c r="V2269" s="145" t="str">
        <f>VLOOKUP(K2269,'3-Productie normen'!A:AG,29,FALSE)</f>
        <v>B</v>
      </c>
      <c r="W2269" s="145"/>
      <c r="X2269" s="146"/>
      <c r="Y2269" s="147">
        <f t="shared" si="179"/>
        <v>252</v>
      </c>
    </row>
    <row r="2270" spans="1:25" s="148" customFormat="1" ht="13.9" customHeight="1">
      <c r="A2270" s="137">
        <v>2270</v>
      </c>
      <c r="B2270" s="138" t="s">
        <v>2358</v>
      </c>
      <c r="C2270" s="138" t="s">
        <v>2356</v>
      </c>
      <c r="D2270" s="138"/>
      <c r="E2270" s="2">
        <v>0</v>
      </c>
      <c r="F2270" s="2" t="s">
        <v>3077</v>
      </c>
      <c r="G2270" s="2"/>
      <c r="H2270" s="2"/>
      <c r="I2270" s="139"/>
      <c r="J2270" s="139" t="s">
        <v>3075</v>
      </c>
      <c r="K2270" s="139" t="s">
        <v>478</v>
      </c>
      <c r="L2270" s="139" t="s">
        <v>3053</v>
      </c>
      <c r="M2270" s="140" t="s">
        <v>8160</v>
      </c>
      <c r="N2270" s="141">
        <v>8</v>
      </c>
      <c r="O2270" s="142">
        <f t="shared" si="175"/>
        <v>84</v>
      </c>
      <c r="P2270" s="2">
        <v>84</v>
      </c>
      <c r="Q2270" s="2"/>
      <c r="R2270" s="143" t="e">
        <f t="shared" si="176"/>
        <v>#DIV/0!</v>
      </c>
      <c r="S2270" s="143">
        <f t="shared" si="177"/>
        <v>0</v>
      </c>
      <c r="T2270" s="144">
        <f>IF(P2270="nio",0,IF(P2270&gt;0,VLOOKUP(K2270,'3-Productie normen'!A:W,VLOOKUP(P2270,'3-Productie normen'!$B$37:$C$59,2,FALSE),FALSE)))/VLOOKUP(B2270,'2-Kosten per locatie'!$A$11:$C$31,3,FALSE)</f>
        <v>0</v>
      </c>
      <c r="U2270" s="144">
        <f t="shared" si="178"/>
        <v>0</v>
      </c>
      <c r="V2270" s="145" t="str">
        <f>VLOOKUP(K2270,'3-Productie normen'!A:AG,29,FALSE)</f>
        <v>B</v>
      </c>
      <c r="W2270" s="145"/>
      <c r="X2270" s="146"/>
      <c r="Y2270" s="147">
        <f t="shared" si="179"/>
        <v>672</v>
      </c>
    </row>
    <row r="2271" spans="1:25" s="148" customFormat="1" ht="13.9" customHeight="1">
      <c r="A2271" s="137">
        <v>2271</v>
      </c>
      <c r="B2271" s="138" t="s">
        <v>2358</v>
      </c>
      <c r="C2271" s="138" t="s">
        <v>2356</v>
      </c>
      <c r="D2271" s="138"/>
      <c r="E2271" s="2">
        <v>0</v>
      </c>
      <c r="F2271" s="2" t="s">
        <v>3077</v>
      </c>
      <c r="G2271" s="2"/>
      <c r="H2271" s="2"/>
      <c r="I2271" s="139"/>
      <c r="J2271" s="139" t="s">
        <v>57</v>
      </c>
      <c r="K2271" s="139" t="s">
        <v>259</v>
      </c>
      <c r="L2271" s="139" t="s">
        <v>3053</v>
      </c>
      <c r="M2271" s="140"/>
      <c r="N2271" s="141">
        <v>8</v>
      </c>
      <c r="O2271" s="142">
        <f t="shared" si="175"/>
        <v>0</v>
      </c>
      <c r="P2271" s="2" t="s">
        <v>477</v>
      </c>
      <c r="Q2271" s="2"/>
      <c r="R2271" s="143">
        <f t="shared" si="176"/>
        <v>0</v>
      </c>
      <c r="S2271" s="143">
        <f t="shared" si="177"/>
        <v>0</v>
      </c>
      <c r="T2271" s="144">
        <f>IF(P2271="nio",0,IF(P2271&gt;0,VLOOKUP(K2271,'3-Productie normen'!A:W,VLOOKUP(P2271,'3-Productie normen'!$B$37:$C$59,2,FALSE),FALSE)))/VLOOKUP(B2271,'2-Kosten per locatie'!$A$11:$C$31,3,FALSE)</f>
        <v>0</v>
      </c>
      <c r="U2271" s="144">
        <f t="shared" si="178"/>
        <v>0</v>
      </c>
      <c r="V2271" s="145">
        <f>VLOOKUP(K2271,'3-Productie normen'!A:AG,29,FALSE)</f>
        <v>0</v>
      </c>
      <c r="W2271" s="145"/>
      <c r="X2271" s="146"/>
      <c r="Y2271" s="147">
        <f t="shared" si="179"/>
        <v>0</v>
      </c>
    </row>
    <row r="2272" spans="1:25" s="148" customFormat="1" ht="13.9" customHeight="1">
      <c r="A2272" s="137">
        <v>2272</v>
      </c>
      <c r="B2272" s="138" t="s">
        <v>2358</v>
      </c>
      <c r="C2272" s="138" t="s">
        <v>2356</v>
      </c>
      <c r="D2272" s="138"/>
      <c r="E2272" s="2">
        <v>0</v>
      </c>
      <c r="F2272" s="2" t="s">
        <v>3077</v>
      </c>
      <c r="G2272" s="2"/>
      <c r="H2272" s="2"/>
      <c r="I2272" s="139"/>
      <c r="J2272" s="139" t="s">
        <v>2134</v>
      </c>
      <c r="K2272" s="139" t="s">
        <v>259</v>
      </c>
      <c r="L2272" s="139" t="s">
        <v>3053</v>
      </c>
      <c r="M2272" s="140"/>
      <c r="N2272" s="141">
        <v>12</v>
      </c>
      <c r="O2272" s="142">
        <f t="shared" si="175"/>
        <v>0</v>
      </c>
      <c r="P2272" s="2" t="s">
        <v>477</v>
      </c>
      <c r="Q2272" s="2"/>
      <c r="R2272" s="143">
        <f t="shared" si="176"/>
        <v>0</v>
      </c>
      <c r="S2272" s="143">
        <f t="shared" si="177"/>
        <v>0</v>
      </c>
      <c r="T2272" s="144">
        <f>IF(P2272="nio",0,IF(P2272&gt;0,VLOOKUP(K2272,'3-Productie normen'!A:W,VLOOKUP(P2272,'3-Productie normen'!$B$37:$C$59,2,FALSE),FALSE)))/VLOOKUP(B2272,'2-Kosten per locatie'!$A$11:$C$31,3,FALSE)</f>
        <v>0</v>
      </c>
      <c r="U2272" s="144">
        <f t="shared" si="178"/>
        <v>0</v>
      </c>
      <c r="V2272" s="145">
        <f>VLOOKUP(K2272,'3-Productie normen'!A:AG,29,FALSE)</f>
        <v>0</v>
      </c>
      <c r="W2272" s="145"/>
      <c r="X2272" s="146"/>
      <c r="Y2272" s="147">
        <f t="shared" si="179"/>
        <v>0</v>
      </c>
    </row>
    <row r="2273" spans="1:25" s="148" customFormat="1" ht="13.9" customHeight="1">
      <c r="A2273" s="137">
        <v>2273</v>
      </c>
      <c r="B2273" s="138" t="s">
        <v>2358</v>
      </c>
      <c r="C2273" s="138" t="s">
        <v>2356</v>
      </c>
      <c r="D2273" s="138"/>
      <c r="E2273" s="2">
        <v>0</v>
      </c>
      <c r="F2273" s="2" t="s">
        <v>3077</v>
      </c>
      <c r="G2273" s="2"/>
      <c r="H2273" s="2"/>
      <c r="I2273" s="139"/>
      <c r="J2273" s="139" t="s">
        <v>2134</v>
      </c>
      <c r="K2273" s="139" t="s">
        <v>259</v>
      </c>
      <c r="L2273" s="139" t="s">
        <v>3053</v>
      </c>
      <c r="M2273" s="140"/>
      <c r="N2273" s="141">
        <v>8</v>
      </c>
      <c r="O2273" s="142">
        <f t="shared" si="175"/>
        <v>0</v>
      </c>
      <c r="P2273" s="2" t="s">
        <v>477</v>
      </c>
      <c r="Q2273" s="2"/>
      <c r="R2273" s="143">
        <f t="shared" si="176"/>
        <v>0</v>
      </c>
      <c r="S2273" s="143">
        <f t="shared" si="177"/>
        <v>0</v>
      </c>
      <c r="T2273" s="144">
        <f>IF(P2273="nio",0,IF(P2273&gt;0,VLOOKUP(K2273,'3-Productie normen'!A:W,VLOOKUP(P2273,'3-Productie normen'!$B$37:$C$59,2,FALSE),FALSE)))/VLOOKUP(B2273,'2-Kosten per locatie'!$A$11:$C$31,3,FALSE)</f>
        <v>0</v>
      </c>
      <c r="U2273" s="144">
        <f t="shared" si="178"/>
        <v>0</v>
      </c>
      <c r="V2273" s="145">
        <f>VLOOKUP(K2273,'3-Productie normen'!A:AG,29,FALSE)</f>
        <v>0</v>
      </c>
      <c r="W2273" s="145"/>
      <c r="X2273" s="146"/>
      <c r="Y2273" s="147">
        <f t="shared" si="179"/>
        <v>0</v>
      </c>
    </row>
    <row r="2274" spans="1:25" s="148" customFormat="1" ht="13.9" customHeight="1">
      <c r="A2274" s="137">
        <v>2274</v>
      </c>
      <c r="B2274" s="138" t="s">
        <v>2358</v>
      </c>
      <c r="C2274" s="138" t="s">
        <v>2356</v>
      </c>
      <c r="D2274" s="138"/>
      <c r="E2274" s="2">
        <v>0</v>
      </c>
      <c r="F2274" s="2" t="s">
        <v>3077</v>
      </c>
      <c r="G2274" s="2"/>
      <c r="H2274" s="2"/>
      <c r="I2274" s="139"/>
      <c r="J2274" s="139" t="s">
        <v>253</v>
      </c>
      <c r="K2274" s="139" t="s">
        <v>4571</v>
      </c>
      <c r="L2274" s="139" t="s">
        <v>3053</v>
      </c>
      <c r="M2274" s="140" t="s">
        <v>8160</v>
      </c>
      <c r="N2274" s="141">
        <v>11</v>
      </c>
      <c r="O2274" s="142">
        <f t="shared" si="175"/>
        <v>210</v>
      </c>
      <c r="P2274" s="2">
        <v>210</v>
      </c>
      <c r="Q2274" s="2"/>
      <c r="R2274" s="143" t="e">
        <f t="shared" si="176"/>
        <v>#DIV/0!</v>
      </c>
      <c r="S2274" s="143">
        <f t="shared" si="177"/>
        <v>0</v>
      </c>
      <c r="T2274" s="144">
        <f>IF(P2274="nio",0,IF(P2274&gt;0,VLOOKUP(K2274,'3-Productie normen'!A:W,VLOOKUP(P2274,'3-Productie normen'!$B$37:$C$59,2,FALSE),FALSE)))/VLOOKUP(B2274,'2-Kosten per locatie'!$A$11:$C$31,3,FALSE)</f>
        <v>0</v>
      </c>
      <c r="U2274" s="144">
        <f t="shared" si="178"/>
        <v>0</v>
      </c>
      <c r="V2274" s="145" t="str">
        <f>VLOOKUP(K2274,'3-Productie normen'!A:AG,29,FALSE)</f>
        <v>V</v>
      </c>
      <c r="W2274" s="145"/>
      <c r="X2274" s="146"/>
      <c r="Y2274" s="147">
        <f t="shared" si="179"/>
        <v>2310</v>
      </c>
    </row>
    <row r="2275" spans="1:25" s="148" customFormat="1" ht="13.9" customHeight="1">
      <c r="A2275" s="137">
        <v>2275</v>
      </c>
      <c r="B2275" s="138" t="s">
        <v>2358</v>
      </c>
      <c r="C2275" s="138" t="s">
        <v>2356</v>
      </c>
      <c r="D2275" s="138"/>
      <c r="E2275" s="2">
        <v>0</v>
      </c>
      <c r="F2275" s="2" t="s">
        <v>3077</v>
      </c>
      <c r="G2275" s="2"/>
      <c r="H2275" s="2"/>
      <c r="I2275" s="139"/>
      <c r="J2275" s="139" t="s">
        <v>253</v>
      </c>
      <c r="K2275" s="139" t="s">
        <v>4571</v>
      </c>
      <c r="L2275" s="139" t="s">
        <v>3053</v>
      </c>
      <c r="M2275" s="140" t="s">
        <v>8160</v>
      </c>
      <c r="N2275" s="141">
        <v>180</v>
      </c>
      <c r="O2275" s="142">
        <f t="shared" si="175"/>
        <v>210</v>
      </c>
      <c r="P2275" s="2">
        <v>210</v>
      </c>
      <c r="Q2275" s="2"/>
      <c r="R2275" s="143" t="e">
        <f t="shared" si="176"/>
        <v>#DIV/0!</v>
      </c>
      <c r="S2275" s="143">
        <f t="shared" si="177"/>
        <v>0</v>
      </c>
      <c r="T2275" s="144">
        <f>IF(P2275="nio",0,IF(P2275&gt;0,VLOOKUP(K2275,'3-Productie normen'!A:W,VLOOKUP(P2275,'3-Productie normen'!$B$37:$C$59,2,FALSE),FALSE)))/VLOOKUP(B2275,'2-Kosten per locatie'!$A$11:$C$31,3,FALSE)</f>
        <v>0</v>
      </c>
      <c r="U2275" s="144">
        <f t="shared" si="178"/>
        <v>0</v>
      </c>
      <c r="V2275" s="145" t="str">
        <f>VLOOKUP(K2275,'3-Productie normen'!A:AG,29,FALSE)</f>
        <v>V</v>
      </c>
      <c r="W2275" s="145"/>
      <c r="X2275" s="146"/>
      <c r="Y2275" s="147">
        <f t="shared" si="179"/>
        <v>37800</v>
      </c>
    </row>
    <row r="2276" spans="1:25" s="148" customFormat="1" ht="13.9" customHeight="1">
      <c r="A2276" s="137">
        <v>2276</v>
      </c>
      <c r="B2276" s="138" t="s">
        <v>2359</v>
      </c>
      <c r="C2276" s="138" t="s">
        <v>2357</v>
      </c>
      <c r="D2276" s="138"/>
      <c r="E2276" s="2">
        <v>0</v>
      </c>
      <c r="F2276" s="2" t="s">
        <v>3086</v>
      </c>
      <c r="G2276" s="2"/>
      <c r="H2276" s="2"/>
      <c r="I2276" s="139"/>
      <c r="J2276" s="139" t="s">
        <v>2130</v>
      </c>
      <c r="K2276" s="139" t="s">
        <v>612</v>
      </c>
      <c r="L2276" s="139" t="s">
        <v>233</v>
      </c>
      <c r="M2276" s="140"/>
      <c r="N2276" s="141">
        <v>42</v>
      </c>
      <c r="O2276" s="142">
        <f t="shared" si="175"/>
        <v>210</v>
      </c>
      <c r="P2276" s="2">
        <v>210</v>
      </c>
      <c r="Q2276" s="2"/>
      <c r="R2276" s="143" t="e">
        <f t="shared" si="176"/>
        <v>#DIV/0!</v>
      </c>
      <c r="S2276" s="143">
        <f t="shared" si="177"/>
        <v>0</v>
      </c>
      <c r="T2276" s="144">
        <f>IF(P2276="nio",0,IF(P2276&gt;0,VLOOKUP(K2276,'3-Productie normen'!A:W,VLOOKUP(P2276,'3-Productie normen'!$B$37:$C$59,2,FALSE),FALSE)))/VLOOKUP(B2276,'2-Kosten per locatie'!$A$11:$C$31,3,FALSE)</f>
        <v>0</v>
      </c>
      <c r="U2276" s="144">
        <f t="shared" si="178"/>
        <v>0</v>
      </c>
      <c r="V2276" s="145" t="str">
        <f>VLOOKUP(K2276,'3-Productie normen'!A:AG,29,FALSE)</f>
        <v>L</v>
      </c>
      <c r="W2276" s="145"/>
      <c r="X2276" s="146"/>
      <c r="Y2276" s="147">
        <f t="shared" si="179"/>
        <v>8820</v>
      </c>
    </row>
    <row r="2277" spans="1:25" s="148" customFormat="1" ht="13.9" customHeight="1">
      <c r="A2277" s="137">
        <v>2277</v>
      </c>
      <c r="B2277" s="138" t="s">
        <v>2359</v>
      </c>
      <c r="C2277" s="138" t="s">
        <v>2357</v>
      </c>
      <c r="D2277" s="138"/>
      <c r="E2277" s="2">
        <v>0</v>
      </c>
      <c r="F2277" s="2" t="s">
        <v>3086</v>
      </c>
      <c r="G2277" s="2"/>
      <c r="H2277" s="2"/>
      <c r="I2277" s="139"/>
      <c r="J2277" s="139" t="s">
        <v>2130</v>
      </c>
      <c r="K2277" s="139" t="s">
        <v>612</v>
      </c>
      <c r="L2277" s="139" t="s">
        <v>233</v>
      </c>
      <c r="M2277" s="140"/>
      <c r="N2277" s="141">
        <v>39</v>
      </c>
      <c r="O2277" s="142">
        <f t="shared" si="175"/>
        <v>210</v>
      </c>
      <c r="P2277" s="2">
        <v>210</v>
      </c>
      <c r="Q2277" s="2"/>
      <c r="R2277" s="143" t="e">
        <f t="shared" si="176"/>
        <v>#DIV/0!</v>
      </c>
      <c r="S2277" s="143">
        <f t="shared" si="177"/>
        <v>0</v>
      </c>
      <c r="T2277" s="144">
        <f>IF(P2277="nio",0,IF(P2277&gt;0,VLOOKUP(K2277,'3-Productie normen'!A:W,VLOOKUP(P2277,'3-Productie normen'!$B$37:$C$59,2,FALSE),FALSE)))/VLOOKUP(B2277,'2-Kosten per locatie'!$A$11:$C$31,3,FALSE)</f>
        <v>0</v>
      </c>
      <c r="U2277" s="144">
        <f t="shared" si="178"/>
        <v>0</v>
      </c>
      <c r="V2277" s="145" t="str">
        <f>VLOOKUP(K2277,'3-Productie normen'!A:AG,29,FALSE)</f>
        <v>L</v>
      </c>
      <c r="W2277" s="145"/>
      <c r="X2277" s="146"/>
      <c r="Y2277" s="147">
        <f t="shared" si="179"/>
        <v>8190</v>
      </c>
    </row>
    <row r="2278" spans="1:25" s="148" customFormat="1" ht="13.9" customHeight="1">
      <c r="A2278" s="137">
        <v>2278</v>
      </c>
      <c r="B2278" s="138" t="s">
        <v>2359</v>
      </c>
      <c r="C2278" s="138" t="s">
        <v>2357</v>
      </c>
      <c r="D2278" s="138"/>
      <c r="E2278" s="2">
        <v>0</v>
      </c>
      <c r="F2278" s="2" t="s">
        <v>3086</v>
      </c>
      <c r="G2278" s="2"/>
      <c r="H2278" s="2"/>
      <c r="I2278" s="139"/>
      <c r="J2278" s="139" t="s">
        <v>2130</v>
      </c>
      <c r="K2278" s="139" t="s">
        <v>612</v>
      </c>
      <c r="L2278" s="139" t="s">
        <v>233</v>
      </c>
      <c r="M2278" s="140"/>
      <c r="N2278" s="141">
        <v>44</v>
      </c>
      <c r="O2278" s="142">
        <f t="shared" si="175"/>
        <v>210</v>
      </c>
      <c r="P2278" s="2">
        <v>210</v>
      </c>
      <c r="Q2278" s="2"/>
      <c r="R2278" s="143" t="e">
        <f t="shared" si="176"/>
        <v>#DIV/0!</v>
      </c>
      <c r="S2278" s="143">
        <f t="shared" si="177"/>
        <v>0</v>
      </c>
      <c r="T2278" s="144">
        <f>IF(P2278="nio",0,IF(P2278&gt;0,VLOOKUP(K2278,'3-Productie normen'!A:W,VLOOKUP(P2278,'3-Productie normen'!$B$37:$C$59,2,FALSE),FALSE)))/VLOOKUP(B2278,'2-Kosten per locatie'!$A$11:$C$31,3,FALSE)</f>
        <v>0</v>
      </c>
      <c r="U2278" s="144">
        <f t="shared" si="178"/>
        <v>0</v>
      </c>
      <c r="V2278" s="145" t="str">
        <f>VLOOKUP(K2278,'3-Productie normen'!A:AG,29,FALSE)</f>
        <v>L</v>
      </c>
      <c r="W2278" s="145"/>
      <c r="X2278" s="146"/>
      <c r="Y2278" s="147">
        <f t="shared" si="179"/>
        <v>9240</v>
      </c>
    </row>
    <row r="2279" spans="1:25" s="148" customFormat="1" ht="13.9" customHeight="1">
      <c r="A2279" s="137">
        <v>2279</v>
      </c>
      <c r="B2279" s="138" t="s">
        <v>2359</v>
      </c>
      <c r="C2279" s="138" t="s">
        <v>2357</v>
      </c>
      <c r="D2279" s="138"/>
      <c r="E2279" s="2">
        <v>0</v>
      </c>
      <c r="F2279" s="2" t="s">
        <v>3086</v>
      </c>
      <c r="G2279" s="2"/>
      <c r="H2279" s="2"/>
      <c r="I2279" s="139"/>
      <c r="J2279" s="139" t="s">
        <v>2130</v>
      </c>
      <c r="K2279" s="139" t="s">
        <v>612</v>
      </c>
      <c r="L2279" s="139" t="s">
        <v>233</v>
      </c>
      <c r="M2279" s="140"/>
      <c r="N2279" s="141">
        <v>39</v>
      </c>
      <c r="O2279" s="142">
        <f t="shared" si="175"/>
        <v>210</v>
      </c>
      <c r="P2279" s="2">
        <v>210</v>
      </c>
      <c r="Q2279" s="2"/>
      <c r="R2279" s="143" t="e">
        <f t="shared" si="176"/>
        <v>#DIV/0!</v>
      </c>
      <c r="S2279" s="143">
        <f t="shared" si="177"/>
        <v>0</v>
      </c>
      <c r="T2279" s="144">
        <f>IF(P2279="nio",0,IF(P2279&gt;0,VLOOKUP(K2279,'3-Productie normen'!A:W,VLOOKUP(P2279,'3-Productie normen'!$B$37:$C$59,2,FALSE),FALSE)))/VLOOKUP(B2279,'2-Kosten per locatie'!$A$11:$C$31,3,FALSE)</f>
        <v>0</v>
      </c>
      <c r="U2279" s="144">
        <f t="shared" si="178"/>
        <v>0</v>
      </c>
      <c r="V2279" s="145" t="str">
        <f>VLOOKUP(K2279,'3-Productie normen'!A:AG,29,FALSE)</f>
        <v>L</v>
      </c>
      <c r="W2279" s="145"/>
      <c r="X2279" s="146"/>
      <c r="Y2279" s="147">
        <f t="shared" si="179"/>
        <v>8190</v>
      </c>
    </row>
    <row r="2280" spans="1:25" s="148" customFormat="1" ht="13.9" customHeight="1">
      <c r="A2280" s="137">
        <v>2280</v>
      </c>
      <c r="B2280" s="138" t="s">
        <v>2359</v>
      </c>
      <c r="C2280" s="138" t="s">
        <v>2357</v>
      </c>
      <c r="D2280" s="138"/>
      <c r="E2280" s="2">
        <v>0</v>
      </c>
      <c r="F2280" s="2" t="s">
        <v>3086</v>
      </c>
      <c r="G2280" s="2"/>
      <c r="H2280" s="2"/>
      <c r="I2280" s="139"/>
      <c r="J2280" s="139" t="s">
        <v>2130</v>
      </c>
      <c r="K2280" s="139" t="s">
        <v>612</v>
      </c>
      <c r="L2280" s="139" t="s">
        <v>233</v>
      </c>
      <c r="M2280" s="140"/>
      <c r="N2280" s="141">
        <v>44</v>
      </c>
      <c r="O2280" s="142">
        <f t="shared" si="175"/>
        <v>210</v>
      </c>
      <c r="P2280" s="2">
        <v>210</v>
      </c>
      <c r="Q2280" s="2"/>
      <c r="R2280" s="143" t="e">
        <f t="shared" si="176"/>
        <v>#DIV/0!</v>
      </c>
      <c r="S2280" s="143">
        <f t="shared" si="177"/>
        <v>0</v>
      </c>
      <c r="T2280" s="144">
        <f>IF(P2280="nio",0,IF(P2280&gt;0,VLOOKUP(K2280,'3-Productie normen'!A:W,VLOOKUP(P2280,'3-Productie normen'!$B$37:$C$59,2,FALSE),FALSE)))/VLOOKUP(B2280,'2-Kosten per locatie'!$A$11:$C$31,3,FALSE)</f>
        <v>0</v>
      </c>
      <c r="U2280" s="144">
        <f t="shared" si="178"/>
        <v>0</v>
      </c>
      <c r="V2280" s="145" t="str">
        <f>VLOOKUP(K2280,'3-Productie normen'!A:AG,29,FALSE)</f>
        <v>L</v>
      </c>
      <c r="W2280" s="145"/>
      <c r="X2280" s="146"/>
      <c r="Y2280" s="147">
        <f t="shared" si="179"/>
        <v>9240</v>
      </c>
    </row>
    <row r="2281" spans="1:25" s="148" customFormat="1" ht="13.9" customHeight="1">
      <c r="A2281" s="137">
        <v>2281</v>
      </c>
      <c r="B2281" s="138" t="s">
        <v>2359</v>
      </c>
      <c r="C2281" s="138" t="s">
        <v>2357</v>
      </c>
      <c r="D2281" s="138"/>
      <c r="E2281" s="2">
        <v>0</v>
      </c>
      <c r="F2281" s="2" t="s">
        <v>3086</v>
      </c>
      <c r="G2281" s="2"/>
      <c r="H2281" s="2"/>
      <c r="I2281" s="139"/>
      <c r="J2281" s="139" t="s">
        <v>2130</v>
      </c>
      <c r="K2281" s="139" t="s">
        <v>612</v>
      </c>
      <c r="L2281" s="139" t="s">
        <v>233</v>
      </c>
      <c r="M2281" s="140"/>
      <c r="N2281" s="141">
        <v>39</v>
      </c>
      <c r="O2281" s="142">
        <f t="shared" si="175"/>
        <v>210</v>
      </c>
      <c r="P2281" s="2">
        <v>210</v>
      </c>
      <c r="Q2281" s="2"/>
      <c r="R2281" s="143" t="e">
        <f t="shared" si="176"/>
        <v>#DIV/0!</v>
      </c>
      <c r="S2281" s="143">
        <f t="shared" si="177"/>
        <v>0</v>
      </c>
      <c r="T2281" s="144">
        <f>IF(P2281="nio",0,IF(P2281&gt;0,VLOOKUP(K2281,'3-Productie normen'!A:W,VLOOKUP(P2281,'3-Productie normen'!$B$37:$C$59,2,FALSE),FALSE)))/VLOOKUP(B2281,'2-Kosten per locatie'!$A$11:$C$31,3,FALSE)</f>
        <v>0</v>
      </c>
      <c r="U2281" s="144">
        <f t="shared" si="178"/>
        <v>0</v>
      </c>
      <c r="V2281" s="145" t="str">
        <f>VLOOKUP(K2281,'3-Productie normen'!A:AG,29,FALSE)</f>
        <v>L</v>
      </c>
      <c r="W2281" s="145"/>
      <c r="X2281" s="146"/>
      <c r="Y2281" s="147">
        <f t="shared" si="179"/>
        <v>8190</v>
      </c>
    </row>
    <row r="2282" spans="1:25" s="148" customFormat="1" ht="13.9" customHeight="1">
      <c r="A2282" s="137">
        <v>2282</v>
      </c>
      <c r="B2282" s="138" t="s">
        <v>2359</v>
      </c>
      <c r="C2282" s="138" t="s">
        <v>2357</v>
      </c>
      <c r="D2282" s="138"/>
      <c r="E2282" s="2">
        <v>0</v>
      </c>
      <c r="F2282" s="2" t="s">
        <v>3086</v>
      </c>
      <c r="G2282" s="2"/>
      <c r="H2282" s="2"/>
      <c r="I2282" s="139"/>
      <c r="J2282" s="139" t="s">
        <v>2130</v>
      </c>
      <c r="K2282" s="139" t="s">
        <v>612</v>
      </c>
      <c r="L2282" s="139" t="s">
        <v>233</v>
      </c>
      <c r="M2282" s="140"/>
      <c r="N2282" s="141">
        <v>42</v>
      </c>
      <c r="O2282" s="142">
        <f t="shared" si="175"/>
        <v>210</v>
      </c>
      <c r="P2282" s="2">
        <v>210</v>
      </c>
      <c r="Q2282" s="2"/>
      <c r="R2282" s="143" t="e">
        <f t="shared" si="176"/>
        <v>#DIV/0!</v>
      </c>
      <c r="S2282" s="143">
        <f t="shared" si="177"/>
        <v>0</v>
      </c>
      <c r="T2282" s="144">
        <f>IF(P2282="nio",0,IF(P2282&gt;0,VLOOKUP(K2282,'3-Productie normen'!A:W,VLOOKUP(P2282,'3-Productie normen'!$B$37:$C$59,2,FALSE),FALSE)))/VLOOKUP(B2282,'2-Kosten per locatie'!$A$11:$C$31,3,FALSE)</f>
        <v>0</v>
      </c>
      <c r="U2282" s="144">
        <f t="shared" si="178"/>
        <v>0</v>
      </c>
      <c r="V2282" s="145" t="str">
        <f>VLOOKUP(K2282,'3-Productie normen'!A:AG,29,FALSE)</f>
        <v>L</v>
      </c>
      <c r="W2282" s="145"/>
      <c r="X2282" s="146"/>
      <c r="Y2282" s="147">
        <f t="shared" si="179"/>
        <v>8820</v>
      </c>
    </row>
    <row r="2283" spans="1:25" s="148" customFormat="1" ht="13.9" customHeight="1">
      <c r="A2283" s="137">
        <v>2283</v>
      </c>
      <c r="B2283" s="138" t="s">
        <v>2359</v>
      </c>
      <c r="C2283" s="138" t="s">
        <v>2357</v>
      </c>
      <c r="D2283" s="138"/>
      <c r="E2283" s="2">
        <v>0</v>
      </c>
      <c r="F2283" s="2" t="s">
        <v>3086</v>
      </c>
      <c r="G2283" s="2"/>
      <c r="H2283" s="2"/>
      <c r="I2283" s="139"/>
      <c r="J2283" s="139" t="s">
        <v>253</v>
      </c>
      <c r="K2283" s="139" t="s">
        <v>4571</v>
      </c>
      <c r="L2283" s="139" t="s">
        <v>233</v>
      </c>
      <c r="M2283" s="140"/>
      <c r="N2283" s="141">
        <v>178</v>
      </c>
      <c r="O2283" s="142">
        <f t="shared" si="175"/>
        <v>210</v>
      </c>
      <c r="P2283" s="2">
        <v>210</v>
      </c>
      <c r="Q2283" s="2"/>
      <c r="R2283" s="143" t="e">
        <f t="shared" si="176"/>
        <v>#DIV/0!</v>
      </c>
      <c r="S2283" s="143">
        <f t="shared" si="177"/>
        <v>0</v>
      </c>
      <c r="T2283" s="144">
        <f>IF(P2283="nio",0,IF(P2283&gt;0,VLOOKUP(K2283,'3-Productie normen'!A:W,VLOOKUP(P2283,'3-Productie normen'!$B$37:$C$59,2,FALSE),FALSE)))/VLOOKUP(B2283,'2-Kosten per locatie'!$A$11:$C$31,3,FALSE)</f>
        <v>0</v>
      </c>
      <c r="U2283" s="144">
        <f t="shared" si="178"/>
        <v>0</v>
      </c>
      <c r="V2283" s="145" t="str">
        <f>VLOOKUP(K2283,'3-Productie normen'!A:AG,29,FALSE)</f>
        <v>V</v>
      </c>
      <c r="W2283" s="145"/>
      <c r="X2283" s="146"/>
      <c r="Y2283" s="147">
        <f t="shared" si="179"/>
        <v>37380</v>
      </c>
    </row>
    <row r="2284" spans="1:25" s="148" customFormat="1" ht="13.9" customHeight="1">
      <c r="A2284" s="137">
        <v>2284</v>
      </c>
      <c r="B2284" s="138" t="s">
        <v>2359</v>
      </c>
      <c r="C2284" s="138" t="s">
        <v>2357</v>
      </c>
      <c r="D2284" s="138"/>
      <c r="E2284" s="2">
        <v>0</v>
      </c>
      <c r="F2284" s="2" t="s">
        <v>3086</v>
      </c>
      <c r="G2284" s="2"/>
      <c r="H2284" s="2"/>
      <c r="I2284" s="139"/>
      <c r="J2284" s="139" t="s">
        <v>3087</v>
      </c>
      <c r="K2284" s="139" t="s">
        <v>4571</v>
      </c>
      <c r="L2284" s="139" t="s">
        <v>82</v>
      </c>
      <c r="M2284" s="140" t="s">
        <v>8160</v>
      </c>
      <c r="N2284" s="141">
        <v>78</v>
      </c>
      <c r="O2284" s="142">
        <f t="shared" si="175"/>
        <v>210</v>
      </c>
      <c r="P2284" s="2">
        <v>210</v>
      </c>
      <c r="Q2284" s="2"/>
      <c r="R2284" s="143" t="e">
        <f t="shared" si="176"/>
        <v>#DIV/0!</v>
      </c>
      <c r="S2284" s="143">
        <f t="shared" si="177"/>
        <v>0</v>
      </c>
      <c r="T2284" s="144">
        <f>IF(P2284="nio",0,IF(P2284&gt;0,VLOOKUP(K2284,'3-Productie normen'!A:W,VLOOKUP(P2284,'3-Productie normen'!$B$37:$C$59,2,FALSE),FALSE)))/VLOOKUP(B2284,'2-Kosten per locatie'!$A$11:$C$31,3,FALSE)</f>
        <v>0</v>
      </c>
      <c r="U2284" s="144">
        <f t="shared" si="178"/>
        <v>0</v>
      </c>
      <c r="V2284" s="145" t="str">
        <f>VLOOKUP(K2284,'3-Productie normen'!A:AG,29,FALSE)</f>
        <v>V</v>
      </c>
      <c r="W2284" s="145"/>
      <c r="X2284" s="146"/>
      <c r="Y2284" s="147">
        <f t="shared" si="179"/>
        <v>16380</v>
      </c>
    </row>
    <row r="2285" spans="1:25" s="148" customFormat="1" ht="13.9" customHeight="1">
      <c r="A2285" s="137">
        <v>2285</v>
      </c>
      <c r="B2285" s="138" t="s">
        <v>2359</v>
      </c>
      <c r="C2285" s="138" t="s">
        <v>2357</v>
      </c>
      <c r="D2285" s="138"/>
      <c r="E2285" s="2">
        <v>0</v>
      </c>
      <c r="F2285" s="2" t="s">
        <v>3086</v>
      </c>
      <c r="G2285" s="2"/>
      <c r="H2285" s="2"/>
      <c r="I2285" s="139"/>
      <c r="J2285" s="139" t="s">
        <v>297</v>
      </c>
      <c r="K2285" s="139" t="s">
        <v>4571</v>
      </c>
      <c r="L2285" s="139" t="s">
        <v>233</v>
      </c>
      <c r="M2285" s="140"/>
      <c r="N2285" s="141">
        <v>12</v>
      </c>
      <c r="O2285" s="142">
        <f t="shared" si="175"/>
        <v>210</v>
      </c>
      <c r="P2285" s="2">
        <v>210</v>
      </c>
      <c r="Q2285" s="2"/>
      <c r="R2285" s="143" t="e">
        <f t="shared" si="176"/>
        <v>#DIV/0!</v>
      </c>
      <c r="S2285" s="143">
        <f t="shared" si="177"/>
        <v>0</v>
      </c>
      <c r="T2285" s="144">
        <f>IF(P2285="nio",0,IF(P2285&gt;0,VLOOKUP(K2285,'3-Productie normen'!A:W,VLOOKUP(P2285,'3-Productie normen'!$B$37:$C$59,2,FALSE),FALSE)))/VLOOKUP(B2285,'2-Kosten per locatie'!$A$11:$C$31,3,FALSE)</f>
        <v>0</v>
      </c>
      <c r="U2285" s="144">
        <f t="shared" si="178"/>
        <v>0</v>
      </c>
      <c r="V2285" s="145" t="str">
        <f>VLOOKUP(K2285,'3-Productie normen'!A:AG,29,FALSE)</f>
        <v>V</v>
      </c>
      <c r="W2285" s="145"/>
      <c r="X2285" s="146"/>
      <c r="Y2285" s="147">
        <f t="shared" si="179"/>
        <v>2520</v>
      </c>
    </row>
    <row r="2286" spans="1:25" s="148" customFormat="1" ht="13.9" customHeight="1">
      <c r="A2286" s="137">
        <v>2286</v>
      </c>
      <c r="B2286" s="138" t="s">
        <v>2359</v>
      </c>
      <c r="C2286" s="138" t="s">
        <v>2357</v>
      </c>
      <c r="D2286" s="138"/>
      <c r="E2286" s="2">
        <v>0</v>
      </c>
      <c r="F2286" s="2" t="s">
        <v>3086</v>
      </c>
      <c r="G2286" s="2"/>
      <c r="H2286" s="2"/>
      <c r="I2286" s="139"/>
      <c r="J2286" s="139" t="s">
        <v>56</v>
      </c>
      <c r="K2286" s="139" t="s">
        <v>248</v>
      </c>
      <c r="L2286" s="139" t="s">
        <v>84</v>
      </c>
      <c r="M2286" s="140"/>
      <c r="N2286" s="141">
        <v>16</v>
      </c>
      <c r="O2286" s="142">
        <f t="shared" si="175"/>
        <v>210</v>
      </c>
      <c r="P2286" s="2">
        <v>210</v>
      </c>
      <c r="Q2286" s="2"/>
      <c r="R2286" s="143" t="e">
        <f t="shared" si="176"/>
        <v>#DIV/0!</v>
      </c>
      <c r="S2286" s="143">
        <f t="shared" si="177"/>
        <v>0</v>
      </c>
      <c r="T2286" s="144">
        <f>IF(P2286="nio",0,IF(P2286&gt;0,VLOOKUP(K2286,'3-Productie normen'!A:W,VLOOKUP(P2286,'3-Productie normen'!$B$37:$C$59,2,FALSE),FALSE)))/VLOOKUP(B2286,'2-Kosten per locatie'!$A$11:$C$31,3,FALSE)</f>
        <v>0</v>
      </c>
      <c r="U2286" s="144">
        <f t="shared" si="178"/>
        <v>0</v>
      </c>
      <c r="V2286" s="145" t="str">
        <f>VLOOKUP(K2286,'3-Productie normen'!A:AG,29,FALSE)</f>
        <v>V</v>
      </c>
      <c r="W2286" s="145"/>
      <c r="X2286" s="146"/>
      <c r="Y2286" s="147">
        <f t="shared" si="179"/>
        <v>3360</v>
      </c>
    </row>
    <row r="2287" spans="1:25" s="148" customFormat="1" ht="13.9" customHeight="1">
      <c r="A2287" s="137">
        <v>2287</v>
      </c>
      <c r="B2287" s="138" t="s">
        <v>2359</v>
      </c>
      <c r="C2287" s="138" t="s">
        <v>2357</v>
      </c>
      <c r="D2287" s="138"/>
      <c r="E2287" s="2">
        <v>0</v>
      </c>
      <c r="F2287" s="2" t="s">
        <v>3086</v>
      </c>
      <c r="G2287" s="2"/>
      <c r="H2287" s="2"/>
      <c r="I2287" s="139"/>
      <c r="J2287" s="139" t="s">
        <v>313</v>
      </c>
      <c r="K2287" s="139" t="s">
        <v>259</v>
      </c>
      <c r="L2287" s="139" t="s">
        <v>2132</v>
      </c>
      <c r="M2287" s="140"/>
      <c r="N2287" s="141">
        <v>3</v>
      </c>
      <c r="O2287" s="142">
        <f t="shared" si="175"/>
        <v>0</v>
      </c>
      <c r="P2287" s="2" t="s">
        <v>477</v>
      </c>
      <c r="Q2287" s="2"/>
      <c r="R2287" s="143">
        <f t="shared" si="176"/>
        <v>0</v>
      </c>
      <c r="S2287" s="143">
        <f t="shared" si="177"/>
        <v>0</v>
      </c>
      <c r="T2287" s="144">
        <f>IF(P2287="nio",0,IF(P2287&gt;0,VLOOKUP(K2287,'3-Productie normen'!A:W,VLOOKUP(P2287,'3-Productie normen'!$B$37:$C$59,2,FALSE),FALSE)))/VLOOKUP(B2287,'2-Kosten per locatie'!$A$11:$C$31,3,FALSE)</f>
        <v>0</v>
      </c>
      <c r="U2287" s="144">
        <f t="shared" si="178"/>
        <v>0</v>
      </c>
      <c r="V2287" s="145">
        <f>VLOOKUP(K2287,'3-Productie normen'!A:AG,29,FALSE)</f>
        <v>0</v>
      </c>
      <c r="W2287" s="145"/>
      <c r="X2287" s="146"/>
      <c r="Y2287" s="147">
        <f t="shared" si="179"/>
        <v>0</v>
      </c>
    </row>
    <row r="2288" spans="1:25" s="148" customFormat="1" ht="13.9" customHeight="1">
      <c r="A2288" s="137">
        <v>2288</v>
      </c>
      <c r="B2288" s="138" t="s">
        <v>2359</v>
      </c>
      <c r="C2288" s="138" t="s">
        <v>2357</v>
      </c>
      <c r="D2288" s="138"/>
      <c r="E2288" s="2">
        <v>0</v>
      </c>
      <c r="F2288" s="2" t="s">
        <v>3086</v>
      </c>
      <c r="G2288" s="2"/>
      <c r="H2288" s="2"/>
      <c r="I2288" s="139"/>
      <c r="J2288" s="139" t="s">
        <v>313</v>
      </c>
      <c r="K2288" s="139" t="s">
        <v>259</v>
      </c>
      <c r="L2288" s="139" t="s">
        <v>2132</v>
      </c>
      <c r="M2288" s="140"/>
      <c r="N2288" s="141">
        <v>2</v>
      </c>
      <c r="O2288" s="142">
        <f t="shared" si="175"/>
        <v>0</v>
      </c>
      <c r="P2288" s="2" t="s">
        <v>477</v>
      </c>
      <c r="Q2288" s="2"/>
      <c r="R2288" s="143">
        <f t="shared" si="176"/>
        <v>0</v>
      </c>
      <c r="S2288" s="143">
        <f t="shared" si="177"/>
        <v>0</v>
      </c>
      <c r="T2288" s="144">
        <f>IF(P2288="nio",0,IF(P2288&gt;0,VLOOKUP(K2288,'3-Productie normen'!A:W,VLOOKUP(P2288,'3-Productie normen'!$B$37:$C$59,2,FALSE),FALSE)))/VLOOKUP(B2288,'2-Kosten per locatie'!$A$11:$C$31,3,FALSE)</f>
        <v>0</v>
      </c>
      <c r="U2288" s="144">
        <f t="shared" si="178"/>
        <v>0</v>
      </c>
      <c r="V2288" s="145">
        <f>VLOOKUP(K2288,'3-Productie normen'!A:AG,29,FALSE)</f>
        <v>0</v>
      </c>
      <c r="W2288" s="145"/>
      <c r="X2288" s="146"/>
      <c r="Y2288" s="147">
        <f t="shared" si="179"/>
        <v>0</v>
      </c>
    </row>
    <row r="2289" spans="1:25" s="148" customFormat="1" ht="13.9" customHeight="1">
      <c r="A2289" s="137">
        <v>2289</v>
      </c>
      <c r="B2289" s="138" t="s">
        <v>2359</v>
      </c>
      <c r="C2289" s="138" t="s">
        <v>2357</v>
      </c>
      <c r="D2289" s="138"/>
      <c r="E2289" s="2">
        <v>0</v>
      </c>
      <c r="F2289" s="2" t="s">
        <v>3086</v>
      </c>
      <c r="G2289" s="2"/>
      <c r="H2289" s="2"/>
      <c r="I2289" s="139"/>
      <c r="J2289" s="139" t="s">
        <v>2135</v>
      </c>
      <c r="K2289" s="139" t="s">
        <v>321</v>
      </c>
      <c r="L2289" s="139" t="s">
        <v>2132</v>
      </c>
      <c r="M2289" s="140"/>
      <c r="N2289" s="141">
        <v>4</v>
      </c>
      <c r="O2289" s="142">
        <f t="shared" si="175"/>
        <v>420</v>
      </c>
      <c r="P2289" s="2">
        <v>210</v>
      </c>
      <c r="Q2289" s="2">
        <v>210</v>
      </c>
      <c r="R2289" s="143" t="e">
        <f t="shared" si="176"/>
        <v>#DIV/0!</v>
      </c>
      <c r="S2289" s="143" t="e">
        <f t="shared" si="177"/>
        <v>#DIV/0!</v>
      </c>
      <c r="T2289" s="144">
        <f>IF(P2289="nio",0,IF(P2289&gt;0,VLOOKUP(K2289,'3-Productie normen'!A:W,VLOOKUP(P2289,'3-Productie normen'!$B$37:$C$59,2,FALSE),FALSE)))/VLOOKUP(B2289,'2-Kosten per locatie'!$A$11:$C$31,3,FALSE)</f>
        <v>0</v>
      </c>
      <c r="U2289" s="144">
        <f t="shared" si="178"/>
        <v>0</v>
      </c>
      <c r="V2289" s="145" t="str">
        <f>VLOOKUP(K2289,'3-Productie normen'!A:AG,29,FALSE)</f>
        <v>S</v>
      </c>
      <c r="W2289" s="145"/>
      <c r="X2289" s="146"/>
      <c r="Y2289" s="147">
        <f t="shared" si="179"/>
        <v>1680</v>
      </c>
    </row>
    <row r="2290" spans="1:25" s="148" customFormat="1" ht="13.9" customHeight="1">
      <c r="A2290" s="137">
        <v>2290</v>
      </c>
      <c r="B2290" s="138" t="s">
        <v>2359</v>
      </c>
      <c r="C2290" s="138" t="s">
        <v>2357</v>
      </c>
      <c r="D2290" s="138"/>
      <c r="E2290" s="2">
        <v>0</v>
      </c>
      <c r="F2290" s="2" t="s">
        <v>3086</v>
      </c>
      <c r="G2290" s="2"/>
      <c r="H2290" s="2"/>
      <c r="I2290" s="139"/>
      <c r="J2290" s="139" t="s">
        <v>2136</v>
      </c>
      <c r="K2290" s="139" t="s">
        <v>321</v>
      </c>
      <c r="L2290" s="139" t="s">
        <v>2132</v>
      </c>
      <c r="M2290" s="140"/>
      <c r="N2290" s="141">
        <v>8</v>
      </c>
      <c r="O2290" s="142">
        <f t="shared" si="175"/>
        <v>420</v>
      </c>
      <c r="P2290" s="2">
        <v>210</v>
      </c>
      <c r="Q2290" s="2">
        <v>210</v>
      </c>
      <c r="R2290" s="143" t="e">
        <f t="shared" si="176"/>
        <v>#DIV/0!</v>
      </c>
      <c r="S2290" s="143" t="e">
        <f t="shared" si="177"/>
        <v>#DIV/0!</v>
      </c>
      <c r="T2290" s="144">
        <f>IF(P2290="nio",0,IF(P2290&gt;0,VLOOKUP(K2290,'3-Productie normen'!A:W,VLOOKUP(P2290,'3-Productie normen'!$B$37:$C$59,2,FALSE),FALSE)))/VLOOKUP(B2290,'2-Kosten per locatie'!$A$11:$C$31,3,FALSE)</f>
        <v>0</v>
      </c>
      <c r="U2290" s="144">
        <f t="shared" si="178"/>
        <v>0</v>
      </c>
      <c r="V2290" s="145" t="str">
        <f>VLOOKUP(K2290,'3-Productie normen'!A:AG,29,FALSE)</f>
        <v>S</v>
      </c>
      <c r="W2290" s="145"/>
      <c r="X2290" s="146"/>
      <c r="Y2290" s="147">
        <f t="shared" si="179"/>
        <v>3360</v>
      </c>
    </row>
    <row r="2291" spans="1:25" s="148" customFormat="1" ht="13.9" customHeight="1">
      <c r="A2291" s="137">
        <v>2291</v>
      </c>
      <c r="B2291" s="138" t="s">
        <v>2359</v>
      </c>
      <c r="C2291" s="138" t="s">
        <v>2357</v>
      </c>
      <c r="D2291" s="138"/>
      <c r="E2291" s="2">
        <v>0</v>
      </c>
      <c r="F2291" s="2" t="s">
        <v>3086</v>
      </c>
      <c r="G2291" s="2"/>
      <c r="H2291" s="2"/>
      <c r="I2291" s="139"/>
      <c r="J2291" s="139" t="s">
        <v>2137</v>
      </c>
      <c r="K2291" s="139" t="s">
        <v>321</v>
      </c>
      <c r="L2291" s="139" t="s">
        <v>2132</v>
      </c>
      <c r="M2291" s="140"/>
      <c r="N2291" s="141">
        <v>7</v>
      </c>
      <c r="O2291" s="142">
        <f t="shared" si="175"/>
        <v>420</v>
      </c>
      <c r="P2291" s="2">
        <v>210</v>
      </c>
      <c r="Q2291" s="2">
        <v>210</v>
      </c>
      <c r="R2291" s="143" t="e">
        <f t="shared" si="176"/>
        <v>#DIV/0!</v>
      </c>
      <c r="S2291" s="143" t="e">
        <f t="shared" si="177"/>
        <v>#DIV/0!</v>
      </c>
      <c r="T2291" s="144">
        <f>IF(P2291="nio",0,IF(P2291&gt;0,VLOOKUP(K2291,'3-Productie normen'!A:W,VLOOKUP(P2291,'3-Productie normen'!$B$37:$C$59,2,FALSE),FALSE)))/VLOOKUP(B2291,'2-Kosten per locatie'!$A$11:$C$31,3,FALSE)</f>
        <v>0</v>
      </c>
      <c r="U2291" s="144">
        <f t="shared" si="178"/>
        <v>0</v>
      </c>
      <c r="V2291" s="145" t="str">
        <f>VLOOKUP(K2291,'3-Productie normen'!A:AG,29,FALSE)</f>
        <v>S</v>
      </c>
      <c r="W2291" s="145"/>
      <c r="X2291" s="146"/>
      <c r="Y2291" s="147">
        <f t="shared" si="179"/>
        <v>2940</v>
      </c>
    </row>
    <row r="2292" spans="1:25" s="148" customFormat="1" ht="13.9" customHeight="1">
      <c r="A2292" s="137">
        <v>2292</v>
      </c>
      <c r="B2292" s="138" t="s">
        <v>2359</v>
      </c>
      <c r="C2292" s="138" t="s">
        <v>2357</v>
      </c>
      <c r="D2292" s="138"/>
      <c r="E2292" s="2">
        <v>0</v>
      </c>
      <c r="F2292" s="2" t="s">
        <v>3086</v>
      </c>
      <c r="G2292" s="2"/>
      <c r="H2292" s="2"/>
      <c r="I2292" s="139"/>
      <c r="J2292" s="139" t="s">
        <v>3088</v>
      </c>
      <c r="K2292" s="139" t="s">
        <v>478</v>
      </c>
      <c r="L2292" s="139" t="s">
        <v>233</v>
      </c>
      <c r="M2292" s="140"/>
      <c r="N2292" s="141">
        <v>23</v>
      </c>
      <c r="O2292" s="142">
        <f t="shared" si="175"/>
        <v>84</v>
      </c>
      <c r="P2292" s="2">
        <v>84</v>
      </c>
      <c r="Q2292" s="2"/>
      <c r="R2292" s="143" t="e">
        <f t="shared" si="176"/>
        <v>#DIV/0!</v>
      </c>
      <c r="S2292" s="143">
        <f t="shared" si="177"/>
        <v>0</v>
      </c>
      <c r="T2292" s="144">
        <f>IF(P2292="nio",0,IF(P2292&gt;0,VLOOKUP(K2292,'3-Productie normen'!A:W,VLOOKUP(P2292,'3-Productie normen'!$B$37:$C$59,2,FALSE),FALSE)))/VLOOKUP(B2292,'2-Kosten per locatie'!$A$11:$C$31,3,FALSE)</f>
        <v>0</v>
      </c>
      <c r="U2292" s="144">
        <f t="shared" si="178"/>
        <v>0</v>
      </c>
      <c r="V2292" s="145" t="str">
        <f>VLOOKUP(K2292,'3-Productie normen'!A:AG,29,FALSE)</f>
        <v>B</v>
      </c>
      <c r="W2292" s="145"/>
      <c r="X2292" s="146"/>
      <c r="Y2292" s="147">
        <f t="shared" si="179"/>
        <v>1932</v>
      </c>
    </row>
    <row r="2293" spans="1:25" s="148" customFormat="1" ht="13.9" customHeight="1">
      <c r="A2293" s="137">
        <v>2293</v>
      </c>
      <c r="B2293" s="138" t="s">
        <v>2359</v>
      </c>
      <c r="C2293" s="138" t="s">
        <v>2357</v>
      </c>
      <c r="D2293" s="138"/>
      <c r="E2293" s="2">
        <v>0</v>
      </c>
      <c r="F2293" s="2" t="s">
        <v>3086</v>
      </c>
      <c r="G2293" s="2"/>
      <c r="H2293" s="2"/>
      <c r="I2293" s="139"/>
      <c r="J2293" s="139" t="s">
        <v>2139</v>
      </c>
      <c r="K2293" s="139" t="s">
        <v>479</v>
      </c>
      <c r="L2293" s="139" t="s">
        <v>233</v>
      </c>
      <c r="M2293" s="140"/>
      <c r="N2293" s="141">
        <v>40</v>
      </c>
      <c r="O2293" s="142">
        <f t="shared" si="175"/>
        <v>210</v>
      </c>
      <c r="P2293" s="2">
        <v>210</v>
      </c>
      <c r="Q2293" s="2"/>
      <c r="R2293" s="143" t="e">
        <f t="shared" si="176"/>
        <v>#DIV/0!</v>
      </c>
      <c r="S2293" s="143">
        <f t="shared" si="177"/>
        <v>0</v>
      </c>
      <c r="T2293" s="144">
        <f>IF(P2293="nio",0,IF(P2293&gt;0,VLOOKUP(K2293,'3-Productie normen'!A:W,VLOOKUP(P2293,'3-Productie normen'!$B$37:$C$59,2,FALSE),FALSE)))/VLOOKUP(B2293,'2-Kosten per locatie'!$A$11:$C$31,3,FALSE)</f>
        <v>0</v>
      </c>
      <c r="U2293" s="144">
        <f t="shared" si="178"/>
        <v>0</v>
      </c>
      <c r="V2293" s="145" t="str">
        <f>VLOOKUP(K2293,'3-Productie normen'!A:AG,29,FALSE)</f>
        <v>B</v>
      </c>
      <c r="W2293" s="145"/>
      <c r="X2293" s="146"/>
      <c r="Y2293" s="147">
        <f t="shared" si="179"/>
        <v>8400</v>
      </c>
    </row>
    <row r="2294" spans="1:25" s="148" customFormat="1" ht="13.9" customHeight="1">
      <c r="A2294" s="137">
        <v>2294</v>
      </c>
      <c r="B2294" s="138" t="s">
        <v>2359</v>
      </c>
      <c r="C2294" s="138" t="s">
        <v>2357</v>
      </c>
      <c r="D2294" s="138"/>
      <c r="E2294" s="2">
        <v>0</v>
      </c>
      <c r="F2294" s="2" t="s">
        <v>3086</v>
      </c>
      <c r="G2294" s="2"/>
      <c r="H2294" s="2"/>
      <c r="I2294" s="139"/>
      <c r="J2294" s="139" t="s">
        <v>2019</v>
      </c>
      <c r="K2294" s="139" t="s">
        <v>417</v>
      </c>
      <c r="L2294" s="139" t="s">
        <v>233</v>
      </c>
      <c r="M2294" s="140"/>
      <c r="N2294" s="141">
        <v>8</v>
      </c>
      <c r="O2294" s="142">
        <f t="shared" si="175"/>
        <v>84</v>
      </c>
      <c r="P2294" s="2">
        <v>84</v>
      </c>
      <c r="Q2294" s="2"/>
      <c r="R2294" s="143" t="e">
        <f t="shared" si="176"/>
        <v>#DIV/0!</v>
      </c>
      <c r="S2294" s="143">
        <f t="shared" si="177"/>
        <v>0</v>
      </c>
      <c r="T2294" s="144">
        <f>IF(P2294="nio",0,IF(P2294&gt;0,VLOOKUP(K2294,'3-Productie normen'!A:W,VLOOKUP(P2294,'3-Productie normen'!$B$37:$C$59,2,FALSE),FALSE)))/VLOOKUP(B2294,'2-Kosten per locatie'!$A$11:$C$31,3,FALSE)</f>
        <v>0</v>
      </c>
      <c r="U2294" s="144">
        <f t="shared" si="178"/>
        <v>0</v>
      </c>
      <c r="V2294" s="145" t="str">
        <f>VLOOKUP(K2294,'3-Productie normen'!A:AG,29,FALSE)</f>
        <v>B</v>
      </c>
      <c r="W2294" s="145"/>
      <c r="X2294" s="146"/>
      <c r="Y2294" s="147">
        <f t="shared" si="179"/>
        <v>672</v>
      </c>
    </row>
    <row r="2295" spans="1:25" s="148" customFormat="1" ht="13.9" customHeight="1">
      <c r="A2295" s="137">
        <v>2295</v>
      </c>
      <c r="B2295" s="138" t="s">
        <v>2359</v>
      </c>
      <c r="C2295" s="138" t="s">
        <v>2357</v>
      </c>
      <c r="D2295" s="138"/>
      <c r="E2295" s="2">
        <v>0</v>
      </c>
      <c r="F2295" s="2" t="s">
        <v>3086</v>
      </c>
      <c r="G2295" s="2"/>
      <c r="H2295" s="2"/>
      <c r="I2295" s="139"/>
      <c r="J2295" s="139" t="s">
        <v>3088</v>
      </c>
      <c r="K2295" s="139" t="s">
        <v>478</v>
      </c>
      <c r="L2295" s="139" t="s">
        <v>233</v>
      </c>
      <c r="M2295" s="140"/>
      <c r="N2295" s="141">
        <v>21</v>
      </c>
      <c r="O2295" s="142">
        <f t="shared" si="175"/>
        <v>84</v>
      </c>
      <c r="P2295" s="2">
        <v>84</v>
      </c>
      <c r="Q2295" s="2"/>
      <c r="R2295" s="143" t="e">
        <f t="shared" si="176"/>
        <v>#DIV/0!</v>
      </c>
      <c r="S2295" s="143">
        <f t="shared" si="177"/>
        <v>0</v>
      </c>
      <c r="T2295" s="144">
        <f>IF(P2295="nio",0,IF(P2295&gt;0,VLOOKUP(K2295,'3-Productie normen'!A:W,VLOOKUP(P2295,'3-Productie normen'!$B$37:$C$59,2,FALSE),FALSE)))/VLOOKUP(B2295,'2-Kosten per locatie'!$A$11:$C$31,3,FALSE)</f>
        <v>0</v>
      </c>
      <c r="U2295" s="144">
        <f t="shared" si="178"/>
        <v>0</v>
      </c>
      <c r="V2295" s="145" t="str">
        <f>VLOOKUP(K2295,'3-Productie normen'!A:AG,29,FALSE)</f>
        <v>B</v>
      </c>
      <c r="W2295" s="145"/>
      <c r="X2295" s="146"/>
      <c r="Y2295" s="147">
        <f t="shared" si="179"/>
        <v>1764</v>
      </c>
    </row>
    <row r="2296" spans="1:25" s="148" customFormat="1" ht="13.9" customHeight="1">
      <c r="A2296" s="137">
        <v>2296</v>
      </c>
      <c r="B2296" s="138" t="s">
        <v>2359</v>
      </c>
      <c r="C2296" s="138" t="s">
        <v>2357</v>
      </c>
      <c r="D2296" s="138"/>
      <c r="E2296" s="2">
        <v>0</v>
      </c>
      <c r="F2296" s="2" t="s">
        <v>3086</v>
      </c>
      <c r="G2296" s="2"/>
      <c r="H2296" s="2"/>
      <c r="I2296" s="139"/>
      <c r="J2296" s="139" t="s">
        <v>2019</v>
      </c>
      <c r="K2296" s="139" t="s">
        <v>417</v>
      </c>
      <c r="L2296" s="139" t="s">
        <v>233</v>
      </c>
      <c r="M2296" s="140"/>
      <c r="N2296" s="141">
        <v>8</v>
      </c>
      <c r="O2296" s="142">
        <f t="shared" si="175"/>
        <v>84</v>
      </c>
      <c r="P2296" s="2">
        <v>84</v>
      </c>
      <c r="Q2296" s="2"/>
      <c r="R2296" s="143" t="e">
        <f t="shared" si="176"/>
        <v>#DIV/0!</v>
      </c>
      <c r="S2296" s="143">
        <f t="shared" si="177"/>
        <v>0</v>
      </c>
      <c r="T2296" s="144">
        <f>IF(P2296="nio",0,IF(P2296&gt;0,VLOOKUP(K2296,'3-Productie normen'!A:W,VLOOKUP(P2296,'3-Productie normen'!$B$37:$C$59,2,FALSE),FALSE)))/VLOOKUP(B2296,'2-Kosten per locatie'!$A$11:$C$31,3,FALSE)</f>
        <v>0</v>
      </c>
      <c r="U2296" s="144">
        <f t="shared" si="178"/>
        <v>0</v>
      </c>
      <c r="V2296" s="145" t="str">
        <f>VLOOKUP(K2296,'3-Productie normen'!A:AG,29,FALSE)</f>
        <v>B</v>
      </c>
      <c r="W2296" s="145"/>
      <c r="X2296" s="146"/>
      <c r="Y2296" s="147">
        <f t="shared" si="179"/>
        <v>672</v>
      </c>
    </row>
    <row r="2297" spans="1:25" s="148" customFormat="1" ht="13.9" customHeight="1">
      <c r="A2297" s="137">
        <v>2297</v>
      </c>
      <c r="B2297" s="138" t="s">
        <v>2359</v>
      </c>
      <c r="C2297" s="138" t="s">
        <v>2357</v>
      </c>
      <c r="D2297" s="138"/>
      <c r="E2297" s="2">
        <v>0</v>
      </c>
      <c r="F2297" s="2" t="s">
        <v>3086</v>
      </c>
      <c r="G2297" s="2"/>
      <c r="H2297" s="2"/>
      <c r="I2297" s="139"/>
      <c r="J2297" s="139" t="s">
        <v>3088</v>
      </c>
      <c r="K2297" s="139" t="s">
        <v>478</v>
      </c>
      <c r="L2297" s="139" t="s">
        <v>233</v>
      </c>
      <c r="M2297" s="140"/>
      <c r="N2297" s="141">
        <v>21</v>
      </c>
      <c r="O2297" s="142">
        <f t="shared" si="175"/>
        <v>84</v>
      </c>
      <c r="P2297" s="2">
        <v>84</v>
      </c>
      <c r="Q2297" s="2"/>
      <c r="R2297" s="143" t="e">
        <f t="shared" si="176"/>
        <v>#DIV/0!</v>
      </c>
      <c r="S2297" s="143">
        <f t="shared" si="177"/>
        <v>0</v>
      </c>
      <c r="T2297" s="144">
        <f>IF(P2297="nio",0,IF(P2297&gt;0,VLOOKUP(K2297,'3-Productie normen'!A:W,VLOOKUP(P2297,'3-Productie normen'!$B$37:$C$59,2,FALSE),FALSE)))/VLOOKUP(B2297,'2-Kosten per locatie'!$A$11:$C$31,3,FALSE)</f>
        <v>0</v>
      </c>
      <c r="U2297" s="144">
        <f t="shared" si="178"/>
        <v>0</v>
      </c>
      <c r="V2297" s="145" t="str">
        <f>VLOOKUP(K2297,'3-Productie normen'!A:AG,29,FALSE)</f>
        <v>B</v>
      </c>
      <c r="W2297" s="145"/>
      <c r="X2297" s="146"/>
      <c r="Y2297" s="147">
        <f t="shared" si="179"/>
        <v>1764</v>
      </c>
    </row>
    <row r="2298" spans="1:25" s="148" customFormat="1" ht="13.9" customHeight="1">
      <c r="A2298" s="137">
        <v>2298</v>
      </c>
      <c r="B2298" s="138" t="s">
        <v>2359</v>
      </c>
      <c r="C2298" s="138" t="s">
        <v>2357</v>
      </c>
      <c r="D2298" s="138"/>
      <c r="E2298" s="2">
        <v>0</v>
      </c>
      <c r="F2298" s="2" t="s">
        <v>3086</v>
      </c>
      <c r="G2298" s="2"/>
      <c r="H2298" s="2"/>
      <c r="I2298" s="139"/>
      <c r="J2298" s="139" t="s">
        <v>2130</v>
      </c>
      <c r="K2298" s="139" t="s">
        <v>612</v>
      </c>
      <c r="L2298" s="139" t="s">
        <v>233</v>
      </c>
      <c r="M2298" s="140"/>
      <c r="N2298" s="141">
        <v>46</v>
      </c>
      <c r="O2298" s="142">
        <f t="shared" si="175"/>
        <v>210</v>
      </c>
      <c r="P2298" s="2">
        <v>210</v>
      </c>
      <c r="Q2298" s="2"/>
      <c r="R2298" s="143" t="e">
        <f t="shared" si="176"/>
        <v>#DIV/0!</v>
      </c>
      <c r="S2298" s="143">
        <f t="shared" si="177"/>
        <v>0</v>
      </c>
      <c r="T2298" s="144">
        <f>IF(P2298="nio",0,IF(P2298&gt;0,VLOOKUP(K2298,'3-Productie normen'!A:W,VLOOKUP(P2298,'3-Productie normen'!$B$37:$C$59,2,FALSE),FALSE)))/VLOOKUP(B2298,'2-Kosten per locatie'!$A$11:$C$31,3,FALSE)</f>
        <v>0</v>
      </c>
      <c r="U2298" s="144">
        <f t="shared" si="178"/>
        <v>0</v>
      </c>
      <c r="V2298" s="145" t="str">
        <f>VLOOKUP(K2298,'3-Productie normen'!A:AG,29,FALSE)</f>
        <v>L</v>
      </c>
      <c r="W2298" s="145"/>
      <c r="X2298" s="146"/>
      <c r="Y2298" s="147">
        <f t="shared" si="179"/>
        <v>9660</v>
      </c>
    </row>
    <row r="2299" spans="1:25" s="148" customFormat="1" ht="13.9" customHeight="1">
      <c r="A2299" s="137">
        <v>2299</v>
      </c>
      <c r="B2299" s="138" t="s">
        <v>2359</v>
      </c>
      <c r="C2299" s="138" t="s">
        <v>2357</v>
      </c>
      <c r="D2299" s="138"/>
      <c r="E2299" s="2">
        <v>0</v>
      </c>
      <c r="F2299" s="2" t="s">
        <v>3086</v>
      </c>
      <c r="G2299" s="2"/>
      <c r="H2299" s="2"/>
      <c r="I2299" s="139"/>
      <c r="J2299" s="139" t="s">
        <v>2019</v>
      </c>
      <c r="K2299" s="139" t="s">
        <v>417</v>
      </c>
      <c r="L2299" s="139" t="s">
        <v>233</v>
      </c>
      <c r="M2299" s="140"/>
      <c r="N2299" s="141">
        <v>8</v>
      </c>
      <c r="O2299" s="142">
        <f t="shared" si="175"/>
        <v>84</v>
      </c>
      <c r="P2299" s="2">
        <v>84</v>
      </c>
      <c r="Q2299" s="2"/>
      <c r="R2299" s="143" t="e">
        <f t="shared" si="176"/>
        <v>#DIV/0!</v>
      </c>
      <c r="S2299" s="143">
        <f t="shared" si="177"/>
        <v>0</v>
      </c>
      <c r="T2299" s="144">
        <f>IF(P2299="nio",0,IF(P2299&gt;0,VLOOKUP(K2299,'3-Productie normen'!A:W,VLOOKUP(P2299,'3-Productie normen'!$B$37:$C$59,2,FALSE),FALSE)))/VLOOKUP(B2299,'2-Kosten per locatie'!$A$11:$C$31,3,FALSE)</f>
        <v>0</v>
      </c>
      <c r="U2299" s="144">
        <f t="shared" si="178"/>
        <v>0</v>
      </c>
      <c r="V2299" s="145" t="str">
        <f>VLOOKUP(K2299,'3-Productie normen'!A:AG,29,FALSE)</f>
        <v>B</v>
      </c>
      <c r="W2299" s="145"/>
      <c r="X2299" s="146"/>
      <c r="Y2299" s="147">
        <f t="shared" si="179"/>
        <v>672</v>
      </c>
    </row>
    <row r="2300" spans="1:25" s="148" customFormat="1" ht="13.9" customHeight="1">
      <c r="A2300" s="137">
        <v>2300</v>
      </c>
      <c r="B2300" s="138" t="s">
        <v>2359</v>
      </c>
      <c r="C2300" s="138" t="s">
        <v>2357</v>
      </c>
      <c r="D2300" s="138"/>
      <c r="E2300" s="2">
        <v>0</v>
      </c>
      <c r="F2300" s="2" t="s">
        <v>3086</v>
      </c>
      <c r="G2300" s="2"/>
      <c r="H2300" s="2"/>
      <c r="I2300" s="139"/>
      <c r="J2300" s="139" t="s">
        <v>2101</v>
      </c>
      <c r="K2300" s="139" t="s">
        <v>267</v>
      </c>
      <c r="L2300" s="139" t="s">
        <v>84</v>
      </c>
      <c r="M2300" s="140"/>
      <c r="N2300" s="141">
        <v>8</v>
      </c>
      <c r="O2300" s="142">
        <f t="shared" si="175"/>
        <v>2</v>
      </c>
      <c r="P2300" s="2">
        <v>2</v>
      </c>
      <c r="Q2300" s="2"/>
      <c r="R2300" s="143" t="e">
        <f t="shared" si="176"/>
        <v>#DIV/0!</v>
      </c>
      <c r="S2300" s="143">
        <f t="shared" si="177"/>
        <v>0</v>
      </c>
      <c r="T2300" s="144">
        <f>IF(P2300="nio",0,IF(P2300&gt;0,VLOOKUP(K2300,'3-Productie normen'!A:W,VLOOKUP(P2300,'3-Productie normen'!$B$37:$C$59,2,FALSE),FALSE)))/VLOOKUP(B2300,'2-Kosten per locatie'!$A$11:$C$31,3,FALSE)</f>
        <v>0</v>
      </c>
      <c r="U2300" s="144">
        <f t="shared" si="178"/>
        <v>0</v>
      </c>
      <c r="V2300" s="145" t="str">
        <f>VLOOKUP(K2300,'3-Productie normen'!A:AG,29,FALSE)</f>
        <v>V</v>
      </c>
      <c r="W2300" s="145"/>
      <c r="X2300" s="146"/>
      <c r="Y2300" s="147">
        <f t="shared" si="179"/>
        <v>16</v>
      </c>
    </row>
    <row r="2301" spans="1:25" s="148" customFormat="1" ht="13.9" customHeight="1">
      <c r="A2301" s="137">
        <v>3155</v>
      </c>
      <c r="B2301" s="138" t="s">
        <v>3151</v>
      </c>
      <c r="C2301" s="138" t="s">
        <v>3152</v>
      </c>
      <c r="D2301" s="138"/>
      <c r="E2301" s="2">
        <v>0</v>
      </c>
      <c r="F2301" s="2" t="s">
        <v>284</v>
      </c>
      <c r="G2301" s="2" t="s">
        <v>3156</v>
      </c>
      <c r="H2301" s="2" t="s">
        <v>246</v>
      </c>
      <c r="I2301" s="139" t="s">
        <v>484</v>
      </c>
      <c r="J2301" s="139" t="s">
        <v>56</v>
      </c>
      <c r="K2301" s="139" t="s">
        <v>248</v>
      </c>
      <c r="L2301" s="139" t="s">
        <v>298</v>
      </c>
      <c r="M2301" s="140" t="s">
        <v>8160</v>
      </c>
      <c r="N2301" s="141">
        <v>19.93</v>
      </c>
      <c r="O2301" s="142">
        <f t="shared" ref="O2301:O2355" si="180">SUM(P2301:Q2301)</f>
        <v>205</v>
      </c>
      <c r="P2301" s="2">
        <v>205</v>
      </c>
      <c r="Q2301" s="2"/>
      <c r="R2301" s="143" t="e">
        <f t="shared" ref="R2301:R2355" si="181">IF(P2301="nio",0,IF(P2301&gt;0,P2301*N2301/T2301,0))</f>
        <v>#DIV/0!</v>
      </c>
      <c r="S2301" s="143">
        <f t="shared" ref="S2301:S2355" si="182">IF(Q2301&gt;0,Q2301*N2301/U2301,0)</f>
        <v>0</v>
      </c>
      <c r="T2301" s="144">
        <f>IF(P2301="nio",0,IF(P2301&gt;0,VLOOKUP(K2301,'3-Productie normen'!A:W,VLOOKUP(P2301,'3-Productie normen'!$B$37:$C$59,2,FALSE),FALSE)))/VLOOKUP(B2301,'2-Kosten per locatie'!$A$11:$C$31,3,FALSE)</f>
        <v>0</v>
      </c>
      <c r="U2301" s="144">
        <f t="shared" ref="U2301:U2355" si="183">IF(Q2301&gt;0,T2301*$U$8,0)</f>
        <v>0</v>
      </c>
      <c r="V2301" s="145" t="str">
        <f>VLOOKUP(K2301,'3-Productie normen'!A:AG,29,FALSE)</f>
        <v>V</v>
      </c>
      <c r="W2301" s="145"/>
      <c r="X2301" s="146"/>
      <c r="Y2301" s="147">
        <f t="shared" ref="Y2301:Y2355" si="184">O2301*N2301</f>
        <v>4085.65</v>
      </c>
    </row>
    <row r="2302" spans="1:25" s="148" customFormat="1" ht="13.9" customHeight="1">
      <c r="A2302" s="137">
        <v>3156</v>
      </c>
      <c r="B2302" s="138" t="s">
        <v>3151</v>
      </c>
      <c r="C2302" s="138" t="s">
        <v>3152</v>
      </c>
      <c r="D2302" s="138"/>
      <c r="E2302" s="2">
        <v>0</v>
      </c>
      <c r="F2302" s="2" t="s">
        <v>284</v>
      </c>
      <c r="G2302" s="2" t="s">
        <v>3157</v>
      </c>
      <c r="H2302" s="2" t="s">
        <v>246</v>
      </c>
      <c r="I2302" s="139" t="s">
        <v>484</v>
      </c>
      <c r="J2302" s="139" t="s">
        <v>56</v>
      </c>
      <c r="K2302" s="139" t="s">
        <v>248</v>
      </c>
      <c r="L2302" s="139" t="s">
        <v>298</v>
      </c>
      <c r="M2302" s="140" t="s">
        <v>8160</v>
      </c>
      <c r="N2302" s="141">
        <v>28.06</v>
      </c>
      <c r="O2302" s="142">
        <f t="shared" si="180"/>
        <v>205</v>
      </c>
      <c r="P2302" s="2">
        <v>205</v>
      </c>
      <c r="Q2302" s="2"/>
      <c r="R2302" s="143" t="e">
        <f t="shared" si="181"/>
        <v>#DIV/0!</v>
      </c>
      <c r="S2302" s="143">
        <f t="shared" si="182"/>
        <v>0</v>
      </c>
      <c r="T2302" s="144">
        <f>IF(P2302="nio",0,IF(P2302&gt;0,VLOOKUP(K2302,'3-Productie normen'!A:W,VLOOKUP(P2302,'3-Productie normen'!$B$37:$C$59,2,FALSE),FALSE)))/VLOOKUP(B2302,'2-Kosten per locatie'!$A$11:$C$31,3,FALSE)</f>
        <v>0</v>
      </c>
      <c r="U2302" s="144">
        <f t="shared" si="183"/>
        <v>0</v>
      </c>
      <c r="V2302" s="145" t="str">
        <f>VLOOKUP(K2302,'3-Productie normen'!A:AG,29,FALSE)</f>
        <v>V</v>
      </c>
      <c r="W2302" s="145"/>
      <c r="X2302" s="146"/>
      <c r="Y2302" s="147">
        <f t="shared" si="184"/>
        <v>5752.3</v>
      </c>
    </row>
    <row r="2303" spans="1:25" s="148" customFormat="1" ht="13.9" customHeight="1">
      <c r="A2303" s="137">
        <v>3157</v>
      </c>
      <c r="B2303" s="138" t="s">
        <v>3151</v>
      </c>
      <c r="C2303" s="138" t="s">
        <v>3152</v>
      </c>
      <c r="D2303" s="138"/>
      <c r="E2303" s="2">
        <v>0</v>
      </c>
      <c r="F2303" s="2" t="s">
        <v>284</v>
      </c>
      <c r="G2303" s="2" t="s">
        <v>3158</v>
      </c>
      <c r="H2303" s="2" t="s">
        <v>246</v>
      </c>
      <c r="I2303" s="139" t="s">
        <v>484</v>
      </c>
      <c r="J2303" s="139" t="s">
        <v>57</v>
      </c>
      <c r="K2303" s="139" t="s">
        <v>57</v>
      </c>
      <c r="L2303" s="139" t="s">
        <v>246</v>
      </c>
      <c r="M2303" s="140"/>
      <c r="N2303" s="141">
        <v>1.46</v>
      </c>
      <c r="O2303" s="142">
        <f t="shared" si="180"/>
        <v>205</v>
      </c>
      <c r="P2303" s="2">
        <v>205</v>
      </c>
      <c r="Q2303" s="2"/>
      <c r="R2303" s="143" t="e">
        <f t="shared" si="181"/>
        <v>#DIV/0!</v>
      </c>
      <c r="S2303" s="143">
        <f t="shared" si="182"/>
        <v>0</v>
      </c>
      <c r="T2303" s="144">
        <f>IF(P2303="nio",0,IF(P2303&gt;0,VLOOKUP(K2303,'3-Productie normen'!A:W,VLOOKUP(P2303,'3-Productie normen'!$B$37:$C$59,2,FALSE),FALSE)))/VLOOKUP(B2303,'2-Kosten per locatie'!$A$11:$C$31,3,FALSE)</f>
        <v>0</v>
      </c>
      <c r="U2303" s="144">
        <f t="shared" si="183"/>
        <v>0</v>
      </c>
      <c r="V2303" s="145" t="str">
        <f>VLOOKUP(K2303,'3-Productie normen'!A:AG,29,FALSE)</f>
        <v>V</v>
      </c>
      <c r="W2303" s="145"/>
      <c r="X2303" s="146"/>
      <c r="Y2303" s="147">
        <f t="shared" si="184"/>
        <v>299.3</v>
      </c>
    </row>
    <row r="2304" spans="1:25" s="148" customFormat="1" ht="13.9" customHeight="1">
      <c r="A2304" s="137">
        <v>3158</v>
      </c>
      <c r="B2304" s="138" t="s">
        <v>3151</v>
      </c>
      <c r="C2304" s="138" t="s">
        <v>3152</v>
      </c>
      <c r="D2304" s="138"/>
      <c r="E2304" s="2">
        <v>0</v>
      </c>
      <c r="F2304" s="2" t="s">
        <v>284</v>
      </c>
      <c r="G2304" s="2" t="s">
        <v>3159</v>
      </c>
      <c r="H2304" s="2" t="s">
        <v>246</v>
      </c>
      <c r="I2304" s="139" t="s">
        <v>484</v>
      </c>
      <c r="J2304" s="139" t="s">
        <v>56</v>
      </c>
      <c r="K2304" s="139" t="s">
        <v>248</v>
      </c>
      <c r="L2304" s="139" t="s">
        <v>298</v>
      </c>
      <c r="M2304" s="140" t="s">
        <v>8160</v>
      </c>
      <c r="N2304" s="141">
        <v>20.6</v>
      </c>
      <c r="O2304" s="142">
        <f t="shared" si="180"/>
        <v>205</v>
      </c>
      <c r="P2304" s="2">
        <v>205</v>
      </c>
      <c r="Q2304" s="2"/>
      <c r="R2304" s="143" t="e">
        <f t="shared" si="181"/>
        <v>#DIV/0!</v>
      </c>
      <c r="S2304" s="143">
        <f t="shared" si="182"/>
        <v>0</v>
      </c>
      <c r="T2304" s="144">
        <f>IF(P2304="nio",0,IF(P2304&gt;0,VLOOKUP(K2304,'3-Productie normen'!A:W,VLOOKUP(P2304,'3-Productie normen'!$B$37:$C$59,2,FALSE),FALSE)))/VLOOKUP(B2304,'2-Kosten per locatie'!$A$11:$C$31,3,FALSE)</f>
        <v>0</v>
      </c>
      <c r="U2304" s="144">
        <f t="shared" si="183"/>
        <v>0</v>
      </c>
      <c r="V2304" s="145" t="str">
        <f>VLOOKUP(K2304,'3-Productie normen'!A:AG,29,FALSE)</f>
        <v>V</v>
      </c>
      <c r="W2304" s="145"/>
      <c r="X2304" s="146"/>
      <c r="Y2304" s="147">
        <f t="shared" si="184"/>
        <v>4223</v>
      </c>
    </row>
    <row r="2305" spans="1:25" s="148" customFormat="1" ht="13.9" customHeight="1">
      <c r="A2305" s="137">
        <v>3159</v>
      </c>
      <c r="B2305" s="138" t="s">
        <v>3151</v>
      </c>
      <c r="C2305" s="138" t="s">
        <v>3152</v>
      </c>
      <c r="D2305" s="138"/>
      <c r="E2305" s="2">
        <v>0</v>
      </c>
      <c r="F2305" s="2" t="s">
        <v>284</v>
      </c>
      <c r="G2305" s="2" t="s">
        <v>3160</v>
      </c>
      <c r="H2305" s="2" t="s">
        <v>246</v>
      </c>
      <c r="I2305" s="139" t="s">
        <v>491</v>
      </c>
      <c r="J2305" s="139" t="s">
        <v>55</v>
      </c>
      <c r="K2305" s="139" t="s">
        <v>290</v>
      </c>
      <c r="L2305" s="139" t="s">
        <v>3161</v>
      </c>
      <c r="M2305" s="140" t="s">
        <v>8160</v>
      </c>
      <c r="N2305" s="141">
        <v>37.08</v>
      </c>
      <c r="O2305" s="142">
        <f t="shared" si="180"/>
        <v>205</v>
      </c>
      <c r="P2305" s="2">
        <v>205</v>
      </c>
      <c r="Q2305" s="2"/>
      <c r="R2305" s="143" t="e">
        <f t="shared" si="181"/>
        <v>#DIV/0!</v>
      </c>
      <c r="S2305" s="143">
        <f t="shared" si="182"/>
        <v>0</v>
      </c>
      <c r="T2305" s="144">
        <f>IF(P2305="nio",0,IF(P2305&gt;0,VLOOKUP(K2305,'3-Productie normen'!A:W,VLOOKUP(P2305,'3-Productie normen'!$B$37:$C$59,2,FALSE),FALSE)))/VLOOKUP(B2305,'2-Kosten per locatie'!$A$11:$C$31,3,FALSE)</f>
        <v>0</v>
      </c>
      <c r="U2305" s="144">
        <f t="shared" si="183"/>
        <v>0</v>
      </c>
      <c r="V2305" s="145" t="str">
        <f>VLOOKUP(K2305,'3-Productie normen'!A:AG,29,FALSE)</f>
        <v>V</v>
      </c>
      <c r="W2305" s="145"/>
      <c r="X2305" s="146"/>
      <c r="Y2305" s="147">
        <f t="shared" si="184"/>
        <v>7601.4</v>
      </c>
    </row>
    <row r="2306" spans="1:25" s="148" customFormat="1" ht="13.9" customHeight="1">
      <c r="A2306" s="137">
        <v>3160</v>
      </c>
      <c r="B2306" s="138" t="s">
        <v>3151</v>
      </c>
      <c r="C2306" s="138" t="s">
        <v>3152</v>
      </c>
      <c r="D2306" s="138"/>
      <c r="E2306" s="2">
        <v>0</v>
      </c>
      <c r="F2306" s="2" t="s">
        <v>284</v>
      </c>
      <c r="G2306" s="2" t="s">
        <v>3162</v>
      </c>
      <c r="H2306" s="2" t="s">
        <v>246</v>
      </c>
      <c r="I2306" s="139" t="s">
        <v>491</v>
      </c>
      <c r="J2306" s="139" t="s">
        <v>293</v>
      </c>
      <c r="K2306" s="139" t="s">
        <v>4571</v>
      </c>
      <c r="L2306" s="139" t="s">
        <v>298</v>
      </c>
      <c r="M2306" s="140" t="s">
        <v>8160</v>
      </c>
      <c r="N2306" s="141">
        <v>278.87</v>
      </c>
      <c r="O2306" s="142">
        <f t="shared" si="180"/>
        <v>410</v>
      </c>
      <c r="P2306" s="2">
        <v>205</v>
      </c>
      <c r="Q2306" s="2">
        <v>205</v>
      </c>
      <c r="R2306" s="143" t="e">
        <f t="shared" si="181"/>
        <v>#DIV/0!</v>
      </c>
      <c r="S2306" s="143" t="e">
        <f t="shared" si="182"/>
        <v>#DIV/0!</v>
      </c>
      <c r="T2306" s="144">
        <f>IF(P2306="nio",0,IF(P2306&gt;0,VLOOKUP(K2306,'3-Productie normen'!A:W,VLOOKUP(P2306,'3-Productie normen'!$B$37:$C$59,2,FALSE),FALSE)))/VLOOKUP(B2306,'2-Kosten per locatie'!$A$11:$C$31,3,FALSE)</f>
        <v>0</v>
      </c>
      <c r="U2306" s="144">
        <f t="shared" si="183"/>
        <v>0</v>
      </c>
      <c r="V2306" s="145" t="str">
        <f>VLOOKUP(K2306,'3-Productie normen'!A:AG,29,FALSE)</f>
        <v>V</v>
      </c>
      <c r="W2306" s="145"/>
      <c r="X2306" s="146"/>
      <c r="Y2306" s="147">
        <f t="shared" si="184"/>
        <v>114336.7</v>
      </c>
    </row>
    <row r="2307" spans="1:25" s="148" customFormat="1" ht="13.9" customHeight="1">
      <c r="A2307" s="137">
        <v>3161</v>
      </c>
      <c r="B2307" s="138" t="s">
        <v>3151</v>
      </c>
      <c r="C2307" s="138" t="s">
        <v>3152</v>
      </c>
      <c r="D2307" s="138"/>
      <c r="E2307" s="2">
        <v>0</v>
      </c>
      <c r="F2307" s="2" t="s">
        <v>284</v>
      </c>
      <c r="G2307" s="2" t="s">
        <v>3163</v>
      </c>
      <c r="H2307" s="2" t="s">
        <v>246</v>
      </c>
      <c r="I2307" s="139" t="s">
        <v>491</v>
      </c>
      <c r="J2307" s="139" t="s">
        <v>55</v>
      </c>
      <c r="K2307" s="139" t="s">
        <v>290</v>
      </c>
      <c r="L2307" s="139" t="s">
        <v>291</v>
      </c>
      <c r="M2307" s="140"/>
      <c r="N2307" s="141">
        <v>11.72</v>
      </c>
      <c r="O2307" s="142">
        <f t="shared" si="180"/>
        <v>205</v>
      </c>
      <c r="P2307" s="2">
        <v>205</v>
      </c>
      <c r="Q2307" s="2"/>
      <c r="R2307" s="143" t="e">
        <f t="shared" si="181"/>
        <v>#DIV/0!</v>
      </c>
      <c r="S2307" s="143">
        <f t="shared" si="182"/>
        <v>0</v>
      </c>
      <c r="T2307" s="144">
        <f>IF(P2307="nio",0,IF(P2307&gt;0,VLOOKUP(K2307,'3-Productie normen'!A:W,VLOOKUP(P2307,'3-Productie normen'!$B$37:$C$59,2,FALSE),FALSE)))/VLOOKUP(B2307,'2-Kosten per locatie'!$A$11:$C$31,3,FALSE)</f>
        <v>0</v>
      </c>
      <c r="U2307" s="144">
        <f t="shared" si="183"/>
        <v>0</v>
      </c>
      <c r="V2307" s="145" t="str">
        <f>VLOOKUP(K2307,'3-Productie normen'!A:AG,29,FALSE)</f>
        <v>V</v>
      </c>
      <c r="W2307" s="145"/>
      <c r="X2307" s="146"/>
      <c r="Y2307" s="147">
        <f t="shared" si="184"/>
        <v>2402.6</v>
      </c>
    </row>
    <row r="2308" spans="1:25" s="148" customFormat="1" ht="13.9" customHeight="1">
      <c r="A2308" s="137">
        <v>3162</v>
      </c>
      <c r="B2308" s="138" t="s">
        <v>3151</v>
      </c>
      <c r="C2308" s="138" t="s">
        <v>3152</v>
      </c>
      <c r="D2308" s="138"/>
      <c r="E2308" s="2">
        <v>0</v>
      </c>
      <c r="F2308" s="2" t="s">
        <v>284</v>
      </c>
      <c r="G2308" s="2" t="s">
        <v>3164</v>
      </c>
      <c r="H2308" s="2" t="s">
        <v>246</v>
      </c>
      <c r="I2308" s="139" t="s">
        <v>257</v>
      </c>
      <c r="J2308" s="139" t="s">
        <v>258</v>
      </c>
      <c r="K2308" s="139" t="s">
        <v>259</v>
      </c>
      <c r="L2308" s="139" t="s">
        <v>246</v>
      </c>
      <c r="M2308" s="140"/>
      <c r="N2308" s="141">
        <v>1.2</v>
      </c>
      <c r="O2308" s="142">
        <f t="shared" si="180"/>
        <v>0</v>
      </c>
      <c r="P2308" s="2" t="s">
        <v>477</v>
      </c>
      <c r="Q2308" s="2"/>
      <c r="R2308" s="143">
        <f t="shared" si="181"/>
        <v>0</v>
      </c>
      <c r="S2308" s="143">
        <f t="shared" si="182"/>
        <v>0</v>
      </c>
      <c r="T2308" s="144">
        <f>IF(P2308="nio",0,IF(P2308&gt;0,VLOOKUP(K2308,'3-Productie normen'!A:W,VLOOKUP(P2308,'3-Productie normen'!$B$37:$C$59,2,FALSE),FALSE)))/VLOOKUP(B2308,'2-Kosten per locatie'!$A$11:$C$31,3,FALSE)</f>
        <v>0</v>
      </c>
      <c r="U2308" s="144">
        <f t="shared" si="183"/>
        <v>0</v>
      </c>
      <c r="V2308" s="145">
        <f>VLOOKUP(K2308,'3-Productie normen'!A:AG,29,FALSE)</f>
        <v>0</v>
      </c>
      <c r="W2308" s="145"/>
      <c r="X2308" s="146"/>
      <c r="Y2308" s="147">
        <f t="shared" si="184"/>
        <v>0</v>
      </c>
    </row>
    <row r="2309" spans="1:25" s="148" customFormat="1" ht="13.9" customHeight="1">
      <c r="A2309" s="137">
        <v>3163</v>
      </c>
      <c r="B2309" s="138" t="s">
        <v>3151</v>
      </c>
      <c r="C2309" s="138" t="s">
        <v>3152</v>
      </c>
      <c r="D2309" s="138"/>
      <c r="E2309" s="2">
        <v>0</v>
      </c>
      <c r="F2309" s="2" t="s">
        <v>284</v>
      </c>
      <c r="G2309" s="2" t="s">
        <v>3165</v>
      </c>
      <c r="H2309" s="2" t="s">
        <v>246</v>
      </c>
      <c r="I2309" s="139" t="s">
        <v>257</v>
      </c>
      <c r="J2309" s="139" t="s">
        <v>258</v>
      </c>
      <c r="K2309" s="139" t="s">
        <v>259</v>
      </c>
      <c r="L2309" s="139" t="s">
        <v>246</v>
      </c>
      <c r="M2309" s="140"/>
      <c r="N2309" s="141">
        <v>0.64</v>
      </c>
      <c r="O2309" s="142">
        <f t="shared" si="180"/>
        <v>0</v>
      </c>
      <c r="P2309" s="2" t="s">
        <v>477</v>
      </c>
      <c r="Q2309" s="2"/>
      <c r="R2309" s="143">
        <f t="shared" si="181"/>
        <v>0</v>
      </c>
      <c r="S2309" s="143">
        <f t="shared" si="182"/>
        <v>0</v>
      </c>
      <c r="T2309" s="144">
        <f>IF(P2309="nio",0,IF(P2309&gt;0,VLOOKUP(K2309,'3-Productie normen'!A:W,VLOOKUP(P2309,'3-Productie normen'!$B$37:$C$59,2,FALSE),FALSE)))/VLOOKUP(B2309,'2-Kosten per locatie'!$A$11:$C$31,3,FALSE)</f>
        <v>0</v>
      </c>
      <c r="U2309" s="144">
        <f t="shared" si="183"/>
        <v>0</v>
      </c>
      <c r="V2309" s="145">
        <f>VLOOKUP(K2309,'3-Productie normen'!A:AG,29,FALSE)</f>
        <v>0</v>
      </c>
      <c r="W2309" s="145"/>
      <c r="X2309" s="146"/>
      <c r="Y2309" s="147">
        <f t="shared" si="184"/>
        <v>0</v>
      </c>
    </row>
    <row r="2310" spans="1:25" s="148" customFormat="1" ht="13.9" customHeight="1">
      <c r="A2310" s="137">
        <v>3164</v>
      </c>
      <c r="B2310" s="138" t="s">
        <v>3151</v>
      </c>
      <c r="C2310" s="138" t="s">
        <v>3152</v>
      </c>
      <c r="D2310" s="138"/>
      <c r="E2310" s="2">
        <v>0</v>
      </c>
      <c r="F2310" s="2" t="s">
        <v>284</v>
      </c>
      <c r="G2310" s="2" t="s">
        <v>3166</v>
      </c>
      <c r="H2310" s="2" t="s">
        <v>3167</v>
      </c>
      <c r="I2310" s="139" t="s">
        <v>272</v>
      </c>
      <c r="J2310" s="139" t="s">
        <v>309</v>
      </c>
      <c r="K2310" s="139" t="s">
        <v>259</v>
      </c>
      <c r="L2310" s="139" t="s">
        <v>314</v>
      </c>
      <c r="M2310" s="140"/>
      <c r="N2310" s="141">
        <v>84.08</v>
      </c>
      <c r="O2310" s="142">
        <f t="shared" si="180"/>
        <v>0</v>
      </c>
      <c r="P2310" s="2" t="s">
        <v>477</v>
      </c>
      <c r="Q2310" s="2"/>
      <c r="R2310" s="143">
        <f t="shared" si="181"/>
        <v>0</v>
      </c>
      <c r="S2310" s="143">
        <f t="shared" si="182"/>
        <v>0</v>
      </c>
      <c r="T2310" s="144">
        <f>IF(P2310="nio",0,IF(P2310&gt;0,VLOOKUP(K2310,'3-Productie normen'!A:W,VLOOKUP(P2310,'3-Productie normen'!$B$37:$C$59,2,FALSE),FALSE)))/VLOOKUP(B2310,'2-Kosten per locatie'!$A$11:$C$31,3,FALSE)</f>
        <v>0</v>
      </c>
      <c r="U2310" s="144">
        <f t="shared" si="183"/>
        <v>0</v>
      </c>
      <c r="V2310" s="145">
        <f>VLOOKUP(K2310,'3-Productie normen'!A:AG,29,FALSE)</f>
        <v>0</v>
      </c>
      <c r="W2310" s="145"/>
      <c r="X2310" s="146"/>
      <c r="Y2310" s="147">
        <f t="shared" si="184"/>
        <v>0</v>
      </c>
    </row>
    <row r="2311" spans="1:25" s="148" customFormat="1" ht="13.9" customHeight="1">
      <c r="A2311" s="137">
        <v>3165</v>
      </c>
      <c r="B2311" s="138" t="s">
        <v>3151</v>
      </c>
      <c r="C2311" s="138" t="s">
        <v>3152</v>
      </c>
      <c r="D2311" s="138"/>
      <c r="E2311" s="2">
        <v>0</v>
      </c>
      <c r="F2311" s="2" t="s">
        <v>284</v>
      </c>
      <c r="G2311" s="2" t="s">
        <v>3168</v>
      </c>
      <c r="H2311" s="2" t="s">
        <v>246</v>
      </c>
      <c r="I2311" s="139" t="s">
        <v>257</v>
      </c>
      <c r="J2311" s="139" t="s">
        <v>505</v>
      </c>
      <c r="K2311" s="139" t="s">
        <v>259</v>
      </c>
      <c r="L2311" s="139" t="s">
        <v>298</v>
      </c>
      <c r="M2311" s="140"/>
      <c r="N2311" s="141">
        <v>17.18</v>
      </c>
      <c r="O2311" s="142">
        <f t="shared" si="180"/>
        <v>0</v>
      </c>
      <c r="P2311" s="2" t="s">
        <v>477</v>
      </c>
      <c r="Q2311" s="2"/>
      <c r="R2311" s="143">
        <f t="shared" si="181"/>
        <v>0</v>
      </c>
      <c r="S2311" s="143">
        <f t="shared" si="182"/>
        <v>0</v>
      </c>
      <c r="T2311" s="144">
        <f>IF(P2311="nio",0,IF(P2311&gt;0,VLOOKUP(K2311,'3-Productie normen'!A:W,VLOOKUP(P2311,'3-Productie normen'!$B$37:$C$59,2,FALSE),FALSE)))/VLOOKUP(B2311,'2-Kosten per locatie'!$A$11:$C$31,3,FALSE)</f>
        <v>0</v>
      </c>
      <c r="U2311" s="144">
        <f t="shared" si="183"/>
        <v>0</v>
      </c>
      <c r="V2311" s="145">
        <f>VLOOKUP(K2311,'3-Productie normen'!A:AG,29,FALSE)</f>
        <v>0</v>
      </c>
      <c r="W2311" s="145"/>
      <c r="X2311" s="146"/>
      <c r="Y2311" s="147">
        <f t="shared" si="184"/>
        <v>0</v>
      </c>
    </row>
    <row r="2312" spans="1:25" s="148" customFormat="1" ht="13.9" customHeight="1">
      <c r="A2312" s="137">
        <v>3166</v>
      </c>
      <c r="B2312" s="138" t="s">
        <v>3151</v>
      </c>
      <c r="C2312" s="138" t="s">
        <v>3152</v>
      </c>
      <c r="D2312" s="138"/>
      <c r="E2312" s="2">
        <v>0</v>
      </c>
      <c r="F2312" s="2" t="s">
        <v>284</v>
      </c>
      <c r="G2312" s="2" t="s">
        <v>3169</v>
      </c>
      <c r="H2312" s="2" t="s">
        <v>246</v>
      </c>
      <c r="I2312" s="139" t="s">
        <v>257</v>
      </c>
      <c r="J2312" s="139" t="s">
        <v>495</v>
      </c>
      <c r="K2312" s="139" t="s">
        <v>259</v>
      </c>
      <c r="L2312" s="139" t="s">
        <v>298</v>
      </c>
      <c r="M2312" s="140"/>
      <c r="N2312" s="141">
        <v>0.95</v>
      </c>
      <c r="O2312" s="142">
        <f t="shared" si="180"/>
        <v>0</v>
      </c>
      <c r="P2312" s="2" t="s">
        <v>477</v>
      </c>
      <c r="Q2312" s="2"/>
      <c r="R2312" s="143">
        <f t="shared" si="181"/>
        <v>0</v>
      </c>
      <c r="S2312" s="143">
        <f t="shared" si="182"/>
        <v>0</v>
      </c>
      <c r="T2312" s="144">
        <f>IF(P2312="nio",0,IF(P2312&gt;0,VLOOKUP(K2312,'3-Productie normen'!A:W,VLOOKUP(P2312,'3-Productie normen'!$B$37:$C$59,2,FALSE),FALSE)))/VLOOKUP(B2312,'2-Kosten per locatie'!$A$11:$C$31,3,FALSE)</f>
        <v>0</v>
      </c>
      <c r="U2312" s="144">
        <f t="shared" si="183"/>
        <v>0</v>
      </c>
      <c r="V2312" s="145">
        <f>VLOOKUP(K2312,'3-Productie normen'!A:AG,29,FALSE)</f>
        <v>0</v>
      </c>
      <c r="W2312" s="145"/>
      <c r="X2312" s="146"/>
      <c r="Y2312" s="147">
        <f t="shared" si="184"/>
        <v>0</v>
      </c>
    </row>
    <row r="2313" spans="1:25" s="148" customFormat="1" ht="13.9" customHeight="1">
      <c r="A2313" s="137">
        <v>3167</v>
      </c>
      <c r="B2313" s="138" t="s">
        <v>3151</v>
      </c>
      <c r="C2313" s="138" t="s">
        <v>3152</v>
      </c>
      <c r="D2313" s="138"/>
      <c r="E2313" s="2">
        <v>0</v>
      </c>
      <c r="F2313" s="2" t="s">
        <v>284</v>
      </c>
      <c r="G2313" s="2" t="s">
        <v>3170</v>
      </c>
      <c r="H2313" s="2" t="s">
        <v>246</v>
      </c>
      <c r="I2313" s="139" t="s">
        <v>257</v>
      </c>
      <c r="J2313" s="139" t="s">
        <v>1326</v>
      </c>
      <c r="K2313" s="139" t="s">
        <v>259</v>
      </c>
      <c r="L2313" s="139" t="s">
        <v>246</v>
      </c>
      <c r="M2313" s="140"/>
      <c r="N2313" s="141">
        <v>7.45</v>
      </c>
      <c r="O2313" s="142">
        <f t="shared" si="180"/>
        <v>0</v>
      </c>
      <c r="P2313" s="2" t="s">
        <v>477</v>
      </c>
      <c r="Q2313" s="2"/>
      <c r="R2313" s="143">
        <f t="shared" si="181"/>
        <v>0</v>
      </c>
      <c r="S2313" s="143">
        <f t="shared" si="182"/>
        <v>0</v>
      </c>
      <c r="T2313" s="144">
        <f>IF(P2313="nio",0,IF(P2313&gt;0,VLOOKUP(K2313,'3-Productie normen'!A:W,VLOOKUP(P2313,'3-Productie normen'!$B$37:$C$59,2,FALSE),FALSE)))/VLOOKUP(B2313,'2-Kosten per locatie'!$A$11:$C$31,3,FALSE)</f>
        <v>0</v>
      </c>
      <c r="U2313" s="144">
        <f t="shared" si="183"/>
        <v>0</v>
      </c>
      <c r="V2313" s="145">
        <f>VLOOKUP(K2313,'3-Productie normen'!A:AG,29,FALSE)</f>
        <v>0</v>
      </c>
      <c r="W2313" s="145"/>
      <c r="X2313" s="146"/>
      <c r="Y2313" s="147">
        <f t="shared" si="184"/>
        <v>0</v>
      </c>
    </row>
    <row r="2314" spans="1:25" s="148" customFormat="1" ht="13.9" customHeight="1">
      <c r="A2314" s="137">
        <v>3168</v>
      </c>
      <c r="B2314" s="138" t="s">
        <v>3151</v>
      </c>
      <c r="C2314" s="138" t="s">
        <v>3152</v>
      </c>
      <c r="D2314" s="138"/>
      <c r="E2314" s="2">
        <v>0</v>
      </c>
      <c r="F2314" s="2" t="s">
        <v>284</v>
      </c>
      <c r="G2314" s="2" t="s">
        <v>3171</v>
      </c>
      <c r="H2314" s="2" t="s">
        <v>246</v>
      </c>
      <c r="I2314" s="139" t="s">
        <v>257</v>
      </c>
      <c r="J2314" s="139" t="s">
        <v>495</v>
      </c>
      <c r="K2314" s="139" t="s">
        <v>259</v>
      </c>
      <c r="L2314" s="139" t="s">
        <v>298</v>
      </c>
      <c r="M2314" s="140"/>
      <c r="N2314" s="141">
        <v>0.35</v>
      </c>
      <c r="O2314" s="142">
        <f t="shared" si="180"/>
        <v>0</v>
      </c>
      <c r="P2314" s="2" t="s">
        <v>477</v>
      </c>
      <c r="Q2314" s="2"/>
      <c r="R2314" s="143">
        <f t="shared" si="181"/>
        <v>0</v>
      </c>
      <c r="S2314" s="143">
        <f t="shared" si="182"/>
        <v>0</v>
      </c>
      <c r="T2314" s="144">
        <f>IF(P2314="nio",0,IF(P2314&gt;0,VLOOKUP(K2314,'3-Productie normen'!A:W,VLOOKUP(P2314,'3-Productie normen'!$B$37:$C$59,2,FALSE),FALSE)))/VLOOKUP(B2314,'2-Kosten per locatie'!$A$11:$C$31,3,FALSE)</f>
        <v>0</v>
      </c>
      <c r="U2314" s="144">
        <f t="shared" si="183"/>
        <v>0</v>
      </c>
      <c r="V2314" s="145">
        <f>VLOOKUP(K2314,'3-Productie normen'!A:AG,29,FALSE)</f>
        <v>0</v>
      </c>
      <c r="W2314" s="145"/>
      <c r="X2314" s="146"/>
      <c r="Y2314" s="147">
        <f t="shared" si="184"/>
        <v>0</v>
      </c>
    </row>
    <row r="2315" spans="1:25" s="148" customFormat="1" ht="13.9" customHeight="1">
      <c r="A2315" s="137">
        <v>3169</v>
      </c>
      <c r="B2315" s="138" t="s">
        <v>3151</v>
      </c>
      <c r="C2315" s="138" t="s">
        <v>3152</v>
      </c>
      <c r="D2315" s="138"/>
      <c r="E2315" s="2">
        <v>0</v>
      </c>
      <c r="F2315" s="2" t="s">
        <v>284</v>
      </c>
      <c r="G2315" s="2" t="s">
        <v>3172</v>
      </c>
      <c r="H2315" s="2" t="s">
        <v>1723</v>
      </c>
      <c r="I2315" s="139" t="s">
        <v>46</v>
      </c>
      <c r="J2315" s="139" t="s">
        <v>323</v>
      </c>
      <c r="K2315" s="139" t="s">
        <v>321</v>
      </c>
      <c r="L2315" s="139" t="s">
        <v>314</v>
      </c>
      <c r="M2315" s="140"/>
      <c r="N2315" s="141">
        <v>5.01</v>
      </c>
      <c r="O2315" s="142">
        <f t="shared" si="180"/>
        <v>410</v>
      </c>
      <c r="P2315" s="2">
        <v>205</v>
      </c>
      <c r="Q2315" s="2">
        <v>205</v>
      </c>
      <c r="R2315" s="143" t="e">
        <f t="shared" si="181"/>
        <v>#DIV/0!</v>
      </c>
      <c r="S2315" s="143" t="e">
        <f t="shared" si="182"/>
        <v>#DIV/0!</v>
      </c>
      <c r="T2315" s="144">
        <f>IF(P2315="nio",0,IF(P2315&gt;0,VLOOKUP(K2315,'3-Productie normen'!A:W,VLOOKUP(P2315,'3-Productie normen'!$B$37:$C$59,2,FALSE),FALSE)))/VLOOKUP(B2315,'2-Kosten per locatie'!$A$11:$C$31,3,FALSE)</f>
        <v>0</v>
      </c>
      <c r="U2315" s="144">
        <f t="shared" si="183"/>
        <v>0</v>
      </c>
      <c r="V2315" s="145" t="str">
        <f>VLOOKUP(K2315,'3-Productie normen'!A:AG,29,FALSE)</f>
        <v>S</v>
      </c>
      <c r="W2315" s="145"/>
      <c r="X2315" s="146"/>
      <c r="Y2315" s="147">
        <f t="shared" si="184"/>
        <v>2054.1</v>
      </c>
    </row>
    <row r="2316" spans="1:25" s="148" customFormat="1" ht="13.9" customHeight="1">
      <c r="A2316" s="137">
        <v>3170</v>
      </c>
      <c r="B2316" s="138" t="s">
        <v>3151</v>
      </c>
      <c r="C2316" s="138" t="s">
        <v>3152</v>
      </c>
      <c r="D2316" s="138"/>
      <c r="E2316" s="2">
        <v>0</v>
      </c>
      <c r="F2316" s="2" t="s">
        <v>284</v>
      </c>
      <c r="G2316" s="2" t="s">
        <v>3173</v>
      </c>
      <c r="H2316" s="2" t="s">
        <v>1733</v>
      </c>
      <c r="I2316" s="139" t="s">
        <v>46</v>
      </c>
      <c r="J2316" s="139" t="s">
        <v>320</v>
      </c>
      <c r="K2316" s="139" t="s">
        <v>321</v>
      </c>
      <c r="L2316" s="139" t="s">
        <v>314</v>
      </c>
      <c r="M2316" s="140"/>
      <c r="N2316" s="141">
        <v>3.16</v>
      </c>
      <c r="O2316" s="142">
        <f t="shared" si="180"/>
        <v>410</v>
      </c>
      <c r="P2316" s="2">
        <v>205</v>
      </c>
      <c r="Q2316" s="2">
        <v>205</v>
      </c>
      <c r="R2316" s="143" t="e">
        <f t="shared" si="181"/>
        <v>#DIV/0!</v>
      </c>
      <c r="S2316" s="143" t="e">
        <f t="shared" si="182"/>
        <v>#DIV/0!</v>
      </c>
      <c r="T2316" s="144">
        <f>IF(P2316="nio",0,IF(P2316&gt;0,VLOOKUP(K2316,'3-Productie normen'!A:W,VLOOKUP(P2316,'3-Productie normen'!$B$37:$C$59,2,FALSE),FALSE)))/VLOOKUP(B2316,'2-Kosten per locatie'!$A$11:$C$31,3,FALSE)</f>
        <v>0</v>
      </c>
      <c r="U2316" s="144">
        <f t="shared" si="183"/>
        <v>0</v>
      </c>
      <c r="V2316" s="145" t="str">
        <f>VLOOKUP(K2316,'3-Productie normen'!A:AG,29,FALSE)</f>
        <v>S</v>
      </c>
      <c r="W2316" s="145"/>
      <c r="X2316" s="146"/>
      <c r="Y2316" s="147">
        <f t="shared" si="184"/>
        <v>1295.6000000000001</v>
      </c>
    </row>
    <row r="2317" spans="1:25" s="148" customFormat="1" ht="13.9" customHeight="1">
      <c r="A2317" s="137">
        <v>3171</v>
      </c>
      <c r="B2317" s="138" t="s">
        <v>3151</v>
      </c>
      <c r="C2317" s="138" t="s">
        <v>3152</v>
      </c>
      <c r="D2317" s="138"/>
      <c r="E2317" s="2">
        <v>0</v>
      </c>
      <c r="F2317" s="2" t="s">
        <v>284</v>
      </c>
      <c r="G2317" s="2" t="s">
        <v>3174</v>
      </c>
      <c r="H2317" s="2" t="s">
        <v>246</v>
      </c>
      <c r="I2317" s="139" t="s">
        <v>46</v>
      </c>
      <c r="J2317" s="139" t="s">
        <v>323</v>
      </c>
      <c r="K2317" s="139" t="s">
        <v>321</v>
      </c>
      <c r="L2317" s="139" t="s">
        <v>314</v>
      </c>
      <c r="M2317" s="140"/>
      <c r="N2317" s="141">
        <v>0.98</v>
      </c>
      <c r="O2317" s="142">
        <f t="shared" si="180"/>
        <v>410</v>
      </c>
      <c r="P2317" s="2">
        <v>205</v>
      </c>
      <c r="Q2317" s="2">
        <v>205</v>
      </c>
      <c r="R2317" s="143" t="e">
        <f t="shared" si="181"/>
        <v>#DIV/0!</v>
      </c>
      <c r="S2317" s="143" t="e">
        <f t="shared" si="182"/>
        <v>#DIV/0!</v>
      </c>
      <c r="T2317" s="144">
        <f>IF(P2317="nio",0,IF(P2317&gt;0,VLOOKUP(K2317,'3-Productie normen'!A:W,VLOOKUP(P2317,'3-Productie normen'!$B$37:$C$59,2,FALSE),FALSE)))/VLOOKUP(B2317,'2-Kosten per locatie'!$A$11:$C$31,3,FALSE)</f>
        <v>0</v>
      </c>
      <c r="U2317" s="144">
        <f t="shared" si="183"/>
        <v>0</v>
      </c>
      <c r="V2317" s="145" t="str">
        <f>VLOOKUP(K2317,'3-Productie normen'!A:AG,29,FALSE)</f>
        <v>S</v>
      </c>
      <c r="W2317" s="145"/>
      <c r="X2317" s="146"/>
      <c r="Y2317" s="147">
        <f t="shared" si="184"/>
        <v>401.8</v>
      </c>
    </row>
    <row r="2318" spans="1:25" s="148" customFormat="1" ht="13.9" customHeight="1">
      <c r="A2318" s="137">
        <v>3172</v>
      </c>
      <c r="B2318" s="138" t="s">
        <v>3151</v>
      </c>
      <c r="C2318" s="138" t="s">
        <v>3152</v>
      </c>
      <c r="D2318" s="138"/>
      <c r="E2318" s="2">
        <v>0</v>
      </c>
      <c r="F2318" s="2" t="s">
        <v>284</v>
      </c>
      <c r="G2318" s="2" t="s">
        <v>3175</v>
      </c>
      <c r="H2318" s="2" t="s">
        <v>246</v>
      </c>
      <c r="I2318" s="139" t="s">
        <v>46</v>
      </c>
      <c r="J2318" s="139" t="s">
        <v>323</v>
      </c>
      <c r="K2318" s="139" t="s">
        <v>321</v>
      </c>
      <c r="L2318" s="139" t="s">
        <v>314</v>
      </c>
      <c r="M2318" s="140"/>
      <c r="N2318" s="141">
        <v>1.01</v>
      </c>
      <c r="O2318" s="142">
        <f t="shared" si="180"/>
        <v>410</v>
      </c>
      <c r="P2318" s="2">
        <v>205</v>
      </c>
      <c r="Q2318" s="2">
        <v>205</v>
      </c>
      <c r="R2318" s="143" t="e">
        <f t="shared" si="181"/>
        <v>#DIV/0!</v>
      </c>
      <c r="S2318" s="143" t="e">
        <f t="shared" si="182"/>
        <v>#DIV/0!</v>
      </c>
      <c r="T2318" s="144">
        <f>IF(P2318="nio",0,IF(P2318&gt;0,VLOOKUP(K2318,'3-Productie normen'!A:W,VLOOKUP(P2318,'3-Productie normen'!$B$37:$C$59,2,FALSE),FALSE)))/VLOOKUP(B2318,'2-Kosten per locatie'!$A$11:$C$31,3,FALSE)</f>
        <v>0</v>
      </c>
      <c r="U2318" s="144">
        <f t="shared" si="183"/>
        <v>0</v>
      </c>
      <c r="V2318" s="145" t="str">
        <f>VLOOKUP(K2318,'3-Productie normen'!A:AG,29,FALSE)</f>
        <v>S</v>
      </c>
      <c r="W2318" s="145"/>
      <c r="X2318" s="146"/>
      <c r="Y2318" s="147">
        <f t="shared" si="184"/>
        <v>414.1</v>
      </c>
    </row>
    <row r="2319" spans="1:25" s="148" customFormat="1" ht="13.9" customHeight="1">
      <c r="A2319" s="137">
        <v>3173</v>
      </c>
      <c r="B2319" s="138" t="s">
        <v>3151</v>
      </c>
      <c r="C2319" s="138" t="s">
        <v>3152</v>
      </c>
      <c r="D2319" s="138"/>
      <c r="E2319" s="2">
        <v>0</v>
      </c>
      <c r="F2319" s="2" t="s">
        <v>284</v>
      </c>
      <c r="G2319" s="2" t="s">
        <v>3176</v>
      </c>
      <c r="H2319" s="2" t="s">
        <v>1727</v>
      </c>
      <c r="I2319" s="139" t="s">
        <v>46</v>
      </c>
      <c r="J2319" s="139" t="s">
        <v>320</v>
      </c>
      <c r="K2319" s="139" t="s">
        <v>321</v>
      </c>
      <c r="L2319" s="139" t="s">
        <v>314</v>
      </c>
      <c r="M2319" s="140"/>
      <c r="N2319" s="141">
        <v>4.28</v>
      </c>
      <c r="O2319" s="142">
        <f t="shared" si="180"/>
        <v>410</v>
      </c>
      <c r="P2319" s="2">
        <v>205</v>
      </c>
      <c r="Q2319" s="2">
        <v>205</v>
      </c>
      <c r="R2319" s="143" t="e">
        <f t="shared" si="181"/>
        <v>#DIV/0!</v>
      </c>
      <c r="S2319" s="143" t="e">
        <f t="shared" si="182"/>
        <v>#DIV/0!</v>
      </c>
      <c r="T2319" s="144">
        <f>IF(P2319="nio",0,IF(P2319&gt;0,VLOOKUP(K2319,'3-Productie normen'!A:W,VLOOKUP(P2319,'3-Productie normen'!$B$37:$C$59,2,FALSE),FALSE)))/VLOOKUP(B2319,'2-Kosten per locatie'!$A$11:$C$31,3,FALSE)</f>
        <v>0</v>
      </c>
      <c r="U2319" s="144">
        <f t="shared" si="183"/>
        <v>0</v>
      </c>
      <c r="V2319" s="145" t="str">
        <f>VLOOKUP(K2319,'3-Productie normen'!A:AG,29,FALSE)</f>
        <v>S</v>
      </c>
      <c r="W2319" s="145"/>
      <c r="X2319" s="146"/>
      <c r="Y2319" s="147">
        <f t="shared" si="184"/>
        <v>1754.8000000000002</v>
      </c>
    </row>
    <row r="2320" spans="1:25" s="148" customFormat="1" ht="13.9" customHeight="1">
      <c r="A2320" s="137">
        <v>3174</v>
      </c>
      <c r="B2320" s="138" t="s">
        <v>3151</v>
      </c>
      <c r="C2320" s="138" t="s">
        <v>3152</v>
      </c>
      <c r="D2320" s="138"/>
      <c r="E2320" s="2">
        <v>0</v>
      </c>
      <c r="F2320" s="2" t="s">
        <v>284</v>
      </c>
      <c r="G2320" s="2" t="s">
        <v>3177</v>
      </c>
      <c r="H2320" s="2" t="s">
        <v>246</v>
      </c>
      <c r="I2320" s="139" t="s">
        <v>46</v>
      </c>
      <c r="J2320" s="139" t="s">
        <v>323</v>
      </c>
      <c r="K2320" s="139" t="s">
        <v>321</v>
      </c>
      <c r="L2320" s="139" t="s">
        <v>314</v>
      </c>
      <c r="M2320" s="140"/>
      <c r="N2320" s="141">
        <v>1.01</v>
      </c>
      <c r="O2320" s="142">
        <f t="shared" si="180"/>
        <v>410</v>
      </c>
      <c r="P2320" s="2">
        <v>205</v>
      </c>
      <c r="Q2320" s="2">
        <v>205</v>
      </c>
      <c r="R2320" s="143" t="e">
        <f t="shared" si="181"/>
        <v>#DIV/0!</v>
      </c>
      <c r="S2320" s="143" t="e">
        <f t="shared" si="182"/>
        <v>#DIV/0!</v>
      </c>
      <c r="T2320" s="144">
        <f>IF(P2320="nio",0,IF(P2320&gt;0,VLOOKUP(K2320,'3-Productie normen'!A:W,VLOOKUP(P2320,'3-Productie normen'!$B$37:$C$59,2,FALSE),FALSE)))/VLOOKUP(B2320,'2-Kosten per locatie'!$A$11:$C$31,3,FALSE)</f>
        <v>0</v>
      </c>
      <c r="U2320" s="144">
        <f t="shared" si="183"/>
        <v>0</v>
      </c>
      <c r="V2320" s="145" t="str">
        <f>VLOOKUP(K2320,'3-Productie normen'!A:AG,29,FALSE)</f>
        <v>S</v>
      </c>
      <c r="W2320" s="145"/>
      <c r="X2320" s="146"/>
      <c r="Y2320" s="147">
        <f t="shared" si="184"/>
        <v>414.1</v>
      </c>
    </row>
    <row r="2321" spans="1:25" s="148" customFormat="1" ht="13.9" customHeight="1">
      <c r="A2321" s="137">
        <v>3175</v>
      </c>
      <c r="B2321" s="138" t="s">
        <v>3151</v>
      </c>
      <c r="C2321" s="138" t="s">
        <v>3152</v>
      </c>
      <c r="D2321" s="138"/>
      <c r="E2321" s="2">
        <v>0</v>
      </c>
      <c r="F2321" s="2" t="s">
        <v>284</v>
      </c>
      <c r="G2321" s="2" t="s">
        <v>3178</v>
      </c>
      <c r="H2321" s="2" t="s">
        <v>246</v>
      </c>
      <c r="I2321" s="139" t="s">
        <v>46</v>
      </c>
      <c r="J2321" s="139" t="s">
        <v>320</v>
      </c>
      <c r="K2321" s="139" t="s">
        <v>321</v>
      </c>
      <c r="L2321" s="139" t="s">
        <v>314</v>
      </c>
      <c r="M2321" s="140"/>
      <c r="N2321" s="141">
        <v>2.19</v>
      </c>
      <c r="O2321" s="142">
        <f t="shared" si="180"/>
        <v>410</v>
      </c>
      <c r="P2321" s="2">
        <v>205</v>
      </c>
      <c r="Q2321" s="2">
        <v>205</v>
      </c>
      <c r="R2321" s="143" t="e">
        <f t="shared" si="181"/>
        <v>#DIV/0!</v>
      </c>
      <c r="S2321" s="143" t="e">
        <f t="shared" si="182"/>
        <v>#DIV/0!</v>
      </c>
      <c r="T2321" s="144">
        <f>IF(P2321="nio",0,IF(P2321&gt;0,VLOOKUP(K2321,'3-Productie normen'!A:W,VLOOKUP(P2321,'3-Productie normen'!$B$37:$C$59,2,FALSE),FALSE)))/VLOOKUP(B2321,'2-Kosten per locatie'!$A$11:$C$31,3,FALSE)</f>
        <v>0</v>
      </c>
      <c r="U2321" s="144">
        <f t="shared" si="183"/>
        <v>0</v>
      </c>
      <c r="V2321" s="145" t="str">
        <f>VLOOKUP(K2321,'3-Productie normen'!A:AG,29,FALSE)</f>
        <v>S</v>
      </c>
      <c r="W2321" s="145"/>
      <c r="X2321" s="146"/>
      <c r="Y2321" s="147">
        <f t="shared" si="184"/>
        <v>897.9</v>
      </c>
    </row>
    <row r="2322" spans="1:25" s="148" customFormat="1" ht="13.9" customHeight="1">
      <c r="A2322" s="137">
        <v>3176</v>
      </c>
      <c r="B2322" s="138" t="s">
        <v>3151</v>
      </c>
      <c r="C2322" s="138" t="s">
        <v>3152</v>
      </c>
      <c r="D2322" s="138"/>
      <c r="E2322" s="2">
        <v>0</v>
      </c>
      <c r="F2322" s="2" t="s">
        <v>284</v>
      </c>
      <c r="G2322" s="2" t="s">
        <v>3179</v>
      </c>
      <c r="H2322" s="2" t="s">
        <v>246</v>
      </c>
      <c r="I2322" s="139" t="s">
        <v>46</v>
      </c>
      <c r="J2322" s="139" t="s">
        <v>323</v>
      </c>
      <c r="K2322" s="139" t="s">
        <v>321</v>
      </c>
      <c r="L2322" s="139" t="s">
        <v>314</v>
      </c>
      <c r="M2322" s="140"/>
      <c r="N2322" s="141">
        <v>0.99</v>
      </c>
      <c r="O2322" s="142">
        <f t="shared" si="180"/>
        <v>410</v>
      </c>
      <c r="P2322" s="2">
        <v>205</v>
      </c>
      <c r="Q2322" s="2">
        <v>205</v>
      </c>
      <c r="R2322" s="143" t="e">
        <f t="shared" si="181"/>
        <v>#DIV/0!</v>
      </c>
      <c r="S2322" s="143" t="e">
        <f t="shared" si="182"/>
        <v>#DIV/0!</v>
      </c>
      <c r="T2322" s="144">
        <f>IF(P2322="nio",0,IF(P2322&gt;0,VLOOKUP(K2322,'3-Productie normen'!A:W,VLOOKUP(P2322,'3-Productie normen'!$B$37:$C$59,2,FALSE),FALSE)))/VLOOKUP(B2322,'2-Kosten per locatie'!$A$11:$C$31,3,FALSE)</f>
        <v>0</v>
      </c>
      <c r="U2322" s="144">
        <f t="shared" si="183"/>
        <v>0</v>
      </c>
      <c r="V2322" s="145" t="str">
        <f>VLOOKUP(K2322,'3-Productie normen'!A:AG,29,FALSE)</f>
        <v>S</v>
      </c>
      <c r="W2322" s="145"/>
      <c r="X2322" s="146"/>
      <c r="Y2322" s="147">
        <f t="shared" si="184"/>
        <v>405.9</v>
      </c>
    </row>
    <row r="2323" spans="1:25" s="148" customFormat="1" ht="13.9" customHeight="1">
      <c r="A2323" s="137">
        <v>3177</v>
      </c>
      <c r="B2323" s="138" t="s">
        <v>3151</v>
      </c>
      <c r="C2323" s="138" t="s">
        <v>3152</v>
      </c>
      <c r="D2323" s="138"/>
      <c r="E2323" s="2">
        <v>0</v>
      </c>
      <c r="F2323" s="2" t="s">
        <v>284</v>
      </c>
      <c r="G2323" s="2" t="s">
        <v>3180</v>
      </c>
      <c r="H2323" s="2" t="s">
        <v>246</v>
      </c>
      <c r="I2323" s="139" t="s">
        <v>46</v>
      </c>
      <c r="J2323" s="139" t="s">
        <v>323</v>
      </c>
      <c r="K2323" s="139" t="s">
        <v>321</v>
      </c>
      <c r="L2323" s="139" t="s">
        <v>314</v>
      </c>
      <c r="M2323" s="140"/>
      <c r="N2323" s="141">
        <v>0.99</v>
      </c>
      <c r="O2323" s="142">
        <f t="shared" si="180"/>
        <v>410</v>
      </c>
      <c r="P2323" s="2">
        <v>205</v>
      </c>
      <c r="Q2323" s="2">
        <v>205</v>
      </c>
      <c r="R2323" s="143" t="e">
        <f t="shared" si="181"/>
        <v>#DIV/0!</v>
      </c>
      <c r="S2323" s="143" t="e">
        <f t="shared" si="182"/>
        <v>#DIV/0!</v>
      </c>
      <c r="T2323" s="144">
        <f>IF(P2323="nio",0,IF(P2323&gt;0,VLOOKUP(K2323,'3-Productie normen'!A:W,VLOOKUP(P2323,'3-Productie normen'!$B$37:$C$59,2,FALSE),FALSE)))/VLOOKUP(B2323,'2-Kosten per locatie'!$A$11:$C$31,3,FALSE)</f>
        <v>0</v>
      </c>
      <c r="U2323" s="144">
        <f t="shared" si="183"/>
        <v>0</v>
      </c>
      <c r="V2323" s="145" t="str">
        <f>VLOOKUP(K2323,'3-Productie normen'!A:AG,29,FALSE)</f>
        <v>S</v>
      </c>
      <c r="W2323" s="145"/>
      <c r="X2323" s="146"/>
      <c r="Y2323" s="147">
        <f t="shared" si="184"/>
        <v>405.9</v>
      </c>
    </row>
    <row r="2324" spans="1:25" s="148" customFormat="1" ht="13.9" customHeight="1">
      <c r="A2324" s="137">
        <v>3178</v>
      </c>
      <c r="B2324" s="138" t="s">
        <v>3151</v>
      </c>
      <c r="C2324" s="138" t="s">
        <v>3152</v>
      </c>
      <c r="D2324" s="138"/>
      <c r="E2324" s="2">
        <v>0</v>
      </c>
      <c r="F2324" s="2" t="s">
        <v>284</v>
      </c>
      <c r="G2324" s="2" t="s">
        <v>3181</v>
      </c>
      <c r="H2324" s="2" t="s">
        <v>3110</v>
      </c>
      <c r="I2324" s="139" t="s">
        <v>350</v>
      </c>
      <c r="J2324" s="139" t="s">
        <v>3182</v>
      </c>
      <c r="K2324" s="139" t="s">
        <v>612</v>
      </c>
      <c r="L2324" s="139" t="s">
        <v>298</v>
      </c>
      <c r="M2324" s="140" t="s">
        <v>8160</v>
      </c>
      <c r="N2324" s="141">
        <v>89.98</v>
      </c>
      <c r="O2324" s="142">
        <f t="shared" si="180"/>
        <v>205</v>
      </c>
      <c r="P2324" s="2">
        <v>205</v>
      </c>
      <c r="Q2324" s="2"/>
      <c r="R2324" s="143" t="e">
        <f t="shared" si="181"/>
        <v>#DIV/0!</v>
      </c>
      <c r="S2324" s="143">
        <f t="shared" si="182"/>
        <v>0</v>
      </c>
      <c r="T2324" s="144">
        <f>IF(P2324="nio",0,IF(P2324&gt;0,VLOOKUP(K2324,'3-Productie normen'!A:W,VLOOKUP(P2324,'3-Productie normen'!$B$37:$C$59,2,FALSE),FALSE)))/VLOOKUP(B2324,'2-Kosten per locatie'!$A$11:$C$31,3,FALSE)</f>
        <v>0</v>
      </c>
      <c r="U2324" s="144">
        <f t="shared" si="183"/>
        <v>0</v>
      </c>
      <c r="V2324" s="145" t="str">
        <f>VLOOKUP(K2324,'3-Productie normen'!A:AG,29,FALSE)</f>
        <v>L</v>
      </c>
      <c r="W2324" s="145"/>
      <c r="X2324" s="146"/>
      <c r="Y2324" s="147">
        <f t="shared" si="184"/>
        <v>18445.900000000001</v>
      </c>
    </row>
    <row r="2325" spans="1:25" s="148" customFormat="1" ht="13.9" customHeight="1">
      <c r="A2325" s="137">
        <v>3179</v>
      </c>
      <c r="B2325" s="138" t="s">
        <v>3151</v>
      </c>
      <c r="C2325" s="138" t="s">
        <v>3152</v>
      </c>
      <c r="D2325" s="138"/>
      <c r="E2325" s="2">
        <v>0</v>
      </c>
      <c r="F2325" s="2" t="s">
        <v>284</v>
      </c>
      <c r="G2325" s="2" t="s">
        <v>3183</v>
      </c>
      <c r="H2325" s="2" t="s">
        <v>3184</v>
      </c>
      <c r="I2325" s="139" t="s">
        <v>267</v>
      </c>
      <c r="J2325" s="139" t="s">
        <v>1459</v>
      </c>
      <c r="K2325" s="139" t="s">
        <v>267</v>
      </c>
      <c r="L2325" s="139" t="s">
        <v>298</v>
      </c>
      <c r="M2325" s="140" t="s">
        <v>8160</v>
      </c>
      <c r="N2325" s="141">
        <v>30</v>
      </c>
      <c r="O2325" s="142">
        <f t="shared" si="180"/>
        <v>2</v>
      </c>
      <c r="P2325" s="2">
        <v>2</v>
      </c>
      <c r="Q2325" s="2"/>
      <c r="R2325" s="143" t="e">
        <f t="shared" si="181"/>
        <v>#DIV/0!</v>
      </c>
      <c r="S2325" s="143">
        <f t="shared" si="182"/>
        <v>0</v>
      </c>
      <c r="T2325" s="144">
        <f>IF(P2325="nio",0,IF(P2325&gt;0,VLOOKUP(K2325,'3-Productie normen'!A:W,VLOOKUP(P2325,'3-Productie normen'!$B$37:$C$59,2,FALSE),FALSE)))/VLOOKUP(B2325,'2-Kosten per locatie'!$A$11:$C$31,3,FALSE)</f>
        <v>0</v>
      </c>
      <c r="U2325" s="144">
        <f t="shared" si="183"/>
        <v>0</v>
      </c>
      <c r="V2325" s="145" t="str">
        <f>VLOOKUP(K2325,'3-Productie normen'!A:AG,29,FALSE)</f>
        <v>V</v>
      </c>
      <c r="W2325" s="145"/>
      <c r="X2325" s="146"/>
      <c r="Y2325" s="147">
        <f t="shared" si="184"/>
        <v>60</v>
      </c>
    </row>
    <row r="2326" spans="1:25" s="148" customFormat="1" ht="13.9" customHeight="1">
      <c r="A2326" s="137">
        <v>3180</v>
      </c>
      <c r="B2326" s="138" t="s">
        <v>3151</v>
      </c>
      <c r="C2326" s="138" t="s">
        <v>3152</v>
      </c>
      <c r="D2326" s="138"/>
      <c r="E2326" s="2">
        <v>0</v>
      </c>
      <c r="F2326" s="2" t="s">
        <v>284</v>
      </c>
      <c r="G2326" s="2" t="s">
        <v>3183</v>
      </c>
      <c r="H2326" s="2" t="s">
        <v>3185</v>
      </c>
      <c r="I2326" s="139" t="s">
        <v>272</v>
      </c>
      <c r="J2326" s="139" t="s">
        <v>309</v>
      </c>
      <c r="K2326" s="139" t="s">
        <v>49</v>
      </c>
      <c r="L2326" s="139" t="s">
        <v>298</v>
      </c>
      <c r="M2326" s="140" t="s">
        <v>8160</v>
      </c>
      <c r="N2326" s="141">
        <v>5</v>
      </c>
      <c r="O2326" s="142">
        <f t="shared" si="180"/>
        <v>123</v>
      </c>
      <c r="P2326" s="2">
        <v>123</v>
      </c>
      <c r="Q2326" s="2"/>
      <c r="R2326" s="143" t="e">
        <f t="shared" si="181"/>
        <v>#DIV/0!</v>
      </c>
      <c r="S2326" s="143">
        <f t="shared" si="182"/>
        <v>0</v>
      </c>
      <c r="T2326" s="144">
        <f>IF(P2326="nio",0,IF(P2326&gt;0,VLOOKUP(K2326,'3-Productie normen'!A:W,VLOOKUP(P2326,'3-Productie normen'!$B$37:$C$59,2,FALSE),FALSE)))/VLOOKUP(B2326,'2-Kosten per locatie'!$A$11:$C$31,3,FALSE)</f>
        <v>0</v>
      </c>
      <c r="U2326" s="144">
        <f t="shared" si="183"/>
        <v>0</v>
      </c>
      <c r="V2326" s="145" t="str">
        <f>VLOOKUP(K2326,'3-Productie normen'!A:AG,29,FALSE)</f>
        <v>V</v>
      </c>
      <c r="W2326" s="145"/>
      <c r="X2326" s="146"/>
      <c r="Y2326" s="147">
        <f t="shared" si="184"/>
        <v>615</v>
      </c>
    </row>
    <row r="2327" spans="1:25" s="148" customFormat="1" ht="13.9" customHeight="1">
      <c r="A2327" s="137">
        <v>3181</v>
      </c>
      <c r="B2327" s="138" t="s">
        <v>3151</v>
      </c>
      <c r="C2327" s="138" t="s">
        <v>3152</v>
      </c>
      <c r="D2327" s="138"/>
      <c r="E2327" s="2">
        <v>0</v>
      </c>
      <c r="F2327" s="2" t="s">
        <v>284</v>
      </c>
      <c r="G2327" s="2" t="s">
        <v>3183</v>
      </c>
      <c r="H2327" s="2" t="s">
        <v>3186</v>
      </c>
      <c r="I2327" s="139" t="s">
        <v>46</v>
      </c>
      <c r="J2327" s="139" t="s">
        <v>323</v>
      </c>
      <c r="K2327" s="139" t="s">
        <v>321</v>
      </c>
      <c r="L2327" s="139" t="s">
        <v>298</v>
      </c>
      <c r="M2327" s="140" t="s">
        <v>8160</v>
      </c>
      <c r="N2327" s="141">
        <v>5</v>
      </c>
      <c r="O2327" s="142">
        <f t="shared" si="180"/>
        <v>410</v>
      </c>
      <c r="P2327" s="2">
        <v>205</v>
      </c>
      <c r="Q2327" s="2">
        <v>205</v>
      </c>
      <c r="R2327" s="143" t="e">
        <f t="shared" si="181"/>
        <v>#DIV/0!</v>
      </c>
      <c r="S2327" s="143" t="e">
        <f t="shared" si="182"/>
        <v>#DIV/0!</v>
      </c>
      <c r="T2327" s="144">
        <f>IF(P2327="nio",0,IF(P2327&gt;0,VLOOKUP(K2327,'3-Productie normen'!A:W,VLOOKUP(P2327,'3-Productie normen'!$B$37:$C$59,2,FALSE),FALSE)))/VLOOKUP(B2327,'2-Kosten per locatie'!$A$11:$C$31,3,FALSE)</f>
        <v>0</v>
      </c>
      <c r="U2327" s="144">
        <f t="shared" si="183"/>
        <v>0</v>
      </c>
      <c r="V2327" s="145" t="str">
        <f>VLOOKUP(K2327,'3-Productie normen'!A:AG,29,FALSE)</f>
        <v>S</v>
      </c>
      <c r="W2327" s="145"/>
      <c r="X2327" s="146"/>
      <c r="Y2327" s="147">
        <f t="shared" si="184"/>
        <v>2050</v>
      </c>
    </row>
    <row r="2328" spans="1:25" s="148" customFormat="1" ht="13.9" customHeight="1">
      <c r="A2328" s="137">
        <v>3182</v>
      </c>
      <c r="B2328" s="138" t="s">
        <v>3151</v>
      </c>
      <c r="C2328" s="138" t="s">
        <v>3152</v>
      </c>
      <c r="D2328" s="138"/>
      <c r="E2328" s="2">
        <v>0</v>
      </c>
      <c r="F2328" s="2" t="s">
        <v>284</v>
      </c>
      <c r="G2328" s="2" t="s">
        <v>3187</v>
      </c>
      <c r="H2328" s="2" t="s">
        <v>3109</v>
      </c>
      <c r="I2328" s="139" t="s">
        <v>267</v>
      </c>
      <c r="J2328" s="139" t="s">
        <v>267</v>
      </c>
      <c r="K2328" s="139" t="s">
        <v>267</v>
      </c>
      <c r="L2328" s="139" t="s">
        <v>298</v>
      </c>
      <c r="M2328" s="140" t="s">
        <v>8160</v>
      </c>
      <c r="N2328" s="141">
        <v>22.47</v>
      </c>
      <c r="O2328" s="142">
        <f t="shared" si="180"/>
        <v>2</v>
      </c>
      <c r="P2328" s="2">
        <v>2</v>
      </c>
      <c r="Q2328" s="2"/>
      <c r="R2328" s="143" t="e">
        <f t="shared" si="181"/>
        <v>#DIV/0!</v>
      </c>
      <c r="S2328" s="143">
        <f t="shared" si="182"/>
        <v>0</v>
      </c>
      <c r="T2328" s="144">
        <f>IF(P2328="nio",0,IF(P2328&gt;0,VLOOKUP(K2328,'3-Productie normen'!A:W,VLOOKUP(P2328,'3-Productie normen'!$B$37:$C$59,2,FALSE),FALSE)))/VLOOKUP(B2328,'2-Kosten per locatie'!$A$11:$C$31,3,FALSE)</f>
        <v>0</v>
      </c>
      <c r="U2328" s="144">
        <f t="shared" si="183"/>
        <v>0</v>
      </c>
      <c r="V2328" s="145" t="str">
        <f>VLOOKUP(K2328,'3-Productie normen'!A:AG,29,FALSE)</f>
        <v>V</v>
      </c>
      <c r="W2328" s="145"/>
      <c r="X2328" s="146"/>
      <c r="Y2328" s="147">
        <f t="shared" si="184"/>
        <v>44.94</v>
      </c>
    </row>
    <row r="2329" spans="1:25" s="148" customFormat="1" ht="13.9" customHeight="1">
      <c r="A2329" s="137">
        <v>3183</v>
      </c>
      <c r="B2329" s="138" t="s">
        <v>3151</v>
      </c>
      <c r="C2329" s="138" t="s">
        <v>3152</v>
      </c>
      <c r="D2329" s="138"/>
      <c r="E2329" s="2">
        <v>0</v>
      </c>
      <c r="F2329" s="2" t="s">
        <v>284</v>
      </c>
      <c r="G2329" s="2" t="s">
        <v>3188</v>
      </c>
      <c r="H2329" s="2" t="s">
        <v>246</v>
      </c>
      <c r="I2329" s="139" t="s">
        <v>267</v>
      </c>
      <c r="J2329" s="139" t="s">
        <v>267</v>
      </c>
      <c r="K2329" s="139" t="s">
        <v>267</v>
      </c>
      <c r="L2329" s="139" t="s">
        <v>3189</v>
      </c>
      <c r="M2329" s="140"/>
      <c r="N2329" s="141">
        <v>17.510000000000002</v>
      </c>
      <c r="O2329" s="142">
        <f t="shared" si="180"/>
        <v>2</v>
      </c>
      <c r="P2329" s="2">
        <v>2</v>
      </c>
      <c r="Q2329" s="2"/>
      <c r="R2329" s="143" t="e">
        <f t="shared" si="181"/>
        <v>#DIV/0!</v>
      </c>
      <c r="S2329" s="143">
        <f t="shared" si="182"/>
        <v>0</v>
      </c>
      <c r="T2329" s="144">
        <f>IF(P2329="nio",0,IF(P2329&gt;0,VLOOKUP(K2329,'3-Productie normen'!A:W,VLOOKUP(P2329,'3-Productie normen'!$B$37:$C$59,2,FALSE),FALSE)))/VLOOKUP(B2329,'2-Kosten per locatie'!$A$11:$C$31,3,FALSE)</f>
        <v>0</v>
      </c>
      <c r="U2329" s="144">
        <f t="shared" si="183"/>
        <v>0</v>
      </c>
      <c r="V2329" s="145" t="str">
        <f>VLOOKUP(K2329,'3-Productie normen'!A:AG,29,FALSE)</f>
        <v>V</v>
      </c>
      <c r="W2329" s="145"/>
      <c r="X2329" s="146"/>
      <c r="Y2329" s="147">
        <f t="shared" si="184"/>
        <v>35.020000000000003</v>
      </c>
    </row>
    <row r="2330" spans="1:25" s="148" customFormat="1" ht="13.9" customHeight="1">
      <c r="A2330" s="137">
        <v>3184</v>
      </c>
      <c r="B2330" s="138" t="s">
        <v>3151</v>
      </c>
      <c r="C2330" s="138" t="s">
        <v>3152</v>
      </c>
      <c r="D2330" s="138"/>
      <c r="E2330" s="2">
        <v>0</v>
      </c>
      <c r="F2330" s="2" t="s">
        <v>284</v>
      </c>
      <c r="G2330" s="2" t="s">
        <v>3190</v>
      </c>
      <c r="H2330" s="2" t="s">
        <v>3191</v>
      </c>
      <c r="I2330" s="139" t="s">
        <v>277</v>
      </c>
      <c r="J2330" s="139" t="s">
        <v>277</v>
      </c>
      <c r="K2330" s="139" t="s">
        <v>478</v>
      </c>
      <c r="L2330" s="139" t="s">
        <v>314</v>
      </c>
      <c r="M2330" s="140"/>
      <c r="N2330" s="141">
        <v>5.26</v>
      </c>
      <c r="O2330" s="142">
        <f t="shared" si="180"/>
        <v>123</v>
      </c>
      <c r="P2330" s="2">
        <v>123</v>
      </c>
      <c r="Q2330" s="2"/>
      <c r="R2330" s="143" t="e">
        <f t="shared" si="181"/>
        <v>#DIV/0!</v>
      </c>
      <c r="S2330" s="143">
        <f t="shared" si="182"/>
        <v>0</v>
      </c>
      <c r="T2330" s="144">
        <f>IF(P2330="nio",0,IF(P2330&gt;0,VLOOKUP(K2330,'3-Productie normen'!A:W,VLOOKUP(P2330,'3-Productie normen'!$B$37:$C$59,2,FALSE),FALSE)))/VLOOKUP(B2330,'2-Kosten per locatie'!$A$11:$C$31,3,FALSE)</f>
        <v>0</v>
      </c>
      <c r="U2330" s="144">
        <f t="shared" si="183"/>
        <v>0</v>
      </c>
      <c r="V2330" s="145" t="str">
        <f>VLOOKUP(K2330,'3-Productie normen'!A:AG,29,FALSE)</f>
        <v>B</v>
      </c>
      <c r="W2330" s="145"/>
      <c r="X2330" s="146"/>
      <c r="Y2330" s="147">
        <f t="shared" si="184"/>
        <v>646.98</v>
      </c>
    </row>
    <row r="2331" spans="1:25" s="148" customFormat="1" ht="13.9" customHeight="1">
      <c r="A2331" s="137">
        <v>3185</v>
      </c>
      <c r="B2331" s="138" t="s">
        <v>3151</v>
      </c>
      <c r="C2331" s="138" t="s">
        <v>3152</v>
      </c>
      <c r="D2331" s="138"/>
      <c r="E2331" s="2">
        <v>0</v>
      </c>
      <c r="F2331" s="2" t="s">
        <v>284</v>
      </c>
      <c r="G2331" s="2" t="s">
        <v>3192</v>
      </c>
      <c r="H2331" s="2" t="s">
        <v>3193</v>
      </c>
      <c r="I2331" s="139" t="s">
        <v>267</v>
      </c>
      <c r="J2331" s="139" t="s">
        <v>267</v>
      </c>
      <c r="K2331" s="139" t="s">
        <v>267</v>
      </c>
      <c r="L2331" s="139" t="s">
        <v>314</v>
      </c>
      <c r="M2331" s="140"/>
      <c r="N2331" s="141">
        <v>38.25</v>
      </c>
      <c r="O2331" s="142">
        <f t="shared" si="180"/>
        <v>2</v>
      </c>
      <c r="P2331" s="2">
        <v>2</v>
      </c>
      <c r="Q2331" s="2"/>
      <c r="R2331" s="143" t="e">
        <f t="shared" si="181"/>
        <v>#DIV/0!</v>
      </c>
      <c r="S2331" s="143">
        <f t="shared" si="182"/>
        <v>0</v>
      </c>
      <c r="T2331" s="144">
        <f>IF(P2331="nio",0,IF(P2331&gt;0,VLOOKUP(K2331,'3-Productie normen'!A:W,VLOOKUP(P2331,'3-Productie normen'!$B$37:$C$59,2,FALSE),FALSE)))/VLOOKUP(B2331,'2-Kosten per locatie'!$A$11:$C$31,3,FALSE)</f>
        <v>0</v>
      </c>
      <c r="U2331" s="144">
        <f t="shared" si="183"/>
        <v>0</v>
      </c>
      <c r="V2331" s="145" t="str">
        <f>VLOOKUP(K2331,'3-Productie normen'!A:AG,29,FALSE)</f>
        <v>V</v>
      </c>
      <c r="W2331" s="145"/>
      <c r="X2331" s="146"/>
      <c r="Y2331" s="147">
        <f t="shared" si="184"/>
        <v>76.5</v>
      </c>
    </row>
    <row r="2332" spans="1:25" s="148" customFormat="1" ht="13.9" customHeight="1">
      <c r="A2332" s="137">
        <v>3186</v>
      </c>
      <c r="B2332" s="138" t="s">
        <v>3151</v>
      </c>
      <c r="C2332" s="138" t="s">
        <v>3152</v>
      </c>
      <c r="D2332" s="138"/>
      <c r="E2332" s="2">
        <v>0</v>
      </c>
      <c r="F2332" s="2" t="s">
        <v>284</v>
      </c>
      <c r="G2332" s="2" t="s">
        <v>3194</v>
      </c>
      <c r="H2332" s="2" t="s">
        <v>3195</v>
      </c>
      <c r="I2332" s="139" t="s">
        <v>267</v>
      </c>
      <c r="J2332" s="139" t="s">
        <v>267</v>
      </c>
      <c r="K2332" s="139" t="s">
        <v>267</v>
      </c>
      <c r="L2332" s="139" t="s">
        <v>314</v>
      </c>
      <c r="M2332" s="140"/>
      <c r="N2332" s="141">
        <v>13.33</v>
      </c>
      <c r="O2332" s="142">
        <f t="shared" si="180"/>
        <v>2</v>
      </c>
      <c r="P2332" s="2">
        <v>2</v>
      </c>
      <c r="Q2332" s="2"/>
      <c r="R2332" s="143" t="e">
        <f t="shared" si="181"/>
        <v>#DIV/0!</v>
      </c>
      <c r="S2332" s="143">
        <f t="shared" si="182"/>
        <v>0</v>
      </c>
      <c r="T2332" s="144">
        <f>IF(P2332="nio",0,IF(P2332&gt;0,VLOOKUP(K2332,'3-Productie normen'!A:W,VLOOKUP(P2332,'3-Productie normen'!$B$37:$C$59,2,FALSE),FALSE)))/VLOOKUP(B2332,'2-Kosten per locatie'!$A$11:$C$31,3,FALSE)</f>
        <v>0</v>
      </c>
      <c r="U2332" s="144">
        <f t="shared" si="183"/>
        <v>0</v>
      </c>
      <c r="V2332" s="145" t="str">
        <f>VLOOKUP(K2332,'3-Productie normen'!A:AG,29,FALSE)</f>
        <v>V</v>
      </c>
      <c r="W2332" s="145"/>
      <c r="X2332" s="146"/>
      <c r="Y2332" s="147">
        <f t="shared" si="184"/>
        <v>26.66</v>
      </c>
    </row>
    <row r="2333" spans="1:25" s="148" customFormat="1" ht="13.9" customHeight="1">
      <c r="A2333" s="137">
        <v>3187</v>
      </c>
      <c r="B2333" s="138" t="s">
        <v>3151</v>
      </c>
      <c r="C2333" s="138" t="s">
        <v>3152</v>
      </c>
      <c r="D2333" s="138"/>
      <c r="E2333" s="2">
        <v>0</v>
      </c>
      <c r="F2333" s="2" t="s">
        <v>284</v>
      </c>
      <c r="G2333" s="2" t="s">
        <v>3196</v>
      </c>
      <c r="H2333" s="2" t="s">
        <v>1755</v>
      </c>
      <c r="I2333" s="139" t="s">
        <v>277</v>
      </c>
      <c r="J2333" s="139" t="s">
        <v>277</v>
      </c>
      <c r="K2333" s="139" t="s">
        <v>478</v>
      </c>
      <c r="L2333" s="139" t="s">
        <v>298</v>
      </c>
      <c r="M2333" s="140" t="s">
        <v>8160</v>
      </c>
      <c r="N2333" s="141">
        <v>14.02</v>
      </c>
      <c r="O2333" s="142">
        <f t="shared" si="180"/>
        <v>123</v>
      </c>
      <c r="P2333" s="2">
        <v>123</v>
      </c>
      <c r="Q2333" s="2"/>
      <c r="R2333" s="143" t="e">
        <f t="shared" si="181"/>
        <v>#DIV/0!</v>
      </c>
      <c r="S2333" s="143">
        <f t="shared" si="182"/>
        <v>0</v>
      </c>
      <c r="T2333" s="144">
        <f>IF(P2333="nio",0,IF(P2333&gt;0,VLOOKUP(K2333,'3-Productie normen'!A:W,VLOOKUP(P2333,'3-Productie normen'!$B$37:$C$59,2,FALSE),FALSE)))/VLOOKUP(B2333,'2-Kosten per locatie'!$A$11:$C$31,3,FALSE)</f>
        <v>0</v>
      </c>
      <c r="U2333" s="144">
        <f t="shared" si="183"/>
        <v>0</v>
      </c>
      <c r="V2333" s="145" t="str">
        <f>VLOOKUP(K2333,'3-Productie normen'!A:AG,29,FALSE)</f>
        <v>B</v>
      </c>
      <c r="W2333" s="145"/>
      <c r="X2333" s="146"/>
      <c r="Y2333" s="147">
        <f t="shared" si="184"/>
        <v>1724.46</v>
      </c>
    </row>
    <row r="2334" spans="1:25" s="148" customFormat="1" ht="13.9" customHeight="1">
      <c r="A2334" s="137">
        <v>3188</v>
      </c>
      <c r="B2334" s="138" t="s">
        <v>3151</v>
      </c>
      <c r="C2334" s="138" t="s">
        <v>3152</v>
      </c>
      <c r="D2334" s="138"/>
      <c r="E2334" s="2">
        <v>0</v>
      </c>
      <c r="F2334" s="2" t="s">
        <v>284</v>
      </c>
      <c r="G2334" s="2" t="s">
        <v>3197</v>
      </c>
      <c r="H2334" s="2" t="s">
        <v>246</v>
      </c>
      <c r="I2334" s="139" t="s">
        <v>277</v>
      </c>
      <c r="J2334" s="139" t="s">
        <v>277</v>
      </c>
      <c r="K2334" s="139" t="s">
        <v>478</v>
      </c>
      <c r="L2334" s="139" t="s">
        <v>298</v>
      </c>
      <c r="M2334" s="140" t="s">
        <v>8160</v>
      </c>
      <c r="N2334" s="141">
        <v>10.91</v>
      </c>
      <c r="O2334" s="142">
        <f t="shared" si="180"/>
        <v>123</v>
      </c>
      <c r="P2334" s="2">
        <v>123</v>
      </c>
      <c r="Q2334" s="2"/>
      <c r="R2334" s="143" t="e">
        <f t="shared" si="181"/>
        <v>#DIV/0!</v>
      </c>
      <c r="S2334" s="143">
        <f t="shared" si="182"/>
        <v>0</v>
      </c>
      <c r="T2334" s="144">
        <f>IF(P2334="nio",0,IF(P2334&gt;0,VLOOKUP(K2334,'3-Productie normen'!A:W,VLOOKUP(P2334,'3-Productie normen'!$B$37:$C$59,2,FALSE),FALSE)))/VLOOKUP(B2334,'2-Kosten per locatie'!$A$11:$C$31,3,FALSE)</f>
        <v>0</v>
      </c>
      <c r="U2334" s="144">
        <f t="shared" si="183"/>
        <v>0</v>
      </c>
      <c r="V2334" s="145" t="str">
        <f>VLOOKUP(K2334,'3-Productie normen'!A:AG,29,FALSE)</f>
        <v>B</v>
      </c>
      <c r="W2334" s="145"/>
      <c r="X2334" s="146"/>
      <c r="Y2334" s="147">
        <f t="shared" si="184"/>
        <v>1341.93</v>
      </c>
    </row>
    <row r="2335" spans="1:25" s="148" customFormat="1" ht="13.9" customHeight="1">
      <c r="A2335" s="137">
        <v>3189</v>
      </c>
      <c r="B2335" s="138" t="s">
        <v>3151</v>
      </c>
      <c r="C2335" s="138" t="s">
        <v>3152</v>
      </c>
      <c r="D2335" s="138"/>
      <c r="E2335" s="2">
        <v>0</v>
      </c>
      <c r="F2335" s="2" t="s">
        <v>284</v>
      </c>
      <c r="G2335" s="2" t="s">
        <v>3198</v>
      </c>
      <c r="H2335" s="2" t="s">
        <v>1522</v>
      </c>
      <c r="I2335" s="139" t="s">
        <v>277</v>
      </c>
      <c r="J2335" s="139" t="s">
        <v>277</v>
      </c>
      <c r="K2335" s="139" t="s">
        <v>478</v>
      </c>
      <c r="L2335" s="139" t="s">
        <v>298</v>
      </c>
      <c r="M2335" s="140" t="s">
        <v>8160</v>
      </c>
      <c r="N2335" s="141">
        <v>10.31</v>
      </c>
      <c r="O2335" s="142">
        <f t="shared" si="180"/>
        <v>123</v>
      </c>
      <c r="P2335" s="2">
        <v>123</v>
      </c>
      <c r="Q2335" s="2"/>
      <c r="R2335" s="143" t="e">
        <f t="shared" si="181"/>
        <v>#DIV/0!</v>
      </c>
      <c r="S2335" s="143">
        <f t="shared" si="182"/>
        <v>0</v>
      </c>
      <c r="T2335" s="144">
        <f>IF(P2335="nio",0,IF(P2335&gt;0,VLOOKUP(K2335,'3-Productie normen'!A:W,VLOOKUP(P2335,'3-Productie normen'!$B$37:$C$59,2,FALSE),FALSE)))/VLOOKUP(B2335,'2-Kosten per locatie'!$A$11:$C$31,3,FALSE)</f>
        <v>0</v>
      </c>
      <c r="U2335" s="144">
        <f t="shared" si="183"/>
        <v>0</v>
      </c>
      <c r="V2335" s="145" t="str">
        <f>VLOOKUP(K2335,'3-Productie normen'!A:AG,29,FALSE)</f>
        <v>B</v>
      </c>
      <c r="W2335" s="145"/>
      <c r="X2335" s="146"/>
      <c r="Y2335" s="147">
        <f t="shared" si="184"/>
        <v>1268.1300000000001</v>
      </c>
    </row>
    <row r="2336" spans="1:25" s="148" customFormat="1" ht="13.9" customHeight="1">
      <c r="A2336" s="137">
        <v>3190</v>
      </c>
      <c r="B2336" s="138" t="s">
        <v>3151</v>
      </c>
      <c r="C2336" s="138" t="s">
        <v>3152</v>
      </c>
      <c r="D2336" s="138"/>
      <c r="E2336" s="2">
        <v>0</v>
      </c>
      <c r="F2336" s="2" t="s">
        <v>284</v>
      </c>
      <c r="G2336" s="2" t="s">
        <v>3199</v>
      </c>
      <c r="H2336" s="2" t="s">
        <v>1344</v>
      </c>
      <c r="I2336" s="139" t="s">
        <v>267</v>
      </c>
      <c r="J2336" s="139" t="s">
        <v>267</v>
      </c>
      <c r="K2336" s="139" t="s">
        <v>267</v>
      </c>
      <c r="L2336" s="139" t="s">
        <v>298</v>
      </c>
      <c r="M2336" s="140" t="s">
        <v>8160</v>
      </c>
      <c r="N2336" s="141">
        <v>9.1199999999999992</v>
      </c>
      <c r="O2336" s="142">
        <f t="shared" si="180"/>
        <v>2</v>
      </c>
      <c r="P2336" s="2">
        <v>2</v>
      </c>
      <c r="Q2336" s="2"/>
      <c r="R2336" s="143" t="e">
        <f t="shared" si="181"/>
        <v>#DIV/0!</v>
      </c>
      <c r="S2336" s="143">
        <f t="shared" si="182"/>
        <v>0</v>
      </c>
      <c r="T2336" s="144">
        <f>IF(P2336="nio",0,IF(P2336&gt;0,VLOOKUP(K2336,'3-Productie normen'!A:W,VLOOKUP(P2336,'3-Productie normen'!$B$37:$C$59,2,FALSE),FALSE)))/VLOOKUP(B2336,'2-Kosten per locatie'!$A$11:$C$31,3,FALSE)</f>
        <v>0</v>
      </c>
      <c r="U2336" s="144">
        <f t="shared" si="183"/>
        <v>0</v>
      </c>
      <c r="V2336" s="145" t="str">
        <f>VLOOKUP(K2336,'3-Productie normen'!A:AG,29,FALSE)</f>
        <v>V</v>
      </c>
      <c r="W2336" s="145"/>
      <c r="X2336" s="146"/>
      <c r="Y2336" s="147">
        <f t="shared" si="184"/>
        <v>18.239999999999998</v>
      </c>
    </row>
    <row r="2337" spans="1:25" s="148" customFormat="1" ht="13.9" customHeight="1">
      <c r="A2337" s="137">
        <v>3191</v>
      </c>
      <c r="B2337" s="138" t="s">
        <v>3151</v>
      </c>
      <c r="C2337" s="138" t="s">
        <v>3152</v>
      </c>
      <c r="D2337" s="138"/>
      <c r="E2337" s="2">
        <v>0</v>
      </c>
      <c r="F2337" s="2" t="s">
        <v>284</v>
      </c>
      <c r="G2337" s="2" t="s">
        <v>3200</v>
      </c>
      <c r="H2337" s="2" t="s">
        <v>349</v>
      </c>
      <c r="I2337" s="139" t="s">
        <v>277</v>
      </c>
      <c r="J2337" s="139" t="s">
        <v>337</v>
      </c>
      <c r="K2337" s="139" t="s">
        <v>478</v>
      </c>
      <c r="L2337" s="139" t="s">
        <v>1421</v>
      </c>
      <c r="M2337" s="140"/>
      <c r="N2337" s="141">
        <v>17.32</v>
      </c>
      <c r="O2337" s="142">
        <f t="shared" si="180"/>
        <v>123</v>
      </c>
      <c r="P2337" s="2">
        <v>123</v>
      </c>
      <c r="Q2337" s="2"/>
      <c r="R2337" s="143" t="e">
        <f t="shared" si="181"/>
        <v>#DIV/0!</v>
      </c>
      <c r="S2337" s="143">
        <f t="shared" si="182"/>
        <v>0</v>
      </c>
      <c r="T2337" s="144">
        <f>IF(P2337="nio",0,IF(P2337&gt;0,VLOOKUP(K2337,'3-Productie normen'!A:W,VLOOKUP(P2337,'3-Productie normen'!$B$37:$C$59,2,FALSE),FALSE)))/VLOOKUP(B2337,'2-Kosten per locatie'!$A$11:$C$31,3,FALSE)</f>
        <v>0</v>
      </c>
      <c r="U2337" s="144">
        <f t="shared" si="183"/>
        <v>0</v>
      </c>
      <c r="V2337" s="145" t="str">
        <f>VLOOKUP(K2337,'3-Productie normen'!A:AG,29,FALSE)</f>
        <v>B</v>
      </c>
      <c r="W2337" s="145"/>
      <c r="X2337" s="146"/>
      <c r="Y2337" s="147">
        <f t="shared" si="184"/>
        <v>2130.36</v>
      </c>
    </row>
    <row r="2338" spans="1:25" s="148" customFormat="1" ht="13.9" customHeight="1">
      <c r="A2338" s="137">
        <v>3192</v>
      </c>
      <c r="B2338" s="138" t="s">
        <v>3151</v>
      </c>
      <c r="C2338" s="138" t="s">
        <v>3152</v>
      </c>
      <c r="D2338" s="138"/>
      <c r="E2338" s="2">
        <v>0</v>
      </c>
      <c r="F2338" s="2" t="s">
        <v>284</v>
      </c>
      <c r="G2338" s="2" t="s">
        <v>3201</v>
      </c>
      <c r="H2338" s="2" t="s">
        <v>1547</v>
      </c>
      <c r="I2338" s="139" t="s">
        <v>272</v>
      </c>
      <c r="J2338" s="139" t="s">
        <v>273</v>
      </c>
      <c r="K2338" s="139" t="s">
        <v>612</v>
      </c>
      <c r="L2338" s="139" t="s">
        <v>1421</v>
      </c>
      <c r="M2338" s="140"/>
      <c r="N2338" s="141">
        <v>39.340000000000003</v>
      </c>
      <c r="O2338" s="142">
        <f t="shared" si="180"/>
        <v>205</v>
      </c>
      <c r="P2338" s="2">
        <v>205</v>
      </c>
      <c r="Q2338" s="2"/>
      <c r="R2338" s="143" t="e">
        <f t="shared" si="181"/>
        <v>#DIV/0!</v>
      </c>
      <c r="S2338" s="143">
        <f t="shared" si="182"/>
        <v>0</v>
      </c>
      <c r="T2338" s="144">
        <f>IF(P2338="nio",0,IF(P2338&gt;0,VLOOKUP(K2338,'3-Productie normen'!A:W,VLOOKUP(P2338,'3-Productie normen'!$B$37:$C$59,2,FALSE),FALSE)))/VLOOKUP(B2338,'2-Kosten per locatie'!$A$11:$C$31,3,FALSE)</f>
        <v>0</v>
      </c>
      <c r="U2338" s="144">
        <f t="shared" si="183"/>
        <v>0</v>
      </c>
      <c r="V2338" s="145" t="str">
        <f>VLOOKUP(K2338,'3-Productie normen'!A:AG,29,FALSE)</f>
        <v>L</v>
      </c>
      <c r="W2338" s="145"/>
      <c r="X2338" s="146"/>
      <c r="Y2338" s="147">
        <f t="shared" si="184"/>
        <v>8064.7000000000007</v>
      </c>
    </row>
    <row r="2339" spans="1:25" s="148" customFormat="1" ht="13.9" customHeight="1">
      <c r="A2339" s="137">
        <v>3193</v>
      </c>
      <c r="B2339" s="138" t="s">
        <v>3151</v>
      </c>
      <c r="C2339" s="138" t="s">
        <v>3152</v>
      </c>
      <c r="D2339" s="138"/>
      <c r="E2339" s="2">
        <v>0</v>
      </c>
      <c r="F2339" s="2" t="s">
        <v>284</v>
      </c>
      <c r="G2339" s="2" t="s">
        <v>3202</v>
      </c>
      <c r="H2339" s="2" t="s">
        <v>1547</v>
      </c>
      <c r="I2339" s="139" t="s">
        <v>277</v>
      </c>
      <c r="J2339" s="139" t="s">
        <v>277</v>
      </c>
      <c r="K2339" s="139" t="s">
        <v>478</v>
      </c>
      <c r="L2339" s="139" t="s">
        <v>1421</v>
      </c>
      <c r="M2339" s="140"/>
      <c r="N2339" s="141">
        <v>5.41</v>
      </c>
      <c r="O2339" s="142">
        <f t="shared" si="180"/>
        <v>123</v>
      </c>
      <c r="P2339" s="2">
        <v>123</v>
      </c>
      <c r="Q2339" s="2"/>
      <c r="R2339" s="143" t="e">
        <f t="shared" si="181"/>
        <v>#DIV/0!</v>
      </c>
      <c r="S2339" s="143">
        <f t="shared" si="182"/>
        <v>0</v>
      </c>
      <c r="T2339" s="144">
        <f>IF(P2339="nio",0,IF(P2339&gt;0,VLOOKUP(K2339,'3-Productie normen'!A:W,VLOOKUP(P2339,'3-Productie normen'!$B$37:$C$59,2,FALSE),FALSE)))/VLOOKUP(B2339,'2-Kosten per locatie'!$A$11:$C$31,3,FALSE)</f>
        <v>0</v>
      </c>
      <c r="U2339" s="144">
        <f t="shared" si="183"/>
        <v>0</v>
      </c>
      <c r="V2339" s="145" t="str">
        <f>VLOOKUP(K2339,'3-Productie normen'!A:AG,29,FALSE)</f>
        <v>B</v>
      </c>
      <c r="W2339" s="145"/>
      <c r="X2339" s="146"/>
      <c r="Y2339" s="147">
        <f t="shared" si="184"/>
        <v>665.43000000000006</v>
      </c>
    </row>
    <row r="2340" spans="1:25" s="148" customFormat="1" ht="13.9" customHeight="1">
      <c r="A2340" s="137">
        <v>3194</v>
      </c>
      <c r="B2340" s="138" t="s">
        <v>3151</v>
      </c>
      <c r="C2340" s="138" t="s">
        <v>3152</v>
      </c>
      <c r="D2340" s="138"/>
      <c r="E2340" s="2">
        <v>0</v>
      </c>
      <c r="F2340" s="2" t="s">
        <v>284</v>
      </c>
      <c r="G2340" s="2" t="s">
        <v>3203</v>
      </c>
      <c r="H2340" s="2" t="s">
        <v>356</v>
      </c>
      <c r="I2340" s="139" t="s">
        <v>350</v>
      </c>
      <c r="J2340" s="139" t="s">
        <v>3204</v>
      </c>
      <c r="K2340" s="139" t="s">
        <v>612</v>
      </c>
      <c r="L2340" s="139" t="s">
        <v>298</v>
      </c>
      <c r="M2340" s="140" t="s">
        <v>8160</v>
      </c>
      <c r="N2340" s="141">
        <v>104.29</v>
      </c>
      <c r="O2340" s="142">
        <f t="shared" si="180"/>
        <v>205</v>
      </c>
      <c r="P2340" s="2">
        <v>205</v>
      </c>
      <c r="Q2340" s="2"/>
      <c r="R2340" s="143" t="e">
        <f t="shared" si="181"/>
        <v>#DIV/0!</v>
      </c>
      <c r="S2340" s="143">
        <f t="shared" si="182"/>
        <v>0</v>
      </c>
      <c r="T2340" s="144">
        <f>IF(P2340="nio",0,IF(P2340&gt;0,VLOOKUP(K2340,'3-Productie normen'!A:W,VLOOKUP(P2340,'3-Productie normen'!$B$37:$C$59,2,FALSE),FALSE)))/VLOOKUP(B2340,'2-Kosten per locatie'!$A$11:$C$31,3,FALSE)</f>
        <v>0</v>
      </c>
      <c r="U2340" s="144">
        <f t="shared" si="183"/>
        <v>0</v>
      </c>
      <c r="V2340" s="145" t="str">
        <f>VLOOKUP(K2340,'3-Productie normen'!A:AG,29,FALSE)</f>
        <v>L</v>
      </c>
      <c r="W2340" s="145"/>
      <c r="X2340" s="146"/>
      <c r="Y2340" s="147">
        <f t="shared" si="184"/>
        <v>21379.45</v>
      </c>
    </row>
    <row r="2341" spans="1:25" s="148" customFormat="1" ht="13.9" customHeight="1">
      <c r="A2341" s="137">
        <v>3195</v>
      </c>
      <c r="B2341" s="138" t="s">
        <v>3151</v>
      </c>
      <c r="C2341" s="138" t="s">
        <v>3152</v>
      </c>
      <c r="D2341" s="138"/>
      <c r="E2341" s="2">
        <v>0</v>
      </c>
      <c r="F2341" s="2" t="s">
        <v>372</v>
      </c>
      <c r="G2341" s="2" t="s">
        <v>3205</v>
      </c>
      <c r="H2341" s="2" t="s">
        <v>246</v>
      </c>
      <c r="I2341" s="139" t="s">
        <v>484</v>
      </c>
      <c r="J2341" s="139" t="s">
        <v>56</v>
      </c>
      <c r="K2341" s="139" t="s">
        <v>248</v>
      </c>
      <c r="L2341" s="139" t="s">
        <v>298</v>
      </c>
      <c r="M2341" s="140" t="s">
        <v>8160</v>
      </c>
      <c r="N2341" s="141">
        <v>29.7</v>
      </c>
      <c r="O2341" s="142">
        <f t="shared" si="180"/>
        <v>205</v>
      </c>
      <c r="P2341" s="2">
        <v>205</v>
      </c>
      <c r="Q2341" s="2"/>
      <c r="R2341" s="143" t="e">
        <f t="shared" si="181"/>
        <v>#DIV/0!</v>
      </c>
      <c r="S2341" s="143">
        <f t="shared" si="182"/>
        <v>0</v>
      </c>
      <c r="T2341" s="144">
        <f>IF(P2341="nio",0,IF(P2341&gt;0,VLOOKUP(K2341,'3-Productie normen'!A:W,VLOOKUP(P2341,'3-Productie normen'!$B$37:$C$59,2,FALSE),FALSE)))/VLOOKUP(B2341,'2-Kosten per locatie'!$A$11:$C$31,3,FALSE)</f>
        <v>0</v>
      </c>
      <c r="U2341" s="144">
        <f t="shared" si="183"/>
        <v>0</v>
      </c>
      <c r="V2341" s="145" t="str">
        <f>VLOOKUP(K2341,'3-Productie normen'!A:AG,29,FALSE)</f>
        <v>V</v>
      </c>
      <c r="W2341" s="145"/>
      <c r="X2341" s="146"/>
      <c r="Y2341" s="147">
        <f t="shared" si="184"/>
        <v>6088.5</v>
      </c>
    </row>
    <row r="2342" spans="1:25" s="148" customFormat="1" ht="13.9" customHeight="1">
      <c r="A2342" s="137">
        <v>3196</v>
      </c>
      <c r="B2342" s="138" t="s">
        <v>3151</v>
      </c>
      <c r="C2342" s="138" t="s">
        <v>3152</v>
      </c>
      <c r="D2342" s="138"/>
      <c r="E2342" s="2">
        <v>0</v>
      </c>
      <c r="F2342" s="2" t="s">
        <v>372</v>
      </c>
      <c r="G2342" s="2" t="s">
        <v>3206</v>
      </c>
      <c r="H2342" s="2" t="s">
        <v>246</v>
      </c>
      <c r="I2342" s="139" t="s">
        <v>484</v>
      </c>
      <c r="J2342" s="139" t="s">
        <v>56</v>
      </c>
      <c r="K2342" s="139" t="s">
        <v>248</v>
      </c>
      <c r="L2342" s="139" t="s">
        <v>298</v>
      </c>
      <c r="M2342" s="140" t="s">
        <v>8160</v>
      </c>
      <c r="N2342" s="141">
        <v>30.6</v>
      </c>
      <c r="O2342" s="142">
        <f t="shared" si="180"/>
        <v>205</v>
      </c>
      <c r="P2342" s="2">
        <v>205</v>
      </c>
      <c r="Q2342" s="2"/>
      <c r="R2342" s="143" t="e">
        <f t="shared" si="181"/>
        <v>#DIV/0!</v>
      </c>
      <c r="S2342" s="143">
        <f t="shared" si="182"/>
        <v>0</v>
      </c>
      <c r="T2342" s="144">
        <f>IF(P2342="nio",0,IF(P2342&gt;0,VLOOKUP(K2342,'3-Productie normen'!A:W,VLOOKUP(P2342,'3-Productie normen'!$B$37:$C$59,2,FALSE),FALSE)))/VLOOKUP(B2342,'2-Kosten per locatie'!$A$11:$C$31,3,FALSE)</f>
        <v>0</v>
      </c>
      <c r="U2342" s="144">
        <f t="shared" si="183"/>
        <v>0</v>
      </c>
      <c r="V2342" s="145" t="str">
        <f>VLOOKUP(K2342,'3-Productie normen'!A:AG,29,FALSE)</f>
        <v>V</v>
      </c>
      <c r="W2342" s="145"/>
      <c r="X2342" s="146"/>
      <c r="Y2342" s="147">
        <f t="shared" si="184"/>
        <v>6273</v>
      </c>
    </row>
    <row r="2343" spans="1:25" s="148" customFormat="1" ht="13.9" customHeight="1">
      <c r="A2343" s="137">
        <v>3197</v>
      </c>
      <c r="B2343" s="138" t="s">
        <v>3151</v>
      </c>
      <c r="C2343" s="138" t="s">
        <v>3152</v>
      </c>
      <c r="D2343" s="138"/>
      <c r="E2343" s="2">
        <v>0</v>
      </c>
      <c r="F2343" s="2" t="s">
        <v>372</v>
      </c>
      <c r="G2343" s="2" t="s">
        <v>3207</v>
      </c>
      <c r="H2343" s="2" t="s">
        <v>246</v>
      </c>
      <c r="I2343" s="139" t="s">
        <v>484</v>
      </c>
      <c r="J2343" s="139" t="s">
        <v>57</v>
      </c>
      <c r="K2343" s="139" t="s">
        <v>259</v>
      </c>
      <c r="L2343" s="139" t="s">
        <v>246</v>
      </c>
      <c r="M2343" s="140"/>
      <c r="N2343" s="141">
        <v>1.64</v>
      </c>
      <c r="O2343" s="142">
        <f t="shared" si="180"/>
        <v>0</v>
      </c>
      <c r="P2343" s="2" t="s">
        <v>477</v>
      </c>
      <c r="Q2343" s="2"/>
      <c r="R2343" s="143">
        <f t="shared" si="181"/>
        <v>0</v>
      </c>
      <c r="S2343" s="143">
        <f t="shared" si="182"/>
        <v>0</v>
      </c>
      <c r="T2343" s="144">
        <f>IF(P2343="nio",0,IF(P2343&gt;0,VLOOKUP(K2343,'3-Productie normen'!A:W,VLOOKUP(P2343,'3-Productie normen'!$B$37:$C$59,2,FALSE),FALSE)))/VLOOKUP(B2343,'2-Kosten per locatie'!$A$11:$C$31,3,FALSE)</f>
        <v>0</v>
      </c>
      <c r="U2343" s="144">
        <f t="shared" si="183"/>
        <v>0</v>
      </c>
      <c r="V2343" s="145">
        <f>VLOOKUP(K2343,'3-Productie normen'!A:AG,29,FALSE)</f>
        <v>0</v>
      </c>
      <c r="W2343" s="145"/>
      <c r="X2343" s="146"/>
      <c r="Y2343" s="147">
        <f t="shared" si="184"/>
        <v>0</v>
      </c>
    </row>
    <row r="2344" spans="1:25" s="148" customFormat="1" ht="13.9" customHeight="1">
      <c r="A2344" s="137">
        <v>3198</v>
      </c>
      <c r="B2344" s="138" t="s">
        <v>3151</v>
      </c>
      <c r="C2344" s="138" t="s">
        <v>3152</v>
      </c>
      <c r="D2344" s="138"/>
      <c r="E2344" s="2">
        <v>0</v>
      </c>
      <c r="F2344" s="2" t="s">
        <v>372</v>
      </c>
      <c r="G2344" s="2" t="s">
        <v>3208</v>
      </c>
      <c r="H2344" s="2" t="s">
        <v>246</v>
      </c>
      <c r="I2344" s="139" t="s">
        <v>484</v>
      </c>
      <c r="J2344" s="139" t="s">
        <v>56</v>
      </c>
      <c r="K2344" s="139" t="s">
        <v>248</v>
      </c>
      <c r="L2344" s="139" t="s">
        <v>298</v>
      </c>
      <c r="M2344" s="140" t="s">
        <v>8160</v>
      </c>
      <c r="N2344" s="141">
        <v>29.7</v>
      </c>
      <c r="O2344" s="142">
        <f t="shared" si="180"/>
        <v>205</v>
      </c>
      <c r="P2344" s="2">
        <v>205</v>
      </c>
      <c r="Q2344" s="2"/>
      <c r="R2344" s="143" t="e">
        <f t="shared" si="181"/>
        <v>#DIV/0!</v>
      </c>
      <c r="S2344" s="143">
        <f t="shared" si="182"/>
        <v>0</v>
      </c>
      <c r="T2344" s="144">
        <f>IF(P2344="nio",0,IF(P2344&gt;0,VLOOKUP(K2344,'3-Productie normen'!A:W,VLOOKUP(P2344,'3-Productie normen'!$B$37:$C$59,2,FALSE),FALSE)))/VLOOKUP(B2344,'2-Kosten per locatie'!$A$11:$C$31,3,FALSE)</f>
        <v>0</v>
      </c>
      <c r="U2344" s="144">
        <f t="shared" si="183"/>
        <v>0</v>
      </c>
      <c r="V2344" s="145" t="str">
        <f>VLOOKUP(K2344,'3-Productie normen'!A:AG,29,FALSE)</f>
        <v>V</v>
      </c>
      <c r="W2344" s="145"/>
      <c r="X2344" s="146"/>
      <c r="Y2344" s="147">
        <f t="shared" si="184"/>
        <v>6088.5</v>
      </c>
    </row>
    <row r="2345" spans="1:25" s="148" customFormat="1" ht="13.9" customHeight="1">
      <c r="A2345" s="137">
        <v>3199</v>
      </c>
      <c r="B2345" s="138" t="s">
        <v>3151</v>
      </c>
      <c r="C2345" s="138" t="s">
        <v>3152</v>
      </c>
      <c r="D2345" s="138"/>
      <c r="E2345" s="2">
        <v>0</v>
      </c>
      <c r="F2345" s="2" t="s">
        <v>372</v>
      </c>
      <c r="G2345" s="2" t="s">
        <v>3209</v>
      </c>
      <c r="H2345" s="2" t="s">
        <v>246</v>
      </c>
      <c r="I2345" s="139" t="s">
        <v>491</v>
      </c>
      <c r="J2345" s="139" t="s">
        <v>253</v>
      </c>
      <c r="K2345" s="139" t="s">
        <v>4571</v>
      </c>
      <c r="L2345" s="139" t="s">
        <v>298</v>
      </c>
      <c r="M2345" s="140" t="s">
        <v>8160</v>
      </c>
      <c r="N2345" s="141">
        <v>87.38</v>
      </c>
      <c r="O2345" s="142">
        <f t="shared" si="180"/>
        <v>205</v>
      </c>
      <c r="P2345" s="2">
        <v>205</v>
      </c>
      <c r="Q2345" s="2"/>
      <c r="R2345" s="143" t="e">
        <f t="shared" si="181"/>
        <v>#DIV/0!</v>
      </c>
      <c r="S2345" s="143">
        <f t="shared" si="182"/>
        <v>0</v>
      </c>
      <c r="T2345" s="144">
        <f>IF(P2345="nio",0,IF(P2345&gt;0,VLOOKUP(K2345,'3-Productie normen'!A:W,VLOOKUP(P2345,'3-Productie normen'!$B$37:$C$59,2,FALSE),FALSE)))/VLOOKUP(B2345,'2-Kosten per locatie'!$A$11:$C$31,3,FALSE)</f>
        <v>0</v>
      </c>
      <c r="U2345" s="144">
        <f t="shared" si="183"/>
        <v>0</v>
      </c>
      <c r="V2345" s="145" t="str">
        <f>VLOOKUP(K2345,'3-Productie normen'!A:AG,29,FALSE)</f>
        <v>V</v>
      </c>
      <c r="W2345" s="145"/>
      <c r="X2345" s="146"/>
      <c r="Y2345" s="147">
        <f t="shared" si="184"/>
        <v>17912.899999999998</v>
      </c>
    </row>
    <row r="2346" spans="1:25" s="148" customFormat="1" ht="13.9" customHeight="1">
      <c r="A2346" s="137">
        <v>3200</v>
      </c>
      <c r="B2346" s="138" t="s">
        <v>3151</v>
      </c>
      <c r="C2346" s="138" t="s">
        <v>3152</v>
      </c>
      <c r="D2346" s="138"/>
      <c r="E2346" s="2">
        <v>0</v>
      </c>
      <c r="F2346" s="2" t="s">
        <v>372</v>
      </c>
      <c r="G2346" s="2" t="s">
        <v>3210</v>
      </c>
      <c r="H2346" s="2" t="s">
        <v>246</v>
      </c>
      <c r="I2346" s="139" t="s">
        <v>491</v>
      </c>
      <c r="J2346" s="139" t="s">
        <v>253</v>
      </c>
      <c r="K2346" s="139" t="s">
        <v>4571</v>
      </c>
      <c r="L2346" s="139" t="s">
        <v>1421</v>
      </c>
      <c r="M2346" s="140"/>
      <c r="N2346" s="141">
        <v>111.52</v>
      </c>
      <c r="O2346" s="142">
        <f t="shared" si="180"/>
        <v>205</v>
      </c>
      <c r="P2346" s="2">
        <v>205</v>
      </c>
      <c r="Q2346" s="2"/>
      <c r="R2346" s="143" t="e">
        <f t="shared" si="181"/>
        <v>#DIV/0!</v>
      </c>
      <c r="S2346" s="143">
        <f t="shared" si="182"/>
        <v>0</v>
      </c>
      <c r="T2346" s="144">
        <f>IF(P2346="nio",0,IF(P2346&gt;0,VLOOKUP(K2346,'3-Productie normen'!A:W,VLOOKUP(P2346,'3-Productie normen'!$B$37:$C$59,2,FALSE),FALSE)))/VLOOKUP(B2346,'2-Kosten per locatie'!$A$11:$C$31,3,FALSE)</f>
        <v>0</v>
      </c>
      <c r="U2346" s="144">
        <f t="shared" si="183"/>
        <v>0</v>
      </c>
      <c r="V2346" s="145" t="str">
        <f>VLOOKUP(K2346,'3-Productie normen'!A:AG,29,FALSE)</f>
        <v>V</v>
      </c>
      <c r="W2346" s="145"/>
      <c r="X2346" s="146"/>
      <c r="Y2346" s="147">
        <f t="shared" si="184"/>
        <v>22861.599999999999</v>
      </c>
    </row>
    <row r="2347" spans="1:25" s="148" customFormat="1" ht="13.9" customHeight="1">
      <c r="A2347" s="137">
        <v>3201</v>
      </c>
      <c r="B2347" s="138" t="s">
        <v>3151</v>
      </c>
      <c r="C2347" s="138" t="s">
        <v>3152</v>
      </c>
      <c r="D2347" s="138"/>
      <c r="E2347" s="2">
        <v>0</v>
      </c>
      <c r="F2347" s="2" t="s">
        <v>372</v>
      </c>
      <c r="G2347" s="2" t="s">
        <v>3211</v>
      </c>
      <c r="H2347" s="2" t="s">
        <v>246</v>
      </c>
      <c r="I2347" s="139" t="s">
        <v>491</v>
      </c>
      <c r="J2347" s="139" t="s">
        <v>293</v>
      </c>
      <c r="K2347" s="139" t="s">
        <v>4571</v>
      </c>
      <c r="L2347" s="139" t="s">
        <v>298</v>
      </c>
      <c r="M2347" s="140" t="s">
        <v>8160</v>
      </c>
      <c r="N2347" s="141">
        <v>201.23</v>
      </c>
      <c r="O2347" s="142">
        <f t="shared" si="180"/>
        <v>205</v>
      </c>
      <c r="P2347" s="2">
        <v>205</v>
      </c>
      <c r="Q2347" s="2"/>
      <c r="R2347" s="143" t="e">
        <f t="shared" si="181"/>
        <v>#DIV/0!</v>
      </c>
      <c r="S2347" s="143">
        <f t="shared" si="182"/>
        <v>0</v>
      </c>
      <c r="T2347" s="144">
        <f>IF(P2347="nio",0,IF(P2347&gt;0,VLOOKUP(K2347,'3-Productie normen'!A:W,VLOOKUP(P2347,'3-Productie normen'!$B$37:$C$59,2,FALSE),FALSE)))/VLOOKUP(B2347,'2-Kosten per locatie'!$A$11:$C$31,3,FALSE)</f>
        <v>0</v>
      </c>
      <c r="U2347" s="144">
        <f t="shared" si="183"/>
        <v>0</v>
      </c>
      <c r="V2347" s="145" t="str">
        <f>VLOOKUP(K2347,'3-Productie normen'!A:AG,29,FALSE)</f>
        <v>V</v>
      </c>
      <c r="W2347" s="145"/>
      <c r="X2347" s="146"/>
      <c r="Y2347" s="147">
        <f t="shared" si="184"/>
        <v>41252.15</v>
      </c>
    </row>
    <row r="2348" spans="1:25" s="148" customFormat="1" ht="13.9" customHeight="1">
      <c r="A2348" s="137">
        <v>3202</v>
      </c>
      <c r="B2348" s="138" t="s">
        <v>3151</v>
      </c>
      <c r="C2348" s="138" t="s">
        <v>3152</v>
      </c>
      <c r="D2348" s="138"/>
      <c r="E2348" s="2">
        <v>0</v>
      </c>
      <c r="F2348" s="2" t="s">
        <v>372</v>
      </c>
      <c r="G2348" s="2" t="s">
        <v>3212</v>
      </c>
      <c r="H2348" s="2" t="s">
        <v>246</v>
      </c>
      <c r="I2348" s="139" t="s">
        <v>491</v>
      </c>
      <c r="J2348" s="139" t="s">
        <v>253</v>
      </c>
      <c r="K2348" s="139" t="s">
        <v>4571</v>
      </c>
      <c r="L2348" s="139" t="s">
        <v>298</v>
      </c>
      <c r="M2348" s="140" t="s">
        <v>8160</v>
      </c>
      <c r="N2348" s="141">
        <v>112.43</v>
      </c>
      <c r="O2348" s="142">
        <f t="shared" si="180"/>
        <v>205</v>
      </c>
      <c r="P2348" s="2">
        <v>205</v>
      </c>
      <c r="Q2348" s="2"/>
      <c r="R2348" s="143" t="e">
        <f t="shared" si="181"/>
        <v>#DIV/0!</v>
      </c>
      <c r="S2348" s="143">
        <f t="shared" si="182"/>
        <v>0</v>
      </c>
      <c r="T2348" s="144">
        <f>IF(P2348="nio",0,IF(P2348&gt;0,VLOOKUP(K2348,'3-Productie normen'!A:W,VLOOKUP(P2348,'3-Productie normen'!$B$37:$C$59,2,FALSE),FALSE)))/VLOOKUP(B2348,'2-Kosten per locatie'!$A$11:$C$31,3,FALSE)</f>
        <v>0</v>
      </c>
      <c r="U2348" s="144">
        <f t="shared" si="183"/>
        <v>0</v>
      </c>
      <c r="V2348" s="145" t="str">
        <f>VLOOKUP(K2348,'3-Productie normen'!A:AG,29,FALSE)</f>
        <v>V</v>
      </c>
      <c r="W2348" s="145"/>
      <c r="X2348" s="146"/>
      <c r="Y2348" s="147">
        <f t="shared" si="184"/>
        <v>23048.15</v>
      </c>
    </row>
    <row r="2349" spans="1:25" s="148" customFormat="1" ht="13.9" customHeight="1">
      <c r="A2349" s="137">
        <v>3203</v>
      </c>
      <c r="B2349" s="138" t="s">
        <v>3151</v>
      </c>
      <c r="C2349" s="138" t="s">
        <v>3152</v>
      </c>
      <c r="D2349" s="138"/>
      <c r="E2349" s="2">
        <v>0</v>
      </c>
      <c r="F2349" s="2" t="s">
        <v>372</v>
      </c>
      <c r="G2349" s="2" t="s">
        <v>3213</v>
      </c>
      <c r="H2349" s="2" t="s">
        <v>3214</v>
      </c>
      <c r="I2349" s="139" t="s">
        <v>46</v>
      </c>
      <c r="J2349" s="139" t="s">
        <v>313</v>
      </c>
      <c r="K2349" s="139" t="s">
        <v>259</v>
      </c>
      <c r="L2349" s="139" t="s">
        <v>246</v>
      </c>
      <c r="M2349" s="140"/>
      <c r="N2349" s="141">
        <v>3.5</v>
      </c>
      <c r="O2349" s="142">
        <f t="shared" si="180"/>
        <v>0</v>
      </c>
      <c r="P2349" s="2" t="s">
        <v>477</v>
      </c>
      <c r="Q2349" s="2"/>
      <c r="R2349" s="143">
        <f t="shared" si="181"/>
        <v>0</v>
      </c>
      <c r="S2349" s="143">
        <f t="shared" si="182"/>
        <v>0</v>
      </c>
      <c r="T2349" s="144">
        <f>IF(P2349="nio",0,IF(P2349&gt;0,VLOOKUP(K2349,'3-Productie normen'!A:W,VLOOKUP(P2349,'3-Productie normen'!$B$37:$C$59,2,FALSE),FALSE)))/VLOOKUP(B2349,'2-Kosten per locatie'!$A$11:$C$31,3,FALSE)</f>
        <v>0</v>
      </c>
      <c r="U2349" s="144">
        <f t="shared" si="183"/>
        <v>0</v>
      </c>
      <c r="V2349" s="145">
        <f>VLOOKUP(K2349,'3-Productie normen'!A:AG,29,FALSE)</f>
        <v>0</v>
      </c>
      <c r="W2349" s="145"/>
      <c r="X2349" s="146"/>
      <c r="Y2349" s="147">
        <f t="shared" si="184"/>
        <v>0</v>
      </c>
    </row>
    <row r="2350" spans="1:25" s="148" customFormat="1" ht="13.9" customHeight="1">
      <c r="A2350" s="137">
        <v>3204</v>
      </c>
      <c r="B2350" s="138" t="s">
        <v>3151</v>
      </c>
      <c r="C2350" s="138" t="s">
        <v>3152</v>
      </c>
      <c r="D2350" s="138"/>
      <c r="E2350" s="2">
        <v>0</v>
      </c>
      <c r="F2350" s="2" t="s">
        <v>372</v>
      </c>
      <c r="G2350" s="2" t="s">
        <v>3215</v>
      </c>
      <c r="H2350" s="2" t="s">
        <v>246</v>
      </c>
      <c r="I2350" s="139" t="s">
        <v>257</v>
      </c>
      <c r="J2350" s="139" t="s">
        <v>495</v>
      </c>
      <c r="K2350" s="139" t="s">
        <v>259</v>
      </c>
      <c r="L2350" s="139" t="s">
        <v>246</v>
      </c>
      <c r="M2350" s="140"/>
      <c r="N2350" s="141">
        <v>0.68</v>
      </c>
      <c r="O2350" s="142">
        <f t="shared" si="180"/>
        <v>0</v>
      </c>
      <c r="P2350" s="2" t="s">
        <v>477</v>
      </c>
      <c r="Q2350" s="2"/>
      <c r="R2350" s="143">
        <f t="shared" si="181"/>
        <v>0</v>
      </c>
      <c r="S2350" s="143">
        <f t="shared" si="182"/>
        <v>0</v>
      </c>
      <c r="T2350" s="144">
        <f>IF(P2350="nio",0,IF(P2350&gt;0,VLOOKUP(K2350,'3-Productie normen'!A:W,VLOOKUP(P2350,'3-Productie normen'!$B$37:$C$59,2,FALSE),FALSE)))/VLOOKUP(B2350,'2-Kosten per locatie'!$A$11:$C$31,3,FALSE)</f>
        <v>0</v>
      </c>
      <c r="U2350" s="144">
        <f t="shared" si="183"/>
        <v>0</v>
      </c>
      <c r="V2350" s="145">
        <f>VLOOKUP(K2350,'3-Productie normen'!A:AG,29,FALSE)</f>
        <v>0</v>
      </c>
      <c r="W2350" s="145"/>
      <c r="X2350" s="146"/>
      <c r="Y2350" s="147">
        <f t="shared" si="184"/>
        <v>0</v>
      </c>
    </row>
    <row r="2351" spans="1:25" s="148" customFormat="1" ht="13.9" customHeight="1">
      <c r="A2351" s="137">
        <v>3205</v>
      </c>
      <c r="B2351" s="138" t="s">
        <v>3151</v>
      </c>
      <c r="C2351" s="138" t="s">
        <v>3152</v>
      </c>
      <c r="D2351" s="138"/>
      <c r="E2351" s="2">
        <v>0</v>
      </c>
      <c r="F2351" s="2" t="s">
        <v>372</v>
      </c>
      <c r="G2351" s="2" t="s">
        <v>3216</v>
      </c>
      <c r="H2351" s="2" t="s">
        <v>246</v>
      </c>
      <c r="I2351" s="139" t="s">
        <v>272</v>
      </c>
      <c r="J2351" s="139" t="s">
        <v>303</v>
      </c>
      <c r="K2351" s="139" t="s">
        <v>50</v>
      </c>
      <c r="L2351" s="139" t="s">
        <v>298</v>
      </c>
      <c r="M2351" s="140" t="s">
        <v>8160</v>
      </c>
      <c r="N2351" s="141">
        <v>2.93</v>
      </c>
      <c r="O2351" s="142">
        <f t="shared" si="180"/>
        <v>205</v>
      </c>
      <c r="P2351" s="2">
        <v>205</v>
      </c>
      <c r="Q2351" s="2"/>
      <c r="R2351" s="143" t="e">
        <f t="shared" si="181"/>
        <v>#DIV/0!</v>
      </c>
      <c r="S2351" s="143">
        <f t="shared" si="182"/>
        <v>0</v>
      </c>
      <c r="T2351" s="144">
        <f>IF(P2351="nio",0,IF(P2351&gt;0,VLOOKUP(K2351,'3-Productie normen'!A:W,VLOOKUP(P2351,'3-Productie normen'!$B$37:$C$59,2,FALSE),FALSE)))/VLOOKUP(B2351,'2-Kosten per locatie'!$A$11:$C$31,3,FALSE)</f>
        <v>0</v>
      </c>
      <c r="U2351" s="144">
        <f t="shared" si="183"/>
        <v>0</v>
      </c>
      <c r="V2351" s="145" t="str">
        <f>VLOOKUP(K2351,'3-Productie normen'!A:AG,29,FALSE)</f>
        <v>V</v>
      </c>
      <c r="W2351" s="145"/>
      <c r="X2351" s="146"/>
      <c r="Y2351" s="147">
        <f t="shared" si="184"/>
        <v>600.65</v>
      </c>
    </row>
    <row r="2352" spans="1:25" s="148" customFormat="1" ht="13.9" customHeight="1">
      <c r="A2352" s="137">
        <v>3206</v>
      </c>
      <c r="B2352" s="138" t="s">
        <v>3151</v>
      </c>
      <c r="C2352" s="138" t="s">
        <v>3152</v>
      </c>
      <c r="D2352" s="138"/>
      <c r="E2352" s="2">
        <v>0</v>
      </c>
      <c r="F2352" s="2" t="s">
        <v>372</v>
      </c>
      <c r="G2352" s="2" t="s">
        <v>3217</v>
      </c>
      <c r="H2352" s="2" t="s">
        <v>3218</v>
      </c>
      <c r="I2352" s="139" t="s">
        <v>257</v>
      </c>
      <c r="J2352" s="139" t="s">
        <v>495</v>
      </c>
      <c r="K2352" s="139" t="s">
        <v>259</v>
      </c>
      <c r="L2352" s="139" t="s">
        <v>246</v>
      </c>
      <c r="M2352" s="140"/>
      <c r="N2352" s="141">
        <v>0.68</v>
      </c>
      <c r="O2352" s="142">
        <f t="shared" si="180"/>
        <v>0</v>
      </c>
      <c r="P2352" s="2" t="s">
        <v>477</v>
      </c>
      <c r="Q2352" s="2"/>
      <c r="R2352" s="143">
        <f t="shared" si="181"/>
        <v>0</v>
      </c>
      <c r="S2352" s="143">
        <f t="shared" si="182"/>
        <v>0</v>
      </c>
      <c r="T2352" s="144">
        <f>IF(P2352="nio",0,IF(P2352&gt;0,VLOOKUP(K2352,'3-Productie normen'!A:W,VLOOKUP(P2352,'3-Productie normen'!$B$37:$C$59,2,FALSE),FALSE)))/VLOOKUP(B2352,'2-Kosten per locatie'!$A$11:$C$31,3,FALSE)</f>
        <v>0</v>
      </c>
      <c r="U2352" s="144">
        <f t="shared" si="183"/>
        <v>0</v>
      </c>
      <c r="V2352" s="145">
        <f>VLOOKUP(K2352,'3-Productie normen'!A:AG,29,FALSE)</f>
        <v>0</v>
      </c>
      <c r="W2352" s="145"/>
      <c r="X2352" s="146"/>
      <c r="Y2352" s="147">
        <f t="shared" si="184"/>
        <v>0</v>
      </c>
    </row>
    <row r="2353" spans="1:25" s="148" customFormat="1" ht="13.9" customHeight="1">
      <c r="A2353" s="137">
        <v>3207</v>
      </c>
      <c r="B2353" s="138" t="s">
        <v>3151</v>
      </c>
      <c r="C2353" s="138" t="s">
        <v>3152</v>
      </c>
      <c r="D2353" s="138"/>
      <c r="E2353" s="2">
        <v>0</v>
      </c>
      <c r="F2353" s="2" t="s">
        <v>372</v>
      </c>
      <c r="G2353" s="2" t="s">
        <v>3219</v>
      </c>
      <c r="H2353" s="2" t="s">
        <v>246</v>
      </c>
      <c r="I2353" s="139" t="s">
        <v>257</v>
      </c>
      <c r="J2353" s="139" t="s">
        <v>381</v>
      </c>
      <c r="K2353" s="139" t="s">
        <v>259</v>
      </c>
      <c r="L2353" s="139" t="s">
        <v>298</v>
      </c>
      <c r="M2353" s="140"/>
      <c r="N2353" s="141">
        <v>4.59</v>
      </c>
      <c r="O2353" s="142">
        <f t="shared" si="180"/>
        <v>0</v>
      </c>
      <c r="P2353" s="2" t="s">
        <v>477</v>
      </c>
      <c r="Q2353" s="2"/>
      <c r="R2353" s="143">
        <f t="shared" si="181"/>
        <v>0</v>
      </c>
      <c r="S2353" s="143">
        <f t="shared" si="182"/>
        <v>0</v>
      </c>
      <c r="T2353" s="144">
        <f>IF(P2353="nio",0,IF(P2353&gt;0,VLOOKUP(K2353,'3-Productie normen'!A:W,VLOOKUP(P2353,'3-Productie normen'!$B$37:$C$59,2,FALSE),FALSE)))/VLOOKUP(B2353,'2-Kosten per locatie'!$A$11:$C$31,3,FALSE)</f>
        <v>0</v>
      </c>
      <c r="U2353" s="144">
        <f t="shared" si="183"/>
        <v>0</v>
      </c>
      <c r="V2353" s="145">
        <f>VLOOKUP(K2353,'3-Productie normen'!A:AG,29,FALSE)</f>
        <v>0</v>
      </c>
      <c r="W2353" s="145"/>
      <c r="X2353" s="146"/>
      <c r="Y2353" s="147">
        <f t="shared" si="184"/>
        <v>0</v>
      </c>
    </row>
    <row r="2354" spans="1:25" s="148" customFormat="1" ht="13.9" customHeight="1">
      <c r="A2354" s="137">
        <v>3208</v>
      </c>
      <c r="B2354" s="138" t="s">
        <v>3151</v>
      </c>
      <c r="C2354" s="138" t="s">
        <v>3152</v>
      </c>
      <c r="D2354" s="138"/>
      <c r="E2354" s="2">
        <v>0</v>
      </c>
      <c r="F2354" s="2" t="s">
        <v>372</v>
      </c>
      <c r="G2354" s="2" t="s">
        <v>3220</v>
      </c>
      <c r="H2354" s="2" t="s">
        <v>246</v>
      </c>
      <c r="I2354" s="139" t="s">
        <v>257</v>
      </c>
      <c r="J2354" s="139" t="s">
        <v>318</v>
      </c>
      <c r="K2354" s="139" t="s">
        <v>259</v>
      </c>
      <c r="L2354" s="139" t="s">
        <v>246</v>
      </c>
      <c r="M2354" s="140"/>
      <c r="N2354" s="141">
        <v>6.14</v>
      </c>
      <c r="O2354" s="142">
        <f t="shared" si="180"/>
        <v>0</v>
      </c>
      <c r="P2354" s="2" t="s">
        <v>477</v>
      </c>
      <c r="Q2354" s="2"/>
      <c r="R2354" s="143">
        <f t="shared" si="181"/>
        <v>0</v>
      </c>
      <c r="S2354" s="143">
        <f t="shared" si="182"/>
        <v>0</v>
      </c>
      <c r="T2354" s="144">
        <f>IF(P2354="nio",0,IF(P2354&gt;0,VLOOKUP(K2354,'3-Productie normen'!A:W,VLOOKUP(P2354,'3-Productie normen'!$B$37:$C$59,2,FALSE),FALSE)))/VLOOKUP(B2354,'2-Kosten per locatie'!$A$11:$C$31,3,FALSE)</f>
        <v>0</v>
      </c>
      <c r="U2354" s="144">
        <f t="shared" si="183"/>
        <v>0</v>
      </c>
      <c r="V2354" s="145">
        <f>VLOOKUP(K2354,'3-Productie normen'!A:AG,29,FALSE)</f>
        <v>0</v>
      </c>
      <c r="W2354" s="145"/>
      <c r="X2354" s="146"/>
      <c r="Y2354" s="147">
        <f t="shared" si="184"/>
        <v>0</v>
      </c>
    </row>
    <row r="2355" spans="1:25" s="148" customFormat="1" ht="13.9" customHeight="1">
      <c r="A2355" s="137">
        <v>3209</v>
      </c>
      <c r="B2355" s="138" t="s">
        <v>3151</v>
      </c>
      <c r="C2355" s="138" t="s">
        <v>3152</v>
      </c>
      <c r="D2355" s="138"/>
      <c r="E2355" s="2">
        <v>0</v>
      </c>
      <c r="F2355" s="2" t="s">
        <v>372</v>
      </c>
      <c r="G2355" s="2" t="s">
        <v>3221</v>
      </c>
      <c r="H2355" s="2" t="s">
        <v>246</v>
      </c>
      <c r="I2355" s="139" t="s">
        <v>257</v>
      </c>
      <c r="J2355" s="139" t="s">
        <v>318</v>
      </c>
      <c r="K2355" s="139" t="s">
        <v>259</v>
      </c>
      <c r="L2355" s="139" t="s">
        <v>246</v>
      </c>
      <c r="M2355" s="140"/>
      <c r="N2355" s="141">
        <v>7.24</v>
      </c>
      <c r="O2355" s="142">
        <f t="shared" si="180"/>
        <v>0</v>
      </c>
      <c r="P2355" s="2" t="s">
        <v>477</v>
      </c>
      <c r="Q2355" s="2"/>
      <c r="R2355" s="143">
        <f t="shared" si="181"/>
        <v>0</v>
      </c>
      <c r="S2355" s="143">
        <f t="shared" si="182"/>
        <v>0</v>
      </c>
      <c r="T2355" s="144">
        <f>IF(P2355="nio",0,IF(P2355&gt;0,VLOOKUP(K2355,'3-Productie normen'!A:W,VLOOKUP(P2355,'3-Productie normen'!$B$37:$C$59,2,FALSE),FALSE)))/VLOOKUP(B2355,'2-Kosten per locatie'!$A$11:$C$31,3,FALSE)</f>
        <v>0</v>
      </c>
      <c r="U2355" s="144">
        <f t="shared" si="183"/>
        <v>0</v>
      </c>
      <c r="V2355" s="145">
        <f>VLOOKUP(K2355,'3-Productie normen'!A:AG,29,FALSE)</f>
        <v>0</v>
      </c>
      <c r="W2355" s="145"/>
      <c r="X2355" s="146"/>
      <c r="Y2355" s="147">
        <f t="shared" si="184"/>
        <v>0</v>
      </c>
    </row>
    <row r="2356" spans="1:25" s="148" customFormat="1" ht="13.9" customHeight="1">
      <c r="A2356" s="137">
        <v>3210</v>
      </c>
      <c r="B2356" s="138" t="s">
        <v>3151</v>
      </c>
      <c r="C2356" s="138" t="s">
        <v>3152</v>
      </c>
      <c r="D2356" s="138"/>
      <c r="E2356" s="2">
        <v>0</v>
      </c>
      <c r="F2356" s="2" t="s">
        <v>372</v>
      </c>
      <c r="G2356" s="2" t="s">
        <v>3222</v>
      </c>
      <c r="H2356" s="2" t="s">
        <v>246</v>
      </c>
      <c r="I2356" s="139" t="s">
        <v>257</v>
      </c>
      <c r="J2356" s="139" t="s">
        <v>318</v>
      </c>
      <c r="K2356" s="139" t="s">
        <v>259</v>
      </c>
      <c r="L2356" s="139" t="s">
        <v>246</v>
      </c>
      <c r="M2356" s="140"/>
      <c r="N2356" s="141">
        <v>1.28</v>
      </c>
      <c r="O2356" s="142">
        <f t="shared" ref="O2356:O2419" si="185">SUM(P2356:Q2356)</f>
        <v>0</v>
      </c>
      <c r="P2356" s="2" t="s">
        <v>477</v>
      </c>
      <c r="Q2356" s="2"/>
      <c r="R2356" s="143">
        <f t="shared" ref="R2356:R2419" si="186">IF(P2356="nio",0,IF(P2356&gt;0,P2356*N2356/T2356,0))</f>
        <v>0</v>
      </c>
      <c r="S2356" s="143">
        <f t="shared" ref="S2356:S2419" si="187">IF(Q2356&gt;0,Q2356*N2356/U2356,0)</f>
        <v>0</v>
      </c>
      <c r="T2356" s="144">
        <f>IF(P2356="nio",0,IF(P2356&gt;0,VLOOKUP(K2356,'3-Productie normen'!A:W,VLOOKUP(P2356,'3-Productie normen'!$B$37:$C$59,2,FALSE),FALSE)))/VLOOKUP(B2356,'2-Kosten per locatie'!$A$11:$C$31,3,FALSE)</f>
        <v>0</v>
      </c>
      <c r="U2356" s="144">
        <f t="shared" ref="U2356:U2419" si="188">IF(Q2356&gt;0,T2356*$U$8,0)</f>
        <v>0</v>
      </c>
      <c r="V2356" s="145">
        <f>VLOOKUP(K2356,'3-Productie normen'!A:AG,29,FALSE)</f>
        <v>0</v>
      </c>
      <c r="W2356" s="145"/>
      <c r="X2356" s="146"/>
      <c r="Y2356" s="147">
        <f t="shared" ref="Y2356:Y2419" si="189">O2356*N2356</f>
        <v>0</v>
      </c>
    </row>
    <row r="2357" spans="1:25" s="148" customFormat="1" ht="13.9" customHeight="1">
      <c r="A2357" s="137">
        <v>3211</v>
      </c>
      <c r="B2357" s="138" t="s">
        <v>3151</v>
      </c>
      <c r="C2357" s="138" t="s">
        <v>3152</v>
      </c>
      <c r="D2357" s="138"/>
      <c r="E2357" s="2">
        <v>0</v>
      </c>
      <c r="F2357" s="2" t="s">
        <v>372</v>
      </c>
      <c r="G2357" s="2" t="s">
        <v>3223</v>
      </c>
      <c r="H2357" s="2" t="s">
        <v>246</v>
      </c>
      <c r="I2357" s="139" t="s">
        <v>257</v>
      </c>
      <c r="J2357" s="139" t="s">
        <v>318</v>
      </c>
      <c r="K2357" s="139" t="s">
        <v>259</v>
      </c>
      <c r="L2357" s="139" t="s">
        <v>246</v>
      </c>
      <c r="M2357" s="140"/>
      <c r="N2357" s="141">
        <v>0.6</v>
      </c>
      <c r="O2357" s="142">
        <f t="shared" si="185"/>
        <v>0</v>
      </c>
      <c r="P2357" s="2" t="s">
        <v>477</v>
      </c>
      <c r="Q2357" s="2"/>
      <c r="R2357" s="143">
        <f t="shared" si="186"/>
        <v>0</v>
      </c>
      <c r="S2357" s="143">
        <f t="shared" si="187"/>
        <v>0</v>
      </c>
      <c r="T2357" s="144">
        <f>IF(P2357="nio",0,IF(P2357&gt;0,VLOOKUP(K2357,'3-Productie normen'!A:W,VLOOKUP(P2357,'3-Productie normen'!$B$37:$C$59,2,FALSE),FALSE)))/VLOOKUP(B2357,'2-Kosten per locatie'!$A$11:$C$31,3,FALSE)</f>
        <v>0</v>
      </c>
      <c r="U2357" s="144">
        <f t="shared" si="188"/>
        <v>0</v>
      </c>
      <c r="V2357" s="145">
        <f>VLOOKUP(K2357,'3-Productie normen'!A:AG,29,FALSE)</f>
        <v>0</v>
      </c>
      <c r="W2357" s="145"/>
      <c r="X2357" s="146"/>
      <c r="Y2357" s="147">
        <f t="shared" si="189"/>
        <v>0</v>
      </c>
    </row>
    <row r="2358" spans="1:25" s="148" customFormat="1" ht="13.9" customHeight="1">
      <c r="A2358" s="137">
        <v>3212</v>
      </c>
      <c r="B2358" s="138" t="s">
        <v>3151</v>
      </c>
      <c r="C2358" s="138" t="s">
        <v>3152</v>
      </c>
      <c r="D2358" s="138"/>
      <c r="E2358" s="2">
        <v>0</v>
      </c>
      <c r="F2358" s="2" t="s">
        <v>372</v>
      </c>
      <c r="G2358" s="2" t="s">
        <v>3224</v>
      </c>
      <c r="H2358" s="2" t="s">
        <v>3225</v>
      </c>
      <c r="I2358" s="139" t="s">
        <v>46</v>
      </c>
      <c r="J2358" s="139" t="s">
        <v>320</v>
      </c>
      <c r="K2358" s="139" t="s">
        <v>321</v>
      </c>
      <c r="L2358" s="139" t="s">
        <v>314</v>
      </c>
      <c r="M2358" s="140"/>
      <c r="N2358" s="141">
        <v>1.92</v>
      </c>
      <c r="O2358" s="142">
        <f t="shared" si="185"/>
        <v>410</v>
      </c>
      <c r="P2358" s="2">
        <v>205</v>
      </c>
      <c r="Q2358" s="2">
        <v>205</v>
      </c>
      <c r="R2358" s="143" t="e">
        <f t="shared" si="186"/>
        <v>#DIV/0!</v>
      </c>
      <c r="S2358" s="143" t="e">
        <f t="shared" si="187"/>
        <v>#DIV/0!</v>
      </c>
      <c r="T2358" s="144">
        <f>IF(P2358="nio",0,IF(P2358&gt;0,VLOOKUP(K2358,'3-Productie normen'!A:W,VLOOKUP(P2358,'3-Productie normen'!$B$37:$C$59,2,FALSE),FALSE)))/VLOOKUP(B2358,'2-Kosten per locatie'!$A$11:$C$31,3,FALSE)</f>
        <v>0</v>
      </c>
      <c r="U2358" s="144">
        <f t="shared" si="188"/>
        <v>0</v>
      </c>
      <c r="V2358" s="145" t="str">
        <f>VLOOKUP(K2358,'3-Productie normen'!A:AG,29,FALSE)</f>
        <v>S</v>
      </c>
      <c r="W2358" s="145"/>
      <c r="X2358" s="146"/>
      <c r="Y2358" s="147">
        <f t="shared" si="189"/>
        <v>787.19999999999993</v>
      </c>
    </row>
    <row r="2359" spans="1:25" s="148" customFormat="1" ht="13.9" customHeight="1">
      <c r="A2359" s="137">
        <v>3213</v>
      </c>
      <c r="B2359" s="138" t="s">
        <v>3151</v>
      </c>
      <c r="C2359" s="138" t="s">
        <v>3152</v>
      </c>
      <c r="D2359" s="138"/>
      <c r="E2359" s="2">
        <v>0</v>
      </c>
      <c r="F2359" s="2" t="s">
        <v>372</v>
      </c>
      <c r="G2359" s="2" t="s">
        <v>3226</v>
      </c>
      <c r="H2359" s="2" t="s">
        <v>246</v>
      </c>
      <c r="I2359" s="139" t="s">
        <v>46</v>
      </c>
      <c r="J2359" s="139" t="s">
        <v>323</v>
      </c>
      <c r="K2359" s="139" t="s">
        <v>321</v>
      </c>
      <c r="L2359" s="139" t="s">
        <v>314</v>
      </c>
      <c r="M2359" s="140"/>
      <c r="N2359" s="141">
        <v>0.91</v>
      </c>
      <c r="O2359" s="142">
        <f t="shared" si="185"/>
        <v>410</v>
      </c>
      <c r="P2359" s="2">
        <v>205</v>
      </c>
      <c r="Q2359" s="2">
        <v>205</v>
      </c>
      <c r="R2359" s="143" t="e">
        <f t="shared" si="186"/>
        <v>#DIV/0!</v>
      </c>
      <c r="S2359" s="143" t="e">
        <f t="shared" si="187"/>
        <v>#DIV/0!</v>
      </c>
      <c r="T2359" s="144">
        <f>IF(P2359="nio",0,IF(P2359&gt;0,VLOOKUP(K2359,'3-Productie normen'!A:W,VLOOKUP(P2359,'3-Productie normen'!$B$37:$C$59,2,FALSE),FALSE)))/VLOOKUP(B2359,'2-Kosten per locatie'!$A$11:$C$31,3,FALSE)</f>
        <v>0</v>
      </c>
      <c r="U2359" s="144">
        <f t="shared" si="188"/>
        <v>0</v>
      </c>
      <c r="V2359" s="145" t="str">
        <f>VLOOKUP(K2359,'3-Productie normen'!A:AG,29,FALSE)</f>
        <v>S</v>
      </c>
      <c r="W2359" s="145"/>
      <c r="X2359" s="146"/>
      <c r="Y2359" s="147">
        <f t="shared" si="189"/>
        <v>373.1</v>
      </c>
    </row>
    <row r="2360" spans="1:25" s="148" customFormat="1" ht="13.9" customHeight="1">
      <c r="A2360" s="137">
        <v>3214</v>
      </c>
      <c r="B2360" s="138" t="s">
        <v>3151</v>
      </c>
      <c r="C2360" s="138" t="s">
        <v>3152</v>
      </c>
      <c r="D2360" s="138"/>
      <c r="E2360" s="2">
        <v>0</v>
      </c>
      <c r="F2360" s="2" t="s">
        <v>372</v>
      </c>
      <c r="G2360" s="2" t="s">
        <v>3227</v>
      </c>
      <c r="H2360" s="2" t="s">
        <v>3228</v>
      </c>
      <c r="I2360" s="139" t="s">
        <v>46</v>
      </c>
      <c r="J2360" s="139" t="s">
        <v>320</v>
      </c>
      <c r="K2360" s="139" t="s">
        <v>321</v>
      </c>
      <c r="L2360" s="139" t="s">
        <v>314</v>
      </c>
      <c r="M2360" s="140"/>
      <c r="N2360" s="141">
        <v>1.92</v>
      </c>
      <c r="O2360" s="142">
        <f t="shared" si="185"/>
        <v>410</v>
      </c>
      <c r="P2360" s="2">
        <v>205</v>
      </c>
      <c r="Q2360" s="2">
        <v>205</v>
      </c>
      <c r="R2360" s="143" t="e">
        <f t="shared" si="186"/>
        <v>#DIV/0!</v>
      </c>
      <c r="S2360" s="143" t="e">
        <f t="shared" si="187"/>
        <v>#DIV/0!</v>
      </c>
      <c r="T2360" s="144">
        <f>IF(P2360="nio",0,IF(P2360&gt;0,VLOOKUP(K2360,'3-Productie normen'!A:W,VLOOKUP(P2360,'3-Productie normen'!$B$37:$C$59,2,FALSE),FALSE)))/VLOOKUP(B2360,'2-Kosten per locatie'!$A$11:$C$31,3,FALSE)</f>
        <v>0</v>
      </c>
      <c r="U2360" s="144">
        <f t="shared" si="188"/>
        <v>0</v>
      </c>
      <c r="V2360" s="145" t="str">
        <f>VLOOKUP(K2360,'3-Productie normen'!A:AG,29,FALSE)</f>
        <v>S</v>
      </c>
      <c r="W2360" s="145"/>
      <c r="X2360" s="146"/>
      <c r="Y2360" s="147">
        <f t="shared" si="189"/>
        <v>787.19999999999993</v>
      </c>
    </row>
    <row r="2361" spans="1:25" s="148" customFormat="1" ht="13.9" customHeight="1">
      <c r="A2361" s="137">
        <v>3215</v>
      </c>
      <c r="B2361" s="138" t="s">
        <v>3151</v>
      </c>
      <c r="C2361" s="138" t="s">
        <v>3152</v>
      </c>
      <c r="D2361" s="138"/>
      <c r="E2361" s="2">
        <v>0</v>
      </c>
      <c r="F2361" s="2" t="s">
        <v>372</v>
      </c>
      <c r="G2361" s="2" t="s">
        <v>3229</v>
      </c>
      <c r="H2361" s="2" t="s">
        <v>246</v>
      </c>
      <c r="I2361" s="139" t="s">
        <v>46</v>
      </c>
      <c r="J2361" s="139" t="s">
        <v>323</v>
      </c>
      <c r="K2361" s="139" t="s">
        <v>321</v>
      </c>
      <c r="L2361" s="139" t="s">
        <v>314</v>
      </c>
      <c r="M2361" s="140"/>
      <c r="N2361" s="141">
        <v>0.91</v>
      </c>
      <c r="O2361" s="142">
        <f t="shared" si="185"/>
        <v>410</v>
      </c>
      <c r="P2361" s="2">
        <v>205</v>
      </c>
      <c r="Q2361" s="2">
        <v>205</v>
      </c>
      <c r="R2361" s="143" t="e">
        <f t="shared" si="186"/>
        <v>#DIV/0!</v>
      </c>
      <c r="S2361" s="143" t="e">
        <f t="shared" si="187"/>
        <v>#DIV/0!</v>
      </c>
      <c r="T2361" s="144">
        <f>IF(P2361="nio",0,IF(P2361&gt;0,VLOOKUP(K2361,'3-Productie normen'!A:W,VLOOKUP(P2361,'3-Productie normen'!$B$37:$C$59,2,FALSE),FALSE)))/VLOOKUP(B2361,'2-Kosten per locatie'!$A$11:$C$31,3,FALSE)</f>
        <v>0</v>
      </c>
      <c r="U2361" s="144">
        <f t="shared" si="188"/>
        <v>0</v>
      </c>
      <c r="V2361" s="145" t="str">
        <f>VLOOKUP(K2361,'3-Productie normen'!A:AG,29,FALSE)</f>
        <v>S</v>
      </c>
      <c r="W2361" s="145"/>
      <c r="X2361" s="146"/>
      <c r="Y2361" s="147">
        <f t="shared" si="189"/>
        <v>373.1</v>
      </c>
    </row>
    <row r="2362" spans="1:25" s="148" customFormat="1" ht="13.9" customHeight="1">
      <c r="A2362" s="137">
        <v>3216</v>
      </c>
      <c r="B2362" s="138" t="s">
        <v>3151</v>
      </c>
      <c r="C2362" s="138" t="s">
        <v>3152</v>
      </c>
      <c r="D2362" s="138"/>
      <c r="E2362" s="2">
        <v>0</v>
      </c>
      <c r="F2362" s="2" t="s">
        <v>372</v>
      </c>
      <c r="G2362" s="2" t="s">
        <v>3230</v>
      </c>
      <c r="H2362" s="2" t="s">
        <v>246</v>
      </c>
      <c r="I2362" s="139" t="s">
        <v>46</v>
      </c>
      <c r="J2362" s="139" t="s">
        <v>320</v>
      </c>
      <c r="K2362" s="139" t="s">
        <v>321</v>
      </c>
      <c r="L2362" s="139" t="s">
        <v>314</v>
      </c>
      <c r="M2362" s="140"/>
      <c r="N2362" s="141">
        <v>6</v>
      </c>
      <c r="O2362" s="142">
        <f t="shared" si="185"/>
        <v>410</v>
      </c>
      <c r="P2362" s="2">
        <v>205</v>
      </c>
      <c r="Q2362" s="2">
        <v>205</v>
      </c>
      <c r="R2362" s="143" t="e">
        <f t="shared" si="186"/>
        <v>#DIV/0!</v>
      </c>
      <c r="S2362" s="143" t="e">
        <f t="shared" si="187"/>
        <v>#DIV/0!</v>
      </c>
      <c r="T2362" s="144">
        <f>IF(P2362="nio",0,IF(P2362&gt;0,VLOOKUP(K2362,'3-Productie normen'!A:W,VLOOKUP(P2362,'3-Productie normen'!$B$37:$C$59,2,FALSE),FALSE)))/VLOOKUP(B2362,'2-Kosten per locatie'!$A$11:$C$31,3,FALSE)</f>
        <v>0</v>
      </c>
      <c r="U2362" s="144">
        <f t="shared" si="188"/>
        <v>0</v>
      </c>
      <c r="V2362" s="145" t="str">
        <f>VLOOKUP(K2362,'3-Productie normen'!A:AG,29,FALSE)</f>
        <v>S</v>
      </c>
      <c r="W2362" s="145"/>
      <c r="X2362" s="146"/>
      <c r="Y2362" s="147">
        <f t="shared" si="189"/>
        <v>2460</v>
      </c>
    </row>
    <row r="2363" spans="1:25" s="148" customFormat="1" ht="13.9" customHeight="1">
      <c r="A2363" s="137">
        <v>3217</v>
      </c>
      <c r="B2363" s="138" t="s">
        <v>3151</v>
      </c>
      <c r="C2363" s="138" t="s">
        <v>3152</v>
      </c>
      <c r="D2363" s="138"/>
      <c r="E2363" s="2">
        <v>0</v>
      </c>
      <c r="F2363" s="2" t="s">
        <v>372</v>
      </c>
      <c r="G2363" s="2" t="s">
        <v>3231</v>
      </c>
      <c r="H2363" s="2" t="s">
        <v>246</v>
      </c>
      <c r="I2363" s="139" t="s">
        <v>46</v>
      </c>
      <c r="J2363" s="139" t="s">
        <v>323</v>
      </c>
      <c r="K2363" s="139" t="s">
        <v>321</v>
      </c>
      <c r="L2363" s="139" t="s">
        <v>314</v>
      </c>
      <c r="M2363" s="140"/>
      <c r="N2363" s="141">
        <v>1.01</v>
      </c>
      <c r="O2363" s="142">
        <f t="shared" si="185"/>
        <v>410</v>
      </c>
      <c r="P2363" s="2">
        <v>205</v>
      </c>
      <c r="Q2363" s="2">
        <v>205</v>
      </c>
      <c r="R2363" s="143" t="e">
        <f t="shared" si="186"/>
        <v>#DIV/0!</v>
      </c>
      <c r="S2363" s="143" t="e">
        <f t="shared" si="187"/>
        <v>#DIV/0!</v>
      </c>
      <c r="T2363" s="144">
        <f>IF(P2363="nio",0,IF(P2363&gt;0,VLOOKUP(K2363,'3-Productie normen'!A:W,VLOOKUP(P2363,'3-Productie normen'!$B$37:$C$59,2,FALSE),FALSE)))/VLOOKUP(B2363,'2-Kosten per locatie'!$A$11:$C$31,3,FALSE)</f>
        <v>0</v>
      </c>
      <c r="U2363" s="144">
        <f t="shared" si="188"/>
        <v>0</v>
      </c>
      <c r="V2363" s="145" t="str">
        <f>VLOOKUP(K2363,'3-Productie normen'!A:AG,29,FALSE)</f>
        <v>S</v>
      </c>
      <c r="W2363" s="145"/>
      <c r="X2363" s="146"/>
      <c r="Y2363" s="147">
        <f t="shared" si="189"/>
        <v>414.1</v>
      </c>
    </row>
    <row r="2364" spans="1:25" s="148" customFormat="1" ht="13.9" customHeight="1">
      <c r="A2364" s="137">
        <v>3218</v>
      </c>
      <c r="B2364" s="138" t="s">
        <v>3151</v>
      </c>
      <c r="C2364" s="138" t="s">
        <v>3152</v>
      </c>
      <c r="D2364" s="138"/>
      <c r="E2364" s="2">
        <v>0</v>
      </c>
      <c r="F2364" s="2" t="s">
        <v>372</v>
      </c>
      <c r="G2364" s="2" t="s">
        <v>3232</v>
      </c>
      <c r="H2364" s="2" t="s">
        <v>246</v>
      </c>
      <c r="I2364" s="139" t="s">
        <v>46</v>
      </c>
      <c r="J2364" s="139" t="s">
        <v>323</v>
      </c>
      <c r="K2364" s="139" t="s">
        <v>321</v>
      </c>
      <c r="L2364" s="139" t="s">
        <v>314</v>
      </c>
      <c r="M2364" s="140"/>
      <c r="N2364" s="141">
        <v>1.01</v>
      </c>
      <c r="O2364" s="142">
        <f t="shared" si="185"/>
        <v>410</v>
      </c>
      <c r="P2364" s="2">
        <v>205</v>
      </c>
      <c r="Q2364" s="2">
        <v>205</v>
      </c>
      <c r="R2364" s="143" t="e">
        <f t="shared" si="186"/>
        <v>#DIV/0!</v>
      </c>
      <c r="S2364" s="143" t="e">
        <f t="shared" si="187"/>
        <v>#DIV/0!</v>
      </c>
      <c r="T2364" s="144">
        <f>IF(P2364="nio",0,IF(P2364&gt;0,VLOOKUP(K2364,'3-Productie normen'!A:W,VLOOKUP(P2364,'3-Productie normen'!$B$37:$C$59,2,FALSE),FALSE)))/VLOOKUP(B2364,'2-Kosten per locatie'!$A$11:$C$31,3,FALSE)</f>
        <v>0</v>
      </c>
      <c r="U2364" s="144">
        <f t="shared" si="188"/>
        <v>0</v>
      </c>
      <c r="V2364" s="145" t="str">
        <f>VLOOKUP(K2364,'3-Productie normen'!A:AG,29,FALSE)</f>
        <v>S</v>
      </c>
      <c r="W2364" s="145"/>
      <c r="X2364" s="146"/>
      <c r="Y2364" s="147">
        <f t="shared" si="189"/>
        <v>414.1</v>
      </c>
    </row>
    <row r="2365" spans="1:25" s="148" customFormat="1" ht="13.9" customHeight="1">
      <c r="A2365" s="137">
        <v>3219</v>
      </c>
      <c r="B2365" s="138" t="s">
        <v>3151</v>
      </c>
      <c r="C2365" s="138" t="s">
        <v>3152</v>
      </c>
      <c r="D2365" s="138"/>
      <c r="E2365" s="2">
        <v>0</v>
      </c>
      <c r="F2365" s="2" t="s">
        <v>372</v>
      </c>
      <c r="G2365" s="2" t="s">
        <v>3233</v>
      </c>
      <c r="H2365" s="2" t="s">
        <v>246</v>
      </c>
      <c r="I2365" s="139" t="s">
        <v>46</v>
      </c>
      <c r="J2365" s="139" t="s">
        <v>323</v>
      </c>
      <c r="K2365" s="139" t="s">
        <v>321</v>
      </c>
      <c r="L2365" s="139" t="s">
        <v>314</v>
      </c>
      <c r="M2365" s="140"/>
      <c r="N2365" s="141">
        <v>1.01</v>
      </c>
      <c r="O2365" s="142">
        <f t="shared" si="185"/>
        <v>410</v>
      </c>
      <c r="P2365" s="2">
        <v>205</v>
      </c>
      <c r="Q2365" s="2">
        <v>205</v>
      </c>
      <c r="R2365" s="143" t="e">
        <f t="shared" si="186"/>
        <v>#DIV/0!</v>
      </c>
      <c r="S2365" s="143" t="e">
        <f t="shared" si="187"/>
        <v>#DIV/0!</v>
      </c>
      <c r="T2365" s="144">
        <f>IF(P2365="nio",0,IF(P2365&gt;0,VLOOKUP(K2365,'3-Productie normen'!A:W,VLOOKUP(P2365,'3-Productie normen'!$B$37:$C$59,2,FALSE),FALSE)))/VLOOKUP(B2365,'2-Kosten per locatie'!$A$11:$C$31,3,FALSE)</f>
        <v>0</v>
      </c>
      <c r="U2365" s="144">
        <f t="shared" si="188"/>
        <v>0</v>
      </c>
      <c r="V2365" s="145" t="str">
        <f>VLOOKUP(K2365,'3-Productie normen'!A:AG,29,FALSE)</f>
        <v>S</v>
      </c>
      <c r="W2365" s="145"/>
      <c r="X2365" s="146"/>
      <c r="Y2365" s="147">
        <f t="shared" si="189"/>
        <v>414.1</v>
      </c>
    </row>
    <row r="2366" spans="1:25" s="148" customFormat="1" ht="13.9" customHeight="1">
      <c r="A2366" s="137">
        <v>3220</v>
      </c>
      <c r="B2366" s="138" t="s">
        <v>3151</v>
      </c>
      <c r="C2366" s="138" t="s">
        <v>3152</v>
      </c>
      <c r="D2366" s="138"/>
      <c r="E2366" s="2">
        <v>0</v>
      </c>
      <c r="F2366" s="2" t="s">
        <v>372</v>
      </c>
      <c r="G2366" s="2" t="s">
        <v>3234</v>
      </c>
      <c r="H2366" s="2" t="s">
        <v>246</v>
      </c>
      <c r="I2366" s="139" t="s">
        <v>46</v>
      </c>
      <c r="J2366" s="139" t="s">
        <v>323</v>
      </c>
      <c r="K2366" s="139" t="s">
        <v>321</v>
      </c>
      <c r="L2366" s="139" t="s">
        <v>314</v>
      </c>
      <c r="M2366" s="140"/>
      <c r="N2366" s="141">
        <v>1.01</v>
      </c>
      <c r="O2366" s="142">
        <f t="shared" si="185"/>
        <v>410</v>
      </c>
      <c r="P2366" s="2">
        <v>205</v>
      </c>
      <c r="Q2366" s="2">
        <v>205</v>
      </c>
      <c r="R2366" s="143" t="e">
        <f t="shared" si="186"/>
        <v>#DIV/0!</v>
      </c>
      <c r="S2366" s="143" t="e">
        <f t="shared" si="187"/>
        <v>#DIV/0!</v>
      </c>
      <c r="T2366" s="144">
        <f>IF(P2366="nio",0,IF(P2366&gt;0,VLOOKUP(K2366,'3-Productie normen'!A:W,VLOOKUP(P2366,'3-Productie normen'!$B$37:$C$59,2,FALSE),FALSE)))/VLOOKUP(B2366,'2-Kosten per locatie'!$A$11:$C$31,3,FALSE)</f>
        <v>0</v>
      </c>
      <c r="U2366" s="144">
        <f t="shared" si="188"/>
        <v>0</v>
      </c>
      <c r="V2366" s="145" t="str">
        <f>VLOOKUP(K2366,'3-Productie normen'!A:AG,29,FALSE)</f>
        <v>S</v>
      </c>
      <c r="W2366" s="145"/>
      <c r="X2366" s="146"/>
      <c r="Y2366" s="147">
        <f t="shared" si="189"/>
        <v>414.1</v>
      </c>
    </row>
    <row r="2367" spans="1:25" s="148" customFormat="1" ht="13.9" customHeight="1">
      <c r="A2367" s="137">
        <v>3221</v>
      </c>
      <c r="B2367" s="138" t="s">
        <v>3151</v>
      </c>
      <c r="C2367" s="138" t="s">
        <v>3152</v>
      </c>
      <c r="D2367" s="138"/>
      <c r="E2367" s="2">
        <v>0</v>
      </c>
      <c r="F2367" s="2" t="s">
        <v>372</v>
      </c>
      <c r="G2367" s="2" t="s">
        <v>3235</v>
      </c>
      <c r="H2367" s="2" t="s">
        <v>246</v>
      </c>
      <c r="I2367" s="139" t="s">
        <v>46</v>
      </c>
      <c r="J2367" s="139" t="s">
        <v>320</v>
      </c>
      <c r="K2367" s="139" t="s">
        <v>321</v>
      </c>
      <c r="L2367" s="139" t="s">
        <v>314</v>
      </c>
      <c r="M2367" s="140"/>
      <c r="N2367" s="141">
        <v>8.39</v>
      </c>
      <c r="O2367" s="142">
        <f t="shared" si="185"/>
        <v>410</v>
      </c>
      <c r="P2367" s="2">
        <v>205</v>
      </c>
      <c r="Q2367" s="2">
        <v>205</v>
      </c>
      <c r="R2367" s="143" t="e">
        <f t="shared" si="186"/>
        <v>#DIV/0!</v>
      </c>
      <c r="S2367" s="143" t="e">
        <f t="shared" si="187"/>
        <v>#DIV/0!</v>
      </c>
      <c r="T2367" s="144">
        <f>IF(P2367="nio",0,IF(P2367&gt;0,VLOOKUP(K2367,'3-Productie normen'!A:W,VLOOKUP(P2367,'3-Productie normen'!$B$37:$C$59,2,FALSE),FALSE)))/VLOOKUP(B2367,'2-Kosten per locatie'!$A$11:$C$31,3,FALSE)</f>
        <v>0</v>
      </c>
      <c r="U2367" s="144">
        <f t="shared" si="188"/>
        <v>0</v>
      </c>
      <c r="V2367" s="145" t="str">
        <f>VLOOKUP(K2367,'3-Productie normen'!A:AG,29,FALSE)</f>
        <v>S</v>
      </c>
      <c r="W2367" s="145"/>
      <c r="X2367" s="146"/>
      <c r="Y2367" s="147">
        <f t="shared" si="189"/>
        <v>3439.9</v>
      </c>
    </row>
    <row r="2368" spans="1:25" s="148" customFormat="1" ht="13.9" customHeight="1">
      <c r="A2368" s="137">
        <v>3222</v>
      </c>
      <c r="B2368" s="138" t="s">
        <v>3151</v>
      </c>
      <c r="C2368" s="138" t="s">
        <v>3152</v>
      </c>
      <c r="D2368" s="138"/>
      <c r="E2368" s="2">
        <v>0</v>
      </c>
      <c r="F2368" s="2" t="s">
        <v>372</v>
      </c>
      <c r="G2368" s="2" t="s">
        <v>3236</v>
      </c>
      <c r="H2368" s="2" t="s">
        <v>246</v>
      </c>
      <c r="I2368" s="139" t="s">
        <v>46</v>
      </c>
      <c r="J2368" s="139" t="s">
        <v>323</v>
      </c>
      <c r="K2368" s="139" t="s">
        <v>321</v>
      </c>
      <c r="L2368" s="139" t="s">
        <v>314</v>
      </c>
      <c r="M2368" s="140"/>
      <c r="N2368" s="141">
        <v>1.01</v>
      </c>
      <c r="O2368" s="142">
        <f t="shared" si="185"/>
        <v>410</v>
      </c>
      <c r="P2368" s="2">
        <v>205</v>
      </c>
      <c r="Q2368" s="2">
        <v>205</v>
      </c>
      <c r="R2368" s="143" t="e">
        <f t="shared" si="186"/>
        <v>#DIV/0!</v>
      </c>
      <c r="S2368" s="143" t="e">
        <f t="shared" si="187"/>
        <v>#DIV/0!</v>
      </c>
      <c r="T2368" s="144">
        <f>IF(P2368="nio",0,IF(P2368&gt;0,VLOOKUP(K2368,'3-Productie normen'!A:W,VLOOKUP(P2368,'3-Productie normen'!$B$37:$C$59,2,FALSE),FALSE)))/VLOOKUP(B2368,'2-Kosten per locatie'!$A$11:$C$31,3,FALSE)</f>
        <v>0</v>
      </c>
      <c r="U2368" s="144">
        <f t="shared" si="188"/>
        <v>0</v>
      </c>
      <c r="V2368" s="145" t="str">
        <f>VLOOKUP(K2368,'3-Productie normen'!A:AG,29,FALSE)</f>
        <v>S</v>
      </c>
      <c r="W2368" s="145"/>
      <c r="X2368" s="146"/>
      <c r="Y2368" s="147">
        <f t="shared" si="189"/>
        <v>414.1</v>
      </c>
    </row>
    <row r="2369" spans="1:25" s="148" customFormat="1" ht="13.9" customHeight="1">
      <c r="A2369" s="137">
        <v>3223</v>
      </c>
      <c r="B2369" s="138" t="s">
        <v>3151</v>
      </c>
      <c r="C2369" s="138" t="s">
        <v>3152</v>
      </c>
      <c r="D2369" s="138"/>
      <c r="E2369" s="2">
        <v>0</v>
      </c>
      <c r="F2369" s="2" t="s">
        <v>372</v>
      </c>
      <c r="G2369" s="2" t="s">
        <v>3237</v>
      </c>
      <c r="H2369" s="2" t="s">
        <v>246</v>
      </c>
      <c r="I2369" s="139" t="s">
        <v>46</v>
      </c>
      <c r="J2369" s="139" t="s">
        <v>323</v>
      </c>
      <c r="K2369" s="139" t="s">
        <v>321</v>
      </c>
      <c r="L2369" s="139" t="s">
        <v>314</v>
      </c>
      <c r="M2369" s="140"/>
      <c r="N2369" s="141">
        <v>1.01</v>
      </c>
      <c r="O2369" s="142">
        <f t="shared" si="185"/>
        <v>410</v>
      </c>
      <c r="P2369" s="2">
        <v>205</v>
      </c>
      <c r="Q2369" s="2">
        <v>205</v>
      </c>
      <c r="R2369" s="143" t="e">
        <f t="shared" si="186"/>
        <v>#DIV/0!</v>
      </c>
      <c r="S2369" s="143" t="e">
        <f t="shared" si="187"/>
        <v>#DIV/0!</v>
      </c>
      <c r="T2369" s="144">
        <f>IF(P2369="nio",0,IF(P2369&gt;0,VLOOKUP(K2369,'3-Productie normen'!A:W,VLOOKUP(P2369,'3-Productie normen'!$B$37:$C$59,2,FALSE),FALSE)))/VLOOKUP(B2369,'2-Kosten per locatie'!$A$11:$C$31,3,FALSE)</f>
        <v>0</v>
      </c>
      <c r="U2369" s="144">
        <f t="shared" si="188"/>
        <v>0</v>
      </c>
      <c r="V2369" s="145" t="str">
        <f>VLOOKUP(K2369,'3-Productie normen'!A:AG,29,FALSE)</f>
        <v>S</v>
      </c>
      <c r="W2369" s="145"/>
      <c r="X2369" s="146"/>
      <c r="Y2369" s="147">
        <f t="shared" si="189"/>
        <v>414.1</v>
      </c>
    </row>
    <row r="2370" spans="1:25" s="148" customFormat="1" ht="13.9" customHeight="1">
      <c r="A2370" s="137">
        <v>3224</v>
      </c>
      <c r="B2370" s="138" t="s">
        <v>3151</v>
      </c>
      <c r="C2370" s="138" t="s">
        <v>3152</v>
      </c>
      <c r="D2370" s="138"/>
      <c r="E2370" s="2">
        <v>0</v>
      </c>
      <c r="F2370" s="2" t="s">
        <v>372</v>
      </c>
      <c r="G2370" s="2" t="s">
        <v>3238</v>
      </c>
      <c r="H2370" s="2" t="s">
        <v>3239</v>
      </c>
      <c r="I2370" s="139" t="s">
        <v>46</v>
      </c>
      <c r="J2370" s="139" t="s">
        <v>320</v>
      </c>
      <c r="K2370" s="139" t="s">
        <v>321</v>
      </c>
      <c r="L2370" s="139" t="s">
        <v>314</v>
      </c>
      <c r="M2370" s="140"/>
      <c r="N2370" s="141">
        <v>4.5999999999999996</v>
      </c>
      <c r="O2370" s="142">
        <f t="shared" si="185"/>
        <v>410</v>
      </c>
      <c r="P2370" s="2">
        <v>205</v>
      </c>
      <c r="Q2370" s="2">
        <v>205</v>
      </c>
      <c r="R2370" s="143" t="e">
        <f t="shared" si="186"/>
        <v>#DIV/0!</v>
      </c>
      <c r="S2370" s="143" t="e">
        <f t="shared" si="187"/>
        <v>#DIV/0!</v>
      </c>
      <c r="T2370" s="144">
        <f>IF(P2370="nio",0,IF(P2370&gt;0,VLOOKUP(K2370,'3-Productie normen'!A:W,VLOOKUP(P2370,'3-Productie normen'!$B$37:$C$59,2,FALSE),FALSE)))/VLOOKUP(B2370,'2-Kosten per locatie'!$A$11:$C$31,3,FALSE)</f>
        <v>0</v>
      </c>
      <c r="U2370" s="144">
        <f t="shared" si="188"/>
        <v>0</v>
      </c>
      <c r="V2370" s="145" t="str">
        <f>VLOOKUP(K2370,'3-Productie normen'!A:AG,29,FALSE)</f>
        <v>S</v>
      </c>
      <c r="W2370" s="145"/>
      <c r="X2370" s="146"/>
      <c r="Y2370" s="147">
        <f t="shared" si="189"/>
        <v>1885.9999999999998</v>
      </c>
    </row>
    <row r="2371" spans="1:25" s="148" customFormat="1" ht="13.9" customHeight="1">
      <c r="A2371" s="137">
        <v>3225</v>
      </c>
      <c r="B2371" s="138" t="s">
        <v>3151</v>
      </c>
      <c r="C2371" s="138" t="s">
        <v>3152</v>
      </c>
      <c r="D2371" s="138"/>
      <c r="E2371" s="2">
        <v>0</v>
      </c>
      <c r="F2371" s="2" t="s">
        <v>372</v>
      </c>
      <c r="G2371" s="2" t="s">
        <v>3240</v>
      </c>
      <c r="H2371" s="2" t="s">
        <v>246</v>
      </c>
      <c r="I2371" s="139" t="s">
        <v>46</v>
      </c>
      <c r="J2371" s="139" t="s">
        <v>323</v>
      </c>
      <c r="K2371" s="139" t="s">
        <v>321</v>
      </c>
      <c r="L2371" s="139" t="s">
        <v>314</v>
      </c>
      <c r="M2371" s="140"/>
      <c r="N2371" s="141">
        <v>1.04</v>
      </c>
      <c r="O2371" s="142">
        <f t="shared" si="185"/>
        <v>410</v>
      </c>
      <c r="P2371" s="2">
        <v>205</v>
      </c>
      <c r="Q2371" s="2">
        <v>205</v>
      </c>
      <c r="R2371" s="143" t="e">
        <f t="shared" si="186"/>
        <v>#DIV/0!</v>
      </c>
      <c r="S2371" s="143" t="e">
        <f t="shared" si="187"/>
        <v>#DIV/0!</v>
      </c>
      <c r="T2371" s="144">
        <f>IF(P2371="nio",0,IF(P2371&gt;0,VLOOKUP(K2371,'3-Productie normen'!A:W,VLOOKUP(P2371,'3-Productie normen'!$B$37:$C$59,2,FALSE),FALSE)))/VLOOKUP(B2371,'2-Kosten per locatie'!$A$11:$C$31,3,FALSE)</f>
        <v>0</v>
      </c>
      <c r="U2371" s="144">
        <f t="shared" si="188"/>
        <v>0</v>
      </c>
      <c r="V2371" s="145" t="str">
        <f>VLOOKUP(K2371,'3-Productie normen'!A:AG,29,FALSE)</f>
        <v>S</v>
      </c>
      <c r="W2371" s="145"/>
      <c r="X2371" s="146"/>
      <c r="Y2371" s="147">
        <f t="shared" si="189"/>
        <v>426.40000000000003</v>
      </c>
    </row>
    <row r="2372" spans="1:25" s="148" customFormat="1" ht="13.9" customHeight="1">
      <c r="A2372" s="137">
        <v>3226</v>
      </c>
      <c r="B2372" s="138" t="s">
        <v>3151</v>
      </c>
      <c r="C2372" s="138" t="s">
        <v>3152</v>
      </c>
      <c r="D2372" s="138"/>
      <c r="E2372" s="2">
        <v>0</v>
      </c>
      <c r="F2372" s="2" t="s">
        <v>372</v>
      </c>
      <c r="G2372" s="2" t="s">
        <v>3241</v>
      </c>
      <c r="H2372" s="2" t="s">
        <v>3242</v>
      </c>
      <c r="I2372" s="139" t="s">
        <v>46</v>
      </c>
      <c r="J2372" s="139" t="s">
        <v>320</v>
      </c>
      <c r="K2372" s="139" t="s">
        <v>321</v>
      </c>
      <c r="L2372" s="139" t="s">
        <v>314</v>
      </c>
      <c r="M2372" s="140"/>
      <c r="N2372" s="141">
        <v>4.21</v>
      </c>
      <c r="O2372" s="142">
        <f t="shared" si="185"/>
        <v>410</v>
      </c>
      <c r="P2372" s="2">
        <v>205</v>
      </c>
      <c r="Q2372" s="2">
        <v>205</v>
      </c>
      <c r="R2372" s="143" t="e">
        <f t="shared" si="186"/>
        <v>#DIV/0!</v>
      </c>
      <c r="S2372" s="143" t="e">
        <f t="shared" si="187"/>
        <v>#DIV/0!</v>
      </c>
      <c r="T2372" s="144">
        <f>IF(P2372="nio",0,IF(P2372&gt;0,VLOOKUP(K2372,'3-Productie normen'!A:W,VLOOKUP(P2372,'3-Productie normen'!$B$37:$C$59,2,FALSE),FALSE)))/VLOOKUP(B2372,'2-Kosten per locatie'!$A$11:$C$31,3,FALSE)</f>
        <v>0</v>
      </c>
      <c r="U2372" s="144">
        <f t="shared" si="188"/>
        <v>0</v>
      </c>
      <c r="V2372" s="145" t="str">
        <f>VLOOKUP(K2372,'3-Productie normen'!A:AG,29,FALSE)</f>
        <v>S</v>
      </c>
      <c r="W2372" s="145"/>
      <c r="X2372" s="146"/>
      <c r="Y2372" s="147">
        <f t="shared" si="189"/>
        <v>1726.1</v>
      </c>
    </row>
    <row r="2373" spans="1:25" s="148" customFormat="1" ht="13.9" customHeight="1">
      <c r="A2373" s="137">
        <v>3227</v>
      </c>
      <c r="B2373" s="138" t="s">
        <v>3151</v>
      </c>
      <c r="C2373" s="138" t="s">
        <v>3152</v>
      </c>
      <c r="D2373" s="138"/>
      <c r="E2373" s="2">
        <v>0</v>
      </c>
      <c r="F2373" s="2" t="s">
        <v>372</v>
      </c>
      <c r="G2373" s="2" t="s">
        <v>3243</v>
      </c>
      <c r="H2373" s="2" t="s">
        <v>246</v>
      </c>
      <c r="I2373" s="139" t="s">
        <v>46</v>
      </c>
      <c r="J2373" s="139" t="s">
        <v>323</v>
      </c>
      <c r="K2373" s="139" t="s">
        <v>321</v>
      </c>
      <c r="L2373" s="139" t="s">
        <v>314</v>
      </c>
      <c r="M2373" s="140"/>
      <c r="N2373" s="141">
        <v>1.3</v>
      </c>
      <c r="O2373" s="142">
        <f t="shared" si="185"/>
        <v>410</v>
      </c>
      <c r="P2373" s="2">
        <v>205</v>
      </c>
      <c r="Q2373" s="2">
        <v>205</v>
      </c>
      <c r="R2373" s="143" t="e">
        <f t="shared" si="186"/>
        <v>#DIV/0!</v>
      </c>
      <c r="S2373" s="143" t="e">
        <f t="shared" si="187"/>
        <v>#DIV/0!</v>
      </c>
      <c r="T2373" s="144">
        <f>IF(P2373="nio",0,IF(P2373&gt;0,VLOOKUP(K2373,'3-Productie normen'!A:W,VLOOKUP(P2373,'3-Productie normen'!$B$37:$C$59,2,FALSE),FALSE)))/VLOOKUP(B2373,'2-Kosten per locatie'!$A$11:$C$31,3,FALSE)</f>
        <v>0</v>
      </c>
      <c r="U2373" s="144">
        <f t="shared" si="188"/>
        <v>0</v>
      </c>
      <c r="V2373" s="145" t="str">
        <f>VLOOKUP(K2373,'3-Productie normen'!A:AG,29,FALSE)</f>
        <v>S</v>
      </c>
      <c r="W2373" s="145"/>
      <c r="X2373" s="146"/>
      <c r="Y2373" s="147">
        <f t="shared" si="189"/>
        <v>533</v>
      </c>
    </row>
    <row r="2374" spans="1:25" s="148" customFormat="1" ht="13.9" customHeight="1">
      <c r="A2374" s="137">
        <v>3228</v>
      </c>
      <c r="B2374" s="138" t="s">
        <v>3151</v>
      </c>
      <c r="C2374" s="138" t="s">
        <v>3152</v>
      </c>
      <c r="D2374" s="138"/>
      <c r="E2374" s="2">
        <v>0</v>
      </c>
      <c r="F2374" s="2" t="s">
        <v>372</v>
      </c>
      <c r="G2374" s="2" t="s">
        <v>3244</v>
      </c>
      <c r="H2374" s="2" t="s">
        <v>246</v>
      </c>
      <c r="I2374" s="139" t="s">
        <v>46</v>
      </c>
      <c r="J2374" s="139" t="s">
        <v>323</v>
      </c>
      <c r="K2374" s="139" t="s">
        <v>321</v>
      </c>
      <c r="L2374" s="139" t="s">
        <v>314</v>
      </c>
      <c r="M2374" s="140"/>
      <c r="N2374" s="141">
        <v>1.27</v>
      </c>
      <c r="O2374" s="142">
        <f t="shared" si="185"/>
        <v>410</v>
      </c>
      <c r="P2374" s="2">
        <v>205</v>
      </c>
      <c r="Q2374" s="2">
        <v>205</v>
      </c>
      <c r="R2374" s="143" t="e">
        <f t="shared" si="186"/>
        <v>#DIV/0!</v>
      </c>
      <c r="S2374" s="143" t="e">
        <f t="shared" si="187"/>
        <v>#DIV/0!</v>
      </c>
      <c r="T2374" s="144">
        <f>IF(P2374="nio",0,IF(P2374&gt;0,VLOOKUP(K2374,'3-Productie normen'!A:W,VLOOKUP(P2374,'3-Productie normen'!$B$37:$C$59,2,FALSE),FALSE)))/VLOOKUP(B2374,'2-Kosten per locatie'!$A$11:$C$31,3,FALSE)</f>
        <v>0</v>
      </c>
      <c r="U2374" s="144">
        <f t="shared" si="188"/>
        <v>0</v>
      </c>
      <c r="V2374" s="145" t="str">
        <f>VLOOKUP(K2374,'3-Productie normen'!A:AG,29,FALSE)</f>
        <v>S</v>
      </c>
      <c r="W2374" s="145"/>
      <c r="X2374" s="146"/>
      <c r="Y2374" s="147">
        <f t="shared" si="189"/>
        <v>520.70000000000005</v>
      </c>
    </row>
    <row r="2375" spans="1:25" s="148" customFormat="1" ht="13.9" customHeight="1">
      <c r="A2375" s="137">
        <v>3229</v>
      </c>
      <c r="B2375" s="138" t="s">
        <v>3151</v>
      </c>
      <c r="C2375" s="138" t="s">
        <v>3152</v>
      </c>
      <c r="D2375" s="138"/>
      <c r="E2375" s="2">
        <v>0</v>
      </c>
      <c r="F2375" s="2" t="s">
        <v>372</v>
      </c>
      <c r="G2375" s="2" t="s">
        <v>3245</v>
      </c>
      <c r="H2375" s="2" t="s">
        <v>3246</v>
      </c>
      <c r="I2375" s="139" t="s">
        <v>350</v>
      </c>
      <c r="J2375" s="139" t="s">
        <v>1605</v>
      </c>
      <c r="K2375" s="139" t="s">
        <v>612</v>
      </c>
      <c r="L2375" s="139" t="s">
        <v>298</v>
      </c>
      <c r="M2375" s="140" t="s">
        <v>8160</v>
      </c>
      <c r="N2375" s="141">
        <v>78.53</v>
      </c>
      <c r="O2375" s="142">
        <f t="shared" si="185"/>
        <v>205</v>
      </c>
      <c r="P2375" s="2">
        <v>205</v>
      </c>
      <c r="Q2375" s="2"/>
      <c r="R2375" s="143" t="e">
        <f t="shared" si="186"/>
        <v>#DIV/0!</v>
      </c>
      <c r="S2375" s="143">
        <f t="shared" si="187"/>
        <v>0</v>
      </c>
      <c r="T2375" s="144">
        <f>IF(P2375="nio",0,IF(P2375&gt;0,VLOOKUP(K2375,'3-Productie normen'!A:W,VLOOKUP(P2375,'3-Productie normen'!$B$37:$C$59,2,FALSE),FALSE)))/VLOOKUP(B2375,'2-Kosten per locatie'!$A$11:$C$31,3,FALSE)</f>
        <v>0</v>
      </c>
      <c r="U2375" s="144">
        <f t="shared" si="188"/>
        <v>0</v>
      </c>
      <c r="V2375" s="145" t="str">
        <f>VLOOKUP(K2375,'3-Productie normen'!A:AG,29,FALSE)</f>
        <v>L</v>
      </c>
      <c r="W2375" s="145"/>
      <c r="X2375" s="146"/>
      <c r="Y2375" s="147">
        <f t="shared" si="189"/>
        <v>16098.65</v>
      </c>
    </row>
    <row r="2376" spans="1:25" s="148" customFormat="1" ht="13.9" customHeight="1">
      <c r="A2376" s="137">
        <v>3230</v>
      </c>
      <c r="B2376" s="138" t="s">
        <v>3151</v>
      </c>
      <c r="C2376" s="138" t="s">
        <v>3152</v>
      </c>
      <c r="D2376" s="138"/>
      <c r="E2376" s="2">
        <v>0</v>
      </c>
      <c r="F2376" s="2" t="s">
        <v>372</v>
      </c>
      <c r="G2376" s="2" t="s">
        <v>3247</v>
      </c>
      <c r="H2376" s="2" t="s">
        <v>2069</v>
      </c>
      <c r="I2376" s="139" t="s">
        <v>350</v>
      </c>
      <c r="J2376" s="139" t="s">
        <v>1605</v>
      </c>
      <c r="K2376" s="139" t="s">
        <v>612</v>
      </c>
      <c r="L2376" s="139" t="s">
        <v>298</v>
      </c>
      <c r="M2376" s="140" t="s">
        <v>8160</v>
      </c>
      <c r="N2376" s="141">
        <v>77.489999999999995</v>
      </c>
      <c r="O2376" s="142">
        <f t="shared" si="185"/>
        <v>205</v>
      </c>
      <c r="P2376" s="2">
        <v>205</v>
      </c>
      <c r="Q2376" s="2"/>
      <c r="R2376" s="143" t="e">
        <f t="shared" si="186"/>
        <v>#DIV/0!</v>
      </c>
      <c r="S2376" s="143">
        <f t="shared" si="187"/>
        <v>0</v>
      </c>
      <c r="T2376" s="144">
        <f>IF(P2376="nio",0,IF(P2376&gt;0,VLOOKUP(K2376,'3-Productie normen'!A:W,VLOOKUP(P2376,'3-Productie normen'!$B$37:$C$59,2,FALSE),FALSE)))/VLOOKUP(B2376,'2-Kosten per locatie'!$A$11:$C$31,3,FALSE)</f>
        <v>0</v>
      </c>
      <c r="U2376" s="144">
        <f t="shared" si="188"/>
        <v>0</v>
      </c>
      <c r="V2376" s="145" t="str">
        <f>VLOOKUP(K2376,'3-Productie normen'!A:AG,29,FALSE)</f>
        <v>L</v>
      </c>
      <c r="W2376" s="145"/>
      <c r="X2376" s="146"/>
      <c r="Y2376" s="147">
        <f t="shared" si="189"/>
        <v>15885.449999999999</v>
      </c>
    </row>
    <row r="2377" spans="1:25" s="148" customFormat="1" ht="13.9" customHeight="1">
      <c r="A2377" s="137">
        <v>3231</v>
      </c>
      <c r="B2377" s="138" t="s">
        <v>3151</v>
      </c>
      <c r="C2377" s="138" t="s">
        <v>3152</v>
      </c>
      <c r="D2377" s="138"/>
      <c r="E2377" s="2">
        <v>0</v>
      </c>
      <c r="F2377" s="2" t="s">
        <v>372</v>
      </c>
      <c r="G2377" s="2" t="s">
        <v>3248</v>
      </c>
      <c r="H2377" s="2" t="s">
        <v>1554</v>
      </c>
      <c r="I2377" s="139" t="s">
        <v>350</v>
      </c>
      <c r="J2377" s="139" t="s">
        <v>351</v>
      </c>
      <c r="K2377" s="139" t="s">
        <v>612</v>
      </c>
      <c r="L2377" s="139" t="s">
        <v>1421</v>
      </c>
      <c r="M2377" s="140"/>
      <c r="N2377" s="141">
        <v>67.959999999999994</v>
      </c>
      <c r="O2377" s="142">
        <f t="shared" si="185"/>
        <v>205</v>
      </c>
      <c r="P2377" s="2">
        <v>205</v>
      </c>
      <c r="Q2377" s="2"/>
      <c r="R2377" s="143" t="e">
        <f t="shared" si="186"/>
        <v>#DIV/0!</v>
      </c>
      <c r="S2377" s="143">
        <f t="shared" si="187"/>
        <v>0</v>
      </c>
      <c r="T2377" s="144">
        <f>IF(P2377="nio",0,IF(P2377&gt;0,VLOOKUP(K2377,'3-Productie normen'!A:W,VLOOKUP(P2377,'3-Productie normen'!$B$37:$C$59,2,FALSE),FALSE)))/VLOOKUP(B2377,'2-Kosten per locatie'!$A$11:$C$31,3,FALSE)</f>
        <v>0</v>
      </c>
      <c r="U2377" s="144">
        <f t="shared" si="188"/>
        <v>0</v>
      </c>
      <c r="V2377" s="145" t="str">
        <f>VLOOKUP(K2377,'3-Productie normen'!A:AG,29,FALSE)</f>
        <v>L</v>
      </c>
      <c r="W2377" s="145"/>
      <c r="X2377" s="146"/>
      <c r="Y2377" s="147">
        <f t="shared" si="189"/>
        <v>13931.8</v>
      </c>
    </row>
    <row r="2378" spans="1:25" s="148" customFormat="1" ht="13.9" customHeight="1">
      <c r="A2378" s="137">
        <v>3232</v>
      </c>
      <c r="B2378" s="138" t="s">
        <v>3151</v>
      </c>
      <c r="C2378" s="138" t="s">
        <v>3152</v>
      </c>
      <c r="D2378" s="138"/>
      <c r="E2378" s="2">
        <v>0</v>
      </c>
      <c r="F2378" s="2" t="s">
        <v>372</v>
      </c>
      <c r="G2378" s="2" t="s">
        <v>3249</v>
      </c>
      <c r="H2378" s="2" t="s">
        <v>1776</v>
      </c>
      <c r="I2378" s="139" t="s">
        <v>350</v>
      </c>
      <c r="J2378" s="139" t="s">
        <v>351</v>
      </c>
      <c r="K2378" s="139" t="s">
        <v>612</v>
      </c>
      <c r="L2378" s="139" t="s">
        <v>298</v>
      </c>
      <c r="M2378" s="140" t="s">
        <v>8160</v>
      </c>
      <c r="N2378" s="141">
        <v>73.95</v>
      </c>
      <c r="O2378" s="142">
        <f t="shared" si="185"/>
        <v>205</v>
      </c>
      <c r="P2378" s="2">
        <v>205</v>
      </c>
      <c r="Q2378" s="2"/>
      <c r="R2378" s="143" t="e">
        <f t="shared" si="186"/>
        <v>#DIV/0!</v>
      </c>
      <c r="S2378" s="143">
        <f t="shared" si="187"/>
        <v>0</v>
      </c>
      <c r="T2378" s="144">
        <f>IF(P2378="nio",0,IF(P2378&gt;0,VLOOKUP(K2378,'3-Productie normen'!A:W,VLOOKUP(P2378,'3-Productie normen'!$B$37:$C$59,2,FALSE),FALSE)))/VLOOKUP(B2378,'2-Kosten per locatie'!$A$11:$C$31,3,FALSE)</f>
        <v>0</v>
      </c>
      <c r="U2378" s="144">
        <f t="shared" si="188"/>
        <v>0</v>
      </c>
      <c r="V2378" s="145" t="str">
        <f>VLOOKUP(K2378,'3-Productie normen'!A:AG,29,FALSE)</f>
        <v>L</v>
      </c>
      <c r="W2378" s="145"/>
      <c r="X2378" s="146"/>
      <c r="Y2378" s="147">
        <f t="shared" si="189"/>
        <v>15159.75</v>
      </c>
    </row>
    <row r="2379" spans="1:25" s="148" customFormat="1" ht="13.9" customHeight="1">
      <c r="A2379" s="137">
        <v>3233</v>
      </c>
      <c r="B2379" s="138" t="s">
        <v>3151</v>
      </c>
      <c r="C2379" s="138" t="s">
        <v>3152</v>
      </c>
      <c r="D2379" s="138"/>
      <c r="E2379" s="2">
        <v>0</v>
      </c>
      <c r="F2379" s="2" t="s">
        <v>372</v>
      </c>
      <c r="G2379" s="2" t="s">
        <v>3250</v>
      </c>
      <c r="H2379" s="2" t="s">
        <v>3139</v>
      </c>
      <c r="I2379" s="139" t="s">
        <v>267</v>
      </c>
      <c r="J2379" s="139" t="s">
        <v>267</v>
      </c>
      <c r="K2379" s="139" t="s">
        <v>267</v>
      </c>
      <c r="L2379" s="139" t="s">
        <v>298</v>
      </c>
      <c r="M2379" s="140" t="s">
        <v>8160</v>
      </c>
      <c r="N2379" s="141">
        <v>15.08</v>
      </c>
      <c r="O2379" s="142">
        <f t="shared" si="185"/>
        <v>2</v>
      </c>
      <c r="P2379" s="2">
        <v>2</v>
      </c>
      <c r="Q2379" s="2"/>
      <c r="R2379" s="143" t="e">
        <f t="shared" si="186"/>
        <v>#DIV/0!</v>
      </c>
      <c r="S2379" s="143">
        <f t="shared" si="187"/>
        <v>0</v>
      </c>
      <c r="T2379" s="144">
        <f>IF(P2379="nio",0,IF(P2379&gt;0,VLOOKUP(K2379,'3-Productie normen'!A:W,VLOOKUP(P2379,'3-Productie normen'!$B$37:$C$59,2,FALSE),FALSE)))/VLOOKUP(B2379,'2-Kosten per locatie'!$A$11:$C$31,3,FALSE)</f>
        <v>0</v>
      </c>
      <c r="U2379" s="144">
        <f t="shared" si="188"/>
        <v>0</v>
      </c>
      <c r="V2379" s="145" t="str">
        <f>VLOOKUP(K2379,'3-Productie normen'!A:AG,29,FALSE)</f>
        <v>V</v>
      </c>
      <c r="W2379" s="145"/>
      <c r="X2379" s="146"/>
      <c r="Y2379" s="147">
        <f t="shared" si="189"/>
        <v>30.16</v>
      </c>
    </row>
    <row r="2380" spans="1:25" s="148" customFormat="1" ht="13.9" customHeight="1">
      <c r="A2380" s="137">
        <v>3234</v>
      </c>
      <c r="B2380" s="138" t="s">
        <v>3151</v>
      </c>
      <c r="C2380" s="138" t="s">
        <v>3152</v>
      </c>
      <c r="D2380" s="138"/>
      <c r="E2380" s="2">
        <v>0</v>
      </c>
      <c r="F2380" s="2" t="s">
        <v>372</v>
      </c>
      <c r="G2380" s="2" t="s">
        <v>3251</v>
      </c>
      <c r="H2380" s="2" t="s">
        <v>3092</v>
      </c>
      <c r="I2380" s="139" t="s">
        <v>277</v>
      </c>
      <c r="J2380" s="139" t="s">
        <v>277</v>
      </c>
      <c r="K2380" s="139" t="s">
        <v>478</v>
      </c>
      <c r="L2380" s="139" t="s">
        <v>1421</v>
      </c>
      <c r="M2380" s="140"/>
      <c r="N2380" s="141">
        <v>49.49</v>
      </c>
      <c r="O2380" s="142">
        <f t="shared" si="185"/>
        <v>123</v>
      </c>
      <c r="P2380" s="2">
        <v>123</v>
      </c>
      <c r="Q2380" s="2"/>
      <c r="R2380" s="143" t="e">
        <f t="shared" si="186"/>
        <v>#DIV/0!</v>
      </c>
      <c r="S2380" s="143">
        <f t="shared" si="187"/>
        <v>0</v>
      </c>
      <c r="T2380" s="144">
        <f>IF(P2380="nio",0,IF(P2380&gt;0,VLOOKUP(K2380,'3-Productie normen'!A:W,VLOOKUP(P2380,'3-Productie normen'!$B$37:$C$59,2,FALSE),FALSE)))/VLOOKUP(B2380,'2-Kosten per locatie'!$A$11:$C$31,3,FALSE)</f>
        <v>0</v>
      </c>
      <c r="U2380" s="144">
        <f t="shared" si="188"/>
        <v>0</v>
      </c>
      <c r="V2380" s="145" t="str">
        <f>VLOOKUP(K2380,'3-Productie normen'!A:AG,29,FALSE)</f>
        <v>B</v>
      </c>
      <c r="W2380" s="145"/>
      <c r="X2380" s="146"/>
      <c r="Y2380" s="147">
        <f t="shared" si="189"/>
        <v>6087.27</v>
      </c>
    </row>
    <row r="2381" spans="1:25" s="148" customFormat="1" ht="13.9" customHeight="1">
      <c r="A2381" s="137">
        <v>3235</v>
      </c>
      <c r="B2381" s="138" t="s">
        <v>3151</v>
      </c>
      <c r="C2381" s="138" t="s">
        <v>3152</v>
      </c>
      <c r="D2381" s="138"/>
      <c r="E2381" s="2">
        <v>0</v>
      </c>
      <c r="F2381" s="2" t="s">
        <v>372</v>
      </c>
      <c r="G2381" s="2" t="s">
        <v>3252</v>
      </c>
      <c r="H2381" s="2" t="s">
        <v>246</v>
      </c>
      <c r="I2381" s="139" t="s">
        <v>267</v>
      </c>
      <c r="J2381" s="139" t="s">
        <v>267</v>
      </c>
      <c r="K2381" s="139" t="s">
        <v>267</v>
      </c>
      <c r="L2381" s="139" t="s">
        <v>298</v>
      </c>
      <c r="M2381" s="140" t="s">
        <v>8160</v>
      </c>
      <c r="N2381" s="141">
        <v>13.04</v>
      </c>
      <c r="O2381" s="142">
        <f t="shared" si="185"/>
        <v>2</v>
      </c>
      <c r="P2381" s="2">
        <v>2</v>
      </c>
      <c r="Q2381" s="2"/>
      <c r="R2381" s="143" t="e">
        <f t="shared" si="186"/>
        <v>#DIV/0!</v>
      </c>
      <c r="S2381" s="143">
        <f t="shared" si="187"/>
        <v>0</v>
      </c>
      <c r="T2381" s="144">
        <f>IF(P2381="nio",0,IF(P2381&gt;0,VLOOKUP(K2381,'3-Productie normen'!A:W,VLOOKUP(P2381,'3-Productie normen'!$B$37:$C$59,2,FALSE),FALSE)))/VLOOKUP(B2381,'2-Kosten per locatie'!$A$11:$C$31,3,FALSE)</f>
        <v>0</v>
      </c>
      <c r="U2381" s="144">
        <f t="shared" si="188"/>
        <v>0</v>
      </c>
      <c r="V2381" s="145" t="str">
        <f>VLOOKUP(K2381,'3-Productie normen'!A:AG,29,FALSE)</f>
        <v>V</v>
      </c>
      <c r="W2381" s="145"/>
      <c r="X2381" s="146"/>
      <c r="Y2381" s="147">
        <f t="shared" si="189"/>
        <v>26.08</v>
      </c>
    </row>
    <row r="2382" spans="1:25" s="148" customFormat="1" ht="13.9" customHeight="1">
      <c r="A2382" s="137">
        <v>3236</v>
      </c>
      <c r="B2382" s="138" t="s">
        <v>3151</v>
      </c>
      <c r="C2382" s="138" t="s">
        <v>3152</v>
      </c>
      <c r="D2382" s="138"/>
      <c r="E2382" s="2">
        <v>0</v>
      </c>
      <c r="F2382" s="2" t="s">
        <v>372</v>
      </c>
      <c r="G2382" s="2" t="s">
        <v>3253</v>
      </c>
      <c r="H2382" s="2" t="s">
        <v>3254</v>
      </c>
      <c r="I2382" s="139" t="s">
        <v>277</v>
      </c>
      <c r="J2382" s="139" t="s">
        <v>277</v>
      </c>
      <c r="K2382" s="139" t="s">
        <v>478</v>
      </c>
      <c r="L2382" s="139" t="s">
        <v>1421</v>
      </c>
      <c r="M2382" s="140"/>
      <c r="N2382" s="141">
        <v>21.85</v>
      </c>
      <c r="O2382" s="142">
        <f t="shared" si="185"/>
        <v>123</v>
      </c>
      <c r="P2382" s="2">
        <v>123</v>
      </c>
      <c r="Q2382" s="2"/>
      <c r="R2382" s="143" t="e">
        <f t="shared" si="186"/>
        <v>#DIV/0!</v>
      </c>
      <c r="S2382" s="143">
        <f t="shared" si="187"/>
        <v>0</v>
      </c>
      <c r="T2382" s="144">
        <f>IF(P2382="nio",0,IF(P2382&gt;0,VLOOKUP(K2382,'3-Productie normen'!A:W,VLOOKUP(P2382,'3-Productie normen'!$B$37:$C$59,2,FALSE),FALSE)))/VLOOKUP(B2382,'2-Kosten per locatie'!$A$11:$C$31,3,FALSE)</f>
        <v>0</v>
      </c>
      <c r="U2382" s="144">
        <f t="shared" si="188"/>
        <v>0</v>
      </c>
      <c r="V2382" s="145" t="str">
        <f>VLOOKUP(K2382,'3-Productie normen'!A:AG,29,FALSE)</f>
        <v>B</v>
      </c>
      <c r="W2382" s="145"/>
      <c r="X2382" s="146"/>
      <c r="Y2382" s="147">
        <f t="shared" si="189"/>
        <v>2687.55</v>
      </c>
    </row>
    <row r="2383" spans="1:25" s="148" customFormat="1" ht="13.9" customHeight="1">
      <c r="A2383" s="137">
        <v>3237</v>
      </c>
      <c r="B2383" s="138" t="s">
        <v>3151</v>
      </c>
      <c r="C2383" s="138" t="s">
        <v>3152</v>
      </c>
      <c r="D2383" s="138"/>
      <c r="E2383" s="2">
        <v>0</v>
      </c>
      <c r="F2383" s="2" t="s">
        <v>372</v>
      </c>
      <c r="G2383" s="2" t="s">
        <v>3255</v>
      </c>
      <c r="H2383" s="2" t="s">
        <v>1825</v>
      </c>
      <c r="I2383" s="139" t="s">
        <v>277</v>
      </c>
      <c r="J2383" s="139" t="s">
        <v>277</v>
      </c>
      <c r="K2383" s="139" t="s">
        <v>478</v>
      </c>
      <c r="L2383" s="139" t="s">
        <v>1421</v>
      </c>
      <c r="M2383" s="140"/>
      <c r="N2383" s="141">
        <v>11.55</v>
      </c>
      <c r="O2383" s="142">
        <f t="shared" si="185"/>
        <v>123</v>
      </c>
      <c r="P2383" s="2">
        <v>123</v>
      </c>
      <c r="Q2383" s="2"/>
      <c r="R2383" s="143" t="e">
        <f t="shared" si="186"/>
        <v>#DIV/0!</v>
      </c>
      <c r="S2383" s="143">
        <f t="shared" si="187"/>
        <v>0</v>
      </c>
      <c r="T2383" s="144">
        <f>IF(P2383="nio",0,IF(P2383&gt;0,VLOOKUP(K2383,'3-Productie normen'!A:W,VLOOKUP(P2383,'3-Productie normen'!$B$37:$C$59,2,FALSE),FALSE)))/VLOOKUP(B2383,'2-Kosten per locatie'!$A$11:$C$31,3,FALSE)</f>
        <v>0</v>
      </c>
      <c r="U2383" s="144">
        <f t="shared" si="188"/>
        <v>0</v>
      </c>
      <c r="V2383" s="145" t="str">
        <f>VLOOKUP(K2383,'3-Productie normen'!A:AG,29,FALSE)</f>
        <v>B</v>
      </c>
      <c r="W2383" s="145"/>
      <c r="X2383" s="146"/>
      <c r="Y2383" s="147">
        <f t="shared" si="189"/>
        <v>1420.65</v>
      </c>
    </row>
    <row r="2384" spans="1:25" s="148" customFormat="1" ht="13.9" customHeight="1">
      <c r="A2384" s="137">
        <v>3238</v>
      </c>
      <c r="B2384" s="138" t="s">
        <v>3151</v>
      </c>
      <c r="C2384" s="138" t="s">
        <v>3152</v>
      </c>
      <c r="D2384" s="138"/>
      <c r="E2384" s="2">
        <v>0</v>
      </c>
      <c r="F2384" s="2" t="s">
        <v>372</v>
      </c>
      <c r="G2384" s="2" t="s">
        <v>3256</v>
      </c>
      <c r="H2384" s="2" t="s">
        <v>3257</v>
      </c>
      <c r="I2384" s="139" t="s">
        <v>267</v>
      </c>
      <c r="J2384" s="139" t="s">
        <v>267</v>
      </c>
      <c r="K2384" s="139" t="s">
        <v>267</v>
      </c>
      <c r="L2384" s="139" t="s">
        <v>298</v>
      </c>
      <c r="M2384" s="140" t="s">
        <v>8160</v>
      </c>
      <c r="N2384" s="141">
        <v>13.62</v>
      </c>
      <c r="O2384" s="142">
        <f t="shared" si="185"/>
        <v>2</v>
      </c>
      <c r="P2384" s="2">
        <v>2</v>
      </c>
      <c r="Q2384" s="2"/>
      <c r="R2384" s="143" t="e">
        <f t="shared" si="186"/>
        <v>#DIV/0!</v>
      </c>
      <c r="S2384" s="143">
        <f t="shared" si="187"/>
        <v>0</v>
      </c>
      <c r="T2384" s="144">
        <f>IF(P2384="nio",0,IF(P2384&gt;0,VLOOKUP(K2384,'3-Productie normen'!A:W,VLOOKUP(P2384,'3-Productie normen'!$B$37:$C$59,2,FALSE),FALSE)))/VLOOKUP(B2384,'2-Kosten per locatie'!$A$11:$C$31,3,FALSE)</f>
        <v>0</v>
      </c>
      <c r="U2384" s="144">
        <f t="shared" si="188"/>
        <v>0</v>
      </c>
      <c r="V2384" s="145" t="str">
        <f>VLOOKUP(K2384,'3-Productie normen'!A:AG,29,FALSE)</f>
        <v>V</v>
      </c>
      <c r="W2384" s="145"/>
      <c r="X2384" s="146"/>
      <c r="Y2384" s="147">
        <f t="shared" si="189"/>
        <v>27.24</v>
      </c>
    </row>
    <row r="2385" spans="1:25" s="148" customFormat="1" ht="13.9" customHeight="1">
      <c r="A2385" s="137">
        <v>3239</v>
      </c>
      <c r="B2385" s="138" t="s">
        <v>3151</v>
      </c>
      <c r="C2385" s="138" t="s">
        <v>3152</v>
      </c>
      <c r="D2385" s="138"/>
      <c r="E2385" s="2">
        <v>0</v>
      </c>
      <c r="F2385" s="2" t="s">
        <v>372</v>
      </c>
      <c r="G2385" s="2" t="s">
        <v>3258</v>
      </c>
      <c r="H2385" s="2" t="s">
        <v>1830</v>
      </c>
      <c r="I2385" s="139" t="s">
        <v>277</v>
      </c>
      <c r="J2385" s="139" t="s">
        <v>277</v>
      </c>
      <c r="K2385" s="139" t="s">
        <v>478</v>
      </c>
      <c r="L2385" s="139" t="s">
        <v>1421</v>
      </c>
      <c r="M2385" s="140"/>
      <c r="N2385" s="141">
        <v>32</v>
      </c>
      <c r="O2385" s="142">
        <f t="shared" si="185"/>
        <v>123</v>
      </c>
      <c r="P2385" s="2">
        <v>123</v>
      </c>
      <c r="Q2385" s="2"/>
      <c r="R2385" s="143" t="e">
        <f t="shared" si="186"/>
        <v>#DIV/0!</v>
      </c>
      <c r="S2385" s="143">
        <f t="shared" si="187"/>
        <v>0</v>
      </c>
      <c r="T2385" s="144">
        <f>IF(P2385="nio",0,IF(P2385&gt;0,VLOOKUP(K2385,'3-Productie normen'!A:W,VLOOKUP(P2385,'3-Productie normen'!$B$37:$C$59,2,FALSE),FALSE)))/VLOOKUP(B2385,'2-Kosten per locatie'!$A$11:$C$31,3,FALSE)</f>
        <v>0</v>
      </c>
      <c r="U2385" s="144">
        <f t="shared" si="188"/>
        <v>0</v>
      </c>
      <c r="V2385" s="145" t="str">
        <f>VLOOKUP(K2385,'3-Productie normen'!A:AG,29,FALSE)</f>
        <v>B</v>
      </c>
      <c r="W2385" s="145"/>
      <c r="X2385" s="146"/>
      <c r="Y2385" s="147">
        <f t="shared" si="189"/>
        <v>3936</v>
      </c>
    </row>
    <row r="2386" spans="1:25" s="148" customFormat="1" ht="13.9" customHeight="1">
      <c r="A2386" s="137">
        <v>3240</v>
      </c>
      <c r="B2386" s="138" t="s">
        <v>3151</v>
      </c>
      <c r="C2386" s="138" t="s">
        <v>3152</v>
      </c>
      <c r="D2386" s="138"/>
      <c r="E2386" s="2">
        <v>0</v>
      </c>
      <c r="F2386" s="2" t="s">
        <v>372</v>
      </c>
      <c r="G2386" s="2" t="s">
        <v>3259</v>
      </c>
      <c r="H2386" s="2" t="s">
        <v>1830</v>
      </c>
      <c r="I2386" s="139" t="s">
        <v>277</v>
      </c>
      <c r="J2386" s="139" t="s">
        <v>52</v>
      </c>
      <c r="K2386" s="139" t="s">
        <v>417</v>
      </c>
      <c r="L2386" s="139" t="s">
        <v>1421</v>
      </c>
      <c r="M2386" s="140"/>
      <c r="N2386" s="141">
        <v>10.17</v>
      </c>
      <c r="O2386" s="142">
        <f t="shared" si="185"/>
        <v>123</v>
      </c>
      <c r="P2386" s="2">
        <v>123</v>
      </c>
      <c r="Q2386" s="2"/>
      <c r="R2386" s="143" t="e">
        <f t="shared" si="186"/>
        <v>#DIV/0!</v>
      </c>
      <c r="S2386" s="143">
        <f t="shared" si="187"/>
        <v>0</v>
      </c>
      <c r="T2386" s="144">
        <f>IF(P2386="nio",0,IF(P2386&gt;0,VLOOKUP(K2386,'3-Productie normen'!A:W,VLOOKUP(P2386,'3-Productie normen'!$B$37:$C$59,2,FALSE),FALSE)))/VLOOKUP(B2386,'2-Kosten per locatie'!$A$11:$C$31,3,FALSE)</f>
        <v>0</v>
      </c>
      <c r="U2386" s="144">
        <f t="shared" si="188"/>
        <v>0</v>
      </c>
      <c r="V2386" s="145" t="str">
        <f>VLOOKUP(K2386,'3-Productie normen'!A:AG,29,FALSE)</f>
        <v>B</v>
      </c>
      <c r="W2386" s="145"/>
      <c r="X2386" s="146"/>
      <c r="Y2386" s="147">
        <f t="shared" si="189"/>
        <v>1250.9100000000001</v>
      </c>
    </row>
    <row r="2387" spans="1:25" s="148" customFormat="1" ht="13.9" customHeight="1">
      <c r="A2387" s="137">
        <v>3241</v>
      </c>
      <c r="B2387" s="138" t="s">
        <v>3151</v>
      </c>
      <c r="C2387" s="138" t="s">
        <v>3152</v>
      </c>
      <c r="D2387" s="138"/>
      <c r="E2387" s="2">
        <v>0</v>
      </c>
      <c r="F2387" s="2" t="s">
        <v>372</v>
      </c>
      <c r="G2387" s="2" t="s">
        <v>3260</v>
      </c>
      <c r="H2387" s="2" t="s">
        <v>3261</v>
      </c>
      <c r="I2387" s="139" t="s">
        <v>277</v>
      </c>
      <c r="J2387" s="139" t="s">
        <v>52</v>
      </c>
      <c r="K2387" s="139" t="s">
        <v>417</v>
      </c>
      <c r="L2387" s="139" t="s">
        <v>1421</v>
      </c>
      <c r="M2387" s="140"/>
      <c r="N2387" s="141">
        <v>5.16</v>
      </c>
      <c r="O2387" s="142">
        <f t="shared" si="185"/>
        <v>123</v>
      </c>
      <c r="P2387" s="2">
        <v>123</v>
      </c>
      <c r="Q2387" s="2"/>
      <c r="R2387" s="143" t="e">
        <f t="shared" si="186"/>
        <v>#DIV/0!</v>
      </c>
      <c r="S2387" s="143">
        <f t="shared" si="187"/>
        <v>0</v>
      </c>
      <c r="T2387" s="144">
        <f>IF(P2387="nio",0,IF(P2387&gt;0,VLOOKUP(K2387,'3-Productie normen'!A:W,VLOOKUP(P2387,'3-Productie normen'!$B$37:$C$59,2,FALSE),FALSE)))/VLOOKUP(B2387,'2-Kosten per locatie'!$A$11:$C$31,3,FALSE)</f>
        <v>0</v>
      </c>
      <c r="U2387" s="144">
        <f t="shared" si="188"/>
        <v>0</v>
      </c>
      <c r="V2387" s="145" t="str">
        <f>VLOOKUP(K2387,'3-Productie normen'!A:AG,29,FALSE)</f>
        <v>B</v>
      </c>
      <c r="W2387" s="145"/>
      <c r="X2387" s="146"/>
      <c r="Y2387" s="147">
        <f t="shared" si="189"/>
        <v>634.68000000000006</v>
      </c>
    </row>
    <row r="2388" spans="1:25" s="148" customFormat="1" ht="13.9" customHeight="1">
      <c r="A2388" s="137">
        <v>3242</v>
      </c>
      <c r="B2388" s="138" t="s">
        <v>3151</v>
      </c>
      <c r="C2388" s="138" t="s">
        <v>3152</v>
      </c>
      <c r="D2388" s="138"/>
      <c r="E2388" s="2">
        <v>0</v>
      </c>
      <c r="F2388" s="2" t="s">
        <v>372</v>
      </c>
      <c r="G2388" s="2" t="s">
        <v>3262</v>
      </c>
      <c r="H2388" s="2" t="s">
        <v>3263</v>
      </c>
      <c r="I2388" s="139" t="s">
        <v>277</v>
      </c>
      <c r="J2388" s="139" t="s">
        <v>52</v>
      </c>
      <c r="K2388" s="139" t="s">
        <v>417</v>
      </c>
      <c r="L2388" s="139" t="s">
        <v>1421</v>
      </c>
      <c r="M2388" s="140"/>
      <c r="N2388" s="141">
        <v>5.34</v>
      </c>
      <c r="O2388" s="142">
        <f t="shared" si="185"/>
        <v>123</v>
      </c>
      <c r="P2388" s="2">
        <v>123</v>
      </c>
      <c r="Q2388" s="2"/>
      <c r="R2388" s="143" t="e">
        <f t="shared" si="186"/>
        <v>#DIV/0!</v>
      </c>
      <c r="S2388" s="143">
        <f t="shared" si="187"/>
        <v>0</v>
      </c>
      <c r="T2388" s="144">
        <f>IF(P2388="nio",0,IF(P2388&gt;0,VLOOKUP(K2388,'3-Productie normen'!A:W,VLOOKUP(P2388,'3-Productie normen'!$B$37:$C$59,2,FALSE),FALSE)))/VLOOKUP(B2388,'2-Kosten per locatie'!$A$11:$C$31,3,FALSE)</f>
        <v>0</v>
      </c>
      <c r="U2388" s="144">
        <f t="shared" si="188"/>
        <v>0</v>
      </c>
      <c r="V2388" s="145" t="str">
        <f>VLOOKUP(K2388,'3-Productie normen'!A:AG,29,FALSE)</f>
        <v>B</v>
      </c>
      <c r="W2388" s="145"/>
      <c r="X2388" s="146"/>
      <c r="Y2388" s="147">
        <f t="shared" si="189"/>
        <v>656.81999999999994</v>
      </c>
    </row>
    <row r="2389" spans="1:25" s="148" customFormat="1" ht="13.9" customHeight="1">
      <c r="A2389" s="137">
        <v>3243</v>
      </c>
      <c r="B2389" s="138" t="s">
        <v>3151</v>
      </c>
      <c r="C2389" s="138" t="s">
        <v>3152</v>
      </c>
      <c r="D2389" s="138"/>
      <c r="E2389" s="2">
        <v>0</v>
      </c>
      <c r="F2389" s="2" t="s">
        <v>372</v>
      </c>
      <c r="G2389" s="2" t="s">
        <v>3264</v>
      </c>
      <c r="H2389" s="2" t="s">
        <v>1836</v>
      </c>
      <c r="I2389" s="139" t="s">
        <v>277</v>
      </c>
      <c r="J2389" s="139" t="s">
        <v>277</v>
      </c>
      <c r="K2389" s="139" t="s">
        <v>478</v>
      </c>
      <c r="L2389" s="139" t="s">
        <v>1421</v>
      </c>
      <c r="M2389" s="140"/>
      <c r="N2389" s="141">
        <v>21.53</v>
      </c>
      <c r="O2389" s="142">
        <f t="shared" si="185"/>
        <v>123</v>
      </c>
      <c r="P2389" s="2">
        <v>123</v>
      </c>
      <c r="Q2389" s="2"/>
      <c r="R2389" s="143" t="e">
        <f t="shared" si="186"/>
        <v>#DIV/0!</v>
      </c>
      <c r="S2389" s="143">
        <f t="shared" si="187"/>
        <v>0</v>
      </c>
      <c r="T2389" s="144">
        <f>IF(P2389="nio",0,IF(P2389&gt;0,VLOOKUP(K2389,'3-Productie normen'!A:W,VLOOKUP(P2389,'3-Productie normen'!$B$37:$C$59,2,FALSE),FALSE)))/VLOOKUP(B2389,'2-Kosten per locatie'!$A$11:$C$31,3,FALSE)</f>
        <v>0</v>
      </c>
      <c r="U2389" s="144">
        <f t="shared" si="188"/>
        <v>0</v>
      </c>
      <c r="V2389" s="145" t="str">
        <f>VLOOKUP(K2389,'3-Productie normen'!A:AG,29,FALSE)</f>
        <v>B</v>
      </c>
      <c r="W2389" s="145"/>
      <c r="X2389" s="146"/>
      <c r="Y2389" s="147">
        <f t="shared" si="189"/>
        <v>2648.19</v>
      </c>
    </row>
    <row r="2390" spans="1:25" s="148" customFormat="1" ht="13.9" customHeight="1">
      <c r="A2390" s="137">
        <v>3244</v>
      </c>
      <c r="B2390" s="138" t="s">
        <v>3151</v>
      </c>
      <c r="C2390" s="138" t="s">
        <v>3152</v>
      </c>
      <c r="D2390" s="138"/>
      <c r="E2390" s="2">
        <v>0</v>
      </c>
      <c r="F2390" s="2" t="s">
        <v>372</v>
      </c>
      <c r="G2390" s="2" t="s">
        <v>3265</v>
      </c>
      <c r="H2390" s="2" t="s">
        <v>1604</v>
      </c>
      <c r="I2390" s="139" t="s">
        <v>277</v>
      </c>
      <c r="J2390" s="139" t="s">
        <v>277</v>
      </c>
      <c r="K2390" s="139" t="s">
        <v>478</v>
      </c>
      <c r="L2390" s="139" t="s">
        <v>1421</v>
      </c>
      <c r="M2390" s="140"/>
      <c r="N2390" s="141">
        <v>13.4</v>
      </c>
      <c r="O2390" s="142">
        <f t="shared" si="185"/>
        <v>123</v>
      </c>
      <c r="P2390" s="2">
        <v>123</v>
      </c>
      <c r="Q2390" s="2"/>
      <c r="R2390" s="143" t="e">
        <f t="shared" si="186"/>
        <v>#DIV/0!</v>
      </c>
      <c r="S2390" s="143">
        <f t="shared" si="187"/>
        <v>0</v>
      </c>
      <c r="T2390" s="144">
        <f>IF(P2390="nio",0,IF(P2390&gt;0,VLOOKUP(K2390,'3-Productie normen'!A:W,VLOOKUP(P2390,'3-Productie normen'!$B$37:$C$59,2,FALSE),FALSE)))/VLOOKUP(B2390,'2-Kosten per locatie'!$A$11:$C$31,3,FALSE)</f>
        <v>0</v>
      </c>
      <c r="U2390" s="144">
        <f t="shared" si="188"/>
        <v>0</v>
      </c>
      <c r="V2390" s="145" t="str">
        <f>VLOOKUP(K2390,'3-Productie normen'!A:AG,29,FALSE)</f>
        <v>B</v>
      </c>
      <c r="W2390" s="145"/>
      <c r="X2390" s="146"/>
      <c r="Y2390" s="147">
        <f t="shared" si="189"/>
        <v>1648.2</v>
      </c>
    </row>
    <row r="2391" spans="1:25" s="148" customFormat="1" ht="13.9" customHeight="1">
      <c r="A2391" s="137">
        <v>3245</v>
      </c>
      <c r="B2391" s="138" t="s">
        <v>3151</v>
      </c>
      <c r="C2391" s="138" t="s">
        <v>3152</v>
      </c>
      <c r="D2391" s="138"/>
      <c r="E2391" s="2">
        <v>0</v>
      </c>
      <c r="F2391" s="2" t="s">
        <v>372</v>
      </c>
      <c r="G2391" s="2" t="s">
        <v>3266</v>
      </c>
      <c r="H2391" s="2" t="s">
        <v>1613</v>
      </c>
      <c r="I2391" s="139" t="s">
        <v>350</v>
      </c>
      <c r="J2391" s="139" t="s">
        <v>351</v>
      </c>
      <c r="K2391" s="139" t="s">
        <v>612</v>
      </c>
      <c r="L2391" s="139" t="s">
        <v>1421</v>
      </c>
      <c r="M2391" s="140"/>
      <c r="N2391" s="141">
        <v>36.020000000000003</v>
      </c>
      <c r="O2391" s="142">
        <f t="shared" si="185"/>
        <v>205</v>
      </c>
      <c r="P2391" s="2">
        <v>205</v>
      </c>
      <c r="Q2391" s="2"/>
      <c r="R2391" s="143" t="e">
        <f t="shared" si="186"/>
        <v>#DIV/0!</v>
      </c>
      <c r="S2391" s="143">
        <f t="shared" si="187"/>
        <v>0</v>
      </c>
      <c r="T2391" s="144">
        <f>IF(P2391="nio",0,IF(P2391&gt;0,VLOOKUP(K2391,'3-Productie normen'!A:W,VLOOKUP(P2391,'3-Productie normen'!$B$37:$C$59,2,FALSE),FALSE)))/VLOOKUP(B2391,'2-Kosten per locatie'!$A$11:$C$31,3,FALSE)</f>
        <v>0</v>
      </c>
      <c r="U2391" s="144">
        <f t="shared" si="188"/>
        <v>0</v>
      </c>
      <c r="V2391" s="145" t="str">
        <f>VLOOKUP(K2391,'3-Productie normen'!A:AG,29,FALSE)</f>
        <v>L</v>
      </c>
      <c r="W2391" s="145"/>
      <c r="X2391" s="146"/>
      <c r="Y2391" s="147">
        <f t="shared" si="189"/>
        <v>7384.1</v>
      </c>
    </row>
    <row r="2392" spans="1:25" s="148" customFormat="1" ht="13.9" customHeight="1">
      <c r="A2392" s="137">
        <v>3246</v>
      </c>
      <c r="B2392" s="138" t="s">
        <v>3151</v>
      </c>
      <c r="C2392" s="138" t="s">
        <v>3152</v>
      </c>
      <c r="D2392" s="138"/>
      <c r="E2392" s="2">
        <v>0</v>
      </c>
      <c r="F2392" s="2" t="s">
        <v>372</v>
      </c>
      <c r="G2392" s="2" t="s">
        <v>3267</v>
      </c>
      <c r="H2392" s="2" t="s">
        <v>1601</v>
      </c>
      <c r="I2392" s="139" t="s">
        <v>350</v>
      </c>
      <c r="J2392" s="139" t="s">
        <v>836</v>
      </c>
      <c r="K2392" s="139" t="s">
        <v>612</v>
      </c>
      <c r="L2392" s="139" t="s">
        <v>1421</v>
      </c>
      <c r="M2392" s="140"/>
      <c r="N2392" s="141">
        <v>59.76</v>
      </c>
      <c r="O2392" s="142">
        <f t="shared" si="185"/>
        <v>205</v>
      </c>
      <c r="P2392" s="2">
        <v>205</v>
      </c>
      <c r="Q2392" s="2"/>
      <c r="R2392" s="143" t="e">
        <f t="shared" si="186"/>
        <v>#DIV/0!</v>
      </c>
      <c r="S2392" s="143">
        <f t="shared" si="187"/>
        <v>0</v>
      </c>
      <c r="T2392" s="144">
        <f>IF(P2392="nio",0,IF(P2392&gt;0,VLOOKUP(K2392,'3-Productie normen'!A:W,VLOOKUP(P2392,'3-Productie normen'!$B$37:$C$59,2,FALSE),FALSE)))/VLOOKUP(B2392,'2-Kosten per locatie'!$A$11:$C$31,3,FALSE)</f>
        <v>0</v>
      </c>
      <c r="U2392" s="144">
        <f t="shared" si="188"/>
        <v>0</v>
      </c>
      <c r="V2392" s="145" t="str">
        <f>VLOOKUP(K2392,'3-Productie normen'!A:AG,29,FALSE)</f>
        <v>L</v>
      </c>
      <c r="W2392" s="145"/>
      <c r="X2392" s="146"/>
      <c r="Y2392" s="147">
        <f t="shared" si="189"/>
        <v>12250.8</v>
      </c>
    </row>
    <row r="2393" spans="1:25" s="148" customFormat="1" ht="13.9" customHeight="1">
      <c r="A2393" s="137">
        <v>3247</v>
      </c>
      <c r="B2393" s="138" t="s">
        <v>3151</v>
      </c>
      <c r="C2393" s="138" t="s">
        <v>3152</v>
      </c>
      <c r="D2393" s="138"/>
      <c r="E2393" s="2">
        <v>0</v>
      </c>
      <c r="F2393" s="2" t="s">
        <v>372</v>
      </c>
      <c r="G2393" s="2" t="s">
        <v>3268</v>
      </c>
      <c r="H2393" s="2" t="s">
        <v>1867</v>
      </c>
      <c r="I2393" s="139" t="s">
        <v>277</v>
      </c>
      <c r="J2393" s="139" t="s">
        <v>277</v>
      </c>
      <c r="K2393" s="139" t="s">
        <v>478</v>
      </c>
      <c r="L2393" s="139" t="s">
        <v>1421</v>
      </c>
      <c r="M2393" s="140"/>
      <c r="N2393" s="141">
        <v>15.85</v>
      </c>
      <c r="O2393" s="142">
        <f t="shared" si="185"/>
        <v>123</v>
      </c>
      <c r="P2393" s="2">
        <v>123</v>
      </c>
      <c r="Q2393" s="2"/>
      <c r="R2393" s="143" t="e">
        <f t="shared" si="186"/>
        <v>#DIV/0!</v>
      </c>
      <c r="S2393" s="143">
        <f t="shared" si="187"/>
        <v>0</v>
      </c>
      <c r="T2393" s="144">
        <f>IF(P2393="nio",0,IF(P2393&gt;0,VLOOKUP(K2393,'3-Productie normen'!A:W,VLOOKUP(P2393,'3-Productie normen'!$B$37:$C$59,2,FALSE),FALSE)))/VLOOKUP(B2393,'2-Kosten per locatie'!$A$11:$C$31,3,FALSE)</f>
        <v>0</v>
      </c>
      <c r="U2393" s="144">
        <f t="shared" si="188"/>
        <v>0</v>
      </c>
      <c r="V2393" s="145" t="str">
        <f>VLOOKUP(K2393,'3-Productie normen'!A:AG,29,FALSE)</f>
        <v>B</v>
      </c>
      <c r="W2393" s="145"/>
      <c r="X2393" s="146"/>
      <c r="Y2393" s="147">
        <f t="shared" si="189"/>
        <v>1949.55</v>
      </c>
    </row>
    <row r="2394" spans="1:25" s="148" customFormat="1" ht="13.9" customHeight="1">
      <c r="A2394" s="137">
        <v>3248</v>
      </c>
      <c r="B2394" s="138" t="s">
        <v>3151</v>
      </c>
      <c r="C2394" s="138" t="s">
        <v>3152</v>
      </c>
      <c r="D2394" s="138"/>
      <c r="E2394" s="2">
        <v>0</v>
      </c>
      <c r="F2394" s="2" t="s">
        <v>372</v>
      </c>
      <c r="G2394" s="2" t="s">
        <v>3269</v>
      </c>
      <c r="H2394" s="2" t="s">
        <v>2534</v>
      </c>
      <c r="I2394" s="139" t="s">
        <v>350</v>
      </c>
      <c r="J2394" s="139" t="s">
        <v>3270</v>
      </c>
      <c r="K2394" s="139" t="s">
        <v>619</v>
      </c>
      <c r="L2394" s="139" t="s">
        <v>298</v>
      </c>
      <c r="M2394" s="140" t="s">
        <v>8160</v>
      </c>
      <c r="N2394" s="141">
        <v>125.45</v>
      </c>
      <c r="O2394" s="142">
        <f t="shared" si="185"/>
        <v>123</v>
      </c>
      <c r="P2394" s="2">
        <v>123</v>
      </c>
      <c r="Q2394" s="2"/>
      <c r="R2394" s="143" t="e">
        <f t="shared" si="186"/>
        <v>#DIV/0!</v>
      </c>
      <c r="S2394" s="143">
        <f t="shared" si="187"/>
        <v>0</v>
      </c>
      <c r="T2394" s="144">
        <f>IF(P2394="nio",0,IF(P2394&gt;0,VLOOKUP(K2394,'3-Productie normen'!A:W,VLOOKUP(P2394,'3-Productie normen'!$B$37:$C$59,2,FALSE),FALSE)))/VLOOKUP(B2394,'2-Kosten per locatie'!$A$11:$C$31,3,FALSE)</f>
        <v>0</v>
      </c>
      <c r="U2394" s="144">
        <f t="shared" si="188"/>
        <v>0</v>
      </c>
      <c r="V2394" s="145" t="str">
        <f>VLOOKUP(K2394,'3-Productie normen'!A:AG,29,FALSE)</f>
        <v>L</v>
      </c>
      <c r="W2394" s="145"/>
      <c r="X2394" s="146"/>
      <c r="Y2394" s="147">
        <f t="shared" si="189"/>
        <v>15430.35</v>
      </c>
    </row>
    <row r="2395" spans="1:25" s="148" customFormat="1" ht="13.9" customHeight="1">
      <c r="A2395" s="137">
        <v>3249</v>
      </c>
      <c r="B2395" s="138" t="s">
        <v>3151</v>
      </c>
      <c r="C2395" s="138" t="s">
        <v>3152</v>
      </c>
      <c r="D2395" s="138"/>
      <c r="E2395" s="2">
        <v>0</v>
      </c>
      <c r="F2395" s="2" t="s">
        <v>372</v>
      </c>
      <c r="G2395" s="2" t="s">
        <v>3271</v>
      </c>
      <c r="H2395" s="2" t="s">
        <v>3272</v>
      </c>
      <c r="I2395" s="139" t="s">
        <v>277</v>
      </c>
      <c r="J2395" s="139" t="s">
        <v>277</v>
      </c>
      <c r="K2395" s="139" t="s">
        <v>478</v>
      </c>
      <c r="L2395" s="139" t="s">
        <v>1421</v>
      </c>
      <c r="M2395" s="140"/>
      <c r="N2395" s="141">
        <v>32.14</v>
      </c>
      <c r="O2395" s="142">
        <f t="shared" si="185"/>
        <v>123</v>
      </c>
      <c r="P2395" s="2">
        <v>123</v>
      </c>
      <c r="Q2395" s="2"/>
      <c r="R2395" s="143" t="e">
        <f t="shared" si="186"/>
        <v>#DIV/0!</v>
      </c>
      <c r="S2395" s="143">
        <f t="shared" si="187"/>
        <v>0</v>
      </c>
      <c r="T2395" s="144">
        <f>IF(P2395="nio",0,IF(P2395&gt;0,VLOOKUP(K2395,'3-Productie normen'!A:W,VLOOKUP(P2395,'3-Productie normen'!$B$37:$C$59,2,FALSE),FALSE)))/VLOOKUP(B2395,'2-Kosten per locatie'!$A$11:$C$31,3,FALSE)</f>
        <v>0</v>
      </c>
      <c r="U2395" s="144">
        <f t="shared" si="188"/>
        <v>0</v>
      </c>
      <c r="V2395" s="145" t="str">
        <f>VLOOKUP(K2395,'3-Productie normen'!A:AG,29,FALSE)</f>
        <v>B</v>
      </c>
      <c r="W2395" s="145"/>
      <c r="X2395" s="146"/>
      <c r="Y2395" s="147">
        <f t="shared" si="189"/>
        <v>3953.2200000000003</v>
      </c>
    </row>
    <row r="2396" spans="1:25" s="148" customFormat="1" ht="13.9" customHeight="1">
      <c r="A2396" s="137">
        <v>3250</v>
      </c>
      <c r="B2396" s="138" t="s">
        <v>3151</v>
      </c>
      <c r="C2396" s="138" t="s">
        <v>3152</v>
      </c>
      <c r="D2396" s="138"/>
      <c r="E2396" s="2">
        <v>0</v>
      </c>
      <c r="F2396" s="2" t="s">
        <v>372</v>
      </c>
      <c r="G2396" s="2" t="s">
        <v>3273</v>
      </c>
      <c r="H2396" s="2" t="s">
        <v>3146</v>
      </c>
      <c r="I2396" s="139" t="s">
        <v>277</v>
      </c>
      <c r="J2396" s="139" t="s">
        <v>277</v>
      </c>
      <c r="K2396" s="139" t="s">
        <v>478</v>
      </c>
      <c r="L2396" s="139" t="s">
        <v>1421</v>
      </c>
      <c r="M2396" s="140"/>
      <c r="N2396" s="141">
        <v>13.75</v>
      </c>
      <c r="O2396" s="142">
        <f t="shared" si="185"/>
        <v>123</v>
      </c>
      <c r="P2396" s="2">
        <v>123</v>
      </c>
      <c r="Q2396" s="2"/>
      <c r="R2396" s="143" t="e">
        <f t="shared" si="186"/>
        <v>#DIV/0!</v>
      </c>
      <c r="S2396" s="143">
        <f t="shared" si="187"/>
        <v>0</v>
      </c>
      <c r="T2396" s="144">
        <f>IF(P2396="nio",0,IF(P2396&gt;0,VLOOKUP(K2396,'3-Productie normen'!A:W,VLOOKUP(P2396,'3-Productie normen'!$B$37:$C$59,2,FALSE),FALSE)))/VLOOKUP(B2396,'2-Kosten per locatie'!$A$11:$C$31,3,FALSE)</f>
        <v>0</v>
      </c>
      <c r="U2396" s="144">
        <f t="shared" si="188"/>
        <v>0</v>
      </c>
      <c r="V2396" s="145" t="str">
        <f>VLOOKUP(K2396,'3-Productie normen'!A:AG,29,FALSE)</f>
        <v>B</v>
      </c>
      <c r="W2396" s="145"/>
      <c r="X2396" s="146"/>
      <c r="Y2396" s="147">
        <f t="shared" si="189"/>
        <v>1691.25</v>
      </c>
    </row>
    <row r="2397" spans="1:25" s="148" customFormat="1" ht="13.9" customHeight="1">
      <c r="A2397" s="137">
        <v>3251</v>
      </c>
      <c r="B2397" s="138" t="s">
        <v>3151</v>
      </c>
      <c r="C2397" s="138" t="s">
        <v>3152</v>
      </c>
      <c r="D2397" s="138"/>
      <c r="E2397" s="2">
        <v>0</v>
      </c>
      <c r="F2397" s="2" t="s">
        <v>372</v>
      </c>
      <c r="G2397" s="2" t="s">
        <v>3274</v>
      </c>
      <c r="H2397" s="2" t="s">
        <v>3275</v>
      </c>
      <c r="I2397" s="139" t="s">
        <v>277</v>
      </c>
      <c r="J2397" s="139" t="s">
        <v>277</v>
      </c>
      <c r="K2397" s="139" t="s">
        <v>478</v>
      </c>
      <c r="L2397" s="139" t="s">
        <v>1421</v>
      </c>
      <c r="M2397" s="140"/>
      <c r="N2397" s="141">
        <v>9.2799999999999994</v>
      </c>
      <c r="O2397" s="142">
        <f t="shared" si="185"/>
        <v>123</v>
      </c>
      <c r="P2397" s="2">
        <v>123</v>
      </c>
      <c r="Q2397" s="2"/>
      <c r="R2397" s="143" t="e">
        <f t="shared" si="186"/>
        <v>#DIV/0!</v>
      </c>
      <c r="S2397" s="143">
        <f t="shared" si="187"/>
        <v>0</v>
      </c>
      <c r="T2397" s="144">
        <f>IF(P2397="nio",0,IF(P2397&gt;0,VLOOKUP(K2397,'3-Productie normen'!A:W,VLOOKUP(P2397,'3-Productie normen'!$B$37:$C$59,2,FALSE),FALSE)))/VLOOKUP(B2397,'2-Kosten per locatie'!$A$11:$C$31,3,FALSE)</f>
        <v>0</v>
      </c>
      <c r="U2397" s="144">
        <f t="shared" si="188"/>
        <v>0</v>
      </c>
      <c r="V2397" s="145" t="str">
        <f>VLOOKUP(K2397,'3-Productie normen'!A:AG,29,FALSE)</f>
        <v>B</v>
      </c>
      <c r="W2397" s="145"/>
      <c r="X2397" s="146"/>
      <c r="Y2397" s="147">
        <f t="shared" si="189"/>
        <v>1141.4399999999998</v>
      </c>
    </row>
    <row r="2398" spans="1:25" s="148" customFormat="1" ht="13.9" customHeight="1">
      <c r="A2398" s="137">
        <v>3252</v>
      </c>
      <c r="B2398" s="138" t="s">
        <v>3151</v>
      </c>
      <c r="C2398" s="138" t="s">
        <v>3152</v>
      </c>
      <c r="D2398" s="138"/>
      <c r="E2398" s="2">
        <v>0</v>
      </c>
      <c r="F2398" s="2" t="s">
        <v>372</v>
      </c>
      <c r="G2398" s="2" t="s">
        <v>3276</v>
      </c>
      <c r="H2398" s="2" t="s">
        <v>3147</v>
      </c>
      <c r="I2398" s="139" t="s">
        <v>277</v>
      </c>
      <c r="J2398" s="139" t="s">
        <v>52</v>
      </c>
      <c r="K2398" s="139" t="s">
        <v>417</v>
      </c>
      <c r="L2398" s="139" t="s">
        <v>1421</v>
      </c>
      <c r="M2398" s="140"/>
      <c r="N2398" s="141">
        <v>25.68</v>
      </c>
      <c r="O2398" s="142">
        <f t="shared" si="185"/>
        <v>123</v>
      </c>
      <c r="P2398" s="2">
        <v>123</v>
      </c>
      <c r="Q2398" s="2"/>
      <c r="R2398" s="143" t="e">
        <f t="shared" si="186"/>
        <v>#DIV/0!</v>
      </c>
      <c r="S2398" s="143">
        <f t="shared" si="187"/>
        <v>0</v>
      </c>
      <c r="T2398" s="144">
        <f>IF(P2398="nio",0,IF(P2398&gt;0,VLOOKUP(K2398,'3-Productie normen'!A:W,VLOOKUP(P2398,'3-Productie normen'!$B$37:$C$59,2,FALSE),FALSE)))/VLOOKUP(B2398,'2-Kosten per locatie'!$A$11:$C$31,3,FALSE)</f>
        <v>0</v>
      </c>
      <c r="U2398" s="144">
        <f t="shared" si="188"/>
        <v>0</v>
      </c>
      <c r="V2398" s="145" t="str">
        <f>VLOOKUP(K2398,'3-Productie normen'!A:AG,29,FALSE)</f>
        <v>B</v>
      </c>
      <c r="W2398" s="145"/>
      <c r="X2398" s="146"/>
      <c r="Y2398" s="147">
        <f t="shared" si="189"/>
        <v>3158.64</v>
      </c>
    </row>
    <row r="2399" spans="1:25" s="148" customFormat="1" ht="13.9" customHeight="1">
      <c r="A2399" s="137">
        <v>3253</v>
      </c>
      <c r="B2399" s="138" t="s">
        <v>3151</v>
      </c>
      <c r="C2399" s="138" t="s">
        <v>3152</v>
      </c>
      <c r="D2399" s="138"/>
      <c r="E2399" s="2">
        <v>0</v>
      </c>
      <c r="F2399" s="2" t="s">
        <v>372</v>
      </c>
      <c r="G2399" s="2" t="s">
        <v>3277</v>
      </c>
      <c r="H2399" s="2" t="s">
        <v>1861</v>
      </c>
      <c r="I2399" s="139" t="s">
        <v>350</v>
      </c>
      <c r="J2399" s="139" t="s">
        <v>351</v>
      </c>
      <c r="K2399" s="139" t="s">
        <v>612</v>
      </c>
      <c r="L2399" s="139" t="s">
        <v>1421</v>
      </c>
      <c r="M2399" s="140"/>
      <c r="N2399" s="141">
        <v>37.549999999999997</v>
      </c>
      <c r="O2399" s="142">
        <f t="shared" si="185"/>
        <v>205</v>
      </c>
      <c r="P2399" s="2">
        <v>205</v>
      </c>
      <c r="Q2399" s="2"/>
      <c r="R2399" s="143" t="e">
        <f t="shared" si="186"/>
        <v>#DIV/0!</v>
      </c>
      <c r="S2399" s="143">
        <f t="shared" si="187"/>
        <v>0</v>
      </c>
      <c r="T2399" s="144">
        <f>IF(P2399="nio",0,IF(P2399&gt;0,VLOOKUP(K2399,'3-Productie normen'!A:W,VLOOKUP(P2399,'3-Productie normen'!$B$37:$C$59,2,FALSE),FALSE)))/VLOOKUP(B2399,'2-Kosten per locatie'!$A$11:$C$31,3,FALSE)</f>
        <v>0</v>
      </c>
      <c r="U2399" s="144">
        <f t="shared" si="188"/>
        <v>0</v>
      </c>
      <c r="V2399" s="145" t="str">
        <f>VLOOKUP(K2399,'3-Productie normen'!A:AG,29,FALSE)</f>
        <v>L</v>
      </c>
      <c r="W2399" s="145"/>
      <c r="X2399" s="146"/>
      <c r="Y2399" s="147">
        <f t="shared" si="189"/>
        <v>7697.7499999999991</v>
      </c>
    </row>
    <row r="2400" spans="1:25" s="148" customFormat="1" ht="13.9" customHeight="1">
      <c r="A2400" s="137">
        <v>3254</v>
      </c>
      <c r="B2400" s="138" t="s">
        <v>3151</v>
      </c>
      <c r="C2400" s="138" t="s">
        <v>3152</v>
      </c>
      <c r="D2400" s="138"/>
      <c r="E2400" s="2">
        <v>0</v>
      </c>
      <c r="F2400" s="2" t="s">
        <v>372</v>
      </c>
      <c r="G2400" s="2" t="s">
        <v>3278</v>
      </c>
      <c r="H2400" s="2" t="s">
        <v>1856</v>
      </c>
      <c r="I2400" s="139" t="s">
        <v>350</v>
      </c>
      <c r="J2400" s="139" t="s">
        <v>351</v>
      </c>
      <c r="K2400" s="139" t="s">
        <v>612</v>
      </c>
      <c r="L2400" s="139" t="s">
        <v>1421</v>
      </c>
      <c r="M2400" s="140"/>
      <c r="N2400" s="141">
        <v>41.49</v>
      </c>
      <c r="O2400" s="142">
        <f t="shared" si="185"/>
        <v>205</v>
      </c>
      <c r="P2400" s="2">
        <v>205</v>
      </c>
      <c r="Q2400" s="2"/>
      <c r="R2400" s="143" t="e">
        <f t="shared" si="186"/>
        <v>#DIV/0!</v>
      </c>
      <c r="S2400" s="143">
        <f t="shared" si="187"/>
        <v>0</v>
      </c>
      <c r="T2400" s="144">
        <f>IF(P2400="nio",0,IF(P2400&gt;0,VLOOKUP(K2400,'3-Productie normen'!A:W,VLOOKUP(P2400,'3-Productie normen'!$B$37:$C$59,2,FALSE),FALSE)))/VLOOKUP(B2400,'2-Kosten per locatie'!$A$11:$C$31,3,FALSE)</f>
        <v>0</v>
      </c>
      <c r="U2400" s="144">
        <f t="shared" si="188"/>
        <v>0</v>
      </c>
      <c r="V2400" s="145" t="str">
        <f>VLOOKUP(K2400,'3-Productie normen'!A:AG,29,FALSE)</f>
        <v>L</v>
      </c>
      <c r="W2400" s="145"/>
      <c r="X2400" s="146"/>
      <c r="Y2400" s="147">
        <f t="shared" si="189"/>
        <v>8505.4500000000007</v>
      </c>
    </row>
    <row r="2401" spans="1:25" s="148" customFormat="1" ht="13.9" customHeight="1">
      <c r="A2401" s="137">
        <v>3255</v>
      </c>
      <c r="B2401" s="138" t="s">
        <v>3151</v>
      </c>
      <c r="C2401" s="138" t="s">
        <v>3152</v>
      </c>
      <c r="D2401" s="138"/>
      <c r="E2401" s="2">
        <v>0</v>
      </c>
      <c r="F2401" s="2" t="s">
        <v>372</v>
      </c>
      <c r="G2401" s="2" t="s">
        <v>3279</v>
      </c>
      <c r="H2401" s="2" t="s">
        <v>1839</v>
      </c>
      <c r="I2401" s="139" t="s">
        <v>277</v>
      </c>
      <c r="J2401" s="139" t="s">
        <v>277</v>
      </c>
      <c r="K2401" s="139" t="s">
        <v>478</v>
      </c>
      <c r="L2401" s="139" t="s">
        <v>1421</v>
      </c>
      <c r="M2401" s="140"/>
      <c r="N2401" s="141">
        <v>33.630000000000003</v>
      </c>
      <c r="O2401" s="142">
        <f t="shared" si="185"/>
        <v>123</v>
      </c>
      <c r="P2401" s="2">
        <v>123</v>
      </c>
      <c r="Q2401" s="2"/>
      <c r="R2401" s="143" t="e">
        <f t="shared" si="186"/>
        <v>#DIV/0!</v>
      </c>
      <c r="S2401" s="143">
        <f t="shared" si="187"/>
        <v>0</v>
      </c>
      <c r="T2401" s="144">
        <f>IF(P2401="nio",0,IF(P2401&gt;0,VLOOKUP(K2401,'3-Productie normen'!A:W,VLOOKUP(P2401,'3-Productie normen'!$B$37:$C$59,2,FALSE),FALSE)))/VLOOKUP(B2401,'2-Kosten per locatie'!$A$11:$C$31,3,FALSE)</f>
        <v>0</v>
      </c>
      <c r="U2401" s="144">
        <f t="shared" si="188"/>
        <v>0</v>
      </c>
      <c r="V2401" s="145" t="str">
        <f>VLOOKUP(K2401,'3-Productie normen'!A:AG,29,FALSE)</f>
        <v>B</v>
      </c>
      <c r="W2401" s="145"/>
      <c r="X2401" s="146"/>
      <c r="Y2401" s="147">
        <f t="shared" si="189"/>
        <v>4136.4900000000007</v>
      </c>
    </row>
    <row r="2402" spans="1:25" s="148" customFormat="1" ht="13.9" customHeight="1">
      <c r="A2402" s="137">
        <v>3256</v>
      </c>
      <c r="B2402" s="138" t="s">
        <v>3151</v>
      </c>
      <c r="C2402" s="138" t="s">
        <v>3152</v>
      </c>
      <c r="D2402" s="138"/>
      <c r="E2402" s="2">
        <v>0</v>
      </c>
      <c r="F2402" s="2" t="s">
        <v>372</v>
      </c>
      <c r="G2402" s="2" t="s">
        <v>3280</v>
      </c>
      <c r="H2402" s="2" t="s">
        <v>3281</v>
      </c>
      <c r="I2402" s="139" t="s">
        <v>277</v>
      </c>
      <c r="J2402" s="139" t="s">
        <v>52</v>
      </c>
      <c r="K2402" s="139" t="s">
        <v>417</v>
      </c>
      <c r="L2402" s="139" t="s">
        <v>1421</v>
      </c>
      <c r="M2402" s="140"/>
      <c r="N2402" s="141">
        <v>5.6</v>
      </c>
      <c r="O2402" s="142">
        <f t="shared" si="185"/>
        <v>123</v>
      </c>
      <c r="P2402" s="2">
        <v>123</v>
      </c>
      <c r="Q2402" s="2"/>
      <c r="R2402" s="143" t="e">
        <f t="shared" si="186"/>
        <v>#DIV/0!</v>
      </c>
      <c r="S2402" s="143">
        <f t="shared" si="187"/>
        <v>0</v>
      </c>
      <c r="T2402" s="144">
        <f>IF(P2402="nio",0,IF(P2402&gt;0,VLOOKUP(K2402,'3-Productie normen'!A:W,VLOOKUP(P2402,'3-Productie normen'!$B$37:$C$59,2,FALSE),FALSE)))/VLOOKUP(B2402,'2-Kosten per locatie'!$A$11:$C$31,3,FALSE)</f>
        <v>0</v>
      </c>
      <c r="U2402" s="144">
        <f t="shared" si="188"/>
        <v>0</v>
      </c>
      <c r="V2402" s="145" t="str">
        <f>VLOOKUP(K2402,'3-Productie normen'!A:AG,29,FALSE)</f>
        <v>B</v>
      </c>
      <c r="W2402" s="145"/>
      <c r="X2402" s="146"/>
      <c r="Y2402" s="147">
        <f t="shared" si="189"/>
        <v>688.8</v>
      </c>
    </row>
    <row r="2403" spans="1:25" s="148" customFormat="1" ht="13.9" customHeight="1">
      <c r="A2403" s="137">
        <v>3257</v>
      </c>
      <c r="B2403" s="138" t="s">
        <v>3151</v>
      </c>
      <c r="C2403" s="138" t="s">
        <v>3152</v>
      </c>
      <c r="D2403" s="138"/>
      <c r="E2403" s="2">
        <v>0</v>
      </c>
      <c r="F2403" s="2" t="s">
        <v>372</v>
      </c>
      <c r="G2403" s="2" t="s">
        <v>3282</v>
      </c>
      <c r="H2403" s="2" t="s">
        <v>1782</v>
      </c>
      <c r="I2403" s="139" t="s">
        <v>277</v>
      </c>
      <c r="J2403" s="139" t="s">
        <v>277</v>
      </c>
      <c r="K2403" s="139" t="s">
        <v>478</v>
      </c>
      <c r="L2403" s="139" t="s">
        <v>1421</v>
      </c>
      <c r="M2403" s="140"/>
      <c r="N2403" s="141">
        <v>18.18</v>
      </c>
      <c r="O2403" s="142">
        <f t="shared" si="185"/>
        <v>123</v>
      </c>
      <c r="P2403" s="2">
        <v>123</v>
      </c>
      <c r="Q2403" s="2"/>
      <c r="R2403" s="143" t="e">
        <f t="shared" si="186"/>
        <v>#DIV/0!</v>
      </c>
      <c r="S2403" s="143">
        <f t="shared" si="187"/>
        <v>0</v>
      </c>
      <c r="T2403" s="144">
        <f>IF(P2403="nio",0,IF(P2403&gt;0,VLOOKUP(K2403,'3-Productie normen'!A:W,VLOOKUP(P2403,'3-Productie normen'!$B$37:$C$59,2,FALSE),FALSE)))/VLOOKUP(B2403,'2-Kosten per locatie'!$A$11:$C$31,3,FALSE)</f>
        <v>0</v>
      </c>
      <c r="U2403" s="144">
        <f t="shared" si="188"/>
        <v>0</v>
      </c>
      <c r="V2403" s="145" t="str">
        <f>VLOOKUP(K2403,'3-Productie normen'!A:AG,29,FALSE)</f>
        <v>B</v>
      </c>
      <c r="W2403" s="145"/>
      <c r="X2403" s="146"/>
      <c r="Y2403" s="147">
        <f t="shared" si="189"/>
        <v>2236.14</v>
      </c>
    </row>
    <row r="2404" spans="1:25" s="148" customFormat="1" ht="13.9" customHeight="1">
      <c r="A2404" s="137">
        <v>3258</v>
      </c>
      <c r="B2404" s="138" t="s">
        <v>3151</v>
      </c>
      <c r="C2404" s="138" t="s">
        <v>3152</v>
      </c>
      <c r="D2404" s="138"/>
      <c r="E2404" s="2">
        <v>0</v>
      </c>
      <c r="F2404" s="2" t="s">
        <v>372</v>
      </c>
      <c r="G2404" s="2" t="s">
        <v>3283</v>
      </c>
      <c r="H2404" s="2" t="s">
        <v>3284</v>
      </c>
      <c r="I2404" s="139" t="s">
        <v>277</v>
      </c>
      <c r="J2404" s="139" t="s">
        <v>52</v>
      </c>
      <c r="K2404" s="139" t="s">
        <v>417</v>
      </c>
      <c r="L2404" s="139" t="s">
        <v>1421</v>
      </c>
      <c r="M2404" s="140"/>
      <c r="N2404" s="141">
        <v>13.99</v>
      </c>
      <c r="O2404" s="142">
        <f t="shared" si="185"/>
        <v>123</v>
      </c>
      <c r="P2404" s="2">
        <v>123</v>
      </c>
      <c r="Q2404" s="2"/>
      <c r="R2404" s="143" t="e">
        <f t="shared" si="186"/>
        <v>#DIV/0!</v>
      </c>
      <c r="S2404" s="143">
        <f t="shared" si="187"/>
        <v>0</v>
      </c>
      <c r="T2404" s="144">
        <f>IF(P2404="nio",0,IF(P2404&gt;0,VLOOKUP(K2404,'3-Productie normen'!A:W,VLOOKUP(P2404,'3-Productie normen'!$B$37:$C$59,2,FALSE),FALSE)))/VLOOKUP(B2404,'2-Kosten per locatie'!$A$11:$C$31,3,FALSE)</f>
        <v>0</v>
      </c>
      <c r="U2404" s="144">
        <f t="shared" si="188"/>
        <v>0</v>
      </c>
      <c r="V2404" s="145" t="str">
        <f>VLOOKUP(K2404,'3-Productie normen'!A:AG,29,FALSE)</f>
        <v>B</v>
      </c>
      <c r="W2404" s="145"/>
      <c r="X2404" s="146"/>
      <c r="Y2404" s="147">
        <f t="shared" si="189"/>
        <v>1720.77</v>
      </c>
    </row>
    <row r="2405" spans="1:25" s="148" customFormat="1" ht="13.9" customHeight="1">
      <c r="A2405" s="137">
        <v>3259</v>
      </c>
      <c r="B2405" s="138" t="s">
        <v>3151</v>
      </c>
      <c r="C2405" s="138" t="s">
        <v>3152</v>
      </c>
      <c r="D2405" s="138"/>
      <c r="E2405" s="2">
        <v>0</v>
      </c>
      <c r="F2405" s="2" t="s">
        <v>372</v>
      </c>
      <c r="G2405" s="2" t="s">
        <v>3285</v>
      </c>
      <c r="H2405" s="2" t="s">
        <v>2181</v>
      </c>
      <c r="I2405" s="139" t="s">
        <v>350</v>
      </c>
      <c r="J2405" s="139" t="s">
        <v>351</v>
      </c>
      <c r="K2405" s="139" t="s">
        <v>612</v>
      </c>
      <c r="L2405" s="139" t="s">
        <v>298</v>
      </c>
      <c r="M2405" s="140" t="s">
        <v>8160</v>
      </c>
      <c r="N2405" s="141">
        <v>52.48</v>
      </c>
      <c r="O2405" s="142">
        <f t="shared" si="185"/>
        <v>205</v>
      </c>
      <c r="P2405" s="2">
        <v>205</v>
      </c>
      <c r="Q2405" s="2"/>
      <c r="R2405" s="143" t="e">
        <f t="shared" si="186"/>
        <v>#DIV/0!</v>
      </c>
      <c r="S2405" s="143">
        <f t="shared" si="187"/>
        <v>0</v>
      </c>
      <c r="T2405" s="144">
        <f>IF(P2405="nio",0,IF(P2405&gt;0,VLOOKUP(K2405,'3-Productie normen'!A:W,VLOOKUP(P2405,'3-Productie normen'!$B$37:$C$59,2,FALSE),FALSE)))/VLOOKUP(B2405,'2-Kosten per locatie'!$A$11:$C$31,3,FALSE)</f>
        <v>0</v>
      </c>
      <c r="U2405" s="144">
        <f t="shared" si="188"/>
        <v>0</v>
      </c>
      <c r="V2405" s="145" t="str">
        <f>VLOOKUP(K2405,'3-Productie normen'!A:AG,29,FALSE)</f>
        <v>L</v>
      </c>
      <c r="W2405" s="145"/>
      <c r="X2405" s="146"/>
      <c r="Y2405" s="147">
        <f t="shared" si="189"/>
        <v>10758.4</v>
      </c>
    </row>
    <row r="2406" spans="1:25" s="148" customFormat="1" ht="13.9" customHeight="1">
      <c r="A2406" s="137">
        <v>3260</v>
      </c>
      <c r="B2406" s="138" t="s">
        <v>3151</v>
      </c>
      <c r="C2406" s="138" t="s">
        <v>3152</v>
      </c>
      <c r="D2406" s="138"/>
      <c r="E2406" s="2">
        <v>0</v>
      </c>
      <c r="F2406" s="2" t="s">
        <v>372</v>
      </c>
      <c r="G2406" s="2" t="s">
        <v>3286</v>
      </c>
      <c r="H2406" s="2" t="s">
        <v>3287</v>
      </c>
      <c r="I2406" s="139" t="s">
        <v>277</v>
      </c>
      <c r="J2406" s="139" t="s">
        <v>277</v>
      </c>
      <c r="K2406" s="139" t="s">
        <v>478</v>
      </c>
      <c r="L2406" s="139" t="s">
        <v>1421</v>
      </c>
      <c r="M2406" s="140"/>
      <c r="N2406" s="141">
        <v>16.16</v>
      </c>
      <c r="O2406" s="142">
        <f t="shared" si="185"/>
        <v>123</v>
      </c>
      <c r="P2406" s="2">
        <v>123</v>
      </c>
      <c r="Q2406" s="2"/>
      <c r="R2406" s="143" t="e">
        <f t="shared" si="186"/>
        <v>#DIV/0!</v>
      </c>
      <c r="S2406" s="143">
        <f t="shared" si="187"/>
        <v>0</v>
      </c>
      <c r="T2406" s="144">
        <f>IF(P2406="nio",0,IF(P2406&gt;0,VLOOKUP(K2406,'3-Productie normen'!A:W,VLOOKUP(P2406,'3-Productie normen'!$B$37:$C$59,2,FALSE),FALSE)))/VLOOKUP(B2406,'2-Kosten per locatie'!$A$11:$C$31,3,FALSE)</f>
        <v>0</v>
      </c>
      <c r="U2406" s="144">
        <f t="shared" si="188"/>
        <v>0</v>
      </c>
      <c r="V2406" s="145" t="str">
        <f>VLOOKUP(K2406,'3-Productie normen'!A:AG,29,FALSE)</f>
        <v>B</v>
      </c>
      <c r="W2406" s="145"/>
      <c r="X2406" s="146"/>
      <c r="Y2406" s="147">
        <f t="shared" si="189"/>
        <v>1987.68</v>
      </c>
    </row>
    <row r="2407" spans="1:25" s="148" customFormat="1" ht="13.9" customHeight="1">
      <c r="A2407" s="137">
        <v>3261</v>
      </c>
      <c r="B2407" s="138" t="s">
        <v>3151</v>
      </c>
      <c r="C2407" s="138" t="s">
        <v>3152</v>
      </c>
      <c r="D2407" s="138"/>
      <c r="E2407" s="2">
        <v>0</v>
      </c>
      <c r="F2407" s="2" t="s">
        <v>372</v>
      </c>
      <c r="G2407" s="2" t="s">
        <v>3288</v>
      </c>
      <c r="H2407" s="2" t="s">
        <v>2180</v>
      </c>
      <c r="I2407" s="139" t="s">
        <v>277</v>
      </c>
      <c r="J2407" s="139" t="s">
        <v>277</v>
      </c>
      <c r="K2407" s="139" t="s">
        <v>478</v>
      </c>
      <c r="L2407" s="139" t="s">
        <v>1421</v>
      </c>
      <c r="M2407" s="140"/>
      <c r="N2407" s="141">
        <v>18.22</v>
      </c>
      <c r="O2407" s="142">
        <f t="shared" si="185"/>
        <v>123</v>
      </c>
      <c r="P2407" s="2">
        <v>123</v>
      </c>
      <c r="Q2407" s="2"/>
      <c r="R2407" s="143" t="e">
        <f t="shared" si="186"/>
        <v>#DIV/0!</v>
      </c>
      <c r="S2407" s="143">
        <f t="shared" si="187"/>
        <v>0</v>
      </c>
      <c r="T2407" s="144">
        <f>IF(P2407="nio",0,IF(P2407&gt;0,VLOOKUP(K2407,'3-Productie normen'!A:W,VLOOKUP(P2407,'3-Productie normen'!$B$37:$C$59,2,FALSE),FALSE)))/VLOOKUP(B2407,'2-Kosten per locatie'!$A$11:$C$31,3,FALSE)</f>
        <v>0</v>
      </c>
      <c r="U2407" s="144">
        <f t="shared" si="188"/>
        <v>0</v>
      </c>
      <c r="V2407" s="145" t="str">
        <f>VLOOKUP(K2407,'3-Productie normen'!A:AG,29,FALSE)</f>
        <v>B</v>
      </c>
      <c r="W2407" s="145"/>
      <c r="X2407" s="146"/>
      <c r="Y2407" s="147">
        <f t="shared" si="189"/>
        <v>2241.06</v>
      </c>
    </row>
    <row r="2408" spans="1:25" s="148" customFormat="1" ht="13.9" customHeight="1">
      <c r="A2408" s="137">
        <v>3262</v>
      </c>
      <c r="B2408" s="138" t="s">
        <v>3151</v>
      </c>
      <c r="C2408" s="138" t="s">
        <v>3152</v>
      </c>
      <c r="D2408" s="138"/>
      <c r="E2408" s="2">
        <v>0</v>
      </c>
      <c r="F2408" s="2" t="s">
        <v>422</v>
      </c>
      <c r="G2408" s="2" t="s">
        <v>3289</v>
      </c>
      <c r="H2408" s="2" t="s">
        <v>246</v>
      </c>
      <c r="I2408" s="139" t="s">
        <v>484</v>
      </c>
      <c r="J2408" s="139" t="s">
        <v>56</v>
      </c>
      <c r="K2408" s="139" t="s">
        <v>248</v>
      </c>
      <c r="L2408" s="139" t="s">
        <v>298</v>
      </c>
      <c r="M2408" s="140" t="s">
        <v>8160</v>
      </c>
      <c r="N2408" s="141">
        <v>30.6</v>
      </c>
      <c r="O2408" s="142">
        <f t="shared" si="185"/>
        <v>205</v>
      </c>
      <c r="P2408" s="2">
        <v>205</v>
      </c>
      <c r="Q2408" s="2"/>
      <c r="R2408" s="143" t="e">
        <f t="shared" si="186"/>
        <v>#DIV/0!</v>
      </c>
      <c r="S2408" s="143">
        <f t="shared" si="187"/>
        <v>0</v>
      </c>
      <c r="T2408" s="144">
        <f>IF(P2408="nio",0,IF(P2408&gt;0,VLOOKUP(K2408,'3-Productie normen'!A:W,VLOOKUP(P2408,'3-Productie normen'!$B$37:$C$59,2,FALSE),FALSE)))/VLOOKUP(B2408,'2-Kosten per locatie'!$A$11:$C$31,3,FALSE)</f>
        <v>0</v>
      </c>
      <c r="U2408" s="144">
        <f t="shared" si="188"/>
        <v>0</v>
      </c>
      <c r="V2408" s="145" t="str">
        <f>VLOOKUP(K2408,'3-Productie normen'!A:AG,29,FALSE)</f>
        <v>V</v>
      </c>
      <c r="W2408" s="145"/>
      <c r="X2408" s="146"/>
      <c r="Y2408" s="147">
        <f t="shared" si="189"/>
        <v>6273</v>
      </c>
    </row>
    <row r="2409" spans="1:25" s="148" customFormat="1" ht="13.9" customHeight="1">
      <c r="A2409" s="137">
        <v>3263</v>
      </c>
      <c r="B2409" s="138" t="s">
        <v>3151</v>
      </c>
      <c r="C2409" s="138" t="s">
        <v>3152</v>
      </c>
      <c r="D2409" s="138"/>
      <c r="E2409" s="2">
        <v>0</v>
      </c>
      <c r="F2409" s="2" t="s">
        <v>422</v>
      </c>
      <c r="G2409" s="2" t="s">
        <v>3290</v>
      </c>
      <c r="H2409" s="2" t="s">
        <v>246</v>
      </c>
      <c r="I2409" s="139" t="s">
        <v>484</v>
      </c>
      <c r="J2409" s="139" t="s">
        <v>56</v>
      </c>
      <c r="K2409" s="139" t="s">
        <v>248</v>
      </c>
      <c r="L2409" s="139" t="s">
        <v>298</v>
      </c>
      <c r="M2409" s="140" t="s">
        <v>8160</v>
      </c>
      <c r="N2409" s="141">
        <v>30.6</v>
      </c>
      <c r="O2409" s="142">
        <f t="shared" si="185"/>
        <v>205</v>
      </c>
      <c r="P2409" s="2">
        <v>205</v>
      </c>
      <c r="Q2409" s="2"/>
      <c r="R2409" s="143" t="e">
        <f t="shared" si="186"/>
        <v>#DIV/0!</v>
      </c>
      <c r="S2409" s="143">
        <f t="shared" si="187"/>
        <v>0</v>
      </c>
      <c r="T2409" s="144">
        <f>IF(P2409="nio",0,IF(P2409&gt;0,VLOOKUP(K2409,'3-Productie normen'!A:W,VLOOKUP(P2409,'3-Productie normen'!$B$37:$C$59,2,FALSE),FALSE)))/VLOOKUP(B2409,'2-Kosten per locatie'!$A$11:$C$31,3,FALSE)</f>
        <v>0</v>
      </c>
      <c r="U2409" s="144">
        <f t="shared" si="188"/>
        <v>0</v>
      </c>
      <c r="V2409" s="145" t="str">
        <f>VLOOKUP(K2409,'3-Productie normen'!A:AG,29,FALSE)</f>
        <v>V</v>
      </c>
      <c r="W2409" s="145"/>
      <c r="X2409" s="146"/>
      <c r="Y2409" s="147">
        <f t="shared" si="189"/>
        <v>6273</v>
      </c>
    </row>
    <row r="2410" spans="1:25" s="148" customFormat="1" ht="13.9" customHeight="1">
      <c r="A2410" s="137">
        <v>3264</v>
      </c>
      <c r="B2410" s="138" t="s">
        <v>3151</v>
      </c>
      <c r="C2410" s="138" t="s">
        <v>3152</v>
      </c>
      <c r="D2410" s="138"/>
      <c r="E2410" s="2">
        <v>0</v>
      </c>
      <c r="F2410" s="2" t="s">
        <v>422</v>
      </c>
      <c r="G2410" s="2" t="s">
        <v>3291</v>
      </c>
      <c r="H2410" s="2" t="s">
        <v>246</v>
      </c>
      <c r="I2410" s="139" t="s">
        <v>484</v>
      </c>
      <c r="J2410" s="139" t="s">
        <v>57</v>
      </c>
      <c r="K2410" s="139" t="s">
        <v>259</v>
      </c>
      <c r="L2410" s="139" t="s">
        <v>246</v>
      </c>
      <c r="M2410" s="140"/>
      <c r="N2410" s="141">
        <v>1.64</v>
      </c>
      <c r="O2410" s="142">
        <f t="shared" si="185"/>
        <v>0</v>
      </c>
      <c r="P2410" s="2" t="s">
        <v>477</v>
      </c>
      <c r="Q2410" s="2"/>
      <c r="R2410" s="143">
        <f t="shared" si="186"/>
        <v>0</v>
      </c>
      <c r="S2410" s="143">
        <f t="shared" si="187"/>
        <v>0</v>
      </c>
      <c r="T2410" s="144">
        <f>IF(P2410="nio",0,IF(P2410&gt;0,VLOOKUP(K2410,'3-Productie normen'!A:W,VLOOKUP(P2410,'3-Productie normen'!$B$37:$C$59,2,FALSE),FALSE)))/VLOOKUP(B2410,'2-Kosten per locatie'!$A$11:$C$31,3,FALSE)</f>
        <v>0</v>
      </c>
      <c r="U2410" s="144">
        <f t="shared" si="188"/>
        <v>0</v>
      </c>
      <c r="V2410" s="145">
        <f>VLOOKUP(K2410,'3-Productie normen'!A:AG,29,FALSE)</f>
        <v>0</v>
      </c>
      <c r="W2410" s="145"/>
      <c r="X2410" s="146"/>
      <c r="Y2410" s="147">
        <f t="shared" si="189"/>
        <v>0</v>
      </c>
    </row>
    <row r="2411" spans="1:25" s="148" customFormat="1" ht="13.9" customHeight="1">
      <c r="A2411" s="137">
        <v>3265</v>
      </c>
      <c r="B2411" s="138" t="s">
        <v>3151</v>
      </c>
      <c r="C2411" s="138" t="s">
        <v>3152</v>
      </c>
      <c r="D2411" s="138"/>
      <c r="E2411" s="2">
        <v>0</v>
      </c>
      <c r="F2411" s="2" t="s">
        <v>422</v>
      </c>
      <c r="G2411" s="2" t="s">
        <v>3292</v>
      </c>
      <c r="H2411" s="2" t="s">
        <v>246</v>
      </c>
      <c r="I2411" s="139" t="s">
        <v>484</v>
      </c>
      <c r="J2411" s="139" t="s">
        <v>56</v>
      </c>
      <c r="K2411" s="139" t="s">
        <v>248</v>
      </c>
      <c r="L2411" s="139" t="s">
        <v>298</v>
      </c>
      <c r="M2411" s="140" t="s">
        <v>8160</v>
      </c>
      <c r="N2411" s="141">
        <v>30.6</v>
      </c>
      <c r="O2411" s="142">
        <f t="shared" si="185"/>
        <v>205</v>
      </c>
      <c r="P2411" s="2">
        <v>205</v>
      </c>
      <c r="Q2411" s="2"/>
      <c r="R2411" s="143" t="e">
        <f t="shared" si="186"/>
        <v>#DIV/0!</v>
      </c>
      <c r="S2411" s="143">
        <f t="shared" si="187"/>
        <v>0</v>
      </c>
      <c r="T2411" s="144">
        <f>IF(P2411="nio",0,IF(P2411&gt;0,VLOOKUP(K2411,'3-Productie normen'!A:W,VLOOKUP(P2411,'3-Productie normen'!$B$37:$C$59,2,FALSE),FALSE)))/VLOOKUP(B2411,'2-Kosten per locatie'!$A$11:$C$31,3,FALSE)</f>
        <v>0</v>
      </c>
      <c r="U2411" s="144">
        <f t="shared" si="188"/>
        <v>0</v>
      </c>
      <c r="V2411" s="145" t="str">
        <f>VLOOKUP(K2411,'3-Productie normen'!A:AG,29,FALSE)</f>
        <v>V</v>
      </c>
      <c r="W2411" s="145"/>
      <c r="X2411" s="146"/>
      <c r="Y2411" s="147">
        <f t="shared" si="189"/>
        <v>6273</v>
      </c>
    </row>
    <row r="2412" spans="1:25" s="148" customFormat="1" ht="13.9" customHeight="1">
      <c r="A2412" s="137">
        <v>3266</v>
      </c>
      <c r="B2412" s="138" t="s">
        <v>3151</v>
      </c>
      <c r="C2412" s="138" t="s">
        <v>3152</v>
      </c>
      <c r="D2412" s="138"/>
      <c r="E2412" s="2">
        <v>0</v>
      </c>
      <c r="F2412" s="2" t="s">
        <v>422</v>
      </c>
      <c r="G2412" s="2" t="s">
        <v>3293</v>
      </c>
      <c r="H2412" s="2" t="s">
        <v>246</v>
      </c>
      <c r="I2412" s="139" t="s">
        <v>491</v>
      </c>
      <c r="J2412" s="139" t="s">
        <v>253</v>
      </c>
      <c r="K2412" s="139" t="s">
        <v>4571</v>
      </c>
      <c r="L2412" s="139" t="s">
        <v>298</v>
      </c>
      <c r="M2412" s="140" t="s">
        <v>8160</v>
      </c>
      <c r="N2412" s="141">
        <v>160.66999999999999</v>
      </c>
      <c r="O2412" s="142">
        <f t="shared" si="185"/>
        <v>205</v>
      </c>
      <c r="P2412" s="2">
        <v>205</v>
      </c>
      <c r="Q2412" s="2"/>
      <c r="R2412" s="143" t="e">
        <f t="shared" si="186"/>
        <v>#DIV/0!</v>
      </c>
      <c r="S2412" s="143">
        <f t="shared" si="187"/>
        <v>0</v>
      </c>
      <c r="T2412" s="144">
        <f>IF(P2412="nio",0,IF(P2412&gt;0,VLOOKUP(K2412,'3-Productie normen'!A:W,VLOOKUP(P2412,'3-Productie normen'!$B$37:$C$59,2,FALSE),FALSE)))/VLOOKUP(B2412,'2-Kosten per locatie'!$A$11:$C$31,3,FALSE)</f>
        <v>0</v>
      </c>
      <c r="U2412" s="144">
        <f t="shared" si="188"/>
        <v>0</v>
      </c>
      <c r="V2412" s="145" t="str">
        <f>VLOOKUP(K2412,'3-Productie normen'!A:AG,29,FALSE)</f>
        <v>V</v>
      </c>
      <c r="W2412" s="145"/>
      <c r="X2412" s="146"/>
      <c r="Y2412" s="147">
        <f t="shared" si="189"/>
        <v>32937.35</v>
      </c>
    </row>
    <row r="2413" spans="1:25" s="148" customFormat="1" ht="13.9" customHeight="1">
      <c r="A2413" s="137">
        <v>3267</v>
      </c>
      <c r="B2413" s="138" t="s">
        <v>3151</v>
      </c>
      <c r="C2413" s="138" t="s">
        <v>3152</v>
      </c>
      <c r="D2413" s="138"/>
      <c r="E2413" s="2">
        <v>0</v>
      </c>
      <c r="F2413" s="2" t="s">
        <v>422</v>
      </c>
      <c r="G2413" s="2" t="s">
        <v>3294</v>
      </c>
      <c r="H2413" s="2" t="s">
        <v>246</v>
      </c>
      <c r="I2413" s="139" t="s">
        <v>491</v>
      </c>
      <c r="J2413" s="139" t="s">
        <v>253</v>
      </c>
      <c r="K2413" s="139" t="s">
        <v>4571</v>
      </c>
      <c r="L2413" s="139" t="s">
        <v>1421</v>
      </c>
      <c r="M2413" s="140"/>
      <c r="N2413" s="141">
        <v>120.06</v>
      </c>
      <c r="O2413" s="142">
        <f t="shared" si="185"/>
        <v>205</v>
      </c>
      <c r="P2413" s="2">
        <v>205</v>
      </c>
      <c r="Q2413" s="2"/>
      <c r="R2413" s="143" t="e">
        <f t="shared" si="186"/>
        <v>#DIV/0!</v>
      </c>
      <c r="S2413" s="143">
        <f t="shared" si="187"/>
        <v>0</v>
      </c>
      <c r="T2413" s="144">
        <f>IF(P2413="nio",0,IF(P2413&gt;0,VLOOKUP(K2413,'3-Productie normen'!A:W,VLOOKUP(P2413,'3-Productie normen'!$B$37:$C$59,2,FALSE),FALSE)))/VLOOKUP(B2413,'2-Kosten per locatie'!$A$11:$C$31,3,FALSE)</f>
        <v>0</v>
      </c>
      <c r="U2413" s="144">
        <f t="shared" si="188"/>
        <v>0</v>
      </c>
      <c r="V2413" s="145" t="str">
        <f>VLOOKUP(K2413,'3-Productie normen'!A:AG,29,FALSE)</f>
        <v>V</v>
      </c>
      <c r="W2413" s="145"/>
      <c r="X2413" s="146"/>
      <c r="Y2413" s="147">
        <f t="shared" si="189"/>
        <v>24612.3</v>
      </c>
    </row>
    <row r="2414" spans="1:25" s="148" customFormat="1" ht="13.9" customHeight="1">
      <c r="A2414" s="137">
        <v>3268</v>
      </c>
      <c r="B2414" s="138" t="s">
        <v>3151</v>
      </c>
      <c r="C2414" s="138" t="s">
        <v>3152</v>
      </c>
      <c r="D2414" s="138"/>
      <c r="E2414" s="2">
        <v>0</v>
      </c>
      <c r="F2414" s="2" t="s">
        <v>422</v>
      </c>
      <c r="G2414" s="2" t="s">
        <v>3295</v>
      </c>
      <c r="H2414" s="2" t="s">
        <v>246</v>
      </c>
      <c r="I2414" s="139" t="s">
        <v>491</v>
      </c>
      <c r="J2414" s="139" t="s">
        <v>293</v>
      </c>
      <c r="K2414" s="139" t="s">
        <v>4571</v>
      </c>
      <c r="L2414" s="139" t="s">
        <v>298</v>
      </c>
      <c r="M2414" s="140" t="s">
        <v>8160</v>
      </c>
      <c r="N2414" s="141">
        <v>223.18</v>
      </c>
      <c r="O2414" s="142">
        <f t="shared" si="185"/>
        <v>205</v>
      </c>
      <c r="P2414" s="2">
        <v>205</v>
      </c>
      <c r="Q2414" s="2"/>
      <c r="R2414" s="143" t="e">
        <f t="shared" si="186"/>
        <v>#DIV/0!</v>
      </c>
      <c r="S2414" s="143">
        <f t="shared" si="187"/>
        <v>0</v>
      </c>
      <c r="T2414" s="144">
        <f>IF(P2414="nio",0,IF(P2414&gt;0,VLOOKUP(K2414,'3-Productie normen'!A:W,VLOOKUP(P2414,'3-Productie normen'!$B$37:$C$59,2,FALSE),FALSE)))/VLOOKUP(B2414,'2-Kosten per locatie'!$A$11:$C$31,3,FALSE)</f>
        <v>0</v>
      </c>
      <c r="U2414" s="144">
        <f t="shared" si="188"/>
        <v>0</v>
      </c>
      <c r="V2414" s="145" t="str">
        <f>VLOOKUP(K2414,'3-Productie normen'!A:AG,29,FALSE)</f>
        <v>V</v>
      </c>
      <c r="W2414" s="145"/>
      <c r="X2414" s="146"/>
      <c r="Y2414" s="147">
        <f t="shared" si="189"/>
        <v>45751.9</v>
      </c>
    </row>
    <row r="2415" spans="1:25" s="148" customFormat="1" ht="13.9" customHeight="1">
      <c r="A2415" s="137">
        <v>3269</v>
      </c>
      <c r="B2415" s="138" t="s">
        <v>3151</v>
      </c>
      <c r="C2415" s="138" t="s">
        <v>3152</v>
      </c>
      <c r="D2415" s="138"/>
      <c r="E2415" s="2">
        <v>0</v>
      </c>
      <c r="F2415" s="2" t="s">
        <v>422</v>
      </c>
      <c r="G2415" s="2" t="s">
        <v>3296</v>
      </c>
      <c r="H2415" s="2" t="s">
        <v>246</v>
      </c>
      <c r="I2415" s="139" t="s">
        <v>491</v>
      </c>
      <c r="J2415" s="139" t="s">
        <v>253</v>
      </c>
      <c r="K2415" s="139" t="s">
        <v>4571</v>
      </c>
      <c r="L2415" s="139" t="s">
        <v>298</v>
      </c>
      <c r="M2415" s="140" t="s">
        <v>8160</v>
      </c>
      <c r="N2415" s="141">
        <v>137.56</v>
      </c>
      <c r="O2415" s="142">
        <f t="shared" si="185"/>
        <v>205</v>
      </c>
      <c r="P2415" s="2">
        <v>205</v>
      </c>
      <c r="Q2415" s="2"/>
      <c r="R2415" s="143" t="e">
        <f t="shared" si="186"/>
        <v>#DIV/0!</v>
      </c>
      <c r="S2415" s="143">
        <f t="shared" si="187"/>
        <v>0</v>
      </c>
      <c r="T2415" s="144">
        <f>IF(P2415="nio",0,IF(P2415&gt;0,VLOOKUP(K2415,'3-Productie normen'!A:W,VLOOKUP(P2415,'3-Productie normen'!$B$37:$C$59,2,FALSE),FALSE)))/VLOOKUP(B2415,'2-Kosten per locatie'!$A$11:$C$31,3,FALSE)</f>
        <v>0</v>
      </c>
      <c r="U2415" s="144">
        <f t="shared" si="188"/>
        <v>0</v>
      </c>
      <c r="V2415" s="145" t="str">
        <f>VLOOKUP(K2415,'3-Productie normen'!A:AG,29,FALSE)</f>
        <v>V</v>
      </c>
      <c r="W2415" s="145"/>
      <c r="X2415" s="146"/>
      <c r="Y2415" s="147">
        <f t="shared" si="189"/>
        <v>28199.8</v>
      </c>
    </row>
    <row r="2416" spans="1:25" s="148" customFormat="1" ht="13.9" customHeight="1">
      <c r="A2416" s="137">
        <v>3270</v>
      </c>
      <c r="B2416" s="138" t="s">
        <v>3151</v>
      </c>
      <c r="C2416" s="138" t="s">
        <v>3152</v>
      </c>
      <c r="D2416" s="138"/>
      <c r="E2416" s="2">
        <v>0</v>
      </c>
      <c r="F2416" s="2" t="s">
        <v>422</v>
      </c>
      <c r="G2416" s="2" t="s">
        <v>3297</v>
      </c>
      <c r="H2416" s="2" t="s">
        <v>246</v>
      </c>
      <c r="I2416" s="139" t="s">
        <v>257</v>
      </c>
      <c r="J2416" s="139" t="s">
        <v>495</v>
      </c>
      <c r="K2416" s="139" t="s">
        <v>259</v>
      </c>
      <c r="L2416" s="139" t="s">
        <v>246</v>
      </c>
      <c r="M2416" s="140"/>
      <c r="N2416" s="141">
        <v>0.68</v>
      </c>
      <c r="O2416" s="142">
        <f t="shared" si="185"/>
        <v>0</v>
      </c>
      <c r="P2416" s="2" t="s">
        <v>477</v>
      </c>
      <c r="Q2416" s="2"/>
      <c r="R2416" s="143">
        <f t="shared" si="186"/>
        <v>0</v>
      </c>
      <c r="S2416" s="143">
        <f t="shared" si="187"/>
        <v>0</v>
      </c>
      <c r="T2416" s="144">
        <f>IF(P2416="nio",0,IF(P2416&gt;0,VLOOKUP(K2416,'3-Productie normen'!A:W,VLOOKUP(P2416,'3-Productie normen'!$B$37:$C$59,2,FALSE),FALSE)))/VLOOKUP(B2416,'2-Kosten per locatie'!$A$11:$C$31,3,FALSE)</f>
        <v>0</v>
      </c>
      <c r="U2416" s="144">
        <f t="shared" si="188"/>
        <v>0</v>
      </c>
      <c r="V2416" s="145">
        <f>VLOOKUP(K2416,'3-Productie normen'!A:AG,29,FALSE)</f>
        <v>0</v>
      </c>
      <c r="W2416" s="145"/>
      <c r="X2416" s="146"/>
      <c r="Y2416" s="147">
        <f t="shared" si="189"/>
        <v>0</v>
      </c>
    </row>
    <row r="2417" spans="1:25" s="148" customFormat="1" ht="13.9" customHeight="1">
      <c r="A2417" s="137">
        <v>3271</v>
      </c>
      <c r="B2417" s="138" t="s">
        <v>3151</v>
      </c>
      <c r="C2417" s="138" t="s">
        <v>3152</v>
      </c>
      <c r="D2417" s="138"/>
      <c r="E2417" s="2">
        <v>0</v>
      </c>
      <c r="F2417" s="2" t="s">
        <v>422</v>
      </c>
      <c r="G2417" s="2" t="s">
        <v>3298</v>
      </c>
      <c r="H2417" s="2" t="s">
        <v>246</v>
      </c>
      <c r="I2417" s="139" t="s">
        <v>272</v>
      </c>
      <c r="J2417" s="139" t="s">
        <v>303</v>
      </c>
      <c r="K2417" s="139" t="s">
        <v>50</v>
      </c>
      <c r="L2417" s="139" t="s">
        <v>298</v>
      </c>
      <c r="M2417" s="140" t="s">
        <v>8160</v>
      </c>
      <c r="N2417" s="141">
        <v>2.93</v>
      </c>
      <c r="O2417" s="142">
        <f t="shared" si="185"/>
        <v>205</v>
      </c>
      <c r="P2417" s="2">
        <v>205</v>
      </c>
      <c r="Q2417" s="2"/>
      <c r="R2417" s="143" t="e">
        <f t="shared" si="186"/>
        <v>#DIV/0!</v>
      </c>
      <c r="S2417" s="143">
        <f t="shared" si="187"/>
        <v>0</v>
      </c>
      <c r="T2417" s="144">
        <f>IF(P2417="nio",0,IF(P2417&gt;0,VLOOKUP(K2417,'3-Productie normen'!A:W,VLOOKUP(P2417,'3-Productie normen'!$B$37:$C$59,2,FALSE),FALSE)))/VLOOKUP(B2417,'2-Kosten per locatie'!$A$11:$C$31,3,FALSE)</f>
        <v>0</v>
      </c>
      <c r="U2417" s="144">
        <f t="shared" si="188"/>
        <v>0</v>
      </c>
      <c r="V2417" s="145" t="str">
        <f>VLOOKUP(K2417,'3-Productie normen'!A:AG,29,FALSE)</f>
        <v>V</v>
      </c>
      <c r="W2417" s="145"/>
      <c r="X2417" s="146"/>
      <c r="Y2417" s="147">
        <f t="shared" si="189"/>
        <v>600.65</v>
      </c>
    </row>
    <row r="2418" spans="1:25" s="148" customFormat="1" ht="13.9" customHeight="1">
      <c r="A2418" s="137">
        <v>3272</v>
      </c>
      <c r="B2418" s="138" t="s">
        <v>3151</v>
      </c>
      <c r="C2418" s="138" t="s">
        <v>3152</v>
      </c>
      <c r="D2418" s="138"/>
      <c r="E2418" s="2">
        <v>0</v>
      </c>
      <c r="F2418" s="2" t="s">
        <v>422</v>
      </c>
      <c r="G2418" s="2" t="s">
        <v>3299</v>
      </c>
      <c r="H2418" s="2" t="s">
        <v>246</v>
      </c>
      <c r="I2418" s="139" t="s">
        <v>257</v>
      </c>
      <c r="J2418" s="139" t="s">
        <v>381</v>
      </c>
      <c r="K2418" s="139" t="s">
        <v>259</v>
      </c>
      <c r="L2418" s="139" t="s">
        <v>940</v>
      </c>
      <c r="M2418" s="140"/>
      <c r="N2418" s="141">
        <v>24.9</v>
      </c>
      <c r="O2418" s="142">
        <f t="shared" si="185"/>
        <v>0</v>
      </c>
      <c r="P2418" s="2" t="s">
        <v>477</v>
      </c>
      <c r="Q2418" s="2"/>
      <c r="R2418" s="143">
        <f t="shared" si="186"/>
        <v>0</v>
      </c>
      <c r="S2418" s="143">
        <f t="shared" si="187"/>
        <v>0</v>
      </c>
      <c r="T2418" s="144">
        <f>IF(P2418="nio",0,IF(P2418&gt;0,VLOOKUP(K2418,'3-Productie normen'!A:W,VLOOKUP(P2418,'3-Productie normen'!$B$37:$C$59,2,FALSE),FALSE)))/VLOOKUP(B2418,'2-Kosten per locatie'!$A$11:$C$31,3,FALSE)</f>
        <v>0</v>
      </c>
      <c r="U2418" s="144">
        <f t="shared" si="188"/>
        <v>0</v>
      </c>
      <c r="V2418" s="145">
        <f>VLOOKUP(K2418,'3-Productie normen'!A:AG,29,FALSE)</f>
        <v>0</v>
      </c>
      <c r="W2418" s="145"/>
      <c r="X2418" s="146"/>
      <c r="Y2418" s="147">
        <f t="shared" si="189"/>
        <v>0</v>
      </c>
    </row>
    <row r="2419" spans="1:25" s="148" customFormat="1" ht="13.9" customHeight="1">
      <c r="A2419" s="137">
        <v>3273</v>
      </c>
      <c r="B2419" s="138" t="s">
        <v>3151</v>
      </c>
      <c r="C2419" s="138" t="s">
        <v>3152</v>
      </c>
      <c r="D2419" s="138"/>
      <c r="E2419" s="2">
        <v>0</v>
      </c>
      <c r="F2419" s="2" t="s">
        <v>422</v>
      </c>
      <c r="G2419" s="2" t="s">
        <v>3300</v>
      </c>
      <c r="H2419" s="2" t="s">
        <v>3301</v>
      </c>
      <c r="I2419" s="139" t="s">
        <v>257</v>
      </c>
      <c r="J2419" s="139" t="s">
        <v>495</v>
      </c>
      <c r="K2419" s="139" t="s">
        <v>259</v>
      </c>
      <c r="L2419" s="139" t="s">
        <v>246</v>
      </c>
      <c r="M2419" s="140"/>
      <c r="N2419" s="141">
        <v>0.73</v>
      </c>
      <c r="O2419" s="142">
        <f t="shared" si="185"/>
        <v>0</v>
      </c>
      <c r="P2419" s="2" t="s">
        <v>477</v>
      </c>
      <c r="Q2419" s="2"/>
      <c r="R2419" s="143">
        <f t="shared" si="186"/>
        <v>0</v>
      </c>
      <c r="S2419" s="143">
        <f t="shared" si="187"/>
        <v>0</v>
      </c>
      <c r="T2419" s="144">
        <f>IF(P2419="nio",0,IF(P2419&gt;0,VLOOKUP(K2419,'3-Productie normen'!A:W,VLOOKUP(P2419,'3-Productie normen'!$B$37:$C$59,2,FALSE),FALSE)))/VLOOKUP(B2419,'2-Kosten per locatie'!$A$11:$C$31,3,FALSE)</f>
        <v>0</v>
      </c>
      <c r="U2419" s="144">
        <f t="shared" si="188"/>
        <v>0</v>
      </c>
      <c r="V2419" s="145">
        <f>VLOOKUP(K2419,'3-Productie normen'!A:AG,29,FALSE)</f>
        <v>0</v>
      </c>
      <c r="W2419" s="145"/>
      <c r="X2419" s="146"/>
      <c r="Y2419" s="147">
        <f t="shared" si="189"/>
        <v>0</v>
      </c>
    </row>
    <row r="2420" spans="1:25" s="148" customFormat="1" ht="13.9" customHeight="1">
      <c r="A2420" s="137">
        <v>3274</v>
      </c>
      <c r="B2420" s="138" t="s">
        <v>3151</v>
      </c>
      <c r="C2420" s="138" t="s">
        <v>3152</v>
      </c>
      <c r="D2420" s="138"/>
      <c r="E2420" s="2">
        <v>0</v>
      </c>
      <c r="F2420" s="2" t="s">
        <v>422</v>
      </c>
      <c r="G2420" s="2" t="s">
        <v>3302</v>
      </c>
      <c r="H2420" s="2" t="s">
        <v>3303</v>
      </c>
      <c r="I2420" s="139" t="s">
        <v>257</v>
      </c>
      <c r="J2420" s="139" t="s">
        <v>381</v>
      </c>
      <c r="K2420" s="139" t="s">
        <v>259</v>
      </c>
      <c r="L2420" s="139" t="s">
        <v>298</v>
      </c>
      <c r="M2420" s="140"/>
      <c r="N2420" s="141">
        <v>3.75</v>
      </c>
      <c r="O2420" s="142">
        <f t="shared" ref="O2420:O2483" si="190">SUM(P2420:Q2420)</f>
        <v>0</v>
      </c>
      <c r="P2420" s="2" t="s">
        <v>477</v>
      </c>
      <c r="Q2420" s="2"/>
      <c r="R2420" s="143">
        <f t="shared" ref="R2420:R2483" si="191">IF(P2420="nio",0,IF(P2420&gt;0,P2420*N2420/T2420,0))</f>
        <v>0</v>
      </c>
      <c r="S2420" s="143">
        <f t="shared" ref="S2420:S2483" si="192">IF(Q2420&gt;0,Q2420*N2420/U2420,0)</f>
        <v>0</v>
      </c>
      <c r="T2420" s="144">
        <f>IF(P2420="nio",0,IF(P2420&gt;0,VLOOKUP(K2420,'3-Productie normen'!A:W,VLOOKUP(P2420,'3-Productie normen'!$B$37:$C$59,2,FALSE),FALSE)))/VLOOKUP(B2420,'2-Kosten per locatie'!$A$11:$C$31,3,FALSE)</f>
        <v>0</v>
      </c>
      <c r="U2420" s="144">
        <f t="shared" ref="U2420:U2483" si="193">IF(Q2420&gt;0,T2420*$U$8,0)</f>
        <v>0</v>
      </c>
      <c r="V2420" s="145">
        <f>VLOOKUP(K2420,'3-Productie normen'!A:AG,29,FALSE)</f>
        <v>0</v>
      </c>
      <c r="W2420" s="145"/>
      <c r="X2420" s="146"/>
      <c r="Y2420" s="147">
        <f t="shared" ref="Y2420:Y2483" si="194">O2420*N2420</f>
        <v>0</v>
      </c>
    </row>
    <row r="2421" spans="1:25" s="148" customFormat="1" ht="13.9" customHeight="1">
      <c r="A2421" s="137">
        <v>3275</v>
      </c>
      <c r="B2421" s="138" t="s">
        <v>3151</v>
      </c>
      <c r="C2421" s="138" t="s">
        <v>3152</v>
      </c>
      <c r="D2421" s="138"/>
      <c r="E2421" s="2">
        <v>0</v>
      </c>
      <c r="F2421" s="2" t="s">
        <v>422</v>
      </c>
      <c r="G2421" s="2" t="s">
        <v>3304</v>
      </c>
      <c r="H2421" s="2" t="s">
        <v>246</v>
      </c>
      <c r="I2421" s="139" t="s">
        <v>257</v>
      </c>
      <c r="J2421" s="139" t="s">
        <v>318</v>
      </c>
      <c r="K2421" s="139" t="s">
        <v>259</v>
      </c>
      <c r="L2421" s="139" t="s">
        <v>246</v>
      </c>
      <c r="M2421" s="140"/>
      <c r="N2421" s="141">
        <v>6.14</v>
      </c>
      <c r="O2421" s="142">
        <f t="shared" si="190"/>
        <v>0</v>
      </c>
      <c r="P2421" s="2" t="s">
        <v>477</v>
      </c>
      <c r="Q2421" s="2"/>
      <c r="R2421" s="143">
        <f t="shared" si="191"/>
        <v>0</v>
      </c>
      <c r="S2421" s="143">
        <f t="shared" si="192"/>
        <v>0</v>
      </c>
      <c r="T2421" s="144">
        <f>IF(P2421="nio",0,IF(P2421&gt;0,VLOOKUP(K2421,'3-Productie normen'!A:W,VLOOKUP(P2421,'3-Productie normen'!$B$37:$C$59,2,FALSE),FALSE)))/VLOOKUP(B2421,'2-Kosten per locatie'!$A$11:$C$31,3,FALSE)</f>
        <v>0</v>
      </c>
      <c r="U2421" s="144">
        <f t="shared" si="193"/>
        <v>0</v>
      </c>
      <c r="V2421" s="145">
        <f>VLOOKUP(K2421,'3-Productie normen'!A:AG,29,FALSE)</f>
        <v>0</v>
      </c>
      <c r="W2421" s="145"/>
      <c r="X2421" s="146"/>
      <c r="Y2421" s="147">
        <f t="shared" si="194"/>
        <v>0</v>
      </c>
    </row>
    <row r="2422" spans="1:25" s="148" customFormat="1" ht="13.9" customHeight="1">
      <c r="A2422" s="137">
        <v>3276</v>
      </c>
      <c r="B2422" s="138" t="s">
        <v>3151</v>
      </c>
      <c r="C2422" s="138" t="s">
        <v>3152</v>
      </c>
      <c r="D2422" s="138"/>
      <c r="E2422" s="2">
        <v>0</v>
      </c>
      <c r="F2422" s="2" t="s">
        <v>422</v>
      </c>
      <c r="G2422" s="2" t="s">
        <v>3305</v>
      </c>
      <c r="H2422" s="2" t="s">
        <v>246</v>
      </c>
      <c r="I2422" s="139" t="s">
        <v>257</v>
      </c>
      <c r="J2422" s="139" t="s">
        <v>318</v>
      </c>
      <c r="K2422" s="139" t="s">
        <v>259</v>
      </c>
      <c r="L2422" s="139" t="s">
        <v>246</v>
      </c>
      <c r="M2422" s="140"/>
      <c r="N2422" s="141">
        <v>6.95</v>
      </c>
      <c r="O2422" s="142">
        <f t="shared" si="190"/>
        <v>0</v>
      </c>
      <c r="P2422" s="2" t="s">
        <v>477</v>
      </c>
      <c r="Q2422" s="2"/>
      <c r="R2422" s="143">
        <f t="shared" si="191"/>
        <v>0</v>
      </c>
      <c r="S2422" s="143">
        <f t="shared" si="192"/>
        <v>0</v>
      </c>
      <c r="T2422" s="144">
        <f>IF(P2422="nio",0,IF(P2422&gt;0,VLOOKUP(K2422,'3-Productie normen'!A:W,VLOOKUP(P2422,'3-Productie normen'!$B$37:$C$59,2,FALSE),FALSE)))/VLOOKUP(B2422,'2-Kosten per locatie'!$A$11:$C$31,3,FALSE)</f>
        <v>0</v>
      </c>
      <c r="U2422" s="144">
        <f t="shared" si="193"/>
        <v>0</v>
      </c>
      <c r="V2422" s="145">
        <f>VLOOKUP(K2422,'3-Productie normen'!A:AG,29,FALSE)</f>
        <v>0</v>
      </c>
      <c r="W2422" s="145"/>
      <c r="X2422" s="146"/>
      <c r="Y2422" s="147">
        <f t="shared" si="194"/>
        <v>0</v>
      </c>
    </row>
    <row r="2423" spans="1:25" s="148" customFormat="1" ht="13.9" customHeight="1">
      <c r="A2423" s="137">
        <v>3277</v>
      </c>
      <c r="B2423" s="138" t="s">
        <v>3151</v>
      </c>
      <c r="C2423" s="138" t="s">
        <v>3152</v>
      </c>
      <c r="D2423" s="138"/>
      <c r="E2423" s="2">
        <v>0</v>
      </c>
      <c r="F2423" s="2" t="s">
        <v>422</v>
      </c>
      <c r="G2423" s="2" t="s">
        <v>3306</v>
      </c>
      <c r="H2423" s="2" t="s">
        <v>246</v>
      </c>
      <c r="I2423" s="139" t="s">
        <v>257</v>
      </c>
      <c r="J2423" s="139" t="s">
        <v>318</v>
      </c>
      <c r="K2423" s="139" t="s">
        <v>259</v>
      </c>
      <c r="L2423" s="139" t="s">
        <v>246</v>
      </c>
      <c r="M2423" s="140"/>
      <c r="N2423" s="141">
        <v>1.4</v>
      </c>
      <c r="O2423" s="142">
        <f t="shared" si="190"/>
        <v>0</v>
      </c>
      <c r="P2423" s="2" t="s">
        <v>477</v>
      </c>
      <c r="Q2423" s="2"/>
      <c r="R2423" s="143">
        <f t="shared" si="191"/>
        <v>0</v>
      </c>
      <c r="S2423" s="143">
        <f t="shared" si="192"/>
        <v>0</v>
      </c>
      <c r="T2423" s="144">
        <f>IF(P2423="nio",0,IF(P2423&gt;0,VLOOKUP(K2423,'3-Productie normen'!A:W,VLOOKUP(P2423,'3-Productie normen'!$B$37:$C$59,2,FALSE),FALSE)))/VLOOKUP(B2423,'2-Kosten per locatie'!$A$11:$C$31,3,FALSE)</f>
        <v>0</v>
      </c>
      <c r="U2423" s="144">
        <f t="shared" si="193"/>
        <v>0</v>
      </c>
      <c r="V2423" s="145">
        <f>VLOOKUP(K2423,'3-Productie normen'!A:AG,29,FALSE)</f>
        <v>0</v>
      </c>
      <c r="W2423" s="145"/>
      <c r="X2423" s="146"/>
      <c r="Y2423" s="147">
        <f t="shared" si="194"/>
        <v>0</v>
      </c>
    </row>
    <row r="2424" spans="1:25" s="148" customFormat="1" ht="13.9" customHeight="1">
      <c r="A2424" s="137">
        <v>3278</v>
      </c>
      <c r="B2424" s="138" t="s">
        <v>3151</v>
      </c>
      <c r="C2424" s="138" t="s">
        <v>3152</v>
      </c>
      <c r="D2424" s="138"/>
      <c r="E2424" s="2">
        <v>0</v>
      </c>
      <c r="F2424" s="2" t="s">
        <v>422</v>
      </c>
      <c r="G2424" s="2" t="s">
        <v>3307</v>
      </c>
      <c r="H2424" s="2" t="s">
        <v>246</v>
      </c>
      <c r="I2424" s="139" t="s">
        <v>257</v>
      </c>
      <c r="J2424" s="139" t="s">
        <v>318</v>
      </c>
      <c r="K2424" s="139" t="s">
        <v>259</v>
      </c>
      <c r="L2424" s="139" t="s">
        <v>246</v>
      </c>
      <c r="M2424" s="140"/>
      <c r="N2424" s="141">
        <v>3.89</v>
      </c>
      <c r="O2424" s="142">
        <f t="shared" si="190"/>
        <v>0</v>
      </c>
      <c r="P2424" s="2" t="s">
        <v>477</v>
      </c>
      <c r="Q2424" s="2"/>
      <c r="R2424" s="143">
        <f t="shared" si="191"/>
        <v>0</v>
      </c>
      <c r="S2424" s="143">
        <f t="shared" si="192"/>
        <v>0</v>
      </c>
      <c r="T2424" s="144">
        <f>IF(P2424="nio",0,IF(P2424&gt;0,VLOOKUP(K2424,'3-Productie normen'!A:W,VLOOKUP(P2424,'3-Productie normen'!$B$37:$C$59,2,FALSE),FALSE)))/VLOOKUP(B2424,'2-Kosten per locatie'!$A$11:$C$31,3,FALSE)</f>
        <v>0</v>
      </c>
      <c r="U2424" s="144">
        <f t="shared" si="193"/>
        <v>0</v>
      </c>
      <c r="V2424" s="145">
        <f>VLOOKUP(K2424,'3-Productie normen'!A:AG,29,FALSE)</f>
        <v>0</v>
      </c>
      <c r="W2424" s="145"/>
      <c r="X2424" s="146"/>
      <c r="Y2424" s="147">
        <f t="shared" si="194"/>
        <v>0</v>
      </c>
    </row>
    <row r="2425" spans="1:25" s="148" customFormat="1" ht="13.9" customHeight="1">
      <c r="A2425" s="137">
        <v>3279</v>
      </c>
      <c r="B2425" s="138" t="s">
        <v>3151</v>
      </c>
      <c r="C2425" s="138" t="s">
        <v>3152</v>
      </c>
      <c r="D2425" s="138"/>
      <c r="E2425" s="2">
        <v>0</v>
      </c>
      <c r="F2425" s="2" t="s">
        <v>422</v>
      </c>
      <c r="G2425" s="2" t="s">
        <v>3308</v>
      </c>
      <c r="H2425" s="2" t="s">
        <v>246</v>
      </c>
      <c r="I2425" s="139" t="s">
        <v>46</v>
      </c>
      <c r="J2425" s="139" t="s">
        <v>320</v>
      </c>
      <c r="K2425" s="139" t="s">
        <v>321</v>
      </c>
      <c r="L2425" s="139" t="s">
        <v>314</v>
      </c>
      <c r="M2425" s="140"/>
      <c r="N2425" s="141">
        <v>1.92</v>
      </c>
      <c r="O2425" s="142">
        <f t="shared" si="190"/>
        <v>410</v>
      </c>
      <c r="P2425" s="2">
        <v>205</v>
      </c>
      <c r="Q2425" s="2">
        <v>205</v>
      </c>
      <c r="R2425" s="143" t="e">
        <f t="shared" si="191"/>
        <v>#DIV/0!</v>
      </c>
      <c r="S2425" s="143" t="e">
        <f t="shared" si="192"/>
        <v>#DIV/0!</v>
      </c>
      <c r="T2425" s="144">
        <f>IF(P2425="nio",0,IF(P2425&gt;0,VLOOKUP(K2425,'3-Productie normen'!A:W,VLOOKUP(P2425,'3-Productie normen'!$B$37:$C$59,2,FALSE),FALSE)))/VLOOKUP(B2425,'2-Kosten per locatie'!$A$11:$C$31,3,FALSE)</f>
        <v>0</v>
      </c>
      <c r="U2425" s="144">
        <f t="shared" si="193"/>
        <v>0</v>
      </c>
      <c r="V2425" s="145" t="str">
        <f>VLOOKUP(K2425,'3-Productie normen'!A:AG,29,FALSE)</f>
        <v>S</v>
      </c>
      <c r="W2425" s="145"/>
      <c r="X2425" s="146"/>
      <c r="Y2425" s="147">
        <f t="shared" si="194"/>
        <v>787.19999999999993</v>
      </c>
    </row>
    <row r="2426" spans="1:25" s="148" customFormat="1" ht="13.9" customHeight="1">
      <c r="A2426" s="137">
        <v>3280</v>
      </c>
      <c r="B2426" s="138" t="s">
        <v>3151</v>
      </c>
      <c r="C2426" s="138" t="s">
        <v>3152</v>
      </c>
      <c r="D2426" s="138"/>
      <c r="E2426" s="2">
        <v>0</v>
      </c>
      <c r="F2426" s="2" t="s">
        <v>422</v>
      </c>
      <c r="G2426" s="2" t="s">
        <v>3309</v>
      </c>
      <c r="H2426" s="2" t="s">
        <v>246</v>
      </c>
      <c r="I2426" s="139" t="s">
        <v>46</v>
      </c>
      <c r="J2426" s="139" t="s">
        <v>323</v>
      </c>
      <c r="K2426" s="139" t="s">
        <v>321</v>
      </c>
      <c r="L2426" s="139" t="s">
        <v>314</v>
      </c>
      <c r="M2426" s="140"/>
      <c r="N2426" s="141">
        <v>0.91</v>
      </c>
      <c r="O2426" s="142">
        <f t="shared" si="190"/>
        <v>410</v>
      </c>
      <c r="P2426" s="2">
        <v>205</v>
      </c>
      <c r="Q2426" s="2">
        <v>205</v>
      </c>
      <c r="R2426" s="143" t="e">
        <f t="shared" si="191"/>
        <v>#DIV/0!</v>
      </c>
      <c r="S2426" s="143" t="e">
        <f t="shared" si="192"/>
        <v>#DIV/0!</v>
      </c>
      <c r="T2426" s="144">
        <f>IF(P2426="nio",0,IF(P2426&gt;0,VLOOKUP(K2426,'3-Productie normen'!A:W,VLOOKUP(P2426,'3-Productie normen'!$B$37:$C$59,2,FALSE),FALSE)))/VLOOKUP(B2426,'2-Kosten per locatie'!$A$11:$C$31,3,FALSE)</f>
        <v>0</v>
      </c>
      <c r="U2426" s="144">
        <f t="shared" si="193"/>
        <v>0</v>
      </c>
      <c r="V2426" s="145" t="str">
        <f>VLOOKUP(K2426,'3-Productie normen'!A:AG,29,FALSE)</f>
        <v>S</v>
      </c>
      <c r="W2426" s="145"/>
      <c r="X2426" s="146"/>
      <c r="Y2426" s="147">
        <f t="shared" si="194"/>
        <v>373.1</v>
      </c>
    </row>
    <row r="2427" spans="1:25" s="148" customFormat="1" ht="13.9" customHeight="1">
      <c r="A2427" s="137">
        <v>3281</v>
      </c>
      <c r="B2427" s="138" t="s">
        <v>3151</v>
      </c>
      <c r="C2427" s="138" t="s">
        <v>3152</v>
      </c>
      <c r="D2427" s="138"/>
      <c r="E2427" s="2">
        <v>0</v>
      </c>
      <c r="F2427" s="2" t="s">
        <v>422</v>
      </c>
      <c r="G2427" s="2" t="s">
        <v>3310</v>
      </c>
      <c r="H2427" s="2" t="s">
        <v>246</v>
      </c>
      <c r="I2427" s="139" t="s">
        <v>46</v>
      </c>
      <c r="J2427" s="139" t="s">
        <v>320</v>
      </c>
      <c r="K2427" s="139" t="s">
        <v>321</v>
      </c>
      <c r="L2427" s="139" t="s">
        <v>314</v>
      </c>
      <c r="M2427" s="140"/>
      <c r="N2427" s="141">
        <v>1.92</v>
      </c>
      <c r="O2427" s="142">
        <f t="shared" si="190"/>
        <v>410</v>
      </c>
      <c r="P2427" s="2">
        <v>205</v>
      </c>
      <c r="Q2427" s="2">
        <v>205</v>
      </c>
      <c r="R2427" s="143" t="e">
        <f t="shared" si="191"/>
        <v>#DIV/0!</v>
      </c>
      <c r="S2427" s="143" t="e">
        <f t="shared" si="192"/>
        <v>#DIV/0!</v>
      </c>
      <c r="T2427" s="144">
        <f>IF(P2427="nio",0,IF(P2427&gt;0,VLOOKUP(K2427,'3-Productie normen'!A:W,VLOOKUP(P2427,'3-Productie normen'!$B$37:$C$59,2,FALSE),FALSE)))/VLOOKUP(B2427,'2-Kosten per locatie'!$A$11:$C$31,3,FALSE)</f>
        <v>0</v>
      </c>
      <c r="U2427" s="144">
        <f t="shared" si="193"/>
        <v>0</v>
      </c>
      <c r="V2427" s="145" t="str">
        <f>VLOOKUP(K2427,'3-Productie normen'!A:AG,29,FALSE)</f>
        <v>S</v>
      </c>
      <c r="W2427" s="145"/>
      <c r="X2427" s="146"/>
      <c r="Y2427" s="147">
        <f t="shared" si="194"/>
        <v>787.19999999999993</v>
      </c>
    </row>
    <row r="2428" spans="1:25" s="148" customFormat="1" ht="13.9" customHeight="1">
      <c r="A2428" s="137">
        <v>3282</v>
      </c>
      <c r="B2428" s="138" t="s">
        <v>3151</v>
      </c>
      <c r="C2428" s="138" t="s">
        <v>3152</v>
      </c>
      <c r="D2428" s="138"/>
      <c r="E2428" s="2">
        <v>0</v>
      </c>
      <c r="F2428" s="2" t="s">
        <v>422</v>
      </c>
      <c r="G2428" s="2" t="s">
        <v>3311</v>
      </c>
      <c r="H2428" s="2" t="s">
        <v>246</v>
      </c>
      <c r="I2428" s="139" t="s">
        <v>46</v>
      </c>
      <c r="J2428" s="139" t="s">
        <v>323</v>
      </c>
      <c r="K2428" s="139" t="s">
        <v>321</v>
      </c>
      <c r="L2428" s="139" t="s">
        <v>314</v>
      </c>
      <c r="M2428" s="140"/>
      <c r="N2428" s="141">
        <v>0.91</v>
      </c>
      <c r="O2428" s="142">
        <f t="shared" si="190"/>
        <v>410</v>
      </c>
      <c r="P2428" s="2">
        <v>205</v>
      </c>
      <c r="Q2428" s="2">
        <v>205</v>
      </c>
      <c r="R2428" s="143" t="e">
        <f t="shared" si="191"/>
        <v>#DIV/0!</v>
      </c>
      <c r="S2428" s="143" t="e">
        <f t="shared" si="192"/>
        <v>#DIV/0!</v>
      </c>
      <c r="T2428" s="144">
        <f>IF(P2428="nio",0,IF(P2428&gt;0,VLOOKUP(K2428,'3-Productie normen'!A:W,VLOOKUP(P2428,'3-Productie normen'!$B$37:$C$59,2,FALSE),FALSE)))/VLOOKUP(B2428,'2-Kosten per locatie'!$A$11:$C$31,3,FALSE)</f>
        <v>0</v>
      </c>
      <c r="U2428" s="144">
        <f t="shared" si="193"/>
        <v>0</v>
      </c>
      <c r="V2428" s="145" t="str">
        <f>VLOOKUP(K2428,'3-Productie normen'!A:AG,29,FALSE)</f>
        <v>S</v>
      </c>
      <c r="W2428" s="145"/>
      <c r="X2428" s="146"/>
      <c r="Y2428" s="147">
        <f t="shared" si="194"/>
        <v>373.1</v>
      </c>
    </row>
    <row r="2429" spans="1:25" s="148" customFormat="1" ht="13.9" customHeight="1">
      <c r="A2429" s="137">
        <v>3283</v>
      </c>
      <c r="B2429" s="138" t="s">
        <v>3151</v>
      </c>
      <c r="C2429" s="138" t="s">
        <v>3152</v>
      </c>
      <c r="D2429" s="138"/>
      <c r="E2429" s="2">
        <v>0</v>
      </c>
      <c r="F2429" s="2" t="s">
        <v>422</v>
      </c>
      <c r="G2429" s="2" t="s">
        <v>3312</v>
      </c>
      <c r="H2429" s="2" t="s">
        <v>246</v>
      </c>
      <c r="I2429" s="139" t="s">
        <v>46</v>
      </c>
      <c r="J2429" s="139" t="s">
        <v>320</v>
      </c>
      <c r="K2429" s="139" t="s">
        <v>321</v>
      </c>
      <c r="L2429" s="139" t="s">
        <v>314</v>
      </c>
      <c r="M2429" s="140"/>
      <c r="N2429" s="141">
        <v>6</v>
      </c>
      <c r="O2429" s="142">
        <f t="shared" si="190"/>
        <v>410</v>
      </c>
      <c r="P2429" s="2">
        <v>205</v>
      </c>
      <c r="Q2429" s="2">
        <v>205</v>
      </c>
      <c r="R2429" s="143" t="e">
        <f t="shared" si="191"/>
        <v>#DIV/0!</v>
      </c>
      <c r="S2429" s="143" t="e">
        <f t="shared" si="192"/>
        <v>#DIV/0!</v>
      </c>
      <c r="T2429" s="144">
        <f>IF(P2429="nio",0,IF(P2429&gt;0,VLOOKUP(K2429,'3-Productie normen'!A:W,VLOOKUP(P2429,'3-Productie normen'!$B$37:$C$59,2,FALSE),FALSE)))/VLOOKUP(B2429,'2-Kosten per locatie'!$A$11:$C$31,3,FALSE)</f>
        <v>0</v>
      </c>
      <c r="U2429" s="144">
        <f t="shared" si="193"/>
        <v>0</v>
      </c>
      <c r="V2429" s="145" t="str">
        <f>VLOOKUP(K2429,'3-Productie normen'!A:AG,29,FALSE)</f>
        <v>S</v>
      </c>
      <c r="W2429" s="145"/>
      <c r="X2429" s="146"/>
      <c r="Y2429" s="147">
        <f t="shared" si="194"/>
        <v>2460</v>
      </c>
    </row>
    <row r="2430" spans="1:25" s="148" customFormat="1" ht="13.9" customHeight="1">
      <c r="A2430" s="137">
        <v>3284</v>
      </c>
      <c r="B2430" s="138" t="s">
        <v>3151</v>
      </c>
      <c r="C2430" s="138" t="s">
        <v>3152</v>
      </c>
      <c r="D2430" s="138"/>
      <c r="E2430" s="2">
        <v>0</v>
      </c>
      <c r="F2430" s="2" t="s">
        <v>422</v>
      </c>
      <c r="G2430" s="2" t="s">
        <v>3313</v>
      </c>
      <c r="H2430" s="2" t="s">
        <v>246</v>
      </c>
      <c r="I2430" s="139" t="s">
        <v>46</v>
      </c>
      <c r="J2430" s="139" t="s">
        <v>323</v>
      </c>
      <c r="K2430" s="139" t="s">
        <v>321</v>
      </c>
      <c r="L2430" s="139" t="s">
        <v>314</v>
      </c>
      <c r="M2430" s="140"/>
      <c r="N2430" s="141">
        <v>1.01</v>
      </c>
      <c r="O2430" s="142">
        <f t="shared" si="190"/>
        <v>410</v>
      </c>
      <c r="P2430" s="2">
        <v>205</v>
      </c>
      <c r="Q2430" s="2">
        <v>205</v>
      </c>
      <c r="R2430" s="143" t="e">
        <f t="shared" si="191"/>
        <v>#DIV/0!</v>
      </c>
      <c r="S2430" s="143" t="e">
        <f t="shared" si="192"/>
        <v>#DIV/0!</v>
      </c>
      <c r="T2430" s="144">
        <f>IF(P2430="nio",0,IF(P2430&gt;0,VLOOKUP(K2430,'3-Productie normen'!A:W,VLOOKUP(P2430,'3-Productie normen'!$B$37:$C$59,2,FALSE),FALSE)))/VLOOKUP(B2430,'2-Kosten per locatie'!$A$11:$C$31,3,FALSE)</f>
        <v>0</v>
      </c>
      <c r="U2430" s="144">
        <f t="shared" si="193"/>
        <v>0</v>
      </c>
      <c r="V2430" s="145" t="str">
        <f>VLOOKUP(K2430,'3-Productie normen'!A:AG,29,FALSE)</f>
        <v>S</v>
      </c>
      <c r="W2430" s="145"/>
      <c r="X2430" s="146"/>
      <c r="Y2430" s="147">
        <f t="shared" si="194"/>
        <v>414.1</v>
      </c>
    </row>
    <row r="2431" spans="1:25" s="148" customFormat="1" ht="13.9" customHeight="1">
      <c r="A2431" s="137">
        <v>3285</v>
      </c>
      <c r="B2431" s="138" t="s">
        <v>3151</v>
      </c>
      <c r="C2431" s="138" t="s">
        <v>3152</v>
      </c>
      <c r="D2431" s="138"/>
      <c r="E2431" s="2">
        <v>0</v>
      </c>
      <c r="F2431" s="2" t="s">
        <v>422</v>
      </c>
      <c r="G2431" s="2" t="s">
        <v>3314</v>
      </c>
      <c r="H2431" s="2" t="s">
        <v>246</v>
      </c>
      <c r="I2431" s="139" t="s">
        <v>46</v>
      </c>
      <c r="J2431" s="139" t="s">
        <v>323</v>
      </c>
      <c r="K2431" s="139" t="s">
        <v>321</v>
      </c>
      <c r="L2431" s="139" t="s">
        <v>314</v>
      </c>
      <c r="M2431" s="140"/>
      <c r="N2431" s="141">
        <v>1.01</v>
      </c>
      <c r="O2431" s="142">
        <f t="shared" si="190"/>
        <v>410</v>
      </c>
      <c r="P2431" s="2">
        <v>205</v>
      </c>
      <c r="Q2431" s="2">
        <v>205</v>
      </c>
      <c r="R2431" s="143" t="e">
        <f t="shared" si="191"/>
        <v>#DIV/0!</v>
      </c>
      <c r="S2431" s="143" t="e">
        <f t="shared" si="192"/>
        <v>#DIV/0!</v>
      </c>
      <c r="T2431" s="144">
        <f>IF(P2431="nio",0,IF(P2431&gt;0,VLOOKUP(K2431,'3-Productie normen'!A:W,VLOOKUP(P2431,'3-Productie normen'!$B$37:$C$59,2,FALSE),FALSE)))/VLOOKUP(B2431,'2-Kosten per locatie'!$A$11:$C$31,3,FALSE)</f>
        <v>0</v>
      </c>
      <c r="U2431" s="144">
        <f t="shared" si="193"/>
        <v>0</v>
      </c>
      <c r="V2431" s="145" t="str">
        <f>VLOOKUP(K2431,'3-Productie normen'!A:AG,29,FALSE)</f>
        <v>S</v>
      </c>
      <c r="W2431" s="145"/>
      <c r="X2431" s="146"/>
      <c r="Y2431" s="147">
        <f t="shared" si="194"/>
        <v>414.1</v>
      </c>
    </row>
    <row r="2432" spans="1:25" s="148" customFormat="1" ht="13.9" customHeight="1">
      <c r="A2432" s="137">
        <v>3286</v>
      </c>
      <c r="B2432" s="138" t="s">
        <v>3151</v>
      </c>
      <c r="C2432" s="138" t="s">
        <v>3152</v>
      </c>
      <c r="D2432" s="138"/>
      <c r="E2432" s="2">
        <v>0</v>
      </c>
      <c r="F2432" s="2" t="s">
        <v>422</v>
      </c>
      <c r="G2432" s="2" t="s">
        <v>3315</v>
      </c>
      <c r="H2432" s="2" t="s">
        <v>246</v>
      </c>
      <c r="I2432" s="139" t="s">
        <v>46</v>
      </c>
      <c r="J2432" s="139" t="s">
        <v>323</v>
      </c>
      <c r="K2432" s="139" t="s">
        <v>321</v>
      </c>
      <c r="L2432" s="139" t="s">
        <v>314</v>
      </c>
      <c r="M2432" s="140"/>
      <c r="N2432" s="141">
        <v>1.01</v>
      </c>
      <c r="O2432" s="142">
        <f t="shared" si="190"/>
        <v>410</v>
      </c>
      <c r="P2432" s="2">
        <v>205</v>
      </c>
      <c r="Q2432" s="2">
        <v>205</v>
      </c>
      <c r="R2432" s="143" t="e">
        <f t="shared" si="191"/>
        <v>#DIV/0!</v>
      </c>
      <c r="S2432" s="143" t="e">
        <f t="shared" si="192"/>
        <v>#DIV/0!</v>
      </c>
      <c r="T2432" s="144">
        <f>IF(P2432="nio",0,IF(P2432&gt;0,VLOOKUP(K2432,'3-Productie normen'!A:W,VLOOKUP(P2432,'3-Productie normen'!$B$37:$C$59,2,FALSE),FALSE)))/VLOOKUP(B2432,'2-Kosten per locatie'!$A$11:$C$31,3,FALSE)</f>
        <v>0</v>
      </c>
      <c r="U2432" s="144">
        <f t="shared" si="193"/>
        <v>0</v>
      </c>
      <c r="V2432" s="145" t="str">
        <f>VLOOKUP(K2432,'3-Productie normen'!A:AG,29,FALSE)</f>
        <v>S</v>
      </c>
      <c r="W2432" s="145"/>
      <c r="X2432" s="146"/>
      <c r="Y2432" s="147">
        <f t="shared" si="194"/>
        <v>414.1</v>
      </c>
    </row>
    <row r="2433" spans="1:25" s="148" customFormat="1" ht="13.9" customHeight="1">
      <c r="A2433" s="137">
        <v>3287</v>
      </c>
      <c r="B2433" s="138" t="s">
        <v>3151</v>
      </c>
      <c r="C2433" s="138" t="s">
        <v>3152</v>
      </c>
      <c r="D2433" s="138"/>
      <c r="E2433" s="2">
        <v>0</v>
      </c>
      <c r="F2433" s="2" t="s">
        <v>422</v>
      </c>
      <c r="G2433" s="2" t="s">
        <v>3316</v>
      </c>
      <c r="H2433" s="2" t="s">
        <v>246</v>
      </c>
      <c r="I2433" s="139" t="s">
        <v>46</v>
      </c>
      <c r="J2433" s="139" t="s">
        <v>323</v>
      </c>
      <c r="K2433" s="139" t="s">
        <v>321</v>
      </c>
      <c r="L2433" s="139" t="s">
        <v>314</v>
      </c>
      <c r="M2433" s="140"/>
      <c r="N2433" s="141">
        <v>1.01</v>
      </c>
      <c r="O2433" s="142">
        <f t="shared" si="190"/>
        <v>410</v>
      </c>
      <c r="P2433" s="2">
        <v>205</v>
      </c>
      <c r="Q2433" s="2">
        <v>205</v>
      </c>
      <c r="R2433" s="143" t="e">
        <f t="shared" si="191"/>
        <v>#DIV/0!</v>
      </c>
      <c r="S2433" s="143" t="e">
        <f t="shared" si="192"/>
        <v>#DIV/0!</v>
      </c>
      <c r="T2433" s="144">
        <f>IF(P2433="nio",0,IF(P2433&gt;0,VLOOKUP(K2433,'3-Productie normen'!A:W,VLOOKUP(P2433,'3-Productie normen'!$B$37:$C$59,2,FALSE),FALSE)))/VLOOKUP(B2433,'2-Kosten per locatie'!$A$11:$C$31,3,FALSE)</f>
        <v>0</v>
      </c>
      <c r="U2433" s="144">
        <f t="shared" si="193"/>
        <v>0</v>
      </c>
      <c r="V2433" s="145" t="str">
        <f>VLOOKUP(K2433,'3-Productie normen'!A:AG,29,FALSE)</f>
        <v>S</v>
      </c>
      <c r="W2433" s="145"/>
      <c r="X2433" s="146"/>
      <c r="Y2433" s="147">
        <f t="shared" si="194"/>
        <v>414.1</v>
      </c>
    </row>
    <row r="2434" spans="1:25" s="148" customFormat="1" ht="13.9" customHeight="1">
      <c r="A2434" s="137">
        <v>3288</v>
      </c>
      <c r="B2434" s="138" t="s">
        <v>3151</v>
      </c>
      <c r="C2434" s="138" t="s">
        <v>3152</v>
      </c>
      <c r="D2434" s="138"/>
      <c r="E2434" s="2">
        <v>0</v>
      </c>
      <c r="F2434" s="2" t="s">
        <v>422</v>
      </c>
      <c r="G2434" s="2" t="s">
        <v>3317</v>
      </c>
      <c r="H2434" s="2" t="s">
        <v>246</v>
      </c>
      <c r="I2434" s="139" t="s">
        <v>46</v>
      </c>
      <c r="J2434" s="139" t="s">
        <v>320</v>
      </c>
      <c r="K2434" s="139" t="s">
        <v>321</v>
      </c>
      <c r="L2434" s="139" t="s">
        <v>314</v>
      </c>
      <c r="M2434" s="140"/>
      <c r="N2434" s="141">
        <v>8.4</v>
      </c>
      <c r="O2434" s="142">
        <f t="shared" si="190"/>
        <v>410</v>
      </c>
      <c r="P2434" s="2">
        <v>205</v>
      </c>
      <c r="Q2434" s="2">
        <v>205</v>
      </c>
      <c r="R2434" s="143" t="e">
        <f t="shared" si="191"/>
        <v>#DIV/0!</v>
      </c>
      <c r="S2434" s="143" t="e">
        <f t="shared" si="192"/>
        <v>#DIV/0!</v>
      </c>
      <c r="T2434" s="144">
        <f>IF(P2434="nio",0,IF(P2434&gt;0,VLOOKUP(K2434,'3-Productie normen'!A:W,VLOOKUP(P2434,'3-Productie normen'!$B$37:$C$59,2,FALSE),FALSE)))/VLOOKUP(B2434,'2-Kosten per locatie'!$A$11:$C$31,3,FALSE)</f>
        <v>0</v>
      </c>
      <c r="U2434" s="144">
        <f t="shared" si="193"/>
        <v>0</v>
      </c>
      <c r="V2434" s="145" t="str">
        <f>VLOOKUP(K2434,'3-Productie normen'!A:AG,29,FALSE)</f>
        <v>S</v>
      </c>
      <c r="W2434" s="145"/>
      <c r="X2434" s="146"/>
      <c r="Y2434" s="147">
        <f t="shared" si="194"/>
        <v>3444</v>
      </c>
    </row>
    <row r="2435" spans="1:25" s="148" customFormat="1" ht="13.9" customHeight="1">
      <c r="A2435" s="137">
        <v>3289</v>
      </c>
      <c r="B2435" s="138" t="s">
        <v>3151</v>
      </c>
      <c r="C2435" s="138" t="s">
        <v>3152</v>
      </c>
      <c r="D2435" s="138"/>
      <c r="E2435" s="2">
        <v>0</v>
      </c>
      <c r="F2435" s="2" t="s">
        <v>422</v>
      </c>
      <c r="G2435" s="2" t="s">
        <v>3318</v>
      </c>
      <c r="H2435" s="2" t="s">
        <v>246</v>
      </c>
      <c r="I2435" s="139" t="s">
        <v>46</v>
      </c>
      <c r="J2435" s="139" t="s">
        <v>323</v>
      </c>
      <c r="K2435" s="139" t="s">
        <v>321</v>
      </c>
      <c r="L2435" s="139" t="s">
        <v>314</v>
      </c>
      <c r="M2435" s="140"/>
      <c r="N2435" s="141">
        <v>1.01</v>
      </c>
      <c r="O2435" s="142">
        <f t="shared" si="190"/>
        <v>410</v>
      </c>
      <c r="P2435" s="2">
        <v>205</v>
      </c>
      <c r="Q2435" s="2">
        <v>205</v>
      </c>
      <c r="R2435" s="143" t="e">
        <f t="shared" si="191"/>
        <v>#DIV/0!</v>
      </c>
      <c r="S2435" s="143" t="e">
        <f t="shared" si="192"/>
        <v>#DIV/0!</v>
      </c>
      <c r="T2435" s="144">
        <f>IF(P2435="nio",0,IF(P2435&gt;0,VLOOKUP(K2435,'3-Productie normen'!A:W,VLOOKUP(P2435,'3-Productie normen'!$B$37:$C$59,2,FALSE),FALSE)))/VLOOKUP(B2435,'2-Kosten per locatie'!$A$11:$C$31,3,FALSE)</f>
        <v>0</v>
      </c>
      <c r="U2435" s="144">
        <f t="shared" si="193"/>
        <v>0</v>
      </c>
      <c r="V2435" s="145" t="str">
        <f>VLOOKUP(K2435,'3-Productie normen'!A:AG,29,FALSE)</f>
        <v>S</v>
      </c>
      <c r="W2435" s="145"/>
      <c r="X2435" s="146"/>
      <c r="Y2435" s="147">
        <f t="shared" si="194"/>
        <v>414.1</v>
      </c>
    </row>
    <row r="2436" spans="1:25" s="148" customFormat="1" ht="13.9" customHeight="1">
      <c r="A2436" s="137">
        <v>3290</v>
      </c>
      <c r="B2436" s="138" t="s">
        <v>3151</v>
      </c>
      <c r="C2436" s="138" t="s">
        <v>3152</v>
      </c>
      <c r="D2436" s="138"/>
      <c r="E2436" s="2">
        <v>0</v>
      </c>
      <c r="F2436" s="2" t="s">
        <v>422</v>
      </c>
      <c r="G2436" s="2" t="s">
        <v>3319</v>
      </c>
      <c r="H2436" s="2" t="s">
        <v>246</v>
      </c>
      <c r="I2436" s="139" t="s">
        <v>46</v>
      </c>
      <c r="J2436" s="139" t="s">
        <v>323</v>
      </c>
      <c r="K2436" s="139" t="s">
        <v>321</v>
      </c>
      <c r="L2436" s="139" t="s">
        <v>314</v>
      </c>
      <c r="M2436" s="140"/>
      <c r="N2436" s="141">
        <v>1.01</v>
      </c>
      <c r="O2436" s="142">
        <f t="shared" si="190"/>
        <v>410</v>
      </c>
      <c r="P2436" s="2">
        <v>205</v>
      </c>
      <c r="Q2436" s="2">
        <v>205</v>
      </c>
      <c r="R2436" s="143" t="e">
        <f t="shared" si="191"/>
        <v>#DIV/0!</v>
      </c>
      <c r="S2436" s="143" t="e">
        <f t="shared" si="192"/>
        <v>#DIV/0!</v>
      </c>
      <c r="T2436" s="144">
        <f>IF(P2436="nio",0,IF(P2436&gt;0,VLOOKUP(K2436,'3-Productie normen'!A:W,VLOOKUP(P2436,'3-Productie normen'!$B$37:$C$59,2,FALSE),FALSE)))/VLOOKUP(B2436,'2-Kosten per locatie'!$A$11:$C$31,3,FALSE)</f>
        <v>0</v>
      </c>
      <c r="U2436" s="144">
        <f t="shared" si="193"/>
        <v>0</v>
      </c>
      <c r="V2436" s="145" t="str">
        <f>VLOOKUP(K2436,'3-Productie normen'!A:AG,29,FALSE)</f>
        <v>S</v>
      </c>
      <c r="W2436" s="145"/>
      <c r="X2436" s="146"/>
      <c r="Y2436" s="147">
        <f t="shared" si="194"/>
        <v>414.1</v>
      </c>
    </row>
    <row r="2437" spans="1:25" s="148" customFormat="1" ht="13.9" customHeight="1">
      <c r="A2437" s="137">
        <v>3291</v>
      </c>
      <c r="B2437" s="138" t="s">
        <v>3151</v>
      </c>
      <c r="C2437" s="138" t="s">
        <v>3152</v>
      </c>
      <c r="D2437" s="138"/>
      <c r="E2437" s="2">
        <v>0</v>
      </c>
      <c r="F2437" s="2" t="s">
        <v>422</v>
      </c>
      <c r="G2437" s="2" t="s">
        <v>3320</v>
      </c>
      <c r="H2437" s="2" t="s">
        <v>3321</v>
      </c>
      <c r="I2437" s="139" t="s">
        <v>46</v>
      </c>
      <c r="J2437" s="139" t="s">
        <v>320</v>
      </c>
      <c r="K2437" s="139" t="s">
        <v>321</v>
      </c>
      <c r="L2437" s="139" t="s">
        <v>314</v>
      </c>
      <c r="M2437" s="140"/>
      <c r="N2437" s="141">
        <v>3.9</v>
      </c>
      <c r="O2437" s="142">
        <f t="shared" si="190"/>
        <v>410</v>
      </c>
      <c r="P2437" s="2">
        <v>205</v>
      </c>
      <c r="Q2437" s="2">
        <v>205</v>
      </c>
      <c r="R2437" s="143" t="e">
        <f t="shared" si="191"/>
        <v>#DIV/0!</v>
      </c>
      <c r="S2437" s="143" t="e">
        <f t="shared" si="192"/>
        <v>#DIV/0!</v>
      </c>
      <c r="T2437" s="144">
        <f>IF(P2437="nio",0,IF(P2437&gt;0,VLOOKUP(K2437,'3-Productie normen'!A:W,VLOOKUP(P2437,'3-Productie normen'!$B$37:$C$59,2,FALSE),FALSE)))/VLOOKUP(B2437,'2-Kosten per locatie'!$A$11:$C$31,3,FALSE)</f>
        <v>0</v>
      </c>
      <c r="U2437" s="144">
        <f t="shared" si="193"/>
        <v>0</v>
      </c>
      <c r="V2437" s="145" t="str">
        <f>VLOOKUP(K2437,'3-Productie normen'!A:AG,29,FALSE)</f>
        <v>S</v>
      </c>
      <c r="W2437" s="145"/>
      <c r="X2437" s="146"/>
      <c r="Y2437" s="147">
        <f t="shared" si="194"/>
        <v>1599</v>
      </c>
    </row>
    <row r="2438" spans="1:25" s="148" customFormat="1" ht="13.9" customHeight="1">
      <c r="A2438" s="137">
        <v>3292</v>
      </c>
      <c r="B2438" s="138" t="s">
        <v>3151</v>
      </c>
      <c r="C2438" s="138" t="s">
        <v>3152</v>
      </c>
      <c r="D2438" s="138"/>
      <c r="E2438" s="2">
        <v>0</v>
      </c>
      <c r="F2438" s="2" t="s">
        <v>422</v>
      </c>
      <c r="G2438" s="2" t="s">
        <v>3322</v>
      </c>
      <c r="H2438" s="2" t="s">
        <v>246</v>
      </c>
      <c r="I2438" s="139" t="s">
        <v>46</v>
      </c>
      <c r="J2438" s="139" t="s">
        <v>323</v>
      </c>
      <c r="K2438" s="139" t="s">
        <v>321</v>
      </c>
      <c r="L2438" s="139" t="s">
        <v>314</v>
      </c>
      <c r="M2438" s="140"/>
      <c r="N2438" s="141">
        <v>1.01</v>
      </c>
      <c r="O2438" s="142">
        <f t="shared" si="190"/>
        <v>410</v>
      </c>
      <c r="P2438" s="2">
        <v>205</v>
      </c>
      <c r="Q2438" s="2">
        <v>205</v>
      </c>
      <c r="R2438" s="143" t="e">
        <f t="shared" si="191"/>
        <v>#DIV/0!</v>
      </c>
      <c r="S2438" s="143" t="e">
        <f t="shared" si="192"/>
        <v>#DIV/0!</v>
      </c>
      <c r="T2438" s="144">
        <f>IF(P2438="nio",0,IF(P2438&gt;0,VLOOKUP(K2438,'3-Productie normen'!A:W,VLOOKUP(P2438,'3-Productie normen'!$B$37:$C$59,2,FALSE),FALSE)))/VLOOKUP(B2438,'2-Kosten per locatie'!$A$11:$C$31,3,FALSE)</f>
        <v>0</v>
      </c>
      <c r="U2438" s="144">
        <f t="shared" si="193"/>
        <v>0</v>
      </c>
      <c r="V2438" s="145" t="str">
        <f>VLOOKUP(K2438,'3-Productie normen'!A:AG,29,FALSE)</f>
        <v>S</v>
      </c>
      <c r="W2438" s="145"/>
      <c r="X2438" s="146"/>
      <c r="Y2438" s="147">
        <f t="shared" si="194"/>
        <v>414.1</v>
      </c>
    </row>
    <row r="2439" spans="1:25" s="148" customFormat="1" ht="13.9" customHeight="1">
      <c r="A2439" s="137">
        <v>3293</v>
      </c>
      <c r="B2439" s="138" t="s">
        <v>3151</v>
      </c>
      <c r="C2439" s="138" t="s">
        <v>3152</v>
      </c>
      <c r="D2439" s="138"/>
      <c r="E2439" s="2">
        <v>0</v>
      </c>
      <c r="F2439" s="2" t="s">
        <v>422</v>
      </c>
      <c r="G2439" s="2" t="s">
        <v>3323</v>
      </c>
      <c r="H2439" s="2" t="s">
        <v>3324</v>
      </c>
      <c r="I2439" s="139" t="s">
        <v>46</v>
      </c>
      <c r="J2439" s="139" t="s">
        <v>320</v>
      </c>
      <c r="K2439" s="139" t="s">
        <v>321</v>
      </c>
      <c r="L2439" s="139" t="s">
        <v>314</v>
      </c>
      <c r="M2439" s="140"/>
      <c r="N2439" s="141">
        <v>5.93</v>
      </c>
      <c r="O2439" s="142">
        <f t="shared" si="190"/>
        <v>410</v>
      </c>
      <c r="P2439" s="2">
        <v>205</v>
      </c>
      <c r="Q2439" s="2">
        <v>205</v>
      </c>
      <c r="R2439" s="143" t="e">
        <f t="shared" si="191"/>
        <v>#DIV/0!</v>
      </c>
      <c r="S2439" s="143" t="e">
        <f t="shared" si="192"/>
        <v>#DIV/0!</v>
      </c>
      <c r="T2439" s="144">
        <f>IF(P2439="nio",0,IF(P2439&gt;0,VLOOKUP(K2439,'3-Productie normen'!A:W,VLOOKUP(P2439,'3-Productie normen'!$B$37:$C$59,2,FALSE),FALSE)))/VLOOKUP(B2439,'2-Kosten per locatie'!$A$11:$C$31,3,FALSE)</f>
        <v>0</v>
      </c>
      <c r="U2439" s="144">
        <f t="shared" si="193"/>
        <v>0</v>
      </c>
      <c r="V2439" s="145" t="str">
        <f>VLOOKUP(K2439,'3-Productie normen'!A:AG,29,FALSE)</f>
        <v>S</v>
      </c>
      <c r="W2439" s="145"/>
      <c r="X2439" s="146"/>
      <c r="Y2439" s="147">
        <f t="shared" si="194"/>
        <v>2431.2999999999997</v>
      </c>
    </row>
    <row r="2440" spans="1:25" s="148" customFormat="1" ht="13.9" customHeight="1">
      <c r="A2440" s="137">
        <v>3294</v>
      </c>
      <c r="B2440" s="138" t="s">
        <v>3151</v>
      </c>
      <c r="C2440" s="138" t="s">
        <v>3152</v>
      </c>
      <c r="D2440" s="138"/>
      <c r="E2440" s="2">
        <v>0</v>
      </c>
      <c r="F2440" s="2" t="s">
        <v>422</v>
      </c>
      <c r="G2440" s="2" t="s">
        <v>3325</v>
      </c>
      <c r="H2440" s="2" t="s">
        <v>246</v>
      </c>
      <c r="I2440" s="139" t="s">
        <v>46</v>
      </c>
      <c r="J2440" s="139" t="s">
        <v>323</v>
      </c>
      <c r="K2440" s="139" t="s">
        <v>321</v>
      </c>
      <c r="L2440" s="139" t="s">
        <v>314</v>
      </c>
      <c r="M2440" s="140"/>
      <c r="N2440" s="141">
        <v>1.02</v>
      </c>
      <c r="O2440" s="142">
        <f t="shared" si="190"/>
        <v>410</v>
      </c>
      <c r="P2440" s="2">
        <v>205</v>
      </c>
      <c r="Q2440" s="2">
        <v>205</v>
      </c>
      <c r="R2440" s="143" t="e">
        <f t="shared" si="191"/>
        <v>#DIV/0!</v>
      </c>
      <c r="S2440" s="143" t="e">
        <f t="shared" si="192"/>
        <v>#DIV/0!</v>
      </c>
      <c r="T2440" s="144">
        <f>IF(P2440="nio",0,IF(P2440&gt;0,VLOOKUP(K2440,'3-Productie normen'!A:W,VLOOKUP(P2440,'3-Productie normen'!$B$37:$C$59,2,FALSE),FALSE)))/VLOOKUP(B2440,'2-Kosten per locatie'!$A$11:$C$31,3,FALSE)</f>
        <v>0</v>
      </c>
      <c r="U2440" s="144">
        <f t="shared" si="193"/>
        <v>0</v>
      </c>
      <c r="V2440" s="145" t="str">
        <f>VLOOKUP(K2440,'3-Productie normen'!A:AG,29,FALSE)</f>
        <v>S</v>
      </c>
      <c r="W2440" s="145"/>
      <c r="X2440" s="146"/>
      <c r="Y2440" s="147">
        <f t="shared" si="194"/>
        <v>418.2</v>
      </c>
    </row>
    <row r="2441" spans="1:25" s="148" customFormat="1" ht="13.9" customHeight="1">
      <c r="A2441" s="137">
        <v>3295</v>
      </c>
      <c r="B2441" s="138" t="s">
        <v>3151</v>
      </c>
      <c r="C2441" s="138" t="s">
        <v>3152</v>
      </c>
      <c r="D2441" s="138"/>
      <c r="E2441" s="2">
        <v>0</v>
      </c>
      <c r="F2441" s="2" t="s">
        <v>422</v>
      </c>
      <c r="G2441" s="2" t="s">
        <v>3326</v>
      </c>
      <c r="H2441" s="2" t="s">
        <v>246</v>
      </c>
      <c r="I2441" s="139" t="s">
        <v>46</v>
      </c>
      <c r="J2441" s="139" t="s">
        <v>323</v>
      </c>
      <c r="K2441" s="139" t="s">
        <v>321</v>
      </c>
      <c r="L2441" s="139" t="s">
        <v>314</v>
      </c>
      <c r="M2441" s="140"/>
      <c r="N2441" s="141">
        <v>1.01</v>
      </c>
      <c r="O2441" s="142">
        <f t="shared" si="190"/>
        <v>410</v>
      </c>
      <c r="P2441" s="2">
        <v>205</v>
      </c>
      <c r="Q2441" s="2">
        <v>205</v>
      </c>
      <c r="R2441" s="143" t="e">
        <f t="shared" si="191"/>
        <v>#DIV/0!</v>
      </c>
      <c r="S2441" s="143" t="e">
        <f t="shared" si="192"/>
        <v>#DIV/0!</v>
      </c>
      <c r="T2441" s="144">
        <f>IF(P2441="nio",0,IF(P2441&gt;0,VLOOKUP(K2441,'3-Productie normen'!A:W,VLOOKUP(P2441,'3-Productie normen'!$B$37:$C$59,2,FALSE),FALSE)))/VLOOKUP(B2441,'2-Kosten per locatie'!$A$11:$C$31,3,FALSE)</f>
        <v>0</v>
      </c>
      <c r="U2441" s="144">
        <f t="shared" si="193"/>
        <v>0</v>
      </c>
      <c r="V2441" s="145" t="str">
        <f>VLOOKUP(K2441,'3-Productie normen'!A:AG,29,FALSE)</f>
        <v>S</v>
      </c>
      <c r="W2441" s="145"/>
      <c r="X2441" s="146"/>
      <c r="Y2441" s="147">
        <f t="shared" si="194"/>
        <v>414.1</v>
      </c>
    </row>
    <row r="2442" spans="1:25" s="148" customFormat="1" ht="13.9" customHeight="1">
      <c r="A2442" s="137">
        <v>3296</v>
      </c>
      <c r="B2442" s="138" t="s">
        <v>3151</v>
      </c>
      <c r="C2442" s="138" t="s">
        <v>3152</v>
      </c>
      <c r="D2442" s="138"/>
      <c r="E2442" s="2">
        <v>0</v>
      </c>
      <c r="F2442" s="2" t="s">
        <v>422</v>
      </c>
      <c r="G2442" s="2" t="s">
        <v>3327</v>
      </c>
      <c r="H2442" s="2" t="s">
        <v>246</v>
      </c>
      <c r="I2442" s="139" t="s">
        <v>46</v>
      </c>
      <c r="J2442" s="139" t="s">
        <v>323</v>
      </c>
      <c r="K2442" s="139" t="s">
        <v>321</v>
      </c>
      <c r="L2442" s="139" t="s">
        <v>314</v>
      </c>
      <c r="M2442" s="140"/>
      <c r="N2442" s="141">
        <v>1.02</v>
      </c>
      <c r="O2442" s="142">
        <f t="shared" si="190"/>
        <v>410</v>
      </c>
      <c r="P2442" s="2">
        <v>205</v>
      </c>
      <c r="Q2442" s="2">
        <v>205</v>
      </c>
      <c r="R2442" s="143" t="e">
        <f t="shared" si="191"/>
        <v>#DIV/0!</v>
      </c>
      <c r="S2442" s="143" t="e">
        <f t="shared" si="192"/>
        <v>#DIV/0!</v>
      </c>
      <c r="T2442" s="144">
        <f>IF(P2442="nio",0,IF(P2442&gt;0,VLOOKUP(K2442,'3-Productie normen'!A:W,VLOOKUP(P2442,'3-Productie normen'!$B$37:$C$59,2,FALSE),FALSE)))/VLOOKUP(B2442,'2-Kosten per locatie'!$A$11:$C$31,3,FALSE)</f>
        <v>0</v>
      </c>
      <c r="U2442" s="144">
        <f t="shared" si="193"/>
        <v>0</v>
      </c>
      <c r="V2442" s="145" t="str">
        <f>VLOOKUP(K2442,'3-Productie normen'!A:AG,29,FALSE)</f>
        <v>S</v>
      </c>
      <c r="W2442" s="145"/>
      <c r="X2442" s="146"/>
      <c r="Y2442" s="147">
        <f t="shared" si="194"/>
        <v>418.2</v>
      </c>
    </row>
    <row r="2443" spans="1:25" s="148" customFormat="1" ht="13.9" customHeight="1">
      <c r="A2443" s="137">
        <v>3297</v>
      </c>
      <c r="B2443" s="138" t="s">
        <v>3151</v>
      </c>
      <c r="C2443" s="138" t="s">
        <v>3152</v>
      </c>
      <c r="D2443" s="138"/>
      <c r="E2443" s="2">
        <v>0</v>
      </c>
      <c r="F2443" s="2" t="s">
        <v>422</v>
      </c>
      <c r="G2443" s="2" t="s">
        <v>3328</v>
      </c>
      <c r="H2443" s="2" t="s">
        <v>3329</v>
      </c>
      <c r="I2443" s="139" t="s">
        <v>350</v>
      </c>
      <c r="J2443" s="139" t="s">
        <v>351</v>
      </c>
      <c r="K2443" s="139" t="s">
        <v>612</v>
      </c>
      <c r="L2443" s="139" t="s">
        <v>298</v>
      </c>
      <c r="M2443" s="140" t="s">
        <v>8160</v>
      </c>
      <c r="N2443" s="141">
        <v>69.83</v>
      </c>
      <c r="O2443" s="142">
        <f t="shared" si="190"/>
        <v>205</v>
      </c>
      <c r="P2443" s="2">
        <v>205</v>
      </c>
      <c r="Q2443" s="2"/>
      <c r="R2443" s="143" t="e">
        <f t="shared" si="191"/>
        <v>#DIV/0!</v>
      </c>
      <c r="S2443" s="143">
        <f t="shared" si="192"/>
        <v>0</v>
      </c>
      <c r="T2443" s="144">
        <f>IF(P2443="nio",0,IF(P2443&gt;0,VLOOKUP(K2443,'3-Productie normen'!A:W,VLOOKUP(P2443,'3-Productie normen'!$B$37:$C$59,2,FALSE),FALSE)))/VLOOKUP(B2443,'2-Kosten per locatie'!$A$11:$C$31,3,FALSE)</f>
        <v>0</v>
      </c>
      <c r="U2443" s="144">
        <f t="shared" si="193"/>
        <v>0</v>
      </c>
      <c r="V2443" s="145" t="str">
        <f>VLOOKUP(K2443,'3-Productie normen'!A:AG,29,FALSE)</f>
        <v>L</v>
      </c>
      <c r="W2443" s="145"/>
      <c r="X2443" s="146"/>
      <c r="Y2443" s="147">
        <f t="shared" si="194"/>
        <v>14315.15</v>
      </c>
    </row>
    <row r="2444" spans="1:25" s="148" customFormat="1" ht="13.9" customHeight="1">
      <c r="A2444" s="137">
        <v>3298</v>
      </c>
      <c r="B2444" s="138" t="s">
        <v>3151</v>
      </c>
      <c r="C2444" s="138" t="s">
        <v>3152</v>
      </c>
      <c r="D2444" s="138"/>
      <c r="E2444" s="2">
        <v>0</v>
      </c>
      <c r="F2444" s="2" t="s">
        <v>422</v>
      </c>
      <c r="G2444" s="2" t="s">
        <v>3330</v>
      </c>
      <c r="H2444" s="2" t="s">
        <v>2985</v>
      </c>
      <c r="I2444" s="139" t="s">
        <v>277</v>
      </c>
      <c r="J2444" s="139" t="s">
        <v>277</v>
      </c>
      <c r="K2444" s="139" t="s">
        <v>478</v>
      </c>
      <c r="L2444" s="139" t="s">
        <v>1421</v>
      </c>
      <c r="M2444" s="140"/>
      <c r="N2444" s="141">
        <v>36.57</v>
      </c>
      <c r="O2444" s="142">
        <f t="shared" si="190"/>
        <v>123</v>
      </c>
      <c r="P2444" s="2">
        <v>123</v>
      </c>
      <c r="Q2444" s="2"/>
      <c r="R2444" s="143" t="e">
        <f t="shared" si="191"/>
        <v>#DIV/0!</v>
      </c>
      <c r="S2444" s="143">
        <f t="shared" si="192"/>
        <v>0</v>
      </c>
      <c r="T2444" s="144">
        <f>IF(P2444="nio",0,IF(P2444&gt;0,VLOOKUP(K2444,'3-Productie normen'!A:W,VLOOKUP(P2444,'3-Productie normen'!$B$37:$C$59,2,FALSE),FALSE)))/VLOOKUP(B2444,'2-Kosten per locatie'!$A$11:$C$31,3,FALSE)</f>
        <v>0</v>
      </c>
      <c r="U2444" s="144">
        <f t="shared" si="193"/>
        <v>0</v>
      </c>
      <c r="V2444" s="145" t="str">
        <f>VLOOKUP(K2444,'3-Productie normen'!A:AG,29,FALSE)</f>
        <v>B</v>
      </c>
      <c r="W2444" s="145"/>
      <c r="X2444" s="146"/>
      <c r="Y2444" s="147">
        <f t="shared" si="194"/>
        <v>4498.1099999999997</v>
      </c>
    </row>
    <row r="2445" spans="1:25" s="148" customFormat="1" ht="13.9" customHeight="1">
      <c r="A2445" s="137">
        <v>3299</v>
      </c>
      <c r="B2445" s="138" t="s">
        <v>3151</v>
      </c>
      <c r="C2445" s="138" t="s">
        <v>3152</v>
      </c>
      <c r="D2445" s="138"/>
      <c r="E2445" s="2">
        <v>0</v>
      </c>
      <c r="F2445" s="2" t="s">
        <v>422</v>
      </c>
      <c r="G2445" s="2" t="s">
        <v>3331</v>
      </c>
      <c r="H2445" s="2" t="s">
        <v>3332</v>
      </c>
      <c r="I2445" s="139" t="s">
        <v>277</v>
      </c>
      <c r="J2445" s="139" t="s">
        <v>52</v>
      </c>
      <c r="K2445" s="139" t="s">
        <v>417</v>
      </c>
      <c r="L2445" s="139" t="s">
        <v>1421</v>
      </c>
      <c r="M2445" s="140"/>
      <c r="N2445" s="141">
        <v>23.46</v>
      </c>
      <c r="O2445" s="142">
        <f t="shared" si="190"/>
        <v>123</v>
      </c>
      <c r="P2445" s="2">
        <v>123</v>
      </c>
      <c r="Q2445" s="2"/>
      <c r="R2445" s="143" t="e">
        <f t="shared" si="191"/>
        <v>#DIV/0!</v>
      </c>
      <c r="S2445" s="143">
        <f t="shared" si="192"/>
        <v>0</v>
      </c>
      <c r="T2445" s="144">
        <f>IF(P2445="nio",0,IF(P2445&gt;0,VLOOKUP(K2445,'3-Productie normen'!A:W,VLOOKUP(P2445,'3-Productie normen'!$B$37:$C$59,2,FALSE),FALSE)))/VLOOKUP(B2445,'2-Kosten per locatie'!$A$11:$C$31,3,FALSE)</f>
        <v>0</v>
      </c>
      <c r="U2445" s="144">
        <f t="shared" si="193"/>
        <v>0</v>
      </c>
      <c r="V2445" s="145" t="str">
        <f>VLOOKUP(K2445,'3-Productie normen'!A:AG,29,FALSE)</f>
        <v>B</v>
      </c>
      <c r="W2445" s="145"/>
      <c r="X2445" s="146"/>
      <c r="Y2445" s="147">
        <f t="shared" si="194"/>
        <v>2885.58</v>
      </c>
    </row>
    <row r="2446" spans="1:25" s="148" customFormat="1" ht="13.9" customHeight="1">
      <c r="A2446" s="137">
        <v>3300</v>
      </c>
      <c r="B2446" s="138" t="s">
        <v>3151</v>
      </c>
      <c r="C2446" s="138" t="s">
        <v>3152</v>
      </c>
      <c r="D2446" s="138"/>
      <c r="E2446" s="2">
        <v>0</v>
      </c>
      <c r="F2446" s="2" t="s">
        <v>422</v>
      </c>
      <c r="G2446" s="2" t="s">
        <v>3333</v>
      </c>
      <c r="H2446" s="2" t="s">
        <v>2619</v>
      </c>
      <c r="I2446" s="139" t="s">
        <v>350</v>
      </c>
      <c r="J2446" s="139" t="s">
        <v>351</v>
      </c>
      <c r="K2446" s="139" t="s">
        <v>612</v>
      </c>
      <c r="L2446" s="139" t="s">
        <v>298</v>
      </c>
      <c r="M2446" s="140" t="s">
        <v>8160</v>
      </c>
      <c r="N2446" s="141">
        <v>36.31</v>
      </c>
      <c r="O2446" s="142">
        <f t="shared" si="190"/>
        <v>205</v>
      </c>
      <c r="P2446" s="2">
        <v>205</v>
      </c>
      <c r="Q2446" s="2"/>
      <c r="R2446" s="143" t="e">
        <f t="shared" si="191"/>
        <v>#DIV/0!</v>
      </c>
      <c r="S2446" s="143">
        <f t="shared" si="192"/>
        <v>0</v>
      </c>
      <c r="T2446" s="144">
        <f>IF(P2446="nio",0,IF(P2446&gt;0,VLOOKUP(K2446,'3-Productie normen'!A:W,VLOOKUP(P2446,'3-Productie normen'!$B$37:$C$59,2,FALSE),FALSE)))/VLOOKUP(B2446,'2-Kosten per locatie'!$A$11:$C$31,3,FALSE)</f>
        <v>0</v>
      </c>
      <c r="U2446" s="144">
        <f t="shared" si="193"/>
        <v>0</v>
      </c>
      <c r="V2446" s="145" t="str">
        <f>VLOOKUP(K2446,'3-Productie normen'!A:AG,29,FALSE)</f>
        <v>L</v>
      </c>
      <c r="W2446" s="145"/>
      <c r="X2446" s="146"/>
      <c r="Y2446" s="147">
        <f t="shared" si="194"/>
        <v>7443.55</v>
      </c>
    </row>
    <row r="2447" spans="1:25" s="148" customFormat="1" ht="13.9" customHeight="1">
      <c r="A2447" s="137">
        <v>3301</v>
      </c>
      <c r="B2447" s="138" t="s">
        <v>3151</v>
      </c>
      <c r="C2447" s="138" t="s">
        <v>3152</v>
      </c>
      <c r="D2447" s="138"/>
      <c r="E2447" s="2">
        <v>0</v>
      </c>
      <c r="F2447" s="2" t="s">
        <v>422</v>
      </c>
      <c r="G2447" s="2" t="s">
        <v>3334</v>
      </c>
      <c r="H2447" s="2" t="s">
        <v>2647</v>
      </c>
      <c r="I2447" s="139" t="s">
        <v>267</v>
      </c>
      <c r="J2447" s="139" t="s">
        <v>267</v>
      </c>
      <c r="K2447" s="139" t="s">
        <v>267</v>
      </c>
      <c r="L2447" s="139" t="s">
        <v>298</v>
      </c>
      <c r="M2447" s="140" t="s">
        <v>8160</v>
      </c>
      <c r="N2447" s="141">
        <v>19.12</v>
      </c>
      <c r="O2447" s="142">
        <f t="shared" si="190"/>
        <v>2</v>
      </c>
      <c r="P2447" s="2">
        <v>2</v>
      </c>
      <c r="Q2447" s="2"/>
      <c r="R2447" s="143" t="e">
        <f t="shared" si="191"/>
        <v>#DIV/0!</v>
      </c>
      <c r="S2447" s="143">
        <f t="shared" si="192"/>
        <v>0</v>
      </c>
      <c r="T2447" s="144">
        <f>IF(P2447="nio",0,IF(P2447&gt;0,VLOOKUP(K2447,'3-Productie normen'!A:W,VLOOKUP(P2447,'3-Productie normen'!$B$37:$C$59,2,FALSE),FALSE)))/VLOOKUP(B2447,'2-Kosten per locatie'!$A$11:$C$31,3,FALSE)</f>
        <v>0</v>
      </c>
      <c r="U2447" s="144">
        <f t="shared" si="193"/>
        <v>0</v>
      </c>
      <c r="V2447" s="145" t="str">
        <f>VLOOKUP(K2447,'3-Productie normen'!A:AG,29,FALSE)</f>
        <v>V</v>
      </c>
      <c r="W2447" s="145"/>
      <c r="X2447" s="146"/>
      <c r="Y2447" s="147">
        <f t="shared" si="194"/>
        <v>38.24</v>
      </c>
    </row>
    <row r="2448" spans="1:25" s="148" customFormat="1" ht="13.9" customHeight="1">
      <c r="A2448" s="137">
        <v>3302</v>
      </c>
      <c r="B2448" s="138" t="s">
        <v>3151</v>
      </c>
      <c r="C2448" s="138" t="s">
        <v>3152</v>
      </c>
      <c r="D2448" s="138"/>
      <c r="E2448" s="2">
        <v>0</v>
      </c>
      <c r="F2448" s="2" t="s">
        <v>422</v>
      </c>
      <c r="G2448" s="2" t="s">
        <v>3335</v>
      </c>
      <c r="H2448" s="2" t="s">
        <v>2640</v>
      </c>
      <c r="I2448" s="139" t="s">
        <v>277</v>
      </c>
      <c r="J2448" s="139" t="s">
        <v>52</v>
      </c>
      <c r="K2448" s="139" t="s">
        <v>417</v>
      </c>
      <c r="L2448" s="139" t="s">
        <v>1421</v>
      </c>
      <c r="M2448" s="140"/>
      <c r="N2448" s="141">
        <v>18.54</v>
      </c>
      <c r="O2448" s="142">
        <f t="shared" si="190"/>
        <v>123</v>
      </c>
      <c r="P2448" s="2">
        <v>123</v>
      </c>
      <c r="Q2448" s="2"/>
      <c r="R2448" s="143" t="e">
        <f t="shared" si="191"/>
        <v>#DIV/0!</v>
      </c>
      <c r="S2448" s="143">
        <f t="shared" si="192"/>
        <v>0</v>
      </c>
      <c r="T2448" s="144">
        <f>IF(P2448="nio",0,IF(P2448&gt;0,VLOOKUP(K2448,'3-Productie normen'!A:W,VLOOKUP(P2448,'3-Productie normen'!$B$37:$C$59,2,FALSE),FALSE)))/VLOOKUP(B2448,'2-Kosten per locatie'!$A$11:$C$31,3,FALSE)</f>
        <v>0</v>
      </c>
      <c r="U2448" s="144">
        <f t="shared" si="193"/>
        <v>0</v>
      </c>
      <c r="V2448" s="145" t="str">
        <f>VLOOKUP(K2448,'3-Productie normen'!A:AG,29,FALSE)</f>
        <v>B</v>
      </c>
      <c r="W2448" s="145"/>
      <c r="X2448" s="146"/>
      <c r="Y2448" s="147">
        <f t="shared" si="194"/>
        <v>2280.42</v>
      </c>
    </row>
    <row r="2449" spans="1:25" s="148" customFormat="1" ht="13.9" customHeight="1">
      <c r="A2449" s="137">
        <v>3303</v>
      </c>
      <c r="B2449" s="138" t="s">
        <v>3151</v>
      </c>
      <c r="C2449" s="138" t="s">
        <v>3152</v>
      </c>
      <c r="D2449" s="138"/>
      <c r="E2449" s="2">
        <v>0</v>
      </c>
      <c r="F2449" s="2" t="s">
        <v>422</v>
      </c>
      <c r="G2449" s="2" t="s">
        <v>3336</v>
      </c>
      <c r="H2449" s="2" t="s">
        <v>1658</v>
      </c>
      <c r="I2449" s="139" t="s">
        <v>350</v>
      </c>
      <c r="J2449" s="139" t="s">
        <v>351</v>
      </c>
      <c r="K2449" s="139" t="s">
        <v>612</v>
      </c>
      <c r="L2449" s="139" t="s">
        <v>1421</v>
      </c>
      <c r="M2449" s="140"/>
      <c r="N2449" s="141">
        <v>61.34</v>
      </c>
      <c r="O2449" s="142">
        <f t="shared" si="190"/>
        <v>205</v>
      </c>
      <c r="P2449" s="2">
        <v>205</v>
      </c>
      <c r="Q2449" s="2"/>
      <c r="R2449" s="143" t="e">
        <f t="shared" si="191"/>
        <v>#DIV/0!</v>
      </c>
      <c r="S2449" s="143">
        <f t="shared" si="192"/>
        <v>0</v>
      </c>
      <c r="T2449" s="144">
        <f>IF(P2449="nio",0,IF(P2449&gt;0,VLOOKUP(K2449,'3-Productie normen'!A:W,VLOOKUP(P2449,'3-Productie normen'!$B$37:$C$59,2,FALSE),FALSE)))/VLOOKUP(B2449,'2-Kosten per locatie'!$A$11:$C$31,3,FALSE)</f>
        <v>0</v>
      </c>
      <c r="U2449" s="144">
        <f t="shared" si="193"/>
        <v>0</v>
      </c>
      <c r="V2449" s="145" t="str">
        <f>VLOOKUP(K2449,'3-Productie normen'!A:AG,29,FALSE)</f>
        <v>L</v>
      </c>
      <c r="W2449" s="145"/>
      <c r="X2449" s="146"/>
      <c r="Y2449" s="147">
        <f t="shared" si="194"/>
        <v>12574.7</v>
      </c>
    </row>
    <row r="2450" spans="1:25" s="148" customFormat="1" ht="13.9" customHeight="1">
      <c r="A2450" s="137">
        <v>3304</v>
      </c>
      <c r="B2450" s="138" t="s">
        <v>3151</v>
      </c>
      <c r="C2450" s="138" t="s">
        <v>3152</v>
      </c>
      <c r="D2450" s="138"/>
      <c r="E2450" s="2">
        <v>0</v>
      </c>
      <c r="F2450" s="2" t="s">
        <v>422</v>
      </c>
      <c r="G2450" s="2" t="s">
        <v>3337</v>
      </c>
      <c r="H2450" s="2" t="s">
        <v>1680</v>
      </c>
      <c r="I2450" s="139" t="s">
        <v>350</v>
      </c>
      <c r="J2450" s="139" t="s">
        <v>351</v>
      </c>
      <c r="K2450" s="139" t="s">
        <v>612</v>
      </c>
      <c r="L2450" s="139" t="s">
        <v>298</v>
      </c>
      <c r="M2450" s="140" t="s">
        <v>8160</v>
      </c>
      <c r="N2450" s="141">
        <v>51.47</v>
      </c>
      <c r="O2450" s="142">
        <f t="shared" si="190"/>
        <v>205</v>
      </c>
      <c r="P2450" s="2">
        <v>205</v>
      </c>
      <c r="Q2450" s="2"/>
      <c r="R2450" s="143" t="e">
        <f t="shared" si="191"/>
        <v>#DIV/0!</v>
      </c>
      <c r="S2450" s="143">
        <f t="shared" si="192"/>
        <v>0</v>
      </c>
      <c r="T2450" s="144">
        <f>IF(P2450="nio",0,IF(P2450&gt;0,VLOOKUP(K2450,'3-Productie normen'!A:W,VLOOKUP(P2450,'3-Productie normen'!$B$37:$C$59,2,FALSE),FALSE)))/VLOOKUP(B2450,'2-Kosten per locatie'!$A$11:$C$31,3,FALSE)</f>
        <v>0</v>
      </c>
      <c r="U2450" s="144">
        <f t="shared" si="193"/>
        <v>0</v>
      </c>
      <c r="V2450" s="145" t="str">
        <f>VLOOKUP(K2450,'3-Productie normen'!A:AG,29,FALSE)</f>
        <v>L</v>
      </c>
      <c r="W2450" s="145"/>
      <c r="X2450" s="146"/>
      <c r="Y2450" s="147">
        <f t="shared" si="194"/>
        <v>10551.35</v>
      </c>
    </row>
    <row r="2451" spans="1:25" s="148" customFormat="1" ht="13.9" customHeight="1">
      <c r="A2451" s="137">
        <v>3305</v>
      </c>
      <c r="B2451" s="138" t="s">
        <v>3151</v>
      </c>
      <c r="C2451" s="138" t="s">
        <v>3152</v>
      </c>
      <c r="D2451" s="138"/>
      <c r="E2451" s="2">
        <v>0</v>
      </c>
      <c r="F2451" s="2" t="s">
        <v>422</v>
      </c>
      <c r="G2451" s="2" t="s">
        <v>3338</v>
      </c>
      <c r="H2451" s="2" t="s">
        <v>2189</v>
      </c>
      <c r="I2451" s="139" t="s">
        <v>350</v>
      </c>
      <c r="J2451" s="139" t="s">
        <v>351</v>
      </c>
      <c r="K2451" s="139" t="s">
        <v>612</v>
      </c>
      <c r="L2451" s="139" t="s">
        <v>1421</v>
      </c>
      <c r="M2451" s="140"/>
      <c r="N2451" s="141">
        <v>59.64</v>
      </c>
      <c r="O2451" s="142">
        <f t="shared" si="190"/>
        <v>205</v>
      </c>
      <c r="P2451" s="2">
        <v>205</v>
      </c>
      <c r="Q2451" s="2"/>
      <c r="R2451" s="143" t="e">
        <f t="shared" si="191"/>
        <v>#DIV/0!</v>
      </c>
      <c r="S2451" s="143">
        <f t="shared" si="192"/>
        <v>0</v>
      </c>
      <c r="T2451" s="144">
        <f>IF(P2451="nio",0,IF(P2451&gt;0,VLOOKUP(K2451,'3-Productie normen'!A:W,VLOOKUP(P2451,'3-Productie normen'!$B$37:$C$59,2,FALSE),FALSE)))/VLOOKUP(B2451,'2-Kosten per locatie'!$A$11:$C$31,3,FALSE)</f>
        <v>0</v>
      </c>
      <c r="U2451" s="144">
        <f t="shared" si="193"/>
        <v>0</v>
      </c>
      <c r="V2451" s="145" t="str">
        <f>VLOOKUP(K2451,'3-Productie normen'!A:AG,29,FALSE)</f>
        <v>L</v>
      </c>
      <c r="W2451" s="145"/>
      <c r="X2451" s="146"/>
      <c r="Y2451" s="147">
        <f t="shared" si="194"/>
        <v>12226.2</v>
      </c>
    </row>
    <row r="2452" spans="1:25" s="148" customFormat="1" ht="13.9" customHeight="1">
      <c r="A2452" s="137">
        <v>3306</v>
      </c>
      <c r="B2452" s="138" t="s">
        <v>3151</v>
      </c>
      <c r="C2452" s="138" t="s">
        <v>3152</v>
      </c>
      <c r="D2452" s="138"/>
      <c r="E2452" s="2">
        <v>0</v>
      </c>
      <c r="F2452" s="2" t="s">
        <v>422</v>
      </c>
      <c r="G2452" s="2" t="s">
        <v>3339</v>
      </c>
      <c r="H2452" s="2" t="s">
        <v>2617</v>
      </c>
      <c r="I2452" s="139" t="s">
        <v>350</v>
      </c>
      <c r="J2452" s="139" t="s">
        <v>351</v>
      </c>
      <c r="K2452" s="139" t="s">
        <v>612</v>
      </c>
      <c r="L2452" s="139" t="s">
        <v>1421</v>
      </c>
      <c r="M2452" s="140"/>
      <c r="N2452" s="141">
        <v>59.64</v>
      </c>
      <c r="O2452" s="142">
        <f t="shared" si="190"/>
        <v>205</v>
      </c>
      <c r="P2452" s="2">
        <v>205</v>
      </c>
      <c r="Q2452" s="2"/>
      <c r="R2452" s="143" t="e">
        <f t="shared" si="191"/>
        <v>#DIV/0!</v>
      </c>
      <c r="S2452" s="143">
        <f t="shared" si="192"/>
        <v>0</v>
      </c>
      <c r="T2452" s="144">
        <f>IF(P2452="nio",0,IF(P2452&gt;0,VLOOKUP(K2452,'3-Productie normen'!A:W,VLOOKUP(P2452,'3-Productie normen'!$B$37:$C$59,2,FALSE),FALSE)))/VLOOKUP(B2452,'2-Kosten per locatie'!$A$11:$C$31,3,FALSE)</f>
        <v>0</v>
      </c>
      <c r="U2452" s="144">
        <f t="shared" si="193"/>
        <v>0</v>
      </c>
      <c r="V2452" s="145" t="str">
        <f>VLOOKUP(K2452,'3-Productie normen'!A:AG,29,FALSE)</f>
        <v>L</v>
      </c>
      <c r="W2452" s="145"/>
      <c r="X2452" s="146"/>
      <c r="Y2452" s="147">
        <f t="shared" si="194"/>
        <v>12226.2</v>
      </c>
    </row>
    <row r="2453" spans="1:25" s="148" customFormat="1" ht="13.9" customHeight="1">
      <c r="A2453" s="137">
        <v>3307</v>
      </c>
      <c r="B2453" s="138" t="s">
        <v>3151</v>
      </c>
      <c r="C2453" s="138" t="s">
        <v>3152</v>
      </c>
      <c r="D2453" s="138"/>
      <c r="E2453" s="2">
        <v>0</v>
      </c>
      <c r="F2453" s="2" t="s">
        <v>422</v>
      </c>
      <c r="G2453" s="2" t="s">
        <v>3340</v>
      </c>
      <c r="H2453" s="2" t="s">
        <v>2621</v>
      </c>
      <c r="I2453" s="139" t="s">
        <v>277</v>
      </c>
      <c r="J2453" s="139" t="s">
        <v>52</v>
      </c>
      <c r="K2453" s="139" t="s">
        <v>417</v>
      </c>
      <c r="L2453" s="139" t="s">
        <v>1421</v>
      </c>
      <c r="M2453" s="140"/>
      <c r="N2453" s="141">
        <v>14.13</v>
      </c>
      <c r="O2453" s="142">
        <f t="shared" si="190"/>
        <v>123</v>
      </c>
      <c r="P2453" s="2">
        <v>123</v>
      </c>
      <c r="Q2453" s="2"/>
      <c r="R2453" s="143" t="e">
        <f t="shared" si="191"/>
        <v>#DIV/0!</v>
      </c>
      <c r="S2453" s="143">
        <f t="shared" si="192"/>
        <v>0</v>
      </c>
      <c r="T2453" s="144">
        <f>IF(P2453="nio",0,IF(P2453&gt;0,VLOOKUP(K2453,'3-Productie normen'!A:W,VLOOKUP(P2453,'3-Productie normen'!$B$37:$C$59,2,FALSE),FALSE)))/VLOOKUP(B2453,'2-Kosten per locatie'!$A$11:$C$31,3,FALSE)</f>
        <v>0</v>
      </c>
      <c r="U2453" s="144">
        <f t="shared" si="193"/>
        <v>0</v>
      </c>
      <c r="V2453" s="145" t="str">
        <f>VLOOKUP(K2453,'3-Productie normen'!A:AG,29,FALSE)</f>
        <v>B</v>
      </c>
      <c r="W2453" s="145"/>
      <c r="X2453" s="146"/>
      <c r="Y2453" s="147">
        <f t="shared" si="194"/>
        <v>1737.99</v>
      </c>
    </row>
    <row r="2454" spans="1:25" s="148" customFormat="1" ht="13.9" customHeight="1">
      <c r="A2454" s="137">
        <v>3308</v>
      </c>
      <c r="B2454" s="138" t="s">
        <v>3151</v>
      </c>
      <c r="C2454" s="138" t="s">
        <v>3152</v>
      </c>
      <c r="D2454" s="138"/>
      <c r="E2454" s="2">
        <v>0</v>
      </c>
      <c r="F2454" s="2" t="s">
        <v>422</v>
      </c>
      <c r="G2454" s="2" t="s">
        <v>3341</v>
      </c>
      <c r="H2454" s="2" t="s">
        <v>2625</v>
      </c>
      <c r="I2454" s="139" t="s">
        <v>277</v>
      </c>
      <c r="J2454" s="139" t="s">
        <v>277</v>
      </c>
      <c r="K2454" s="139" t="s">
        <v>478</v>
      </c>
      <c r="L2454" s="139" t="s">
        <v>1421</v>
      </c>
      <c r="M2454" s="140"/>
      <c r="N2454" s="141">
        <v>22.63</v>
      </c>
      <c r="O2454" s="142">
        <f t="shared" si="190"/>
        <v>123</v>
      </c>
      <c r="P2454" s="2">
        <v>123</v>
      </c>
      <c r="Q2454" s="2"/>
      <c r="R2454" s="143" t="e">
        <f t="shared" si="191"/>
        <v>#DIV/0!</v>
      </c>
      <c r="S2454" s="143">
        <f t="shared" si="192"/>
        <v>0</v>
      </c>
      <c r="T2454" s="144">
        <f>IF(P2454="nio",0,IF(P2454&gt;0,VLOOKUP(K2454,'3-Productie normen'!A:W,VLOOKUP(P2454,'3-Productie normen'!$B$37:$C$59,2,FALSE),FALSE)))/VLOOKUP(B2454,'2-Kosten per locatie'!$A$11:$C$31,3,FALSE)</f>
        <v>0</v>
      </c>
      <c r="U2454" s="144">
        <f t="shared" si="193"/>
        <v>0</v>
      </c>
      <c r="V2454" s="145" t="str">
        <f>VLOOKUP(K2454,'3-Productie normen'!A:AG,29,FALSE)</f>
        <v>B</v>
      </c>
      <c r="W2454" s="145"/>
      <c r="X2454" s="146"/>
      <c r="Y2454" s="147">
        <f t="shared" si="194"/>
        <v>2783.49</v>
      </c>
    </row>
    <row r="2455" spans="1:25" s="148" customFormat="1" ht="13.9" customHeight="1">
      <c r="A2455" s="137">
        <v>3309</v>
      </c>
      <c r="B2455" s="138" t="s">
        <v>3151</v>
      </c>
      <c r="C2455" s="138" t="s">
        <v>3152</v>
      </c>
      <c r="D2455" s="138"/>
      <c r="E2455" s="2">
        <v>0</v>
      </c>
      <c r="F2455" s="2" t="s">
        <v>422</v>
      </c>
      <c r="G2455" s="2" t="s">
        <v>3342</v>
      </c>
      <c r="H2455" s="2" t="s">
        <v>3343</v>
      </c>
      <c r="I2455" s="139" t="s">
        <v>3344</v>
      </c>
      <c r="J2455" s="139" t="s">
        <v>3345</v>
      </c>
      <c r="K2455" s="139" t="s">
        <v>612</v>
      </c>
      <c r="L2455" s="139" t="s">
        <v>1421</v>
      </c>
      <c r="M2455" s="140"/>
      <c r="N2455" s="141">
        <v>104.34</v>
      </c>
      <c r="O2455" s="142">
        <f t="shared" si="190"/>
        <v>205</v>
      </c>
      <c r="P2455" s="2">
        <v>205</v>
      </c>
      <c r="Q2455" s="2"/>
      <c r="R2455" s="143" t="e">
        <f t="shared" si="191"/>
        <v>#DIV/0!</v>
      </c>
      <c r="S2455" s="143">
        <f t="shared" si="192"/>
        <v>0</v>
      </c>
      <c r="T2455" s="144">
        <f>IF(P2455="nio",0,IF(P2455&gt;0,VLOOKUP(K2455,'3-Productie normen'!A:W,VLOOKUP(P2455,'3-Productie normen'!$B$37:$C$59,2,FALSE),FALSE)))/VLOOKUP(B2455,'2-Kosten per locatie'!$A$11:$C$31,3,FALSE)</f>
        <v>0</v>
      </c>
      <c r="U2455" s="144">
        <f t="shared" si="193"/>
        <v>0</v>
      </c>
      <c r="V2455" s="145" t="str">
        <f>VLOOKUP(K2455,'3-Productie normen'!A:AG,29,FALSE)</f>
        <v>L</v>
      </c>
      <c r="W2455" s="145"/>
      <c r="X2455" s="146"/>
      <c r="Y2455" s="147">
        <f t="shared" si="194"/>
        <v>21389.7</v>
      </c>
    </row>
    <row r="2456" spans="1:25" s="148" customFormat="1" ht="13.9" customHeight="1">
      <c r="A2456" s="137">
        <v>3310</v>
      </c>
      <c r="B2456" s="138" t="s">
        <v>3151</v>
      </c>
      <c r="C2456" s="138" t="s">
        <v>3152</v>
      </c>
      <c r="D2456" s="138"/>
      <c r="E2456" s="2">
        <v>0</v>
      </c>
      <c r="F2456" s="2" t="s">
        <v>422</v>
      </c>
      <c r="G2456" s="2" t="s">
        <v>3346</v>
      </c>
      <c r="H2456" s="2" t="s">
        <v>2627</v>
      </c>
      <c r="I2456" s="139" t="s">
        <v>277</v>
      </c>
      <c r="J2456" s="139" t="s">
        <v>277</v>
      </c>
      <c r="K2456" s="139" t="s">
        <v>478</v>
      </c>
      <c r="L2456" s="139" t="s">
        <v>298</v>
      </c>
      <c r="M2456" s="140" t="s">
        <v>8160</v>
      </c>
      <c r="N2456" s="141">
        <v>7.2</v>
      </c>
      <c r="O2456" s="142">
        <f t="shared" si="190"/>
        <v>123</v>
      </c>
      <c r="P2456" s="2">
        <v>123</v>
      </c>
      <c r="Q2456" s="2"/>
      <c r="R2456" s="143" t="e">
        <f t="shared" si="191"/>
        <v>#DIV/0!</v>
      </c>
      <c r="S2456" s="143">
        <f t="shared" si="192"/>
        <v>0</v>
      </c>
      <c r="T2456" s="144">
        <f>IF(P2456="nio",0,IF(P2456&gt;0,VLOOKUP(K2456,'3-Productie normen'!A:W,VLOOKUP(P2456,'3-Productie normen'!$B$37:$C$59,2,FALSE),FALSE)))/VLOOKUP(B2456,'2-Kosten per locatie'!$A$11:$C$31,3,FALSE)</f>
        <v>0</v>
      </c>
      <c r="U2456" s="144">
        <f t="shared" si="193"/>
        <v>0</v>
      </c>
      <c r="V2456" s="145" t="str">
        <f>VLOOKUP(K2456,'3-Productie normen'!A:AG,29,FALSE)</f>
        <v>B</v>
      </c>
      <c r="W2456" s="145"/>
      <c r="X2456" s="146"/>
      <c r="Y2456" s="147">
        <f t="shared" si="194"/>
        <v>885.6</v>
      </c>
    </row>
    <row r="2457" spans="1:25" s="148" customFormat="1" ht="13.9" customHeight="1">
      <c r="A2457" s="137">
        <v>3311</v>
      </c>
      <c r="B2457" s="138" t="s">
        <v>3151</v>
      </c>
      <c r="C2457" s="138" t="s">
        <v>3152</v>
      </c>
      <c r="D2457" s="138"/>
      <c r="E2457" s="2">
        <v>0</v>
      </c>
      <c r="F2457" s="2" t="s">
        <v>422</v>
      </c>
      <c r="G2457" s="2" t="s">
        <v>3347</v>
      </c>
      <c r="H2457" s="2" t="s">
        <v>2971</v>
      </c>
      <c r="I2457" s="139" t="s">
        <v>277</v>
      </c>
      <c r="J2457" s="139" t="s">
        <v>277</v>
      </c>
      <c r="K2457" s="139" t="s">
        <v>478</v>
      </c>
      <c r="L2457" s="139" t="s">
        <v>298</v>
      </c>
      <c r="M2457" s="140" t="s">
        <v>8160</v>
      </c>
      <c r="N2457" s="141">
        <v>7.2</v>
      </c>
      <c r="O2457" s="142">
        <f t="shared" si="190"/>
        <v>123</v>
      </c>
      <c r="P2457" s="2">
        <v>123</v>
      </c>
      <c r="Q2457" s="2"/>
      <c r="R2457" s="143" t="e">
        <f t="shared" si="191"/>
        <v>#DIV/0!</v>
      </c>
      <c r="S2457" s="143">
        <f t="shared" si="192"/>
        <v>0</v>
      </c>
      <c r="T2457" s="144">
        <f>IF(P2457="nio",0,IF(P2457&gt;0,VLOOKUP(K2457,'3-Productie normen'!A:W,VLOOKUP(P2457,'3-Productie normen'!$B$37:$C$59,2,FALSE),FALSE)))/VLOOKUP(B2457,'2-Kosten per locatie'!$A$11:$C$31,3,FALSE)</f>
        <v>0</v>
      </c>
      <c r="U2457" s="144">
        <f t="shared" si="193"/>
        <v>0</v>
      </c>
      <c r="V2457" s="145" t="str">
        <f>VLOOKUP(K2457,'3-Productie normen'!A:AG,29,FALSE)</f>
        <v>B</v>
      </c>
      <c r="W2457" s="145"/>
      <c r="X2457" s="146"/>
      <c r="Y2457" s="147">
        <f t="shared" si="194"/>
        <v>885.6</v>
      </c>
    </row>
    <row r="2458" spans="1:25" s="148" customFormat="1" ht="13.9" customHeight="1">
      <c r="A2458" s="137">
        <v>3312</v>
      </c>
      <c r="B2458" s="138" t="s">
        <v>3151</v>
      </c>
      <c r="C2458" s="138" t="s">
        <v>3152</v>
      </c>
      <c r="D2458" s="138"/>
      <c r="E2458" s="2">
        <v>0</v>
      </c>
      <c r="F2458" s="2" t="s">
        <v>422</v>
      </c>
      <c r="G2458" s="2" t="s">
        <v>3348</v>
      </c>
      <c r="H2458" s="2" t="s">
        <v>3349</v>
      </c>
      <c r="I2458" s="139" t="s">
        <v>277</v>
      </c>
      <c r="J2458" s="139" t="s">
        <v>277</v>
      </c>
      <c r="K2458" s="139" t="s">
        <v>478</v>
      </c>
      <c r="L2458" s="139" t="s">
        <v>1421</v>
      </c>
      <c r="M2458" s="140"/>
      <c r="N2458" s="141">
        <v>21.96</v>
      </c>
      <c r="O2458" s="142">
        <f t="shared" si="190"/>
        <v>123</v>
      </c>
      <c r="P2458" s="2">
        <v>123</v>
      </c>
      <c r="Q2458" s="2"/>
      <c r="R2458" s="143" t="e">
        <f t="shared" si="191"/>
        <v>#DIV/0!</v>
      </c>
      <c r="S2458" s="143">
        <f t="shared" si="192"/>
        <v>0</v>
      </c>
      <c r="T2458" s="144">
        <f>IF(P2458="nio",0,IF(P2458&gt;0,VLOOKUP(K2458,'3-Productie normen'!A:W,VLOOKUP(P2458,'3-Productie normen'!$B$37:$C$59,2,FALSE),FALSE)))/VLOOKUP(B2458,'2-Kosten per locatie'!$A$11:$C$31,3,FALSE)</f>
        <v>0</v>
      </c>
      <c r="U2458" s="144">
        <f t="shared" si="193"/>
        <v>0</v>
      </c>
      <c r="V2458" s="145" t="str">
        <f>VLOOKUP(K2458,'3-Productie normen'!A:AG,29,FALSE)</f>
        <v>B</v>
      </c>
      <c r="W2458" s="145"/>
      <c r="X2458" s="146"/>
      <c r="Y2458" s="147">
        <f t="shared" si="194"/>
        <v>2701.08</v>
      </c>
    </row>
    <row r="2459" spans="1:25" s="148" customFormat="1" ht="13.9" customHeight="1">
      <c r="A2459" s="137">
        <v>3313</v>
      </c>
      <c r="B2459" s="138" t="s">
        <v>3151</v>
      </c>
      <c r="C2459" s="138" t="s">
        <v>3152</v>
      </c>
      <c r="D2459" s="138"/>
      <c r="E2459" s="2">
        <v>0</v>
      </c>
      <c r="F2459" s="2" t="s">
        <v>422</v>
      </c>
      <c r="G2459" s="2" t="s">
        <v>3350</v>
      </c>
      <c r="H2459" s="2" t="s">
        <v>2188</v>
      </c>
      <c r="I2459" s="139" t="s">
        <v>350</v>
      </c>
      <c r="J2459" s="139" t="s">
        <v>836</v>
      </c>
      <c r="K2459" s="139" t="s">
        <v>612</v>
      </c>
      <c r="L2459" s="139" t="s">
        <v>298</v>
      </c>
      <c r="M2459" s="140" t="s">
        <v>8160</v>
      </c>
      <c r="N2459" s="141">
        <v>51.87</v>
      </c>
      <c r="O2459" s="142">
        <f t="shared" si="190"/>
        <v>205</v>
      </c>
      <c r="P2459" s="2">
        <v>205</v>
      </c>
      <c r="Q2459" s="2"/>
      <c r="R2459" s="143" t="e">
        <f t="shared" si="191"/>
        <v>#DIV/0!</v>
      </c>
      <c r="S2459" s="143">
        <f t="shared" si="192"/>
        <v>0</v>
      </c>
      <c r="T2459" s="144">
        <f>IF(P2459="nio",0,IF(P2459&gt;0,VLOOKUP(K2459,'3-Productie normen'!A:W,VLOOKUP(P2459,'3-Productie normen'!$B$37:$C$59,2,FALSE),FALSE)))/VLOOKUP(B2459,'2-Kosten per locatie'!$A$11:$C$31,3,FALSE)</f>
        <v>0</v>
      </c>
      <c r="U2459" s="144">
        <f t="shared" si="193"/>
        <v>0</v>
      </c>
      <c r="V2459" s="145" t="str">
        <f>VLOOKUP(K2459,'3-Productie normen'!A:AG,29,FALSE)</f>
        <v>L</v>
      </c>
      <c r="W2459" s="145"/>
      <c r="X2459" s="146"/>
      <c r="Y2459" s="147">
        <f t="shared" si="194"/>
        <v>10633.35</v>
      </c>
    </row>
    <row r="2460" spans="1:25" s="148" customFormat="1" ht="13.9" customHeight="1">
      <c r="A2460" s="137">
        <v>3314</v>
      </c>
      <c r="B2460" s="138" t="s">
        <v>3151</v>
      </c>
      <c r="C2460" s="138" t="s">
        <v>3152</v>
      </c>
      <c r="D2460" s="138"/>
      <c r="E2460" s="2">
        <v>0</v>
      </c>
      <c r="F2460" s="2" t="s">
        <v>422</v>
      </c>
      <c r="G2460" s="2" t="s">
        <v>3351</v>
      </c>
      <c r="H2460" s="2" t="s">
        <v>1669</v>
      </c>
      <c r="I2460" s="139" t="s">
        <v>277</v>
      </c>
      <c r="J2460" s="139" t="s">
        <v>52</v>
      </c>
      <c r="K2460" s="139" t="s">
        <v>417</v>
      </c>
      <c r="L2460" s="139" t="s">
        <v>1421</v>
      </c>
      <c r="M2460" s="140"/>
      <c r="N2460" s="141">
        <v>15.46</v>
      </c>
      <c r="O2460" s="142">
        <f t="shared" si="190"/>
        <v>123</v>
      </c>
      <c r="P2460" s="2">
        <v>123</v>
      </c>
      <c r="Q2460" s="2"/>
      <c r="R2460" s="143" t="e">
        <f t="shared" si="191"/>
        <v>#DIV/0!</v>
      </c>
      <c r="S2460" s="143">
        <f t="shared" si="192"/>
        <v>0</v>
      </c>
      <c r="T2460" s="144">
        <f>IF(P2460="nio",0,IF(P2460&gt;0,VLOOKUP(K2460,'3-Productie normen'!A:W,VLOOKUP(P2460,'3-Productie normen'!$B$37:$C$59,2,FALSE),FALSE)))/VLOOKUP(B2460,'2-Kosten per locatie'!$A$11:$C$31,3,FALSE)</f>
        <v>0</v>
      </c>
      <c r="U2460" s="144">
        <f t="shared" si="193"/>
        <v>0</v>
      </c>
      <c r="V2460" s="145" t="str">
        <f>VLOOKUP(K2460,'3-Productie normen'!A:AG,29,FALSE)</f>
        <v>B</v>
      </c>
      <c r="W2460" s="145"/>
      <c r="X2460" s="146"/>
      <c r="Y2460" s="147">
        <f t="shared" si="194"/>
        <v>1901.5800000000002</v>
      </c>
    </row>
    <row r="2461" spans="1:25" s="148" customFormat="1" ht="13.9" customHeight="1">
      <c r="A2461" s="137">
        <v>3315</v>
      </c>
      <c r="B2461" s="138" t="s">
        <v>3151</v>
      </c>
      <c r="C2461" s="138" t="s">
        <v>3152</v>
      </c>
      <c r="D2461" s="138"/>
      <c r="E2461" s="2">
        <v>0</v>
      </c>
      <c r="F2461" s="2" t="s">
        <v>422</v>
      </c>
      <c r="G2461" s="2" t="s">
        <v>3352</v>
      </c>
      <c r="H2461" s="2" t="s">
        <v>1660</v>
      </c>
      <c r="I2461" s="139" t="s">
        <v>277</v>
      </c>
      <c r="J2461" s="139" t="s">
        <v>52</v>
      </c>
      <c r="K2461" s="139" t="s">
        <v>417</v>
      </c>
      <c r="L2461" s="139" t="s">
        <v>1421</v>
      </c>
      <c r="M2461" s="140"/>
      <c r="N2461" s="141">
        <v>12.47</v>
      </c>
      <c r="O2461" s="142">
        <f t="shared" si="190"/>
        <v>123</v>
      </c>
      <c r="P2461" s="2">
        <v>123</v>
      </c>
      <c r="Q2461" s="2"/>
      <c r="R2461" s="143" t="e">
        <f t="shared" si="191"/>
        <v>#DIV/0!</v>
      </c>
      <c r="S2461" s="143">
        <f t="shared" si="192"/>
        <v>0</v>
      </c>
      <c r="T2461" s="144">
        <f>IF(P2461="nio",0,IF(P2461&gt;0,VLOOKUP(K2461,'3-Productie normen'!A:W,VLOOKUP(P2461,'3-Productie normen'!$B$37:$C$59,2,FALSE),FALSE)))/VLOOKUP(B2461,'2-Kosten per locatie'!$A$11:$C$31,3,FALSE)</f>
        <v>0</v>
      </c>
      <c r="U2461" s="144">
        <f t="shared" si="193"/>
        <v>0</v>
      </c>
      <c r="V2461" s="145" t="str">
        <f>VLOOKUP(K2461,'3-Productie normen'!A:AG,29,FALSE)</f>
        <v>B</v>
      </c>
      <c r="W2461" s="145"/>
      <c r="X2461" s="146"/>
      <c r="Y2461" s="147">
        <f t="shared" si="194"/>
        <v>1533.8100000000002</v>
      </c>
    </row>
    <row r="2462" spans="1:25" s="148" customFormat="1" ht="13.9" customHeight="1">
      <c r="A2462" s="137">
        <v>3316</v>
      </c>
      <c r="B2462" s="138" t="s">
        <v>3151</v>
      </c>
      <c r="C2462" s="138" t="s">
        <v>3152</v>
      </c>
      <c r="D2462" s="138"/>
      <c r="E2462" s="2">
        <v>0</v>
      </c>
      <c r="F2462" s="2" t="s">
        <v>422</v>
      </c>
      <c r="G2462" s="2" t="s">
        <v>3353</v>
      </c>
      <c r="H2462" s="2" t="s">
        <v>1655</v>
      </c>
      <c r="I2462" s="139" t="s">
        <v>277</v>
      </c>
      <c r="J2462" s="139" t="s">
        <v>52</v>
      </c>
      <c r="K2462" s="139" t="s">
        <v>417</v>
      </c>
      <c r="L2462" s="139" t="s">
        <v>1421</v>
      </c>
      <c r="M2462" s="140"/>
      <c r="N2462" s="141">
        <v>15.07</v>
      </c>
      <c r="O2462" s="142">
        <f t="shared" si="190"/>
        <v>123</v>
      </c>
      <c r="P2462" s="2">
        <v>123</v>
      </c>
      <c r="Q2462" s="2"/>
      <c r="R2462" s="143" t="e">
        <f t="shared" si="191"/>
        <v>#DIV/0!</v>
      </c>
      <c r="S2462" s="143">
        <f t="shared" si="192"/>
        <v>0</v>
      </c>
      <c r="T2462" s="144">
        <f>IF(P2462="nio",0,IF(P2462&gt;0,VLOOKUP(K2462,'3-Productie normen'!A:W,VLOOKUP(P2462,'3-Productie normen'!$B$37:$C$59,2,FALSE),FALSE)))/VLOOKUP(B2462,'2-Kosten per locatie'!$A$11:$C$31,3,FALSE)</f>
        <v>0</v>
      </c>
      <c r="U2462" s="144">
        <f t="shared" si="193"/>
        <v>0</v>
      </c>
      <c r="V2462" s="145" t="str">
        <f>VLOOKUP(K2462,'3-Productie normen'!A:AG,29,FALSE)</f>
        <v>B</v>
      </c>
      <c r="W2462" s="145"/>
      <c r="X2462" s="146"/>
      <c r="Y2462" s="147">
        <f t="shared" si="194"/>
        <v>1853.6100000000001</v>
      </c>
    </row>
    <row r="2463" spans="1:25" s="148" customFormat="1" ht="13.9" customHeight="1">
      <c r="A2463" s="137">
        <v>3317</v>
      </c>
      <c r="B2463" s="138" t="s">
        <v>3151</v>
      </c>
      <c r="C2463" s="138" t="s">
        <v>3152</v>
      </c>
      <c r="D2463" s="138"/>
      <c r="E2463" s="2">
        <v>0</v>
      </c>
      <c r="F2463" s="2" t="s">
        <v>422</v>
      </c>
      <c r="G2463" s="2" t="s">
        <v>3354</v>
      </c>
      <c r="H2463" s="2" t="s">
        <v>1924</v>
      </c>
      <c r="I2463" s="139" t="s">
        <v>277</v>
      </c>
      <c r="J2463" s="139" t="s">
        <v>52</v>
      </c>
      <c r="K2463" s="139" t="s">
        <v>417</v>
      </c>
      <c r="L2463" s="139" t="s">
        <v>1421</v>
      </c>
      <c r="M2463" s="140"/>
      <c r="N2463" s="141">
        <v>28.58</v>
      </c>
      <c r="O2463" s="142">
        <f t="shared" si="190"/>
        <v>123</v>
      </c>
      <c r="P2463" s="2">
        <v>123</v>
      </c>
      <c r="Q2463" s="2"/>
      <c r="R2463" s="143" t="e">
        <f t="shared" si="191"/>
        <v>#DIV/0!</v>
      </c>
      <c r="S2463" s="143">
        <f t="shared" si="192"/>
        <v>0</v>
      </c>
      <c r="T2463" s="144">
        <f>IF(P2463="nio",0,IF(P2463&gt;0,VLOOKUP(K2463,'3-Productie normen'!A:W,VLOOKUP(P2463,'3-Productie normen'!$B$37:$C$59,2,FALSE),FALSE)))/VLOOKUP(B2463,'2-Kosten per locatie'!$A$11:$C$31,3,FALSE)</f>
        <v>0</v>
      </c>
      <c r="U2463" s="144">
        <f t="shared" si="193"/>
        <v>0</v>
      </c>
      <c r="V2463" s="145" t="str">
        <f>VLOOKUP(K2463,'3-Productie normen'!A:AG,29,FALSE)</f>
        <v>B</v>
      </c>
      <c r="W2463" s="145"/>
      <c r="X2463" s="146"/>
      <c r="Y2463" s="147">
        <f t="shared" si="194"/>
        <v>3515.3399999999997</v>
      </c>
    </row>
    <row r="2464" spans="1:25" s="148" customFormat="1" ht="13.9" customHeight="1">
      <c r="A2464" s="137">
        <v>3318</v>
      </c>
      <c r="B2464" s="138" t="s">
        <v>3151</v>
      </c>
      <c r="C2464" s="138" t="s">
        <v>3152</v>
      </c>
      <c r="D2464" s="138"/>
      <c r="E2464" s="2">
        <v>0</v>
      </c>
      <c r="F2464" s="2" t="s">
        <v>422</v>
      </c>
      <c r="G2464" s="2" t="s">
        <v>3355</v>
      </c>
      <c r="H2464" s="2" t="s">
        <v>3356</v>
      </c>
      <c r="I2464" s="139" t="s">
        <v>277</v>
      </c>
      <c r="J2464" s="139" t="s">
        <v>277</v>
      </c>
      <c r="K2464" s="139" t="s">
        <v>478</v>
      </c>
      <c r="L2464" s="139" t="s">
        <v>1421</v>
      </c>
      <c r="M2464" s="140"/>
      <c r="N2464" s="141">
        <v>13.09</v>
      </c>
      <c r="O2464" s="142">
        <f t="shared" si="190"/>
        <v>123</v>
      </c>
      <c r="P2464" s="2">
        <v>123</v>
      </c>
      <c r="Q2464" s="2"/>
      <c r="R2464" s="143" t="e">
        <f t="shared" si="191"/>
        <v>#DIV/0!</v>
      </c>
      <c r="S2464" s="143">
        <f t="shared" si="192"/>
        <v>0</v>
      </c>
      <c r="T2464" s="144">
        <f>IF(P2464="nio",0,IF(P2464&gt;0,VLOOKUP(K2464,'3-Productie normen'!A:W,VLOOKUP(P2464,'3-Productie normen'!$B$37:$C$59,2,FALSE),FALSE)))/VLOOKUP(B2464,'2-Kosten per locatie'!$A$11:$C$31,3,FALSE)</f>
        <v>0</v>
      </c>
      <c r="U2464" s="144">
        <f t="shared" si="193"/>
        <v>0</v>
      </c>
      <c r="V2464" s="145" t="str">
        <f>VLOOKUP(K2464,'3-Productie normen'!A:AG,29,FALSE)</f>
        <v>B</v>
      </c>
      <c r="W2464" s="145"/>
      <c r="X2464" s="146"/>
      <c r="Y2464" s="147">
        <f t="shared" si="194"/>
        <v>1610.07</v>
      </c>
    </row>
    <row r="2465" spans="1:25" s="148" customFormat="1" ht="13.9" customHeight="1">
      <c r="A2465" s="137">
        <v>3319</v>
      </c>
      <c r="B2465" s="138" t="s">
        <v>3151</v>
      </c>
      <c r="C2465" s="138" t="s">
        <v>3152</v>
      </c>
      <c r="D2465" s="138"/>
      <c r="E2465" s="2">
        <v>0</v>
      </c>
      <c r="F2465" s="2" t="s">
        <v>422</v>
      </c>
      <c r="G2465" s="2" t="s">
        <v>3357</v>
      </c>
      <c r="H2465" s="2" t="s">
        <v>3358</v>
      </c>
      <c r="I2465" s="139" t="s">
        <v>277</v>
      </c>
      <c r="J2465" s="139" t="s">
        <v>277</v>
      </c>
      <c r="K2465" s="139" t="s">
        <v>478</v>
      </c>
      <c r="L2465" s="139" t="s">
        <v>3093</v>
      </c>
      <c r="M2465" s="140"/>
      <c r="N2465" s="141">
        <v>13.09</v>
      </c>
      <c r="O2465" s="142">
        <f t="shared" si="190"/>
        <v>123</v>
      </c>
      <c r="P2465" s="2">
        <v>123</v>
      </c>
      <c r="Q2465" s="2"/>
      <c r="R2465" s="143" t="e">
        <f t="shared" si="191"/>
        <v>#DIV/0!</v>
      </c>
      <c r="S2465" s="143">
        <f t="shared" si="192"/>
        <v>0</v>
      </c>
      <c r="T2465" s="144">
        <f>IF(P2465="nio",0,IF(P2465&gt;0,VLOOKUP(K2465,'3-Productie normen'!A:W,VLOOKUP(P2465,'3-Productie normen'!$B$37:$C$59,2,FALSE),FALSE)))/VLOOKUP(B2465,'2-Kosten per locatie'!$A$11:$C$31,3,FALSE)</f>
        <v>0</v>
      </c>
      <c r="U2465" s="144">
        <f t="shared" si="193"/>
        <v>0</v>
      </c>
      <c r="V2465" s="145" t="str">
        <f>VLOOKUP(K2465,'3-Productie normen'!A:AG,29,FALSE)</f>
        <v>B</v>
      </c>
      <c r="W2465" s="145"/>
      <c r="X2465" s="146"/>
      <c r="Y2465" s="147">
        <f t="shared" si="194"/>
        <v>1610.07</v>
      </c>
    </row>
    <row r="2466" spans="1:25" s="148" customFormat="1" ht="13.9" customHeight="1">
      <c r="A2466" s="137">
        <v>3320</v>
      </c>
      <c r="B2466" s="138" t="s">
        <v>3151</v>
      </c>
      <c r="C2466" s="138" t="s">
        <v>3152</v>
      </c>
      <c r="D2466" s="138"/>
      <c r="E2466" s="2">
        <v>0</v>
      </c>
      <c r="F2466" s="2" t="s">
        <v>422</v>
      </c>
      <c r="G2466" s="2" t="s">
        <v>3359</v>
      </c>
      <c r="H2466" s="2" t="s">
        <v>3360</v>
      </c>
      <c r="I2466" s="139" t="s">
        <v>277</v>
      </c>
      <c r="J2466" s="139" t="s">
        <v>277</v>
      </c>
      <c r="K2466" s="139" t="s">
        <v>478</v>
      </c>
      <c r="L2466" s="139" t="s">
        <v>1421</v>
      </c>
      <c r="M2466" s="140"/>
      <c r="N2466" s="141">
        <v>26.77</v>
      </c>
      <c r="O2466" s="142">
        <f t="shared" si="190"/>
        <v>123</v>
      </c>
      <c r="P2466" s="2">
        <v>123</v>
      </c>
      <c r="Q2466" s="2"/>
      <c r="R2466" s="143" t="e">
        <f t="shared" si="191"/>
        <v>#DIV/0!</v>
      </c>
      <c r="S2466" s="143">
        <f t="shared" si="192"/>
        <v>0</v>
      </c>
      <c r="T2466" s="144">
        <f>IF(P2466="nio",0,IF(P2466&gt;0,VLOOKUP(K2466,'3-Productie normen'!A:W,VLOOKUP(P2466,'3-Productie normen'!$B$37:$C$59,2,FALSE),FALSE)))/VLOOKUP(B2466,'2-Kosten per locatie'!$A$11:$C$31,3,FALSE)</f>
        <v>0</v>
      </c>
      <c r="U2466" s="144">
        <f t="shared" si="193"/>
        <v>0</v>
      </c>
      <c r="V2466" s="145" t="str">
        <f>VLOOKUP(K2466,'3-Productie normen'!A:AG,29,FALSE)</f>
        <v>B</v>
      </c>
      <c r="W2466" s="145"/>
      <c r="X2466" s="146"/>
      <c r="Y2466" s="147">
        <f t="shared" si="194"/>
        <v>3292.71</v>
      </c>
    </row>
    <row r="2467" spans="1:25" s="148" customFormat="1" ht="13.9" customHeight="1">
      <c r="A2467" s="137">
        <v>3321</v>
      </c>
      <c r="B2467" s="138" t="s">
        <v>3151</v>
      </c>
      <c r="C2467" s="138" t="s">
        <v>3152</v>
      </c>
      <c r="D2467" s="138"/>
      <c r="E2467" s="2">
        <v>0</v>
      </c>
      <c r="F2467" s="2" t="s">
        <v>422</v>
      </c>
      <c r="G2467" s="2" t="s">
        <v>3361</v>
      </c>
      <c r="H2467" s="2" t="s">
        <v>3362</v>
      </c>
      <c r="I2467" s="139" t="s">
        <v>350</v>
      </c>
      <c r="J2467" s="139" t="s">
        <v>351</v>
      </c>
      <c r="K2467" s="139" t="s">
        <v>612</v>
      </c>
      <c r="L2467" s="139" t="s">
        <v>298</v>
      </c>
      <c r="M2467" s="140" t="s">
        <v>8160</v>
      </c>
      <c r="N2467" s="141">
        <v>51.82</v>
      </c>
      <c r="O2467" s="142">
        <f t="shared" si="190"/>
        <v>205</v>
      </c>
      <c r="P2467" s="2">
        <v>205</v>
      </c>
      <c r="Q2467" s="2"/>
      <c r="R2467" s="143" t="e">
        <f t="shared" si="191"/>
        <v>#DIV/0!</v>
      </c>
      <c r="S2467" s="143">
        <f t="shared" si="192"/>
        <v>0</v>
      </c>
      <c r="T2467" s="144">
        <f>IF(P2467="nio",0,IF(P2467&gt;0,VLOOKUP(K2467,'3-Productie normen'!A:W,VLOOKUP(P2467,'3-Productie normen'!$B$37:$C$59,2,FALSE),FALSE)))/VLOOKUP(B2467,'2-Kosten per locatie'!$A$11:$C$31,3,FALSE)</f>
        <v>0</v>
      </c>
      <c r="U2467" s="144">
        <f t="shared" si="193"/>
        <v>0</v>
      </c>
      <c r="V2467" s="145" t="str">
        <f>VLOOKUP(K2467,'3-Productie normen'!A:AG,29,FALSE)</f>
        <v>L</v>
      </c>
      <c r="W2467" s="145"/>
      <c r="X2467" s="146"/>
      <c r="Y2467" s="147">
        <f t="shared" si="194"/>
        <v>10623.1</v>
      </c>
    </row>
    <row r="2468" spans="1:25" s="148" customFormat="1" ht="13.9" customHeight="1">
      <c r="A2468" s="137">
        <v>3322</v>
      </c>
      <c r="B2468" s="138" t="s">
        <v>3151</v>
      </c>
      <c r="C2468" s="138" t="s">
        <v>3152</v>
      </c>
      <c r="D2468" s="138"/>
      <c r="E2468" s="2">
        <v>0</v>
      </c>
      <c r="F2468" s="2" t="s">
        <v>422</v>
      </c>
      <c r="G2468" s="2" t="s">
        <v>3363</v>
      </c>
      <c r="H2468" s="2" t="s">
        <v>1873</v>
      </c>
      <c r="I2468" s="139" t="s">
        <v>350</v>
      </c>
      <c r="J2468" s="139" t="s">
        <v>351</v>
      </c>
      <c r="K2468" s="139" t="s">
        <v>612</v>
      </c>
      <c r="L2468" s="139" t="s">
        <v>298</v>
      </c>
      <c r="M2468" s="140" t="s">
        <v>8160</v>
      </c>
      <c r="N2468" s="141">
        <v>52.18</v>
      </c>
      <c r="O2468" s="142">
        <f t="shared" si="190"/>
        <v>205</v>
      </c>
      <c r="P2468" s="2">
        <v>205</v>
      </c>
      <c r="Q2468" s="2"/>
      <c r="R2468" s="143" t="e">
        <f t="shared" si="191"/>
        <v>#DIV/0!</v>
      </c>
      <c r="S2468" s="143">
        <f t="shared" si="192"/>
        <v>0</v>
      </c>
      <c r="T2468" s="144">
        <f>IF(P2468="nio",0,IF(P2468&gt;0,VLOOKUP(K2468,'3-Productie normen'!A:W,VLOOKUP(P2468,'3-Productie normen'!$B$37:$C$59,2,FALSE),FALSE)))/VLOOKUP(B2468,'2-Kosten per locatie'!$A$11:$C$31,3,FALSE)</f>
        <v>0</v>
      </c>
      <c r="U2468" s="144">
        <f t="shared" si="193"/>
        <v>0</v>
      </c>
      <c r="V2468" s="145" t="str">
        <f>VLOOKUP(K2468,'3-Productie normen'!A:AG,29,FALSE)</f>
        <v>L</v>
      </c>
      <c r="W2468" s="145"/>
      <c r="X2468" s="146"/>
      <c r="Y2468" s="147">
        <f t="shared" si="194"/>
        <v>10696.9</v>
      </c>
    </row>
    <row r="2469" spans="1:25" s="148" customFormat="1" ht="13.9" customHeight="1">
      <c r="A2469" s="137">
        <v>3323</v>
      </c>
      <c r="B2469" s="138" t="s">
        <v>3151</v>
      </c>
      <c r="C2469" s="138" t="s">
        <v>3152</v>
      </c>
      <c r="D2469" s="138"/>
      <c r="E2469" s="2">
        <v>0</v>
      </c>
      <c r="F2469" s="2" t="s">
        <v>422</v>
      </c>
      <c r="G2469" s="2" t="s">
        <v>3364</v>
      </c>
      <c r="H2469" s="2" t="s">
        <v>2077</v>
      </c>
      <c r="I2469" s="139" t="s">
        <v>350</v>
      </c>
      <c r="J2469" s="139" t="s">
        <v>351</v>
      </c>
      <c r="K2469" s="139" t="s">
        <v>612</v>
      </c>
      <c r="L2469" s="139" t="s">
        <v>298</v>
      </c>
      <c r="M2469" s="140" t="s">
        <v>8160</v>
      </c>
      <c r="N2469" s="141">
        <v>52.18</v>
      </c>
      <c r="O2469" s="142">
        <f t="shared" si="190"/>
        <v>205</v>
      </c>
      <c r="P2469" s="2">
        <v>205</v>
      </c>
      <c r="Q2469" s="2"/>
      <c r="R2469" s="143" t="e">
        <f t="shared" si="191"/>
        <v>#DIV/0!</v>
      </c>
      <c r="S2469" s="143">
        <f t="shared" si="192"/>
        <v>0</v>
      </c>
      <c r="T2469" s="144">
        <f>IF(P2469="nio",0,IF(P2469&gt;0,VLOOKUP(K2469,'3-Productie normen'!A:W,VLOOKUP(P2469,'3-Productie normen'!$B$37:$C$59,2,FALSE),FALSE)))/VLOOKUP(B2469,'2-Kosten per locatie'!$A$11:$C$31,3,FALSE)</f>
        <v>0</v>
      </c>
      <c r="U2469" s="144">
        <f t="shared" si="193"/>
        <v>0</v>
      </c>
      <c r="V2469" s="145" t="str">
        <f>VLOOKUP(K2469,'3-Productie normen'!A:AG,29,FALSE)</f>
        <v>L</v>
      </c>
      <c r="W2469" s="145"/>
      <c r="X2469" s="146"/>
      <c r="Y2469" s="147">
        <f t="shared" si="194"/>
        <v>10696.9</v>
      </c>
    </row>
    <row r="2470" spans="1:25" s="148" customFormat="1" ht="13.9" customHeight="1">
      <c r="A2470" s="137">
        <v>3324</v>
      </c>
      <c r="B2470" s="138" t="s">
        <v>3151</v>
      </c>
      <c r="C2470" s="138" t="s">
        <v>3152</v>
      </c>
      <c r="D2470" s="138"/>
      <c r="E2470" s="2">
        <v>0</v>
      </c>
      <c r="F2470" s="2" t="s">
        <v>422</v>
      </c>
      <c r="G2470" s="2" t="s">
        <v>3365</v>
      </c>
      <c r="H2470" s="2" t="s">
        <v>2987</v>
      </c>
      <c r="I2470" s="139" t="s">
        <v>277</v>
      </c>
      <c r="J2470" s="139" t="s">
        <v>277</v>
      </c>
      <c r="K2470" s="139" t="s">
        <v>478</v>
      </c>
      <c r="L2470" s="139" t="s">
        <v>1421</v>
      </c>
      <c r="M2470" s="140"/>
      <c r="N2470" s="141">
        <v>17.75</v>
      </c>
      <c r="O2470" s="142">
        <f t="shared" si="190"/>
        <v>123</v>
      </c>
      <c r="P2470" s="2">
        <v>123</v>
      </c>
      <c r="Q2470" s="2"/>
      <c r="R2470" s="143" t="e">
        <f t="shared" si="191"/>
        <v>#DIV/0!</v>
      </c>
      <c r="S2470" s="143">
        <f t="shared" si="192"/>
        <v>0</v>
      </c>
      <c r="T2470" s="144">
        <f>IF(P2470="nio",0,IF(P2470&gt;0,VLOOKUP(K2470,'3-Productie normen'!A:W,VLOOKUP(P2470,'3-Productie normen'!$B$37:$C$59,2,FALSE),FALSE)))/VLOOKUP(B2470,'2-Kosten per locatie'!$A$11:$C$31,3,FALSE)</f>
        <v>0</v>
      </c>
      <c r="U2470" s="144">
        <f t="shared" si="193"/>
        <v>0</v>
      </c>
      <c r="V2470" s="145" t="str">
        <f>VLOOKUP(K2470,'3-Productie normen'!A:AG,29,FALSE)</f>
        <v>B</v>
      </c>
      <c r="W2470" s="145"/>
      <c r="X2470" s="146"/>
      <c r="Y2470" s="147">
        <f t="shared" si="194"/>
        <v>2183.25</v>
      </c>
    </row>
    <row r="2471" spans="1:25" s="148" customFormat="1" ht="13.9" customHeight="1">
      <c r="A2471" s="137">
        <v>3325</v>
      </c>
      <c r="B2471" s="138" t="s">
        <v>3151</v>
      </c>
      <c r="C2471" s="138" t="s">
        <v>3152</v>
      </c>
      <c r="D2471" s="138"/>
      <c r="E2471" s="2">
        <v>0</v>
      </c>
      <c r="F2471" s="2" t="s">
        <v>422</v>
      </c>
      <c r="G2471" s="2" t="s">
        <v>3366</v>
      </c>
      <c r="H2471" s="2" t="s">
        <v>3367</v>
      </c>
      <c r="I2471" s="139" t="s">
        <v>267</v>
      </c>
      <c r="J2471" s="139" t="s">
        <v>267</v>
      </c>
      <c r="K2471" s="139" t="s">
        <v>267</v>
      </c>
      <c r="L2471" s="139" t="s">
        <v>298</v>
      </c>
      <c r="M2471" s="140" t="s">
        <v>8160</v>
      </c>
      <c r="N2471" s="141">
        <v>7.62</v>
      </c>
      <c r="O2471" s="142">
        <f t="shared" si="190"/>
        <v>2</v>
      </c>
      <c r="P2471" s="2">
        <v>2</v>
      </c>
      <c r="Q2471" s="2"/>
      <c r="R2471" s="143" t="e">
        <f t="shared" si="191"/>
        <v>#DIV/0!</v>
      </c>
      <c r="S2471" s="143">
        <f t="shared" si="192"/>
        <v>0</v>
      </c>
      <c r="T2471" s="144">
        <f>IF(P2471="nio",0,IF(P2471&gt;0,VLOOKUP(K2471,'3-Productie normen'!A:W,VLOOKUP(P2471,'3-Productie normen'!$B$37:$C$59,2,FALSE),FALSE)))/VLOOKUP(B2471,'2-Kosten per locatie'!$A$11:$C$31,3,FALSE)</f>
        <v>0</v>
      </c>
      <c r="U2471" s="144">
        <f t="shared" si="193"/>
        <v>0</v>
      </c>
      <c r="V2471" s="145" t="str">
        <f>VLOOKUP(K2471,'3-Productie normen'!A:AG,29,FALSE)</f>
        <v>V</v>
      </c>
      <c r="W2471" s="145"/>
      <c r="X2471" s="146"/>
      <c r="Y2471" s="147">
        <f t="shared" si="194"/>
        <v>15.24</v>
      </c>
    </row>
    <row r="2472" spans="1:25" s="148" customFormat="1" ht="13.9" customHeight="1">
      <c r="A2472" s="137">
        <v>3326</v>
      </c>
      <c r="B2472" s="138" t="s">
        <v>3151</v>
      </c>
      <c r="C2472" s="138" t="s">
        <v>3152</v>
      </c>
      <c r="D2472" s="138"/>
      <c r="E2472" s="2">
        <v>0</v>
      </c>
      <c r="F2472" s="2" t="s">
        <v>422</v>
      </c>
      <c r="G2472" s="2" t="s">
        <v>3368</v>
      </c>
      <c r="H2472" s="2" t="s">
        <v>3369</v>
      </c>
      <c r="I2472" s="139" t="s">
        <v>350</v>
      </c>
      <c r="J2472" s="139" t="s">
        <v>836</v>
      </c>
      <c r="K2472" s="139" t="s">
        <v>612</v>
      </c>
      <c r="L2472" s="139" t="s">
        <v>298</v>
      </c>
      <c r="M2472" s="140" t="s">
        <v>8160</v>
      </c>
      <c r="N2472" s="141">
        <v>69.83</v>
      </c>
      <c r="O2472" s="142">
        <f t="shared" si="190"/>
        <v>205</v>
      </c>
      <c r="P2472" s="2">
        <v>205</v>
      </c>
      <c r="Q2472" s="2"/>
      <c r="R2472" s="143" t="e">
        <f t="shared" si="191"/>
        <v>#DIV/0!</v>
      </c>
      <c r="S2472" s="143">
        <f t="shared" si="192"/>
        <v>0</v>
      </c>
      <c r="T2472" s="144">
        <f>IF(P2472="nio",0,IF(P2472&gt;0,VLOOKUP(K2472,'3-Productie normen'!A:W,VLOOKUP(P2472,'3-Productie normen'!$B$37:$C$59,2,FALSE),FALSE)))/VLOOKUP(B2472,'2-Kosten per locatie'!$A$11:$C$31,3,FALSE)</f>
        <v>0</v>
      </c>
      <c r="U2472" s="144">
        <f t="shared" si="193"/>
        <v>0</v>
      </c>
      <c r="V2472" s="145" t="str">
        <f>VLOOKUP(K2472,'3-Productie normen'!A:AG,29,FALSE)</f>
        <v>L</v>
      </c>
      <c r="W2472" s="145"/>
      <c r="X2472" s="146"/>
      <c r="Y2472" s="147">
        <f t="shared" si="194"/>
        <v>14315.15</v>
      </c>
    </row>
    <row r="2473" spans="1:25" s="148" customFormat="1" ht="13.9" customHeight="1">
      <c r="A2473" s="137">
        <v>3327</v>
      </c>
      <c r="B2473" s="138" t="s">
        <v>3151</v>
      </c>
      <c r="C2473" s="138" t="s">
        <v>3152</v>
      </c>
      <c r="D2473" s="138"/>
      <c r="E2473" s="2">
        <v>0</v>
      </c>
      <c r="F2473" s="2" t="s">
        <v>746</v>
      </c>
      <c r="G2473" s="2" t="s">
        <v>3370</v>
      </c>
      <c r="H2473" s="2" t="s">
        <v>246</v>
      </c>
      <c r="I2473" s="139" t="s">
        <v>484</v>
      </c>
      <c r="J2473" s="139" t="s">
        <v>56</v>
      </c>
      <c r="K2473" s="139" t="s">
        <v>248</v>
      </c>
      <c r="L2473" s="139" t="s">
        <v>298</v>
      </c>
      <c r="M2473" s="140" t="s">
        <v>8160</v>
      </c>
      <c r="N2473" s="141">
        <v>30.6</v>
      </c>
      <c r="O2473" s="142">
        <f t="shared" si="190"/>
        <v>205</v>
      </c>
      <c r="P2473" s="2">
        <v>205</v>
      </c>
      <c r="Q2473" s="2"/>
      <c r="R2473" s="143" t="e">
        <f t="shared" si="191"/>
        <v>#DIV/0!</v>
      </c>
      <c r="S2473" s="143">
        <f t="shared" si="192"/>
        <v>0</v>
      </c>
      <c r="T2473" s="144">
        <f>IF(P2473="nio",0,IF(P2473&gt;0,VLOOKUP(K2473,'3-Productie normen'!A:W,VLOOKUP(P2473,'3-Productie normen'!$B$37:$C$59,2,FALSE),FALSE)))/VLOOKUP(B2473,'2-Kosten per locatie'!$A$11:$C$31,3,FALSE)</f>
        <v>0</v>
      </c>
      <c r="U2473" s="144">
        <f t="shared" si="193"/>
        <v>0</v>
      </c>
      <c r="V2473" s="145" t="str">
        <f>VLOOKUP(K2473,'3-Productie normen'!A:AG,29,FALSE)</f>
        <v>V</v>
      </c>
      <c r="W2473" s="145"/>
      <c r="X2473" s="146"/>
      <c r="Y2473" s="147">
        <f t="shared" si="194"/>
        <v>6273</v>
      </c>
    </row>
    <row r="2474" spans="1:25" s="148" customFormat="1" ht="13.9" customHeight="1">
      <c r="A2474" s="137">
        <v>3328</v>
      </c>
      <c r="B2474" s="138" t="s">
        <v>3151</v>
      </c>
      <c r="C2474" s="138" t="s">
        <v>3152</v>
      </c>
      <c r="D2474" s="138"/>
      <c r="E2474" s="2">
        <v>0</v>
      </c>
      <c r="F2474" s="2" t="s">
        <v>746</v>
      </c>
      <c r="G2474" s="2" t="s">
        <v>3371</v>
      </c>
      <c r="H2474" s="2" t="s">
        <v>246</v>
      </c>
      <c r="I2474" s="139" t="s">
        <v>484</v>
      </c>
      <c r="J2474" s="139" t="s">
        <v>56</v>
      </c>
      <c r="K2474" s="139" t="s">
        <v>248</v>
      </c>
      <c r="L2474" s="139" t="s">
        <v>298</v>
      </c>
      <c r="M2474" s="140" t="s">
        <v>8160</v>
      </c>
      <c r="N2474" s="141">
        <v>30.6</v>
      </c>
      <c r="O2474" s="142">
        <f t="shared" si="190"/>
        <v>205</v>
      </c>
      <c r="P2474" s="2">
        <v>205</v>
      </c>
      <c r="Q2474" s="2"/>
      <c r="R2474" s="143" t="e">
        <f t="shared" si="191"/>
        <v>#DIV/0!</v>
      </c>
      <c r="S2474" s="143">
        <f t="shared" si="192"/>
        <v>0</v>
      </c>
      <c r="T2474" s="144">
        <f>IF(P2474="nio",0,IF(P2474&gt;0,VLOOKUP(K2474,'3-Productie normen'!A:W,VLOOKUP(P2474,'3-Productie normen'!$B$37:$C$59,2,FALSE),FALSE)))/VLOOKUP(B2474,'2-Kosten per locatie'!$A$11:$C$31,3,FALSE)</f>
        <v>0</v>
      </c>
      <c r="U2474" s="144">
        <f t="shared" si="193"/>
        <v>0</v>
      </c>
      <c r="V2474" s="145" t="str">
        <f>VLOOKUP(K2474,'3-Productie normen'!A:AG,29,FALSE)</f>
        <v>V</v>
      </c>
      <c r="W2474" s="145"/>
      <c r="X2474" s="146"/>
      <c r="Y2474" s="147">
        <f t="shared" si="194"/>
        <v>6273</v>
      </c>
    </row>
    <row r="2475" spans="1:25" s="148" customFormat="1" ht="13.9" customHeight="1">
      <c r="A2475" s="137">
        <v>3329</v>
      </c>
      <c r="B2475" s="138" t="s">
        <v>3151</v>
      </c>
      <c r="C2475" s="138" t="s">
        <v>3152</v>
      </c>
      <c r="D2475" s="138"/>
      <c r="E2475" s="2">
        <v>0</v>
      </c>
      <c r="F2475" s="2" t="s">
        <v>746</v>
      </c>
      <c r="G2475" s="2" t="s">
        <v>3372</v>
      </c>
      <c r="H2475" s="2" t="s">
        <v>246</v>
      </c>
      <c r="I2475" s="139" t="s">
        <v>484</v>
      </c>
      <c r="J2475" s="139" t="s">
        <v>57</v>
      </c>
      <c r="K2475" s="139" t="s">
        <v>259</v>
      </c>
      <c r="L2475" s="139" t="s">
        <v>246</v>
      </c>
      <c r="M2475" s="140"/>
      <c r="N2475" s="141">
        <v>1.64</v>
      </c>
      <c r="O2475" s="142">
        <f t="shared" si="190"/>
        <v>0</v>
      </c>
      <c r="P2475" s="2" t="s">
        <v>477</v>
      </c>
      <c r="Q2475" s="2"/>
      <c r="R2475" s="143">
        <f t="shared" si="191"/>
        <v>0</v>
      </c>
      <c r="S2475" s="143">
        <f t="shared" si="192"/>
        <v>0</v>
      </c>
      <c r="T2475" s="144">
        <f>IF(P2475="nio",0,IF(P2475&gt;0,VLOOKUP(K2475,'3-Productie normen'!A:W,VLOOKUP(P2475,'3-Productie normen'!$B$37:$C$59,2,FALSE),FALSE)))/VLOOKUP(B2475,'2-Kosten per locatie'!$A$11:$C$31,3,FALSE)</f>
        <v>0</v>
      </c>
      <c r="U2475" s="144">
        <f t="shared" si="193"/>
        <v>0</v>
      </c>
      <c r="V2475" s="145">
        <f>VLOOKUP(K2475,'3-Productie normen'!A:AG,29,FALSE)</f>
        <v>0</v>
      </c>
      <c r="W2475" s="145"/>
      <c r="X2475" s="146"/>
      <c r="Y2475" s="147">
        <f t="shared" si="194"/>
        <v>0</v>
      </c>
    </row>
    <row r="2476" spans="1:25" s="148" customFormat="1" ht="13.9" customHeight="1">
      <c r="A2476" s="137">
        <v>3330</v>
      </c>
      <c r="B2476" s="138" t="s">
        <v>3151</v>
      </c>
      <c r="C2476" s="138" t="s">
        <v>3152</v>
      </c>
      <c r="D2476" s="138"/>
      <c r="E2476" s="2">
        <v>0</v>
      </c>
      <c r="F2476" s="2" t="s">
        <v>746</v>
      </c>
      <c r="G2476" s="2" t="s">
        <v>3373</v>
      </c>
      <c r="H2476" s="2" t="s">
        <v>246</v>
      </c>
      <c r="I2476" s="139" t="s">
        <v>484</v>
      </c>
      <c r="J2476" s="139" t="s">
        <v>56</v>
      </c>
      <c r="K2476" s="139" t="s">
        <v>248</v>
      </c>
      <c r="L2476" s="139" t="s">
        <v>298</v>
      </c>
      <c r="M2476" s="140" t="s">
        <v>8160</v>
      </c>
      <c r="N2476" s="141">
        <v>17.920000000000002</v>
      </c>
      <c r="O2476" s="142">
        <f t="shared" si="190"/>
        <v>205</v>
      </c>
      <c r="P2476" s="2">
        <v>205</v>
      </c>
      <c r="Q2476" s="2"/>
      <c r="R2476" s="143" t="e">
        <f t="shared" si="191"/>
        <v>#DIV/0!</v>
      </c>
      <c r="S2476" s="143">
        <f t="shared" si="192"/>
        <v>0</v>
      </c>
      <c r="T2476" s="144">
        <f>IF(P2476="nio",0,IF(P2476&gt;0,VLOOKUP(K2476,'3-Productie normen'!A:W,VLOOKUP(P2476,'3-Productie normen'!$B$37:$C$59,2,FALSE),FALSE)))/VLOOKUP(B2476,'2-Kosten per locatie'!$A$11:$C$31,3,FALSE)</f>
        <v>0</v>
      </c>
      <c r="U2476" s="144">
        <f t="shared" si="193"/>
        <v>0</v>
      </c>
      <c r="V2476" s="145" t="str">
        <f>VLOOKUP(K2476,'3-Productie normen'!A:AG,29,FALSE)</f>
        <v>V</v>
      </c>
      <c r="W2476" s="145"/>
      <c r="X2476" s="146"/>
      <c r="Y2476" s="147">
        <f t="shared" si="194"/>
        <v>3673.6000000000004</v>
      </c>
    </row>
    <row r="2477" spans="1:25" s="148" customFormat="1" ht="13.9" customHeight="1">
      <c r="A2477" s="137">
        <v>3331</v>
      </c>
      <c r="B2477" s="138" t="s">
        <v>3151</v>
      </c>
      <c r="C2477" s="138" t="s">
        <v>3152</v>
      </c>
      <c r="D2477" s="138"/>
      <c r="E2477" s="2">
        <v>0</v>
      </c>
      <c r="F2477" s="2" t="s">
        <v>746</v>
      </c>
      <c r="G2477" s="2" t="s">
        <v>3374</v>
      </c>
      <c r="H2477" s="2" t="s">
        <v>246</v>
      </c>
      <c r="I2477" s="139" t="s">
        <v>484</v>
      </c>
      <c r="J2477" s="139" t="s">
        <v>56</v>
      </c>
      <c r="K2477" s="139" t="s">
        <v>248</v>
      </c>
      <c r="L2477" s="139" t="s">
        <v>298</v>
      </c>
      <c r="M2477" s="140" t="s">
        <v>8160</v>
      </c>
      <c r="N2477" s="141">
        <v>30.6</v>
      </c>
      <c r="O2477" s="142">
        <f t="shared" si="190"/>
        <v>205</v>
      </c>
      <c r="P2477" s="2">
        <v>205</v>
      </c>
      <c r="Q2477" s="2"/>
      <c r="R2477" s="143" t="e">
        <f t="shared" si="191"/>
        <v>#DIV/0!</v>
      </c>
      <c r="S2477" s="143">
        <f t="shared" si="192"/>
        <v>0</v>
      </c>
      <c r="T2477" s="144">
        <f>IF(P2477="nio",0,IF(P2477&gt;0,VLOOKUP(K2477,'3-Productie normen'!A:W,VLOOKUP(P2477,'3-Productie normen'!$B$37:$C$59,2,FALSE),FALSE)))/VLOOKUP(B2477,'2-Kosten per locatie'!$A$11:$C$31,3,FALSE)</f>
        <v>0</v>
      </c>
      <c r="U2477" s="144">
        <f t="shared" si="193"/>
        <v>0</v>
      </c>
      <c r="V2477" s="145" t="str">
        <f>VLOOKUP(K2477,'3-Productie normen'!A:AG,29,FALSE)</f>
        <v>V</v>
      </c>
      <c r="W2477" s="145"/>
      <c r="X2477" s="146"/>
      <c r="Y2477" s="147">
        <f t="shared" si="194"/>
        <v>6273</v>
      </c>
    </row>
    <row r="2478" spans="1:25" s="148" customFormat="1" ht="13.9" customHeight="1">
      <c r="A2478" s="137">
        <v>3332</v>
      </c>
      <c r="B2478" s="138" t="s">
        <v>3151</v>
      </c>
      <c r="C2478" s="138" t="s">
        <v>3152</v>
      </c>
      <c r="D2478" s="138"/>
      <c r="E2478" s="2">
        <v>0</v>
      </c>
      <c r="F2478" s="2" t="s">
        <v>746</v>
      </c>
      <c r="G2478" s="2" t="s">
        <v>3375</v>
      </c>
      <c r="H2478" s="2" t="s">
        <v>246</v>
      </c>
      <c r="I2478" s="139" t="s">
        <v>491</v>
      </c>
      <c r="J2478" s="139" t="s">
        <v>253</v>
      </c>
      <c r="K2478" s="139" t="s">
        <v>4571</v>
      </c>
      <c r="L2478" s="139" t="s">
        <v>298</v>
      </c>
      <c r="M2478" s="140" t="s">
        <v>8160</v>
      </c>
      <c r="N2478" s="141">
        <v>169.77</v>
      </c>
      <c r="O2478" s="142">
        <f t="shared" si="190"/>
        <v>205</v>
      </c>
      <c r="P2478" s="2">
        <v>205</v>
      </c>
      <c r="Q2478" s="2"/>
      <c r="R2478" s="143" t="e">
        <f t="shared" si="191"/>
        <v>#DIV/0!</v>
      </c>
      <c r="S2478" s="143">
        <f t="shared" si="192"/>
        <v>0</v>
      </c>
      <c r="T2478" s="144">
        <f>IF(P2478="nio",0,IF(P2478&gt;0,VLOOKUP(K2478,'3-Productie normen'!A:W,VLOOKUP(P2478,'3-Productie normen'!$B$37:$C$59,2,FALSE),FALSE)))/VLOOKUP(B2478,'2-Kosten per locatie'!$A$11:$C$31,3,FALSE)</f>
        <v>0</v>
      </c>
      <c r="U2478" s="144">
        <f t="shared" si="193"/>
        <v>0</v>
      </c>
      <c r="V2478" s="145" t="str">
        <f>VLOOKUP(K2478,'3-Productie normen'!A:AG,29,FALSE)</f>
        <v>V</v>
      </c>
      <c r="W2478" s="145"/>
      <c r="X2478" s="146"/>
      <c r="Y2478" s="147">
        <f t="shared" si="194"/>
        <v>34802.85</v>
      </c>
    </row>
    <row r="2479" spans="1:25" s="148" customFormat="1" ht="13.9" customHeight="1">
      <c r="A2479" s="137">
        <v>3333</v>
      </c>
      <c r="B2479" s="138" t="s">
        <v>3151</v>
      </c>
      <c r="C2479" s="138" t="s">
        <v>3152</v>
      </c>
      <c r="D2479" s="138"/>
      <c r="E2479" s="2">
        <v>0</v>
      </c>
      <c r="F2479" s="2" t="s">
        <v>746</v>
      </c>
      <c r="G2479" s="2" t="s">
        <v>3376</v>
      </c>
      <c r="H2479" s="2" t="s">
        <v>246</v>
      </c>
      <c r="I2479" s="139" t="s">
        <v>491</v>
      </c>
      <c r="J2479" s="139" t="s">
        <v>253</v>
      </c>
      <c r="K2479" s="139" t="s">
        <v>4571</v>
      </c>
      <c r="L2479" s="139" t="s">
        <v>1421</v>
      </c>
      <c r="M2479" s="140"/>
      <c r="N2479" s="141">
        <v>112.78</v>
      </c>
      <c r="O2479" s="142">
        <f t="shared" si="190"/>
        <v>205</v>
      </c>
      <c r="P2479" s="2">
        <v>205</v>
      </c>
      <c r="Q2479" s="2"/>
      <c r="R2479" s="143" t="e">
        <f t="shared" si="191"/>
        <v>#DIV/0!</v>
      </c>
      <c r="S2479" s="143">
        <f t="shared" si="192"/>
        <v>0</v>
      </c>
      <c r="T2479" s="144">
        <f>IF(P2479="nio",0,IF(P2479&gt;0,VLOOKUP(K2479,'3-Productie normen'!A:W,VLOOKUP(P2479,'3-Productie normen'!$B$37:$C$59,2,FALSE),FALSE)))/VLOOKUP(B2479,'2-Kosten per locatie'!$A$11:$C$31,3,FALSE)</f>
        <v>0</v>
      </c>
      <c r="U2479" s="144">
        <f t="shared" si="193"/>
        <v>0</v>
      </c>
      <c r="V2479" s="145" t="str">
        <f>VLOOKUP(K2479,'3-Productie normen'!A:AG,29,FALSE)</f>
        <v>V</v>
      </c>
      <c r="W2479" s="145"/>
      <c r="X2479" s="146"/>
      <c r="Y2479" s="147">
        <f t="shared" si="194"/>
        <v>23119.9</v>
      </c>
    </row>
    <row r="2480" spans="1:25" s="148" customFormat="1" ht="13.9" customHeight="1">
      <c r="A2480" s="137">
        <v>3334</v>
      </c>
      <c r="B2480" s="138" t="s">
        <v>3151</v>
      </c>
      <c r="C2480" s="138" t="s">
        <v>3152</v>
      </c>
      <c r="D2480" s="138"/>
      <c r="E2480" s="2">
        <v>0</v>
      </c>
      <c r="F2480" s="2" t="s">
        <v>746</v>
      </c>
      <c r="G2480" s="2" t="s">
        <v>3377</v>
      </c>
      <c r="H2480" s="2" t="s">
        <v>246</v>
      </c>
      <c r="I2480" s="139" t="s">
        <v>491</v>
      </c>
      <c r="J2480" s="139" t="s">
        <v>253</v>
      </c>
      <c r="K2480" s="139" t="s">
        <v>4571</v>
      </c>
      <c r="L2480" s="139" t="s">
        <v>298</v>
      </c>
      <c r="M2480" s="140" t="s">
        <v>8160</v>
      </c>
      <c r="N2480" s="141">
        <v>124.6</v>
      </c>
      <c r="O2480" s="142">
        <f t="shared" si="190"/>
        <v>205</v>
      </c>
      <c r="P2480" s="2">
        <v>205</v>
      </c>
      <c r="Q2480" s="2"/>
      <c r="R2480" s="143" t="e">
        <f t="shared" si="191"/>
        <v>#DIV/0!</v>
      </c>
      <c r="S2480" s="143">
        <f t="shared" si="192"/>
        <v>0</v>
      </c>
      <c r="T2480" s="144">
        <f>IF(P2480="nio",0,IF(P2480&gt;0,VLOOKUP(K2480,'3-Productie normen'!A:W,VLOOKUP(P2480,'3-Productie normen'!$B$37:$C$59,2,FALSE),FALSE)))/VLOOKUP(B2480,'2-Kosten per locatie'!$A$11:$C$31,3,FALSE)</f>
        <v>0</v>
      </c>
      <c r="U2480" s="144">
        <f t="shared" si="193"/>
        <v>0</v>
      </c>
      <c r="V2480" s="145" t="str">
        <f>VLOOKUP(K2480,'3-Productie normen'!A:AG,29,FALSE)</f>
        <v>V</v>
      </c>
      <c r="W2480" s="145"/>
      <c r="X2480" s="146"/>
      <c r="Y2480" s="147">
        <f t="shared" si="194"/>
        <v>25543</v>
      </c>
    </row>
    <row r="2481" spans="1:25" s="148" customFormat="1" ht="13.9" customHeight="1">
      <c r="A2481" s="137">
        <v>3335</v>
      </c>
      <c r="B2481" s="138" t="s">
        <v>3151</v>
      </c>
      <c r="C2481" s="138" t="s">
        <v>3152</v>
      </c>
      <c r="D2481" s="138"/>
      <c r="E2481" s="2">
        <v>0</v>
      </c>
      <c r="F2481" s="2" t="s">
        <v>746</v>
      </c>
      <c r="G2481" s="2" t="s">
        <v>3378</v>
      </c>
      <c r="H2481" s="2" t="s">
        <v>246</v>
      </c>
      <c r="I2481" s="139" t="s">
        <v>491</v>
      </c>
      <c r="J2481" s="139" t="s">
        <v>253</v>
      </c>
      <c r="K2481" s="139" t="s">
        <v>4571</v>
      </c>
      <c r="L2481" s="139" t="s">
        <v>298</v>
      </c>
      <c r="M2481" s="140" t="s">
        <v>8160</v>
      </c>
      <c r="N2481" s="141">
        <v>77</v>
      </c>
      <c r="O2481" s="142">
        <f t="shared" si="190"/>
        <v>205</v>
      </c>
      <c r="P2481" s="2">
        <v>205</v>
      </c>
      <c r="Q2481" s="2"/>
      <c r="R2481" s="143" t="e">
        <f t="shared" si="191"/>
        <v>#DIV/0!</v>
      </c>
      <c r="S2481" s="143">
        <f t="shared" si="192"/>
        <v>0</v>
      </c>
      <c r="T2481" s="144">
        <f>IF(P2481="nio",0,IF(P2481&gt;0,VLOOKUP(K2481,'3-Productie normen'!A:W,VLOOKUP(P2481,'3-Productie normen'!$B$37:$C$59,2,FALSE),FALSE)))/VLOOKUP(B2481,'2-Kosten per locatie'!$A$11:$C$31,3,FALSE)</f>
        <v>0</v>
      </c>
      <c r="U2481" s="144">
        <f t="shared" si="193"/>
        <v>0</v>
      </c>
      <c r="V2481" s="145" t="str">
        <f>VLOOKUP(K2481,'3-Productie normen'!A:AG,29,FALSE)</f>
        <v>V</v>
      </c>
      <c r="W2481" s="145"/>
      <c r="X2481" s="146"/>
      <c r="Y2481" s="147">
        <f t="shared" si="194"/>
        <v>15785</v>
      </c>
    </row>
    <row r="2482" spans="1:25" s="148" customFormat="1" ht="13.9" customHeight="1">
      <c r="A2482" s="137">
        <v>3336</v>
      </c>
      <c r="B2482" s="138" t="s">
        <v>3151</v>
      </c>
      <c r="C2482" s="138" t="s">
        <v>3152</v>
      </c>
      <c r="D2482" s="138"/>
      <c r="E2482" s="2">
        <v>0</v>
      </c>
      <c r="F2482" s="2" t="s">
        <v>746</v>
      </c>
      <c r="G2482" s="2" t="s">
        <v>3379</v>
      </c>
      <c r="H2482" s="2" t="s">
        <v>246</v>
      </c>
      <c r="I2482" s="139" t="s">
        <v>257</v>
      </c>
      <c r="J2482" s="139" t="s">
        <v>258</v>
      </c>
      <c r="K2482" s="139" t="s">
        <v>259</v>
      </c>
      <c r="L2482" s="139" t="s">
        <v>314</v>
      </c>
      <c r="M2482" s="140"/>
      <c r="N2482" s="141">
        <v>19.12</v>
      </c>
      <c r="O2482" s="142">
        <f t="shared" si="190"/>
        <v>0</v>
      </c>
      <c r="P2482" s="2" t="s">
        <v>477</v>
      </c>
      <c r="Q2482" s="2"/>
      <c r="R2482" s="143">
        <f t="shared" si="191"/>
        <v>0</v>
      </c>
      <c r="S2482" s="143">
        <f t="shared" si="192"/>
        <v>0</v>
      </c>
      <c r="T2482" s="144">
        <f>IF(P2482="nio",0,IF(P2482&gt;0,VLOOKUP(K2482,'3-Productie normen'!A:W,VLOOKUP(P2482,'3-Productie normen'!$B$37:$C$59,2,FALSE),FALSE)))/VLOOKUP(B2482,'2-Kosten per locatie'!$A$11:$C$31,3,FALSE)</f>
        <v>0</v>
      </c>
      <c r="U2482" s="144">
        <f t="shared" si="193"/>
        <v>0</v>
      </c>
      <c r="V2482" s="145">
        <f>VLOOKUP(K2482,'3-Productie normen'!A:AG,29,FALSE)</f>
        <v>0</v>
      </c>
      <c r="W2482" s="145"/>
      <c r="X2482" s="146"/>
      <c r="Y2482" s="147">
        <f t="shared" si="194"/>
        <v>0</v>
      </c>
    </row>
    <row r="2483" spans="1:25" s="148" customFormat="1" ht="13.9" customHeight="1">
      <c r="A2483" s="137">
        <v>3337</v>
      </c>
      <c r="B2483" s="138" t="s">
        <v>3151</v>
      </c>
      <c r="C2483" s="138" t="s">
        <v>3152</v>
      </c>
      <c r="D2483" s="138"/>
      <c r="E2483" s="2">
        <v>0</v>
      </c>
      <c r="F2483" s="2" t="s">
        <v>746</v>
      </c>
      <c r="G2483" s="2" t="s">
        <v>3380</v>
      </c>
      <c r="H2483" s="2" t="s">
        <v>246</v>
      </c>
      <c r="I2483" s="139" t="s">
        <v>257</v>
      </c>
      <c r="J2483" s="139" t="s">
        <v>495</v>
      </c>
      <c r="K2483" s="139" t="s">
        <v>259</v>
      </c>
      <c r="L2483" s="139" t="s">
        <v>246</v>
      </c>
      <c r="M2483" s="140"/>
      <c r="N2483" s="141">
        <v>0.68</v>
      </c>
      <c r="O2483" s="142">
        <f t="shared" si="190"/>
        <v>0</v>
      </c>
      <c r="P2483" s="2" t="s">
        <v>477</v>
      </c>
      <c r="Q2483" s="2"/>
      <c r="R2483" s="143">
        <f t="shared" si="191"/>
        <v>0</v>
      </c>
      <c r="S2483" s="143">
        <f t="shared" si="192"/>
        <v>0</v>
      </c>
      <c r="T2483" s="144">
        <f>IF(P2483="nio",0,IF(P2483&gt;0,VLOOKUP(K2483,'3-Productie normen'!A:W,VLOOKUP(P2483,'3-Productie normen'!$B$37:$C$59,2,FALSE),FALSE)))/VLOOKUP(B2483,'2-Kosten per locatie'!$A$11:$C$31,3,FALSE)</f>
        <v>0</v>
      </c>
      <c r="U2483" s="144">
        <f t="shared" si="193"/>
        <v>0</v>
      </c>
      <c r="V2483" s="145">
        <f>VLOOKUP(K2483,'3-Productie normen'!A:AG,29,FALSE)</f>
        <v>0</v>
      </c>
      <c r="W2483" s="145"/>
      <c r="X2483" s="146"/>
      <c r="Y2483" s="147">
        <f t="shared" si="194"/>
        <v>0</v>
      </c>
    </row>
    <row r="2484" spans="1:25" s="148" customFormat="1" ht="13.9" customHeight="1">
      <c r="A2484" s="137">
        <v>3338</v>
      </c>
      <c r="B2484" s="138" t="s">
        <v>3151</v>
      </c>
      <c r="C2484" s="138" t="s">
        <v>3152</v>
      </c>
      <c r="D2484" s="138"/>
      <c r="E2484" s="2">
        <v>0</v>
      </c>
      <c r="F2484" s="2" t="s">
        <v>746</v>
      </c>
      <c r="G2484" s="2" t="s">
        <v>3381</v>
      </c>
      <c r="H2484" s="2" t="s">
        <v>246</v>
      </c>
      <c r="I2484" s="139" t="s">
        <v>272</v>
      </c>
      <c r="J2484" s="139" t="s">
        <v>303</v>
      </c>
      <c r="K2484" s="139" t="s">
        <v>50</v>
      </c>
      <c r="L2484" s="139" t="s">
        <v>298</v>
      </c>
      <c r="M2484" s="140" t="s">
        <v>8160</v>
      </c>
      <c r="N2484" s="141">
        <v>2.93</v>
      </c>
      <c r="O2484" s="142">
        <f t="shared" ref="O2484:O2547" si="195">SUM(P2484:Q2484)</f>
        <v>205</v>
      </c>
      <c r="P2484" s="2">
        <v>205</v>
      </c>
      <c r="Q2484" s="2"/>
      <c r="R2484" s="143" t="e">
        <f t="shared" ref="R2484:R2547" si="196">IF(P2484="nio",0,IF(P2484&gt;0,P2484*N2484/T2484,0))</f>
        <v>#DIV/0!</v>
      </c>
      <c r="S2484" s="143">
        <f t="shared" ref="S2484:S2547" si="197">IF(Q2484&gt;0,Q2484*N2484/U2484,0)</f>
        <v>0</v>
      </c>
      <c r="T2484" s="144">
        <f>IF(P2484="nio",0,IF(P2484&gt;0,VLOOKUP(K2484,'3-Productie normen'!A:W,VLOOKUP(P2484,'3-Productie normen'!$B$37:$C$59,2,FALSE),FALSE)))/VLOOKUP(B2484,'2-Kosten per locatie'!$A$11:$C$31,3,FALSE)</f>
        <v>0</v>
      </c>
      <c r="U2484" s="144">
        <f t="shared" ref="U2484:U2547" si="198">IF(Q2484&gt;0,T2484*$U$8,0)</f>
        <v>0</v>
      </c>
      <c r="V2484" s="145" t="str">
        <f>VLOOKUP(K2484,'3-Productie normen'!A:AG,29,FALSE)</f>
        <v>V</v>
      </c>
      <c r="W2484" s="145"/>
      <c r="X2484" s="146"/>
      <c r="Y2484" s="147">
        <f t="shared" ref="Y2484:Y2547" si="199">O2484*N2484</f>
        <v>600.65</v>
      </c>
    </row>
    <row r="2485" spans="1:25" s="148" customFormat="1" ht="13.9" customHeight="1">
      <c r="A2485" s="137">
        <v>3339</v>
      </c>
      <c r="B2485" s="138" t="s">
        <v>3151</v>
      </c>
      <c r="C2485" s="138" t="s">
        <v>3152</v>
      </c>
      <c r="D2485" s="138"/>
      <c r="E2485" s="2">
        <v>0</v>
      </c>
      <c r="F2485" s="2" t="s">
        <v>746</v>
      </c>
      <c r="G2485" s="2" t="s">
        <v>3382</v>
      </c>
      <c r="H2485" s="2" t="s">
        <v>2703</v>
      </c>
      <c r="I2485" s="139" t="s">
        <v>257</v>
      </c>
      <c r="J2485" s="139" t="s">
        <v>495</v>
      </c>
      <c r="K2485" s="139" t="s">
        <v>259</v>
      </c>
      <c r="L2485" s="139" t="s">
        <v>246</v>
      </c>
      <c r="M2485" s="140"/>
      <c r="N2485" s="141">
        <v>0.7</v>
      </c>
      <c r="O2485" s="142">
        <f t="shared" si="195"/>
        <v>0</v>
      </c>
      <c r="P2485" s="2" t="s">
        <v>477</v>
      </c>
      <c r="Q2485" s="2"/>
      <c r="R2485" s="143">
        <f t="shared" si="196"/>
        <v>0</v>
      </c>
      <c r="S2485" s="143">
        <f t="shared" si="197"/>
        <v>0</v>
      </c>
      <c r="T2485" s="144">
        <f>IF(P2485="nio",0,IF(P2485&gt;0,VLOOKUP(K2485,'3-Productie normen'!A:W,VLOOKUP(P2485,'3-Productie normen'!$B$37:$C$59,2,FALSE),FALSE)))/VLOOKUP(B2485,'2-Kosten per locatie'!$A$11:$C$31,3,FALSE)</f>
        <v>0</v>
      </c>
      <c r="U2485" s="144">
        <f t="shared" si="198"/>
        <v>0</v>
      </c>
      <c r="V2485" s="145">
        <f>VLOOKUP(K2485,'3-Productie normen'!A:AG,29,FALSE)</f>
        <v>0</v>
      </c>
      <c r="W2485" s="145"/>
      <c r="X2485" s="146"/>
      <c r="Y2485" s="147">
        <f t="shared" si="199"/>
        <v>0</v>
      </c>
    </row>
    <row r="2486" spans="1:25" s="148" customFormat="1" ht="13.9" customHeight="1">
      <c r="A2486" s="137">
        <v>3340</v>
      </c>
      <c r="B2486" s="138" t="s">
        <v>3151</v>
      </c>
      <c r="C2486" s="138" t="s">
        <v>3152</v>
      </c>
      <c r="D2486" s="138"/>
      <c r="E2486" s="2">
        <v>0</v>
      </c>
      <c r="F2486" s="2" t="s">
        <v>746</v>
      </c>
      <c r="G2486" s="2" t="s">
        <v>3383</v>
      </c>
      <c r="H2486" s="2" t="s">
        <v>246</v>
      </c>
      <c r="I2486" s="139" t="s">
        <v>257</v>
      </c>
      <c r="J2486" s="139" t="s">
        <v>318</v>
      </c>
      <c r="K2486" s="139" t="s">
        <v>259</v>
      </c>
      <c r="L2486" s="139" t="s">
        <v>246</v>
      </c>
      <c r="M2486" s="140"/>
      <c r="N2486" s="141">
        <v>6.14</v>
      </c>
      <c r="O2486" s="142">
        <f t="shared" si="195"/>
        <v>0</v>
      </c>
      <c r="P2486" s="2" t="s">
        <v>477</v>
      </c>
      <c r="Q2486" s="2"/>
      <c r="R2486" s="143">
        <f t="shared" si="196"/>
        <v>0</v>
      </c>
      <c r="S2486" s="143">
        <f t="shared" si="197"/>
        <v>0</v>
      </c>
      <c r="T2486" s="144">
        <f>IF(P2486="nio",0,IF(P2486&gt;0,VLOOKUP(K2486,'3-Productie normen'!A:W,VLOOKUP(P2486,'3-Productie normen'!$B$37:$C$59,2,FALSE),FALSE)))/VLOOKUP(B2486,'2-Kosten per locatie'!$A$11:$C$31,3,FALSE)</f>
        <v>0</v>
      </c>
      <c r="U2486" s="144">
        <f t="shared" si="198"/>
        <v>0</v>
      </c>
      <c r="V2486" s="145">
        <f>VLOOKUP(K2486,'3-Productie normen'!A:AG,29,FALSE)</f>
        <v>0</v>
      </c>
      <c r="W2486" s="145"/>
      <c r="X2486" s="146"/>
      <c r="Y2486" s="147">
        <f t="shared" si="199"/>
        <v>0</v>
      </c>
    </row>
    <row r="2487" spans="1:25" s="148" customFormat="1" ht="13.9" customHeight="1">
      <c r="A2487" s="137">
        <v>3341</v>
      </c>
      <c r="B2487" s="138" t="s">
        <v>3151</v>
      </c>
      <c r="C2487" s="138" t="s">
        <v>3152</v>
      </c>
      <c r="D2487" s="138"/>
      <c r="E2487" s="2">
        <v>0</v>
      </c>
      <c r="F2487" s="2" t="s">
        <v>746</v>
      </c>
      <c r="G2487" s="2" t="s">
        <v>3384</v>
      </c>
      <c r="H2487" s="2" t="s">
        <v>246</v>
      </c>
      <c r="I2487" s="139" t="s">
        <v>257</v>
      </c>
      <c r="J2487" s="139" t="s">
        <v>318</v>
      </c>
      <c r="K2487" s="139" t="s">
        <v>259</v>
      </c>
      <c r="L2487" s="139" t="s">
        <v>246</v>
      </c>
      <c r="M2487" s="140"/>
      <c r="N2487" s="141">
        <v>6.95</v>
      </c>
      <c r="O2487" s="142">
        <f t="shared" si="195"/>
        <v>0</v>
      </c>
      <c r="P2487" s="2" t="s">
        <v>477</v>
      </c>
      <c r="Q2487" s="2"/>
      <c r="R2487" s="143">
        <f t="shared" si="196"/>
        <v>0</v>
      </c>
      <c r="S2487" s="143">
        <f t="shared" si="197"/>
        <v>0</v>
      </c>
      <c r="T2487" s="144">
        <f>IF(P2487="nio",0,IF(P2487&gt;0,VLOOKUP(K2487,'3-Productie normen'!A:W,VLOOKUP(P2487,'3-Productie normen'!$B$37:$C$59,2,FALSE),FALSE)))/VLOOKUP(B2487,'2-Kosten per locatie'!$A$11:$C$31,3,FALSE)</f>
        <v>0</v>
      </c>
      <c r="U2487" s="144">
        <f t="shared" si="198"/>
        <v>0</v>
      </c>
      <c r="V2487" s="145">
        <f>VLOOKUP(K2487,'3-Productie normen'!A:AG,29,FALSE)</f>
        <v>0</v>
      </c>
      <c r="W2487" s="145"/>
      <c r="X2487" s="146"/>
      <c r="Y2487" s="147">
        <f t="shared" si="199"/>
        <v>0</v>
      </c>
    </row>
    <row r="2488" spans="1:25" s="148" customFormat="1" ht="13.9" customHeight="1">
      <c r="A2488" s="137">
        <v>3342</v>
      </c>
      <c r="B2488" s="138" t="s">
        <v>3151</v>
      </c>
      <c r="C2488" s="138" t="s">
        <v>3152</v>
      </c>
      <c r="D2488" s="138"/>
      <c r="E2488" s="2">
        <v>0</v>
      </c>
      <c r="F2488" s="2" t="s">
        <v>746</v>
      </c>
      <c r="G2488" s="2" t="s">
        <v>3385</v>
      </c>
      <c r="H2488" s="2" t="s">
        <v>246</v>
      </c>
      <c r="I2488" s="139" t="s">
        <v>257</v>
      </c>
      <c r="J2488" s="139" t="s">
        <v>318</v>
      </c>
      <c r="K2488" s="139" t="s">
        <v>259</v>
      </c>
      <c r="L2488" s="139" t="s">
        <v>246</v>
      </c>
      <c r="M2488" s="140"/>
      <c r="N2488" s="141">
        <v>1.4</v>
      </c>
      <c r="O2488" s="142">
        <f t="shared" si="195"/>
        <v>0</v>
      </c>
      <c r="P2488" s="2" t="s">
        <v>477</v>
      </c>
      <c r="Q2488" s="2"/>
      <c r="R2488" s="143">
        <f t="shared" si="196"/>
        <v>0</v>
      </c>
      <c r="S2488" s="143">
        <f t="shared" si="197"/>
        <v>0</v>
      </c>
      <c r="T2488" s="144">
        <f>IF(P2488="nio",0,IF(P2488&gt;0,VLOOKUP(K2488,'3-Productie normen'!A:W,VLOOKUP(P2488,'3-Productie normen'!$B$37:$C$59,2,FALSE),FALSE)))/VLOOKUP(B2488,'2-Kosten per locatie'!$A$11:$C$31,3,FALSE)</f>
        <v>0</v>
      </c>
      <c r="U2488" s="144">
        <f t="shared" si="198"/>
        <v>0</v>
      </c>
      <c r="V2488" s="145">
        <f>VLOOKUP(K2488,'3-Productie normen'!A:AG,29,FALSE)</f>
        <v>0</v>
      </c>
      <c r="W2488" s="145"/>
      <c r="X2488" s="146"/>
      <c r="Y2488" s="147">
        <f t="shared" si="199"/>
        <v>0</v>
      </c>
    </row>
    <row r="2489" spans="1:25" s="148" customFormat="1" ht="13.9" customHeight="1">
      <c r="A2489" s="137">
        <v>3343</v>
      </c>
      <c r="B2489" s="138" t="s">
        <v>3151</v>
      </c>
      <c r="C2489" s="138" t="s">
        <v>3152</v>
      </c>
      <c r="D2489" s="138"/>
      <c r="E2489" s="2">
        <v>0</v>
      </c>
      <c r="F2489" s="2" t="s">
        <v>746</v>
      </c>
      <c r="G2489" s="2" t="s">
        <v>3386</v>
      </c>
      <c r="H2489" s="2" t="s">
        <v>246</v>
      </c>
      <c r="I2489" s="139" t="s">
        <v>257</v>
      </c>
      <c r="J2489" s="139" t="s">
        <v>318</v>
      </c>
      <c r="K2489" s="139" t="s">
        <v>259</v>
      </c>
      <c r="L2489" s="139" t="s">
        <v>246</v>
      </c>
      <c r="M2489" s="140"/>
      <c r="N2489" s="141">
        <v>3.89</v>
      </c>
      <c r="O2489" s="142">
        <f t="shared" si="195"/>
        <v>0</v>
      </c>
      <c r="P2489" s="2" t="s">
        <v>477</v>
      </c>
      <c r="Q2489" s="2"/>
      <c r="R2489" s="143">
        <f t="shared" si="196"/>
        <v>0</v>
      </c>
      <c r="S2489" s="143">
        <f t="shared" si="197"/>
        <v>0</v>
      </c>
      <c r="T2489" s="144">
        <f>IF(P2489="nio",0,IF(P2489&gt;0,VLOOKUP(K2489,'3-Productie normen'!A:W,VLOOKUP(P2489,'3-Productie normen'!$B$37:$C$59,2,FALSE),FALSE)))/VLOOKUP(B2489,'2-Kosten per locatie'!$A$11:$C$31,3,FALSE)</f>
        <v>0</v>
      </c>
      <c r="U2489" s="144">
        <f t="shared" si="198"/>
        <v>0</v>
      </c>
      <c r="V2489" s="145">
        <f>VLOOKUP(K2489,'3-Productie normen'!A:AG,29,FALSE)</f>
        <v>0</v>
      </c>
      <c r="W2489" s="145"/>
      <c r="X2489" s="146"/>
      <c r="Y2489" s="147">
        <f t="shared" si="199"/>
        <v>0</v>
      </c>
    </row>
    <row r="2490" spans="1:25" s="148" customFormat="1" ht="13.9" customHeight="1">
      <c r="A2490" s="137">
        <v>3344</v>
      </c>
      <c r="B2490" s="138" t="s">
        <v>3151</v>
      </c>
      <c r="C2490" s="138" t="s">
        <v>3152</v>
      </c>
      <c r="D2490" s="138"/>
      <c r="E2490" s="2">
        <v>0</v>
      </c>
      <c r="F2490" s="2" t="s">
        <v>746</v>
      </c>
      <c r="G2490" s="2" t="s">
        <v>3387</v>
      </c>
      <c r="H2490" s="2" t="s">
        <v>246</v>
      </c>
      <c r="I2490" s="139" t="s">
        <v>46</v>
      </c>
      <c r="J2490" s="139" t="s">
        <v>320</v>
      </c>
      <c r="K2490" s="139" t="s">
        <v>321</v>
      </c>
      <c r="L2490" s="139" t="s">
        <v>314</v>
      </c>
      <c r="M2490" s="140"/>
      <c r="N2490" s="141">
        <v>1.92</v>
      </c>
      <c r="O2490" s="142">
        <f t="shared" si="195"/>
        <v>410</v>
      </c>
      <c r="P2490" s="2">
        <v>205</v>
      </c>
      <c r="Q2490" s="2">
        <v>205</v>
      </c>
      <c r="R2490" s="143" t="e">
        <f t="shared" si="196"/>
        <v>#DIV/0!</v>
      </c>
      <c r="S2490" s="143" t="e">
        <f t="shared" si="197"/>
        <v>#DIV/0!</v>
      </c>
      <c r="T2490" s="144">
        <f>IF(P2490="nio",0,IF(P2490&gt;0,VLOOKUP(K2490,'3-Productie normen'!A:W,VLOOKUP(P2490,'3-Productie normen'!$B$37:$C$59,2,FALSE),FALSE)))/VLOOKUP(B2490,'2-Kosten per locatie'!$A$11:$C$31,3,FALSE)</f>
        <v>0</v>
      </c>
      <c r="U2490" s="144">
        <f t="shared" si="198"/>
        <v>0</v>
      </c>
      <c r="V2490" s="145" t="str">
        <f>VLOOKUP(K2490,'3-Productie normen'!A:AG,29,FALSE)</f>
        <v>S</v>
      </c>
      <c r="W2490" s="145"/>
      <c r="X2490" s="146"/>
      <c r="Y2490" s="147">
        <f t="shared" si="199"/>
        <v>787.19999999999993</v>
      </c>
    </row>
    <row r="2491" spans="1:25" s="148" customFormat="1" ht="13.9" customHeight="1">
      <c r="A2491" s="137">
        <v>3345</v>
      </c>
      <c r="B2491" s="138" t="s">
        <v>3151</v>
      </c>
      <c r="C2491" s="138" t="s">
        <v>3152</v>
      </c>
      <c r="D2491" s="138"/>
      <c r="E2491" s="2">
        <v>0</v>
      </c>
      <c r="F2491" s="2" t="s">
        <v>746</v>
      </c>
      <c r="G2491" s="2" t="s">
        <v>3388</v>
      </c>
      <c r="H2491" s="2" t="s">
        <v>246</v>
      </c>
      <c r="I2491" s="139" t="s">
        <v>46</v>
      </c>
      <c r="J2491" s="139" t="s">
        <v>323</v>
      </c>
      <c r="K2491" s="139" t="s">
        <v>321</v>
      </c>
      <c r="L2491" s="139" t="s">
        <v>314</v>
      </c>
      <c r="M2491" s="140"/>
      <c r="N2491" s="141">
        <v>0.91</v>
      </c>
      <c r="O2491" s="142">
        <f t="shared" si="195"/>
        <v>410</v>
      </c>
      <c r="P2491" s="2">
        <v>205</v>
      </c>
      <c r="Q2491" s="2">
        <v>205</v>
      </c>
      <c r="R2491" s="143" t="e">
        <f t="shared" si="196"/>
        <v>#DIV/0!</v>
      </c>
      <c r="S2491" s="143" t="e">
        <f t="shared" si="197"/>
        <v>#DIV/0!</v>
      </c>
      <c r="T2491" s="144">
        <f>IF(P2491="nio",0,IF(P2491&gt;0,VLOOKUP(K2491,'3-Productie normen'!A:W,VLOOKUP(P2491,'3-Productie normen'!$B$37:$C$59,2,FALSE),FALSE)))/VLOOKUP(B2491,'2-Kosten per locatie'!$A$11:$C$31,3,FALSE)</f>
        <v>0</v>
      </c>
      <c r="U2491" s="144">
        <f t="shared" si="198"/>
        <v>0</v>
      </c>
      <c r="V2491" s="145" t="str">
        <f>VLOOKUP(K2491,'3-Productie normen'!A:AG,29,FALSE)</f>
        <v>S</v>
      </c>
      <c r="W2491" s="145"/>
      <c r="X2491" s="146"/>
      <c r="Y2491" s="147">
        <f t="shared" si="199"/>
        <v>373.1</v>
      </c>
    </row>
    <row r="2492" spans="1:25" s="148" customFormat="1" ht="13.9" customHeight="1">
      <c r="A2492" s="137">
        <v>3346</v>
      </c>
      <c r="B2492" s="138" t="s">
        <v>3151</v>
      </c>
      <c r="C2492" s="138" t="s">
        <v>3152</v>
      </c>
      <c r="D2492" s="138"/>
      <c r="E2492" s="2">
        <v>0</v>
      </c>
      <c r="F2492" s="2" t="s">
        <v>746</v>
      </c>
      <c r="G2492" s="2" t="s">
        <v>3389</v>
      </c>
      <c r="H2492" s="2" t="s">
        <v>246</v>
      </c>
      <c r="I2492" s="139" t="s">
        <v>46</v>
      </c>
      <c r="J2492" s="139" t="s">
        <v>320</v>
      </c>
      <c r="K2492" s="139" t="s">
        <v>321</v>
      </c>
      <c r="L2492" s="139" t="s">
        <v>314</v>
      </c>
      <c r="M2492" s="140"/>
      <c r="N2492" s="141">
        <v>1.92</v>
      </c>
      <c r="O2492" s="142">
        <f t="shared" si="195"/>
        <v>410</v>
      </c>
      <c r="P2492" s="2">
        <v>205</v>
      </c>
      <c r="Q2492" s="2">
        <v>205</v>
      </c>
      <c r="R2492" s="143" t="e">
        <f t="shared" si="196"/>
        <v>#DIV/0!</v>
      </c>
      <c r="S2492" s="143" t="e">
        <f t="shared" si="197"/>
        <v>#DIV/0!</v>
      </c>
      <c r="T2492" s="144">
        <f>IF(P2492="nio",0,IF(P2492&gt;0,VLOOKUP(K2492,'3-Productie normen'!A:W,VLOOKUP(P2492,'3-Productie normen'!$B$37:$C$59,2,FALSE),FALSE)))/VLOOKUP(B2492,'2-Kosten per locatie'!$A$11:$C$31,3,FALSE)</f>
        <v>0</v>
      </c>
      <c r="U2492" s="144">
        <f t="shared" si="198"/>
        <v>0</v>
      </c>
      <c r="V2492" s="145" t="str">
        <f>VLOOKUP(K2492,'3-Productie normen'!A:AG,29,FALSE)</f>
        <v>S</v>
      </c>
      <c r="W2492" s="145"/>
      <c r="X2492" s="146"/>
      <c r="Y2492" s="147">
        <f t="shared" si="199"/>
        <v>787.19999999999993</v>
      </c>
    </row>
    <row r="2493" spans="1:25" s="148" customFormat="1" ht="13.9" customHeight="1">
      <c r="A2493" s="137">
        <v>3347</v>
      </c>
      <c r="B2493" s="138" t="s">
        <v>3151</v>
      </c>
      <c r="C2493" s="138" t="s">
        <v>3152</v>
      </c>
      <c r="D2493" s="138"/>
      <c r="E2493" s="2">
        <v>0</v>
      </c>
      <c r="F2493" s="2" t="s">
        <v>746</v>
      </c>
      <c r="G2493" s="2" t="s">
        <v>3390</v>
      </c>
      <c r="H2493" s="2" t="s">
        <v>246</v>
      </c>
      <c r="I2493" s="139" t="s">
        <v>46</v>
      </c>
      <c r="J2493" s="139" t="s">
        <v>323</v>
      </c>
      <c r="K2493" s="139" t="s">
        <v>321</v>
      </c>
      <c r="L2493" s="139" t="s">
        <v>314</v>
      </c>
      <c r="M2493" s="140"/>
      <c r="N2493" s="141">
        <v>0.91</v>
      </c>
      <c r="O2493" s="142">
        <f t="shared" si="195"/>
        <v>410</v>
      </c>
      <c r="P2493" s="2">
        <v>205</v>
      </c>
      <c r="Q2493" s="2">
        <v>205</v>
      </c>
      <c r="R2493" s="143" t="e">
        <f t="shared" si="196"/>
        <v>#DIV/0!</v>
      </c>
      <c r="S2493" s="143" t="e">
        <f t="shared" si="197"/>
        <v>#DIV/0!</v>
      </c>
      <c r="T2493" s="144">
        <f>IF(P2493="nio",0,IF(P2493&gt;0,VLOOKUP(K2493,'3-Productie normen'!A:W,VLOOKUP(P2493,'3-Productie normen'!$B$37:$C$59,2,FALSE),FALSE)))/VLOOKUP(B2493,'2-Kosten per locatie'!$A$11:$C$31,3,FALSE)</f>
        <v>0</v>
      </c>
      <c r="U2493" s="144">
        <f t="shared" si="198"/>
        <v>0</v>
      </c>
      <c r="V2493" s="145" t="str">
        <f>VLOOKUP(K2493,'3-Productie normen'!A:AG,29,FALSE)</f>
        <v>S</v>
      </c>
      <c r="W2493" s="145"/>
      <c r="X2493" s="146"/>
      <c r="Y2493" s="147">
        <f t="shared" si="199"/>
        <v>373.1</v>
      </c>
    </row>
    <row r="2494" spans="1:25" s="148" customFormat="1" ht="13.9" customHeight="1">
      <c r="A2494" s="137">
        <v>3348</v>
      </c>
      <c r="B2494" s="138" t="s">
        <v>3151</v>
      </c>
      <c r="C2494" s="138" t="s">
        <v>3152</v>
      </c>
      <c r="D2494" s="138"/>
      <c r="E2494" s="2">
        <v>0</v>
      </c>
      <c r="F2494" s="2" t="s">
        <v>746</v>
      </c>
      <c r="G2494" s="2" t="s">
        <v>3391</v>
      </c>
      <c r="H2494" s="2" t="s">
        <v>246</v>
      </c>
      <c r="I2494" s="139" t="s">
        <v>46</v>
      </c>
      <c r="J2494" s="139" t="s">
        <v>320</v>
      </c>
      <c r="K2494" s="139" t="s">
        <v>321</v>
      </c>
      <c r="L2494" s="139" t="s">
        <v>314</v>
      </c>
      <c r="M2494" s="140"/>
      <c r="N2494" s="141">
        <v>6</v>
      </c>
      <c r="O2494" s="142">
        <f t="shared" si="195"/>
        <v>410</v>
      </c>
      <c r="P2494" s="2">
        <v>205</v>
      </c>
      <c r="Q2494" s="2">
        <v>205</v>
      </c>
      <c r="R2494" s="143" t="e">
        <f t="shared" si="196"/>
        <v>#DIV/0!</v>
      </c>
      <c r="S2494" s="143" t="e">
        <f t="shared" si="197"/>
        <v>#DIV/0!</v>
      </c>
      <c r="T2494" s="144">
        <f>IF(P2494="nio",0,IF(P2494&gt;0,VLOOKUP(K2494,'3-Productie normen'!A:W,VLOOKUP(P2494,'3-Productie normen'!$B$37:$C$59,2,FALSE),FALSE)))/VLOOKUP(B2494,'2-Kosten per locatie'!$A$11:$C$31,3,FALSE)</f>
        <v>0</v>
      </c>
      <c r="U2494" s="144">
        <f t="shared" si="198"/>
        <v>0</v>
      </c>
      <c r="V2494" s="145" t="str">
        <f>VLOOKUP(K2494,'3-Productie normen'!A:AG,29,FALSE)</f>
        <v>S</v>
      </c>
      <c r="W2494" s="145"/>
      <c r="X2494" s="146"/>
      <c r="Y2494" s="147">
        <f t="shared" si="199"/>
        <v>2460</v>
      </c>
    </row>
    <row r="2495" spans="1:25" s="148" customFormat="1" ht="13.9" customHeight="1">
      <c r="A2495" s="137">
        <v>3349</v>
      </c>
      <c r="B2495" s="138" t="s">
        <v>3151</v>
      </c>
      <c r="C2495" s="138" t="s">
        <v>3152</v>
      </c>
      <c r="D2495" s="138"/>
      <c r="E2495" s="2">
        <v>0</v>
      </c>
      <c r="F2495" s="2" t="s">
        <v>746</v>
      </c>
      <c r="G2495" s="2" t="s">
        <v>3392</v>
      </c>
      <c r="H2495" s="2" t="s">
        <v>246</v>
      </c>
      <c r="I2495" s="139" t="s">
        <v>46</v>
      </c>
      <c r="J2495" s="139" t="s">
        <v>323</v>
      </c>
      <c r="K2495" s="139" t="s">
        <v>321</v>
      </c>
      <c r="L2495" s="139" t="s">
        <v>314</v>
      </c>
      <c r="M2495" s="140"/>
      <c r="N2495" s="141">
        <v>1.01</v>
      </c>
      <c r="O2495" s="142">
        <f t="shared" si="195"/>
        <v>410</v>
      </c>
      <c r="P2495" s="2">
        <v>205</v>
      </c>
      <c r="Q2495" s="2">
        <v>205</v>
      </c>
      <c r="R2495" s="143" t="e">
        <f t="shared" si="196"/>
        <v>#DIV/0!</v>
      </c>
      <c r="S2495" s="143" t="e">
        <f t="shared" si="197"/>
        <v>#DIV/0!</v>
      </c>
      <c r="T2495" s="144">
        <f>IF(P2495="nio",0,IF(P2495&gt;0,VLOOKUP(K2495,'3-Productie normen'!A:W,VLOOKUP(P2495,'3-Productie normen'!$B$37:$C$59,2,FALSE),FALSE)))/VLOOKUP(B2495,'2-Kosten per locatie'!$A$11:$C$31,3,FALSE)</f>
        <v>0</v>
      </c>
      <c r="U2495" s="144">
        <f t="shared" si="198"/>
        <v>0</v>
      </c>
      <c r="V2495" s="145" t="str">
        <f>VLOOKUP(K2495,'3-Productie normen'!A:AG,29,FALSE)</f>
        <v>S</v>
      </c>
      <c r="W2495" s="145"/>
      <c r="X2495" s="146"/>
      <c r="Y2495" s="147">
        <f t="shared" si="199"/>
        <v>414.1</v>
      </c>
    </row>
    <row r="2496" spans="1:25" s="148" customFormat="1" ht="13.9" customHeight="1">
      <c r="A2496" s="137">
        <v>3350</v>
      </c>
      <c r="B2496" s="138" t="s">
        <v>3151</v>
      </c>
      <c r="C2496" s="138" t="s">
        <v>3152</v>
      </c>
      <c r="D2496" s="138"/>
      <c r="E2496" s="2">
        <v>0</v>
      </c>
      <c r="F2496" s="2" t="s">
        <v>746</v>
      </c>
      <c r="G2496" s="2" t="s">
        <v>3393</v>
      </c>
      <c r="H2496" s="2" t="s">
        <v>246</v>
      </c>
      <c r="I2496" s="139" t="s">
        <v>46</v>
      </c>
      <c r="J2496" s="139" t="s">
        <v>323</v>
      </c>
      <c r="K2496" s="139" t="s">
        <v>321</v>
      </c>
      <c r="L2496" s="139" t="s">
        <v>314</v>
      </c>
      <c r="M2496" s="140"/>
      <c r="N2496" s="141">
        <v>1.01</v>
      </c>
      <c r="O2496" s="142">
        <f t="shared" si="195"/>
        <v>410</v>
      </c>
      <c r="P2496" s="2">
        <v>205</v>
      </c>
      <c r="Q2496" s="2">
        <v>205</v>
      </c>
      <c r="R2496" s="143" t="e">
        <f t="shared" si="196"/>
        <v>#DIV/0!</v>
      </c>
      <c r="S2496" s="143" t="e">
        <f t="shared" si="197"/>
        <v>#DIV/0!</v>
      </c>
      <c r="T2496" s="144">
        <f>IF(P2496="nio",0,IF(P2496&gt;0,VLOOKUP(K2496,'3-Productie normen'!A:W,VLOOKUP(P2496,'3-Productie normen'!$B$37:$C$59,2,FALSE),FALSE)))/VLOOKUP(B2496,'2-Kosten per locatie'!$A$11:$C$31,3,FALSE)</f>
        <v>0</v>
      </c>
      <c r="U2496" s="144">
        <f t="shared" si="198"/>
        <v>0</v>
      </c>
      <c r="V2496" s="145" t="str">
        <f>VLOOKUP(K2496,'3-Productie normen'!A:AG,29,FALSE)</f>
        <v>S</v>
      </c>
      <c r="W2496" s="145"/>
      <c r="X2496" s="146"/>
      <c r="Y2496" s="147">
        <f t="shared" si="199"/>
        <v>414.1</v>
      </c>
    </row>
    <row r="2497" spans="1:25" s="148" customFormat="1" ht="13.9" customHeight="1">
      <c r="A2497" s="137">
        <v>3351</v>
      </c>
      <c r="B2497" s="138" t="s">
        <v>3151</v>
      </c>
      <c r="C2497" s="138" t="s">
        <v>3152</v>
      </c>
      <c r="D2497" s="138"/>
      <c r="E2497" s="2">
        <v>0</v>
      </c>
      <c r="F2497" s="2" t="s">
        <v>746</v>
      </c>
      <c r="G2497" s="2" t="s">
        <v>3394</v>
      </c>
      <c r="H2497" s="2" t="s">
        <v>246</v>
      </c>
      <c r="I2497" s="139" t="s">
        <v>46</v>
      </c>
      <c r="J2497" s="139" t="s">
        <v>323</v>
      </c>
      <c r="K2497" s="139" t="s">
        <v>321</v>
      </c>
      <c r="L2497" s="139" t="s">
        <v>314</v>
      </c>
      <c r="M2497" s="140"/>
      <c r="N2497" s="141">
        <v>1.01</v>
      </c>
      <c r="O2497" s="142">
        <f t="shared" si="195"/>
        <v>410</v>
      </c>
      <c r="P2497" s="2">
        <v>205</v>
      </c>
      <c r="Q2497" s="2">
        <v>205</v>
      </c>
      <c r="R2497" s="143" t="e">
        <f t="shared" si="196"/>
        <v>#DIV/0!</v>
      </c>
      <c r="S2497" s="143" t="e">
        <f t="shared" si="197"/>
        <v>#DIV/0!</v>
      </c>
      <c r="T2497" s="144">
        <f>IF(P2497="nio",0,IF(P2497&gt;0,VLOOKUP(K2497,'3-Productie normen'!A:W,VLOOKUP(P2497,'3-Productie normen'!$B$37:$C$59,2,FALSE),FALSE)))/VLOOKUP(B2497,'2-Kosten per locatie'!$A$11:$C$31,3,FALSE)</f>
        <v>0</v>
      </c>
      <c r="U2497" s="144">
        <f t="shared" si="198"/>
        <v>0</v>
      </c>
      <c r="V2497" s="145" t="str">
        <f>VLOOKUP(K2497,'3-Productie normen'!A:AG,29,FALSE)</f>
        <v>S</v>
      </c>
      <c r="W2497" s="145"/>
      <c r="X2497" s="146"/>
      <c r="Y2497" s="147">
        <f t="shared" si="199"/>
        <v>414.1</v>
      </c>
    </row>
    <row r="2498" spans="1:25" s="148" customFormat="1" ht="13.9" customHeight="1">
      <c r="A2498" s="137">
        <v>3352</v>
      </c>
      <c r="B2498" s="138" t="s">
        <v>3151</v>
      </c>
      <c r="C2498" s="138" t="s">
        <v>3152</v>
      </c>
      <c r="D2498" s="138"/>
      <c r="E2498" s="2">
        <v>0</v>
      </c>
      <c r="F2498" s="2" t="s">
        <v>746</v>
      </c>
      <c r="G2498" s="2" t="s">
        <v>3395</v>
      </c>
      <c r="H2498" s="2" t="s">
        <v>246</v>
      </c>
      <c r="I2498" s="139" t="s">
        <v>46</v>
      </c>
      <c r="J2498" s="139" t="s">
        <v>323</v>
      </c>
      <c r="K2498" s="139" t="s">
        <v>321</v>
      </c>
      <c r="L2498" s="139" t="s">
        <v>314</v>
      </c>
      <c r="M2498" s="140"/>
      <c r="N2498" s="141">
        <v>1.01</v>
      </c>
      <c r="O2498" s="142">
        <f t="shared" si="195"/>
        <v>410</v>
      </c>
      <c r="P2498" s="2">
        <v>205</v>
      </c>
      <c r="Q2498" s="2">
        <v>205</v>
      </c>
      <c r="R2498" s="143" t="e">
        <f t="shared" si="196"/>
        <v>#DIV/0!</v>
      </c>
      <c r="S2498" s="143" t="e">
        <f t="shared" si="197"/>
        <v>#DIV/0!</v>
      </c>
      <c r="T2498" s="144">
        <f>IF(P2498="nio",0,IF(P2498&gt;0,VLOOKUP(K2498,'3-Productie normen'!A:W,VLOOKUP(P2498,'3-Productie normen'!$B$37:$C$59,2,FALSE),FALSE)))/VLOOKUP(B2498,'2-Kosten per locatie'!$A$11:$C$31,3,FALSE)</f>
        <v>0</v>
      </c>
      <c r="U2498" s="144">
        <f t="shared" si="198"/>
        <v>0</v>
      </c>
      <c r="V2498" s="145" t="str">
        <f>VLOOKUP(K2498,'3-Productie normen'!A:AG,29,FALSE)</f>
        <v>S</v>
      </c>
      <c r="W2498" s="145"/>
      <c r="X2498" s="146"/>
      <c r="Y2498" s="147">
        <f t="shared" si="199"/>
        <v>414.1</v>
      </c>
    </row>
    <row r="2499" spans="1:25" s="148" customFormat="1" ht="13.9" customHeight="1">
      <c r="A2499" s="137">
        <v>3353</v>
      </c>
      <c r="B2499" s="138" t="s">
        <v>3151</v>
      </c>
      <c r="C2499" s="138" t="s">
        <v>3152</v>
      </c>
      <c r="D2499" s="138"/>
      <c r="E2499" s="2">
        <v>0</v>
      </c>
      <c r="F2499" s="2" t="s">
        <v>746</v>
      </c>
      <c r="G2499" s="2" t="s">
        <v>3396</v>
      </c>
      <c r="H2499" s="2" t="s">
        <v>246</v>
      </c>
      <c r="I2499" s="139" t="s">
        <v>46</v>
      </c>
      <c r="J2499" s="139" t="s">
        <v>320</v>
      </c>
      <c r="K2499" s="139" t="s">
        <v>321</v>
      </c>
      <c r="L2499" s="139" t="s">
        <v>314</v>
      </c>
      <c r="M2499" s="140"/>
      <c r="N2499" s="141">
        <v>8.4</v>
      </c>
      <c r="O2499" s="142">
        <f t="shared" si="195"/>
        <v>410</v>
      </c>
      <c r="P2499" s="2">
        <v>205</v>
      </c>
      <c r="Q2499" s="2">
        <v>205</v>
      </c>
      <c r="R2499" s="143" t="e">
        <f t="shared" si="196"/>
        <v>#DIV/0!</v>
      </c>
      <c r="S2499" s="143" t="e">
        <f t="shared" si="197"/>
        <v>#DIV/0!</v>
      </c>
      <c r="T2499" s="144">
        <f>IF(P2499="nio",0,IF(P2499&gt;0,VLOOKUP(K2499,'3-Productie normen'!A:W,VLOOKUP(P2499,'3-Productie normen'!$B$37:$C$59,2,FALSE),FALSE)))/VLOOKUP(B2499,'2-Kosten per locatie'!$A$11:$C$31,3,FALSE)</f>
        <v>0</v>
      </c>
      <c r="U2499" s="144">
        <f t="shared" si="198"/>
        <v>0</v>
      </c>
      <c r="V2499" s="145" t="str">
        <f>VLOOKUP(K2499,'3-Productie normen'!A:AG,29,FALSE)</f>
        <v>S</v>
      </c>
      <c r="W2499" s="145"/>
      <c r="X2499" s="146"/>
      <c r="Y2499" s="147">
        <f t="shared" si="199"/>
        <v>3444</v>
      </c>
    </row>
    <row r="2500" spans="1:25" s="148" customFormat="1" ht="13.9" customHeight="1">
      <c r="A2500" s="137">
        <v>3354</v>
      </c>
      <c r="B2500" s="138" t="s">
        <v>3151</v>
      </c>
      <c r="C2500" s="138" t="s">
        <v>3152</v>
      </c>
      <c r="D2500" s="138"/>
      <c r="E2500" s="2">
        <v>0</v>
      </c>
      <c r="F2500" s="2" t="s">
        <v>746</v>
      </c>
      <c r="G2500" s="2" t="s">
        <v>3397</v>
      </c>
      <c r="H2500" s="2" t="s">
        <v>246</v>
      </c>
      <c r="I2500" s="139" t="s">
        <v>46</v>
      </c>
      <c r="J2500" s="139" t="s">
        <v>323</v>
      </c>
      <c r="K2500" s="139" t="s">
        <v>321</v>
      </c>
      <c r="L2500" s="139" t="s">
        <v>314</v>
      </c>
      <c r="M2500" s="140"/>
      <c r="N2500" s="141">
        <v>1.01</v>
      </c>
      <c r="O2500" s="142">
        <f t="shared" si="195"/>
        <v>410</v>
      </c>
      <c r="P2500" s="2">
        <v>205</v>
      </c>
      <c r="Q2500" s="2">
        <v>205</v>
      </c>
      <c r="R2500" s="143" t="e">
        <f t="shared" si="196"/>
        <v>#DIV/0!</v>
      </c>
      <c r="S2500" s="143" t="e">
        <f t="shared" si="197"/>
        <v>#DIV/0!</v>
      </c>
      <c r="T2500" s="144">
        <f>IF(P2500="nio",0,IF(P2500&gt;0,VLOOKUP(K2500,'3-Productie normen'!A:W,VLOOKUP(P2500,'3-Productie normen'!$B$37:$C$59,2,FALSE),FALSE)))/VLOOKUP(B2500,'2-Kosten per locatie'!$A$11:$C$31,3,FALSE)</f>
        <v>0</v>
      </c>
      <c r="U2500" s="144">
        <f t="shared" si="198"/>
        <v>0</v>
      </c>
      <c r="V2500" s="145" t="str">
        <f>VLOOKUP(K2500,'3-Productie normen'!A:AG,29,FALSE)</f>
        <v>S</v>
      </c>
      <c r="W2500" s="145"/>
      <c r="X2500" s="146"/>
      <c r="Y2500" s="147">
        <f t="shared" si="199"/>
        <v>414.1</v>
      </c>
    </row>
    <row r="2501" spans="1:25" s="148" customFormat="1" ht="13.9" customHeight="1">
      <c r="A2501" s="137">
        <v>3355</v>
      </c>
      <c r="B2501" s="138" t="s">
        <v>3151</v>
      </c>
      <c r="C2501" s="138" t="s">
        <v>3152</v>
      </c>
      <c r="D2501" s="138"/>
      <c r="E2501" s="2">
        <v>0</v>
      </c>
      <c r="F2501" s="2" t="s">
        <v>746</v>
      </c>
      <c r="G2501" s="2" t="s">
        <v>3398</v>
      </c>
      <c r="H2501" s="2" t="s">
        <v>246</v>
      </c>
      <c r="I2501" s="139" t="s">
        <v>46</v>
      </c>
      <c r="J2501" s="139" t="s">
        <v>323</v>
      </c>
      <c r="K2501" s="139" t="s">
        <v>321</v>
      </c>
      <c r="L2501" s="139" t="s">
        <v>314</v>
      </c>
      <c r="M2501" s="140"/>
      <c r="N2501" s="141">
        <v>1.01</v>
      </c>
      <c r="O2501" s="142">
        <f t="shared" si="195"/>
        <v>410</v>
      </c>
      <c r="P2501" s="2">
        <v>205</v>
      </c>
      <c r="Q2501" s="2">
        <v>205</v>
      </c>
      <c r="R2501" s="143" t="e">
        <f t="shared" si="196"/>
        <v>#DIV/0!</v>
      </c>
      <c r="S2501" s="143" t="e">
        <f t="shared" si="197"/>
        <v>#DIV/0!</v>
      </c>
      <c r="T2501" s="144">
        <f>IF(P2501="nio",0,IF(P2501&gt;0,VLOOKUP(K2501,'3-Productie normen'!A:W,VLOOKUP(P2501,'3-Productie normen'!$B$37:$C$59,2,FALSE),FALSE)))/VLOOKUP(B2501,'2-Kosten per locatie'!$A$11:$C$31,3,FALSE)</f>
        <v>0</v>
      </c>
      <c r="U2501" s="144">
        <f t="shared" si="198"/>
        <v>0</v>
      </c>
      <c r="V2501" s="145" t="str">
        <f>VLOOKUP(K2501,'3-Productie normen'!A:AG,29,FALSE)</f>
        <v>S</v>
      </c>
      <c r="W2501" s="145"/>
      <c r="X2501" s="146"/>
      <c r="Y2501" s="147">
        <f t="shared" si="199"/>
        <v>414.1</v>
      </c>
    </row>
    <row r="2502" spans="1:25" s="148" customFormat="1" ht="13.9" customHeight="1">
      <c r="A2502" s="137">
        <v>3356</v>
      </c>
      <c r="B2502" s="138" t="s">
        <v>3151</v>
      </c>
      <c r="C2502" s="138" t="s">
        <v>3152</v>
      </c>
      <c r="D2502" s="138"/>
      <c r="E2502" s="2">
        <v>0</v>
      </c>
      <c r="F2502" s="2" t="s">
        <v>746</v>
      </c>
      <c r="G2502" s="2" t="s">
        <v>3399</v>
      </c>
      <c r="H2502" s="2" t="s">
        <v>246</v>
      </c>
      <c r="I2502" s="139" t="s">
        <v>46</v>
      </c>
      <c r="J2502" s="139" t="s">
        <v>320</v>
      </c>
      <c r="K2502" s="139" t="s">
        <v>321</v>
      </c>
      <c r="L2502" s="139" t="s">
        <v>314</v>
      </c>
      <c r="M2502" s="140"/>
      <c r="N2502" s="141">
        <v>3.87</v>
      </c>
      <c r="O2502" s="142">
        <f t="shared" si="195"/>
        <v>410</v>
      </c>
      <c r="P2502" s="2">
        <v>205</v>
      </c>
      <c r="Q2502" s="2">
        <v>205</v>
      </c>
      <c r="R2502" s="143" t="e">
        <f t="shared" si="196"/>
        <v>#DIV/0!</v>
      </c>
      <c r="S2502" s="143" t="e">
        <f t="shared" si="197"/>
        <v>#DIV/0!</v>
      </c>
      <c r="T2502" s="144">
        <f>IF(P2502="nio",0,IF(P2502&gt;0,VLOOKUP(K2502,'3-Productie normen'!A:W,VLOOKUP(P2502,'3-Productie normen'!$B$37:$C$59,2,FALSE),FALSE)))/VLOOKUP(B2502,'2-Kosten per locatie'!$A$11:$C$31,3,FALSE)</f>
        <v>0</v>
      </c>
      <c r="U2502" s="144">
        <f t="shared" si="198"/>
        <v>0</v>
      </c>
      <c r="V2502" s="145" t="str">
        <f>VLOOKUP(K2502,'3-Productie normen'!A:AG,29,FALSE)</f>
        <v>S</v>
      </c>
      <c r="W2502" s="145"/>
      <c r="X2502" s="146"/>
      <c r="Y2502" s="147">
        <f t="shared" si="199"/>
        <v>1586.7</v>
      </c>
    </row>
    <row r="2503" spans="1:25" s="148" customFormat="1" ht="13.9" customHeight="1">
      <c r="A2503" s="137">
        <v>3357</v>
      </c>
      <c r="B2503" s="138" t="s">
        <v>3151</v>
      </c>
      <c r="C2503" s="138" t="s">
        <v>3152</v>
      </c>
      <c r="D2503" s="138"/>
      <c r="E2503" s="2">
        <v>0</v>
      </c>
      <c r="F2503" s="2" t="s">
        <v>746</v>
      </c>
      <c r="G2503" s="2" t="s">
        <v>3400</v>
      </c>
      <c r="H2503" s="2" t="s">
        <v>246</v>
      </c>
      <c r="I2503" s="139" t="s">
        <v>46</v>
      </c>
      <c r="J2503" s="139" t="s">
        <v>323</v>
      </c>
      <c r="K2503" s="139" t="s">
        <v>321</v>
      </c>
      <c r="L2503" s="139" t="s">
        <v>314</v>
      </c>
      <c r="M2503" s="140"/>
      <c r="N2503" s="141">
        <v>1.01</v>
      </c>
      <c r="O2503" s="142">
        <f t="shared" si="195"/>
        <v>410</v>
      </c>
      <c r="P2503" s="2">
        <v>205</v>
      </c>
      <c r="Q2503" s="2">
        <v>205</v>
      </c>
      <c r="R2503" s="143" t="e">
        <f t="shared" si="196"/>
        <v>#DIV/0!</v>
      </c>
      <c r="S2503" s="143" t="e">
        <f t="shared" si="197"/>
        <v>#DIV/0!</v>
      </c>
      <c r="T2503" s="144">
        <f>IF(P2503="nio",0,IF(P2503&gt;0,VLOOKUP(K2503,'3-Productie normen'!A:W,VLOOKUP(P2503,'3-Productie normen'!$B$37:$C$59,2,FALSE),FALSE)))/VLOOKUP(B2503,'2-Kosten per locatie'!$A$11:$C$31,3,FALSE)</f>
        <v>0</v>
      </c>
      <c r="U2503" s="144">
        <f t="shared" si="198"/>
        <v>0</v>
      </c>
      <c r="V2503" s="145" t="str">
        <f>VLOOKUP(K2503,'3-Productie normen'!A:AG,29,FALSE)</f>
        <v>S</v>
      </c>
      <c r="W2503" s="145"/>
      <c r="X2503" s="146"/>
      <c r="Y2503" s="147">
        <f t="shared" si="199"/>
        <v>414.1</v>
      </c>
    </row>
    <row r="2504" spans="1:25" s="148" customFormat="1" ht="13.9" customHeight="1">
      <c r="A2504" s="137">
        <v>3358</v>
      </c>
      <c r="B2504" s="138" t="s">
        <v>3151</v>
      </c>
      <c r="C2504" s="138" t="s">
        <v>3152</v>
      </c>
      <c r="D2504" s="138"/>
      <c r="E2504" s="2">
        <v>0</v>
      </c>
      <c r="F2504" s="2" t="s">
        <v>746</v>
      </c>
      <c r="G2504" s="2" t="s">
        <v>3401</v>
      </c>
      <c r="H2504" s="2" t="s">
        <v>3402</v>
      </c>
      <c r="I2504" s="139" t="s">
        <v>46</v>
      </c>
      <c r="J2504" s="139" t="s">
        <v>320</v>
      </c>
      <c r="K2504" s="139" t="s">
        <v>321</v>
      </c>
      <c r="L2504" s="139" t="s">
        <v>314</v>
      </c>
      <c r="M2504" s="140"/>
      <c r="N2504" s="141">
        <v>5.86</v>
      </c>
      <c r="O2504" s="142">
        <f t="shared" si="195"/>
        <v>410</v>
      </c>
      <c r="P2504" s="2">
        <v>205</v>
      </c>
      <c r="Q2504" s="2">
        <v>205</v>
      </c>
      <c r="R2504" s="143" t="e">
        <f t="shared" si="196"/>
        <v>#DIV/0!</v>
      </c>
      <c r="S2504" s="143" t="e">
        <f t="shared" si="197"/>
        <v>#DIV/0!</v>
      </c>
      <c r="T2504" s="144">
        <f>IF(P2504="nio",0,IF(P2504&gt;0,VLOOKUP(K2504,'3-Productie normen'!A:W,VLOOKUP(P2504,'3-Productie normen'!$B$37:$C$59,2,FALSE),FALSE)))/VLOOKUP(B2504,'2-Kosten per locatie'!$A$11:$C$31,3,FALSE)</f>
        <v>0</v>
      </c>
      <c r="U2504" s="144">
        <f t="shared" si="198"/>
        <v>0</v>
      </c>
      <c r="V2504" s="145" t="str">
        <f>VLOOKUP(K2504,'3-Productie normen'!A:AG,29,FALSE)</f>
        <v>S</v>
      </c>
      <c r="W2504" s="145"/>
      <c r="X2504" s="146"/>
      <c r="Y2504" s="147">
        <f t="shared" si="199"/>
        <v>2402.6</v>
      </c>
    </row>
    <row r="2505" spans="1:25" s="148" customFormat="1" ht="13.9" customHeight="1">
      <c r="A2505" s="137">
        <v>3359</v>
      </c>
      <c r="B2505" s="138" t="s">
        <v>3151</v>
      </c>
      <c r="C2505" s="138" t="s">
        <v>3152</v>
      </c>
      <c r="D2505" s="138"/>
      <c r="E2505" s="2">
        <v>0</v>
      </c>
      <c r="F2505" s="2" t="s">
        <v>746</v>
      </c>
      <c r="G2505" s="2" t="s">
        <v>3403</v>
      </c>
      <c r="H2505" s="2" t="s">
        <v>246</v>
      </c>
      <c r="I2505" s="139" t="s">
        <v>46</v>
      </c>
      <c r="J2505" s="139" t="s">
        <v>323</v>
      </c>
      <c r="K2505" s="139" t="s">
        <v>321</v>
      </c>
      <c r="L2505" s="139" t="s">
        <v>314</v>
      </c>
      <c r="M2505" s="140"/>
      <c r="N2505" s="141">
        <v>1.02</v>
      </c>
      <c r="O2505" s="142">
        <f t="shared" si="195"/>
        <v>410</v>
      </c>
      <c r="P2505" s="2">
        <v>205</v>
      </c>
      <c r="Q2505" s="2">
        <v>205</v>
      </c>
      <c r="R2505" s="143" t="e">
        <f t="shared" si="196"/>
        <v>#DIV/0!</v>
      </c>
      <c r="S2505" s="143" t="e">
        <f t="shared" si="197"/>
        <v>#DIV/0!</v>
      </c>
      <c r="T2505" s="144">
        <f>IF(P2505="nio",0,IF(P2505&gt;0,VLOOKUP(K2505,'3-Productie normen'!A:W,VLOOKUP(P2505,'3-Productie normen'!$B$37:$C$59,2,FALSE),FALSE)))/VLOOKUP(B2505,'2-Kosten per locatie'!$A$11:$C$31,3,FALSE)</f>
        <v>0</v>
      </c>
      <c r="U2505" s="144">
        <f t="shared" si="198"/>
        <v>0</v>
      </c>
      <c r="V2505" s="145" t="str">
        <f>VLOOKUP(K2505,'3-Productie normen'!A:AG,29,FALSE)</f>
        <v>S</v>
      </c>
      <c r="W2505" s="145"/>
      <c r="X2505" s="146"/>
      <c r="Y2505" s="147">
        <f t="shared" si="199"/>
        <v>418.2</v>
      </c>
    </row>
    <row r="2506" spans="1:25" s="148" customFormat="1" ht="13.9" customHeight="1">
      <c r="A2506" s="137">
        <v>3360</v>
      </c>
      <c r="B2506" s="138" t="s">
        <v>3151</v>
      </c>
      <c r="C2506" s="138" t="s">
        <v>3152</v>
      </c>
      <c r="D2506" s="138"/>
      <c r="E2506" s="2">
        <v>0</v>
      </c>
      <c r="F2506" s="2" t="s">
        <v>746</v>
      </c>
      <c r="G2506" s="2" t="s">
        <v>3404</v>
      </c>
      <c r="H2506" s="2" t="s">
        <v>246</v>
      </c>
      <c r="I2506" s="139" t="s">
        <v>46</v>
      </c>
      <c r="J2506" s="139" t="s">
        <v>323</v>
      </c>
      <c r="K2506" s="139" t="s">
        <v>321</v>
      </c>
      <c r="L2506" s="139" t="s">
        <v>314</v>
      </c>
      <c r="M2506" s="140"/>
      <c r="N2506" s="141">
        <v>1.01</v>
      </c>
      <c r="O2506" s="142">
        <f t="shared" si="195"/>
        <v>410</v>
      </c>
      <c r="P2506" s="2">
        <v>205</v>
      </c>
      <c r="Q2506" s="2">
        <v>205</v>
      </c>
      <c r="R2506" s="143" t="e">
        <f t="shared" si="196"/>
        <v>#DIV/0!</v>
      </c>
      <c r="S2506" s="143" t="e">
        <f t="shared" si="197"/>
        <v>#DIV/0!</v>
      </c>
      <c r="T2506" s="144">
        <f>IF(P2506="nio",0,IF(P2506&gt;0,VLOOKUP(K2506,'3-Productie normen'!A:W,VLOOKUP(P2506,'3-Productie normen'!$B$37:$C$59,2,FALSE),FALSE)))/VLOOKUP(B2506,'2-Kosten per locatie'!$A$11:$C$31,3,FALSE)</f>
        <v>0</v>
      </c>
      <c r="U2506" s="144">
        <f t="shared" si="198"/>
        <v>0</v>
      </c>
      <c r="V2506" s="145" t="str">
        <f>VLOOKUP(K2506,'3-Productie normen'!A:AG,29,FALSE)</f>
        <v>S</v>
      </c>
      <c r="W2506" s="145"/>
      <c r="X2506" s="146"/>
      <c r="Y2506" s="147">
        <f t="shared" si="199"/>
        <v>414.1</v>
      </c>
    </row>
    <row r="2507" spans="1:25" s="148" customFormat="1" ht="13.9" customHeight="1">
      <c r="A2507" s="137">
        <v>3361</v>
      </c>
      <c r="B2507" s="138" t="s">
        <v>3151</v>
      </c>
      <c r="C2507" s="138" t="s">
        <v>3152</v>
      </c>
      <c r="D2507" s="138"/>
      <c r="E2507" s="2">
        <v>0</v>
      </c>
      <c r="F2507" s="2" t="s">
        <v>746</v>
      </c>
      <c r="G2507" s="2" t="s">
        <v>3405</v>
      </c>
      <c r="H2507" s="2" t="s">
        <v>246</v>
      </c>
      <c r="I2507" s="139" t="s">
        <v>46</v>
      </c>
      <c r="J2507" s="139" t="s">
        <v>323</v>
      </c>
      <c r="K2507" s="139" t="s">
        <v>321</v>
      </c>
      <c r="L2507" s="139" t="s">
        <v>314</v>
      </c>
      <c r="M2507" s="140"/>
      <c r="N2507" s="141">
        <v>1.02</v>
      </c>
      <c r="O2507" s="142">
        <f t="shared" si="195"/>
        <v>410</v>
      </c>
      <c r="P2507" s="2">
        <v>205</v>
      </c>
      <c r="Q2507" s="2">
        <v>205</v>
      </c>
      <c r="R2507" s="143" t="e">
        <f t="shared" si="196"/>
        <v>#DIV/0!</v>
      </c>
      <c r="S2507" s="143" t="e">
        <f t="shared" si="197"/>
        <v>#DIV/0!</v>
      </c>
      <c r="T2507" s="144">
        <f>IF(P2507="nio",0,IF(P2507&gt;0,VLOOKUP(K2507,'3-Productie normen'!A:W,VLOOKUP(P2507,'3-Productie normen'!$B$37:$C$59,2,FALSE),FALSE)))/VLOOKUP(B2507,'2-Kosten per locatie'!$A$11:$C$31,3,FALSE)</f>
        <v>0</v>
      </c>
      <c r="U2507" s="144">
        <f t="shared" si="198"/>
        <v>0</v>
      </c>
      <c r="V2507" s="145" t="str">
        <f>VLOOKUP(K2507,'3-Productie normen'!A:AG,29,FALSE)</f>
        <v>S</v>
      </c>
      <c r="W2507" s="145"/>
      <c r="X2507" s="146"/>
      <c r="Y2507" s="147">
        <f t="shared" si="199"/>
        <v>418.2</v>
      </c>
    </row>
    <row r="2508" spans="1:25" s="148" customFormat="1" ht="13.9" customHeight="1">
      <c r="A2508" s="137">
        <v>3362</v>
      </c>
      <c r="B2508" s="138" t="s">
        <v>3151</v>
      </c>
      <c r="C2508" s="138" t="s">
        <v>3152</v>
      </c>
      <c r="D2508" s="138"/>
      <c r="E2508" s="2">
        <v>0</v>
      </c>
      <c r="F2508" s="2" t="s">
        <v>746</v>
      </c>
      <c r="G2508" s="2" t="s">
        <v>3406</v>
      </c>
      <c r="H2508" s="2" t="s">
        <v>3407</v>
      </c>
      <c r="I2508" s="139" t="s">
        <v>350</v>
      </c>
      <c r="J2508" s="139" t="s">
        <v>351</v>
      </c>
      <c r="K2508" s="139" t="s">
        <v>612</v>
      </c>
      <c r="L2508" s="139" t="s">
        <v>298</v>
      </c>
      <c r="M2508" s="140" t="s">
        <v>8160</v>
      </c>
      <c r="N2508" s="141">
        <v>69.83</v>
      </c>
      <c r="O2508" s="142">
        <f t="shared" si="195"/>
        <v>205</v>
      </c>
      <c r="P2508" s="2">
        <v>205</v>
      </c>
      <c r="Q2508" s="2"/>
      <c r="R2508" s="143" t="e">
        <f t="shared" si="196"/>
        <v>#DIV/0!</v>
      </c>
      <c r="S2508" s="143">
        <f t="shared" si="197"/>
        <v>0</v>
      </c>
      <c r="T2508" s="144">
        <f>IF(P2508="nio",0,IF(P2508&gt;0,VLOOKUP(K2508,'3-Productie normen'!A:W,VLOOKUP(P2508,'3-Productie normen'!$B$37:$C$59,2,FALSE),FALSE)))/VLOOKUP(B2508,'2-Kosten per locatie'!$A$11:$C$31,3,FALSE)</f>
        <v>0</v>
      </c>
      <c r="U2508" s="144">
        <f t="shared" si="198"/>
        <v>0</v>
      </c>
      <c r="V2508" s="145" t="str">
        <f>VLOOKUP(K2508,'3-Productie normen'!A:AG,29,FALSE)</f>
        <v>L</v>
      </c>
      <c r="W2508" s="145"/>
      <c r="X2508" s="146"/>
      <c r="Y2508" s="147">
        <f t="shared" si="199"/>
        <v>14315.15</v>
      </c>
    </row>
    <row r="2509" spans="1:25" s="148" customFormat="1" ht="13.9" customHeight="1">
      <c r="A2509" s="137">
        <v>3363</v>
      </c>
      <c r="B2509" s="138" t="s">
        <v>3151</v>
      </c>
      <c r="C2509" s="138" t="s">
        <v>3152</v>
      </c>
      <c r="D2509" s="138"/>
      <c r="E2509" s="2">
        <v>0</v>
      </c>
      <c r="F2509" s="2" t="s">
        <v>746</v>
      </c>
      <c r="G2509" s="2" t="s">
        <v>3408</v>
      </c>
      <c r="H2509" s="2" t="s">
        <v>3409</v>
      </c>
      <c r="I2509" s="139" t="s">
        <v>277</v>
      </c>
      <c r="J2509" s="139" t="s">
        <v>52</v>
      </c>
      <c r="K2509" s="139" t="s">
        <v>417</v>
      </c>
      <c r="L2509" s="139" t="s">
        <v>1421</v>
      </c>
      <c r="M2509" s="140"/>
      <c r="N2509" s="141">
        <v>11.87</v>
      </c>
      <c r="O2509" s="142">
        <f t="shared" si="195"/>
        <v>123</v>
      </c>
      <c r="P2509" s="2">
        <v>123</v>
      </c>
      <c r="Q2509" s="2"/>
      <c r="R2509" s="143" t="e">
        <f t="shared" si="196"/>
        <v>#DIV/0!</v>
      </c>
      <c r="S2509" s="143">
        <f t="shared" si="197"/>
        <v>0</v>
      </c>
      <c r="T2509" s="144">
        <f>IF(P2509="nio",0,IF(P2509&gt;0,VLOOKUP(K2509,'3-Productie normen'!A:W,VLOOKUP(P2509,'3-Productie normen'!$B$37:$C$59,2,FALSE),FALSE)))/VLOOKUP(B2509,'2-Kosten per locatie'!$A$11:$C$31,3,FALSE)</f>
        <v>0</v>
      </c>
      <c r="U2509" s="144">
        <f t="shared" si="198"/>
        <v>0</v>
      </c>
      <c r="V2509" s="145" t="str">
        <f>VLOOKUP(K2509,'3-Productie normen'!A:AG,29,FALSE)</f>
        <v>B</v>
      </c>
      <c r="W2509" s="145"/>
      <c r="X2509" s="146"/>
      <c r="Y2509" s="147">
        <f t="shared" si="199"/>
        <v>1460.01</v>
      </c>
    </row>
    <row r="2510" spans="1:25" s="148" customFormat="1" ht="13.9" customHeight="1">
      <c r="A2510" s="137">
        <v>3364</v>
      </c>
      <c r="B2510" s="138" t="s">
        <v>3151</v>
      </c>
      <c r="C2510" s="138" t="s">
        <v>3152</v>
      </c>
      <c r="D2510" s="138"/>
      <c r="E2510" s="2">
        <v>0</v>
      </c>
      <c r="F2510" s="2" t="s">
        <v>746</v>
      </c>
      <c r="G2510" s="2" t="s">
        <v>3410</v>
      </c>
      <c r="H2510" s="2" t="s">
        <v>2202</v>
      </c>
      <c r="I2510" s="139" t="s">
        <v>350</v>
      </c>
      <c r="J2510" s="139" t="s">
        <v>351</v>
      </c>
      <c r="K2510" s="139" t="s">
        <v>612</v>
      </c>
      <c r="L2510" s="139" t="s">
        <v>298</v>
      </c>
      <c r="M2510" s="140" t="s">
        <v>8160</v>
      </c>
      <c r="N2510" s="141">
        <v>51.83</v>
      </c>
      <c r="O2510" s="142">
        <f t="shared" si="195"/>
        <v>205</v>
      </c>
      <c r="P2510" s="2">
        <v>205</v>
      </c>
      <c r="Q2510" s="2"/>
      <c r="R2510" s="143" t="e">
        <f t="shared" si="196"/>
        <v>#DIV/0!</v>
      </c>
      <c r="S2510" s="143">
        <f t="shared" si="197"/>
        <v>0</v>
      </c>
      <c r="T2510" s="144">
        <f>IF(P2510="nio",0,IF(P2510&gt;0,VLOOKUP(K2510,'3-Productie normen'!A:W,VLOOKUP(P2510,'3-Productie normen'!$B$37:$C$59,2,FALSE),FALSE)))/VLOOKUP(B2510,'2-Kosten per locatie'!$A$11:$C$31,3,FALSE)</f>
        <v>0</v>
      </c>
      <c r="U2510" s="144">
        <f t="shared" si="198"/>
        <v>0</v>
      </c>
      <c r="V2510" s="145" t="str">
        <f>VLOOKUP(K2510,'3-Productie normen'!A:AG,29,FALSE)</f>
        <v>L</v>
      </c>
      <c r="W2510" s="145"/>
      <c r="X2510" s="146"/>
      <c r="Y2510" s="147">
        <f t="shared" si="199"/>
        <v>10625.15</v>
      </c>
    </row>
    <row r="2511" spans="1:25" s="148" customFormat="1" ht="13.9" customHeight="1">
      <c r="A2511" s="137">
        <v>3365</v>
      </c>
      <c r="B2511" s="138" t="s">
        <v>3151</v>
      </c>
      <c r="C2511" s="138" t="s">
        <v>3152</v>
      </c>
      <c r="D2511" s="138"/>
      <c r="E2511" s="2">
        <v>0</v>
      </c>
      <c r="F2511" s="2" t="s">
        <v>746</v>
      </c>
      <c r="G2511" s="2" t="s">
        <v>3411</v>
      </c>
      <c r="H2511" s="2" t="s">
        <v>1939</v>
      </c>
      <c r="I2511" s="139" t="s">
        <v>350</v>
      </c>
      <c r="J2511" s="139" t="s">
        <v>351</v>
      </c>
      <c r="K2511" s="139" t="s">
        <v>612</v>
      </c>
      <c r="L2511" s="139" t="s">
        <v>298</v>
      </c>
      <c r="M2511" s="140" t="s">
        <v>8160</v>
      </c>
      <c r="N2511" s="141">
        <v>13.9</v>
      </c>
      <c r="O2511" s="142">
        <f t="shared" si="195"/>
        <v>205</v>
      </c>
      <c r="P2511" s="2">
        <v>205</v>
      </c>
      <c r="Q2511" s="2"/>
      <c r="R2511" s="143" t="e">
        <f t="shared" si="196"/>
        <v>#DIV/0!</v>
      </c>
      <c r="S2511" s="143">
        <f t="shared" si="197"/>
        <v>0</v>
      </c>
      <c r="T2511" s="144">
        <f>IF(P2511="nio",0,IF(P2511&gt;0,VLOOKUP(K2511,'3-Productie normen'!A:W,VLOOKUP(P2511,'3-Productie normen'!$B$37:$C$59,2,FALSE),FALSE)))/VLOOKUP(B2511,'2-Kosten per locatie'!$A$11:$C$31,3,FALSE)</f>
        <v>0</v>
      </c>
      <c r="U2511" s="144">
        <f t="shared" si="198"/>
        <v>0</v>
      </c>
      <c r="V2511" s="145" t="str">
        <f>VLOOKUP(K2511,'3-Productie normen'!A:AG,29,FALSE)</f>
        <v>L</v>
      </c>
      <c r="W2511" s="145"/>
      <c r="X2511" s="146"/>
      <c r="Y2511" s="147">
        <f t="shared" si="199"/>
        <v>2849.5</v>
      </c>
    </row>
    <row r="2512" spans="1:25" s="148" customFormat="1" ht="13.9" customHeight="1">
      <c r="A2512" s="137">
        <v>3366</v>
      </c>
      <c r="B2512" s="138" t="s">
        <v>3151</v>
      </c>
      <c r="C2512" s="138" t="s">
        <v>3152</v>
      </c>
      <c r="D2512" s="138"/>
      <c r="E2512" s="2">
        <v>0</v>
      </c>
      <c r="F2512" s="2" t="s">
        <v>746</v>
      </c>
      <c r="G2512" s="2" t="s">
        <v>3412</v>
      </c>
      <c r="H2512" s="2" t="s">
        <v>2735</v>
      </c>
      <c r="I2512" s="139" t="s">
        <v>267</v>
      </c>
      <c r="J2512" s="139" t="s">
        <v>283</v>
      </c>
      <c r="K2512" s="139" t="s">
        <v>267</v>
      </c>
      <c r="L2512" s="139" t="s">
        <v>298</v>
      </c>
      <c r="M2512" s="140" t="s">
        <v>8160</v>
      </c>
      <c r="N2512" s="141">
        <v>13.9</v>
      </c>
      <c r="O2512" s="142">
        <f t="shared" si="195"/>
        <v>2</v>
      </c>
      <c r="P2512" s="2">
        <v>2</v>
      </c>
      <c r="Q2512" s="2"/>
      <c r="R2512" s="143" t="e">
        <f t="shared" si="196"/>
        <v>#DIV/0!</v>
      </c>
      <c r="S2512" s="143">
        <f t="shared" si="197"/>
        <v>0</v>
      </c>
      <c r="T2512" s="144">
        <f>IF(P2512="nio",0,IF(P2512&gt;0,VLOOKUP(K2512,'3-Productie normen'!A:W,VLOOKUP(P2512,'3-Productie normen'!$B$37:$C$59,2,FALSE),FALSE)))/VLOOKUP(B2512,'2-Kosten per locatie'!$A$11:$C$31,3,FALSE)</f>
        <v>0</v>
      </c>
      <c r="U2512" s="144">
        <f t="shared" si="198"/>
        <v>0</v>
      </c>
      <c r="V2512" s="145" t="str">
        <f>VLOOKUP(K2512,'3-Productie normen'!A:AG,29,FALSE)</f>
        <v>V</v>
      </c>
      <c r="W2512" s="145"/>
      <c r="X2512" s="146"/>
      <c r="Y2512" s="147">
        <f t="shared" si="199"/>
        <v>27.8</v>
      </c>
    </row>
    <row r="2513" spans="1:25" s="148" customFormat="1" ht="13.9" customHeight="1">
      <c r="A2513" s="137">
        <v>3367</v>
      </c>
      <c r="B2513" s="138" t="s">
        <v>3151</v>
      </c>
      <c r="C2513" s="138" t="s">
        <v>3152</v>
      </c>
      <c r="D2513" s="138"/>
      <c r="E2513" s="2">
        <v>0</v>
      </c>
      <c r="F2513" s="2" t="s">
        <v>746</v>
      </c>
      <c r="G2513" s="2" t="s">
        <v>3413</v>
      </c>
      <c r="H2513" s="2" t="s">
        <v>2737</v>
      </c>
      <c r="I2513" s="139" t="s">
        <v>267</v>
      </c>
      <c r="J2513" s="139" t="s">
        <v>267</v>
      </c>
      <c r="K2513" s="139" t="s">
        <v>267</v>
      </c>
      <c r="L2513" s="139" t="s">
        <v>298</v>
      </c>
      <c r="M2513" s="140" t="s">
        <v>8160</v>
      </c>
      <c r="N2513" s="141">
        <v>22.6</v>
      </c>
      <c r="O2513" s="142">
        <f t="shared" si="195"/>
        <v>2</v>
      </c>
      <c r="P2513" s="2">
        <v>2</v>
      </c>
      <c r="Q2513" s="2"/>
      <c r="R2513" s="143" t="e">
        <f t="shared" si="196"/>
        <v>#DIV/0!</v>
      </c>
      <c r="S2513" s="143">
        <f t="shared" si="197"/>
        <v>0</v>
      </c>
      <c r="T2513" s="144">
        <f>IF(P2513="nio",0,IF(P2513&gt;0,VLOOKUP(K2513,'3-Productie normen'!A:W,VLOOKUP(P2513,'3-Productie normen'!$B$37:$C$59,2,FALSE),FALSE)))/VLOOKUP(B2513,'2-Kosten per locatie'!$A$11:$C$31,3,FALSE)</f>
        <v>0</v>
      </c>
      <c r="U2513" s="144">
        <f t="shared" si="198"/>
        <v>0</v>
      </c>
      <c r="V2513" s="145" t="str">
        <f>VLOOKUP(K2513,'3-Productie normen'!A:AG,29,FALSE)</f>
        <v>V</v>
      </c>
      <c r="W2513" s="145"/>
      <c r="X2513" s="146"/>
      <c r="Y2513" s="147">
        <f t="shared" si="199"/>
        <v>45.2</v>
      </c>
    </row>
    <row r="2514" spans="1:25" s="148" customFormat="1" ht="13.9" customHeight="1">
      <c r="A2514" s="137">
        <v>3368</v>
      </c>
      <c r="B2514" s="138" t="s">
        <v>3151</v>
      </c>
      <c r="C2514" s="138" t="s">
        <v>3152</v>
      </c>
      <c r="D2514" s="138"/>
      <c r="E2514" s="2">
        <v>0</v>
      </c>
      <c r="F2514" s="2" t="s">
        <v>746</v>
      </c>
      <c r="G2514" s="2" t="s">
        <v>3413</v>
      </c>
      <c r="H2514" s="2" t="s">
        <v>3414</v>
      </c>
      <c r="I2514" s="139" t="s">
        <v>350</v>
      </c>
      <c r="J2514" s="139" t="s">
        <v>351</v>
      </c>
      <c r="K2514" s="139" t="s">
        <v>612</v>
      </c>
      <c r="L2514" s="139" t="s">
        <v>298</v>
      </c>
      <c r="M2514" s="140" t="s">
        <v>8160</v>
      </c>
      <c r="N2514" s="141">
        <v>51.83</v>
      </c>
      <c r="O2514" s="142">
        <f t="shared" si="195"/>
        <v>205</v>
      </c>
      <c r="P2514" s="2">
        <v>205</v>
      </c>
      <c r="Q2514" s="2"/>
      <c r="R2514" s="143" t="e">
        <f t="shared" si="196"/>
        <v>#DIV/0!</v>
      </c>
      <c r="S2514" s="143">
        <f t="shared" si="197"/>
        <v>0</v>
      </c>
      <c r="T2514" s="144">
        <f>IF(P2514="nio",0,IF(P2514&gt;0,VLOOKUP(K2514,'3-Productie normen'!A:W,VLOOKUP(P2514,'3-Productie normen'!$B$37:$C$59,2,FALSE),FALSE)))/VLOOKUP(B2514,'2-Kosten per locatie'!$A$11:$C$31,3,FALSE)</f>
        <v>0</v>
      </c>
      <c r="U2514" s="144">
        <f t="shared" si="198"/>
        <v>0</v>
      </c>
      <c r="V2514" s="145" t="str">
        <f>VLOOKUP(K2514,'3-Productie normen'!A:AG,29,FALSE)</f>
        <v>L</v>
      </c>
      <c r="W2514" s="145"/>
      <c r="X2514" s="146"/>
      <c r="Y2514" s="147">
        <f t="shared" si="199"/>
        <v>10625.15</v>
      </c>
    </row>
    <row r="2515" spans="1:25" s="148" customFormat="1" ht="13.9" customHeight="1">
      <c r="A2515" s="137">
        <v>3369</v>
      </c>
      <c r="B2515" s="138" t="s">
        <v>3151</v>
      </c>
      <c r="C2515" s="138" t="s">
        <v>3152</v>
      </c>
      <c r="D2515" s="138"/>
      <c r="E2515" s="2">
        <v>0</v>
      </c>
      <c r="F2515" s="2" t="s">
        <v>746</v>
      </c>
      <c r="G2515" s="2" t="s">
        <v>3415</v>
      </c>
      <c r="H2515" s="2" t="s">
        <v>2727</v>
      </c>
      <c r="I2515" s="139" t="s">
        <v>277</v>
      </c>
      <c r="J2515" s="139" t="s">
        <v>277</v>
      </c>
      <c r="K2515" s="139" t="s">
        <v>478</v>
      </c>
      <c r="L2515" s="139" t="s">
        <v>1421</v>
      </c>
      <c r="M2515" s="140"/>
      <c r="N2515" s="141">
        <v>15.04</v>
      </c>
      <c r="O2515" s="142">
        <f t="shared" si="195"/>
        <v>123</v>
      </c>
      <c r="P2515" s="2">
        <v>123</v>
      </c>
      <c r="Q2515" s="2"/>
      <c r="R2515" s="143" t="e">
        <f t="shared" si="196"/>
        <v>#DIV/0!</v>
      </c>
      <c r="S2515" s="143">
        <f t="shared" si="197"/>
        <v>0</v>
      </c>
      <c r="T2515" s="144">
        <f>IF(P2515="nio",0,IF(P2515&gt;0,VLOOKUP(K2515,'3-Productie normen'!A:W,VLOOKUP(P2515,'3-Productie normen'!$B$37:$C$59,2,FALSE),FALSE)))/VLOOKUP(B2515,'2-Kosten per locatie'!$A$11:$C$31,3,FALSE)</f>
        <v>0</v>
      </c>
      <c r="U2515" s="144">
        <f t="shared" si="198"/>
        <v>0</v>
      </c>
      <c r="V2515" s="145" t="str">
        <f>VLOOKUP(K2515,'3-Productie normen'!A:AG,29,FALSE)</f>
        <v>B</v>
      </c>
      <c r="W2515" s="145"/>
      <c r="X2515" s="146"/>
      <c r="Y2515" s="147">
        <f t="shared" si="199"/>
        <v>1849.9199999999998</v>
      </c>
    </row>
    <row r="2516" spans="1:25" s="148" customFormat="1" ht="13.9" customHeight="1">
      <c r="A2516" s="137">
        <v>3370</v>
      </c>
      <c r="B2516" s="138" t="s">
        <v>3151</v>
      </c>
      <c r="C2516" s="138" t="s">
        <v>3152</v>
      </c>
      <c r="D2516" s="138"/>
      <c r="E2516" s="2">
        <v>0</v>
      </c>
      <c r="F2516" s="2" t="s">
        <v>746</v>
      </c>
      <c r="G2516" s="2" t="s">
        <v>3416</v>
      </c>
      <c r="H2516" s="2" t="s">
        <v>3417</v>
      </c>
      <c r="I2516" s="139" t="s">
        <v>350</v>
      </c>
      <c r="J2516" s="139" t="s">
        <v>351</v>
      </c>
      <c r="K2516" s="139" t="s">
        <v>612</v>
      </c>
      <c r="L2516" s="139" t="s">
        <v>298</v>
      </c>
      <c r="M2516" s="140" t="s">
        <v>8160</v>
      </c>
      <c r="N2516" s="141">
        <v>71.209999999999994</v>
      </c>
      <c r="O2516" s="142">
        <f t="shared" si="195"/>
        <v>205</v>
      </c>
      <c r="P2516" s="2">
        <v>205</v>
      </c>
      <c r="Q2516" s="2"/>
      <c r="R2516" s="143" t="e">
        <f t="shared" si="196"/>
        <v>#DIV/0!</v>
      </c>
      <c r="S2516" s="143">
        <f t="shared" si="197"/>
        <v>0</v>
      </c>
      <c r="T2516" s="144">
        <f>IF(P2516="nio",0,IF(P2516&gt;0,VLOOKUP(K2516,'3-Productie normen'!A:W,VLOOKUP(P2516,'3-Productie normen'!$B$37:$C$59,2,FALSE),FALSE)))/VLOOKUP(B2516,'2-Kosten per locatie'!$A$11:$C$31,3,FALSE)</f>
        <v>0</v>
      </c>
      <c r="U2516" s="144">
        <f t="shared" si="198"/>
        <v>0</v>
      </c>
      <c r="V2516" s="145" t="str">
        <f>VLOOKUP(K2516,'3-Productie normen'!A:AG,29,FALSE)</f>
        <v>L</v>
      </c>
      <c r="W2516" s="145"/>
      <c r="X2516" s="146"/>
      <c r="Y2516" s="147">
        <f t="shared" si="199"/>
        <v>14598.05</v>
      </c>
    </row>
    <row r="2517" spans="1:25" s="148" customFormat="1" ht="13.9" customHeight="1">
      <c r="A2517" s="137">
        <v>3371</v>
      </c>
      <c r="B2517" s="138" t="s">
        <v>3151</v>
      </c>
      <c r="C2517" s="138" t="s">
        <v>3152</v>
      </c>
      <c r="D2517" s="138"/>
      <c r="E2517" s="2">
        <v>0</v>
      </c>
      <c r="F2517" s="2" t="s">
        <v>746</v>
      </c>
      <c r="G2517" s="2" t="s">
        <v>3418</v>
      </c>
      <c r="H2517" s="2" t="s">
        <v>1954</v>
      </c>
      <c r="I2517" s="139" t="s">
        <v>350</v>
      </c>
      <c r="J2517" s="139" t="s">
        <v>351</v>
      </c>
      <c r="K2517" s="139" t="s">
        <v>612</v>
      </c>
      <c r="L2517" s="139" t="s">
        <v>298</v>
      </c>
      <c r="M2517" s="140" t="s">
        <v>8160</v>
      </c>
      <c r="N2517" s="141">
        <v>46.15</v>
      </c>
      <c r="O2517" s="142">
        <f t="shared" si="195"/>
        <v>205</v>
      </c>
      <c r="P2517" s="2">
        <v>205</v>
      </c>
      <c r="Q2517" s="2"/>
      <c r="R2517" s="143" t="e">
        <f t="shared" si="196"/>
        <v>#DIV/0!</v>
      </c>
      <c r="S2517" s="143">
        <f t="shared" si="197"/>
        <v>0</v>
      </c>
      <c r="T2517" s="144">
        <f>IF(P2517="nio",0,IF(P2517&gt;0,VLOOKUP(K2517,'3-Productie normen'!A:W,VLOOKUP(P2517,'3-Productie normen'!$B$37:$C$59,2,FALSE),FALSE)))/VLOOKUP(B2517,'2-Kosten per locatie'!$A$11:$C$31,3,FALSE)</f>
        <v>0</v>
      </c>
      <c r="U2517" s="144">
        <f t="shared" si="198"/>
        <v>0</v>
      </c>
      <c r="V2517" s="145" t="str">
        <f>VLOOKUP(K2517,'3-Productie normen'!A:AG,29,FALSE)</f>
        <v>L</v>
      </c>
      <c r="W2517" s="145"/>
      <c r="X2517" s="146"/>
      <c r="Y2517" s="147">
        <f t="shared" si="199"/>
        <v>9460.75</v>
      </c>
    </row>
    <row r="2518" spans="1:25" s="148" customFormat="1" ht="13.9" customHeight="1">
      <c r="A2518" s="137">
        <v>3372</v>
      </c>
      <c r="B2518" s="138" t="s">
        <v>3151</v>
      </c>
      <c r="C2518" s="138" t="s">
        <v>3152</v>
      </c>
      <c r="D2518" s="138"/>
      <c r="E2518" s="2">
        <v>0</v>
      </c>
      <c r="F2518" s="2" t="s">
        <v>746</v>
      </c>
      <c r="G2518" s="2" t="s">
        <v>3419</v>
      </c>
      <c r="H2518" s="2" t="s">
        <v>1966</v>
      </c>
      <c r="I2518" s="139" t="s">
        <v>350</v>
      </c>
      <c r="J2518" s="139" t="s">
        <v>351</v>
      </c>
      <c r="K2518" s="139" t="s">
        <v>612</v>
      </c>
      <c r="L2518" s="139" t="s">
        <v>298</v>
      </c>
      <c r="M2518" s="140" t="s">
        <v>8160</v>
      </c>
      <c r="N2518" s="141">
        <v>52.73</v>
      </c>
      <c r="O2518" s="142">
        <f t="shared" si="195"/>
        <v>205</v>
      </c>
      <c r="P2518" s="2">
        <v>205</v>
      </c>
      <c r="Q2518" s="2"/>
      <c r="R2518" s="143" t="e">
        <f t="shared" si="196"/>
        <v>#DIV/0!</v>
      </c>
      <c r="S2518" s="143">
        <f t="shared" si="197"/>
        <v>0</v>
      </c>
      <c r="T2518" s="144">
        <f>IF(P2518="nio",0,IF(P2518&gt;0,VLOOKUP(K2518,'3-Productie normen'!A:W,VLOOKUP(P2518,'3-Productie normen'!$B$37:$C$59,2,FALSE),FALSE)))/VLOOKUP(B2518,'2-Kosten per locatie'!$A$11:$C$31,3,FALSE)</f>
        <v>0</v>
      </c>
      <c r="U2518" s="144">
        <f t="shared" si="198"/>
        <v>0</v>
      </c>
      <c r="V2518" s="145" t="str">
        <f>VLOOKUP(K2518,'3-Productie normen'!A:AG,29,FALSE)</f>
        <v>L</v>
      </c>
      <c r="W2518" s="145"/>
      <c r="X2518" s="146"/>
      <c r="Y2518" s="147">
        <f t="shared" si="199"/>
        <v>10809.65</v>
      </c>
    </row>
    <row r="2519" spans="1:25" s="148" customFormat="1" ht="13.9" customHeight="1">
      <c r="A2519" s="137">
        <v>3373</v>
      </c>
      <c r="B2519" s="138" t="s">
        <v>3151</v>
      </c>
      <c r="C2519" s="138" t="s">
        <v>3152</v>
      </c>
      <c r="D2519" s="138"/>
      <c r="E2519" s="2">
        <v>0</v>
      </c>
      <c r="F2519" s="2" t="s">
        <v>746</v>
      </c>
      <c r="G2519" s="2" t="s">
        <v>3420</v>
      </c>
      <c r="H2519" s="2" t="s">
        <v>2196</v>
      </c>
      <c r="I2519" s="139" t="s">
        <v>350</v>
      </c>
      <c r="J2519" s="139" t="s">
        <v>351</v>
      </c>
      <c r="K2519" s="139" t="s">
        <v>612</v>
      </c>
      <c r="L2519" s="139" t="s">
        <v>298</v>
      </c>
      <c r="M2519" s="140" t="s">
        <v>8160</v>
      </c>
      <c r="N2519" s="141">
        <v>59.24</v>
      </c>
      <c r="O2519" s="142">
        <f t="shared" si="195"/>
        <v>205</v>
      </c>
      <c r="P2519" s="2">
        <v>205</v>
      </c>
      <c r="Q2519" s="2"/>
      <c r="R2519" s="143" t="e">
        <f t="shared" si="196"/>
        <v>#DIV/0!</v>
      </c>
      <c r="S2519" s="143">
        <f t="shared" si="197"/>
        <v>0</v>
      </c>
      <c r="T2519" s="144">
        <f>IF(P2519="nio",0,IF(P2519&gt;0,VLOOKUP(K2519,'3-Productie normen'!A:W,VLOOKUP(P2519,'3-Productie normen'!$B$37:$C$59,2,FALSE),FALSE)))/VLOOKUP(B2519,'2-Kosten per locatie'!$A$11:$C$31,3,FALSE)</f>
        <v>0</v>
      </c>
      <c r="U2519" s="144">
        <f t="shared" si="198"/>
        <v>0</v>
      </c>
      <c r="V2519" s="145" t="str">
        <f>VLOOKUP(K2519,'3-Productie normen'!A:AG,29,FALSE)</f>
        <v>L</v>
      </c>
      <c r="W2519" s="145"/>
      <c r="X2519" s="146"/>
      <c r="Y2519" s="147">
        <f t="shared" si="199"/>
        <v>12144.2</v>
      </c>
    </row>
    <row r="2520" spans="1:25" s="148" customFormat="1" ht="13.9" customHeight="1">
      <c r="A2520" s="137">
        <v>3374</v>
      </c>
      <c r="B2520" s="138" t="s">
        <v>3151</v>
      </c>
      <c r="C2520" s="138" t="s">
        <v>3152</v>
      </c>
      <c r="D2520" s="138"/>
      <c r="E2520" s="2">
        <v>0</v>
      </c>
      <c r="F2520" s="2" t="s">
        <v>746</v>
      </c>
      <c r="G2520" s="2" t="s">
        <v>3421</v>
      </c>
      <c r="H2520" s="2" t="s">
        <v>3422</v>
      </c>
      <c r="I2520" s="139" t="s">
        <v>350</v>
      </c>
      <c r="J2520" s="139" t="s">
        <v>351</v>
      </c>
      <c r="K2520" s="139" t="s">
        <v>612</v>
      </c>
      <c r="L2520" s="139" t="s">
        <v>298</v>
      </c>
      <c r="M2520" s="140" t="s">
        <v>8160</v>
      </c>
      <c r="N2520" s="141">
        <v>59.3</v>
      </c>
      <c r="O2520" s="142">
        <f t="shared" si="195"/>
        <v>205</v>
      </c>
      <c r="P2520" s="2">
        <v>205</v>
      </c>
      <c r="Q2520" s="2"/>
      <c r="R2520" s="143" t="e">
        <f t="shared" si="196"/>
        <v>#DIV/0!</v>
      </c>
      <c r="S2520" s="143">
        <f t="shared" si="197"/>
        <v>0</v>
      </c>
      <c r="T2520" s="144">
        <f>IF(P2520="nio",0,IF(P2520&gt;0,VLOOKUP(K2520,'3-Productie normen'!A:W,VLOOKUP(P2520,'3-Productie normen'!$B$37:$C$59,2,FALSE),FALSE)))/VLOOKUP(B2520,'2-Kosten per locatie'!$A$11:$C$31,3,FALSE)</f>
        <v>0</v>
      </c>
      <c r="U2520" s="144">
        <f t="shared" si="198"/>
        <v>0</v>
      </c>
      <c r="V2520" s="145" t="str">
        <f>VLOOKUP(K2520,'3-Productie normen'!A:AG,29,FALSE)</f>
        <v>L</v>
      </c>
      <c r="W2520" s="145"/>
      <c r="X2520" s="146"/>
      <c r="Y2520" s="147">
        <f t="shared" si="199"/>
        <v>12156.5</v>
      </c>
    </row>
    <row r="2521" spans="1:25" s="148" customFormat="1" ht="13.9" customHeight="1">
      <c r="A2521" s="137">
        <v>3375</v>
      </c>
      <c r="B2521" s="138" t="s">
        <v>3151</v>
      </c>
      <c r="C2521" s="138" t="s">
        <v>3152</v>
      </c>
      <c r="D2521" s="138"/>
      <c r="E2521" s="2">
        <v>0</v>
      </c>
      <c r="F2521" s="2" t="s">
        <v>746</v>
      </c>
      <c r="G2521" s="2" t="s">
        <v>3423</v>
      </c>
      <c r="H2521" s="2" t="s">
        <v>3424</v>
      </c>
      <c r="I2521" s="139" t="s">
        <v>350</v>
      </c>
      <c r="J2521" s="139" t="s">
        <v>351</v>
      </c>
      <c r="K2521" s="139" t="s">
        <v>612</v>
      </c>
      <c r="L2521" s="139" t="s">
        <v>298</v>
      </c>
      <c r="M2521" s="140" t="s">
        <v>8160</v>
      </c>
      <c r="N2521" s="141">
        <v>59.56</v>
      </c>
      <c r="O2521" s="142">
        <f t="shared" si="195"/>
        <v>205</v>
      </c>
      <c r="P2521" s="2">
        <v>205</v>
      </c>
      <c r="Q2521" s="2"/>
      <c r="R2521" s="143" t="e">
        <f t="shared" si="196"/>
        <v>#DIV/0!</v>
      </c>
      <c r="S2521" s="143">
        <f t="shared" si="197"/>
        <v>0</v>
      </c>
      <c r="T2521" s="144">
        <f>IF(P2521="nio",0,IF(P2521&gt;0,VLOOKUP(K2521,'3-Productie normen'!A:W,VLOOKUP(P2521,'3-Productie normen'!$B$37:$C$59,2,FALSE),FALSE)))/VLOOKUP(B2521,'2-Kosten per locatie'!$A$11:$C$31,3,FALSE)</f>
        <v>0</v>
      </c>
      <c r="U2521" s="144">
        <f t="shared" si="198"/>
        <v>0</v>
      </c>
      <c r="V2521" s="145" t="str">
        <f>VLOOKUP(K2521,'3-Productie normen'!A:AG,29,FALSE)</f>
        <v>L</v>
      </c>
      <c r="W2521" s="145"/>
      <c r="X2521" s="146"/>
      <c r="Y2521" s="147">
        <f t="shared" si="199"/>
        <v>12209.800000000001</v>
      </c>
    </row>
    <row r="2522" spans="1:25" s="148" customFormat="1" ht="13.9" customHeight="1">
      <c r="A2522" s="137">
        <v>3376</v>
      </c>
      <c r="B2522" s="138" t="s">
        <v>3151</v>
      </c>
      <c r="C2522" s="138" t="s">
        <v>3152</v>
      </c>
      <c r="D2522" s="138"/>
      <c r="E2522" s="2">
        <v>0</v>
      </c>
      <c r="F2522" s="2" t="s">
        <v>746</v>
      </c>
      <c r="G2522" s="2" t="s">
        <v>3425</v>
      </c>
      <c r="H2522" s="2" t="s">
        <v>2701</v>
      </c>
      <c r="I2522" s="139" t="s">
        <v>350</v>
      </c>
      <c r="J2522" s="139" t="s">
        <v>351</v>
      </c>
      <c r="K2522" s="139" t="s">
        <v>612</v>
      </c>
      <c r="L2522" s="139" t="s">
        <v>298</v>
      </c>
      <c r="M2522" s="140" t="s">
        <v>8160</v>
      </c>
      <c r="N2522" s="141">
        <v>59.64</v>
      </c>
      <c r="O2522" s="142">
        <f t="shared" si="195"/>
        <v>205</v>
      </c>
      <c r="P2522" s="2">
        <v>205</v>
      </c>
      <c r="Q2522" s="2"/>
      <c r="R2522" s="143" t="e">
        <f t="shared" si="196"/>
        <v>#DIV/0!</v>
      </c>
      <c r="S2522" s="143">
        <f t="shared" si="197"/>
        <v>0</v>
      </c>
      <c r="T2522" s="144">
        <f>IF(P2522="nio",0,IF(P2522&gt;0,VLOOKUP(K2522,'3-Productie normen'!A:W,VLOOKUP(P2522,'3-Productie normen'!$B$37:$C$59,2,FALSE),FALSE)))/VLOOKUP(B2522,'2-Kosten per locatie'!$A$11:$C$31,3,FALSE)</f>
        <v>0</v>
      </c>
      <c r="U2522" s="144">
        <f t="shared" si="198"/>
        <v>0</v>
      </c>
      <c r="V2522" s="145" t="str">
        <f>VLOOKUP(K2522,'3-Productie normen'!A:AG,29,FALSE)</f>
        <v>L</v>
      </c>
      <c r="W2522" s="145"/>
      <c r="X2522" s="146"/>
      <c r="Y2522" s="147">
        <f t="shared" si="199"/>
        <v>12226.2</v>
      </c>
    </row>
    <row r="2523" spans="1:25" s="148" customFormat="1" ht="13.9" customHeight="1">
      <c r="A2523" s="137">
        <v>3377</v>
      </c>
      <c r="B2523" s="138" t="s">
        <v>3151</v>
      </c>
      <c r="C2523" s="138" t="s">
        <v>3152</v>
      </c>
      <c r="D2523" s="138"/>
      <c r="E2523" s="2">
        <v>0</v>
      </c>
      <c r="F2523" s="2" t="s">
        <v>746</v>
      </c>
      <c r="G2523" s="2" t="s">
        <v>3426</v>
      </c>
      <c r="H2523" s="2" t="s">
        <v>2707</v>
      </c>
      <c r="I2523" s="139" t="s">
        <v>277</v>
      </c>
      <c r="J2523" s="139" t="s">
        <v>52</v>
      </c>
      <c r="K2523" s="139" t="s">
        <v>417</v>
      </c>
      <c r="L2523" s="139" t="s">
        <v>1421</v>
      </c>
      <c r="M2523" s="140"/>
      <c r="N2523" s="141">
        <v>14.18</v>
      </c>
      <c r="O2523" s="142">
        <f t="shared" si="195"/>
        <v>123</v>
      </c>
      <c r="P2523" s="2">
        <v>123</v>
      </c>
      <c r="Q2523" s="2"/>
      <c r="R2523" s="143" t="e">
        <f t="shared" si="196"/>
        <v>#DIV/0!</v>
      </c>
      <c r="S2523" s="143">
        <f t="shared" si="197"/>
        <v>0</v>
      </c>
      <c r="T2523" s="144">
        <f>IF(P2523="nio",0,IF(P2523&gt;0,VLOOKUP(K2523,'3-Productie normen'!A:W,VLOOKUP(P2523,'3-Productie normen'!$B$37:$C$59,2,FALSE),FALSE)))/VLOOKUP(B2523,'2-Kosten per locatie'!$A$11:$C$31,3,FALSE)</f>
        <v>0</v>
      </c>
      <c r="U2523" s="144">
        <f t="shared" si="198"/>
        <v>0</v>
      </c>
      <c r="V2523" s="145" t="str">
        <f>VLOOKUP(K2523,'3-Productie normen'!A:AG,29,FALSE)</f>
        <v>B</v>
      </c>
      <c r="W2523" s="145"/>
      <c r="X2523" s="146"/>
      <c r="Y2523" s="147">
        <f t="shared" si="199"/>
        <v>1744.1399999999999</v>
      </c>
    </row>
    <row r="2524" spans="1:25" s="148" customFormat="1" ht="13.9" customHeight="1">
      <c r="A2524" s="137">
        <v>3378</v>
      </c>
      <c r="B2524" s="138" t="s">
        <v>3151</v>
      </c>
      <c r="C2524" s="138" t="s">
        <v>3152</v>
      </c>
      <c r="D2524" s="138"/>
      <c r="E2524" s="2">
        <v>0</v>
      </c>
      <c r="F2524" s="2" t="s">
        <v>746</v>
      </c>
      <c r="G2524" s="2" t="s">
        <v>3427</v>
      </c>
      <c r="H2524" s="2" t="s">
        <v>3428</v>
      </c>
      <c r="I2524" s="139" t="s">
        <v>350</v>
      </c>
      <c r="J2524" s="139" t="s">
        <v>611</v>
      </c>
      <c r="K2524" s="139" t="s">
        <v>612</v>
      </c>
      <c r="L2524" s="139" t="s">
        <v>298</v>
      </c>
      <c r="M2524" s="140" t="s">
        <v>8160</v>
      </c>
      <c r="N2524" s="141">
        <v>74.75</v>
      </c>
      <c r="O2524" s="142">
        <f t="shared" si="195"/>
        <v>205</v>
      </c>
      <c r="P2524" s="2">
        <v>205</v>
      </c>
      <c r="Q2524" s="2"/>
      <c r="R2524" s="143" t="e">
        <f t="shared" si="196"/>
        <v>#DIV/0!</v>
      </c>
      <c r="S2524" s="143">
        <f t="shared" si="197"/>
        <v>0</v>
      </c>
      <c r="T2524" s="144">
        <f>IF(P2524="nio",0,IF(P2524&gt;0,VLOOKUP(K2524,'3-Productie normen'!A:W,VLOOKUP(P2524,'3-Productie normen'!$B$37:$C$59,2,FALSE),FALSE)))/VLOOKUP(B2524,'2-Kosten per locatie'!$A$11:$C$31,3,FALSE)</f>
        <v>0</v>
      </c>
      <c r="U2524" s="144">
        <f t="shared" si="198"/>
        <v>0</v>
      </c>
      <c r="V2524" s="145" t="str">
        <f>VLOOKUP(K2524,'3-Productie normen'!A:AG,29,FALSE)</f>
        <v>L</v>
      </c>
      <c r="W2524" s="145"/>
      <c r="X2524" s="146"/>
      <c r="Y2524" s="147">
        <f t="shared" si="199"/>
        <v>15323.75</v>
      </c>
    </row>
    <row r="2525" spans="1:25" s="148" customFormat="1" ht="13.9" customHeight="1">
      <c r="A2525" s="137">
        <v>3379</v>
      </c>
      <c r="B2525" s="138" t="s">
        <v>3151</v>
      </c>
      <c r="C2525" s="138" t="s">
        <v>3152</v>
      </c>
      <c r="D2525" s="138"/>
      <c r="E2525" s="2">
        <v>0</v>
      </c>
      <c r="F2525" s="2" t="s">
        <v>746</v>
      </c>
      <c r="G2525" s="2" t="s">
        <v>3429</v>
      </c>
      <c r="H2525" s="2" t="s">
        <v>246</v>
      </c>
      <c r="I2525" s="139" t="s">
        <v>267</v>
      </c>
      <c r="J2525" s="139" t="s">
        <v>267</v>
      </c>
      <c r="K2525" s="139" t="s">
        <v>267</v>
      </c>
      <c r="L2525" s="139" t="s">
        <v>298</v>
      </c>
      <c r="M2525" s="140" t="s">
        <v>8160</v>
      </c>
      <c r="N2525" s="141">
        <v>7.36</v>
      </c>
      <c r="O2525" s="142">
        <f t="shared" si="195"/>
        <v>2</v>
      </c>
      <c r="P2525" s="2">
        <v>2</v>
      </c>
      <c r="Q2525" s="2"/>
      <c r="R2525" s="143" t="e">
        <f t="shared" si="196"/>
        <v>#DIV/0!</v>
      </c>
      <c r="S2525" s="143">
        <f t="shared" si="197"/>
        <v>0</v>
      </c>
      <c r="T2525" s="144">
        <f>IF(P2525="nio",0,IF(P2525&gt;0,VLOOKUP(K2525,'3-Productie normen'!A:W,VLOOKUP(P2525,'3-Productie normen'!$B$37:$C$59,2,FALSE),FALSE)))/VLOOKUP(B2525,'2-Kosten per locatie'!$A$11:$C$31,3,FALSE)</f>
        <v>0</v>
      </c>
      <c r="U2525" s="144">
        <f t="shared" si="198"/>
        <v>0</v>
      </c>
      <c r="V2525" s="145" t="str">
        <f>VLOOKUP(K2525,'3-Productie normen'!A:AG,29,FALSE)</f>
        <v>V</v>
      </c>
      <c r="W2525" s="145"/>
      <c r="X2525" s="146"/>
      <c r="Y2525" s="147">
        <f t="shared" si="199"/>
        <v>14.72</v>
      </c>
    </row>
    <row r="2526" spans="1:25" s="148" customFormat="1" ht="13.9" customHeight="1">
      <c r="A2526" s="137">
        <v>3380</v>
      </c>
      <c r="B2526" s="138" t="s">
        <v>3151</v>
      </c>
      <c r="C2526" s="138" t="s">
        <v>3152</v>
      </c>
      <c r="D2526" s="138"/>
      <c r="E2526" s="2">
        <v>0</v>
      </c>
      <c r="F2526" s="2" t="s">
        <v>746</v>
      </c>
      <c r="G2526" s="2" t="s">
        <v>3430</v>
      </c>
      <c r="H2526" s="2" t="s">
        <v>3431</v>
      </c>
      <c r="I2526" s="139" t="s">
        <v>277</v>
      </c>
      <c r="J2526" s="139" t="s">
        <v>277</v>
      </c>
      <c r="K2526" s="139" t="s">
        <v>478</v>
      </c>
      <c r="L2526" s="139" t="s">
        <v>1421</v>
      </c>
      <c r="M2526" s="140"/>
      <c r="N2526" s="141">
        <v>19.38</v>
      </c>
      <c r="O2526" s="142">
        <f t="shared" si="195"/>
        <v>123</v>
      </c>
      <c r="P2526" s="2">
        <v>123</v>
      </c>
      <c r="Q2526" s="2"/>
      <c r="R2526" s="143" t="e">
        <f t="shared" si="196"/>
        <v>#DIV/0!</v>
      </c>
      <c r="S2526" s="143">
        <f t="shared" si="197"/>
        <v>0</v>
      </c>
      <c r="T2526" s="144">
        <f>IF(P2526="nio",0,IF(P2526&gt;0,VLOOKUP(K2526,'3-Productie normen'!A:W,VLOOKUP(P2526,'3-Productie normen'!$B$37:$C$59,2,FALSE),FALSE)))/VLOOKUP(B2526,'2-Kosten per locatie'!$A$11:$C$31,3,FALSE)</f>
        <v>0</v>
      </c>
      <c r="U2526" s="144">
        <f t="shared" si="198"/>
        <v>0</v>
      </c>
      <c r="V2526" s="145" t="str">
        <f>VLOOKUP(K2526,'3-Productie normen'!A:AG,29,FALSE)</f>
        <v>B</v>
      </c>
      <c r="W2526" s="145"/>
      <c r="X2526" s="146"/>
      <c r="Y2526" s="147">
        <f t="shared" si="199"/>
        <v>2383.7399999999998</v>
      </c>
    </row>
    <row r="2527" spans="1:25" s="148" customFormat="1" ht="13.9" customHeight="1">
      <c r="A2527" s="137">
        <v>3381</v>
      </c>
      <c r="B2527" s="138" t="s">
        <v>3151</v>
      </c>
      <c r="C2527" s="138" t="s">
        <v>3152</v>
      </c>
      <c r="D2527" s="138"/>
      <c r="E2527" s="2">
        <v>0</v>
      </c>
      <c r="F2527" s="2" t="s">
        <v>746</v>
      </c>
      <c r="G2527" s="2" t="s">
        <v>3432</v>
      </c>
      <c r="H2527" s="2" t="s">
        <v>3433</v>
      </c>
      <c r="I2527" s="139" t="s">
        <v>350</v>
      </c>
      <c r="J2527" s="139" t="s">
        <v>351</v>
      </c>
      <c r="K2527" s="139" t="s">
        <v>612</v>
      </c>
      <c r="L2527" s="139" t="s">
        <v>298</v>
      </c>
      <c r="M2527" s="140" t="s">
        <v>8160</v>
      </c>
      <c r="N2527" s="141">
        <v>30.6</v>
      </c>
      <c r="O2527" s="142">
        <f t="shared" si="195"/>
        <v>205</v>
      </c>
      <c r="P2527" s="2">
        <v>205</v>
      </c>
      <c r="Q2527" s="2"/>
      <c r="R2527" s="143" t="e">
        <f t="shared" si="196"/>
        <v>#DIV/0!</v>
      </c>
      <c r="S2527" s="143">
        <f t="shared" si="197"/>
        <v>0</v>
      </c>
      <c r="T2527" s="144">
        <f>IF(P2527="nio",0,IF(P2527&gt;0,VLOOKUP(K2527,'3-Productie normen'!A:W,VLOOKUP(P2527,'3-Productie normen'!$B$37:$C$59,2,FALSE),FALSE)))/VLOOKUP(B2527,'2-Kosten per locatie'!$A$11:$C$31,3,FALSE)</f>
        <v>0</v>
      </c>
      <c r="U2527" s="144">
        <f t="shared" si="198"/>
        <v>0</v>
      </c>
      <c r="V2527" s="145" t="str">
        <f>VLOOKUP(K2527,'3-Productie normen'!A:AG,29,FALSE)</f>
        <v>L</v>
      </c>
      <c r="W2527" s="145"/>
      <c r="X2527" s="146"/>
      <c r="Y2527" s="147">
        <f t="shared" si="199"/>
        <v>6273</v>
      </c>
    </row>
    <row r="2528" spans="1:25" s="148" customFormat="1" ht="13.9" customHeight="1">
      <c r="A2528" s="137">
        <v>3382</v>
      </c>
      <c r="B2528" s="138" t="s">
        <v>3151</v>
      </c>
      <c r="C2528" s="138" t="s">
        <v>3152</v>
      </c>
      <c r="D2528" s="138"/>
      <c r="E2528" s="2">
        <v>0</v>
      </c>
      <c r="F2528" s="2" t="s">
        <v>746</v>
      </c>
      <c r="G2528" s="2" t="s">
        <v>3434</v>
      </c>
      <c r="H2528" s="2" t="s">
        <v>3435</v>
      </c>
      <c r="I2528" s="139" t="s">
        <v>277</v>
      </c>
      <c r="J2528" s="139" t="s">
        <v>277</v>
      </c>
      <c r="K2528" s="139" t="s">
        <v>478</v>
      </c>
      <c r="L2528" s="139" t="s">
        <v>298</v>
      </c>
      <c r="M2528" s="140" t="s">
        <v>8160</v>
      </c>
      <c r="N2528" s="141">
        <v>13.15</v>
      </c>
      <c r="O2528" s="142">
        <f t="shared" si="195"/>
        <v>123</v>
      </c>
      <c r="P2528" s="2">
        <v>123</v>
      </c>
      <c r="Q2528" s="2"/>
      <c r="R2528" s="143" t="e">
        <f t="shared" si="196"/>
        <v>#DIV/0!</v>
      </c>
      <c r="S2528" s="143">
        <f t="shared" si="197"/>
        <v>0</v>
      </c>
      <c r="T2528" s="144">
        <f>IF(P2528="nio",0,IF(P2528&gt;0,VLOOKUP(K2528,'3-Productie normen'!A:W,VLOOKUP(P2528,'3-Productie normen'!$B$37:$C$59,2,FALSE),FALSE)))/VLOOKUP(B2528,'2-Kosten per locatie'!$A$11:$C$31,3,FALSE)</f>
        <v>0</v>
      </c>
      <c r="U2528" s="144">
        <f t="shared" si="198"/>
        <v>0</v>
      </c>
      <c r="V2528" s="145" t="str">
        <f>VLOOKUP(K2528,'3-Productie normen'!A:AG,29,FALSE)</f>
        <v>B</v>
      </c>
      <c r="W2528" s="145"/>
      <c r="X2528" s="146"/>
      <c r="Y2528" s="147">
        <f t="shared" si="199"/>
        <v>1617.45</v>
      </c>
    </row>
    <row r="2529" spans="1:25" s="148" customFormat="1" ht="13.9" customHeight="1">
      <c r="A2529" s="137">
        <v>3383</v>
      </c>
      <c r="B2529" s="138" t="s">
        <v>3151</v>
      </c>
      <c r="C2529" s="138" t="s">
        <v>3152</v>
      </c>
      <c r="D2529" s="138"/>
      <c r="E2529" s="2">
        <v>0</v>
      </c>
      <c r="F2529" s="2" t="s">
        <v>746</v>
      </c>
      <c r="G2529" s="2" t="s">
        <v>3436</v>
      </c>
      <c r="H2529" s="2" t="s">
        <v>3437</v>
      </c>
      <c r="I2529" s="139" t="s">
        <v>350</v>
      </c>
      <c r="J2529" s="139" t="s">
        <v>351</v>
      </c>
      <c r="K2529" s="139" t="s">
        <v>612</v>
      </c>
      <c r="L2529" s="139" t="s">
        <v>298</v>
      </c>
      <c r="M2529" s="140" t="s">
        <v>8160</v>
      </c>
      <c r="N2529" s="141">
        <v>30.6</v>
      </c>
      <c r="O2529" s="142">
        <f t="shared" si="195"/>
        <v>205</v>
      </c>
      <c r="P2529" s="2">
        <v>205</v>
      </c>
      <c r="Q2529" s="2"/>
      <c r="R2529" s="143" t="e">
        <f t="shared" si="196"/>
        <v>#DIV/0!</v>
      </c>
      <c r="S2529" s="143">
        <f t="shared" si="197"/>
        <v>0</v>
      </c>
      <c r="T2529" s="144">
        <f>IF(P2529="nio",0,IF(P2529&gt;0,VLOOKUP(K2529,'3-Productie normen'!A:W,VLOOKUP(P2529,'3-Productie normen'!$B$37:$C$59,2,FALSE),FALSE)))/VLOOKUP(B2529,'2-Kosten per locatie'!$A$11:$C$31,3,FALSE)</f>
        <v>0</v>
      </c>
      <c r="U2529" s="144">
        <f t="shared" si="198"/>
        <v>0</v>
      </c>
      <c r="V2529" s="145" t="str">
        <f>VLOOKUP(K2529,'3-Productie normen'!A:AG,29,FALSE)</f>
        <v>L</v>
      </c>
      <c r="W2529" s="145"/>
      <c r="X2529" s="146"/>
      <c r="Y2529" s="147">
        <f t="shared" si="199"/>
        <v>6273</v>
      </c>
    </row>
    <row r="2530" spans="1:25" s="148" customFormat="1" ht="13.9" customHeight="1">
      <c r="A2530" s="137">
        <v>3384</v>
      </c>
      <c r="B2530" s="138" t="s">
        <v>3151</v>
      </c>
      <c r="C2530" s="138" t="s">
        <v>3152</v>
      </c>
      <c r="D2530" s="138"/>
      <c r="E2530" s="2">
        <v>0</v>
      </c>
      <c r="F2530" s="2" t="s">
        <v>746</v>
      </c>
      <c r="G2530" s="2" t="s">
        <v>3436</v>
      </c>
      <c r="H2530" s="2" t="s">
        <v>3438</v>
      </c>
      <c r="I2530" s="139" t="s">
        <v>277</v>
      </c>
      <c r="J2530" s="139" t="s">
        <v>277</v>
      </c>
      <c r="K2530" s="139" t="s">
        <v>478</v>
      </c>
      <c r="L2530" s="139" t="s">
        <v>1421</v>
      </c>
      <c r="M2530" s="140"/>
      <c r="N2530" s="141">
        <v>16.809999999999999</v>
      </c>
      <c r="O2530" s="142">
        <f t="shared" si="195"/>
        <v>123</v>
      </c>
      <c r="P2530" s="2">
        <v>123</v>
      </c>
      <c r="Q2530" s="2"/>
      <c r="R2530" s="143" t="e">
        <f t="shared" si="196"/>
        <v>#DIV/0!</v>
      </c>
      <c r="S2530" s="143">
        <f t="shared" si="197"/>
        <v>0</v>
      </c>
      <c r="T2530" s="144">
        <f>IF(P2530="nio",0,IF(P2530&gt;0,VLOOKUP(K2530,'3-Productie normen'!A:W,VLOOKUP(P2530,'3-Productie normen'!$B$37:$C$59,2,FALSE),FALSE)))/VLOOKUP(B2530,'2-Kosten per locatie'!$A$11:$C$31,3,FALSE)</f>
        <v>0</v>
      </c>
      <c r="U2530" s="144">
        <f t="shared" si="198"/>
        <v>0</v>
      </c>
      <c r="V2530" s="145" t="str">
        <f>VLOOKUP(K2530,'3-Productie normen'!A:AG,29,FALSE)</f>
        <v>B</v>
      </c>
      <c r="W2530" s="145"/>
      <c r="X2530" s="146"/>
      <c r="Y2530" s="147">
        <f t="shared" si="199"/>
        <v>2067.6299999999997</v>
      </c>
    </row>
    <row r="2531" spans="1:25" s="148" customFormat="1" ht="13.9" customHeight="1">
      <c r="A2531" s="137">
        <v>3385</v>
      </c>
      <c r="B2531" s="138" t="s">
        <v>3151</v>
      </c>
      <c r="C2531" s="138" t="s">
        <v>3152</v>
      </c>
      <c r="D2531" s="138"/>
      <c r="E2531" s="2">
        <v>0</v>
      </c>
      <c r="F2531" s="2" t="s">
        <v>746</v>
      </c>
      <c r="G2531" s="2" t="s">
        <v>3439</v>
      </c>
      <c r="H2531" s="2" t="s">
        <v>3440</v>
      </c>
      <c r="I2531" s="139" t="s">
        <v>350</v>
      </c>
      <c r="J2531" s="139" t="s">
        <v>351</v>
      </c>
      <c r="K2531" s="139" t="s">
        <v>612</v>
      </c>
      <c r="L2531" s="139" t="s">
        <v>1421</v>
      </c>
      <c r="M2531" s="140"/>
      <c r="N2531" s="141">
        <v>30.39</v>
      </c>
      <c r="O2531" s="142">
        <f t="shared" si="195"/>
        <v>205</v>
      </c>
      <c r="P2531" s="2">
        <v>205</v>
      </c>
      <c r="Q2531" s="2"/>
      <c r="R2531" s="143" t="e">
        <f t="shared" si="196"/>
        <v>#DIV/0!</v>
      </c>
      <c r="S2531" s="143">
        <f t="shared" si="197"/>
        <v>0</v>
      </c>
      <c r="T2531" s="144">
        <f>IF(P2531="nio",0,IF(P2531&gt;0,VLOOKUP(K2531,'3-Productie normen'!A:W,VLOOKUP(P2531,'3-Productie normen'!$B$37:$C$59,2,FALSE),FALSE)))/VLOOKUP(B2531,'2-Kosten per locatie'!$A$11:$C$31,3,FALSE)</f>
        <v>0</v>
      </c>
      <c r="U2531" s="144">
        <f t="shared" si="198"/>
        <v>0</v>
      </c>
      <c r="V2531" s="145" t="str">
        <f>VLOOKUP(K2531,'3-Productie normen'!A:AG,29,FALSE)</f>
        <v>L</v>
      </c>
      <c r="W2531" s="145"/>
      <c r="X2531" s="146"/>
      <c r="Y2531" s="147">
        <f t="shared" si="199"/>
        <v>6229.95</v>
      </c>
    </row>
    <row r="2532" spans="1:25" s="148" customFormat="1" ht="13.9" customHeight="1">
      <c r="A2532" s="137">
        <v>3386</v>
      </c>
      <c r="B2532" s="138" t="s">
        <v>3151</v>
      </c>
      <c r="C2532" s="138" t="s">
        <v>3152</v>
      </c>
      <c r="D2532" s="138"/>
      <c r="E2532" s="2">
        <v>0</v>
      </c>
      <c r="F2532" s="2" t="s">
        <v>746</v>
      </c>
      <c r="G2532" s="2" t="s">
        <v>3441</v>
      </c>
      <c r="H2532" s="2" t="s">
        <v>2194</v>
      </c>
      <c r="I2532" s="139" t="s">
        <v>277</v>
      </c>
      <c r="J2532" s="139" t="s">
        <v>277</v>
      </c>
      <c r="K2532" s="139" t="s">
        <v>478</v>
      </c>
      <c r="L2532" s="139" t="s">
        <v>1421</v>
      </c>
      <c r="M2532" s="140"/>
      <c r="N2532" s="141">
        <v>14.87</v>
      </c>
      <c r="O2532" s="142">
        <f t="shared" si="195"/>
        <v>123</v>
      </c>
      <c r="P2532" s="2">
        <v>123</v>
      </c>
      <c r="Q2532" s="2"/>
      <c r="R2532" s="143" t="e">
        <f t="shared" si="196"/>
        <v>#DIV/0!</v>
      </c>
      <c r="S2532" s="143">
        <f t="shared" si="197"/>
        <v>0</v>
      </c>
      <c r="T2532" s="144">
        <f>IF(P2532="nio",0,IF(P2532&gt;0,VLOOKUP(K2532,'3-Productie normen'!A:W,VLOOKUP(P2532,'3-Productie normen'!$B$37:$C$59,2,FALSE),FALSE)))/VLOOKUP(B2532,'2-Kosten per locatie'!$A$11:$C$31,3,FALSE)</f>
        <v>0</v>
      </c>
      <c r="U2532" s="144">
        <f t="shared" si="198"/>
        <v>0</v>
      </c>
      <c r="V2532" s="145" t="str">
        <f>VLOOKUP(K2532,'3-Productie normen'!A:AG,29,FALSE)</f>
        <v>B</v>
      </c>
      <c r="W2532" s="145"/>
      <c r="X2532" s="146"/>
      <c r="Y2532" s="147">
        <f t="shared" si="199"/>
        <v>1829.01</v>
      </c>
    </row>
    <row r="2533" spans="1:25" s="148" customFormat="1" ht="13.9" customHeight="1">
      <c r="A2533" s="137">
        <v>3387</v>
      </c>
      <c r="B2533" s="138" t="s">
        <v>3151</v>
      </c>
      <c r="C2533" s="138" t="s">
        <v>3152</v>
      </c>
      <c r="D2533" s="138"/>
      <c r="E2533" s="2">
        <v>0</v>
      </c>
      <c r="F2533" s="2" t="s">
        <v>746</v>
      </c>
      <c r="G2533" s="2" t="s">
        <v>3442</v>
      </c>
      <c r="H2533" s="2" t="s">
        <v>3443</v>
      </c>
      <c r="I2533" s="139" t="s">
        <v>277</v>
      </c>
      <c r="J2533" s="139" t="s">
        <v>277</v>
      </c>
      <c r="K2533" s="139" t="s">
        <v>478</v>
      </c>
      <c r="L2533" s="139" t="s">
        <v>1421</v>
      </c>
      <c r="M2533" s="140"/>
      <c r="N2533" s="141">
        <v>30.74</v>
      </c>
      <c r="O2533" s="142">
        <f t="shared" si="195"/>
        <v>123</v>
      </c>
      <c r="P2533" s="2">
        <v>123</v>
      </c>
      <c r="Q2533" s="2"/>
      <c r="R2533" s="143" t="e">
        <f t="shared" si="196"/>
        <v>#DIV/0!</v>
      </c>
      <c r="S2533" s="143">
        <f t="shared" si="197"/>
        <v>0</v>
      </c>
      <c r="T2533" s="144">
        <f>IF(P2533="nio",0,IF(P2533&gt;0,VLOOKUP(K2533,'3-Productie normen'!A:W,VLOOKUP(P2533,'3-Productie normen'!$B$37:$C$59,2,FALSE),FALSE)))/VLOOKUP(B2533,'2-Kosten per locatie'!$A$11:$C$31,3,FALSE)</f>
        <v>0</v>
      </c>
      <c r="U2533" s="144">
        <f t="shared" si="198"/>
        <v>0</v>
      </c>
      <c r="V2533" s="145" t="str">
        <f>VLOOKUP(K2533,'3-Productie normen'!A:AG,29,FALSE)</f>
        <v>B</v>
      </c>
      <c r="W2533" s="145"/>
      <c r="X2533" s="146"/>
      <c r="Y2533" s="147">
        <f t="shared" si="199"/>
        <v>3781.02</v>
      </c>
    </row>
    <row r="2534" spans="1:25" s="148" customFormat="1" ht="13.9" customHeight="1">
      <c r="A2534" s="137">
        <v>3388</v>
      </c>
      <c r="B2534" s="138" t="s">
        <v>3151</v>
      </c>
      <c r="C2534" s="138" t="s">
        <v>3152</v>
      </c>
      <c r="D2534" s="138"/>
      <c r="E2534" s="2">
        <v>0</v>
      </c>
      <c r="F2534" s="2" t="s">
        <v>746</v>
      </c>
      <c r="G2534" s="2" t="s">
        <v>3444</v>
      </c>
      <c r="H2534" s="2" t="s">
        <v>3445</v>
      </c>
      <c r="I2534" s="139" t="s">
        <v>277</v>
      </c>
      <c r="J2534" s="139" t="s">
        <v>277</v>
      </c>
      <c r="K2534" s="139" t="s">
        <v>478</v>
      </c>
      <c r="L2534" s="139" t="s">
        <v>1421</v>
      </c>
      <c r="M2534" s="140"/>
      <c r="N2534" s="141">
        <v>25.47</v>
      </c>
      <c r="O2534" s="142">
        <f t="shared" si="195"/>
        <v>123</v>
      </c>
      <c r="P2534" s="2">
        <v>123</v>
      </c>
      <c r="Q2534" s="2"/>
      <c r="R2534" s="143" t="e">
        <f t="shared" si="196"/>
        <v>#DIV/0!</v>
      </c>
      <c r="S2534" s="143">
        <f t="shared" si="197"/>
        <v>0</v>
      </c>
      <c r="T2534" s="144">
        <f>IF(P2534="nio",0,IF(P2534&gt;0,VLOOKUP(K2534,'3-Productie normen'!A:W,VLOOKUP(P2534,'3-Productie normen'!$B$37:$C$59,2,FALSE),FALSE)))/VLOOKUP(B2534,'2-Kosten per locatie'!$A$11:$C$31,3,FALSE)</f>
        <v>0</v>
      </c>
      <c r="U2534" s="144">
        <f t="shared" si="198"/>
        <v>0</v>
      </c>
      <c r="V2534" s="145" t="str">
        <f>VLOOKUP(K2534,'3-Productie normen'!A:AG,29,FALSE)</f>
        <v>B</v>
      </c>
      <c r="W2534" s="145"/>
      <c r="X2534" s="146"/>
      <c r="Y2534" s="147">
        <f t="shared" si="199"/>
        <v>3132.81</v>
      </c>
    </row>
    <row r="2535" spans="1:25" s="148" customFormat="1" ht="13.9" customHeight="1">
      <c r="A2535" s="137">
        <v>3389</v>
      </c>
      <c r="B2535" s="138" t="s">
        <v>3151</v>
      </c>
      <c r="C2535" s="138" t="s">
        <v>3152</v>
      </c>
      <c r="D2535" s="138"/>
      <c r="E2535" s="2">
        <v>0</v>
      </c>
      <c r="F2535" s="2" t="s">
        <v>746</v>
      </c>
      <c r="G2535" s="2" t="s">
        <v>3446</v>
      </c>
      <c r="H2535" s="2" t="s">
        <v>3447</v>
      </c>
      <c r="I2535" s="139" t="s">
        <v>277</v>
      </c>
      <c r="J2535" s="139" t="s">
        <v>277</v>
      </c>
      <c r="K2535" s="139" t="s">
        <v>478</v>
      </c>
      <c r="L2535" s="139" t="s">
        <v>298</v>
      </c>
      <c r="M2535" s="140" t="s">
        <v>8160</v>
      </c>
      <c r="N2535" s="141">
        <v>25.23</v>
      </c>
      <c r="O2535" s="142">
        <f t="shared" si="195"/>
        <v>123</v>
      </c>
      <c r="P2535" s="2">
        <v>123</v>
      </c>
      <c r="Q2535" s="2"/>
      <c r="R2535" s="143" t="e">
        <f t="shared" si="196"/>
        <v>#DIV/0!</v>
      </c>
      <c r="S2535" s="143">
        <f t="shared" si="197"/>
        <v>0</v>
      </c>
      <c r="T2535" s="144">
        <f>IF(P2535="nio",0,IF(P2535&gt;0,VLOOKUP(K2535,'3-Productie normen'!A:W,VLOOKUP(P2535,'3-Productie normen'!$B$37:$C$59,2,FALSE),FALSE)))/VLOOKUP(B2535,'2-Kosten per locatie'!$A$11:$C$31,3,FALSE)</f>
        <v>0</v>
      </c>
      <c r="U2535" s="144">
        <f t="shared" si="198"/>
        <v>0</v>
      </c>
      <c r="V2535" s="145" t="str">
        <f>VLOOKUP(K2535,'3-Productie normen'!A:AG,29,FALSE)</f>
        <v>B</v>
      </c>
      <c r="W2535" s="145"/>
      <c r="X2535" s="146"/>
      <c r="Y2535" s="147">
        <f t="shared" si="199"/>
        <v>3103.29</v>
      </c>
    </row>
    <row r="2536" spans="1:25" s="148" customFormat="1" ht="13.9" customHeight="1">
      <c r="A2536" s="137">
        <v>3390</v>
      </c>
      <c r="B2536" s="138" t="s">
        <v>3151</v>
      </c>
      <c r="C2536" s="138" t="s">
        <v>3152</v>
      </c>
      <c r="D2536" s="138"/>
      <c r="E2536" s="2">
        <v>0</v>
      </c>
      <c r="F2536" s="2" t="s">
        <v>746</v>
      </c>
      <c r="G2536" s="2" t="s">
        <v>3448</v>
      </c>
      <c r="H2536" s="2" t="s">
        <v>3449</v>
      </c>
      <c r="I2536" s="139" t="s">
        <v>277</v>
      </c>
      <c r="J2536" s="139" t="s">
        <v>277</v>
      </c>
      <c r="K2536" s="139" t="s">
        <v>478</v>
      </c>
      <c r="L2536" s="139" t="s">
        <v>1421</v>
      </c>
      <c r="M2536" s="140"/>
      <c r="N2536" s="141">
        <v>17.25</v>
      </c>
      <c r="O2536" s="142">
        <f t="shared" si="195"/>
        <v>123</v>
      </c>
      <c r="P2536" s="2">
        <v>123</v>
      </c>
      <c r="Q2536" s="2"/>
      <c r="R2536" s="143" t="e">
        <f t="shared" si="196"/>
        <v>#DIV/0!</v>
      </c>
      <c r="S2536" s="143">
        <f t="shared" si="197"/>
        <v>0</v>
      </c>
      <c r="T2536" s="144">
        <f>IF(P2536="nio",0,IF(P2536&gt;0,VLOOKUP(K2536,'3-Productie normen'!A:W,VLOOKUP(P2536,'3-Productie normen'!$B$37:$C$59,2,FALSE),FALSE)))/VLOOKUP(B2536,'2-Kosten per locatie'!$A$11:$C$31,3,FALSE)</f>
        <v>0</v>
      </c>
      <c r="U2536" s="144">
        <f t="shared" si="198"/>
        <v>0</v>
      </c>
      <c r="V2536" s="145" t="str">
        <f>VLOOKUP(K2536,'3-Productie normen'!A:AG,29,FALSE)</f>
        <v>B</v>
      </c>
      <c r="W2536" s="145"/>
      <c r="X2536" s="146"/>
      <c r="Y2536" s="147">
        <f t="shared" si="199"/>
        <v>2121.75</v>
      </c>
    </row>
    <row r="2537" spans="1:25" s="148" customFormat="1" ht="13.9" customHeight="1">
      <c r="A2537" s="137">
        <v>3391</v>
      </c>
      <c r="B2537" s="138" t="s">
        <v>3151</v>
      </c>
      <c r="C2537" s="138" t="s">
        <v>3152</v>
      </c>
      <c r="D2537" s="138"/>
      <c r="E2537" s="2">
        <v>0</v>
      </c>
      <c r="F2537" s="2" t="s">
        <v>746</v>
      </c>
      <c r="G2537" s="2" t="s">
        <v>3450</v>
      </c>
      <c r="H2537" s="2" t="s">
        <v>3451</v>
      </c>
      <c r="I2537" s="139" t="s">
        <v>277</v>
      </c>
      <c r="J2537" s="139" t="s">
        <v>277</v>
      </c>
      <c r="K2537" s="139" t="s">
        <v>478</v>
      </c>
      <c r="L2537" s="139" t="s">
        <v>1421</v>
      </c>
      <c r="M2537" s="140"/>
      <c r="N2537" s="141">
        <v>17.75</v>
      </c>
      <c r="O2537" s="142">
        <f t="shared" si="195"/>
        <v>123</v>
      </c>
      <c r="P2537" s="2">
        <v>123</v>
      </c>
      <c r="Q2537" s="2"/>
      <c r="R2537" s="143" t="e">
        <f t="shared" si="196"/>
        <v>#DIV/0!</v>
      </c>
      <c r="S2537" s="143">
        <f t="shared" si="197"/>
        <v>0</v>
      </c>
      <c r="T2537" s="144">
        <f>IF(P2537="nio",0,IF(P2537&gt;0,VLOOKUP(K2537,'3-Productie normen'!A:W,VLOOKUP(P2537,'3-Productie normen'!$B$37:$C$59,2,FALSE),FALSE)))/VLOOKUP(B2537,'2-Kosten per locatie'!$A$11:$C$31,3,FALSE)</f>
        <v>0</v>
      </c>
      <c r="U2537" s="144">
        <f t="shared" si="198"/>
        <v>0</v>
      </c>
      <c r="V2537" s="145" t="str">
        <f>VLOOKUP(K2537,'3-Productie normen'!A:AG,29,FALSE)</f>
        <v>B</v>
      </c>
      <c r="W2537" s="145"/>
      <c r="X2537" s="146"/>
      <c r="Y2537" s="147">
        <f t="shared" si="199"/>
        <v>2183.25</v>
      </c>
    </row>
    <row r="2538" spans="1:25" s="148" customFormat="1" ht="13.9" customHeight="1">
      <c r="A2538" s="137">
        <v>3392</v>
      </c>
      <c r="B2538" s="138" t="s">
        <v>3151</v>
      </c>
      <c r="C2538" s="138" t="s">
        <v>3152</v>
      </c>
      <c r="D2538" s="138"/>
      <c r="E2538" s="2">
        <v>0</v>
      </c>
      <c r="F2538" s="2" t="s">
        <v>746</v>
      </c>
      <c r="G2538" s="2" t="s">
        <v>3452</v>
      </c>
      <c r="H2538" s="2" t="s">
        <v>3453</v>
      </c>
      <c r="I2538" s="139" t="s">
        <v>350</v>
      </c>
      <c r="J2538" s="139" t="s">
        <v>351</v>
      </c>
      <c r="K2538" s="139" t="s">
        <v>612</v>
      </c>
      <c r="L2538" s="139" t="s">
        <v>1421</v>
      </c>
      <c r="M2538" s="140"/>
      <c r="N2538" s="141">
        <v>54.72</v>
      </c>
      <c r="O2538" s="142">
        <f t="shared" si="195"/>
        <v>205</v>
      </c>
      <c r="P2538" s="2">
        <v>205</v>
      </c>
      <c r="Q2538" s="2"/>
      <c r="R2538" s="143" t="e">
        <f t="shared" si="196"/>
        <v>#DIV/0!</v>
      </c>
      <c r="S2538" s="143">
        <f t="shared" si="197"/>
        <v>0</v>
      </c>
      <c r="T2538" s="144">
        <f>IF(P2538="nio",0,IF(P2538&gt;0,VLOOKUP(K2538,'3-Productie normen'!A:W,VLOOKUP(P2538,'3-Productie normen'!$B$37:$C$59,2,FALSE),FALSE)))/VLOOKUP(B2538,'2-Kosten per locatie'!$A$11:$C$31,3,FALSE)</f>
        <v>0</v>
      </c>
      <c r="U2538" s="144">
        <f t="shared" si="198"/>
        <v>0</v>
      </c>
      <c r="V2538" s="145" t="str">
        <f>VLOOKUP(K2538,'3-Productie normen'!A:AG,29,FALSE)</f>
        <v>L</v>
      </c>
      <c r="W2538" s="145"/>
      <c r="X2538" s="146"/>
      <c r="Y2538" s="147">
        <f t="shared" si="199"/>
        <v>11217.6</v>
      </c>
    </row>
    <row r="2539" spans="1:25" s="148" customFormat="1" ht="13.9" customHeight="1">
      <c r="A2539" s="137">
        <v>3393</v>
      </c>
      <c r="B2539" s="138" t="s">
        <v>3151</v>
      </c>
      <c r="C2539" s="138" t="s">
        <v>3152</v>
      </c>
      <c r="D2539" s="138"/>
      <c r="E2539" s="2">
        <v>0</v>
      </c>
      <c r="F2539" s="2" t="s">
        <v>746</v>
      </c>
      <c r="G2539" s="2" t="s">
        <v>3454</v>
      </c>
      <c r="H2539" s="2" t="s">
        <v>3455</v>
      </c>
      <c r="I2539" s="139" t="s">
        <v>277</v>
      </c>
      <c r="J2539" s="139" t="s">
        <v>277</v>
      </c>
      <c r="K2539" s="139" t="s">
        <v>478</v>
      </c>
      <c r="L2539" s="139" t="s">
        <v>1421</v>
      </c>
      <c r="M2539" s="140"/>
      <c r="N2539" s="141">
        <v>15.75</v>
      </c>
      <c r="O2539" s="142">
        <f t="shared" si="195"/>
        <v>123</v>
      </c>
      <c r="P2539" s="2">
        <v>123</v>
      </c>
      <c r="Q2539" s="2"/>
      <c r="R2539" s="143" t="e">
        <f t="shared" si="196"/>
        <v>#DIV/0!</v>
      </c>
      <c r="S2539" s="143">
        <f t="shared" si="197"/>
        <v>0</v>
      </c>
      <c r="T2539" s="144">
        <f>IF(P2539="nio",0,IF(P2539&gt;0,VLOOKUP(K2539,'3-Productie normen'!A:W,VLOOKUP(P2539,'3-Productie normen'!$B$37:$C$59,2,FALSE),FALSE)))/VLOOKUP(B2539,'2-Kosten per locatie'!$A$11:$C$31,3,FALSE)</f>
        <v>0</v>
      </c>
      <c r="U2539" s="144">
        <f t="shared" si="198"/>
        <v>0</v>
      </c>
      <c r="V2539" s="145" t="str">
        <f>VLOOKUP(K2539,'3-Productie normen'!A:AG,29,FALSE)</f>
        <v>B</v>
      </c>
      <c r="W2539" s="145"/>
      <c r="X2539" s="146"/>
      <c r="Y2539" s="147">
        <f t="shared" si="199"/>
        <v>1937.25</v>
      </c>
    </row>
    <row r="2540" spans="1:25" s="148" customFormat="1" ht="13.9" customHeight="1">
      <c r="A2540" s="137">
        <v>3394</v>
      </c>
      <c r="B2540" s="138" t="s">
        <v>3151</v>
      </c>
      <c r="C2540" s="138" t="s">
        <v>3152</v>
      </c>
      <c r="D2540" s="138"/>
      <c r="E2540" s="2">
        <v>0</v>
      </c>
      <c r="F2540" s="2" t="s">
        <v>746</v>
      </c>
      <c r="G2540" s="2"/>
      <c r="H2540" s="2" t="s">
        <v>2195</v>
      </c>
      <c r="I2540" s="139" t="s">
        <v>277</v>
      </c>
      <c r="J2540" s="139" t="s">
        <v>52</v>
      </c>
      <c r="K2540" s="139" t="s">
        <v>417</v>
      </c>
      <c r="L2540" s="139" t="s">
        <v>298</v>
      </c>
      <c r="M2540" s="140" t="s">
        <v>8160</v>
      </c>
      <c r="N2540" s="141">
        <v>7</v>
      </c>
      <c r="O2540" s="142">
        <f t="shared" si="195"/>
        <v>123</v>
      </c>
      <c r="P2540" s="2">
        <v>123</v>
      </c>
      <c r="Q2540" s="2"/>
      <c r="R2540" s="143" t="e">
        <f t="shared" si="196"/>
        <v>#DIV/0!</v>
      </c>
      <c r="S2540" s="143">
        <f t="shared" si="197"/>
        <v>0</v>
      </c>
      <c r="T2540" s="144">
        <f>IF(P2540="nio",0,IF(P2540&gt;0,VLOOKUP(K2540,'3-Productie normen'!A:W,VLOOKUP(P2540,'3-Productie normen'!$B$37:$C$59,2,FALSE),FALSE)))/VLOOKUP(B2540,'2-Kosten per locatie'!$A$11:$C$31,3,FALSE)</f>
        <v>0</v>
      </c>
      <c r="U2540" s="144">
        <f t="shared" si="198"/>
        <v>0</v>
      </c>
      <c r="V2540" s="145" t="str">
        <f>VLOOKUP(K2540,'3-Productie normen'!A:AG,29,FALSE)</f>
        <v>B</v>
      </c>
      <c r="W2540" s="145"/>
      <c r="X2540" s="146"/>
      <c r="Y2540" s="147">
        <f t="shared" si="199"/>
        <v>861</v>
      </c>
    </row>
    <row r="2541" spans="1:25" s="148" customFormat="1" ht="13.9" customHeight="1">
      <c r="A2541" s="137">
        <v>3395</v>
      </c>
      <c r="B2541" s="138" t="s">
        <v>3151</v>
      </c>
      <c r="C2541" s="138" t="s">
        <v>3152</v>
      </c>
      <c r="D2541" s="138"/>
      <c r="E2541" s="2">
        <v>0</v>
      </c>
      <c r="F2541" s="2" t="s">
        <v>746</v>
      </c>
      <c r="G2541" s="2" t="s">
        <v>3456</v>
      </c>
      <c r="H2541" s="2" t="s">
        <v>3457</v>
      </c>
      <c r="I2541" s="139" t="s">
        <v>350</v>
      </c>
      <c r="J2541" s="139" t="s">
        <v>351</v>
      </c>
      <c r="K2541" s="139" t="s">
        <v>612</v>
      </c>
      <c r="L2541" s="139" t="s">
        <v>298</v>
      </c>
      <c r="M2541" s="140" t="s">
        <v>8160</v>
      </c>
      <c r="N2541" s="141">
        <v>69.83</v>
      </c>
      <c r="O2541" s="142">
        <f t="shared" si="195"/>
        <v>205</v>
      </c>
      <c r="P2541" s="2">
        <v>205</v>
      </c>
      <c r="Q2541" s="2"/>
      <c r="R2541" s="143" t="e">
        <f t="shared" si="196"/>
        <v>#DIV/0!</v>
      </c>
      <c r="S2541" s="143">
        <f t="shared" si="197"/>
        <v>0</v>
      </c>
      <c r="T2541" s="144">
        <f>IF(P2541="nio",0,IF(P2541&gt;0,VLOOKUP(K2541,'3-Productie normen'!A:W,VLOOKUP(P2541,'3-Productie normen'!$B$37:$C$59,2,FALSE),FALSE)))/VLOOKUP(B2541,'2-Kosten per locatie'!$A$11:$C$31,3,FALSE)</f>
        <v>0</v>
      </c>
      <c r="U2541" s="144">
        <f t="shared" si="198"/>
        <v>0</v>
      </c>
      <c r="V2541" s="145" t="str">
        <f>VLOOKUP(K2541,'3-Productie normen'!A:AG,29,FALSE)</f>
        <v>L</v>
      </c>
      <c r="W2541" s="145"/>
      <c r="X2541" s="146"/>
      <c r="Y2541" s="147">
        <f t="shared" si="199"/>
        <v>14315.15</v>
      </c>
    </row>
    <row r="2542" spans="1:25" s="148" customFormat="1" ht="13.9" customHeight="1">
      <c r="A2542" s="137">
        <v>3396</v>
      </c>
      <c r="B2542" s="138" t="s">
        <v>3153</v>
      </c>
      <c r="C2542" s="138" t="s">
        <v>3154</v>
      </c>
      <c r="D2542" s="138"/>
      <c r="E2542" s="2">
        <v>0</v>
      </c>
      <c r="F2542" s="2" t="s">
        <v>284</v>
      </c>
      <c r="G2542" s="2" t="s">
        <v>3458</v>
      </c>
      <c r="H2542" s="2" t="s">
        <v>246</v>
      </c>
      <c r="I2542" s="139" t="s">
        <v>247</v>
      </c>
      <c r="J2542" s="139" t="s">
        <v>57</v>
      </c>
      <c r="K2542" s="139" t="s">
        <v>57</v>
      </c>
      <c r="L2542" s="139" t="s">
        <v>246</v>
      </c>
      <c r="M2542" s="140"/>
      <c r="N2542" s="141">
        <v>1.41</v>
      </c>
      <c r="O2542" s="142">
        <f t="shared" si="195"/>
        <v>205</v>
      </c>
      <c r="P2542" s="2">
        <v>205</v>
      </c>
      <c r="Q2542" s="2"/>
      <c r="R2542" s="143" t="e">
        <f t="shared" si="196"/>
        <v>#DIV/0!</v>
      </c>
      <c r="S2542" s="143">
        <f t="shared" si="197"/>
        <v>0</v>
      </c>
      <c r="T2542" s="144">
        <f>IF(P2542="nio",0,IF(P2542&gt;0,VLOOKUP(K2542,'3-Productie normen'!A:W,VLOOKUP(P2542,'3-Productie normen'!$B$37:$C$59,2,FALSE),FALSE)))/VLOOKUP(B2542,'2-Kosten per locatie'!$A$11:$C$31,3,FALSE)</f>
        <v>0</v>
      </c>
      <c r="U2542" s="144">
        <f t="shared" si="198"/>
        <v>0</v>
      </c>
      <c r="V2542" s="145" t="str">
        <f>VLOOKUP(K2542,'3-Productie normen'!A:AG,29,FALSE)</f>
        <v>V</v>
      </c>
      <c r="W2542" s="145"/>
      <c r="X2542" s="146"/>
      <c r="Y2542" s="147">
        <f t="shared" si="199"/>
        <v>289.05</v>
      </c>
    </row>
    <row r="2543" spans="1:25" s="148" customFormat="1" ht="13.9" customHeight="1">
      <c r="A2543" s="137">
        <v>3397</v>
      </c>
      <c r="B2543" s="138" t="s">
        <v>3153</v>
      </c>
      <c r="C2543" s="138" t="s">
        <v>3154</v>
      </c>
      <c r="D2543" s="138"/>
      <c r="E2543" s="2">
        <v>0</v>
      </c>
      <c r="F2543" s="2" t="s">
        <v>284</v>
      </c>
      <c r="G2543" s="2" t="s">
        <v>3459</v>
      </c>
      <c r="H2543" s="2" t="s">
        <v>246</v>
      </c>
      <c r="I2543" s="139" t="s">
        <v>252</v>
      </c>
      <c r="J2543" s="139" t="s">
        <v>55</v>
      </c>
      <c r="K2543" s="139" t="s">
        <v>290</v>
      </c>
      <c r="L2543" s="139" t="s">
        <v>291</v>
      </c>
      <c r="M2543" s="140"/>
      <c r="N2543" s="141">
        <v>33.369999999999997</v>
      </c>
      <c r="O2543" s="142">
        <f t="shared" si="195"/>
        <v>410</v>
      </c>
      <c r="P2543" s="2">
        <v>205</v>
      </c>
      <c r="Q2543" s="2">
        <v>205</v>
      </c>
      <c r="R2543" s="143" t="e">
        <f t="shared" si="196"/>
        <v>#DIV/0!</v>
      </c>
      <c r="S2543" s="143" t="e">
        <f t="shared" si="197"/>
        <v>#DIV/0!</v>
      </c>
      <c r="T2543" s="144">
        <f>IF(P2543="nio",0,IF(P2543&gt;0,VLOOKUP(K2543,'3-Productie normen'!A:W,VLOOKUP(P2543,'3-Productie normen'!$B$37:$C$59,2,FALSE),FALSE)))/VLOOKUP(B2543,'2-Kosten per locatie'!$A$11:$C$31,3,FALSE)</f>
        <v>0</v>
      </c>
      <c r="U2543" s="144">
        <f t="shared" si="198"/>
        <v>0</v>
      </c>
      <c r="V2543" s="145" t="str">
        <f>VLOOKUP(K2543,'3-Productie normen'!A:AG,29,FALSE)</f>
        <v>V</v>
      </c>
      <c r="W2543" s="145"/>
      <c r="X2543" s="146"/>
      <c r="Y2543" s="147">
        <f t="shared" si="199"/>
        <v>13681.699999999999</v>
      </c>
    </row>
    <row r="2544" spans="1:25" s="148" customFormat="1" ht="13.9" customHeight="1">
      <c r="A2544" s="137">
        <v>3398</v>
      </c>
      <c r="B2544" s="138" t="s">
        <v>3153</v>
      </c>
      <c r="C2544" s="138" t="s">
        <v>3154</v>
      </c>
      <c r="D2544" s="138"/>
      <c r="E2544" s="2">
        <v>0</v>
      </c>
      <c r="F2544" s="2" t="s">
        <v>284</v>
      </c>
      <c r="G2544" s="2" t="s">
        <v>3460</v>
      </c>
      <c r="H2544" s="2" t="s">
        <v>246</v>
      </c>
      <c r="I2544" s="139" t="s">
        <v>252</v>
      </c>
      <c r="J2544" s="139" t="s">
        <v>293</v>
      </c>
      <c r="K2544" s="139" t="s">
        <v>4571</v>
      </c>
      <c r="L2544" s="139" t="s">
        <v>298</v>
      </c>
      <c r="M2544" s="140" t="s">
        <v>8160</v>
      </c>
      <c r="N2544" s="141">
        <v>582.64</v>
      </c>
      <c r="O2544" s="142">
        <f t="shared" si="195"/>
        <v>410</v>
      </c>
      <c r="P2544" s="2">
        <v>205</v>
      </c>
      <c r="Q2544" s="2">
        <v>205</v>
      </c>
      <c r="R2544" s="143" t="e">
        <f t="shared" si="196"/>
        <v>#DIV/0!</v>
      </c>
      <c r="S2544" s="143" t="e">
        <f t="shared" si="197"/>
        <v>#DIV/0!</v>
      </c>
      <c r="T2544" s="144">
        <f>IF(P2544="nio",0,IF(P2544&gt;0,VLOOKUP(K2544,'3-Productie normen'!A:W,VLOOKUP(P2544,'3-Productie normen'!$B$37:$C$59,2,FALSE),FALSE)))/VLOOKUP(B2544,'2-Kosten per locatie'!$A$11:$C$31,3,FALSE)</f>
        <v>0</v>
      </c>
      <c r="U2544" s="144">
        <f t="shared" si="198"/>
        <v>0</v>
      </c>
      <c r="V2544" s="145" t="str">
        <f>VLOOKUP(K2544,'3-Productie normen'!A:AG,29,FALSE)</f>
        <v>V</v>
      </c>
      <c r="W2544" s="145"/>
      <c r="X2544" s="146"/>
      <c r="Y2544" s="147">
        <f t="shared" si="199"/>
        <v>238882.4</v>
      </c>
    </row>
    <row r="2545" spans="1:25" s="148" customFormat="1" ht="13.9" customHeight="1">
      <c r="A2545" s="137">
        <v>3399</v>
      </c>
      <c r="B2545" s="138" t="s">
        <v>3153</v>
      </c>
      <c r="C2545" s="138" t="s">
        <v>3154</v>
      </c>
      <c r="D2545" s="138"/>
      <c r="E2545" s="2">
        <v>0</v>
      </c>
      <c r="F2545" s="2" t="s">
        <v>284</v>
      </c>
      <c r="G2545" s="2" t="s">
        <v>3461</v>
      </c>
      <c r="H2545" s="2" t="s">
        <v>246</v>
      </c>
      <c r="I2545" s="139" t="s">
        <v>252</v>
      </c>
      <c r="J2545" s="139" t="s">
        <v>297</v>
      </c>
      <c r="K2545" s="139" t="s">
        <v>4571</v>
      </c>
      <c r="L2545" s="139" t="s">
        <v>298</v>
      </c>
      <c r="M2545" s="140" t="s">
        <v>8160</v>
      </c>
      <c r="N2545" s="141">
        <v>17.95</v>
      </c>
      <c r="O2545" s="142">
        <f t="shared" si="195"/>
        <v>205</v>
      </c>
      <c r="P2545" s="2">
        <v>205</v>
      </c>
      <c r="Q2545" s="2"/>
      <c r="R2545" s="143" t="e">
        <f t="shared" si="196"/>
        <v>#DIV/0!</v>
      </c>
      <c r="S2545" s="143">
        <f t="shared" si="197"/>
        <v>0</v>
      </c>
      <c r="T2545" s="144">
        <f>IF(P2545="nio",0,IF(P2545&gt;0,VLOOKUP(K2545,'3-Productie normen'!A:W,VLOOKUP(P2545,'3-Productie normen'!$B$37:$C$59,2,FALSE),FALSE)))/VLOOKUP(B2545,'2-Kosten per locatie'!$A$11:$C$31,3,FALSE)</f>
        <v>0</v>
      </c>
      <c r="U2545" s="144">
        <f t="shared" si="198"/>
        <v>0</v>
      </c>
      <c r="V2545" s="145" t="str">
        <f>VLOOKUP(K2545,'3-Productie normen'!A:AG,29,FALSE)</f>
        <v>V</v>
      </c>
      <c r="W2545" s="145"/>
      <c r="X2545" s="146"/>
      <c r="Y2545" s="147">
        <f t="shared" si="199"/>
        <v>3679.75</v>
      </c>
    </row>
    <row r="2546" spans="1:25" s="148" customFormat="1" ht="13.9" customHeight="1">
      <c r="A2546" s="137">
        <v>3400</v>
      </c>
      <c r="B2546" s="138" t="s">
        <v>3153</v>
      </c>
      <c r="C2546" s="138" t="s">
        <v>3154</v>
      </c>
      <c r="D2546" s="138"/>
      <c r="E2546" s="2">
        <v>0</v>
      </c>
      <c r="F2546" s="2" t="s">
        <v>284</v>
      </c>
      <c r="G2546" s="2" t="s">
        <v>3462</v>
      </c>
      <c r="H2546" s="2" t="s">
        <v>246</v>
      </c>
      <c r="I2546" s="139" t="s">
        <v>272</v>
      </c>
      <c r="J2546" s="139" t="s">
        <v>309</v>
      </c>
      <c r="K2546" s="139" t="s">
        <v>259</v>
      </c>
      <c r="L2546" s="139" t="s">
        <v>1331</v>
      </c>
      <c r="M2546" s="140"/>
      <c r="N2546" s="141">
        <v>17.239999999999998</v>
      </c>
      <c r="O2546" s="142">
        <f t="shared" si="195"/>
        <v>0</v>
      </c>
      <c r="P2546" s="2" t="s">
        <v>477</v>
      </c>
      <c r="Q2546" s="2"/>
      <c r="R2546" s="143">
        <f t="shared" si="196"/>
        <v>0</v>
      </c>
      <c r="S2546" s="143">
        <f t="shared" si="197"/>
        <v>0</v>
      </c>
      <c r="T2546" s="144">
        <f>IF(P2546="nio",0,IF(P2546&gt;0,VLOOKUP(K2546,'3-Productie normen'!A:W,VLOOKUP(P2546,'3-Productie normen'!$B$37:$C$59,2,FALSE),FALSE)))/VLOOKUP(B2546,'2-Kosten per locatie'!$A$11:$C$31,3,FALSE)</f>
        <v>0</v>
      </c>
      <c r="U2546" s="144">
        <f t="shared" si="198"/>
        <v>0</v>
      </c>
      <c r="V2546" s="145">
        <f>VLOOKUP(K2546,'3-Productie normen'!A:AG,29,FALSE)</f>
        <v>0</v>
      </c>
      <c r="W2546" s="145"/>
      <c r="X2546" s="146"/>
      <c r="Y2546" s="147">
        <f t="shared" si="199"/>
        <v>0</v>
      </c>
    </row>
    <row r="2547" spans="1:25" s="148" customFormat="1" ht="13.9" customHeight="1">
      <c r="A2547" s="137">
        <v>3401</v>
      </c>
      <c r="B2547" s="138" t="s">
        <v>3153</v>
      </c>
      <c r="C2547" s="138" t="s">
        <v>3154</v>
      </c>
      <c r="D2547" s="138"/>
      <c r="E2547" s="2">
        <v>0</v>
      </c>
      <c r="F2547" s="2" t="s">
        <v>284</v>
      </c>
      <c r="G2547" s="2" t="s">
        <v>3463</v>
      </c>
      <c r="H2547" s="2" t="s">
        <v>246</v>
      </c>
      <c r="I2547" s="139" t="s">
        <v>272</v>
      </c>
      <c r="J2547" s="139" t="s">
        <v>309</v>
      </c>
      <c r="K2547" s="139" t="s">
        <v>259</v>
      </c>
      <c r="L2547" s="139" t="s">
        <v>1331</v>
      </c>
      <c r="M2547" s="140"/>
      <c r="N2547" s="141">
        <v>22.75</v>
      </c>
      <c r="O2547" s="142">
        <f t="shared" si="195"/>
        <v>0</v>
      </c>
      <c r="P2547" s="2" t="s">
        <v>477</v>
      </c>
      <c r="Q2547" s="2"/>
      <c r="R2547" s="143">
        <f t="shared" si="196"/>
        <v>0</v>
      </c>
      <c r="S2547" s="143">
        <f t="shared" si="197"/>
        <v>0</v>
      </c>
      <c r="T2547" s="144">
        <f>IF(P2547="nio",0,IF(P2547&gt;0,VLOOKUP(K2547,'3-Productie normen'!A:W,VLOOKUP(P2547,'3-Productie normen'!$B$37:$C$59,2,FALSE),FALSE)))/VLOOKUP(B2547,'2-Kosten per locatie'!$A$11:$C$31,3,FALSE)</f>
        <v>0</v>
      </c>
      <c r="U2547" s="144">
        <f t="shared" si="198"/>
        <v>0</v>
      </c>
      <c r="V2547" s="145">
        <f>VLOOKUP(K2547,'3-Productie normen'!A:AG,29,FALSE)</f>
        <v>0</v>
      </c>
      <c r="W2547" s="145"/>
      <c r="X2547" s="146"/>
      <c r="Y2547" s="147">
        <f t="shared" si="199"/>
        <v>0</v>
      </c>
    </row>
    <row r="2548" spans="1:25" s="148" customFormat="1" ht="13.9" customHeight="1">
      <c r="A2548" s="137">
        <v>3402</v>
      </c>
      <c r="B2548" s="138" t="s">
        <v>3153</v>
      </c>
      <c r="C2548" s="138" t="s">
        <v>3154</v>
      </c>
      <c r="D2548" s="138"/>
      <c r="E2548" s="2">
        <v>0</v>
      </c>
      <c r="F2548" s="2" t="s">
        <v>284</v>
      </c>
      <c r="G2548" s="2" t="s">
        <v>3464</v>
      </c>
      <c r="H2548" s="2" t="s">
        <v>246</v>
      </c>
      <c r="I2548" s="139" t="s">
        <v>272</v>
      </c>
      <c r="J2548" s="139" t="s">
        <v>309</v>
      </c>
      <c r="K2548" s="139" t="s">
        <v>259</v>
      </c>
      <c r="L2548" s="139" t="s">
        <v>1331</v>
      </c>
      <c r="M2548" s="140"/>
      <c r="N2548" s="141">
        <v>22.34</v>
      </c>
      <c r="O2548" s="142">
        <f t="shared" ref="O2548:O2611" si="200">SUM(P2548:Q2548)</f>
        <v>0</v>
      </c>
      <c r="P2548" s="2" t="s">
        <v>477</v>
      </c>
      <c r="Q2548" s="2"/>
      <c r="R2548" s="143">
        <f t="shared" ref="R2548:R2611" si="201">IF(P2548="nio",0,IF(P2548&gt;0,P2548*N2548/T2548,0))</f>
        <v>0</v>
      </c>
      <c r="S2548" s="143">
        <f t="shared" ref="S2548:S2611" si="202">IF(Q2548&gt;0,Q2548*N2548/U2548,0)</f>
        <v>0</v>
      </c>
      <c r="T2548" s="144">
        <f>IF(P2548="nio",0,IF(P2548&gt;0,VLOOKUP(K2548,'3-Productie normen'!A:W,VLOOKUP(P2548,'3-Productie normen'!$B$37:$C$59,2,FALSE),FALSE)))/VLOOKUP(B2548,'2-Kosten per locatie'!$A$11:$C$31,3,FALSE)</f>
        <v>0</v>
      </c>
      <c r="U2548" s="144">
        <f t="shared" ref="U2548:U2611" si="203">IF(Q2548&gt;0,T2548*$U$8,0)</f>
        <v>0</v>
      </c>
      <c r="V2548" s="145">
        <f>VLOOKUP(K2548,'3-Productie normen'!A:AG,29,FALSE)</f>
        <v>0</v>
      </c>
      <c r="W2548" s="145"/>
      <c r="X2548" s="146"/>
      <c r="Y2548" s="147">
        <f t="shared" ref="Y2548:Y2611" si="204">O2548*N2548</f>
        <v>0</v>
      </c>
    </row>
    <row r="2549" spans="1:25" s="148" customFormat="1" ht="13.9" customHeight="1">
      <c r="A2549" s="137">
        <v>3403</v>
      </c>
      <c r="B2549" s="138" t="s">
        <v>3153</v>
      </c>
      <c r="C2549" s="138" t="s">
        <v>3154</v>
      </c>
      <c r="D2549" s="138"/>
      <c r="E2549" s="2">
        <v>0</v>
      </c>
      <c r="F2549" s="2" t="s">
        <v>284</v>
      </c>
      <c r="G2549" s="2" t="s">
        <v>3465</v>
      </c>
      <c r="H2549" s="2" t="s">
        <v>246</v>
      </c>
      <c r="I2549" s="139" t="s">
        <v>46</v>
      </c>
      <c r="J2549" s="139" t="s">
        <v>320</v>
      </c>
      <c r="K2549" s="139" t="s">
        <v>321</v>
      </c>
      <c r="L2549" s="139" t="s">
        <v>3466</v>
      </c>
      <c r="M2549" s="140"/>
      <c r="N2549" s="141">
        <v>2.67</v>
      </c>
      <c r="O2549" s="142">
        <f t="shared" si="200"/>
        <v>410</v>
      </c>
      <c r="P2549" s="2">
        <v>205</v>
      </c>
      <c r="Q2549" s="2">
        <v>205</v>
      </c>
      <c r="R2549" s="143" t="e">
        <f t="shared" si="201"/>
        <v>#DIV/0!</v>
      </c>
      <c r="S2549" s="143" t="e">
        <f t="shared" si="202"/>
        <v>#DIV/0!</v>
      </c>
      <c r="T2549" s="144">
        <f>IF(P2549="nio",0,IF(P2549&gt;0,VLOOKUP(K2549,'3-Productie normen'!A:W,VLOOKUP(P2549,'3-Productie normen'!$B$37:$C$59,2,FALSE),FALSE)))/VLOOKUP(B2549,'2-Kosten per locatie'!$A$11:$C$31,3,FALSE)</f>
        <v>0</v>
      </c>
      <c r="U2549" s="144">
        <f t="shared" si="203"/>
        <v>0</v>
      </c>
      <c r="V2549" s="145" t="str">
        <f>VLOOKUP(K2549,'3-Productie normen'!A:AG,29,FALSE)</f>
        <v>S</v>
      </c>
      <c r="W2549" s="145"/>
      <c r="X2549" s="146"/>
      <c r="Y2549" s="147">
        <f t="shared" si="204"/>
        <v>1094.7</v>
      </c>
    </row>
    <row r="2550" spans="1:25" s="148" customFormat="1" ht="13.9" customHeight="1">
      <c r="A2550" s="137">
        <v>3404</v>
      </c>
      <c r="B2550" s="138" t="s">
        <v>3153</v>
      </c>
      <c r="C2550" s="138" t="s">
        <v>3154</v>
      </c>
      <c r="D2550" s="138"/>
      <c r="E2550" s="2">
        <v>0</v>
      </c>
      <c r="F2550" s="2" t="s">
        <v>284</v>
      </c>
      <c r="G2550" s="2" t="s">
        <v>3467</v>
      </c>
      <c r="H2550" s="2" t="s">
        <v>246</v>
      </c>
      <c r="I2550" s="139" t="s">
        <v>46</v>
      </c>
      <c r="J2550" s="139" t="s">
        <v>323</v>
      </c>
      <c r="K2550" s="139" t="s">
        <v>321</v>
      </c>
      <c r="L2550" s="139" t="s">
        <v>3466</v>
      </c>
      <c r="M2550" s="140"/>
      <c r="N2550" s="141">
        <v>1.02</v>
      </c>
      <c r="O2550" s="142">
        <f t="shared" si="200"/>
        <v>410</v>
      </c>
      <c r="P2550" s="2">
        <v>205</v>
      </c>
      <c r="Q2550" s="2">
        <v>205</v>
      </c>
      <c r="R2550" s="143" t="e">
        <f t="shared" si="201"/>
        <v>#DIV/0!</v>
      </c>
      <c r="S2550" s="143" t="e">
        <f t="shared" si="202"/>
        <v>#DIV/0!</v>
      </c>
      <c r="T2550" s="144">
        <f>IF(P2550="nio",0,IF(P2550&gt;0,VLOOKUP(K2550,'3-Productie normen'!A:W,VLOOKUP(P2550,'3-Productie normen'!$B$37:$C$59,2,FALSE),FALSE)))/VLOOKUP(B2550,'2-Kosten per locatie'!$A$11:$C$31,3,FALSE)</f>
        <v>0</v>
      </c>
      <c r="U2550" s="144">
        <f t="shared" si="203"/>
        <v>0</v>
      </c>
      <c r="V2550" s="145" t="str">
        <f>VLOOKUP(K2550,'3-Productie normen'!A:AG,29,FALSE)</f>
        <v>S</v>
      </c>
      <c r="W2550" s="145"/>
      <c r="X2550" s="146"/>
      <c r="Y2550" s="147">
        <f t="shared" si="204"/>
        <v>418.2</v>
      </c>
    </row>
    <row r="2551" spans="1:25" s="148" customFormat="1" ht="13.9" customHeight="1">
      <c r="A2551" s="137">
        <v>3405</v>
      </c>
      <c r="B2551" s="138" t="s">
        <v>3153</v>
      </c>
      <c r="C2551" s="138" t="s">
        <v>3154</v>
      </c>
      <c r="D2551" s="138"/>
      <c r="E2551" s="2">
        <v>0</v>
      </c>
      <c r="F2551" s="2" t="s">
        <v>284</v>
      </c>
      <c r="G2551" s="2" t="s">
        <v>3468</v>
      </c>
      <c r="H2551" s="2" t="s">
        <v>246</v>
      </c>
      <c r="I2551" s="139" t="s">
        <v>46</v>
      </c>
      <c r="J2551" s="139" t="s">
        <v>323</v>
      </c>
      <c r="K2551" s="139" t="s">
        <v>321</v>
      </c>
      <c r="L2551" s="139" t="s">
        <v>3466</v>
      </c>
      <c r="M2551" s="140"/>
      <c r="N2551" s="141">
        <v>1.02</v>
      </c>
      <c r="O2551" s="142">
        <f t="shared" si="200"/>
        <v>410</v>
      </c>
      <c r="P2551" s="2">
        <v>205</v>
      </c>
      <c r="Q2551" s="2">
        <v>205</v>
      </c>
      <c r="R2551" s="143" t="e">
        <f t="shared" si="201"/>
        <v>#DIV/0!</v>
      </c>
      <c r="S2551" s="143" t="e">
        <f t="shared" si="202"/>
        <v>#DIV/0!</v>
      </c>
      <c r="T2551" s="144">
        <f>IF(P2551="nio",0,IF(P2551&gt;0,VLOOKUP(K2551,'3-Productie normen'!A:W,VLOOKUP(P2551,'3-Productie normen'!$B$37:$C$59,2,FALSE),FALSE)))/VLOOKUP(B2551,'2-Kosten per locatie'!$A$11:$C$31,3,FALSE)</f>
        <v>0</v>
      </c>
      <c r="U2551" s="144">
        <f t="shared" si="203"/>
        <v>0</v>
      </c>
      <c r="V2551" s="145" t="str">
        <f>VLOOKUP(K2551,'3-Productie normen'!A:AG,29,FALSE)</f>
        <v>S</v>
      </c>
      <c r="W2551" s="145"/>
      <c r="X2551" s="146"/>
      <c r="Y2551" s="147">
        <f t="shared" si="204"/>
        <v>418.2</v>
      </c>
    </row>
    <row r="2552" spans="1:25" s="148" customFormat="1" ht="13.9" customHeight="1">
      <c r="A2552" s="137">
        <v>3406</v>
      </c>
      <c r="B2552" s="138" t="s">
        <v>3153</v>
      </c>
      <c r="C2552" s="138" t="s">
        <v>3154</v>
      </c>
      <c r="D2552" s="138"/>
      <c r="E2552" s="2">
        <v>0</v>
      </c>
      <c r="F2552" s="2" t="s">
        <v>284</v>
      </c>
      <c r="G2552" s="2" t="s">
        <v>3469</v>
      </c>
      <c r="H2552" s="2" t="s">
        <v>246</v>
      </c>
      <c r="I2552" s="139" t="s">
        <v>46</v>
      </c>
      <c r="J2552" s="139" t="s">
        <v>320</v>
      </c>
      <c r="K2552" s="139" t="s">
        <v>321</v>
      </c>
      <c r="L2552" s="139" t="s">
        <v>3466</v>
      </c>
      <c r="M2552" s="140"/>
      <c r="N2552" s="141">
        <v>2.69</v>
      </c>
      <c r="O2552" s="142">
        <f t="shared" si="200"/>
        <v>410</v>
      </c>
      <c r="P2552" s="2">
        <v>205</v>
      </c>
      <c r="Q2552" s="2">
        <v>205</v>
      </c>
      <c r="R2552" s="143" t="e">
        <f t="shared" si="201"/>
        <v>#DIV/0!</v>
      </c>
      <c r="S2552" s="143" t="e">
        <f t="shared" si="202"/>
        <v>#DIV/0!</v>
      </c>
      <c r="T2552" s="144">
        <f>IF(P2552="nio",0,IF(P2552&gt;0,VLOOKUP(K2552,'3-Productie normen'!A:W,VLOOKUP(P2552,'3-Productie normen'!$B$37:$C$59,2,FALSE),FALSE)))/VLOOKUP(B2552,'2-Kosten per locatie'!$A$11:$C$31,3,FALSE)</f>
        <v>0</v>
      </c>
      <c r="U2552" s="144">
        <f t="shared" si="203"/>
        <v>0</v>
      </c>
      <c r="V2552" s="145" t="str">
        <f>VLOOKUP(K2552,'3-Productie normen'!A:AG,29,FALSE)</f>
        <v>S</v>
      </c>
      <c r="W2552" s="145"/>
      <c r="X2552" s="146"/>
      <c r="Y2552" s="147">
        <f t="shared" si="204"/>
        <v>1102.9000000000001</v>
      </c>
    </row>
    <row r="2553" spans="1:25" s="148" customFormat="1" ht="13.9" customHeight="1">
      <c r="A2553" s="137">
        <v>3407</v>
      </c>
      <c r="B2553" s="138" t="s">
        <v>3153</v>
      </c>
      <c r="C2553" s="138" t="s">
        <v>3154</v>
      </c>
      <c r="D2553" s="138"/>
      <c r="E2553" s="2">
        <v>0</v>
      </c>
      <c r="F2553" s="2" t="s">
        <v>284</v>
      </c>
      <c r="G2553" s="2" t="s">
        <v>3470</v>
      </c>
      <c r="H2553" s="2" t="s">
        <v>246</v>
      </c>
      <c r="I2553" s="139" t="s">
        <v>46</v>
      </c>
      <c r="J2553" s="139" t="s">
        <v>323</v>
      </c>
      <c r="K2553" s="139" t="s">
        <v>321</v>
      </c>
      <c r="L2553" s="139" t="s">
        <v>3466</v>
      </c>
      <c r="M2553" s="140"/>
      <c r="N2553" s="141">
        <v>1.02</v>
      </c>
      <c r="O2553" s="142">
        <f t="shared" si="200"/>
        <v>410</v>
      </c>
      <c r="P2553" s="2">
        <v>205</v>
      </c>
      <c r="Q2553" s="2">
        <v>205</v>
      </c>
      <c r="R2553" s="143" t="e">
        <f t="shared" si="201"/>
        <v>#DIV/0!</v>
      </c>
      <c r="S2553" s="143" t="e">
        <f t="shared" si="202"/>
        <v>#DIV/0!</v>
      </c>
      <c r="T2553" s="144">
        <f>IF(P2553="nio",0,IF(P2553&gt;0,VLOOKUP(K2553,'3-Productie normen'!A:W,VLOOKUP(P2553,'3-Productie normen'!$B$37:$C$59,2,FALSE),FALSE)))/VLOOKUP(B2553,'2-Kosten per locatie'!$A$11:$C$31,3,FALSE)</f>
        <v>0</v>
      </c>
      <c r="U2553" s="144">
        <f t="shared" si="203"/>
        <v>0</v>
      </c>
      <c r="V2553" s="145" t="str">
        <f>VLOOKUP(K2553,'3-Productie normen'!A:AG,29,FALSE)</f>
        <v>S</v>
      </c>
      <c r="W2553" s="145"/>
      <c r="X2553" s="146"/>
      <c r="Y2553" s="147">
        <f t="shared" si="204"/>
        <v>418.2</v>
      </c>
    </row>
    <row r="2554" spans="1:25" s="148" customFormat="1" ht="13.9" customHeight="1">
      <c r="A2554" s="137">
        <v>3408</v>
      </c>
      <c r="B2554" s="138" t="s">
        <v>3153</v>
      </c>
      <c r="C2554" s="138" t="s">
        <v>3154</v>
      </c>
      <c r="D2554" s="138"/>
      <c r="E2554" s="2">
        <v>0</v>
      </c>
      <c r="F2554" s="2" t="s">
        <v>284</v>
      </c>
      <c r="G2554" s="2" t="s">
        <v>3471</v>
      </c>
      <c r="H2554" s="2" t="s">
        <v>246</v>
      </c>
      <c r="I2554" s="139" t="s">
        <v>46</v>
      </c>
      <c r="J2554" s="139" t="s">
        <v>323</v>
      </c>
      <c r="K2554" s="139" t="s">
        <v>321</v>
      </c>
      <c r="L2554" s="139" t="s">
        <v>3466</v>
      </c>
      <c r="M2554" s="140"/>
      <c r="N2554" s="141">
        <v>1.02</v>
      </c>
      <c r="O2554" s="142">
        <f t="shared" si="200"/>
        <v>410</v>
      </c>
      <c r="P2554" s="2">
        <v>205</v>
      </c>
      <c r="Q2554" s="2">
        <v>205</v>
      </c>
      <c r="R2554" s="143" t="e">
        <f t="shared" si="201"/>
        <v>#DIV/0!</v>
      </c>
      <c r="S2554" s="143" t="e">
        <f t="shared" si="202"/>
        <v>#DIV/0!</v>
      </c>
      <c r="T2554" s="144">
        <f>IF(P2554="nio",0,IF(P2554&gt;0,VLOOKUP(K2554,'3-Productie normen'!A:W,VLOOKUP(P2554,'3-Productie normen'!$B$37:$C$59,2,FALSE),FALSE)))/VLOOKUP(B2554,'2-Kosten per locatie'!$A$11:$C$31,3,FALSE)</f>
        <v>0</v>
      </c>
      <c r="U2554" s="144">
        <f t="shared" si="203"/>
        <v>0</v>
      </c>
      <c r="V2554" s="145" t="str">
        <f>VLOOKUP(K2554,'3-Productie normen'!A:AG,29,FALSE)</f>
        <v>S</v>
      </c>
      <c r="W2554" s="145"/>
      <c r="X2554" s="146"/>
      <c r="Y2554" s="147">
        <f t="shared" si="204"/>
        <v>418.2</v>
      </c>
    </row>
    <row r="2555" spans="1:25" s="148" customFormat="1" ht="13.9" customHeight="1">
      <c r="A2555" s="137">
        <v>3409</v>
      </c>
      <c r="B2555" s="138" t="s">
        <v>3153</v>
      </c>
      <c r="C2555" s="138" t="s">
        <v>3154</v>
      </c>
      <c r="D2555" s="138"/>
      <c r="E2555" s="2">
        <v>0</v>
      </c>
      <c r="F2555" s="2" t="s">
        <v>284</v>
      </c>
      <c r="G2555" s="2" t="s">
        <v>3472</v>
      </c>
      <c r="H2555" s="2" t="s">
        <v>246</v>
      </c>
      <c r="I2555" s="139" t="s">
        <v>277</v>
      </c>
      <c r="J2555" s="139" t="s">
        <v>337</v>
      </c>
      <c r="K2555" s="139" t="s">
        <v>478</v>
      </c>
      <c r="L2555" s="139" t="s">
        <v>737</v>
      </c>
      <c r="M2555" s="140"/>
      <c r="N2555" s="141">
        <v>31.6</v>
      </c>
      <c r="O2555" s="142">
        <f t="shared" si="200"/>
        <v>123</v>
      </c>
      <c r="P2555" s="2">
        <v>123</v>
      </c>
      <c r="Q2555" s="2"/>
      <c r="R2555" s="143" t="e">
        <f t="shared" si="201"/>
        <v>#DIV/0!</v>
      </c>
      <c r="S2555" s="143">
        <f t="shared" si="202"/>
        <v>0</v>
      </c>
      <c r="T2555" s="144">
        <f>IF(P2555="nio",0,IF(P2555&gt;0,VLOOKUP(K2555,'3-Productie normen'!A:W,VLOOKUP(P2555,'3-Productie normen'!$B$37:$C$59,2,FALSE),FALSE)))/VLOOKUP(B2555,'2-Kosten per locatie'!$A$11:$C$31,3,FALSE)</f>
        <v>0</v>
      </c>
      <c r="U2555" s="144">
        <f t="shared" si="203"/>
        <v>0</v>
      </c>
      <c r="V2555" s="145" t="str">
        <f>VLOOKUP(K2555,'3-Productie normen'!A:AG,29,FALSE)</f>
        <v>B</v>
      </c>
      <c r="W2555" s="145"/>
      <c r="X2555" s="146"/>
      <c r="Y2555" s="147">
        <f t="shared" si="204"/>
        <v>3886.8</v>
      </c>
    </row>
    <row r="2556" spans="1:25" s="148" customFormat="1" ht="13.9" customHeight="1">
      <c r="A2556" s="137">
        <v>3410</v>
      </c>
      <c r="B2556" s="138" t="s">
        <v>3153</v>
      </c>
      <c r="C2556" s="138" t="s">
        <v>3154</v>
      </c>
      <c r="D2556" s="138"/>
      <c r="E2556" s="2">
        <v>0</v>
      </c>
      <c r="F2556" s="2" t="s">
        <v>284</v>
      </c>
      <c r="G2556" s="2" t="s">
        <v>3473</v>
      </c>
      <c r="H2556" s="2" t="s">
        <v>246</v>
      </c>
      <c r="I2556" s="139" t="s">
        <v>267</v>
      </c>
      <c r="J2556" s="139" t="s">
        <v>267</v>
      </c>
      <c r="K2556" s="139" t="s">
        <v>267</v>
      </c>
      <c r="L2556" s="139" t="s">
        <v>298</v>
      </c>
      <c r="M2556" s="140" t="s">
        <v>8160</v>
      </c>
      <c r="N2556" s="141">
        <v>9.98</v>
      </c>
      <c r="O2556" s="142">
        <f t="shared" si="200"/>
        <v>2</v>
      </c>
      <c r="P2556" s="2">
        <v>2</v>
      </c>
      <c r="Q2556" s="2"/>
      <c r="R2556" s="143" t="e">
        <f t="shared" si="201"/>
        <v>#DIV/0!</v>
      </c>
      <c r="S2556" s="143">
        <f t="shared" si="202"/>
        <v>0</v>
      </c>
      <c r="T2556" s="144">
        <f>IF(P2556="nio",0,IF(P2556&gt;0,VLOOKUP(K2556,'3-Productie normen'!A:W,VLOOKUP(P2556,'3-Productie normen'!$B$37:$C$59,2,FALSE),FALSE)))/VLOOKUP(B2556,'2-Kosten per locatie'!$A$11:$C$31,3,FALSE)</f>
        <v>0</v>
      </c>
      <c r="U2556" s="144">
        <f t="shared" si="203"/>
        <v>0</v>
      </c>
      <c r="V2556" s="145" t="str">
        <f>VLOOKUP(K2556,'3-Productie normen'!A:AG,29,FALSE)</f>
        <v>V</v>
      </c>
      <c r="W2556" s="145"/>
      <c r="X2556" s="146"/>
      <c r="Y2556" s="147">
        <f t="shared" si="204"/>
        <v>19.96</v>
      </c>
    </row>
    <row r="2557" spans="1:25" s="148" customFormat="1" ht="13.9" customHeight="1">
      <c r="A2557" s="137">
        <v>3411</v>
      </c>
      <c r="B2557" s="138" t="s">
        <v>3153</v>
      </c>
      <c r="C2557" s="138" t="s">
        <v>3154</v>
      </c>
      <c r="D2557" s="138"/>
      <c r="E2557" s="2">
        <v>0</v>
      </c>
      <c r="F2557" s="2" t="s">
        <v>284</v>
      </c>
      <c r="G2557" s="2" t="s">
        <v>3474</v>
      </c>
      <c r="H2557" s="2" t="s">
        <v>3475</v>
      </c>
      <c r="I2557" s="139" t="s">
        <v>277</v>
      </c>
      <c r="J2557" s="139" t="s">
        <v>277</v>
      </c>
      <c r="K2557" s="139" t="s">
        <v>478</v>
      </c>
      <c r="L2557" s="139" t="s">
        <v>298</v>
      </c>
      <c r="M2557" s="140" t="s">
        <v>8160</v>
      </c>
      <c r="N2557" s="141">
        <v>16.899999999999999</v>
      </c>
      <c r="O2557" s="142">
        <f t="shared" si="200"/>
        <v>123</v>
      </c>
      <c r="P2557" s="2">
        <v>123</v>
      </c>
      <c r="Q2557" s="2"/>
      <c r="R2557" s="143" t="e">
        <f t="shared" si="201"/>
        <v>#DIV/0!</v>
      </c>
      <c r="S2557" s="143">
        <f t="shared" si="202"/>
        <v>0</v>
      </c>
      <c r="T2557" s="144">
        <f>IF(P2557="nio",0,IF(P2557&gt;0,VLOOKUP(K2557,'3-Productie normen'!A:W,VLOOKUP(P2557,'3-Productie normen'!$B$37:$C$59,2,FALSE),FALSE)))/VLOOKUP(B2557,'2-Kosten per locatie'!$A$11:$C$31,3,FALSE)</f>
        <v>0</v>
      </c>
      <c r="U2557" s="144">
        <f t="shared" si="203"/>
        <v>0</v>
      </c>
      <c r="V2557" s="145" t="str">
        <f>VLOOKUP(K2557,'3-Productie normen'!A:AG,29,FALSE)</f>
        <v>B</v>
      </c>
      <c r="W2557" s="145"/>
      <c r="X2557" s="146"/>
      <c r="Y2557" s="147">
        <f t="shared" si="204"/>
        <v>2078.6999999999998</v>
      </c>
    </row>
    <row r="2558" spans="1:25" s="148" customFormat="1" ht="13.9" customHeight="1">
      <c r="A2558" s="137">
        <v>3412</v>
      </c>
      <c r="B2558" s="138" t="s">
        <v>3153</v>
      </c>
      <c r="C2558" s="138" t="s">
        <v>3154</v>
      </c>
      <c r="D2558" s="138"/>
      <c r="E2558" s="2">
        <v>0</v>
      </c>
      <c r="F2558" s="2" t="s">
        <v>284</v>
      </c>
      <c r="G2558" s="2" t="s">
        <v>3476</v>
      </c>
      <c r="H2558" s="2" t="s">
        <v>246</v>
      </c>
      <c r="I2558" s="139" t="s">
        <v>277</v>
      </c>
      <c r="J2558" s="139" t="s">
        <v>344</v>
      </c>
      <c r="K2558" s="139" t="s">
        <v>479</v>
      </c>
      <c r="L2558" s="139" t="s">
        <v>298</v>
      </c>
      <c r="M2558" s="140" t="s">
        <v>8160</v>
      </c>
      <c r="N2558" s="141">
        <v>83.62</v>
      </c>
      <c r="O2558" s="142">
        <f t="shared" si="200"/>
        <v>205</v>
      </c>
      <c r="P2558" s="2">
        <v>205</v>
      </c>
      <c r="Q2558" s="2"/>
      <c r="R2558" s="143" t="e">
        <f t="shared" si="201"/>
        <v>#DIV/0!</v>
      </c>
      <c r="S2558" s="143">
        <f t="shared" si="202"/>
        <v>0</v>
      </c>
      <c r="T2558" s="144">
        <f>IF(P2558="nio",0,IF(P2558&gt;0,VLOOKUP(K2558,'3-Productie normen'!A:W,VLOOKUP(P2558,'3-Productie normen'!$B$37:$C$59,2,FALSE),FALSE)))/VLOOKUP(B2558,'2-Kosten per locatie'!$A$11:$C$31,3,FALSE)</f>
        <v>0</v>
      </c>
      <c r="U2558" s="144">
        <f t="shared" si="203"/>
        <v>0</v>
      </c>
      <c r="V2558" s="145" t="str">
        <f>VLOOKUP(K2558,'3-Productie normen'!A:AG,29,FALSE)</f>
        <v>B</v>
      </c>
      <c r="W2558" s="145"/>
      <c r="X2558" s="146"/>
      <c r="Y2558" s="147">
        <f t="shared" si="204"/>
        <v>17142.100000000002</v>
      </c>
    </row>
    <row r="2559" spans="1:25" s="148" customFormat="1" ht="13.9" customHeight="1">
      <c r="A2559" s="137">
        <v>3413</v>
      </c>
      <c r="B2559" s="138" t="s">
        <v>3153</v>
      </c>
      <c r="C2559" s="138" t="s">
        <v>3154</v>
      </c>
      <c r="D2559" s="138"/>
      <c r="E2559" s="2">
        <v>0</v>
      </c>
      <c r="F2559" s="2" t="s">
        <v>284</v>
      </c>
      <c r="G2559" s="2" t="s">
        <v>3477</v>
      </c>
      <c r="H2559" s="2" t="s">
        <v>246</v>
      </c>
      <c r="I2559" s="139" t="s">
        <v>277</v>
      </c>
      <c r="J2559" s="139" t="s">
        <v>344</v>
      </c>
      <c r="K2559" s="139" t="s">
        <v>479</v>
      </c>
      <c r="L2559" s="139" t="s">
        <v>298</v>
      </c>
      <c r="M2559" s="140" t="s">
        <v>8160</v>
      </c>
      <c r="N2559" s="141">
        <v>35.18</v>
      </c>
      <c r="O2559" s="142">
        <f t="shared" si="200"/>
        <v>205</v>
      </c>
      <c r="P2559" s="2">
        <v>205</v>
      </c>
      <c r="Q2559" s="2"/>
      <c r="R2559" s="143" t="e">
        <f t="shared" si="201"/>
        <v>#DIV/0!</v>
      </c>
      <c r="S2559" s="143">
        <f t="shared" si="202"/>
        <v>0</v>
      </c>
      <c r="T2559" s="144">
        <f>IF(P2559="nio",0,IF(P2559&gt;0,VLOOKUP(K2559,'3-Productie normen'!A:W,VLOOKUP(P2559,'3-Productie normen'!$B$37:$C$59,2,FALSE),FALSE)))/VLOOKUP(B2559,'2-Kosten per locatie'!$A$11:$C$31,3,FALSE)</f>
        <v>0</v>
      </c>
      <c r="U2559" s="144">
        <f t="shared" si="203"/>
        <v>0</v>
      </c>
      <c r="V2559" s="145" t="str">
        <f>VLOOKUP(K2559,'3-Productie normen'!A:AG,29,FALSE)</f>
        <v>B</v>
      </c>
      <c r="W2559" s="145"/>
      <c r="X2559" s="146"/>
      <c r="Y2559" s="147">
        <f t="shared" si="204"/>
        <v>7211.9</v>
      </c>
    </row>
    <row r="2560" spans="1:25" s="148" customFormat="1" ht="13.9" customHeight="1">
      <c r="A2560" s="137">
        <v>3414</v>
      </c>
      <c r="B2560" s="138" t="s">
        <v>3153</v>
      </c>
      <c r="C2560" s="138" t="s">
        <v>3154</v>
      </c>
      <c r="D2560" s="138"/>
      <c r="E2560" s="2">
        <v>0</v>
      </c>
      <c r="F2560" s="2" t="s">
        <v>284</v>
      </c>
      <c r="G2560" s="2" t="s">
        <v>3478</v>
      </c>
      <c r="H2560" s="2" t="s">
        <v>246</v>
      </c>
      <c r="I2560" s="139" t="s">
        <v>272</v>
      </c>
      <c r="J2560" s="139" t="s">
        <v>354</v>
      </c>
      <c r="K2560" s="139" t="s">
        <v>304</v>
      </c>
      <c r="L2560" s="139" t="s">
        <v>314</v>
      </c>
      <c r="M2560" s="140"/>
      <c r="N2560" s="141">
        <v>522.1</v>
      </c>
      <c r="O2560" s="142">
        <f t="shared" si="200"/>
        <v>410</v>
      </c>
      <c r="P2560" s="2">
        <v>205</v>
      </c>
      <c r="Q2560" s="2">
        <v>205</v>
      </c>
      <c r="R2560" s="143" t="e">
        <f t="shared" si="201"/>
        <v>#DIV/0!</v>
      </c>
      <c r="S2560" s="143" t="e">
        <f t="shared" si="202"/>
        <v>#DIV/0!</v>
      </c>
      <c r="T2560" s="144">
        <f>IF(P2560="nio",0,IF(P2560&gt;0,VLOOKUP(K2560,'3-Productie normen'!A:W,VLOOKUP(P2560,'3-Productie normen'!$B$37:$C$59,2,FALSE),FALSE)))/VLOOKUP(B2560,'2-Kosten per locatie'!$A$11:$C$31,3,FALSE)</f>
        <v>0</v>
      </c>
      <c r="U2560" s="144">
        <f t="shared" si="203"/>
        <v>0</v>
      </c>
      <c r="V2560" s="145" t="str">
        <f>VLOOKUP(K2560,'3-Productie normen'!A:AG,29,FALSE)</f>
        <v>V</v>
      </c>
      <c r="W2560" s="145"/>
      <c r="X2560" s="146"/>
      <c r="Y2560" s="147">
        <f t="shared" si="204"/>
        <v>214061</v>
      </c>
    </row>
    <row r="2561" spans="1:25" s="148" customFormat="1" ht="13.9" customHeight="1">
      <c r="A2561" s="137">
        <v>3415</v>
      </c>
      <c r="B2561" s="138" t="s">
        <v>3153</v>
      </c>
      <c r="C2561" s="138" t="s">
        <v>3154</v>
      </c>
      <c r="D2561" s="138"/>
      <c r="E2561" s="2">
        <v>0</v>
      </c>
      <c r="F2561" s="2" t="s">
        <v>284</v>
      </c>
      <c r="G2561" s="2" t="s">
        <v>3479</v>
      </c>
      <c r="H2561" s="2" t="s">
        <v>246</v>
      </c>
      <c r="I2561" s="139" t="s">
        <v>267</v>
      </c>
      <c r="J2561" s="139" t="s">
        <v>267</v>
      </c>
      <c r="K2561" s="139" t="s">
        <v>267</v>
      </c>
      <c r="L2561" s="139" t="s">
        <v>298</v>
      </c>
      <c r="M2561" s="140" t="s">
        <v>8160</v>
      </c>
      <c r="N2561" s="141">
        <v>2.4300000000000002</v>
      </c>
      <c r="O2561" s="142">
        <f t="shared" si="200"/>
        <v>2</v>
      </c>
      <c r="P2561" s="2">
        <v>2</v>
      </c>
      <c r="Q2561" s="2"/>
      <c r="R2561" s="143" t="e">
        <f t="shared" si="201"/>
        <v>#DIV/0!</v>
      </c>
      <c r="S2561" s="143">
        <f t="shared" si="202"/>
        <v>0</v>
      </c>
      <c r="T2561" s="144">
        <f>IF(P2561="nio",0,IF(P2561&gt;0,VLOOKUP(K2561,'3-Productie normen'!A:W,VLOOKUP(P2561,'3-Productie normen'!$B$37:$C$59,2,FALSE),FALSE)))/VLOOKUP(B2561,'2-Kosten per locatie'!$A$11:$C$31,3,FALSE)</f>
        <v>0</v>
      </c>
      <c r="U2561" s="144">
        <f t="shared" si="203"/>
        <v>0</v>
      </c>
      <c r="V2561" s="145" t="str">
        <f>VLOOKUP(K2561,'3-Productie normen'!A:AG,29,FALSE)</f>
        <v>V</v>
      </c>
      <c r="W2561" s="145"/>
      <c r="X2561" s="146"/>
      <c r="Y2561" s="147">
        <f t="shared" si="204"/>
        <v>4.8600000000000003</v>
      </c>
    </row>
    <row r="2562" spans="1:25" s="148" customFormat="1" ht="13.9" customHeight="1">
      <c r="A2562" s="137">
        <v>3416</v>
      </c>
      <c r="B2562" s="138" t="s">
        <v>3153</v>
      </c>
      <c r="C2562" s="138" t="s">
        <v>3154</v>
      </c>
      <c r="D2562" s="138"/>
      <c r="E2562" s="2">
        <v>0</v>
      </c>
      <c r="F2562" s="2" t="s">
        <v>284</v>
      </c>
      <c r="G2562" s="2" t="s">
        <v>3479</v>
      </c>
      <c r="H2562" s="2" t="s">
        <v>246</v>
      </c>
      <c r="I2562" s="139" t="s">
        <v>267</v>
      </c>
      <c r="J2562" s="139" t="s">
        <v>267</v>
      </c>
      <c r="K2562" s="139" t="s">
        <v>267</v>
      </c>
      <c r="L2562" s="139" t="s">
        <v>298</v>
      </c>
      <c r="M2562" s="140" t="s">
        <v>8160</v>
      </c>
      <c r="N2562" s="141">
        <v>17.14</v>
      </c>
      <c r="O2562" s="142">
        <f t="shared" si="200"/>
        <v>2</v>
      </c>
      <c r="P2562" s="2">
        <v>2</v>
      </c>
      <c r="Q2562" s="2"/>
      <c r="R2562" s="143" t="e">
        <f t="shared" si="201"/>
        <v>#DIV/0!</v>
      </c>
      <c r="S2562" s="143">
        <f t="shared" si="202"/>
        <v>0</v>
      </c>
      <c r="T2562" s="144">
        <f>IF(P2562="nio",0,IF(P2562&gt;0,VLOOKUP(K2562,'3-Productie normen'!A:W,VLOOKUP(P2562,'3-Productie normen'!$B$37:$C$59,2,FALSE),FALSE)))/VLOOKUP(B2562,'2-Kosten per locatie'!$A$11:$C$31,3,FALSE)</f>
        <v>0</v>
      </c>
      <c r="U2562" s="144">
        <f t="shared" si="203"/>
        <v>0</v>
      </c>
      <c r="V2562" s="145" t="str">
        <f>VLOOKUP(K2562,'3-Productie normen'!A:AG,29,FALSE)</f>
        <v>V</v>
      </c>
      <c r="W2562" s="145"/>
      <c r="X2562" s="146"/>
      <c r="Y2562" s="147">
        <f t="shared" si="204"/>
        <v>34.28</v>
      </c>
    </row>
    <row r="2563" spans="1:25" s="148" customFormat="1" ht="13.9" customHeight="1">
      <c r="A2563" s="137">
        <v>3417</v>
      </c>
      <c r="B2563" s="138" t="s">
        <v>3153</v>
      </c>
      <c r="C2563" s="138" t="s">
        <v>3154</v>
      </c>
      <c r="D2563" s="138"/>
      <c r="E2563" s="2">
        <v>0</v>
      </c>
      <c r="F2563" s="2" t="s">
        <v>284</v>
      </c>
      <c r="G2563" s="2" t="s">
        <v>3480</v>
      </c>
      <c r="H2563" s="2" t="s">
        <v>246</v>
      </c>
      <c r="I2563" s="139" t="s">
        <v>277</v>
      </c>
      <c r="J2563" s="139" t="s">
        <v>277</v>
      </c>
      <c r="K2563" s="139" t="s">
        <v>478</v>
      </c>
      <c r="L2563" s="139" t="s">
        <v>298</v>
      </c>
      <c r="M2563" s="140" t="s">
        <v>8160</v>
      </c>
      <c r="N2563" s="141">
        <v>3.3</v>
      </c>
      <c r="O2563" s="142">
        <f t="shared" si="200"/>
        <v>123</v>
      </c>
      <c r="P2563" s="2">
        <v>123</v>
      </c>
      <c r="Q2563" s="2"/>
      <c r="R2563" s="143" t="e">
        <f t="shared" si="201"/>
        <v>#DIV/0!</v>
      </c>
      <c r="S2563" s="143">
        <f t="shared" si="202"/>
        <v>0</v>
      </c>
      <c r="T2563" s="144">
        <f>IF(P2563="nio",0,IF(P2563&gt;0,VLOOKUP(K2563,'3-Productie normen'!A:W,VLOOKUP(P2563,'3-Productie normen'!$B$37:$C$59,2,FALSE),FALSE)))/VLOOKUP(B2563,'2-Kosten per locatie'!$A$11:$C$31,3,FALSE)</f>
        <v>0</v>
      </c>
      <c r="U2563" s="144">
        <f t="shared" si="203"/>
        <v>0</v>
      </c>
      <c r="V2563" s="145" t="str">
        <f>VLOOKUP(K2563,'3-Productie normen'!A:AG,29,FALSE)</f>
        <v>B</v>
      </c>
      <c r="W2563" s="145"/>
      <c r="X2563" s="146"/>
      <c r="Y2563" s="147">
        <f t="shared" si="204"/>
        <v>405.9</v>
      </c>
    </row>
    <row r="2564" spans="1:25" s="148" customFormat="1" ht="13.9" customHeight="1">
      <c r="A2564" s="137">
        <v>3418</v>
      </c>
      <c r="B2564" s="138" t="s">
        <v>3153</v>
      </c>
      <c r="C2564" s="138" t="s">
        <v>3154</v>
      </c>
      <c r="D2564" s="138"/>
      <c r="E2564" s="2">
        <v>0</v>
      </c>
      <c r="F2564" s="2" t="s">
        <v>284</v>
      </c>
      <c r="G2564" s="2" t="s">
        <v>3481</v>
      </c>
      <c r="H2564" s="2" t="s">
        <v>246</v>
      </c>
      <c r="I2564" s="139" t="s">
        <v>267</v>
      </c>
      <c r="J2564" s="139" t="s">
        <v>267</v>
      </c>
      <c r="K2564" s="139" t="s">
        <v>267</v>
      </c>
      <c r="L2564" s="139" t="s">
        <v>1331</v>
      </c>
      <c r="M2564" s="140"/>
      <c r="N2564" s="141">
        <v>3.79</v>
      </c>
      <c r="O2564" s="142">
        <f t="shared" si="200"/>
        <v>2</v>
      </c>
      <c r="P2564" s="2">
        <v>2</v>
      </c>
      <c r="Q2564" s="2"/>
      <c r="R2564" s="143" t="e">
        <f t="shared" si="201"/>
        <v>#DIV/0!</v>
      </c>
      <c r="S2564" s="143">
        <f t="shared" si="202"/>
        <v>0</v>
      </c>
      <c r="T2564" s="144">
        <f>IF(P2564="nio",0,IF(P2564&gt;0,VLOOKUP(K2564,'3-Productie normen'!A:W,VLOOKUP(P2564,'3-Productie normen'!$B$37:$C$59,2,FALSE),FALSE)))/VLOOKUP(B2564,'2-Kosten per locatie'!$A$11:$C$31,3,FALSE)</f>
        <v>0</v>
      </c>
      <c r="U2564" s="144">
        <f t="shared" si="203"/>
        <v>0</v>
      </c>
      <c r="V2564" s="145" t="str">
        <f>VLOOKUP(K2564,'3-Productie normen'!A:AG,29,FALSE)</f>
        <v>V</v>
      </c>
      <c r="W2564" s="145"/>
      <c r="X2564" s="146"/>
      <c r="Y2564" s="147">
        <f t="shared" si="204"/>
        <v>7.58</v>
      </c>
    </row>
    <row r="2565" spans="1:25" s="148" customFormat="1" ht="13.9" customHeight="1">
      <c r="A2565" s="137">
        <v>3419</v>
      </c>
      <c r="B2565" s="138" t="s">
        <v>3153</v>
      </c>
      <c r="C2565" s="138" t="s">
        <v>3154</v>
      </c>
      <c r="D2565" s="138"/>
      <c r="E2565" s="2">
        <v>0</v>
      </c>
      <c r="F2565" s="2" t="s">
        <v>284</v>
      </c>
      <c r="G2565" s="2" t="s">
        <v>3482</v>
      </c>
      <c r="H2565" s="2" t="s">
        <v>246</v>
      </c>
      <c r="I2565" s="139" t="s">
        <v>267</v>
      </c>
      <c r="J2565" s="139" t="s">
        <v>267</v>
      </c>
      <c r="K2565" s="139" t="s">
        <v>267</v>
      </c>
      <c r="L2565" s="139" t="s">
        <v>1331</v>
      </c>
      <c r="M2565" s="140"/>
      <c r="N2565" s="141">
        <v>6.34</v>
      </c>
      <c r="O2565" s="142">
        <f t="shared" si="200"/>
        <v>2</v>
      </c>
      <c r="P2565" s="2">
        <v>2</v>
      </c>
      <c r="Q2565" s="2"/>
      <c r="R2565" s="143" t="e">
        <f t="shared" si="201"/>
        <v>#DIV/0!</v>
      </c>
      <c r="S2565" s="143">
        <f t="shared" si="202"/>
        <v>0</v>
      </c>
      <c r="T2565" s="144">
        <f>IF(P2565="nio",0,IF(P2565&gt;0,VLOOKUP(K2565,'3-Productie normen'!A:W,VLOOKUP(P2565,'3-Productie normen'!$B$37:$C$59,2,FALSE),FALSE)))/VLOOKUP(B2565,'2-Kosten per locatie'!$A$11:$C$31,3,FALSE)</f>
        <v>0</v>
      </c>
      <c r="U2565" s="144">
        <f t="shared" si="203"/>
        <v>0</v>
      </c>
      <c r="V2565" s="145" t="str">
        <f>VLOOKUP(K2565,'3-Productie normen'!A:AG,29,FALSE)</f>
        <v>V</v>
      </c>
      <c r="W2565" s="145"/>
      <c r="X2565" s="146"/>
      <c r="Y2565" s="147">
        <f t="shared" si="204"/>
        <v>12.68</v>
      </c>
    </row>
    <row r="2566" spans="1:25" s="148" customFormat="1" ht="13.9" customHeight="1">
      <c r="A2566" s="137">
        <v>3420</v>
      </c>
      <c r="B2566" s="138" t="s">
        <v>3153</v>
      </c>
      <c r="C2566" s="138" t="s">
        <v>3154</v>
      </c>
      <c r="D2566" s="138"/>
      <c r="E2566" s="2">
        <v>0</v>
      </c>
      <c r="F2566" s="2" t="s">
        <v>284</v>
      </c>
      <c r="G2566" s="2" t="s">
        <v>3483</v>
      </c>
      <c r="H2566" s="2" t="s">
        <v>246</v>
      </c>
      <c r="I2566" s="139" t="s">
        <v>267</v>
      </c>
      <c r="J2566" s="139" t="s">
        <v>267</v>
      </c>
      <c r="K2566" s="139" t="s">
        <v>267</v>
      </c>
      <c r="L2566" s="139" t="s">
        <v>1331</v>
      </c>
      <c r="M2566" s="140"/>
      <c r="N2566" s="141">
        <v>6.56</v>
      </c>
      <c r="O2566" s="142">
        <f t="shared" si="200"/>
        <v>2</v>
      </c>
      <c r="P2566" s="2">
        <v>2</v>
      </c>
      <c r="Q2566" s="2"/>
      <c r="R2566" s="143" t="e">
        <f t="shared" si="201"/>
        <v>#DIV/0!</v>
      </c>
      <c r="S2566" s="143">
        <f t="shared" si="202"/>
        <v>0</v>
      </c>
      <c r="T2566" s="144">
        <f>IF(P2566="nio",0,IF(P2566&gt;0,VLOOKUP(K2566,'3-Productie normen'!A:W,VLOOKUP(P2566,'3-Productie normen'!$B$37:$C$59,2,FALSE),FALSE)))/VLOOKUP(B2566,'2-Kosten per locatie'!$A$11:$C$31,3,FALSE)</f>
        <v>0</v>
      </c>
      <c r="U2566" s="144">
        <f t="shared" si="203"/>
        <v>0</v>
      </c>
      <c r="V2566" s="145" t="str">
        <f>VLOOKUP(K2566,'3-Productie normen'!A:AG,29,FALSE)</f>
        <v>V</v>
      </c>
      <c r="W2566" s="145"/>
      <c r="X2566" s="146"/>
      <c r="Y2566" s="147">
        <f t="shared" si="204"/>
        <v>13.12</v>
      </c>
    </row>
    <row r="2567" spans="1:25" s="148" customFormat="1" ht="13.9" customHeight="1">
      <c r="A2567" s="137">
        <v>3421</v>
      </c>
      <c r="B2567" s="138" t="s">
        <v>3153</v>
      </c>
      <c r="C2567" s="138" t="s">
        <v>3154</v>
      </c>
      <c r="D2567" s="138"/>
      <c r="E2567" s="2">
        <v>0</v>
      </c>
      <c r="F2567" s="2" t="s">
        <v>284</v>
      </c>
      <c r="G2567" s="2" t="s">
        <v>3484</v>
      </c>
      <c r="H2567" s="2" t="s">
        <v>246</v>
      </c>
      <c r="I2567" s="139" t="s">
        <v>272</v>
      </c>
      <c r="J2567" s="139" t="s">
        <v>354</v>
      </c>
      <c r="K2567" s="139" t="s">
        <v>304</v>
      </c>
      <c r="L2567" s="139" t="s">
        <v>298</v>
      </c>
      <c r="M2567" s="140" t="s">
        <v>8160</v>
      </c>
      <c r="N2567" s="141">
        <v>63.07</v>
      </c>
      <c r="O2567" s="142">
        <f t="shared" si="200"/>
        <v>410</v>
      </c>
      <c r="P2567" s="2">
        <v>205</v>
      </c>
      <c r="Q2567" s="2">
        <v>205</v>
      </c>
      <c r="R2567" s="143" t="e">
        <f t="shared" si="201"/>
        <v>#DIV/0!</v>
      </c>
      <c r="S2567" s="143" t="e">
        <f t="shared" si="202"/>
        <v>#DIV/0!</v>
      </c>
      <c r="T2567" s="144">
        <f>IF(P2567="nio",0,IF(P2567&gt;0,VLOOKUP(K2567,'3-Productie normen'!A:W,VLOOKUP(P2567,'3-Productie normen'!$B$37:$C$59,2,FALSE),FALSE)))/VLOOKUP(B2567,'2-Kosten per locatie'!$A$11:$C$31,3,FALSE)</f>
        <v>0</v>
      </c>
      <c r="U2567" s="144">
        <f t="shared" si="203"/>
        <v>0</v>
      </c>
      <c r="V2567" s="145" t="str">
        <f>VLOOKUP(K2567,'3-Productie normen'!A:AG,29,FALSE)</f>
        <v>V</v>
      </c>
      <c r="W2567" s="145"/>
      <c r="X2567" s="146"/>
      <c r="Y2567" s="147">
        <f t="shared" si="204"/>
        <v>25858.7</v>
      </c>
    </row>
    <row r="2568" spans="1:25" s="148" customFormat="1" ht="13.9" customHeight="1">
      <c r="A2568" s="137">
        <v>3422</v>
      </c>
      <c r="B2568" s="138" t="s">
        <v>3153</v>
      </c>
      <c r="C2568" s="138" t="s">
        <v>3154</v>
      </c>
      <c r="D2568" s="138"/>
      <c r="E2568" s="2">
        <v>0</v>
      </c>
      <c r="F2568" s="2" t="s">
        <v>284</v>
      </c>
      <c r="G2568" s="2" t="s">
        <v>3485</v>
      </c>
      <c r="H2568" s="2" t="s">
        <v>3486</v>
      </c>
      <c r="I2568" s="139" t="s">
        <v>277</v>
      </c>
      <c r="J2568" s="139" t="s">
        <v>277</v>
      </c>
      <c r="K2568" s="139" t="s">
        <v>478</v>
      </c>
      <c r="L2568" s="139" t="s">
        <v>298</v>
      </c>
      <c r="M2568" s="140" t="s">
        <v>8160</v>
      </c>
      <c r="N2568" s="141">
        <v>26.53</v>
      </c>
      <c r="O2568" s="142">
        <f t="shared" si="200"/>
        <v>123</v>
      </c>
      <c r="P2568" s="2">
        <v>123</v>
      </c>
      <c r="Q2568" s="2"/>
      <c r="R2568" s="143" t="e">
        <f t="shared" si="201"/>
        <v>#DIV/0!</v>
      </c>
      <c r="S2568" s="143">
        <f t="shared" si="202"/>
        <v>0</v>
      </c>
      <c r="T2568" s="144">
        <f>IF(P2568="nio",0,IF(P2568&gt;0,VLOOKUP(K2568,'3-Productie normen'!A:W,VLOOKUP(P2568,'3-Productie normen'!$B$37:$C$59,2,FALSE),FALSE)))/VLOOKUP(B2568,'2-Kosten per locatie'!$A$11:$C$31,3,FALSE)</f>
        <v>0</v>
      </c>
      <c r="U2568" s="144">
        <f t="shared" si="203"/>
        <v>0</v>
      </c>
      <c r="V2568" s="145" t="str">
        <f>VLOOKUP(K2568,'3-Productie normen'!A:AG,29,FALSE)</f>
        <v>B</v>
      </c>
      <c r="W2568" s="145"/>
      <c r="X2568" s="146"/>
      <c r="Y2568" s="147">
        <f t="shared" si="204"/>
        <v>3263.19</v>
      </c>
    </row>
    <row r="2569" spans="1:25" s="148" customFormat="1" ht="13.9" customHeight="1">
      <c r="A2569" s="137">
        <v>3423</v>
      </c>
      <c r="B2569" s="138" t="s">
        <v>3153</v>
      </c>
      <c r="C2569" s="138" t="s">
        <v>3154</v>
      </c>
      <c r="D2569" s="138"/>
      <c r="E2569" s="2">
        <v>0</v>
      </c>
      <c r="F2569" s="2" t="s">
        <v>284</v>
      </c>
      <c r="G2569" s="2" t="s">
        <v>3487</v>
      </c>
      <c r="H2569" s="2" t="s">
        <v>3488</v>
      </c>
      <c r="I2569" s="139" t="s">
        <v>277</v>
      </c>
      <c r="J2569" s="139" t="s">
        <v>52</v>
      </c>
      <c r="K2569" s="139" t="s">
        <v>417</v>
      </c>
      <c r="L2569" s="139" t="s">
        <v>298</v>
      </c>
      <c r="M2569" s="140" t="s">
        <v>8160</v>
      </c>
      <c r="N2569" s="141">
        <v>11.05</v>
      </c>
      <c r="O2569" s="142">
        <f t="shared" si="200"/>
        <v>123</v>
      </c>
      <c r="P2569" s="2">
        <v>123</v>
      </c>
      <c r="Q2569" s="2"/>
      <c r="R2569" s="143" t="e">
        <f t="shared" si="201"/>
        <v>#DIV/0!</v>
      </c>
      <c r="S2569" s="143">
        <f t="shared" si="202"/>
        <v>0</v>
      </c>
      <c r="T2569" s="144">
        <f>IF(P2569="nio",0,IF(P2569&gt;0,VLOOKUP(K2569,'3-Productie normen'!A:W,VLOOKUP(P2569,'3-Productie normen'!$B$37:$C$59,2,FALSE),FALSE)))/VLOOKUP(B2569,'2-Kosten per locatie'!$A$11:$C$31,3,FALSE)</f>
        <v>0</v>
      </c>
      <c r="U2569" s="144">
        <f t="shared" si="203"/>
        <v>0</v>
      </c>
      <c r="V2569" s="145" t="str">
        <f>VLOOKUP(K2569,'3-Productie normen'!A:AG,29,FALSE)</f>
        <v>B</v>
      </c>
      <c r="W2569" s="145"/>
      <c r="X2569" s="146"/>
      <c r="Y2569" s="147">
        <f t="shared" si="204"/>
        <v>1359.15</v>
      </c>
    </row>
    <row r="2570" spans="1:25" s="148" customFormat="1" ht="13.9" customHeight="1">
      <c r="A2570" s="137">
        <v>3424</v>
      </c>
      <c r="B2570" s="138" t="s">
        <v>3153</v>
      </c>
      <c r="C2570" s="138" t="s">
        <v>3154</v>
      </c>
      <c r="D2570" s="138"/>
      <c r="E2570" s="2">
        <v>0</v>
      </c>
      <c r="F2570" s="2" t="s">
        <v>284</v>
      </c>
      <c r="G2570" s="2" t="s">
        <v>3489</v>
      </c>
      <c r="H2570" s="2" t="s">
        <v>246</v>
      </c>
      <c r="I2570" s="139" t="s">
        <v>277</v>
      </c>
      <c r="J2570" s="139" t="s">
        <v>52</v>
      </c>
      <c r="K2570" s="139" t="s">
        <v>417</v>
      </c>
      <c r="L2570" s="139" t="s">
        <v>298</v>
      </c>
      <c r="M2570" s="140" t="s">
        <v>8160</v>
      </c>
      <c r="N2570" s="141">
        <v>10.35</v>
      </c>
      <c r="O2570" s="142">
        <f t="shared" si="200"/>
        <v>123</v>
      </c>
      <c r="P2570" s="2">
        <v>123</v>
      </c>
      <c r="Q2570" s="2"/>
      <c r="R2570" s="143" t="e">
        <f t="shared" si="201"/>
        <v>#DIV/0!</v>
      </c>
      <c r="S2570" s="143">
        <f t="shared" si="202"/>
        <v>0</v>
      </c>
      <c r="T2570" s="144">
        <f>IF(P2570="nio",0,IF(P2570&gt;0,VLOOKUP(K2570,'3-Productie normen'!A:W,VLOOKUP(P2570,'3-Productie normen'!$B$37:$C$59,2,FALSE),FALSE)))/VLOOKUP(B2570,'2-Kosten per locatie'!$A$11:$C$31,3,FALSE)</f>
        <v>0</v>
      </c>
      <c r="U2570" s="144">
        <f t="shared" si="203"/>
        <v>0</v>
      </c>
      <c r="V2570" s="145" t="str">
        <f>VLOOKUP(K2570,'3-Productie normen'!A:AG,29,FALSE)</f>
        <v>B</v>
      </c>
      <c r="W2570" s="145"/>
      <c r="X2570" s="146"/>
      <c r="Y2570" s="147">
        <f t="shared" si="204"/>
        <v>1273.05</v>
      </c>
    </row>
    <row r="2571" spans="1:25" s="148" customFormat="1" ht="13.9" customHeight="1">
      <c r="A2571" s="137">
        <v>3425</v>
      </c>
      <c r="B2571" s="138" t="s">
        <v>3153</v>
      </c>
      <c r="C2571" s="138" t="s">
        <v>3154</v>
      </c>
      <c r="D2571" s="138"/>
      <c r="E2571" s="2">
        <v>0</v>
      </c>
      <c r="F2571" s="2" t="s">
        <v>284</v>
      </c>
      <c r="G2571" s="2" t="s">
        <v>3490</v>
      </c>
      <c r="H2571" s="2" t="s">
        <v>3486</v>
      </c>
      <c r="I2571" s="139" t="s">
        <v>277</v>
      </c>
      <c r="J2571" s="139" t="s">
        <v>277</v>
      </c>
      <c r="K2571" s="139" t="s">
        <v>478</v>
      </c>
      <c r="L2571" s="139" t="s">
        <v>298</v>
      </c>
      <c r="M2571" s="140" t="s">
        <v>8160</v>
      </c>
      <c r="N2571" s="141">
        <v>25.32</v>
      </c>
      <c r="O2571" s="142">
        <f t="shared" si="200"/>
        <v>123</v>
      </c>
      <c r="P2571" s="2">
        <v>123</v>
      </c>
      <c r="Q2571" s="2"/>
      <c r="R2571" s="143" t="e">
        <f t="shared" si="201"/>
        <v>#DIV/0!</v>
      </c>
      <c r="S2571" s="143">
        <f t="shared" si="202"/>
        <v>0</v>
      </c>
      <c r="T2571" s="144">
        <f>IF(P2571="nio",0,IF(P2571&gt;0,VLOOKUP(K2571,'3-Productie normen'!A:W,VLOOKUP(P2571,'3-Productie normen'!$B$37:$C$59,2,FALSE),FALSE)))/VLOOKUP(B2571,'2-Kosten per locatie'!$A$11:$C$31,3,FALSE)</f>
        <v>0</v>
      </c>
      <c r="U2571" s="144">
        <f t="shared" si="203"/>
        <v>0</v>
      </c>
      <c r="V2571" s="145" t="str">
        <f>VLOOKUP(K2571,'3-Productie normen'!A:AG,29,FALSE)</f>
        <v>B</v>
      </c>
      <c r="W2571" s="145"/>
      <c r="X2571" s="146"/>
      <c r="Y2571" s="147">
        <f t="shared" si="204"/>
        <v>3114.36</v>
      </c>
    </row>
    <row r="2572" spans="1:25" s="148" customFormat="1" ht="13.9" customHeight="1">
      <c r="A2572" s="137">
        <v>3426</v>
      </c>
      <c r="B2572" s="138" t="s">
        <v>3153</v>
      </c>
      <c r="C2572" s="138" t="s">
        <v>3154</v>
      </c>
      <c r="D2572" s="138"/>
      <c r="E2572" s="2">
        <v>0</v>
      </c>
      <c r="F2572" s="2" t="s">
        <v>284</v>
      </c>
      <c r="G2572" s="2" t="s">
        <v>3491</v>
      </c>
      <c r="H2572" s="2" t="s">
        <v>246</v>
      </c>
      <c r="I2572" s="139" t="s">
        <v>267</v>
      </c>
      <c r="J2572" s="139" t="s">
        <v>267</v>
      </c>
      <c r="K2572" s="139" t="s">
        <v>267</v>
      </c>
      <c r="L2572" s="139" t="s">
        <v>298</v>
      </c>
      <c r="M2572" s="140" t="s">
        <v>8160</v>
      </c>
      <c r="N2572" s="141">
        <v>141.61000000000001</v>
      </c>
      <c r="O2572" s="142">
        <f t="shared" si="200"/>
        <v>2</v>
      </c>
      <c r="P2572" s="2">
        <v>2</v>
      </c>
      <c r="Q2572" s="2"/>
      <c r="R2572" s="143" t="e">
        <f t="shared" si="201"/>
        <v>#DIV/0!</v>
      </c>
      <c r="S2572" s="143">
        <f t="shared" si="202"/>
        <v>0</v>
      </c>
      <c r="T2572" s="144">
        <f>IF(P2572="nio",0,IF(P2572&gt;0,VLOOKUP(K2572,'3-Productie normen'!A:W,VLOOKUP(P2572,'3-Productie normen'!$B$37:$C$59,2,FALSE),FALSE)))/VLOOKUP(B2572,'2-Kosten per locatie'!$A$11:$C$31,3,FALSE)</f>
        <v>0</v>
      </c>
      <c r="U2572" s="144">
        <f t="shared" si="203"/>
        <v>0</v>
      </c>
      <c r="V2572" s="145" t="str">
        <f>VLOOKUP(K2572,'3-Productie normen'!A:AG,29,FALSE)</f>
        <v>V</v>
      </c>
      <c r="W2572" s="145"/>
      <c r="X2572" s="146"/>
      <c r="Y2572" s="147">
        <f t="shared" si="204"/>
        <v>283.22000000000003</v>
      </c>
    </row>
    <row r="2573" spans="1:25" s="148" customFormat="1" ht="13.9" customHeight="1">
      <c r="A2573" s="137">
        <v>3427</v>
      </c>
      <c r="B2573" s="138" t="s">
        <v>3153</v>
      </c>
      <c r="C2573" s="138" t="s">
        <v>3154</v>
      </c>
      <c r="D2573" s="138"/>
      <c r="E2573" s="2">
        <v>0</v>
      </c>
      <c r="F2573" s="2" t="s">
        <v>284</v>
      </c>
      <c r="G2573" s="2" t="s">
        <v>3492</v>
      </c>
      <c r="H2573" s="2" t="s">
        <v>246</v>
      </c>
      <c r="I2573" s="139" t="s">
        <v>247</v>
      </c>
      <c r="J2573" s="139" t="s">
        <v>56</v>
      </c>
      <c r="K2573" s="139" t="s">
        <v>248</v>
      </c>
      <c r="L2573" s="139" t="s">
        <v>298</v>
      </c>
      <c r="M2573" s="140" t="s">
        <v>8160</v>
      </c>
      <c r="N2573" s="141">
        <v>47.92</v>
      </c>
      <c r="O2573" s="142">
        <f t="shared" si="200"/>
        <v>205</v>
      </c>
      <c r="P2573" s="2">
        <v>205</v>
      </c>
      <c r="Q2573" s="2"/>
      <c r="R2573" s="143" t="e">
        <f t="shared" si="201"/>
        <v>#DIV/0!</v>
      </c>
      <c r="S2573" s="143">
        <f t="shared" si="202"/>
        <v>0</v>
      </c>
      <c r="T2573" s="144">
        <f>IF(P2573="nio",0,IF(P2573&gt;0,VLOOKUP(K2573,'3-Productie normen'!A:W,VLOOKUP(P2573,'3-Productie normen'!$B$37:$C$59,2,FALSE),FALSE)))/VLOOKUP(B2573,'2-Kosten per locatie'!$A$11:$C$31,3,FALSE)</f>
        <v>0</v>
      </c>
      <c r="U2573" s="144">
        <f t="shared" si="203"/>
        <v>0</v>
      </c>
      <c r="V2573" s="145" t="str">
        <f>VLOOKUP(K2573,'3-Productie normen'!A:AG,29,FALSE)</f>
        <v>V</v>
      </c>
      <c r="W2573" s="145"/>
      <c r="X2573" s="146"/>
      <c r="Y2573" s="147">
        <f t="shared" si="204"/>
        <v>9823.6</v>
      </c>
    </row>
    <row r="2574" spans="1:25" s="148" customFormat="1" ht="13.9" customHeight="1">
      <c r="A2574" s="137">
        <v>3428</v>
      </c>
      <c r="B2574" s="138" t="s">
        <v>3153</v>
      </c>
      <c r="C2574" s="138" t="s">
        <v>3154</v>
      </c>
      <c r="D2574" s="138"/>
      <c r="E2574" s="2">
        <v>0</v>
      </c>
      <c r="F2574" s="2" t="s">
        <v>284</v>
      </c>
      <c r="G2574" s="2" t="s">
        <v>3493</v>
      </c>
      <c r="H2574" s="2" t="s">
        <v>246</v>
      </c>
      <c r="I2574" s="139" t="s">
        <v>247</v>
      </c>
      <c r="J2574" s="139" t="s">
        <v>57</v>
      </c>
      <c r="K2574" s="139" t="s">
        <v>57</v>
      </c>
      <c r="L2574" s="139" t="s">
        <v>246</v>
      </c>
      <c r="M2574" s="140"/>
      <c r="N2574" s="141">
        <v>3.05</v>
      </c>
      <c r="O2574" s="142">
        <f t="shared" si="200"/>
        <v>205</v>
      </c>
      <c r="P2574" s="2">
        <v>205</v>
      </c>
      <c r="Q2574" s="2"/>
      <c r="R2574" s="143" t="e">
        <f t="shared" si="201"/>
        <v>#DIV/0!</v>
      </c>
      <c r="S2574" s="143">
        <f t="shared" si="202"/>
        <v>0</v>
      </c>
      <c r="T2574" s="144">
        <f>IF(P2574="nio",0,IF(P2574&gt;0,VLOOKUP(K2574,'3-Productie normen'!A:W,VLOOKUP(P2574,'3-Productie normen'!$B$37:$C$59,2,FALSE),FALSE)))/VLOOKUP(B2574,'2-Kosten per locatie'!$A$11:$C$31,3,FALSE)</f>
        <v>0</v>
      </c>
      <c r="U2574" s="144">
        <f t="shared" si="203"/>
        <v>0</v>
      </c>
      <c r="V2574" s="145" t="str">
        <f>VLOOKUP(K2574,'3-Productie normen'!A:AG,29,FALSE)</f>
        <v>V</v>
      </c>
      <c r="W2574" s="145"/>
      <c r="X2574" s="146"/>
      <c r="Y2574" s="147">
        <f t="shared" si="204"/>
        <v>625.25</v>
      </c>
    </row>
    <row r="2575" spans="1:25" s="148" customFormat="1" ht="13.9" customHeight="1">
      <c r="A2575" s="137">
        <v>3429</v>
      </c>
      <c r="B2575" s="138" t="s">
        <v>3153</v>
      </c>
      <c r="C2575" s="138" t="s">
        <v>3154</v>
      </c>
      <c r="D2575" s="138"/>
      <c r="E2575" s="2">
        <v>0</v>
      </c>
      <c r="F2575" s="2" t="s">
        <v>284</v>
      </c>
      <c r="G2575" s="2" t="s">
        <v>3494</v>
      </c>
      <c r="H2575" s="2" t="s">
        <v>246</v>
      </c>
      <c r="I2575" s="139" t="s">
        <v>247</v>
      </c>
      <c r="J2575" s="139" t="s">
        <v>56</v>
      </c>
      <c r="K2575" s="139" t="s">
        <v>248</v>
      </c>
      <c r="L2575" s="139" t="s">
        <v>298</v>
      </c>
      <c r="M2575" s="140" t="s">
        <v>8160</v>
      </c>
      <c r="N2575" s="141">
        <v>21.2</v>
      </c>
      <c r="O2575" s="142">
        <f t="shared" si="200"/>
        <v>205</v>
      </c>
      <c r="P2575" s="2">
        <v>205</v>
      </c>
      <c r="Q2575" s="2"/>
      <c r="R2575" s="143" t="e">
        <f t="shared" si="201"/>
        <v>#DIV/0!</v>
      </c>
      <c r="S2575" s="143">
        <f t="shared" si="202"/>
        <v>0</v>
      </c>
      <c r="T2575" s="144">
        <f>IF(P2575="nio",0,IF(P2575&gt;0,VLOOKUP(K2575,'3-Productie normen'!A:W,VLOOKUP(P2575,'3-Productie normen'!$B$37:$C$59,2,FALSE),FALSE)))/VLOOKUP(B2575,'2-Kosten per locatie'!$A$11:$C$31,3,FALSE)</f>
        <v>0</v>
      </c>
      <c r="U2575" s="144">
        <f t="shared" si="203"/>
        <v>0</v>
      </c>
      <c r="V2575" s="145" t="str">
        <f>VLOOKUP(K2575,'3-Productie normen'!A:AG,29,FALSE)</f>
        <v>V</v>
      </c>
      <c r="W2575" s="145"/>
      <c r="X2575" s="146"/>
      <c r="Y2575" s="147">
        <f t="shared" si="204"/>
        <v>4346</v>
      </c>
    </row>
    <row r="2576" spans="1:25" s="148" customFormat="1" ht="13.9" customHeight="1">
      <c r="A2576" s="137">
        <v>3430</v>
      </c>
      <c r="B2576" s="138" t="s">
        <v>3153</v>
      </c>
      <c r="C2576" s="138" t="s">
        <v>3154</v>
      </c>
      <c r="D2576" s="138"/>
      <c r="E2576" s="2">
        <v>0</v>
      </c>
      <c r="F2576" s="2" t="s">
        <v>284</v>
      </c>
      <c r="G2576" s="2" t="s">
        <v>3495</v>
      </c>
      <c r="H2576" s="2" t="s">
        <v>246</v>
      </c>
      <c r="I2576" s="139" t="s">
        <v>252</v>
      </c>
      <c r="J2576" s="139" t="s">
        <v>55</v>
      </c>
      <c r="K2576" s="139" t="s">
        <v>290</v>
      </c>
      <c r="L2576" s="139" t="s">
        <v>291</v>
      </c>
      <c r="M2576" s="140"/>
      <c r="N2576" s="141">
        <v>10.1</v>
      </c>
      <c r="O2576" s="142">
        <f t="shared" si="200"/>
        <v>205</v>
      </c>
      <c r="P2576" s="2">
        <v>205</v>
      </c>
      <c r="Q2576" s="2"/>
      <c r="R2576" s="143" t="e">
        <f t="shared" si="201"/>
        <v>#DIV/0!</v>
      </c>
      <c r="S2576" s="143">
        <f t="shared" si="202"/>
        <v>0</v>
      </c>
      <c r="T2576" s="144">
        <f>IF(P2576="nio",0,IF(P2576&gt;0,VLOOKUP(K2576,'3-Productie normen'!A:W,VLOOKUP(P2576,'3-Productie normen'!$B$37:$C$59,2,FALSE),FALSE)))/VLOOKUP(B2576,'2-Kosten per locatie'!$A$11:$C$31,3,FALSE)</f>
        <v>0</v>
      </c>
      <c r="U2576" s="144">
        <f t="shared" si="203"/>
        <v>0</v>
      </c>
      <c r="V2576" s="145" t="str">
        <f>VLOOKUP(K2576,'3-Productie normen'!A:AG,29,FALSE)</f>
        <v>V</v>
      </c>
      <c r="W2576" s="145"/>
      <c r="X2576" s="146"/>
      <c r="Y2576" s="147">
        <f t="shared" si="204"/>
        <v>2070.5</v>
      </c>
    </row>
    <row r="2577" spans="1:25" s="148" customFormat="1" ht="13.9" customHeight="1">
      <c r="A2577" s="137">
        <v>3431</v>
      </c>
      <c r="B2577" s="138" t="s">
        <v>3153</v>
      </c>
      <c r="C2577" s="138" t="s">
        <v>3154</v>
      </c>
      <c r="D2577" s="138"/>
      <c r="E2577" s="2">
        <v>0</v>
      </c>
      <c r="F2577" s="2" t="s">
        <v>284</v>
      </c>
      <c r="G2577" s="2" t="s">
        <v>3496</v>
      </c>
      <c r="H2577" s="2" t="s">
        <v>246</v>
      </c>
      <c r="I2577" s="139" t="s">
        <v>252</v>
      </c>
      <c r="J2577" s="139" t="s">
        <v>293</v>
      </c>
      <c r="K2577" s="139" t="s">
        <v>4571</v>
      </c>
      <c r="L2577" s="139" t="s">
        <v>298</v>
      </c>
      <c r="M2577" s="140" t="s">
        <v>8160</v>
      </c>
      <c r="N2577" s="141">
        <v>144.71</v>
      </c>
      <c r="O2577" s="142">
        <f t="shared" si="200"/>
        <v>205</v>
      </c>
      <c r="P2577" s="2">
        <v>205</v>
      </c>
      <c r="Q2577" s="2"/>
      <c r="R2577" s="143" t="e">
        <f t="shared" si="201"/>
        <v>#DIV/0!</v>
      </c>
      <c r="S2577" s="143">
        <f t="shared" si="202"/>
        <v>0</v>
      </c>
      <c r="T2577" s="144">
        <f>IF(P2577="nio",0,IF(P2577&gt;0,VLOOKUP(K2577,'3-Productie normen'!A:W,VLOOKUP(P2577,'3-Productie normen'!$B$37:$C$59,2,FALSE),FALSE)))/VLOOKUP(B2577,'2-Kosten per locatie'!$A$11:$C$31,3,FALSE)</f>
        <v>0</v>
      </c>
      <c r="U2577" s="144">
        <f t="shared" si="203"/>
        <v>0</v>
      </c>
      <c r="V2577" s="145" t="str">
        <f>VLOOKUP(K2577,'3-Productie normen'!A:AG,29,FALSE)</f>
        <v>V</v>
      </c>
      <c r="W2577" s="145"/>
      <c r="X2577" s="146"/>
      <c r="Y2577" s="147">
        <f t="shared" si="204"/>
        <v>29665.550000000003</v>
      </c>
    </row>
    <row r="2578" spans="1:25" s="148" customFormat="1" ht="13.9" customHeight="1">
      <c r="A2578" s="137">
        <v>3432</v>
      </c>
      <c r="B2578" s="138" t="s">
        <v>3153</v>
      </c>
      <c r="C2578" s="138" t="s">
        <v>3154</v>
      </c>
      <c r="D2578" s="138"/>
      <c r="E2578" s="2">
        <v>0</v>
      </c>
      <c r="F2578" s="2" t="s">
        <v>284</v>
      </c>
      <c r="G2578" s="2" t="s">
        <v>3497</v>
      </c>
      <c r="H2578" s="2" t="s">
        <v>246</v>
      </c>
      <c r="I2578" s="139" t="s">
        <v>252</v>
      </c>
      <c r="J2578" s="139" t="s">
        <v>253</v>
      </c>
      <c r="K2578" s="139" t="s">
        <v>4571</v>
      </c>
      <c r="L2578" s="139" t="s">
        <v>298</v>
      </c>
      <c r="M2578" s="140" t="s">
        <v>8160</v>
      </c>
      <c r="N2578" s="141">
        <v>154.19</v>
      </c>
      <c r="O2578" s="142">
        <f t="shared" si="200"/>
        <v>205</v>
      </c>
      <c r="P2578" s="2">
        <v>205</v>
      </c>
      <c r="Q2578" s="2"/>
      <c r="R2578" s="143" t="e">
        <f t="shared" si="201"/>
        <v>#DIV/0!</v>
      </c>
      <c r="S2578" s="143">
        <f t="shared" si="202"/>
        <v>0</v>
      </c>
      <c r="T2578" s="144">
        <f>IF(P2578="nio",0,IF(P2578&gt;0,VLOOKUP(K2578,'3-Productie normen'!A:W,VLOOKUP(P2578,'3-Productie normen'!$B$37:$C$59,2,FALSE),FALSE)))/VLOOKUP(B2578,'2-Kosten per locatie'!$A$11:$C$31,3,FALSE)</f>
        <v>0</v>
      </c>
      <c r="U2578" s="144">
        <f t="shared" si="203"/>
        <v>0</v>
      </c>
      <c r="V2578" s="145" t="str">
        <f>VLOOKUP(K2578,'3-Productie normen'!A:AG,29,FALSE)</f>
        <v>V</v>
      </c>
      <c r="W2578" s="145"/>
      <c r="X2578" s="146"/>
      <c r="Y2578" s="147">
        <f t="shared" si="204"/>
        <v>31608.95</v>
      </c>
    </row>
    <row r="2579" spans="1:25" s="148" customFormat="1" ht="13.9" customHeight="1">
      <c r="A2579" s="137">
        <v>3433</v>
      </c>
      <c r="B2579" s="138" t="s">
        <v>3153</v>
      </c>
      <c r="C2579" s="138" t="s">
        <v>3154</v>
      </c>
      <c r="D2579" s="138"/>
      <c r="E2579" s="2">
        <v>0</v>
      </c>
      <c r="F2579" s="2" t="s">
        <v>284</v>
      </c>
      <c r="G2579" s="2" t="s">
        <v>3498</v>
      </c>
      <c r="H2579" s="2" t="s">
        <v>246</v>
      </c>
      <c r="I2579" s="139" t="s">
        <v>252</v>
      </c>
      <c r="J2579" s="139" t="s">
        <v>253</v>
      </c>
      <c r="K2579" s="139" t="s">
        <v>4571</v>
      </c>
      <c r="L2579" s="139" t="s">
        <v>298</v>
      </c>
      <c r="M2579" s="140" t="s">
        <v>8160</v>
      </c>
      <c r="N2579" s="141">
        <v>28.57</v>
      </c>
      <c r="O2579" s="142">
        <f t="shared" si="200"/>
        <v>205</v>
      </c>
      <c r="P2579" s="2">
        <v>205</v>
      </c>
      <c r="Q2579" s="2"/>
      <c r="R2579" s="143" t="e">
        <f t="shared" si="201"/>
        <v>#DIV/0!</v>
      </c>
      <c r="S2579" s="143">
        <f t="shared" si="202"/>
        <v>0</v>
      </c>
      <c r="T2579" s="144">
        <f>IF(P2579="nio",0,IF(P2579&gt;0,VLOOKUP(K2579,'3-Productie normen'!A:W,VLOOKUP(P2579,'3-Productie normen'!$B$37:$C$59,2,FALSE),FALSE)))/VLOOKUP(B2579,'2-Kosten per locatie'!$A$11:$C$31,3,FALSE)</f>
        <v>0</v>
      </c>
      <c r="U2579" s="144">
        <f t="shared" si="203"/>
        <v>0</v>
      </c>
      <c r="V2579" s="145" t="str">
        <f>VLOOKUP(K2579,'3-Productie normen'!A:AG,29,FALSE)</f>
        <v>V</v>
      </c>
      <c r="W2579" s="145"/>
      <c r="X2579" s="146"/>
      <c r="Y2579" s="147">
        <f t="shared" si="204"/>
        <v>5856.85</v>
      </c>
    </row>
    <row r="2580" spans="1:25" s="148" customFormat="1" ht="13.9" customHeight="1">
      <c r="A2580" s="137">
        <v>3434</v>
      </c>
      <c r="B2580" s="138" t="s">
        <v>3153</v>
      </c>
      <c r="C2580" s="138" t="s">
        <v>3154</v>
      </c>
      <c r="D2580" s="138"/>
      <c r="E2580" s="2">
        <v>0</v>
      </c>
      <c r="F2580" s="2" t="s">
        <v>284</v>
      </c>
      <c r="G2580" s="2" t="s">
        <v>3499</v>
      </c>
      <c r="H2580" s="2" t="s">
        <v>246</v>
      </c>
      <c r="I2580" s="139" t="s">
        <v>46</v>
      </c>
      <c r="J2580" s="139" t="s">
        <v>320</v>
      </c>
      <c r="K2580" s="139" t="s">
        <v>321</v>
      </c>
      <c r="L2580" s="139" t="s">
        <v>1331</v>
      </c>
      <c r="M2580" s="140"/>
      <c r="N2580" s="141">
        <v>6.45</v>
      </c>
      <c r="O2580" s="142">
        <f t="shared" si="200"/>
        <v>410</v>
      </c>
      <c r="P2580" s="2">
        <v>205</v>
      </c>
      <c r="Q2580" s="2">
        <v>205</v>
      </c>
      <c r="R2580" s="143" t="e">
        <f t="shared" si="201"/>
        <v>#DIV/0!</v>
      </c>
      <c r="S2580" s="143" t="e">
        <f t="shared" si="202"/>
        <v>#DIV/0!</v>
      </c>
      <c r="T2580" s="144">
        <f>IF(P2580="nio",0,IF(P2580&gt;0,VLOOKUP(K2580,'3-Productie normen'!A:W,VLOOKUP(P2580,'3-Productie normen'!$B$37:$C$59,2,FALSE),FALSE)))/VLOOKUP(B2580,'2-Kosten per locatie'!$A$11:$C$31,3,FALSE)</f>
        <v>0</v>
      </c>
      <c r="U2580" s="144">
        <f t="shared" si="203"/>
        <v>0</v>
      </c>
      <c r="V2580" s="145" t="str">
        <f>VLOOKUP(K2580,'3-Productie normen'!A:AG,29,FALSE)</f>
        <v>S</v>
      </c>
      <c r="W2580" s="145"/>
      <c r="X2580" s="146"/>
      <c r="Y2580" s="147">
        <f t="shared" si="204"/>
        <v>2644.5</v>
      </c>
    </row>
    <row r="2581" spans="1:25" s="148" customFormat="1" ht="13.9" customHeight="1">
      <c r="A2581" s="137">
        <v>3435</v>
      </c>
      <c r="B2581" s="138" t="s">
        <v>3153</v>
      </c>
      <c r="C2581" s="138" t="s">
        <v>3154</v>
      </c>
      <c r="D2581" s="138"/>
      <c r="E2581" s="2">
        <v>0</v>
      </c>
      <c r="F2581" s="2" t="s">
        <v>284</v>
      </c>
      <c r="G2581" s="2" t="s">
        <v>3500</v>
      </c>
      <c r="H2581" s="2" t="s">
        <v>3501</v>
      </c>
      <c r="I2581" s="139" t="s">
        <v>272</v>
      </c>
      <c r="J2581" s="139" t="s">
        <v>309</v>
      </c>
      <c r="K2581" s="139" t="s">
        <v>259</v>
      </c>
      <c r="L2581" s="139" t="s">
        <v>298</v>
      </c>
      <c r="M2581" s="140"/>
      <c r="N2581" s="141">
        <v>31.35</v>
      </c>
      <c r="O2581" s="142">
        <f t="shared" si="200"/>
        <v>0</v>
      </c>
      <c r="P2581" s="2" t="s">
        <v>477</v>
      </c>
      <c r="Q2581" s="2"/>
      <c r="R2581" s="143">
        <f t="shared" si="201"/>
        <v>0</v>
      </c>
      <c r="S2581" s="143">
        <f t="shared" si="202"/>
        <v>0</v>
      </c>
      <c r="T2581" s="144">
        <f>IF(P2581="nio",0,IF(P2581&gt;0,VLOOKUP(K2581,'3-Productie normen'!A:W,VLOOKUP(P2581,'3-Productie normen'!$B$37:$C$59,2,FALSE),FALSE)))/VLOOKUP(B2581,'2-Kosten per locatie'!$A$11:$C$31,3,FALSE)</f>
        <v>0</v>
      </c>
      <c r="U2581" s="144">
        <f t="shared" si="203"/>
        <v>0</v>
      </c>
      <c r="V2581" s="145">
        <f>VLOOKUP(K2581,'3-Productie normen'!A:AG,29,FALSE)</f>
        <v>0</v>
      </c>
      <c r="W2581" s="145"/>
      <c r="X2581" s="146"/>
      <c r="Y2581" s="147">
        <f t="shared" si="204"/>
        <v>0</v>
      </c>
    </row>
    <row r="2582" spans="1:25" s="148" customFormat="1" ht="13.9" customHeight="1">
      <c r="A2582" s="137">
        <v>3436</v>
      </c>
      <c r="B2582" s="138" t="s">
        <v>3153</v>
      </c>
      <c r="C2582" s="138" t="s">
        <v>3154</v>
      </c>
      <c r="D2582" s="138"/>
      <c r="E2582" s="2">
        <v>0</v>
      </c>
      <c r="F2582" s="2" t="s">
        <v>284</v>
      </c>
      <c r="G2582" s="2" t="s">
        <v>3500</v>
      </c>
      <c r="H2582" s="2" t="s">
        <v>246</v>
      </c>
      <c r="I2582" s="139" t="s">
        <v>272</v>
      </c>
      <c r="J2582" s="139" t="s">
        <v>309</v>
      </c>
      <c r="K2582" s="139" t="s">
        <v>259</v>
      </c>
      <c r="L2582" s="139" t="s">
        <v>298</v>
      </c>
      <c r="M2582" s="140"/>
      <c r="N2582" s="141">
        <v>9.1</v>
      </c>
      <c r="O2582" s="142">
        <f t="shared" si="200"/>
        <v>0</v>
      </c>
      <c r="P2582" s="2" t="s">
        <v>477</v>
      </c>
      <c r="Q2582" s="2"/>
      <c r="R2582" s="143">
        <f t="shared" si="201"/>
        <v>0</v>
      </c>
      <c r="S2582" s="143">
        <f t="shared" si="202"/>
        <v>0</v>
      </c>
      <c r="T2582" s="144">
        <f>IF(P2582="nio",0,IF(P2582&gt;0,VLOOKUP(K2582,'3-Productie normen'!A:W,VLOOKUP(P2582,'3-Productie normen'!$B$37:$C$59,2,FALSE),FALSE)))/VLOOKUP(B2582,'2-Kosten per locatie'!$A$11:$C$31,3,FALSE)</f>
        <v>0</v>
      </c>
      <c r="U2582" s="144">
        <f t="shared" si="203"/>
        <v>0</v>
      </c>
      <c r="V2582" s="145">
        <f>VLOOKUP(K2582,'3-Productie normen'!A:AG,29,FALSE)</f>
        <v>0</v>
      </c>
      <c r="W2582" s="145"/>
      <c r="X2582" s="146"/>
      <c r="Y2582" s="147">
        <f t="shared" si="204"/>
        <v>0</v>
      </c>
    </row>
    <row r="2583" spans="1:25" s="148" customFormat="1" ht="13.9" customHeight="1">
      <c r="A2583" s="137">
        <v>3437</v>
      </c>
      <c r="B2583" s="138" t="s">
        <v>3153</v>
      </c>
      <c r="C2583" s="138" t="s">
        <v>3154</v>
      </c>
      <c r="D2583" s="138"/>
      <c r="E2583" s="2">
        <v>0</v>
      </c>
      <c r="F2583" s="2" t="s">
        <v>284</v>
      </c>
      <c r="G2583" s="2" t="s">
        <v>3502</v>
      </c>
      <c r="H2583" s="2" t="s">
        <v>246</v>
      </c>
      <c r="I2583" s="139" t="s">
        <v>272</v>
      </c>
      <c r="J2583" s="139" t="s">
        <v>354</v>
      </c>
      <c r="K2583" s="139" t="s">
        <v>304</v>
      </c>
      <c r="L2583" s="139" t="s">
        <v>298</v>
      </c>
      <c r="M2583" s="140" t="s">
        <v>8160</v>
      </c>
      <c r="N2583" s="141">
        <v>23.01</v>
      </c>
      <c r="O2583" s="142">
        <f t="shared" si="200"/>
        <v>410</v>
      </c>
      <c r="P2583" s="2">
        <v>205</v>
      </c>
      <c r="Q2583" s="2">
        <v>205</v>
      </c>
      <c r="R2583" s="143" t="e">
        <f t="shared" si="201"/>
        <v>#DIV/0!</v>
      </c>
      <c r="S2583" s="143" t="e">
        <f t="shared" si="202"/>
        <v>#DIV/0!</v>
      </c>
      <c r="T2583" s="144">
        <f>IF(P2583="nio",0,IF(P2583&gt;0,VLOOKUP(K2583,'3-Productie normen'!A:W,VLOOKUP(P2583,'3-Productie normen'!$B$37:$C$59,2,FALSE),FALSE)))/VLOOKUP(B2583,'2-Kosten per locatie'!$A$11:$C$31,3,FALSE)</f>
        <v>0</v>
      </c>
      <c r="U2583" s="144">
        <f t="shared" si="203"/>
        <v>0</v>
      </c>
      <c r="V2583" s="145" t="str">
        <f>VLOOKUP(K2583,'3-Productie normen'!A:AG,29,FALSE)</f>
        <v>V</v>
      </c>
      <c r="W2583" s="145"/>
      <c r="X2583" s="146"/>
      <c r="Y2583" s="147">
        <f t="shared" si="204"/>
        <v>9434.1</v>
      </c>
    </row>
    <row r="2584" spans="1:25" s="148" customFormat="1" ht="13.9" customHeight="1">
      <c r="A2584" s="137">
        <v>3438</v>
      </c>
      <c r="B2584" s="138" t="s">
        <v>3153</v>
      </c>
      <c r="C2584" s="138" t="s">
        <v>3154</v>
      </c>
      <c r="D2584" s="138"/>
      <c r="E2584" s="2">
        <v>0</v>
      </c>
      <c r="F2584" s="2" t="s">
        <v>284</v>
      </c>
      <c r="G2584" s="2" t="s">
        <v>3503</v>
      </c>
      <c r="H2584" s="2" t="s">
        <v>246</v>
      </c>
      <c r="I2584" s="139" t="s">
        <v>272</v>
      </c>
      <c r="J2584" s="139" t="s">
        <v>309</v>
      </c>
      <c r="K2584" s="139" t="s">
        <v>259</v>
      </c>
      <c r="L2584" s="139" t="s">
        <v>1331</v>
      </c>
      <c r="M2584" s="140"/>
      <c r="N2584" s="141">
        <v>6.64</v>
      </c>
      <c r="O2584" s="142">
        <f t="shared" si="200"/>
        <v>0</v>
      </c>
      <c r="P2584" s="2" t="s">
        <v>477</v>
      </c>
      <c r="Q2584" s="2"/>
      <c r="R2584" s="143">
        <f t="shared" si="201"/>
        <v>0</v>
      </c>
      <c r="S2584" s="143">
        <f t="shared" si="202"/>
        <v>0</v>
      </c>
      <c r="T2584" s="144">
        <f>IF(P2584="nio",0,IF(P2584&gt;0,VLOOKUP(K2584,'3-Productie normen'!A:W,VLOOKUP(P2584,'3-Productie normen'!$B$37:$C$59,2,FALSE),FALSE)))/VLOOKUP(B2584,'2-Kosten per locatie'!$A$11:$C$31,3,FALSE)</f>
        <v>0</v>
      </c>
      <c r="U2584" s="144">
        <f t="shared" si="203"/>
        <v>0</v>
      </c>
      <c r="V2584" s="145">
        <f>VLOOKUP(K2584,'3-Productie normen'!A:AG,29,FALSE)</f>
        <v>0</v>
      </c>
      <c r="W2584" s="145"/>
      <c r="X2584" s="146"/>
      <c r="Y2584" s="147">
        <f t="shared" si="204"/>
        <v>0</v>
      </c>
    </row>
    <row r="2585" spans="1:25" s="148" customFormat="1" ht="13.9" customHeight="1">
      <c r="A2585" s="137">
        <v>3439</v>
      </c>
      <c r="B2585" s="138" t="s">
        <v>3153</v>
      </c>
      <c r="C2585" s="138" t="s">
        <v>3154</v>
      </c>
      <c r="D2585" s="138"/>
      <c r="E2585" s="2">
        <v>0</v>
      </c>
      <c r="F2585" s="2" t="s">
        <v>284</v>
      </c>
      <c r="G2585" s="2" t="s">
        <v>3504</v>
      </c>
      <c r="H2585" s="2" t="s">
        <v>246</v>
      </c>
      <c r="I2585" s="139" t="s">
        <v>257</v>
      </c>
      <c r="J2585" s="139" t="s">
        <v>318</v>
      </c>
      <c r="K2585" s="139" t="s">
        <v>259</v>
      </c>
      <c r="L2585" s="139" t="s">
        <v>246</v>
      </c>
      <c r="M2585" s="140"/>
      <c r="N2585" s="141">
        <v>0.41</v>
      </c>
      <c r="O2585" s="142">
        <f t="shared" si="200"/>
        <v>0</v>
      </c>
      <c r="P2585" s="2" t="s">
        <v>477</v>
      </c>
      <c r="Q2585" s="2"/>
      <c r="R2585" s="143">
        <f t="shared" si="201"/>
        <v>0</v>
      </c>
      <c r="S2585" s="143">
        <f t="shared" si="202"/>
        <v>0</v>
      </c>
      <c r="T2585" s="144">
        <f>IF(P2585="nio",0,IF(P2585&gt;0,VLOOKUP(K2585,'3-Productie normen'!A:W,VLOOKUP(P2585,'3-Productie normen'!$B$37:$C$59,2,FALSE),FALSE)))/VLOOKUP(B2585,'2-Kosten per locatie'!$A$11:$C$31,3,FALSE)</f>
        <v>0</v>
      </c>
      <c r="U2585" s="144">
        <f t="shared" si="203"/>
        <v>0</v>
      </c>
      <c r="V2585" s="145">
        <f>VLOOKUP(K2585,'3-Productie normen'!A:AG,29,FALSE)</f>
        <v>0</v>
      </c>
      <c r="W2585" s="145"/>
      <c r="X2585" s="146"/>
      <c r="Y2585" s="147">
        <f t="shared" si="204"/>
        <v>0</v>
      </c>
    </row>
    <row r="2586" spans="1:25" s="148" customFormat="1" ht="13.9" customHeight="1">
      <c r="A2586" s="137">
        <v>3440</v>
      </c>
      <c r="B2586" s="138" t="s">
        <v>3153</v>
      </c>
      <c r="C2586" s="138" t="s">
        <v>3154</v>
      </c>
      <c r="D2586" s="138"/>
      <c r="E2586" s="2">
        <v>0</v>
      </c>
      <c r="F2586" s="2" t="s">
        <v>284</v>
      </c>
      <c r="G2586" s="2" t="s">
        <v>3505</v>
      </c>
      <c r="H2586" s="2" t="s">
        <v>246</v>
      </c>
      <c r="I2586" s="139" t="s">
        <v>46</v>
      </c>
      <c r="J2586" s="139" t="s">
        <v>323</v>
      </c>
      <c r="K2586" s="139" t="s">
        <v>321</v>
      </c>
      <c r="L2586" s="139" t="s">
        <v>1331</v>
      </c>
      <c r="M2586" s="140"/>
      <c r="N2586" s="141">
        <v>1.79</v>
      </c>
      <c r="O2586" s="142">
        <f t="shared" si="200"/>
        <v>410</v>
      </c>
      <c r="P2586" s="2">
        <v>205</v>
      </c>
      <c r="Q2586" s="2">
        <v>205</v>
      </c>
      <c r="R2586" s="143" t="e">
        <f t="shared" si="201"/>
        <v>#DIV/0!</v>
      </c>
      <c r="S2586" s="143" t="e">
        <f t="shared" si="202"/>
        <v>#DIV/0!</v>
      </c>
      <c r="T2586" s="144">
        <f>IF(P2586="nio",0,IF(P2586&gt;0,VLOOKUP(K2586,'3-Productie normen'!A:W,VLOOKUP(P2586,'3-Productie normen'!$B$37:$C$59,2,FALSE),FALSE)))/VLOOKUP(B2586,'2-Kosten per locatie'!$A$11:$C$31,3,FALSE)</f>
        <v>0</v>
      </c>
      <c r="U2586" s="144">
        <f t="shared" si="203"/>
        <v>0</v>
      </c>
      <c r="V2586" s="145" t="str">
        <f>VLOOKUP(K2586,'3-Productie normen'!A:AG,29,FALSE)</f>
        <v>S</v>
      </c>
      <c r="W2586" s="145"/>
      <c r="X2586" s="146"/>
      <c r="Y2586" s="147">
        <f t="shared" si="204"/>
        <v>733.9</v>
      </c>
    </row>
    <row r="2587" spans="1:25" s="148" customFormat="1" ht="13.9" customHeight="1">
      <c r="A2587" s="137">
        <v>3441</v>
      </c>
      <c r="B2587" s="138" t="s">
        <v>3153</v>
      </c>
      <c r="C2587" s="138" t="s">
        <v>3154</v>
      </c>
      <c r="D2587" s="138"/>
      <c r="E2587" s="2">
        <v>0</v>
      </c>
      <c r="F2587" s="2" t="s">
        <v>284</v>
      </c>
      <c r="G2587" s="2" t="s">
        <v>3506</v>
      </c>
      <c r="H2587" s="2" t="s">
        <v>246</v>
      </c>
      <c r="I2587" s="139" t="s">
        <v>46</v>
      </c>
      <c r="J2587" s="139" t="s">
        <v>323</v>
      </c>
      <c r="K2587" s="139" t="s">
        <v>321</v>
      </c>
      <c r="L2587" s="139" t="s">
        <v>1331</v>
      </c>
      <c r="M2587" s="140"/>
      <c r="N2587" s="141">
        <v>2.08</v>
      </c>
      <c r="O2587" s="142">
        <f t="shared" si="200"/>
        <v>410</v>
      </c>
      <c r="P2587" s="2">
        <v>205</v>
      </c>
      <c r="Q2587" s="2">
        <v>205</v>
      </c>
      <c r="R2587" s="143" t="e">
        <f t="shared" si="201"/>
        <v>#DIV/0!</v>
      </c>
      <c r="S2587" s="143" t="e">
        <f t="shared" si="202"/>
        <v>#DIV/0!</v>
      </c>
      <c r="T2587" s="144">
        <f>IF(P2587="nio",0,IF(P2587&gt;0,VLOOKUP(K2587,'3-Productie normen'!A:W,VLOOKUP(P2587,'3-Productie normen'!$B$37:$C$59,2,FALSE),FALSE)))/VLOOKUP(B2587,'2-Kosten per locatie'!$A$11:$C$31,3,FALSE)</f>
        <v>0</v>
      </c>
      <c r="U2587" s="144">
        <f t="shared" si="203"/>
        <v>0</v>
      </c>
      <c r="V2587" s="145" t="str">
        <f>VLOOKUP(K2587,'3-Productie normen'!A:AG,29,FALSE)</f>
        <v>S</v>
      </c>
      <c r="W2587" s="145"/>
      <c r="X2587" s="146"/>
      <c r="Y2587" s="147">
        <f t="shared" si="204"/>
        <v>852.80000000000007</v>
      </c>
    </row>
    <row r="2588" spans="1:25" s="148" customFormat="1" ht="13.9" customHeight="1">
      <c r="A2588" s="137">
        <v>3442</v>
      </c>
      <c r="B2588" s="138" t="s">
        <v>3153</v>
      </c>
      <c r="C2588" s="138" t="s">
        <v>3154</v>
      </c>
      <c r="D2588" s="138"/>
      <c r="E2588" s="2">
        <v>0</v>
      </c>
      <c r="F2588" s="2" t="s">
        <v>284</v>
      </c>
      <c r="G2588" s="2" t="s">
        <v>3507</v>
      </c>
      <c r="H2588" s="2" t="s">
        <v>246</v>
      </c>
      <c r="I2588" s="139" t="s">
        <v>46</v>
      </c>
      <c r="J2588" s="139" t="s">
        <v>320</v>
      </c>
      <c r="K2588" s="139" t="s">
        <v>321</v>
      </c>
      <c r="L2588" s="139" t="s">
        <v>3466</v>
      </c>
      <c r="M2588" s="140"/>
      <c r="N2588" s="141">
        <v>11.58</v>
      </c>
      <c r="O2588" s="142">
        <f t="shared" si="200"/>
        <v>410</v>
      </c>
      <c r="P2588" s="2">
        <v>205</v>
      </c>
      <c r="Q2588" s="2">
        <v>205</v>
      </c>
      <c r="R2588" s="143" t="e">
        <f t="shared" si="201"/>
        <v>#DIV/0!</v>
      </c>
      <c r="S2588" s="143" t="e">
        <f t="shared" si="202"/>
        <v>#DIV/0!</v>
      </c>
      <c r="T2588" s="144">
        <f>IF(P2588="nio",0,IF(P2588&gt;0,VLOOKUP(K2588,'3-Productie normen'!A:W,VLOOKUP(P2588,'3-Productie normen'!$B$37:$C$59,2,FALSE),FALSE)))/VLOOKUP(B2588,'2-Kosten per locatie'!$A$11:$C$31,3,FALSE)</f>
        <v>0</v>
      </c>
      <c r="U2588" s="144">
        <f t="shared" si="203"/>
        <v>0</v>
      </c>
      <c r="V2588" s="145" t="str">
        <f>VLOOKUP(K2588,'3-Productie normen'!A:AG,29,FALSE)</f>
        <v>S</v>
      </c>
      <c r="W2588" s="145"/>
      <c r="X2588" s="146"/>
      <c r="Y2588" s="147">
        <f t="shared" si="204"/>
        <v>4747.8</v>
      </c>
    </row>
    <row r="2589" spans="1:25" s="148" customFormat="1" ht="13.9" customHeight="1">
      <c r="A2589" s="137">
        <v>3443</v>
      </c>
      <c r="B2589" s="138" t="s">
        <v>3153</v>
      </c>
      <c r="C2589" s="138" t="s">
        <v>3154</v>
      </c>
      <c r="D2589" s="138"/>
      <c r="E2589" s="2">
        <v>0</v>
      </c>
      <c r="F2589" s="2" t="s">
        <v>284</v>
      </c>
      <c r="G2589" s="2" t="s">
        <v>3508</v>
      </c>
      <c r="H2589" s="2" t="s">
        <v>246</v>
      </c>
      <c r="I2589" s="139" t="s">
        <v>46</v>
      </c>
      <c r="J2589" s="139" t="s">
        <v>323</v>
      </c>
      <c r="K2589" s="139" t="s">
        <v>321</v>
      </c>
      <c r="L2589" s="139" t="s">
        <v>3466</v>
      </c>
      <c r="M2589" s="140"/>
      <c r="N2589" s="141">
        <v>0.98</v>
      </c>
      <c r="O2589" s="142">
        <f t="shared" si="200"/>
        <v>410</v>
      </c>
      <c r="P2589" s="2">
        <v>205</v>
      </c>
      <c r="Q2589" s="2">
        <v>205</v>
      </c>
      <c r="R2589" s="143" t="e">
        <f t="shared" si="201"/>
        <v>#DIV/0!</v>
      </c>
      <c r="S2589" s="143" t="e">
        <f t="shared" si="202"/>
        <v>#DIV/0!</v>
      </c>
      <c r="T2589" s="144">
        <f>IF(P2589="nio",0,IF(P2589&gt;0,VLOOKUP(K2589,'3-Productie normen'!A:W,VLOOKUP(P2589,'3-Productie normen'!$B$37:$C$59,2,FALSE),FALSE)))/VLOOKUP(B2589,'2-Kosten per locatie'!$A$11:$C$31,3,FALSE)</f>
        <v>0</v>
      </c>
      <c r="U2589" s="144">
        <f t="shared" si="203"/>
        <v>0</v>
      </c>
      <c r="V2589" s="145" t="str">
        <f>VLOOKUP(K2589,'3-Productie normen'!A:AG,29,FALSE)</f>
        <v>S</v>
      </c>
      <c r="W2589" s="145"/>
      <c r="X2589" s="146"/>
      <c r="Y2589" s="147">
        <f t="shared" si="204"/>
        <v>401.8</v>
      </c>
    </row>
    <row r="2590" spans="1:25" s="148" customFormat="1" ht="13.9" customHeight="1">
      <c r="A2590" s="137">
        <v>3444</v>
      </c>
      <c r="B2590" s="138" t="s">
        <v>3153</v>
      </c>
      <c r="C2590" s="138" t="s">
        <v>3154</v>
      </c>
      <c r="D2590" s="138"/>
      <c r="E2590" s="2">
        <v>0</v>
      </c>
      <c r="F2590" s="2" t="s">
        <v>284</v>
      </c>
      <c r="G2590" s="2" t="s">
        <v>3509</v>
      </c>
      <c r="H2590" s="2" t="s">
        <v>246</v>
      </c>
      <c r="I2590" s="139" t="s">
        <v>46</v>
      </c>
      <c r="J2590" s="139" t="s">
        <v>323</v>
      </c>
      <c r="K2590" s="139" t="s">
        <v>321</v>
      </c>
      <c r="L2590" s="139" t="s">
        <v>3466</v>
      </c>
      <c r="M2590" s="140"/>
      <c r="N2590" s="141">
        <v>0.99</v>
      </c>
      <c r="O2590" s="142">
        <f t="shared" si="200"/>
        <v>410</v>
      </c>
      <c r="P2590" s="2">
        <v>205</v>
      </c>
      <c r="Q2590" s="2">
        <v>205</v>
      </c>
      <c r="R2590" s="143" t="e">
        <f t="shared" si="201"/>
        <v>#DIV/0!</v>
      </c>
      <c r="S2590" s="143" t="e">
        <f t="shared" si="202"/>
        <v>#DIV/0!</v>
      </c>
      <c r="T2590" s="144">
        <f>IF(P2590="nio",0,IF(P2590&gt;0,VLOOKUP(K2590,'3-Productie normen'!A:W,VLOOKUP(P2590,'3-Productie normen'!$B$37:$C$59,2,FALSE),FALSE)))/VLOOKUP(B2590,'2-Kosten per locatie'!$A$11:$C$31,3,FALSE)</f>
        <v>0</v>
      </c>
      <c r="U2590" s="144">
        <f t="shared" si="203"/>
        <v>0</v>
      </c>
      <c r="V2590" s="145" t="str">
        <f>VLOOKUP(K2590,'3-Productie normen'!A:AG,29,FALSE)</f>
        <v>S</v>
      </c>
      <c r="W2590" s="145"/>
      <c r="X2590" s="146"/>
      <c r="Y2590" s="147">
        <f t="shared" si="204"/>
        <v>405.9</v>
      </c>
    </row>
    <row r="2591" spans="1:25" s="148" customFormat="1" ht="13.9" customHeight="1">
      <c r="A2591" s="137">
        <v>3445</v>
      </c>
      <c r="B2591" s="138" t="s">
        <v>3153</v>
      </c>
      <c r="C2591" s="138" t="s">
        <v>3154</v>
      </c>
      <c r="D2591" s="138"/>
      <c r="E2591" s="2">
        <v>0</v>
      </c>
      <c r="F2591" s="2" t="s">
        <v>284</v>
      </c>
      <c r="G2591" s="2" t="s">
        <v>3510</v>
      </c>
      <c r="H2591" s="2" t="s">
        <v>246</v>
      </c>
      <c r="I2591" s="139" t="s">
        <v>46</v>
      </c>
      <c r="J2591" s="139" t="s">
        <v>323</v>
      </c>
      <c r="K2591" s="139" t="s">
        <v>321</v>
      </c>
      <c r="L2591" s="139" t="s">
        <v>3466</v>
      </c>
      <c r="M2591" s="140"/>
      <c r="N2591" s="141">
        <v>4.84</v>
      </c>
      <c r="O2591" s="142">
        <f t="shared" si="200"/>
        <v>410</v>
      </c>
      <c r="P2591" s="2">
        <v>205</v>
      </c>
      <c r="Q2591" s="2">
        <v>205</v>
      </c>
      <c r="R2591" s="143" t="e">
        <f t="shared" si="201"/>
        <v>#DIV/0!</v>
      </c>
      <c r="S2591" s="143" t="e">
        <f t="shared" si="202"/>
        <v>#DIV/0!</v>
      </c>
      <c r="T2591" s="144">
        <f>IF(P2591="nio",0,IF(P2591&gt;0,VLOOKUP(K2591,'3-Productie normen'!A:W,VLOOKUP(P2591,'3-Productie normen'!$B$37:$C$59,2,FALSE),FALSE)))/VLOOKUP(B2591,'2-Kosten per locatie'!$A$11:$C$31,3,FALSE)</f>
        <v>0</v>
      </c>
      <c r="U2591" s="144">
        <f t="shared" si="203"/>
        <v>0</v>
      </c>
      <c r="V2591" s="145" t="str">
        <f>VLOOKUP(K2591,'3-Productie normen'!A:AG,29,FALSE)</f>
        <v>S</v>
      </c>
      <c r="W2591" s="145"/>
      <c r="X2591" s="146"/>
      <c r="Y2591" s="147">
        <f t="shared" si="204"/>
        <v>1984.3999999999999</v>
      </c>
    </row>
    <row r="2592" spans="1:25" s="148" customFormat="1" ht="13.9" customHeight="1">
      <c r="A2592" s="137">
        <v>3446</v>
      </c>
      <c r="B2592" s="138" t="s">
        <v>3153</v>
      </c>
      <c r="C2592" s="138" t="s">
        <v>3154</v>
      </c>
      <c r="D2592" s="138"/>
      <c r="E2592" s="2">
        <v>0</v>
      </c>
      <c r="F2592" s="2" t="s">
        <v>284</v>
      </c>
      <c r="G2592" s="2" t="s">
        <v>3511</v>
      </c>
      <c r="H2592" s="2" t="s">
        <v>246</v>
      </c>
      <c r="I2592" s="139" t="s">
        <v>46</v>
      </c>
      <c r="J2592" s="139" t="s">
        <v>320</v>
      </c>
      <c r="K2592" s="139" t="s">
        <v>321</v>
      </c>
      <c r="L2592" s="139" t="s">
        <v>3466</v>
      </c>
      <c r="M2592" s="140"/>
      <c r="N2592" s="141">
        <v>8.86</v>
      </c>
      <c r="O2592" s="142">
        <f t="shared" si="200"/>
        <v>410</v>
      </c>
      <c r="P2592" s="2">
        <v>205</v>
      </c>
      <c r="Q2592" s="2">
        <v>205</v>
      </c>
      <c r="R2592" s="143" t="e">
        <f t="shared" si="201"/>
        <v>#DIV/0!</v>
      </c>
      <c r="S2592" s="143" t="e">
        <f t="shared" si="202"/>
        <v>#DIV/0!</v>
      </c>
      <c r="T2592" s="144">
        <f>IF(P2592="nio",0,IF(P2592&gt;0,VLOOKUP(K2592,'3-Productie normen'!A:W,VLOOKUP(P2592,'3-Productie normen'!$B$37:$C$59,2,FALSE),FALSE)))/VLOOKUP(B2592,'2-Kosten per locatie'!$A$11:$C$31,3,FALSE)</f>
        <v>0</v>
      </c>
      <c r="U2592" s="144">
        <f t="shared" si="203"/>
        <v>0</v>
      </c>
      <c r="V2592" s="145" t="str">
        <f>VLOOKUP(K2592,'3-Productie normen'!A:AG,29,FALSE)</f>
        <v>S</v>
      </c>
      <c r="W2592" s="145"/>
      <c r="X2592" s="146"/>
      <c r="Y2592" s="147">
        <f t="shared" si="204"/>
        <v>3632.6</v>
      </c>
    </row>
    <row r="2593" spans="1:25" s="148" customFormat="1" ht="13.9" customHeight="1">
      <c r="A2593" s="137">
        <v>3447</v>
      </c>
      <c r="B2593" s="138" t="s">
        <v>3153</v>
      </c>
      <c r="C2593" s="138" t="s">
        <v>3154</v>
      </c>
      <c r="D2593" s="138"/>
      <c r="E2593" s="2">
        <v>0</v>
      </c>
      <c r="F2593" s="2" t="s">
        <v>284</v>
      </c>
      <c r="G2593" s="2" t="s">
        <v>3512</v>
      </c>
      <c r="H2593" s="2" t="s">
        <v>246</v>
      </c>
      <c r="I2593" s="139" t="s">
        <v>46</v>
      </c>
      <c r="J2593" s="139" t="s">
        <v>323</v>
      </c>
      <c r="K2593" s="139" t="s">
        <v>321</v>
      </c>
      <c r="L2593" s="139" t="s">
        <v>3466</v>
      </c>
      <c r="M2593" s="140"/>
      <c r="N2593" s="141">
        <v>0.99</v>
      </c>
      <c r="O2593" s="142">
        <f t="shared" si="200"/>
        <v>410</v>
      </c>
      <c r="P2593" s="2">
        <v>205</v>
      </c>
      <c r="Q2593" s="2">
        <v>205</v>
      </c>
      <c r="R2593" s="143" t="e">
        <f t="shared" si="201"/>
        <v>#DIV/0!</v>
      </c>
      <c r="S2593" s="143" t="e">
        <f t="shared" si="202"/>
        <v>#DIV/0!</v>
      </c>
      <c r="T2593" s="144">
        <f>IF(P2593="nio",0,IF(P2593&gt;0,VLOOKUP(K2593,'3-Productie normen'!A:W,VLOOKUP(P2593,'3-Productie normen'!$B$37:$C$59,2,FALSE),FALSE)))/VLOOKUP(B2593,'2-Kosten per locatie'!$A$11:$C$31,3,FALSE)</f>
        <v>0</v>
      </c>
      <c r="U2593" s="144">
        <f t="shared" si="203"/>
        <v>0</v>
      </c>
      <c r="V2593" s="145" t="str">
        <f>VLOOKUP(K2593,'3-Productie normen'!A:AG,29,FALSE)</f>
        <v>S</v>
      </c>
      <c r="W2593" s="145"/>
      <c r="X2593" s="146"/>
      <c r="Y2593" s="147">
        <f t="shared" si="204"/>
        <v>405.9</v>
      </c>
    </row>
    <row r="2594" spans="1:25" s="148" customFormat="1" ht="13.9" customHeight="1">
      <c r="A2594" s="137">
        <v>3448</v>
      </c>
      <c r="B2594" s="138" t="s">
        <v>3153</v>
      </c>
      <c r="C2594" s="138" t="s">
        <v>3154</v>
      </c>
      <c r="D2594" s="138"/>
      <c r="E2594" s="2">
        <v>0</v>
      </c>
      <c r="F2594" s="2" t="s">
        <v>284</v>
      </c>
      <c r="G2594" s="2" t="s">
        <v>3513</v>
      </c>
      <c r="H2594" s="2" t="s">
        <v>246</v>
      </c>
      <c r="I2594" s="139" t="s">
        <v>46</v>
      </c>
      <c r="J2594" s="139" t="s">
        <v>323</v>
      </c>
      <c r="K2594" s="139" t="s">
        <v>321</v>
      </c>
      <c r="L2594" s="139" t="s">
        <v>3466</v>
      </c>
      <c r="M2594" s="140"/>
      <c r="N2594" s="141">
        <v>0.98</v>
      </c>
      <c r="O2594" s="142">
        <f t="shared" si="200"/>
        <v>410</v>
      </c>
      <c r="P2594" s="2">
        <v>205</v>
      </c>
      <c r="Q2594" s="2">
        <v>205</v>
      </c>
      <c r="R2594" s="143" t="e">
        <f t="shared" si="201"/>
        <v>#DIV/0!</v>
      </c>
      <c r="S2594" s="143" t="e">
        <f t="shared" si="202"/>
        <v>#DIV/0!</v>
      </c>
      <c r="T2594" s="144">
        <f>IF(P2594="nio",0,IF(P2594&gt;0,VLOOKUP(K2594,'3-Productie normen'!A:W,VLOOKUP(P2594,'3-Productie normen'!$B$37:$C$59,2,FALSE),FALSE)))/VLOOKUP(B2594,'2-Kosten per locatie'!$A$11:$C$31,3,FALSE)</f>
        <v>0</v>
      </c>
      <c r="U2594" s="144">
        <f t="shared" si="203"/>
        <v>0</v>
      </c>
      <c r="V2594" s="145" t="str">
        <f>VLOOKUP(K2594,'3-Productie normen'!A:AG,29,FALSE)</f>
        <v>S</v>
      </c>
      <c r="W2594" s="145"/>
      <c r="X2594" s="146"/>
      <c r="Y2594" s="147">
        <f t="shared" si="204"/>
        <v>401.8</v>
      </c>
    </row>
    <row r="2595" spans="1:25" s="148" customFormat="1" ht="13.9" customHeight="1">
      <c r="A2595" s="137">
        <v>3449</v>
      </c>
      <c r="B2595" s="138" t="s">
        <v>3153</v>
      </c>
      <c r="C2595" s="138" t="s">
        <v>3154</v>
      </c>
      <c r="D2595" s="138"/>
      <c r="E2595" s="2">
        <v>0</v>
      </c>
      <c r="F2595" s="2" t="s">
        <v>284</v>
      </c>
      <c r="G2595" s="2" t="s">
        <v>3514</v>
      </c>
      <c r="H2595" s="2" t="s">
        <v>246</v>
      </c>
      <c r="I2595" s="139" t="s">
        <v>46</v>
      </c>
      <c r="J2595" s="139" t="s">
        <v>323</v>
      </c>
      <c r="K2595" s="139" t="s">
        <v>321</v>
      </c>
      <c r="L2595" s="139" t="s">
        <v>3466</v>
      </c>
      <c r="M2595" s="140"/>
      <c r="N2595" s="141">
        <v>0.98</v>
      </c>
      <c r="O2595" s="142">
        <f t="shared" si="200"/>
        <v>410</v>
      </c>
      <c r="P2595" s="2">
        <v>205</v>
      </c>
      <c r="Q2595" s="2">
        <v>205</v>
      </c>
      <c r="R2595" s="143" t="e">
        <f t="shared" si="201"/>
        <v>#DIV/0!</v>
      </c>
      <c r="S2595" s="143" t="e">
        <f t="shared" si="202"/>
        <v>#DIV/0!</v>
      </c>
      <c r="T2595" s="144">
        <f>IF(P2595="nio",0,IF(P2595&gt;0,VLOOKUP(K2595,'3-Productie normen'!A:W,VLOOKUP(P2595,'3-Productie normen'!$B$37:$C$59,2,FALSE),FALSE)))/VLOOKUP(B2595,'2-Kosten per locatie'!$A$11:$C$31,3,FALSE)</f>
        <v>0</v>
      </c>
      <c r="U2595" s="144">
        <f t="shared" si="203"/>
        <v>0</v>
      </c>
      <c r="V2595" s="145" t="str">
        <f>VLOOKUP(K2595,'3-Productie normen'!A:AG,29,FALSE)</f>
        <v>S</v>
      </c>
      <c r="W2595" s="145"/>
      <c r="X2595" s="146"/>
      <c r="Y2595" s="147">
        <f t="shared" si="204"/>
        <v>401.8</v>
      </c>
    </row>
    <row r="2596" spans="1:25" s="148" customFormat="1" ht="13.9" customHeight="1">
      <c r="A2596" s="137">
        <v>3450</v>
      </c>
      <c r="B2596" s="138" t="s">
        <v>3153</v>
      </c>
      <c r="C2596" s="138" t="s">
        <v>3154</v>
      </c>
      <c r="D2596" s="138"/>
      <c r="E2596" s="2">
        <v>0</v>
      </c>
      <c r="F2596" s="2" t="s">
        <v>284</v>
      </c>
      <c r="G2596" s="2" t="s">
        <v>3515</v>
      </c>
      <c r="H2596" s="2" t="s">
        <v>246</v>
      </c>
      <c r="I2596" s="139" t="s">
        <v>46</v>
      </c>
      <c r="J2596" s="139" t="s">
        <v>323</v>
      </c>
      <c r="K2596" s="139" t="s">
        <v>321</v>
      </c>
      <c r="L2596" s="139" t="s">
        <v>3466</v>
      </c>
      <c r="M2596" s="140"/>
      <c r="N2596" s="141">
        <v>0.99</v>
      </c>
      <c r="O2596" s="142">
        <f t="shared" si="200"/>
        <v>410</v>
      </c>
      <c r="P2596" s="2">
        <v>205</v>
      </c>
      <c r="Q2596" s="2">
        <v>205</v>
      </c>
      <c r="R2596" s="143" t="e">
        <f t="shared" si="201"/>
        <v>#DIV/0!</v>
      </c>
      <c r="S2596" s="143" t="e">
        <f t="shared" si="202"/>
        <v>#DIV/0!</v>
      </c>
      <c r="T2596" s="144">
        <f>IF(P2596="nio",0,IF(P2596&gt;0,VLOOKUP(K2596,'3-Productie normen'!A:W,VLOOKUP(P2596,'3-Productie normen'!$B$37:$C$59,2,FALSE),FALSE)))/VLOOKUP(B2596,'2-Kosten per locatie'!$A$11:$C$31,3,FALSE)</f>
        <v>0</v>
      </c>
      <c r="U2596" s="144">
        <f t="shared" si="203"/>
        <v>0</v>
      </c>
      <c r="V2596" s="145" t="str">
        <f>VLOOKUP(K2596,'3-Productie normen'!A:AG,29,FALSE)</f>
        <v>S</v>
      </c>
      <c r="W2596" s="145"/>
      <c r="X2596" s="146"/>
      <c r="Y2596" s="147">
        <f t="shared" si="204"/>
        <v>405.9</v>
      </c>
    </row>
    <row r="2597" spans="1:25" s="148" customFormat="1" ht="13.9" customHeight="1">
      <c r="A2597" s="137">
        <v>3451</v>
      </c>
      <c r="B2597" s="138" t="s">
        <v>3153</v>
      </c>
      <c r="C2597" s="138" t="s">
        <v>3154</v>
      </c>
      <c r="D2597" s="138"/>
      <c r="E2597" s="2">
        <v>0</v>
      </c>
      <c r="F2597" s="2" t="s">
        <v>284</v>
      </c>
      <c r="G2597" s="2" t="s">
        <v>3516</v>
      </c>
      <c r="H2597" s="2" t="s">
        <v>3517</v>
      </c>
      <c r="I2597" s="139" t="s">
        <v>277</v>
      </c>
      <c r="J2597" s="139" t="s">
        <v>337</v>
      </c>
      <c r="K2597" s="139" t="s">
        <v>478</v>
      </c>
      <c r="L2597" s="139" t="s">
        <v>3518</v>
      </c>
      <c r="M2597" s="140" t="s">
        <v>8160</v>
      </c>
      <c r="N2597" s="141">
        <v>24.19</v>
      </c>
      <c r="O2597" s="142">
        <f t="shared" si="200"/>
        <v>123</v>
      </c>
      <c r="P2597" s="2">
        <v>123</v>
      </c>
      <c r="Q2597" s="2"/>
      <c r="R2597" s="143" t="e">
        <f t="shared" si="201"/>
        <v>#DIV/0!</v>
      </c>
      <c r="S2597" s="143">
        <f t="shared" si="202"/>
        <v>0</v>
      </c>
      <c r="T2597" s="144">
        <f>IF(P2597="nio",0,IF(P2597&gt;0,VLOOKUP(K2597,'3-Productie normen'!A:W,VLOOKUP(P2597,'3-Productie normen'!$B$37:$C$59,2,FALSE),FALSE)))/VLOOKUP(B2597,'2-Kosten per locatie'!$A$11:$C$31,3,FALSE)</f>
        <v>0</v>
      </c>
      <c r="U2597" s="144">
        <f t="shared" si="203"/>
        <v>0</v>
      </c>
      <c r="V2597" s="145" t="str">
        <f>VLOOKUP(K2597,'3-Productie normen'!A:AG,29,FALSE)</f>
        <v>B</v>
      </c>
      <c r="W2597" s="145"/>
      <c r="X2597" s="146"/>
      <c r="Y2597" s="147">
        <f t="shared" si="204"/>
        <v>2975.3700000000003</v>
      </c>
    </row>
    <row r="2598" spans="1:25" s="148" customFormat="1" ht="13.9" customHeight="1">
      <c r="A2598" s="137">
        <v>3452</v>
      </c>
      <c r="B2598" s="138" t="s">
        <v>3153</v>
      </c>
      <c r="C2598" s="138" t="s">
        <v>3154</v>
      </c>
      <c r="D2598" s="138"/>
      <c r="E2598" s="2">
        <v>0</v>
      </c>
      <c r="F2598" s="2" t="s">
        <v>284</v>
      </c>
      <c r="G2598" s="2" t="s">
        <v>3519</v>
      </c>
      <c r="H2598" s="2" t="s">
        <v>246</v>
      </c>
      <c r="I2598" s="139" t="s">
        <v>277</v>
      </c>
      <c r="J2598" s="139" t="s">
        <v>277</v>
      </c>
      <c r="K2598" s="139" t="s">
        <v>478</v>
      </c>
      <c r="L2598" s="139" t="s">
        <v>298</v>
      </c>
      <c r="M2598" s="140" t="s">
        <v>8160</v>
      </c>
      <c r="N2598" s="141">
        <v>34.020000000000003</v>
      </c>
      <c r="O2598" s="142">
        <f t="shared" si="200"/>
        <v>123</v>
      </c>
      <c r="P2598" s="2">
        <v>123</v>
      </c>
      <c r="Q2598" s="2"/>
      <c r="R2598" s="143" t="e">
        <f t="shared" si="201"/>
        <v>#DIV/0!</v>
      </c>
      <c r="S2598" s="143">
        <f t="shared" si="202"/>
        <v>0</v>
      </c>
      <c r="T2598" s="144">
        <f>IF(P2598="nio",0,IF(P2598&gt;0,VLOOKUP(K2598,'3-Productie normen'!A:W,VLOOKUP(P2598,'3-Productie normen'!$B$37:$C$59,2,FALSE),FALSE)))/VLOOKUP(B2598,'2-Kosten per locatie'!$A$11:$C$31,3,FALSE)</f>
        <v>0</v>
      </c>
      <c r="U2598" s="144">
        <f t="shared" si="203"/>
        <v>0</v>
      </c>
      <c r="V2598" s="145" t="str">
        <f>VLOOKUP(K2598,'3-Productie normen'!A:AG,29,FALSE)</f>
        <v>B</v>
      </c>
      <c r="W2598" s="145"/>
      <c r="X2598" s="146"/>
      <c r="Y2598" s="147">
        <f t="shared" si="204"/>
        <v>4184.46</v>
      </c>
    </row>
    <row r="2599" spans="1:25" s="148" customFormat="1" ht="13.9" customHeight="1">
      <c r="A2599" s="137">
        <v>3453</v>
      </c>
      <c r="B2599" s="138" t="s">
        <v>3153</v>
      </c>
      <c r="C2599" s="138" t="s">
        <v>3154</v>
      </c>
      <c r="D2599" s="138"/>
      <c r="E2599" s="2">
        <v>0</v>
      </c>
      <c r="F2599" s="2" t="s">
        <v>284</v>
      </c>
      <c r="G2599" s="2" t="s">
        <v>3520</v>
      </c>
      <c r="H2599" s="2" t="s">
        <v>246</v>
      </c>
      <c r="I2599" s="139" t="s">
        <v>272</v>
      </c>
      <c r="J2599" s="139" t="s">
        <v>354</v>
      </c>
      <c r="K2599" s="139" t="s">
        <v>304</v>
      </c>
      <c r="L2599" s="139" t="s">
        <v>298</v>
      </c>
      <c r="M2599" s="140" t="s">
        <v>8160</v>
      </c>
      <c r="N2599" s="141">
        <v>348.68</v>
      </c>
      <c r="O2599" s="142">
        <f t="shared" si="200"/>
        <v>410</v>
      </c>
      <c r="P2599" s="2">
        <v>205</v>
      </c>
      <c r="Q2599" s="2">
        <v>205</v>
      </c>
      <c r="R2599" s="143" t="e">
        <f t="shared" si="201"/>
        <v>#DIV/0!</v>
      </c>
      <c r="S2599" s="143" t="e">
        <f t="shared" si="202"/>
        <v>#DIV/0!</v>
      </c>
      <c r="T2599" s="144">
        <f>IF(P2599="nio",0,IF(P2599&gt;0,VLOOKUP(K2599,'3-Productie normen'!A:W,VLOOKUP(P2599,'3-Productie normen'!$B$37:$C$59,2,FALSE),FALSE)))/VLOOKUP(B2599,'2-Kosten per locatie'!$A$11:$C$31,3,FALSE)</f>
        <v>0</v>
      </c>
      <c r="U2599" s="144">
        <f t="shared" si="203"/>
        <v>0</v>
      </c>
      <c r="V2599" s="145" t="str">
        <f>VLOOKUP(K2599,'3-Productie normen'!A:AG,29,FALSE)</f>
        <v>V</v>
      </c>
      <c r="W2599" s="145"/>
      <c r="X2599" s="146"/>
      <c r="Y2599" s="147">
        <f t="shared" si="204"/>
        <v>142958.79999999999</v>
      </c>
    </row>
    <row r="2600" spans="1:25" s="148" customFormat="1" ht="13.9" customHeight="1">
      <c r="A2600" s="137">
        <v>3454</v>
      </c>
      <c r="B2600" s="138" t="s">
        <v>3153</v>
      </c>
      <c r="C2600" s="138" t="s">
        <v>3154</v>
      </c>
      <c r="D2600" s="138"/>
      <c r="E2600" s="2">
        <v>0</v>
      </c>
      <c r="F2600" s="2" t="s">
        <v>284</v>
      </c>
      <c r="G2600" s="2" t="s">
        <v>3521</v>
      </c>
      <c r="H2600" s="2" t="s">
        <v>246</v>
      </c>
      <c r="I2600" s="139" t="s">
        <v>277</v>
      </c>
      <c r="J2600" s="139" t="s">
        <v>277</v>
      </c>
      <c r="K2600" s="139" t="s">
        <v>478</v>
      </c>
      <c r="L2600" s="139" t="s">
        <v>298</v>
      </c>
      <c r="M2600" s="140" t="s">
        <v>8160</v>
      </c>
      <c r="N2600" s="141">
        <v>40.99</v>
      </c>
      <c r="O2600" s="142">
        <f t="shared" si="200"/>
        <v>123</v>
      </c>
      <c r="P2600" s="2">
        <v>123</v>
      </c>
      <c r="Q2600" s="2"/>
      <c r="R2600" s="143" t="e">
        <f t="shared" si="201"/>
        <v>#DIV/0!</v>
      </c>
      <c r="S2600" s="143">
        <f t="shared" si="202"/>
        <v>0</v>
      </c>
      <c r="T2600" s="144">
        <f>IF(P2600="nio",0,IF(P2600&gt;0,VLOOKUP(K2600,'3-Productie normen'!A:W,VLOOKUP(P2600,'3-Productie normen'!$B$37:$C$59,2,FALSE),FALSE)))/VLOOKUP(B2600,'2-Kosten per locatie'!$A$11:$C$31,3,FALSE)</f>
        <v>0</v>
      </c>
      <c r="U2600" s="144">
        <f t="shared" si="203"/>
        <v>0</v>
      </c>
      <c r="V2600" s="145" t="str">
        <f>VLOOKUP(K2600,'3-Productie normen'!A:AG,29,FALSE)</f>
        <v>B</v>
      </c>
      <c r="W2600" s="145"/>
      <c r="X2600" s="146"/>
      <c r="Y2600" s="147">
        <f t="shared" si="204"/>
        <v>5041.7700000000004</v>
      </c>
    </row>
    <row r="2601" spans="1:25" s="148" customFormat="1" ht="13.9" customHeight="1">
      <c r="A2601" s="137">
        <v>3455</v>
      </c>
      <c r="B2601" s="138" t="s">
        <v>3153</v>
      </c>
      <c r="C2601" s="138" t="s">
        <v>3154</v>
      </c>
      <c r="D2601" s="138"/>
      <c r="E2601" s="2">
        <v>0</v>
      </c>
      <c r="F2601" s="2" t="s">
        <v>284</v>
      </c>
      <c r="G2601" s="2" t="s">
        <v>3522</v>
      </c>
      <c r="H2601" s="2" t="s">
        <v>246</v>
      </c>
      <c r="I2601" s="139" t="s">
        <v>267</v>
      </c>
      <c r="J2601" s="139" t="s">
        <v>267</v>
      </c>
      <c r="K2601" s="139" t="s">
        <v>267</v>
      </c>
      <c r="L2601" s="139" t="s">
        <v>1331</v>
      </c>
      <c r="M2601" s="140"/>
      <c r="N2601" s="141">
        <v>4.08</v>
      </c>
      <c r="O2601" s="142">
        <f t="shared" si="200"/>
        <v>2</v>
      </c>
      <c r="P2601" s="2">
        <v>2</v>
      </c>
      <c r="Q2601" s="2"/>
      <c r="R2601" s="143" t="e">
        <f t="shared" si="201"/>
        <v>#DIV/0!</v>
      </c>
      <c r="S2601" s="143">
        <f t="shared" si="202"/>
        <v>0</v>
      </c>
      <c r="T2601" s="144">
        <f>IF(P2601="nio",0,IF(P2601&gt;0,VLOOKUP(K2601,'3-Productie normen'!A:W,VLOOKUP(P2601,'3-Productie normen'!$B$37:$C$59,2,FALSE),FALSE)))/VLOOKUP(B2601,'2-Kosten per locatie'!$A$11:$C$31,3,FALSE)</f>
        <v>0</v>
      </c>
      <c r="U2601" s="144">
        <f t="shared" si="203"/>
        <v>0</v>
      </c>
      <c r="V2601" s="145" t="str">
        <f>VLOOKUP(K2601,'3-Productie normen'!A:AG,29,FALSE)</f>
        <v>V</v>
      </c>
      <c r="W2601" s="145"/>
      <c r="X2601" s="146"/>
      <c r="Y2601" s="147">
        <f t="shared" si="204"/>
        <v>8.16</v>
      </c>
    </row>
    <row r="2602" spans="1:25" s="148" customFormat="1" ht="13.9" customHeight="1">
      <c r="A2602" s="137">
        <v>3456</v>
      </c>
      <c r="B2602" s="138" t="s">
        <v>3153</v>
      </c>
      <c r="C2602" s="138" t="s">
        <v>3154</v>
      </c>
      <c r="D2602" s="138"/>
      <c r="E2602" s="2">
        <v>0</v>
      </c>
      <c r="F2602" s="2" t="s">
        <v>284</v>
      </c>
      <c r="G2602" s="2" t="s">
        <v>3523</v>
      </c>
      <c r="H2602" s="2" t="s">
        <v>3524</v>
      </c>
      <c r="I2602" s="139" t="s">
        <v>350</v>
      </c>
      <c r="J2602" s="139" t="s">
        <v>277</v>
      </c>
      <c r="K2602" s="139" t="s">
        <v>478</v>
      </c>
      <c r="L2602" s="139" t="s">
        <v>298</v>
      </c>
      <c r="M2602" s="140" t="s">
        <v>8160</v>
      </c>
      <c r="N2602" s="141">
        <v>39.53</v>
      </c>
      <c r="O2602" s="142">
        <f t="shared" si="200"/>
        <v>123</v>
      </c>
      <c r="P2602" s="2">
        <v>123</v>
      </c>
      <c r="Q2602" s="2"/>
      <c r="R2602" s="143" t="e">
        <f t="shared" si="201"/>
        <v>#DIV/0!</v>
      </c>
      <c r="S2602" s="143">
        <f t="shared" si="202"/>
        <v>0</v>
      </c>
      <c r="T2602" s="144">
        <f>IF(P2602="nio",0,IF(P2602&gt;0,VLOOKUP(K2602,'3-Productie normen'!A:W,VLOOKUP(P2602,'3-Productie normen'!$B$37:$C$59,2,FALSE),FALSE)))/VLOOKUP(B2602,'2-Kosten per locatie'!$A$11:$C$31,3,FALSE)</f>
        <v>0</v>
      </c>
      <c r="U2602" s="144">
        <f t="shared" si="203"/>
        <v>0</v>
      </c>
      <c r="V2602" s="145" t="str">
        <f>VLOOKUP(K2602,'3-Productie normen'!A:AG,29,FALSE)</f>
        <v>B</v>
      </c>
      <c r="W2602" s="145"/>
      <c r="X2602" s="146"/>
      <c r="Y2602" s="147">
        <f t="shared" si="204"/>
        <v>4862.1900000000005</v>
      </c>
    </row>
    <row r="2603" spans="1:25" s="148" customFormat="1" ht="13.9" customHeight="1">
      <c r="A2603" s="137">
        <v>3457</v>
      </c>
      <c r="B2603" s="138" t="s">
        <v>3153</v>
      </c>
      <c r="C2603" s="138" t="s">
        <v>3154</v>
      </c>
      <c r="D2603" s="138"/>
      <c r="E2603" s="2">
        <v>0</v>
      </c>
      <c r="F2603" s="2" t="s">
        <v>284</v>
      </c>
      <c r="G2603" s="2" t="s">
        <v>3525</v>
      </c>
      <c r="H2603" s="2" t="s">
        <v>246</v>
      </c>
      <c r="I2603" s="139" t="s">
        <v>267</v>
      </c>
      <c r="J2603" s="139" t="s">
        <v>267</v>
      </c>
      <c r="K2603" s="139" t="s">
        <v>267</v>
      </c>
      <c r="L2603" s="139" t="s">
        <v>298</v>
      </c>
      <c r="M2603" s="140" t="s">
        <v>8160</v>
      </c>
      <c r="N2603" s="141">
        <v>7.66</v>
      </c>
      <c r="O2603" s="142">
        <f t="shared" si="200"/>
        <v>2</v>
      </c>
      <c r="P2603" s="2">
        <v>2</v>
      </c>
      <c r="Q2603" s="2"/>
      <c r="R2603" s="143" t="e">
        <f t="shared" si="201"/>
        <v>#DIV/0!</v>
      </c>
      <c r="S2603" s="143">
        <f t="shared" si="202"/>
        <v>0</v>
      </c>
      <c r="T2603" s="144">
        <f>IF(P2603="nio",0,IF(P2603&gt;0,VLOOKUP(K2603,'3-Productie normen'!A:W,VLOOKUP(P2603,'3-Productie normen'!$B$37:$C$59,2,FALSE),FALSE)))/VLOOKUP(B2603,'2-Kosten per locatie'!$A$11:$C$31,3,FALSE)</f>
        <v>0</v>
      </c>
      <c r="U2603" s="144">
        <f t="shared" si="203"/>
        <v>0</v>
      </c>
      <c r="V2603" s="145" t="str">
        <f>VLOOKUP(K2603,'3-Productie normen'!A:AG,29,FALSE)</f>
        <v>V</v>
      </c>
      <c r="W2603" s="145"/>
      <c r="X2603" s="146"/>
      <c r="Y2603" s="147">
        <f t="shared" si="204"/>
        <v>15.32</v>
      </c>
    </row>
    <row r="2604" spans="1:25" s="148" customFormat="1" ht="13.9" customHeight="1">
      <c r="A2604" s="137">
        <v>3458</v>
      </c>
      <c r="B2604" s="138" t="s">
        <v>3153</v>
      </c>
      <c r="C2604" s="138" t="s">
        <v>3154</v>
      </c>
      <c r="D2604" s="138"/>
      <c r="E2604" s="2">
        <v>0</v>
      </c>
      <c r="F2604" s="2" t="s">
        <v>284</v>
      </c>
      <c r="G2604" s="2" t="s">
        <v>3526</v>
      </c>
      <c r="H2604" s="2" t="s">
        <v>3527</v>
      </c>
      <c r="I2604" s="139" t="s">
        <v>350</v>
      </c>
      <c r="J2604" s="139" t="s">
        <v>2130</v>
      </c>
      <c r="K2604" s="139" t="s">
        <v>612</v>
      </c>
      <c r="L2604" s="139" t="s">
        <v>298</v>
      </c>
      <c r="M2604" s="140" t="s">
        <v>8160</v>
      </c>
      <c r="N2604" s="141">
        <v>103.46</v>
      </c>
      <c r="O2604" s="142">
        <f t="shared" si="200"/>
        <v>205</v>
      </c>
      <c r="P2604" s="2">
        <v>205</v>
      </c>
      <c r="Q2604" s="2"/>
      <c r="R2604" s="143" t="e">
        <f t="shared" si="201"/>
        <v>#DIV/0!</v>
      </c>
      <c r="S2604" s="143">
        <f t="shared" si="202"/>
        <v>0</v>
      </c>
      <c r="T2604" s="144">
        <f>IF(P2604="nio",0,IF(P2604&gt;0,VLOOKUP(K2604,'3-Productie normen'!A:W,VLOOKUP(P2604,'3-Productie normen'!$B$37:$C$59,2,FALSE),FALSE)))/VLOOKUP(B2604,'2-Kosten per locatie'!$A$11:$C$31,3,FALSE)</f>
        <v>0</v>
      </c>
      <c r="U2604" s="144">
        <f t="shared" si="203"/>
        <v>0</v>
      </c>
      <c r="V2604" s="145" t="str">
        <f>VLOOKUP(K2604,'3-Productie normen'!A:AG,29,FALSE)</f>
        <v>L</v>
      </c>
      <c r="W2604" s="145"/>
      <c r="X2604" s="146"/>
      <c r="Y2604" s="147">
        <f t="shared" si="204"/>
        <v>21209.3</v>
      </c>
    </row>
    <row r="2605" spans="1:25" s="148" customFormat="1" ht="13.9" customHeight="1">
      <c r="A2605" s="137">
        <v>3459</v>
      </c>
      <c r="B2605" s="138" t="s">
        <v>3153</v>
      </c>
      <c r="C2605" s="138" t="s">
        <v>3154</v>
      </c>
      <c r="D2605" s="138"/>
      <c r="E2605" s="2">
        <v>0</v>
      </c>
      <c r="F2605" s="2" t="s">
        <v>284</v>
      </c>
      <c r="G2605" s="2" t="s">
        <v>3528</v>
      </c>
      <c r="H2605" s="2" t="s">
        <v>3524</v>
      </c>
      <c r="I2605" s="139" t="s">
        <v>350</v>
      </c>
      <c r="J2605" s="139" t="s">
        <v>2130</v>
      </c>
      <c r="K2605" s="139" t="s">
        <v>612</v>
      </c>
      <c r="L2605" s="139" t="s">
        <v>298</v>
      </c>
      <c r="M2605" s="140" t="s">
        <v>8160</v>
      </c>
      <c r="N2605" s="141">
        <v>68.66</v>
      </c>
      <c r="O2605" s="142">
        <f t="shared" si="200"/>
        <v>205</v>
      </c>
      <c r="P2605" s="2">
        <v>205</v>
      </c>
      <c r="Q2605" s="2"/>
      <c r="R2605" s="143" t="e">
        <f t="shared" si="201"/>
        <v>#DIV/0!</v>
      </c>
      <c r="S2605" s="143">
        <f t="shared" si="202"/>
        <v>0</v>
      </c>
      <c r="T2605" s="144">
        <f>IF(P2605="nio",0,IF(P2605&gt;0,VLOOKUP(K2605,'3-Productie normen'!A:W,VLOOKUP(P2605,'3-Productie normen'!$B$37:$C$59,2,FALSE),FALSE)))/VLOOKUP(B2605,'2-Kosten per locatie'!$A$11:$C$31,3,FALSE)</f>
        <v>0</v>
      </c>
      <c r="U2605" s="144">
        <f t="shared" si="203"/>
        <v>0</v>
      </c>
      <c r="V2605" s="145" t="str">
        <f>VLOOKUP(K2605,'3-Productie normen'!A:AG,29,FALSE)</f>
        <v>L</v>
      </c>
      <c r="W2605" s="145"/>
      <c r="X2605" s="146"/>
      <c r="Y2605" s="147">
        <f t="shared" si="204"/>
        <v>14075.3</v>
      </c>
    </row>
    <row r="2606" spans="1:25" s="148" customFormat="1" ht="13.9" customHeight="1">
      <c r="A2606" s="137">
        <v>3460</v>
      </c>
      <c r="B2606" s="138" t="s">
        <v>3153</v>
      </c>
      <c r="C2606" s="138" t="s">
        <v>3154</v>
      </c>
      <c r="D2606" s="138"/>
      <c r="E2606" s="2">
        <v>0</v>
      </c>
      <c r="F2606" s="2" t="s">
        <v>284</v>
      </c>
      <c r="G2606" s="2" t="s">
        <v>3529</v>
      </c>
      <c r="H2606" s="2" t="s">
        <v>246</v>
      </c>
      <c r="I2606" s="139" t="s">
        <v>247</v>
      </c>
      <c r="J2606" s="139" t="s">
        <v>56</v>
      </c>
      <c r="K2606" s="139" t="s">
        <v>248</v>
      </c>
      <c r="L2606" s="139" t="s">
        <v>298</v>
      </c>
      <c r="M2606" s="140" t="s">
        <v>8160</v>
      </c>
      <c r="N2606" s="141">
        <v>73.73</v>
      </c>
      <c r="O2606" s="142">
        <f t="shared" si="200"/>
        <v>205</v>
      </c>
      <c r="P2606" s="2">
        <v>205</v>
      </c>
      <c r="Q2606" s="2"/>
      <c r="R2606" s="143" t="e">
        <f t="shared" si="201"/>
        <v>#DIV/0!</v>
      </c>
      <c r="S2606" s="143">
        <f t="shared" si="202"/>
        <v>0</v>
      </c>
      <c r="T2606" s="144">
        <f>IF(P2606="nio",0,IF(P2606&gt;0,VLOOKUP(K2606,'3-Productie normen'!A:W,VLOOKUP(P2606,'3-Productie normen'!$B$37:$C$59,2,FALSE),FALSE)))/VLOOKUP(B2606,'2-Kosten per locatie'!$A$11:$C$31,3,FALSE)</f>
        <v>0</v>
      </c>
      <c r="U2606" s="144">
        <f t="shared" si="203"/>
        <v>0</v>
      </c>
      <c r="V2606" s="145" t="str">
        <f>VLOOKUP(K2606,'3-Productie normen'!A:AG,29,FALSE)</f>
        <v>V</v>
      </c>
      <c r="W2606" s="145"/>
      <c r="X2606" s="146"/>
      <c r="Y2606" s="147">
        <f t="shared" si="204"/>
        <v>15114.650000000001</v>
      </c>
    </row>
    <row r="2607" spans="1:25" s="148" customFormat="1" ht="13.9" customHeight="1">
      <c r="A2607" s="137">
        <v>3461</v>
      </c>
      <c r="B2607" s="138" t="s">
        <v>3153</v>
      </c>
      <c r="C2607" s="138" t="s">
        <v>3154</v>
      </c>
      <c r="D2607" s="138"/>
      <c r="E2607" s="2">
        <v>0</v>
      </c>
      <c r="F2607" s="2" t="s">
        <v>284</v>
      </c>
      <c r="G2607" s="2" t="s">
        <v>3530</v>
      </c>
      <c r="H2607" s="2" t="s">
        <v>246</v>
      </c>
      <c r="I2607" s="139" t="s">
        <v>247</v>
      </c>
      <c r="J2607" s="139" t="s">
        <v>57</v>
      </c>
      <c r="K2607" s="139" t="s">
        <v>57</v>
      </c>
      <c r="L2607" s="139" t="s">
        <v>246</v>
      </c>
      <c r="M2607" s="140"/>
      <c r="N2607" s="141">
        <v>3.05</v>
      </c>
      <c r="O2607" s="142">
        <f t="shared" si="200"/>
        <v>205</v>
      </c>
      <c r="P2607" s="2">
        <v>205</v>
      </c>
      <c r="Q2607" s="2"/>
      <c r="R2607" s="143" t="e">
        <f t="shared" si="201"/>
        <v>#DIV/0!</v>
      </c>
      <c r="S2607" s="143">
        <f t="shared" si="202"/>
        <v>0</v>
      </c>
      <c r="T2607" s="144">
        <f>IF(P2607="nio",0,IF(P2607&gt;0,VLOOKUP(K2607,'3-Productie normen'!A:W,VLOOKUP(P2607,'3-Productie normen'!$B$37:$C$59,2,FALSE),FALSE)))/VLOOKUP(B2607,'2-Kosten per locatie'!$A$11:$C$31,3,FALSE)</f>
        <v>0</v>
      </c>
      <c r="U2607" s="144">
        <f t="shared" si="203"/>
        <v>0</v>
      </c>
      <c r="V2607" s="145" t="str">
        <f>VLOOKUP(K2607,'3-Productie normen'!A:AG,29,FALSE)</f>
        <v>V</v>
      </c>
      <c r="W2607" s="145"/>
      <c r="X2607" s="146"/>
      <c r="Y2607" s="147">
        <f t="shared" si="204"/>
        <v>625.25</v>
      </c>
    </row>
    <row r="2608" spans="1:25" s="148" customFormat="1" ht="13.9" customHeight="1">
      <c r="A2608" s="137">
        <v>3462</v>
      </c>
      <c r="B2608" s="138" t="s">
        <v>3153</v>
      </c>
      <c r="C2608" s="138" t="s">
        <v>3154</v>
      </c>
      <c r="D2608" s="138"/>
      <c r="E2608" s="2">
        <v>0</v>
      </c>
      <c r="F2608" s="2" t="s">
        <v>284</v>
      </c>
      <c r="G2608" s="2" t="s">
        <v>3531</v>
      </c>
      <c r="H2608" s="2" t="s">
        <v>246</v>
      </c>
      <c r="I2608" s="139" t="s">
        <v>247</v>
      </c>
      <c r="J2608" s="139" t="s">
        <v>56</v>
      </c>
      <c r="K2608" s="139" t="s">
        <v>248</v>
      </c>
      <c r="L2608" s="139" t="s">
        <v>298</v>
      </c>
      <c r="M2608" s="140" t="s">
        <v>8160</v>
      </c>
      <c r="N2608" s="141">
        <v>25.76</v>
      </c>
      <c r="O2608" s="142">
        <f t="shared" si="200"/>
        <v>205</v>
      </c>
      <c r="P2608" s="2">
        <v>205</v>
      </c>
      <c r="Q2608" s="2"/>
      <c r="R2608" s="143" t="e">
        <f t="shared" si="201"/>
        <v>#DIV/0!</v>
      </c>
      <c r="S2608" s="143">
        <f t="shared" si="202"/>
        <v>0</v>
      </c>
      <c r="T2608" s="144">
        <f>IF(P2608="nio",0,IF(P2608&gt;0,VLOOKUP(K2608,'3-Productie normen'!A:W,VLOOKUP(P2608,'3-Productie normen'!$B$37:$C$59,2,FALSE),FALSE)))/VLOOKUP(B2608,'2-Kosten per locatie'!$A$11:$C$31,3,FALSE)</f>
        <v>0</v>
      </c>
      <c r="U2608" s="144">
        <f t="shared" si="203"/>
        <v>0</v>
      </c>
      <c r="V2608" s="145" t="str">
        <f>VLOOKUP(K2608,'3-Productie normen'!A:AG,29,FALSE)</f>
        <v>V</v>
      </c>
      <c r="W2608" s="145"/>
      <c r="X2608" s="146"/>
      <c r="Y2608" s="147">
        <f t="shared" si="204"/>
        <v>5280.8</v>
      </c>
    </row>
    <row r="2609" spans="1:25" s="148" customFormat="1" ht="13.9" customHeight="1">
      <c r="A2609" s="137">
        <v>3463</v>
      </c>
      <c r="B2609" s="138" t="s">
        <v>3153</v>
      </c>
      <c r="C2609" s="138" t="s">
        <v>3154</v>
      </c>
      <c r="D2609" s="138"/>
      <c r="E2609" s="2">
        <v>0</v>
      </c>
      <c r="F2609" s="2" t="s">
        <v>284</v>
      </c>
      <c r="G2609" s="2" t="s">
        <v>3532</v>
      </c>
      <c r="H2609" s="2" t="s">
        <v>246</v>
      </c>
      <c r="I2609" s="139" t="s">
        <v>257</v>
      </c>
      <c r="J2609" s="139" t="s">
        <v>318</v>
      </c>
      <c r="K2609" s="139" t="s">
        <v>259</v>
      </c>
      <c r="L2609" s="139" t="s">
        <v>246</v>
      </c>
      <c r="M2609" s="140"/>
      <c r="N2609" s="141">
        <v>82.88</v>
      </c>
      <c r="O2609" s="142">
        <f t="shared" si="200"/>
        <v>0</v>
      </c>
      <c r="P2609" s="2" t="s">
        <v>477</v>
      </c>
      <c r="Q2609" s="2"/>
      <c r="R2609" s="143">
        <f t="shared" si="201"/>
        <v>0</v>
      </c>
      <c r="S2609" s="143">
        <f t="shared" si="202"/>
        <v>0</v>
      </c>
      <c r="T2609" s="144">
        <f>IF(P2609="nio",0,IF(P2609&gt;0,VLOOKUP(K2609,'3-Productie normen'!A:W,VLOOKUP(P2609,'3-Productie normen'!$B$37:$C$59,2,FALSE),FALSE)))/VLOOKUP(B2609,'2-Kosten per locatie'!$A$11:$C$31,3,FALSE)</f>
        <v>0</v>
      </c>
      <c r="U2609" s="144">
        <f t="shared" si="203"/>
        <v>0</v>
      </c>
      <c r="V2609" s="145">
        <f>VLOOKUP(K2609,'3-Productie normen'!A:AG,29,FALSE)</f>
        <v>0</v>
      </c>
      <c r="W2609" s="145"/>
      <c r="X2609" s="146"/>
      <c r="Y2609" s="147">
        <f t="shared" si="204"/>
        <v>0</v>
      </c>
    </row>
    <row r="2610" spans="1:25" s="148" customFormat="1" ht="13.9" customHeight="1">
      <c r="A2610" s="137">
        <v>3464</v>
      </c>
      <c r="B2610" s="138" t="s">
        <v>3153</v>
      </c>
      <c r="C2610" s="138" t="s">
        <v>3154</v>
      </c>
      <c r="D2610" s="138"/>
      <c r="E2610" s="2">
        <v>0</v>
      </c>
      <c r="F2610" s="2" t="s">
        <v>284</v>
      </c>
      <c r="G2610" s="2" t="s">
        <v>3533</v>
      </c>
      <c r="H2610" s="2" t="s">
        <v>246</v>
      </c>
      <c r="I2610" s="139" t="s">
        <v>252</v>
      </c>
      <c r="J2610" s="139" t="s">
        <v>253</v>
      </c>
      <c r="K2610" s="139" t="s">
        <v>4571</v>
      </c>
      <c r="L2610" s="139" t="s">
        <v>298</v>
      </c>
      <c r="M2610" s="140" t="s">
        <v>8160</v>
      </c>
      <c r="N2610" s="141">
        <v>130.13999999999999</v>
      </c>
      <c r="O2610" s="142">
        <f t="shared" si="200"/>
        <v>205</v>
      </c>
      <c r="P2610" s="2">
        <v>205</v>
      </c>
      <c r="Q2610" s="2"/>
      <c r="R2610" s="143" t="e">
        <f t="shared" si="201"/>
        <v>#DIV/0!</v>
      </c>
      <c r="S2610" s="143">
        <f t="shared" si="202"/>
        <v>0</v>
      </c>
      <c r="T2610" s="144">
        <f>IF(P2610="nio",0,IF(P2610&gt;0,VLOOKUP(K2610,'3-Productie normen'!A:W,VLOOKUP(P2610,'3-Productie normen'!$B$37:$C$59,2,FALSE),FALSE)))/VLOOKUP(B2610,'2-Kosten per locatie'!$A$11:$C$31,3,FALSE)</f>
        <v>0</v>
      </c>
      <c r="U2610" s="144">
        <f t="shared" si="203"/>
        <v>0</v>
      </c>
      <c r="V2610" s="145" t="str">
        <f>VLOOKUP(K2610,'3-Productie normen'!A:AG,29,FALSE)</f>
        <v>V</v>
      </c>
      <c r="W2610" s="145"/>
      <c r="X2610" s="146"/>
      <c r="Y2610" s="147">
        <f t="shared" si="204"/>
        <v>26678.699999999997</v>
      </c>
    </row>
    <row r="2611" spans="1:25" s="148" customFormat="1" ht="13.9" customHeight="1">
      <c r="A2611" s="137">
        <v>3465</v>
      </c>
      <c r="B2611" s="138" t="s">
        <v>3153</v>
      </c>
      <c r="C2611" s="138" t="s">
        <v>3154</v>
      </c>
      <c r="D2611" s="138"/>
      <c r="E2611" s="2">
        <v>0</v>
      </c>
      <c r="F2611" s="2" t="s">
        <v>284</v>
      </c>
      <c r="G2611" s="2" t="s">
        <v>3534</v>
      </c>
      <c r="H2611" s="2" t="s">
        <v>246</v>
      </c>
      <c r="I2611" s="139" t="s">
        <v>257</v>
      </c>
      <c r="J2611" s="139" t="s">
        <v>318</v>
      </c>
      <c r="K2611" s="139" t="s">
        <v>259</v>
      </c>
      <c r="L2611" s="139" t="s">
        <v>246</v>
      </c>
      <c r="M2611" s="140"/>
      <c r="N2611" s="141">
        <v>0.25</v>
      </c>
      <c r="O2611" s="142">
        <f t="shared" si="200"/>
        <v>0</v>
      </c>
      <c r="P2611" s="2" t="s">
        <v>477</v>
      </c>
      <c r="Q2611" s="2"/>
      <c r="R2611" s="143">
        <f t="shared" si="201"/>
        <v>0</v>
      </c>
      <c r="S2611" s="143">
        <f t="shared" si="202"/>
        <v>0</v>
      </c>
      <c r="T2611" s="144">
        <f>IF(P2611="nio",0,IF(P2611&gt;0,VLOOKUP(K2611,'3-Productie normen'!A:W,VLOOKUP(P2611,'3-Productie normen'!$B$37:$C$59,2,FALSE),FALSE)))/VLOOKUP(B2611,'2-Kosten per locatie'!$A$11:$C$31,3,FALSE)</f>
        <v>0</v>
      </c>
      <c r="U2611" s="144">
        <f t="shared" si="203"/>
        <v>0</v>
      </c>
      <c r="V2611" s="145">
        <f>VLOOKUP(K2611,'3-Productie normen'!A:AG,29,FALSE)</f>
        <v>0</v>
      </c>
      <c r="W2611" s="145"/>
      <c r="X2611" s="146"/>
      <c r="Y2611" s="147">
        <f t="shared" si="204"/>
        <v>0</v>
      </c>
    </row>
    <row r="2612" spans="1:25" s="148" customFormat="1" ht="13.9" customHeight="1">
      <c r="A2612" s="137">
        <v>3466</v>
      </c>
      <c r="B2612" s="138" t="s">
        <v>3153</v>
      </c>
      <c r="C2612" s="138" t="s">
        <v>3154</v>
      </c>
      <c r="D2612" s="138"/>
      <c r="E2612" s="2">
        <v>0</v>
      </c>
      <c r="F2612" s="2" t="s">
        <v>284</v>
      </c>
      <c r="G2612" s="2" t="s">
        <v>3535</v>
      </c>
      <c r="H2612" s="2" t="s">
        <v>246</v>
      </c>
      <c r="I2612" s="139" t="s">
        <v>257</v>
      </c>
      <c r="J2612" s="139" t="s">
        <v>318</v>
      </c>
      <c r="K2612" s="139" t="s">
        <v>259</v>
      </c>
      <c r="L2612" s="139" t="s">
        <v>246</v>
      </c>
      <c r="M2612" s="140"/>
      <c r="N2612" s="141">
        <v>0.41</v>
      </c>
      <c r="O2612" s="142">
        <f t="shared" ref="O2612:O2675" si="205">SUM(P2612:Q2612)</f>
        <v>0</v>
      </c>
      <c r="P2612" s="2" t="s">
        <v>477</v>
      </c>
      <c r="Q2612" s="2"/>
      <c r="R2612" s="143">
        <f t="shared" ref="R2612:R2675" si="206">IF(P2612="nio",0,IF(P2612&gt;0,P2612*N2612/T2612,0))</f>
        <v>0</v>
      </c>
      <c r="S2612" s="143">
        <f t="shared" ref="S2612:S2675" si="207">IF(Q2612&gt;0,Q2612*N2612/U2612,0)</f>
        <v>0</v>
      </c>
      <c r="T2612" s="144">
        <f>IF(P2612="nio",0,IF(P2612&gt;0,VLOOKUP(K2612,'3-Productie normen'!A:W,VLOOKUP(P2612,'3-Productie normen'!$B$37:$C$59,2,FALSE),FALSE)))/VLOOKUP(B2612,'2-Kosten per locatie'!$A$11:$C$31,3,FALSE)</f>
        <v>0</v>
      </c>
      <c r="U2612" s="144">
        <f t="shared" ref="U2612:U2675" si="208">IF(Q2612&gt;0,T2612*$U$8,0)</f>
        <v>0</v>
      </c>
      <c r="V2612" s="145">
        <f>VLOOKUP(K2612,'3-Productie normen'!A:AG,29,FALSE)</f>
        <v>0</v>
      </c>
      <c r="W2612" s="145"/>
      <c r="X2612" s="146"/>
      <c r="Y2612" s="147">
        <f t="shared" ref="Y2612:Y2675" si="209">O2612*N2612</f>
        <v>0</v>
      </c>
    </row>
    <row r="2613" spans="1:25" s="148" customFormat="1" ht="13.9" customHeight="1">
      <c r="A2613" s="137">
        <v>3467</v>
      </c>
      <c r="B2613" s="138" t="s">
        <v>3153</v>
      </c>
      <c r="C2613" s="138" t="s">
        <v>3154</v>
      </c>
      <c r="D2613" s="138"/>
      <c r="E2613" s="2">
        <v>0</v>
      </c>
      <c r="F2613" s="2" t="s">
        <v>284</v>
      </c>
      <c r="G2613" s="2" t="s">
        <v>3536</v>
      </c>
      <c r="H2613" s="2" t="s">
        <v>246</v>
      </c>
      <c r="I2613" s="139" t="s">
        <v>257</v>
      </c>
      <c r="J2613" s="139" t="s">
        <v>318</v>
      </c>
      <c r="K2613" s="139" t="s">
        <v>259</v>
      </c>
      <c r="L2613" s="139" t="s">
        <v>246</v>
      </c>
      <c r="M2613" s="140"/>
      <c r="N2613" s="141">
        <v>0.36</v>
      </c>
      <c r="O2613" s="142">
        <f t="shared" si="205"/>
        <v>0</v>
      </c>
      <c r="P2613" s="2" t="s">
        <v>477</v>
      </c>
      <c r="Q2613" s="2"/>
      <c r="R2613" s="143">
        <f t="shared" si="206"/>
        <v>0</v>
      </c>
      <c r="S2613" s="143">
        <f t="shared" si="207"/>
        <v>0</v>
      </c>
      <c r="T2613" s="144">
        <f>IF(P2613="nio",0,IF(P2613&gt;0,VLOOKUP(K2613,'3-Productie normen'!A:W,VLOOKUP(P2613,'3-Productie normen'!$B$37:$C$59,2,FALSE),FALSE)))/VLOOKUP(B2613,'2-Kosten per locatie'!$A$11:$C$31,3,FALSE)</f>
        <v>0</v>
      </c>
      <c r="U2613" s="144">
        <f t="shared" si="208"/>
        <v>0</v>
      </c>
      <c r="V2613" s="145">
        <f>VLOOKUP(K2613,'3-Productie normen'!A:AG,29,FALSE)</f>
        <v>0</v>
      </c>
      <c r="W2613" s="145"/>
      <c r="X2613" s="146"/>
      <c r="Y2613" s="147">
        <f t="shared" si="209"/>
        <v>0</v>
      </c>
    </row>
    <row r="2614" spans="1:25" s="148" customFormat="1" ht="13.9" customHeight="1">
      <c r="A2614" s="137">
        <v>3468</v>
      </c>
      <c r="B2614" s="138" t="s">
        <v>3153</v>
      </c>
      <c r="C2614" s="138" t="s">
        <v>3154</v>
      </c>
      <c r="D2614" s="138"/>
      <c r="E2614" s="2">
        <v>0</v>
      </c>
      <c r="F2614" s="2" t="s">
        <v>284</v>
      </c>
      <c r="G2614" s="2" t="s">
        <v>3537</v>
      </c>
      <c r="H2614" s="2" t="s">
        <v>246</v>
      </c>
      <c r="I2614" s="139" t="s">
        <v>257</v>
      </c>
      <c r="J2614" s="139" t="s">
        <v>318</v>
      </c>
      <c r="K2614" s="139" t="s">
        <v>259</v>
      </c>
      <c r="L2614" s="139" t="s">
        <v>246</v>
      </c>
      <c r="M2614" s="140"/>
      <c r="N2614" s="141">
        <v>0.27</v>
      </c>
      <c r="O2614" s="142">
        <f t="shared" si="205"/>
        <v>0</v>
      </c>
      <c r="P2614" s="2" t="s">
        <v>477</v>
      </c>
      <c r="Q2614" s="2"/>
      <c r="R2614" s="143">
        <f t="shared" si="206"/>
        <v>0</v>
      </c>
      <c r="S2614" s="143">
        <f t="shared" si="207"/>
        <v>0</v>
      </c>
      <c r="T2614" s="144">
        <f>IF(P2614="nio",0,IF(P2614&gt;0,VLOOKUP(K2614,'3-Productie normen'!A:W,VLOOKUP(P2614,'3-Productie normen'!$B$37:$C$59,2,FALSE),FALSE)))/VLOOKUP(B2614,'2-Kosten per locatie'!$A$11:$C$31,3,FALSE)</f>
        <v>0</v>
      </c>
      <c r="U2614" s="144">
        <f t="shared" si="208"/>
        <v>0</v>
      </c>
      <c r="V2614" s="145">
        <f>VLOOKUP(K2614,'3-Productie normen'!A:AG,29,FALSE)</f>
        <v>0</v>
      </c>
      <c r="W2614" s="145"/>
      <c r="X2614" s="146"/>
      <c r="Y2614" s="147">
        <f t="shared" si="209"/>
        <v>0</v>
      </c>
    </row>
    <row r="2615" spans="1:25" s="148" customFormat="1" ht="13.9" customHeight="1">
      <c r="A2615" s="137">
        <v>3469</v>
      </c>
      <c r="B2615" s="138" t="s">
        <v>3153</v>
      </c>
      <c r="C2615" s="138" t="s">
        <v>3154</v>
      </c>
      <c r="D2615" s="138"/>
      <c r="E2615" s="2">
        <v>0</v>
      </c>
      <c r="F2615" s="2" t="s">
        <v>284</v>
      </c>
      <c r="G2615" s="2" t="s">
        <v>3538</v>
      </c>
      <c r="H2615" s="2" t="s">
        <v>246</v>
      </c>
      <c r="I2615" s="139" t="s">
        <v>257</v>
      </c>
      <c r="J2615" s="139" t="s">
        <v>318</v>
      </c>
      <c r="K2615" s="139" t="s">
        <v>259</v>
      </c>
      <c r="L2615" s="139" t="s">
        <v>246</v>
      </c>
      <c r="M2615" s="140"/>
      <c r="N2615" s="141">
        <v>0.27</v>
      </c>
      <c r="O2615" s="142">
        <f t="shared" si="205"/>
        <v>0</v>
      </c>
      <c r="P2615" s="2" t="s">
        <v>477</v>
      </c>
      <c r="Q2615" s="2"/>
      <c r="R2615" s="143">
        <f t="shared" si="206"/>
        <v>0</v>
      </c>
      <c r="S2615" s="143">
        <f t="shared" si="207"/>
        <v>0</v>
      </c>
      <c r="T2615" s="144">
        <f>IF(P2615="nio",0,IF(P2615&gt;0,VLOOKUP(K2615,'3-Productie normen'!A:W,VLOOKUP(P2615,'3-Productie normen'!$B$37:$C$59,2,FALSE),FALSE)))/VLOOKUP(B2615,'2-Kosten per locatie'!$A$11:$C$31,3,FALSE)</f>
        <v>0</v>
      </c>
      <c r="U2615" s="144">
        <f t="shared" si="208"/>
        <v>0</v>
      </c>
      <c r="V2615" s="145">
        <f>VLOOKUP(K2615,'3-Productie normen'!A:AG,29,FALSE)</f>
        <v>0</v>
      </c>
      <c r="W2615" s="145"/>
      <c r="X2615" s="146"/>
      <c r="Y2615" s="147">
        <f t="shared" si="209"/>
        <v>0</v>
      </c>
    </row>
    <row r="2616" spans="1:25" s="148" customFormat="1" ht="13.9" customHeight="1">
      <c r="A2616" s="137">
        <v>3470</v>
      </c>
      <c r="B2616" s="138" t="s">
        <v>3153</v>
      </c>
      <c r="C2616" s="138" t="s">
        <v>3154</v>
      </c>
      <c r="D2616" s="138"/>
      <c r="E2616" s="2">
        <v>0</v>
      </c>
      <c r="F2616" s="2" t="s">
        <v>284</v>
      </c>
      <c r="G2616" s="2" t="s">
        <v>3539</v>
      </c>
      <c r="H2616" s="2" t="s">
        <v>246</v>
      </c>
      <c r="I2616" s="139" t="s">
        <v>257</v>
      </c>
      <c r="J2616" s="139" t="s">
        <v>318</v>
      </c>
      <c r="K2616" s="139" t="s">
        <v>259</v>
      </c>
      <c r="L2616" s="139" t="s">
        <v>246</v>
      </c>
      <c r="M2616" s="140"/>
      <c r="N2616" s="141">
        <v>0.37</v>
      </c>
      <c r="O2616" s="142">
        <f t="shared" si="205"/>
        <v>0</v>
      </c>
      <c r="P2616" s="2" t="s">
        <v>477</v>
      </c>
      <c r="Q2616" s="2"/>
      <c r="R2616" s="143">
        <f t="shared" si="206"/>
        <v>0</v>
      </c>
      <c r="S2616" s="143">
        <f t="shared" si="207"/>
        <v>0</v>
      </c>
      <c r="T2616" s="144">
        <f>IF(P2616="nio",0,IF(P2616&gt;0,VLOOKUP(K2616,'3-Productie normen'!A:W,VLOOKUP(P2616,'3-Productie normen'!$B$37:$C$59,2,FALSE),FALSE)))/VLOOKUP(B2616,'2-Kosten per locatie'!$A$11:$C$31,3,FALSE)</f>
        <v>0</v>
      </c>
      <c r="U2616" s="144">
        <f t="shared" si="208"/>
        <v>0</v>
      </c>
      <c r="V2616" s="145">
        <f>VLOOKUP(K2616,'3-Productie normen'!A:AG,29,FALSE)</f>
        <v>0</v>
      </c>
      <c r="W2616" s="145"/>
      <c r="X2616" s="146"/>
      <c r="Y2616" s="147">
        <f t="shared" si="209"/>
        <v>0</v>
      </c>
    </row>
    <row r="2617" spans="1:25" s="148" customFormat="1" ht="13.9" customHeight="1">
      <c r="A2617" s="137">
        <v>3471</v>
      </c>
      <c r="B2617" s="138" t="s">
        <v>3153</v>
      </c>
      <c r="C2617" s="138" t="s">
        <v>3154</v>
      </c>
      <c r="D2617" s="138"/>
      <c r="E2617" s="2">
        <v>0</v>
      </c>
      <c r="F2617" s="2" t="s">
        <v>284</v>
      </c>
      <c r="G2617" s="2" t="s">
        <v>3540</v>
      </c>
      <c r="H2617" s="2" t="s">
        <v>246</v>
      </c>
      <c r="I2617" s="139" t="s">
        <v>46</v>
      </c>
      <c r="J2617" s="139" t="s">
        <v>320</v>
      </c>
      <c r="K2617" s="139" t="s">
        <v>321</v>
      </c>
      <c r="L2617" s="139" t="s">
        <v>3466</v>
      </c>
      <c r="M2617" s="140"/>
      <c r="N2617" s="141">
        <v>9.73</v>
      </c>
      <c r="O2617" s="142">
        <f t="shared" si="205"/>
        <v>410</v>
      </c>
      <c r="P2617" s="2">
        <v>205</v>
      </c>
      <c r="Q2617" s="2">
        <v>205</v>
      </c>
      <c r="R2617" s="143" t="e">
        <f t="shared" si="206"/>
        <v>#DIV/0!</v>
      </c>
      <c r="S2617" s="143" t="e">
        <f t="shared" si="207"/>
        <v>#DIV/0!</v>
      </c>
      <c r="T2617" s="144">
        <f>IF(P2617="nio",0,IF(P2617&gt;0,VLOOKUP(K2617,'3-Productie normen'!A:W,VLOOKUP(P2617,'3-Productie normen'!$B$37:$C$59,2,FALSE),FALSE)))/VLOOKUP(B2617,'2-Kosten per locatie'!$A$11:$C$31,3,FALSE)</f>
        <v>0</v>
      </c>
      <c r="U2617" s="144">
        <f t="shared" si="208"/>
        <v>0</v>
      </c>
      <c r="V2617" s="145" t="str">
        <f>VLOOKUP(K2617,'3-Productie normen'!A:AG,29,FALSE)</f>
        <v>S</v>
      </c>
      <c r="W2617" s="145"/>
      <c r="X2617" s="146"/>
      <c r="Y2617" s="147">
        <f t="shared" si="209"/>
        <v>3989.3</v>
      </c>
    </row>
    <row r="2618" spans="1:25" s="148" customFormat="1" ht="13.9" customHeight="1">
      <c r="A2618" s="137">
        <v>3472</v>
      </c>
      <c r="B2618" s="138" t="s">
        <v>3153</v>
      </c>
      <c r="C2618" s="138" t="s">
        <v>3154</v>
      </c>
      <c r="D2618" s="138"/>
      <c r="E2618" s="2">
        <v>0</v>
      </c>
      <c r="F2618" s="2" t="s">
        <v>284</v>
      </c>
      <c r="G2618" s="2" t="s">
        <v>3541</v>
      </c>
      <c r="H2618" s="2" t="s">
        <v>246</v>
      </c>
      <c r="I2618" s="139" t="s">
        <v>46</v>
      </c>
      <c r="J2618" s="139" t="s">
        <v>323</v>
      </c>
      <c r="K2618" s="139" t="s">
        <v>321</v>
      </c>
      <c r="L2618" s="139" t="s">
        <v>3466</v>
      </c>
      <c r="M2618" s="140"/>
      <c r="N2618" s="141">
        <v>0.97</v>
      </c>
      <c r="O2618" s="142">
        <f t="shared" si="205"/>
        <v>410</v>
      </c>
      <c r="P2618" s="2">
        <v>205</v>
      </c>
      <c r="Q2618" s="2">
        <v>205</v>
      </c>
      <c r="R2618" s="143" t="e">
        <f t="shared" si="206"/>
        <v>#DIV/0!</v>
      </c>
      <c r="S2618" s="143" t="e">
        <f t="shared" si="207"/>
        <v>#DIV/0!</v>
      </c>
      <c r="T2618" s="144">
        <f>IF(P2618="nio",0,IF(P2618&gt;0,VLOOKUP(K2618,'3-Productie normen'!A:W,VLOOKUP(P2618,'3-Productie normen'!$B$37:$C$59,2,FALSE),FALSE)))/VLOOKUP(B2618,'2-Kosten per locatie'!$A$11:$C$31,3,FALSE)</f>
        <v>0</v>
      </c>
      <c r="U2618" s="144">
        <f t="shared" si="208"/>
        <v>0</v>
      </c>
      <c r="V2618" s="145" t="str">
        <f>VLOOKUP(K2618,'3-Productie normen'!A:AG,29,FALSE)</f>
        <v>S</v>
      </c>
      <c r="W2618" s="145"/>
      <c r="X2618" s="146"/>
      <c r="Y2618" s="147">
        <f t="shared" si="209"/>
        <v>397.7</v>
      </c>
    </row>
    <row r="2619" spans="1:25" s="148" customFormat="1" ht="13.9" customHeight="1">
      <c r="A2619" s="137">
        <v>3473</v>
      </c>
      <c r="B2619" s="138" t="s">
        <v>3153</v>
      </c>
      <c r="C2619" s="138" t="s">
        <v>3154</v>
      </c>
      <c r="D2619" s="138"/>
      <c r="E2619" s="2">
        <v>0</v>
      </c>
      <c r="F2619" s="2" t="s">
        <v>284</v>
      </c>
      <c r="G2619" s="2" t="s">
        <v>3542</v>
      </c>
      <c r="H2619" s="2" t="s">
        <v>246</v>
      </c>
      <c r="I2619" s="139" t="s">
        <v>46</v>
      </c>
      <c r="J2619" s="139" t="s">
        <v>323</v>
      </c>
      <c r="K2619" s="139" t="s">
        <v>321</v>
      </c>
      <c r="L2619" s="139" t="s">
        <v>3466</v>
      </c>
      <c r="M2619" s="140"/>
      <c r="N2619" s="141">
        <v>0.96</v>
      </c>
      <c r="O2619" s="142">
        <f t="shared" si="205"/>
        <v>410</v>
      </c>
      <c r="P2619" s="2">
        <v>205</v>
      </c>
      <c r="Q2619" s="2">
        <v>205</v>
      </c>
      <c r="R2619" s="143" t="e">
        <f t="shared" si="206"/>
        <v>#DIV/0!</v>
      </c>
      <c r="S2619" s="143" t="e">
        <f t="shared" si="207"/>
        <v>#DIV/0!</v>
      </c>
      <c r="T2619" s="144">
        <f>IF(P2619="nio",0,IF(P2619&gt;0,VLOOKUP(K2619,'3-Productie normen'!A:W,VLOOKUP(P2619,'3-Productie normen'!$B$37:$C$59,2,FALSE),FALSE)))/VLOOKUP(B2619,'2-Kosten per locatie'!$A$11:$C$31,3,FALSE)</f>
        <v>0</v>
      </c>
      <c r="U2619" s="144">
        <f t="shared" si="208"/>
        <v>0</v>
      </c>
      <c r="V2619" s="145" t="str">
        <f>VLOOKUP(K2619,'3-Productie normen'!A:AG,29,FALSE)</f>
        <v>S</v>
      </c>
      <c r="W2619" s="145"/>
      <c r="X2619" s="146"/>
      <c r="Y2619" s="147">
        <f t="shared" si="209"/>
        <v>393.59999999999997</v>
      </c>
    </row>
    <row r="2620" spans="1:25" s="148" customFormat="1" ht="13.9" customHeight="1">
      <c r="A2620" s="137">
        <v>3474</v>
      </c>
      <c r="B2620" s="138" t="s">
        <v>3153</v>
      </c>
      <c r="C2620" s="138" t="s">
        <v>3154</v>
      </c>
      <c r="D2620" s="138"/>
      <c r="E2620" s="2">
        <v>0</v>
      </c>
      <c r="F2620" s="2" t="s">
        <v>284</v>
      </c>
      <c r="G2620" s="2" t="s">
        <v>3543</v>
      </c>
      <c r="H2620" s="2" t="s">
        <v>246</v>
      </c>
      <c r="I2620" s="139" t="s">
        <v>46</v>
      </c>
      <c r="J2620" s="139" t="s">
        <v>323</v>
      </c>
      <c r="K2620" s="139" t="s">
        <v>321</v>
      </c>
      <c r="L2620" s="139" t="s">
        <v>3466</v>
      </c>
      <c r="M2620" s="140"/>
      <c r="N2620" s="141">
        <v>0.96</v>
      </c>
      <c r="O2620" s="142">
        <f t="shared" si="205"/>
        <v>410</v>
      </c>
      <c r="P2620" s="2">
        <v>205</v>
      </c>
      <c r="Q2620" s="2">
        <v>205</v>
      </c>
      <c r="R2620" s="143" t="e">
        <f t="shared" si="206"/>
        <v>#DIV/0!</v>
      </c>
      <c r="S2620" s="143" t="e">
        <f t="shared" si="207"/>
        <v>#DIV/0!</v>
      </c>
      <c r="T2620" s="144">
        <f>IF(P2620="nio",0,IF(P2620&gt;0,VLOOKUP(K2620,'3-Productie normen'!A:W,VLOOKUP(P2620,'3-Productie normen'!$B$37:$C$59,2,FALSE),FALSE)))/VLOOKUP(B2620,'2-Kosten per locatie'!$A$11:$C$31,3,FALSE)</f>
        <v>0</v>
      </c>
      <c r="U2620" s="144">
        <f t="shared" si="208"/>
        <v>0</v>
      </c>
      <c r="V2620" s="145" t="str">
        <f>VLOOKUP(K2620,'3-Productie normen'!A:AG,29,FALSE)</f>
        <v>S</v>
      </c>
      <c r="W2620" s="145"/>
      <c r="X2620" s="146"/>
      <c r="Y2620" s="147">
        <f t="shared" si="209"/>
        <v>393.59999999999997</v>
      </c>
    </row>
    <row r="2621" spans="1:25" s="148" customFormat="1" ht="13.9" customHeight="1">
      <c r="A2621" s="137">
        <v>3475</v>
      </c>
      <c r="B2621" s="138" t="s">
        <v>3153</v>
      </c>
      <c r="C2621" s="138" t="s">
        <v>3154</v>
      </c>
      <c r="D2621" s="138"/>
      <c r="E2621" s="2">
        <v>0</v>
      </c>
      <c r="F2621" s="2" t="s">
        <v>284</v>
      </c>
      <c r="G2621" s="2" t="s">
        <v>3544</v>
      </c>
      <c r="H2621" s="2" t="s">
        <v>246</v>
      </c>
      <c r="I2621" s="139" t="s">
        <v>46</v>
      </c>
      <c r="J2621" s="139" t="s">
        <v>323</v>
      </c>
      <c r="K2621" s="139" t="s">
        <v>321</v>
      </c>
      <c r="L2621" s="139" t="s">
        <v>3466</v>
      </c>
      <c r="M2621" s="140"/>
      <c r="N2621" s="141">
        <v>0.97</v>
      </c>
      <c r="O2621" s="142">
        <f t="shared" si="205"/>
        <v>410</v>
      </c>
      <c r="P2621" s="2">
        <v>205</v>
      </c>
      <c r="Q2621" s="2">
        <v>205</v>
      </c>
      <c r="R2621" s="143" t="e">
        <f t="shared" si="206"/>
        <v>#DIV/0!</v>
      </c>
      <c r="S2621" s="143" t="e">
        <f t="shared" si="207"/>
        <v>#DIV/0!</v>
      </c>
      <c r="T2621" s="144">
        <f>IF(P2621="nio",0,IF(P2621&gt;0,VLOOKUP(K2621,'3-Productie normen'!A:W,VLOOKUP(P2621,'3-Productie normen'!$B$37:$C$59,2,FALSE),FALSE)))/VLOOKUP(B2621,'2-Kosten per locatie'!$A$11:$C$31,3,FALSE)</f>
        <v>0</v>
      </c>
      <c r="U2621" s="144">
        <f t="shared" si="208"/>
        <v>0</v>
      </c>
      <c r="V2621" s="145" t="str">
        <f>VLOOKUP(K2621,'3-Productie normen'!A:AG,29,FALSE)</f>
        <v>S</v>
      </c>
      <c r="W2621" s="145"/>
      <c r="X2621" s="146"/>
      <c r="Y2621" s="147">
        <f t="shared" si="209"/>
        <v>397.7</v>
      </c>
    </row>
    <row r="2622" spans="1:25" s="148" customFormat="1" ht="13.9" customHeight="1">
      <c r="A2622" s="137">
        <v>3476</v>
      </c>
      <c r="B2622" s="138" t="s">
        <v>3153</v>
      </c>
      <c r="C2622" s="138" t="s">
        <v>3154</v>
      </c>
      <c r="D2622" s="138"/>
      <c r="E2622" s="2">
        <v>0</v>
      </c>
      <c r="F2622" s="2" t="s">
        <v>284</v>
      </c>
      <c r="G2622" s="2" t="s">
        <v>3545</v>
      </c>
      <c r="H2622" s="2" t="s">
        <v>246</v>
      </c>
      <c r="I2622" s="139" t="s">
        <v>46</v>
      </c>
      <c r="J2622" s="139" t="s">
        <v>323</v>
      </c>
      <c r="K2622" s="139" t="s">
        <v>321</v>
      </c>
      <c r="L2622" s="139" t="s">
        <v>3466</v>
      </c>
      <c r="M2622" s="140"/>
      <c r="N2622" s="141">
        <v>4.84</v>
      </c>
      <c r="O2622" s="142">
        <f t="shared" si="205"/>
        <v>410</v>
      </c>
      <c r="P2622" s="2">
        <v>205</v>
      </c>
      <c r="Q2622" s="2">
        <v>205</v>
      </c>
      <c r="R2622" s="143" t="e">
        <f t="shared" si="206"/>
        <v>#DIV/0!</v>
      </c>
      <c r="S2622" s="143" t="e">
        <f t="shared" si="207"/>
        <v>#DIV/0!</v>
      </c>
      <c r="T2622" s="144">
        <f>IF(P2622="nio",0,IF(P2622&gt;0,VLOOKUP(K2622,'3-Productie normen'!A:W,VLOOKUP(P2622,'3-Productie normen'!$B$37:$C$59,2,FALSE),FALSE)))/VLOOKUP(B2622,'2-Kosten per locatie'!$A$11:$C$31,3,FALSE)</f>
        <v>0</v>
      </c>
      <c r="U2622" s="144">
        <f t="shared" si="208"/>
        <v>0</v>
      </c>
      <c r="V2622" s="145" t="str">
        <f>VLOOKUP(K2622,'3-Productie normen'!A:AG,29,FALSE)</f>
        <v>S</v>
      </c>
      <c r="W2622" s="145"/>
      <c r="X2622" s="146"/>
      <c r="Y2622" s="147">
        <f t="shared" si="209"/>
        <v>1984.3999999999999</v>
      </c>
    </row>
    <row r="2623" spans="1:25" s="148" customFormat="1" ht="13.9" customHeight="1">
      <c r="A2623" s="137">
        <v>3477</v>
      </c>
      <c r="B2623" s="138" t="s">
        <v>3153</v>
      </c>
      <c r="C2623" s="138" t="s">
        <v>3154</v>
      </c>
      <c r="D2623" s="138"/>
      <c r="E2623" s="2">
        <v>0</v>
      </c>
      <c r="F2623" s="2" t="s">
        <v>284</v>
      </c>
      <c r="G2623" s="2" t="s">
        <v>3546</v>
      </c>
      <c r="H2623" s="2" t="s">
        <v>246</v>
      </c>
      <c r="I2623" s="139" t="s">
        <v>46</v>
      </c>
      <c r="J2623" s="139" t="s">
        <v>320</v>
      </c>
      <c r="K2623" s="139" t="s">
        <v>321</v>
      </c>
      <c r="L2623" s="139" t="s">
        <v>3466</v>
      </c>
      <c r="M2623" s="140"/>
      <c r="N2623" s="141">
        <v>11.01</v>
      </c>
      <c r="O2623" s="142">
        <f t="shared" si="205"/>
        <v>410</v>
      </c>
      <c r="P2623" s="2">
        <v>205</v>
      </c>
      <c r="Q2623" s="2">
        <v>205</v>
      </c>
      <c r="R2623" s="143" t="e">
        <f t="shared" si="206"/>
        <v>#DIV/0!</v>
      </c>
      <c r="S2623" s="143" t="e">
        <f t="shared" si="207"/>
        <v>#DIV/0!</v>
      </c>
      <c r="T2623" s="144">
        <f>IF(P2623="nio",0,IF(P2623&gt;0,VLOOKUP(K2623,'3-Productie normen'!A:W,VLOOKUP(P2623,'3-Productie normen'!$B$37:$C$59,2,FALSE),FALSE)))/VLOOKUP(B2623,'2-Kosten per locatie'!$A$11:$C$31,3,FALSE)</f>
        <v>0</v>
      </c>
      <c r="U2623" s="144">
        <f t="shared" si="208"/>
        <v>0</v>
      </c>
      <c r="V2623" s="145" t="str">
        <f>VLOOKUP(K2623,'3-Productie normen'!A:AG,29,FALSE)</f>
        <v>S</v>
      </c>
      <c r="W2623" s="145"/>
      <c r="X2623" s="146"/>
      <c r="Y2623" s="147">
        <f t="shared" si="209"/>
        <v>4514.1000000000004</v>
      </c>
    </row>
    <row r="2624" spans="1:25" s="148" customFormat="1" ht="13.9" customHeight="1">
      <c r="A2624" s="137">
        <v>3478</v>
      </c>
      <c r="B2624" s="138" t="s">
        <v>3153</v>
      </c>
      <c r="C2624" s="138" t="s">
        <v>3154</v>
      </c>
      <c r="D2624" s="138"/>
      <c r="E2624" s="2">
        <v>0</v>
      </c>
      <c r="F2624" s="2" t="s">
        <v>284</v>
      </c>
      <c r="G2624" s="2" t="s">
        <v>3547</v>
      </c>
      <c r="H2624" s="2" t="s">
        <v>246</v>
      </c>
      <c r="I2624" s="139" t="s">
        <v>46</v>
      </c>
      <c r="J2624" s="139" t="s">
        <v>323</v>
      </c>
      <c r="K2624" s="139" t="s">
        <v>321</v>
      </c>
      <c r="L2624" s="139" t="s">
        <v>3466</v>
      </c>
      <c r="M2624" s="140"/>
      <c r="N2624" s="141">
        <v>0.97</v>
      </c>
      <c r="O2624" s="142">
        <f t="shared" si="205"/>
        <v>410</v>
      </c>
      <c r="P2624" s="2">
        <v>205</v>
      </c>
      <c r="Q2624" s="2">
        <v>205</v>
      </c>
      <c r="R2624" s="143" t="e">
        <f t="shared" si="206"/>
        <v>#DIV/0!</v>
      </c>
      <c r="S2624" s="143" t="e">
        <f t="shared" si="207"/>
        <v>#DIV/0!</v>
      </c>
      <c r="T2624" s="144">
        <f>IF(P2624="nio",0,IF(P2624&gt;0,VLOOKUP(K2624,'3-Productie normen'!A:W,VLOOKUP(P2624,'3-Productie normen'!$B$37:$C$59,2,FALSE),FALSE)))/VLOOKUP(B2624,'2-Kosten per locatie'!$A$11:$C$31,3,FALSE)</f>
        <v>0</v>
      </c>
      <c r="U2624" s="144">
        <f t="shared" si="208"/>
        <v>0</v>
      </c>
      <c r="V2624" s="145" t="str">
        <f>VLOOKUP(K2624,'3-Productie normen'!A:AG,29,FALSE)</f>
        <v>S</v>
      </c>
      <c r="W2624" s="145"/>
      <c r="X2624" s="146"/>
      <c r="Y2624" s="147">
        <f t="shared" si="209"/>
        <v>397.7</v>
      </c>
    </row>
    <row r="2625" spans="1:25" s="148" customFormat="1" ht="13.9" customHeight="1">
      <c r="A2625" s="137">
        <v>3479</v>
      </c>
      <c r="B2625" s="138" t="s">
        <v>3153</v>
      </c>
      <c r="C2625" s="138" t="s">
        <v>3154</v>
      </c>
      <c r="D2625" s="138"/>
      <c r="E2625" s="2">
        <v>0</v>
      </c>
      <c r="F2625" s="2" t="s">
        <v>284</v>
      </c>
      <c r="G2625" s="2" t="s">
        <v>3548</v>
      </c>
      <c r="H2625" s="2" t="s">
        <v>246</v>
      </c>
      <c r="I2625" s="139" t="s">
        <v>46</v>
      </c>
      <c r="J2625" s="139" t="s">
        <v>323</v>
      </c>
      <c r="K2625" s="139" t="s">
        <v>321</v>
      </c>
      <c r="L2625" s="139" t="s">
        <v>3466</v>
      </c>
      <c r="M2625" s="140"/>
      <c r="N2625" s="141">
        <v>0.96</v>
      </c>
      <c r="O2625" s="142">
        <f t="shared" si="205"/>
        <v>410</v>
      </c>
      <c r="P2625" s="2">
        <v>205</v>
      </c>
      <c r="Q2625" s="2">
        <v>205</v>
      </c>
      <c r="R2625" s="143" t="e">
        <f t="shared" si="206"/>
        <v>#DIV/0!</v>
      </c>
      <c r="S2625" s="143" t="e">
        <f t="shared" si="207"/>
        <v>#DIV/0!</v>
      </c>
      <c r="T2625" s="144">
        <f>IF(P2625="nio",0,IF(P2625&gt;0,VLOOKUP(K2625,'3-Productie normen'!A:W,VLOOKUP(P2625,'3-Productie normen'!$B$37:$C$59,2,FALSE),FALSE)))/VLOOKUP(B2625,'2-Kosten per locatie'!$A$11:$C$31,3,FALSE)</f>
        <v>0</v>
      </c>
      <c r="U2625" s="144">
        <f t="shared" si="208"/>
        <v>0</v>
      </c>
      <c r="V2625" s="145" t="str">
        <f>VLOOKUP(K2625,'3-Productie normen'!A:AG,29,FALSE)</f>
        <v>S</v>
      </c>
      <c r="W2625" s="145"/>
      <c r="X2625" s="146"/>
      <c r="Y2625" s="147">
        <f t="shared" si="209"/>
        <v>393.59999999999997</v>
      </c>
    </row>
    <row r="2626" spans="1:25" s="148" customFormat="1" ht="13.9" customHeight="1">
      <c r="A2626" s="137">
        <v>3480</v>
      </c>
      <c r="B2626" s="138" t="s">
        <v>3153</v>
      </c>
      <c r="C2626" s="138" t="s">
        <v>3154</v>
      </c>
      <c r="D2626" s="138"/>
      <c r="E2626" s="2">
        <v>0</v>
      </c>
      <c r="F2626" s="2" t="s">
        <v>284</v>
      </c>
      <c r="G2626" s="2" t="s">
        <v>3549</v>
      </c>
      <c r="H2626" s="2" t="s">
        <v>246</v>
      </c>
      <c r="I2626" s="139" t="s">
        <v>46</v>
      </c>
      <c r="J2626" s="139" t="s">
        <v>320</v>
      </c>
      <c r="K2626" s="139" t="s">
        <v>321</v>
      </c>
      <c r="L2626" s="139" t="s">
        <v>1331</v>
      </c>
      <c r="M2626" s="140"/>
      <c r="N2626" s="141">
        <v>7.2</v>
      </c>
      <c r="O2626" s="142">
        <f t="shared" si="205"/>
        <v>410</v>
      </c>
      <c r="P2626" s="2">
        <v>205</v>
      </c>
      <c r="Q2626" s="2">
        <v>205</v>
      </c>
      <c r="R2626" s="143" t="e">
        <f t="shared" si="206"/>
        <v>#DIV/0!</v>
      </c>
      <c r="S2626" s="143" t="e">
        <f t="shared" si="207"/>
        <v>#DIV/0!</v>
      </c>
      <c r="T2626" s="144">
        <f>IF(P2626="nio",0,IF(P2626&gt;0,VLOOKUP(K2626,'3-Productie normen'!A:W,VLOOKUP(P2626,'3-Productie normen'!$B$37:$C$59,2,FALSE),FALSE)))/VLOOKUP(B2626,'2-Kosten per locatie'!$A$11:$C$31,3,FALSE)</f>
        <v>0</v>
      </c>
      <c r="U2626" s="144">
        <f t="shared" si="208"/>
        <v>0</v>
      </c>
      <c r="V2626" s="145" t="str">
        <f>VLOOKUP(K2626,'3-Productie normen'!A:AG,29,FALSE)</f>
        <v>S</v>
      </c>
      <c r="W2626" s="145"/>
      <c r="X2626" s="146"/>
      <c r="Y2626" s="147">
        <f t="shared" si="209"/>
        <v>2952</v>
      </c>
    </row>
    <row r="2627" spans="1:25" s="148" customFormat="1" ht="13.9" customHeight="1">
      <c r="A2627" s="137">
        <v>3481</v>
      </c>
      <c r="B2627" s="138" t="s">
        <v>3153</v>
      </c>
      <c r="C2627" s="138" t="s">
        <v>3154</v>
      </c>
      <c r="D2627" s="138"/>
      <c r="E2627" s="2">
        <v>0</v>
      </c>
      <c r="F2627" s="2" t="s">
        <v>284</v>
      </c>
      <c r="G2627" s="2" t="s">
        <v>3550</v>
      </c>
      <c r="H2627" s="2" t="s">
        <v>246</v>
      </c>
      <c r="I2627" s="139" t="s">
        <v>46</v>
      </c>
      <c r="J2627" s="139" t="s">
        <v>323</v>
      </c>
      <c r="K2627" s="139" t="s">
        <v>321</v>
      </c>
      <c r="L2627" s="139" t="s">
        <v>1331</v>
      </c>
      <c r="M2627" s="140"/>
      <c r="N2627" s="141">
        <v>0.96</v>
      </c>
      <c r="O2627" s="142">
        <f t="shared" si="205"/>
        <v>410</v>
      </c>
      <c r="P2627" s="2">
        <v>205</v>
      </c>
      <c r="Q2627" s="2">
        <v>205</v>
      </c>
      <c r="R2627" s="143" t="e">
        <f t="shared" si="206"/>
        <v>#DIV/0!</v>
      </c>
      <c r="S2627" s="143" t="e">
        <f t="shared" si="207"/>
        <v>#DIV/0!</v>
      </c>
      <c r="T2627" s="144">
        <f>IF(P2627="nio",0,IF(P2627&gt;0,VLOOKUP(K2627,'3-Productie normen'!A:W,VLOOKUP(P2627,'3-Productie normen'!$B$37:$C$59,2,FALSE),FALSE)))/VLOOKUP(B2627,'2-Kosten per locatie'!$A$11:$C$31,3,FALSE)</f>
        <v>0</v>
      </c>
      <c r="U2627" s="144">
        <f t="shared" si="208"/>
        <v>0</v>
      </c>
      <c r="V2627" s="145" t="str">
        <f>VLOOKUP(K2627,'3-Productie normen'!A:AG,29,FALSE)</f>
        <v>S</v>
      </c>
      <c r="W2627" s="145"/>
      <c r="X2627" s="146"/>
      <c r="Y2627" s="147">
        <f t="shared" si="209"/>
        <v>393.59999999999997</v>
      </c>
    </row>
    <row r="2628" spans="1:25" s="148" customFormat="1" ht="13.9" customHeight="1">
      <c r="A2628" s="137">
        <v>3482</v>
      </c>
      <c r="B2628" s="138" t="s">
        <v>3153</v>
      </c>
      <c r="C2628" s="138" t="s">
        <v>3154</v>
      </c>
      <c r="D2628" s="138"/>
      <c r="E2628" s="2">
        <v>0</v>
      </c>
      <c r="F2628" s="2" t="s">
        <v>284</v>
      </c>
      <c r="G2628" s="2" t="s">
        <v>3551</v>
      </c>
      <c r="H2628" s="2" t="s">
        <v>246</v>
      </c>
      <c r="I2628" s="139" t="s">
        <v>46</v>
      </c>
      <c r="J2628" s="139" t="s">
        <v>323</v>
      </c>
      <c r="K2628" s="139" t="s">
        <v>321</v>
      </c>
      <c r="L2628" s="139" t="s">
        <v>1331</v>
      </c>
      <c r="M2628" s="140"/>
      <c r="N2628" s="141">
        <v>0.97</v>
      </c>
      <c r="O2628" s="142">
        <f t="shared" si="205"/>
        <v>410</v>
      </c>
      <c r="P2628" s="2">
        <v>205</v>
      </c>
      <c r="Q2628" s="2">
        <v>205</v>
      </c>
      <c r="R2628" s="143" t="e">
        <f t="shared" si="206"/>
        <v>#DIV/0!</v>
      </c>
      <c r="S2628" s="143" t="e">
        <f t="shared" si="207"/>
        <v>#DIV/0!</v>
      </c>
      <c r="T2628" s="144">
        <f>IF(P2628="nio",0,IF(P2628&gt;0,VLOOKUP(K2628,'3-Productie normen'!A:W,VLOOKUP(P2628,'3-Productie normen'!$B$37:$C$59,2,FALSE),FALSE)))/VLOOKUP(B2628,'2-Kosten per locatie'!$A$11:$C$31,3,FALSE)</f>
        <v>0</v>
      </c>
      <c r="U2628" s="144">
        <f t="shared" si="208"/>
        <v>0</v>
      </c>
      <c r="V2628" s="145" t="str">
        <f>VLOOKUP(K2628,'3-Productie normen'!A:AG,29,FALSE)</f>
        <v>S</v>
      </c>
      <c r="W2628" s="145"/>
      <c r="X2628" s="146"/>
      <c r="Y2628" s="147">
        <f t="shared" si="209"/>
        <v>397.7</v>
      </c>
    </row>
    <row r="2629" spans="1:25" s="148" customFormat="1" ht="13.9" customHeight="1">
      <c r="A2629" s="137">
        <v>3483</v>
      </c>
      <c r="B2629" s="138" t="s">
        <v>3153</v>
      </c>
      <c r="C2629" s="138" t="s">
        <v>3154</v>
      </c>
      <c r="D2629" s="138"/>
      <c r="E2629" s="2">
        <v>0</v>
      </c>
      <c r="F2629" s="2" t="s">
        <v>284</v>
      </c>
      <c r="G2629" s="2" t="s">
        <v>3552</v>
      </c>
      <c r="H2629" s="2" t="s">
        <v>246</v>
      </c>
      <c r="I2629" s="139" t="s">
        <v>46</v>
      </c>
      <c r="J2629" s="139" t="s">
        <v>320</v>
      </c>
      <c r="K2629" s="139" t="s">
        <v>321</v>
      </c>
      <c r="L2629" s="139" t="s">
        <v>1331</v>
      </c>
      <c r="M2629" s="140"/>
      <c r="N2629" s="141">
        <v>6.72</v>
      </c>
      <c r="O2629" s="142">
        <f t="shared" si="205"/>
        <v>410</v>
      </c>
      <c r="P2629" s="2">
        <v>205</v>
      </c>
      <c r="Q2629" s="2">
        <v>205</v>
      </c>
      <c r="R2629" s="143" t="e">
        <f t="shared" si="206"/>
        <v>#DIV/0!</v>
      </c>
      <c r="S2629" s="143" t="e">
        <f t="shared" si="207"/>
        <v>#DIV/0!</v>
      </c>
      <c r="T2629" s="144">
        <f>IF(P2629="nio",0,IF(P2629&gt;0,VLOOKUP(K2629,'3-Productie normen'!A:W,VLOOKUP(P2629,'3-Productie normen'!$B$37:$C$59,2,FALSE),FALSE)))/VLOOKUP(B2629,'2-Kosten per locatie'!$A$11:$C$31,3,FALSE)</f>
        <v>0</v>
      </c>
      <c r="U2629" s="144">
        <f t="shared" si="208"/>
        <v>0</v>
      </c>
      <c r="V2629" s="145" t="str">
        <f>VLOOKUP(K2629,'3-Productie normen'!A:AG,29,FALSE)</f>
        <v>S</v>
      </c>
      <c r="W2629" s="145"/>
      <c r="X2629" s="146"/>
      <c r="Y2629" s="147">
        <f t="shared" si="209"/>
        <v>2755.2</v>
      </c>
    </row>
    <row r="2630" spans="1:25" s="148" customFormat="1" ht="13.9" customHeight="1">
      <c r="A2630" s="137">
        <v>3484</v>
      </c>
      <c r="B2630" s="138" t="s">
        <v>3153</v>
      </c>
      <c r="C2630" s="138" t="s">
        <v>3154</v>
      </c>
      <c r="D2630" s="138"/>
      <c r="E2630" s="2">
        <v>0</v>
      </c>
      <c r="F2630" s="2" t="s">
        <v>284</v>
      </c>
      <c r="G2630" s="2" t="s">
        <v>3553</v>
      </c>
      <c r="H2630" s="2" t="s">
        <v>246</v>
      </c>
      <c r="I2630" s="139" t="s">
        <v>46</v>
      </c>
      <c r="J2630" s="139" t="s">
        <v>323</v>
      </c>
      <c r="K2630" s="139" t="s">
        <v>321</v>
      </c>
      <c r="L2630" s="139" t="s">
        <v>1331</v>
      </c>
      <c r="M2630" s="140"/>
      <c r="N2630" s="141">
        <v>0.97</v>
      </c>
      <c r="O2630" s="142">
        <f t="shared" si="205"/>
        <v>410</v>
      </c>
      <c r="P2630" s="2">
        <v>205</v>
      </c>
      <c r="Q2630" s="2">
        <v>205</v>
      </c>
      <c r="R2630" s="143" t="e">
        <f t="shared" si="206"/>
        <v>#DIV/0!</v>
      </c>
      <c r="S2630" s="143" t="e">
        <f t="shared" si="207"/>
        <v>#DIV/0!</v>
      </c>
      <c r="T2630" s="144">
        <f>IF(P2630="nio",0,IF(P2630&gt;0,VLOOKUP(K2630,'3-Productie normen'!A:W,VLOOKUP(P2630,'3-Productie normen'!$B$37:$C$59,2,FALSE),FALSE)))/VLOOKUP(B2630,'2-Kosten per locatie'!$A$11:$C$31,3,FALSE)</f>
        <v>0</v>
      </c>
      <c r="U2630" s="144">
        <f t="shared" si="208"/>
        <v>0</v>
      </c>
      <c r="V2630" s="145" t="str">
        <f>VLOOKUP(K2630,'3-Productie normen'!A:AG,29,FALSE)</f>
        <v>S</v>
      </c>
      <c r="W2630" s="145"/>
      <c r="X2630" s="146"/>
      <c r="Y2630" s="147">
        <f t="shared" si="209"/>
        <v>397.7</v>
      </c>
    </row>
    <row r="2631" spans="1:25" s="148" customFormat="1" ht="13.9" customHeight="1">
      <c r="A2631" s="137">
        <v>3485</v>
      </c>
      <c r="B2631" s="138" t="s">
        <v>3153</v>
      </c>
      <c r="C2631" s="138" t="s">
        <v>3154</v>
      </c>
      <c r="D2631" s="138"/>
      <c r="E2631" s="2">
        <v>0</v>
      </c>
      <c r="F2631" s="2" t="s">
        <v>284</v>
      </c>
      <c r="G2631" s="2" t="s">
        <v>3554</v>
      </c>
      <c r="H2631" s="2" t="s">
        <v>246</v>
      </c>
      <c r="I2631" s="139" t="s">
        <v>46</v>
      </c>
      <c r="J2631" s="139" t="s">
        <v>313</v>
      </c>
      <c r="K2631" s="139" t="s">
        <v>259</v>
      </c>
      <c r="L2631" s="139" t="s">
        <v>1331</v>
      </c>
      <c r="M2631" s="140"/>
      <c r="N2631" s="141">
        <v>2.38</v>
      </c>
      <c r="O2631" s="142">
        <f t="shared" si="205"/>
        <v>0</v>
      </c>
      <c r="P2631" s="2" t="s">
        <v>477</v>
      </c>
      <c r="Q2631" s="2"/>
      <c r="R2631" s="143">
        <f t="shared" si="206"/>
        <v>0</v>
      </c>
      <c r="S2631" s="143">
        <f t="shared" si="207"/>
        <v>0</v>
      </c>
      <c r="T2631" s="144">
        <f>IF(P2631="nio",0,IF(P2631&gt;0,VLOOKUP(K2631,'3-Productie normen'!A:W,VLOOKUP(P2631,'3-Productie normen'!$B$37:$C$59,2,FALSE),FALSE)))/VLOOKUP(B2631,'2-Kosten per locatie'!$A$11:$C$31,3,FALSE)</f>
        <v>0</v>
      </c>
      <c r="U2631" s="144">
        <f t="shared" si="208"/>
        <v>0</v>
      </c>
      <c r="V2631" s="145">
        <f>VLOOKUP(K2631,'3-Productie normen'!A:AG,29,FALSE)</f>
        <v>0</v>
      </c>
      <c r="W2631" s="145"/>
      <c r="X2631" s="146"/>
      <c r="Y2631" s="147">
        <f t="shared" si="209"/>
        <v>0</v>
      </c>
    </row>
    <row r="2632" spans="1:25" s="148" customFormat="1" ht="13.9" customHeight="1">
      <c r="A2632" s="137">
        <v>3486</v>
      </c>
      <c r="B2632" s="138" t="s">
        <v>3153</v>
      </c>
      <c r="C2632" s="138" t="s">
        <v>3154</v>
      </c>
      <c r="D2632" s="138"/>
      <c r="E2632" s="2">
        <v>0</v>
      </c>
      <c r="F2632" s="2" t="s">
        <v>284</v>
      </c>
      <c r="G2632" s="2" t="s">
        <v>3555</v>
      </c>
      <c r="H2632" s="2" t="s">
        <v>3556</v>
      </c>
      <c r="I2632" s="139" t="s">
        <v>277</v>
      </c>
      <c r="J2632" s="139" t="s">
        <v>277</v>
      </c>
      <c r="K2632" s="139" t="s">
        <v>478</v>
      </c>
      <c r="L2632" s="139" t="s">
        <v>298</v>
      </c>
      <c r="M2632" s="140" t="s">
        <v>8160</v>
      </c>
      <c r="N2632" s="141">
        <v>21.18</v>
      </c>
      <c r="O2632" s="142">
        <f t="shared" si="205"/>
        <v>123</v>
      </c>
      <c r="P2632" s="2">
        <v>123</v>
      </c>
      <c r="Q2632" s="2"/>
      <c r="R2632" s="143" t="e">
        <f t="shared" si="206"/>
        <v>#DIV/0!</v>
      </c>
      <c r="S2632" s="143">
        <f t="shared" si="207"/>
        <v>0</v>
      </c>
      <c r="T2632" s="144">
        <f>IF(P2632="nio",0,IF(P2632&gt;0,VLOOKUP(K2632,'3-Productie normen'!A:W,VLOOKUP(P2632,'3-Productie normen'!$B$37:$C$59,2,FALSE),FALSE)))/VLOOKUP(B2632,'2-Kosten per locatie'!$A$11:$C$31,3,FALSE)</f>
        <v>0</v>
      </c>
      <c r="U2632" s="144">
        <f t="shared" si="208"/>
        <v>0</v>
      </c>
      <c r="V2632" s="145" t="str">
        <f>VLOOKUP(K2632,'3-Productie normen'!A:AG,29,FALSE)</f>
        <v>B</v>
      </c>
      <c r="W2632" s="145"/>
      <c r="X2632" s="146"/>
      <c r="Y2632" s="147">
        <f t="shared" si="209"/>
        <v>2605.14</v>
      </c>
    </row>
    <row r="2633" spans="1:25" s="148" customFormat="1" ht="13.9" customHeight="1">
      <c r="A2633" s="137">
        <v>3487</v>
      </c>
      <c r="B2633" s="138" t="s">
        <v>3153</v>
      </c>
      <c r="C2633" s="138" t="s">
        <v>3154</v>
      </c>
      <c r="D2633" s="138"/>
      <c r="E2633" s="2">
        <v>0</v>
      </c>
      <c r="F2633" s="2" t="s">
        <v>284</v>
      </c>
      <c r="G2633" s="2" t="s">
        <v>3557</v>
      </c>
      <c r="H2633" s="2" t="s">
        <v>3558</v>
      </c>
      <c r="I2633" s="139" t="s">
        <v>350</v>
      </c>
      <c r="J2633" s="139" t="s">
        <v>351</v>
      </c>
      <c r="K2633" s="139" t="s">
        <v>612</v>
      </c>
      <c r="L2633" s="139" t="s">
        <v>298</v>
      </c>
      <c r="M2633" s="140" t="s">
        <v>8160</v>
      </c>
      <c r="N2633" s="141">
        <v>37.43</v>
      </c>
      <c r="O2633" s="142">
        <f t="shared" si="205"/>
        <v>205</v>
      </c>
      <c r="P2633" s="2">
        <v>205</v>
      </c>
      <c r="Q2633" s="2"/>
      <c r="R2633" s="143" t="e">
        <f t="shared" si="206"/>
        <v>#DIV/0!</v>
      </c>
      <c r="S2633" s="143">
        <f t="shared" si="207"/>
        <v>0</v>
      </c>
      <c r="T2633" s="144">
        <f>IF(P2633="nio",0,IF(P2633&gt;0,VLOOKUP(K2633,'3-Productie normen'!A:W,VLOOKUP(P2633,'3-Productie normen'!$B$37:$C$59,2,FALSE),FALSE)))/VLOOKUP(B2633,'2-Kosten per locatie'!$A$11:$C$31,3,FALSE)</f>
        <v>0</v>
      </c>
      <c r="U2633" s="144">
        <f t="shared" si="208"/>
        <v>0</v>
      </c>
      <c r="V2633" s="145" t="str">
        <f>VLOOKUP(K2633,'3-Productie normen'!A:AG,29,FALSE)</f>
        <v>L</v>
      </c>
      <c r="W2633" s="145"/>
      <c r="X2633" s="146"/>
      <c r="Y2633" s="147">
        <f t="shared" si="209"/>
        <v>7673.15</v>
      </c>
    </row>
    <row r="2634" spans="1:25" s="148" customFormat="1" ht="13.9" customHeight="1">
      <c r="A2634" s="137">
        <v>3488</v>
      </c>
      <c r="B2634" s="138" t="s">
        <v>3153</v>
      </c>
      <c r="C2634" s="138" t="s">
        <v>3154</v>
      </c>
      <c r="D2634" s="138"/>
      <c r="E2634" s="2">
        <v>0</v>
      </c>
      <c r="F2634" s="2" t="s">
        <v>284</v>
      </c>
      <c r="G2634" s="2" t="s">
        <v>3559</v>
      </c>
      <c r="H2634" s="2" t="s">
        <v>3560</v>
      </c>
      <c r="I2634" s="139" t="s">
        <v>350</v>
      </c>
      <c r="J2634" s="139" t="s">
        <v>351</v>
      </c>
      <c r="K2634" s="139" t="s">
        <v>612</v>
      </c>
      <c r="L2634" s="139" t="s">
        <v>298</v>
      </c>
      <c r="M2634" s="140" t="s">
        <v>8160</v>
      </c>
      <c r="N2634" s="141">
        <v>59.36</v>
      </c>
      <c r="O2634" s="142">
        <f t="shared" si="205"/>
        <v>205</v>
      </c>
      <c r="P2634" s="2">
        <v>205</v>
      </c>
      <c r="Q2634" s="2"/>
      <c r="R2634" s="143" t="e">
        <f t="shared" si="206"/>
        <v>#DIV/0!</v>
      </c>
      <c r="S2634" s="143">
        <f t="shared" si="207"/>
        <v>0</v>
      </c>
      <c r="T2634" s="144">
        <f>IF(P2634="nio",0,IF(P2634&gt;0,VLOOKUP(K2634,'3-Productie normen'!A:W,VLOOKUP(P2634,'3-Productie normen'!$B$37:$C$59,2,FALSE),FALSE)))/VLOOKUP(B2634,'2-Kosten per locatie'!$A$11:$C$31,3,FALSE)</f>
        <v>0</v>
      </c>
      <c r="U2634" s="144">
        <f t="shared" si="208"/>
        <v>0</v>
      </c>
      <c r="V2634" s="145" t="str">
        <f>VLOOKUP(K2634,'3-Productie normen'!A:AG,29,FALSE)</f>
        <v>L</v>
      </c>
      <c r="W2634" s="145"/>
      <c r="X2634" s="146"/>
      <c r="Y2634" s="147">
        <f t="shared" si="209"/>
        <v>12168.8</v>
      </c>
    </row>
    <row r="2635" spans="1:25" s="148" customFormat="1" ht="13.9" customHeight="1">
      <c r="A2635" s="137">
        <v>3489</v>
      </c>
      <c r="B2635" s="138" t="s">
        <v>3153</v>
      </c>
      <c r="C2635" s="138" t="s">
        <v>3154</v>
      </c>
      <c r="D2635" s="138"/>
      <c r="E2635" s="2">
        <v>0</v>
      </c>
      <c r="F2635" s="2" t="s">
        <v>284</v>
      </c>
      <c r="G2635" s="2" t="s">
        <v>3561</v>
      </c>
      <c r="H2635" s="2" t="s">
        <v>3562</v>
      </c>
      <c r="I2635" s="139" t="s">
        <v>350</v>
      </c>
      <c r="J2635" s="139" t="s">
        <v>351</v>
      </c>
      <c r="K2635" s="139" t="s">
        <v>612</v>
      </c>
      <c r="L2635" s="139" t="s">
        <v>298</v>
      </c>
      <c r="M2635" s="140" t="s">
        <v>8160</v>
      </c>
      <c r="N2635" s="141">
        <v>59.36</v>
      </c>
      <c r="O2635" s="142">
        <f t="shared" si="205"/>
        <v>205</v>
      </c>
      <c r="P2635" s="2">
        <v>205</v>
      </c>
      <c r="Q2635" s="2"/>
      <c r="R2635" s="143" t="e">
        <f t="shared" si="206"/>
        <v>#DIV/0!</v>
      </c>
      <c r="S2635" s="143">
        <f t="shared" si="207"/>
        <v>0</v>
      </c>
      <c r="T2635" s="144">
        <f>IF(P2635="nio",0,IF(P2635&gt;0,VLOOKUP(K2635,'3-Productie normen'!A:W,VLOOKUP(P2635,'3-Productie normen'!$B$37:$C$59,2,FALSE),FALSE)))/VLOOKUP(B2635,'2-Kosten per locatie'!$A$11:$C$31,3,FALSE)</f>
        <v>0</v>
      </c>
      <c r="U2635" s="144">
        <f t="shared" si="208"/>
        <v>0</v>
      </c>
      <c r="V2635" s="145" t="str">
        <f>VLOOKUP(K2635,'3-Productie normen'!A:AG,29,FALSE)</f>
        <v>L</v>
      </c>
      <c r="W2635" s="145"/>
      <c r="X2635" s="146"/>
      <c r="Y2635" s="147">
        <f t="shared" si="209"/>
        <v>12168.8</v>
      </c>
    </row>
    <row r="2636" spans="1:25" s="148" customFormat="1" ht="13.9" customHeight="1">
      <c r="A2636" s="137">
        <v>3490</v>
      </c>
      <c r="B2636" s="138" t="s">
        <v>3153</v>
      </c>
      <c r="C2636" s="138" t="s">
        <v>3154</v>
      </c>
      <c r="D2636" s="138"/>
      <c r="E2636" s="2">
        <v>0</v>
      </c>
      <c r="F2636" s="2" t="s">
        <v>284</v>
      </c>
      <c r="G2636" s="2" t="s">
        <v>3563</v>
      </c>
      <c r="H2636" s="2" t="s">
        <v>3564</v>
      </c>
      <c r="I2636" s="139" t="s">
        <v>350</v>
      </c>
      <c r="J2636" s="139" t="s">
        <v>351</v>
      </c>
      <c r="K2636" s="139" t="s">
        <v>612</v>
      </c>
      <c r="L2636" s="139" t="s">
        <v>298</v>
      </c>
      <c r="M2636" s="140" t="s">
        <v>8160</v>
      </c>
      <c r="N2636" s="141">
        <v>35.35</v>
      </c>
      <c r="O2636" s="142">
        <f t="shared" si="205"/>
        <v>205</v>
      </c>
      <c r="P2636" s="2">
        <v>205</v>
      </c>
      <c r="Q2636" s="2"/>
      <c r="R2636" s="143" t="e">
        <f t="shared" si="206"/>
        <v>#DIV/0!</v>
      </c>
      <c r="S2636" s="143">
        <f t="shared" si="207"/>
        <v>0</v>
      </c>
      <c r="T2636" s="144">
        <f>IF(P2636="nio",0,IF(P2636&gt;0,VLOOKUP(K2636,'3-Productie normen'!A:W,VLOOKUP(P2636,'3-Productie normen'!$B$37:$C$59,2,FALSE),FALSE)))/VLOOKUP(B2636,'2-Kosten per locatie'!$A$11:$C$31,3,FALSE)</f>
        <v>0</v>
      </c>
      <c r="U2636" s="144">
        <f t="shared" si="208"/>
        <v>0</v>
      </c>
      <c r="V2636" s="145" t="str">
        <f>VLOOKUP(K2636,'3-Productie normen'!A:AG,29,FALSE)</f>
        <v>L</v>
      </c>
      <c r="W2636" s="145"/>
      <c r="X2636" s="146"/>
      <c r="Y2636" s="147">
        <f t="shared" si="209"/>
        <v>7246.75</v>
      </c>
    </row>
    <row r="2637" spans="1:25" s="148" customFormat="1" ht="13.9" customHeight="1">
      <c r="A2637" s="137">
        <v>3491</v>
      </c>
      <c r="B2637" s="138" t="s">
        <v>3153</v>
      </c>
      <c r="C2637" s="138" t="s">
        <v>3154</v>
      </c>
      <c r="D2637" s="138"/>
      <c r="E2637" s="2">
        <v>0</v>
      </c>
      <c r="F2637" s="2" t="s">
        <v>284</v>
      </c>
      <c r="G2637" s="2" t="s">
        <v>3565</v>
      </c>
      <c r="H2637" s="2" t="s">
        <v>3566</v>
      </c>
      <c r="I2637" s="139" t="s">
        <v>350</v>
      </c>
      <c r="J2637" s="139" t="s">
        <v>351</v>
      </c>
      <c r="K2637" s="139" t="s">
        <v>612</v>
      </c>
      <c r="L2637" s="139" t="s">
        <v>298</v>
      </c>
      <c r="M2637" s="140" t="s">
        <v>8160</v>
      </c>
      <c r="N2637" s="141">
        <v>19.11</v>
      </c>
      <c r="O2637" s="142">
        <f t="shared" si="205"/>
        <v>205</v>
      </c>
      <c r="P2637" s="2">
        <v>205</v>
      </c>
      <c r="Q2637" s="2"/>
      <c r="R2637" s="143" t="e">
        <f t="shared" si="206"/>
        <v>#DIV/0!</v>
      </c>
      <c r="S2637" s="143">
        <f t="shared" si="207"/>
        <v>0</v>
      </c>
      <c r="T2637" s="144">
        <f>IF(P2637="nio",0,IF(P2637&gt;0,VLOOKUP(K2637,'3-Productie normen'!A:W,VLOOKUP(P2637,'3-Productie normen'!$B$37:$C$59,2,FALSE),FALSE)))/VLOOKUP(B2637,'2-Kosten per locatie'!$A$11:$C$31,3,FALSE)</f>
        <v>0</v>
      </c>
      <c r="U2637" s="144">
        <f t="shared" si="208"/>
        <v>0</v>
      </c>
      <c r="V2637" s="145" t="str">
        <f>VLOOKUP(K2637,'3-Productie normen'!A:AG,29,FALSE)</f>
        <v>L</v>
      </c>
      <c r="W2637" s="145"/>
      <c r="X2637" s="146"/>
      <c r="Y2637" s="147">
        <f t="shared" si="209"/>
        <v>3917.5499999999997</v>
      </c>
    </row>
    <row r="2638" spans="1:25" s="148" customFormat="1" ht="13.9" customHeight="1">
      <c r="A2638" s="137">
        <v>3492</v>
      </c>
      <c r="B2638" s="138" t="s">
        <v>3153</v>
      </c>
      <c r="C2638" s="138" t="s">
        <v>3154</v>
      </c>
      <c r="D2638" s="138"/>
      <c r="E2638" s="2">
        <v>0</v>
      </c>
      <c r="F2638" s="2" t="s">
        <v>284</v>
      </c>
      <c r="G2638" s="2" t="s">
        <v>3565</v>
      </c>
      <c r="H2638" s="2" t="s">
        <v>3567</v>
      </c>
      <c r="I2638" s="139" t="s">
        <v>277</v>
      </c>
      <c r="J2638" s="139" t="s">
        <v>277</v>
      </c>
      <c r="K2638" s="139" t="s">
        <v>478</v>
      </c>
      <c r="L2638" s="139" t="s">
        <v>298</v>
      </c>
      <c r="M2638" s="140" t="s">
        <v>8160</v>
      </c>
      <c r="N2638" s="141">
        <v>35.35</v>
      </c>
      <c r="O2638" s="142">
        <f t="shared" si="205"/>
        <v>123</v>
      </c>
      <c r="P2638" s="2">
        <v>123</v>
      </c>
      <c r="Q2638" s="2"/>
      <c r="R2638" s="143" t="e">
        <f t="shared" si="206"/>
        <v>#DIV/0!</v>
      </c>
      <c r="S2638" s="143">
        <f t="shared" si="207"/>
        <v>0</v>
      </c>
      <c r="T2638" s="144">
        <f>IF(P2638="nio",0,IF(P2638&gt;0,VLOOKUP(K2638,'3-Productie normen'!A:W,VLOOKUP(P2638,'3-Productie normen'!$B$37:$C$59,2,FALSE),FALSE)))/VLOOKUP(B2638,'2-Kosten per locatie'!$A$11:$C$31,3,FALSE)</f>
        <v>0</v>
      </c>
      <c r="U2638" s="144">
        <f t="shared" si="208"/>
        <v>0</v>
      </c>
      <c r="V2638" s="145" t="str">
        <f>VLOOKUP(K2638,'3-Productie normen'!A:AG,29,FALSE)</f>
        <v>B</v>
      </c>
      <c r="W2638" s="145"/>
      <c r="X2638" s="146"/>
      <c r="Y2638" s="147">
        <f t="shared" si="209"/>
        <v>4348.05</v>
      </c>
    </row>
    <row r="2639" spans="1:25" s="148" customFormat="1" ht="13.9" customHeight="1">
      <c r="A2639" s="137">
        <v>3493</v>
      </c>
      <c r="B2639" s="138" t="s">
        <v>3153</v>
      </c>
      <c r="C2639" s="138" t="s">
        <v>3154</v>
      </c>
      <c r="D2639" s="138"/>
      <c r="E2639" s="2">
        <v>0</v>
      </c>
      <c r="F2639" s="2" t="s">
        <v>284</v>
      </c>
      <c r="G2639" s="2" t="s">
        <v>3568</v>
      </c>
      <c r="H2639" s="2" t="s">
        <v>3569</v>
      </c>
      <c r="I2639" s="139" t="s">
        <v>350</v>
      </c>
      <c r="J2639" s="139" t="s">
        <v>351</v>
      </c>
      <c r="K2639" s="139" t="s">
        <v>612</v>
      </c>
      <c r="L2639" s="139" t="s">
        <v>298</v>
      </c>
      <c r="M2639" s="140" t="s">
        <v>8160</v>
      </c>
      <c r="N2639" s="141">
        <v>71.37</v>
      </c>
      <c r="O2639" s="142">
        <f t="shared" si="205"/>
        <v>205</v>
      </c>
      <c r="P2639" s="2">
        <v>205</v>
      </c>
      <c r="Q2639" s="2"/>
      <c r="R2639" s="143" t="e">
        <f t="shared" si="206"/>
        <v>#DIV/0!</v>
      </c>
      <c r="S2639" s="143">
        <f t="shared" si="207"/>
        <v>0</v>
      </c>
      <c r="T2639" s="144">
        <f>IF(P2639="nio",0,IF(P2639&gt;0,VLOOKUP(K2639,'3-Productie normen'!A:W,VLOOKUP(P2639,'3-Productie normen'!$B$37:$C$59,2,FALSE),FALSE)))/VLOOKUP(B2639,'2-Kosten per locatie'!$A$11:$C$31,3,FALSE)</f>
        <v>0</v>
      </c>
      <c r="U2639" s="144">
        <f t="shared" si="208"/>
        <v>0</v>
      </c>
      <c r="V2639" s="145" t="str">
        <f>VLOOKUP(K2639,'3-Productie normen'!A:AG,29,FALSE)</f>
        <v>L</v>
      </c>
      <c r="W2639" s="145"/>
      <c r="X2639" s="146"/>
      <c r="Y2639" s="147">
        <f t="shared" si="209"/>
        <v>14630.85</v>
      </c>
    </row>
    <row r="2640" spans="1:25" s="148" customFormat="1" ht="13.9" customHeight="1">
      <c r="A2640" s="137">
        <v>3494</v>
      </c>
      <c r="B2640" s="138" t="s">
        <v>3153</v>
      </c>
      <c r="C2640" s="138" t="s">
        <v>3154</v>
      </c>
      <c r="D2640" s="138"/>
      <c r="E2640" s="2">
        <v>0</v>
      </c>
      <c r="F2640" s="2" t="s">
        <v>284</v>
      </c>
      <c r="G2640" s="2" t="s">
        <v>3570</v>
      </c>
      <c r="H2640" s="2" t="s">
        <v>3571</v>
      </c>
      <c r="I2640" s="139" t="s">
        <v>277</v>
      </c>
      <c r="J2640" s="139" t="s">
        <v>277</v>
      </c>
      <c r="K2640" s="139" t="s">
        <v>478</v>
      </c>
      <c r="L2640" s="139" t="s">
        <v>298</v>
      </c>
      <c r="M2640" s="140" t="s">
        <v>8160</v>
      </c>
      <c r="N2640" s="141">
        <v>29.73</v>
      </c>
      <c r="O2640" s="142">
        <f t="shared" si="205"/>
        <v>123</v>
      </c>
      <c r="P2640" s="2">
        <v>123</v>
      </c>
      <c r="Q2640" s="2"/>
      <c r="R2640" s="143" t="e">
        <f t="shared" si="206"/>
        <v>#DIV/0!</v>
      </c>
      <c r="S2640" s="143">
        <f t="shared" si="207"/>
        <v>0</v>
      </c>
      <c r="T2640" s="144">
        <f>IF(P2640="nio",0,IF(P2640&gt;0,VLOOKUP(K2640,'3-Productie normen'!A:W,VLOOKUP(P2640,'3-Productie normen'!$B$37:$C$59,2,FALSE),FALSE)))/VLOOKUP(B2640,'2-Kosten per locatie'!$A$11:$C$31,3,FALSE)</f>
        <v>0</v>
      </c>
      <c r="U2640" s="144">
        <f t="shared" si="208"/>
        <v>0</v>
      </c>
      <c r="V2640" s="145" t="str">
        <f>VLOOKUP(K2640,'3-Productie normen'!A:AG,29,FALSE)</f>
        <v>B</v>
      </c>
      <c r="W2640" s="145"/>
      <c r="X2640" s="146"/>
      <c r="Y2640" s="147">
        <f t="shared" si="209"/>
        <v>3656.79</v>
      </c>
    </row>
    <row r="2641" spans="1:25" s="148" customFormat="1" ht="13.9" customHeight="1">
      <c r="A2641" s="137">
        <v>3495</v>
      </c>
      <c r="B2641" s="138" t="s">
        <v>3153</v>
      </c>
      <c r="C2641" s="138" t="s">
        <v>3154</v>
      </c>
      <c r="D2641" s="138"/>
      <c r="E2641" s="2">
        <v>0</v>
      </c>
      <c r="F2641" s="2" t="s">
        <v>284</v>
      </c>
      <c r="G2641" s="2" t="s">
        <v>3572</v>
      </c>
      <c r="H2641" s="2" t="s">
        <v>246</v>
      </c>
      <c r="I2641" s="139" t="s">
        <v>267</v>
      </c>
      <c r="J2641" s="139" t="s">
        <v>267</v>
      </c>
      <c r="K2641" s="139" t="s">
        <v>267</v>
      </c>
      <c r="L2641" s="139" t="s">
        <v>298</v>
      </c>
      <c r="M2641" s="140" t="s">
        <v>8160</v>
      </c>
      <c r="N2641" s="141">
        <v>9.27</v>
      </c>
      <c r="O2641" s="142">
        <f t="shared" si="205"/>
        <v>2</v>
      </c>
      <c r="P2641" s="2">
        <v>2</v>
      </c>
      <c r="Q2641" s="2"/>
      <c r="R2641" s="143" t="e">
        <f t="shared" si="206"/>
        <v>#DIV/0!</v>
      </c>
      <c r="S2641" s="143">
        <f t="shared" si="207"/>
        <v>0</v>
      </c>
      <c r="T2641" s="144">
        <f>IF(P2641="nio",0,IF(P2641&gt;0,VLOOKUP(K2641,'3-Productie normen'!A:W,VLOOKUP(P2641,'3-Productie normen'!$B$37:$C$59,2,FALSE),FALSE)))/VLOOKUP(B2641,'2-Kosten per locatie'!$A$11:$C$31,3,FALSE)</f>
        <v>0</v>
      </c>
      <c r="U2641" s="144">
        <f t="shared" si="208"/>
        <v>0</v>
      </c>
      <c r="V2641" s="145" t="str">
        <f>VLOOKUP(K2641,'3-Productie normen'!A:AG,29,FALSE)</f>
        <v>V</v>
      </c>
      <c r="W2641" s="145"/>
      <c r="X2641" s="146"/>
      <c r="Y2641" s="147">
        <f t="shared" si="209"/>
        <v>18.54</v>
      </c>
    </row>
    <row r="2642" spans="1:25" s="148" customFormat="1" ht="13.9" customHeight="1">
      <c r="A2642" s="137">
        <v>3496</v>
      </c>
      <c r="B2642" s="138" t="s">
        <v>3153</v>
      </c>
      <c r="C2642" s="138" t="s">
        <v>3154</v>
      </c>
      <c r="D2642" s="138"/>
      <c r="E2642" s="2">
        <v>0</v>
      </c>
      <c r="F2642" s="2" t="s">
        <v>284</v>
      </c>
      <c r="G2642" s="2" t="s">
        <v>3573</v>
      </c>
      <c r="H2642" s="2" t="s">
        <v>3574</v>
      </c>
      <c r="I2642" s="139" t="s">
        <v>277</v>
      </c>
      <c r="J2642" s="139" t="s">
        <v>277</v>
      </c>
      <c r="K2642" s="139" t="s">
        <v>478</v>
      </c>
      <c r="L2642" s="139" t="s">
        <v>298</v>
      </c>
      <c r="M2642" s="140" t="s">
        <v>8160</v>
      </c>
      <c r="N2642" s="141">
        <v>18.73</v>
      </c>
      <c r="O2642" s="142">
        <f t="shared" si="205"/>
        <v>123</v>
      </c>
      <c r="P2642" s="2">
        <v>123</v>
      </c>
      <c r="Q2642" s="2"/>
      <c r="R2642" s="143" t="e">
        <f t="shared" si="206"/>
        <v>#DIV/0!</v>
      </c>
      <c r="S2642" s="143">
        <f t="shared" si="207"/>
        <v>0</v>
      </c>
      <c r="T2642" s="144">
        <f>IF(P2642="nio",0,IF(P2642&gt;0,VLOOKUP(K2642,'3-Productie normen'!A:W,VLOOKUP(P2642,'3-Productie normen'!$B$37:$C$59,2,FALSE),FALSE)))/VLOOKUP(B2642,'2-Kosten per locatie'!$A$11:$C$31,3,FALSE)</f>
        <v>0</v>
      </c>
      <c r="U2642" s="144">
        <f t="shared" si="208"/>
        <v>0</v>
      </c>
      <c r="V2642" s="145" t="str">
        <f>VLOOKUP(K2642,'3-Productie normen'!A:AG,29,FALSE)</f>
        <v>B</v>
      </c>
      <c r="W2642" s="145"/>
      <c r="X2642" s="146"/>
      <c r="Y2642" s="147">
        <f t="shared" si="209"/>
        <v>2303.79</v>
      </c>
    </row>
    <row r="2643" spans="1:25" s="148" customFormat="1" ht="13.9" customHeight="1">
      <c r="A2643" s="137">
        <v>3497</v>
      </c>
      <c r="B2643" s="138" t="s">
        <v>3153</v>
      </c>
      <c r="C2643" s="138" t="s">
        <v>3154</v>
      </c>
      <c r="D2643" s="138"/>
      <c r="E2643" s="2">
        <v>0</v>
      </c>
      <c r="F2643" s="2" t="s">
        <v>284</v>
      </c>
      <c r="G2643" s="2" t="s">
        <v>3575</v>
      </c>
      <c r="H2643" s="2" t="s">
        <v>3576</v>
      </c>
      <c r="I2643" s="139" t="s">
        <v>277</v>
      </c>
      <c r="J2643" s="139" t="s">
        <v>277</v>
      </c>
      <c r="K2643" s="139" t="s">
        <v>478</v>
      </c>
      <c r="L2643" s="139" t="s">
        <v>298</v>
      </c>
      <c r="M2643" s="140" t="s">
        <v>8160</v>
      </c>
      <c r="N2643" s="141">
        <v>19.14</v>
      </c>
      <c r="O2643" s="142">
        <f t="shared" si="205"/>
        <v>123</v>
      </c>
      <c r="P2643" s="2">
        <v>123</v>
      </c>
      <c r="Q2643" s="2"/>
      <c r="R2643" s="143" t="e">
        <f t="shared" si="206"/>
        <v>#DIV/0!</v>
      </c>
      <c r="S2643" s="143">
        <f t="shared" si="207"/>
        <v>0</v>
      </c>
      <c r="T2643" s="144">
        <f>IF(P2643="nio",0,IF(P2643&gt;0,VLOOKUP(K2643,'3-Productie normen'!A:W,VLOOKUP(P2643,'3-Productie normen'!$B$37:$C$59,2,FALSE),FALSE)))/VLOOKUP(B2643,'2-Kosten per locatie'!$A$11:$C$31,3,FALSE)</f>
        <v>0</v>
      </c>
      <c r="U2643" s="144">
        <f t="shared" si="208"/>
        <v>0</v>
      </c>
      <c r="V2643" s="145" t="str">
        <f>VLOOKUP(K2643,'3-Productie normen'!A:AG,29,FALSE)</f>
        <v>B</v>
      </c>
      <c r="W2643" s="145"/>
      <c r="X2643" s="146"/>
      <c r="Y2643" s="147">
        <f t="shared" si="209"/>
        <v>2354.2200000000003</v>
      </c>
    </row>
    <row r="2644" spans="1:25" s="148" customFormat="1" ht="13.9" customHeight="1">
      <c r="A2644" s="137">
        <v>3498</v>
      </c>
      <c r="B2644" s="138" t="s">
        <v>3153</v>
      </c>
      <c r="C2644" s="138" t="s">
        <v>3154</v>
      </c>
      <c r="D2644" s="138"/>
      <c r="E2644" s="2">
        <v>0</v>
      </c>
      <c r="F2644" s="2" t="s">
        <v>284</v>
      </c>
      <c r="G2644" s="2" t="s">
        <v>3577</v>
      </c>
      <c r="H2644" s="2" t="s">
        <v>3578</v>
      </c>
      <c r="I2644" s="139" t="s">
        <v>350</v>
      </c>
      <c r="J2644" s="139" t="s">
        <v>351</v>
      </c>
      <c r="K2644" s="139" t="s">
        <v>612</v>
      </c>
      <c r="L2644" s="139" t="s">
        <v>298</v>
      </c>
      <c r="M2644" s="140" t="s">
        <v>8160</v>
      </c>
      <c r="N2644" s="141">
        <v>71.349999999999994</v>
      </c>
      <c r="O2644" s="142">
        <f t="shared" si="205"/>
        <v>205</v>
      </c>
      <c r="P2644" s="2">
        <v>205</v>
      </c>
      <c r="Q2644" s="2"/>
      <c r="R2644" s="143" t="e">
        <f t="shared" si="206"/>
        <v>#DIV/0!</v>
      </c>
      <c r="S2644" s="143">
        <f t="shared" si="207"/>
        <v>0</v>
      </c>
      <c r="T2644" s="144">
        <f>IF(P2644="nio",0,IF(P2644&gt;0,VLOOKUP(K2644,'3-Productie normen'!A:W,VLOOKUP(P2644,'3-Productie normen'!$B$37:$C$59,2,FALSE),FALSE)))/VLOOKUP(B2644,'2-Kosten per locatie'!$A$11:$C$31,3,FALSE)</f>
        <v>0</v>
      </c>
      <c r="U2644" s="144">
        <f t="shared" si="208"/>
        <v>0</v>
      </c>
      <c r="V2644" s="145" t="str">
        <f>VLOOKUP(K2644,'3-Productie normen'!A:AG,29,FALSE)</f>
        <v>L</v>
      </c>
      <c r="W2644" s="145"/>
      <c r="X2644" s="146"/>
      <c r="Y2644" s="147">
        <f t="shared" si="209"/>
        <v>14626.749999999998</v>
      </c>
    </row>
    <row r="2645" spans="1:25" s="148" customFormat="1" ht="13.9" customHeight="1">
      <c r="A2645" s="137">
        <v>3499</v>
      </c>
      <c r="B2645" s="138" t="s">
        <v>3153</v>
      </c>
      <c r="C2645" s="138" t="s">
        <v>3154</v>
      </c>
      <c r="D2645" s="138"/>
      <c r="E2645" s="2">
        <v>0</v>
      </c>
      <c r="F2645" s="2" t="s">
        <v>284</v>
      </c>
      <c r="G2645" s="2" t="s">
        <v>3579</v>
      </c>
      <c r="H2645" s="2" t="s">
        <v>3580</v>
      </c>
      <c r="I2645" s="139" t="s">
        <v>277</v>
      </c>
      <c r="J2645" s="139" t="s">
        <v>277</v>
      </c>
      <c r="K2645" s="139" t="s">
        <v>478</v>
      </c>
      <c r="L2645" s="139" t="s">
        <v>298</v>
      </c>
      <c r="M2645" s="140" t="s">
        <v>8160</v>
      </c>
      <c r="N2645" s="141">
        <v>19.14</v>
      </c>
      <c r="O2645" s="142">
        <f t="shared" si="205"/>
        <v>123</v>
      </c>
      <c r="P2645" s="2">
        <v>123</v>
      </c>
      <c r="Q2645" s="2"/>
      <c r="R2645" s="143" t="e">
        <f t="shared" si="206"/>
        <v>#DIV/0!</v>
      </c>
      <c r="S2645" s="143">
        <f t="shared" si="207"/>
        <v>0</v>
      </c>
      <c r="T2645" s="144">
        <f>IF(P2645="nio",0,IF(P2645&gt;0,VLOOKUP(K2645,'3-Productie normen'!A:W,VLOOKUP(P2645,'3-Productie normen'!$B$37:$C$59,2,FALSE),FALSE)))/VLOOKUP(B2645,'2-Kosten per locatie'!$A$11:$C$31,3,FALSE)</f>
        <v>0</v>
      </c>
      <c r="U2645" s="144">
        <f t="shared" si="208"/>
        <v>0</v>
      </c>
      <c r="V2645" s="145" t="str">
        <f>VLOOKUP(K2645,'3-Productie normen'!A:AG,29,FALSE)</f>
        <v>B</v>
      </c>
      <c r="W2645" s="145"/>
      <c r="X2645" s="146"/>
      <c r="Y2645" s="147">
        <f t="shared" si="209"/>
        <v>2354.2200000000003</v>
      </c>
    </row>
    <row r="2646" spans="1:25" s="148" customFormat="1" ht="13.9" customHeight="1">
      <c r="A2646" s="137">
        <v>3500</v>
      </c>
      <c r="B2646" s="138" t="s">
        <v>3153</v>
      </c>
      <c r="C2646" s="138" t="s">
        <v>3154</v>
      </c>
      <c r="D2646" s="138"/>
      <c r="E2646" s="2">
        <v>0</v>
      </c>
      <c r="F2646" s="2" t="s">
        <v>284</v>
      </c>
      <c r="G2646" s="2" t="s">
        <v>3581</v>
      </c>
      <c r="H2646" s="2" t="s">
        <v>3582</v>
      </c>
      <c r="I2646" s="139" t="s">
        <v>350</v>
      </c>
      <c r="J2646" s="139" t="s">
        <v>351</v>
      </c>
      <c r="K2646" s="139" t="s">
        <v>612</v>
      </c>
      <c r="L2646" s="139" t="s">
        <v>298</v>
      </c>
      <c r="M2646" s="140" t="s">
        <v>8160</v>
      </c>
      <c r="N2646" s="141">
        <v>71.37</v>
      </c>
      <c r="O2646" s="142">
        <f t="shared" si="205"/>
        <v>205</v>
      </c>
      <c r="P2646" s="2">
        <v>205</v>
      </c>
      <c r="Q2646" s="2"/>
      <c r="R2646" s="143" t="e">
        <f t="shared" si="206"/>
        <v>#DIV/0!</v>
      </c>
      <c r="S2646" s="143">
        <f t="shared" si="207"/>
        <v>0</v>
      </c>
      <c r="T2646" s="144">
        <f>IF(P2646="nio",0,IF(P2646&gt;0,VLOOKUP(K2646,'3-Productie normen'!A:W,VLOOKUP(P2646,'3-Productie normen'!$B$37:$C$59,2,FALSE),FALSE)))/VLOOKUP(B2646,'2-Kosten per locatie'!$A$11:$C$31,3,FALSE)</f>
        <v>0</v>
      </c>
      <c r="U2646" s="144">
        <f t="shared" si="208"/>
        <v>0</v>
      </c>
      <c r="V2646" s="145" t="str">
        <f>VLOOKUP(K2646,'3-Productie normen'!A:AG,29,FALSE)</f>
        <v>L</v>
      </c>
      <c r="W2646" s="145"/>
      <c r="X2646" s="146"/>
      <c r="Y2646" s="147">
        <f t="shared" si="209"/>
        <v>14630.85</v>
      </c>
    </row>
    <row r="2647" spans="1:25" s="148" customFormat="1" ht="13.9" customHeight="1">
      <c r="A2647" s="137">
        <v>3501</v>
      </c>
      <c r="B2647" s="138" t="s">
        <v>3153</v>
      </c>
      <c r="C2647" s="138" t="s">
        <v>3154</v>
      </c>
      <c r="D2647" s="138"/>
      <c r="E2647" s="2">
        <v>0</v>
      </c>
      <c r="F2647" s="2" t="s">
        <v>284</v>
      </c>
      <c r="G2647" s="2" t="s">
        <v>3583</v>
      </c>
      <c r="H2647" s="2" t="s">
        <v>3584</v>
      </c>
      <c r="I2647" s="139" t="s">
        <v>350</v>
      </c>
      <c r="J2647" s="139" t="s">
        <v>351</v>
      </c>
      <c r="K2647" s="139" t="s">
        <v>612</v>
      </c>
      <c r="L2647" s="139" t="s">
        <v>298</v>
      </c>
      <c r="M2647" s="140" t="s">
        <v>8160</v>
      </c>
      <c r="N2647" s="141">
        <v>59.4</v>
      </c>
      <c r="O2647" s="142">
        <f t="shared" si="205"/>
        <v>205</v>
      </c>
      <c r="P2647" s="2">
        <v>205</v>
      </c>
      <c r="Q2647" s="2"/>
      <c r="R2647" s="143" t="e">
        <f t="shared" si="206"/>
        <v>#DIV/0!</v>
      </c>
      <c r="S2647" s="143">
        <f t="shared" si="207"/>
        <v>0</v>
      </c>
      <c r="T2647" s="144">
        <f>IF(P2647="nio",0,IF(P2647&gt;0,VLOOKUP(K2647,'3-Productie normen'!A:W,VLOOKUP(P2647,'3-Productie normen'!$B$37:$C$59,2,FALSE),FALSE)))/VLOOKUP(B2647,'2-Kosten per locatie'!$A$11:$C$31,3,FALSE)</f>
        <v>0</v>
      </c>
      <c r="U2647" s="144">
        <f t="shared" si="208"/>
        <v>0</v>
      </c>
      <c r="V2647" s="145" t="str">
        <f>VLOOKUP(K2647,'3-Productie normen'!A:AG,29,FALSE)</f>
        <v>L</v>
      </c>
      <c r="W2647" s="145"/>
      <c r="X2647" s="146"/>
      <c r="Y2647" s="147">
        <f t="shared" si="209"/>
        <v>12177</v>
      </c>
    </row>
    <row r="2648" spans="1:25" s="148" customFormat="1" ht="13.9" customHeight="1">
      <c r="A2648" s="137">
        <v>3502</v>
      </c>
      <c r="B2648" s="138" t="s">
        <v>3153</v>
      </c>
      <c r="C2648" s="138" t="s">
        <v>3154</v>
      </c>
      <c r="D2648" s="138"/>
      <c r="E2648" s="2">
        <v>0</v>
      </c>
      <c r="F2648" s="2" t="s">
        <v>284</v>
      </c>
      <c r="G2648" s="2" t="s">
        <v>3585</v>
      </c>
      <c r="H2648" s="2" t="s">
        <v>3586</v>
      </c>
      <c r="I2648" s="139" t="s">
        <v>277</v>
      </c>
      <c r="J2648" s="139" t="s">
        <v>277</v>
      </c>
      <c r="K2648" s="139" t="s">
        <v>478</v>
      </c>
      <c r="L2648" s="139" t="s">
        <v>298</v>
      </c>
      <c r="M2648" s="140" t="s">
        <v>8160</v>
      </c>
      <c r="N2648" s="141">
        <v>106.49</v>
      </c>
      <c r="O2648" s="142">
        <f t="shared" si="205"/>
        <v>123</v>
      </c>
      <c r="P2648" s="2">
        <v>123</v>
      </c>
      <c r="Q2648" s="2"/>
      <c r="R2648" s="143" t="e">
        <f t="shared" si="206"/>
        <v>#DIV/0!</v>
      </c>
      <c r="S2648" s="143">
        <f t="shared" si="207"/>
        <v>0</v>
      </c>
      <c r="T2648" s="144">
        <f>IF(P2648="nio",0,IF(P2648&gt;0,VLOOKUP(K2648,'3-Productie normen'!A:W,VLOOKUP(P2648,'3-Productie normen'!$B$37:$C$59,2,FALSE),FALSE)))/VLOOKUP(B2648,'2-Kosten per locatie'!$A$11:$C$31,3,FALSE)</f>
        <v>0</v>
      </c>
      <c r="U2648" s="144">
        <f t="shared" si="208"/>
        <v>0</v>
      </c>
      <c r="V2648" s="145" t="str">
        <f>VLOOKUP(K2648,'3-Productie normen'!A:AG,29,FALSE)</f>
        <v>B</v>
      </c>
      <c r="W2648" s="145"/>
      <c r="X2648" s="146"/>
      <c r="Y2648" s="147">
        <f t="shared" si="209"/>
        <v>13098.269999999999</v>
      </c>
    </row>
    <row r="2649" spans="1:25" s="148" customFormat="1" ht="13.9" customHeight="1">
      <c r="A2649" s="137">
        <v>3503</v>
      </c>
      <c r="B2649" s="138" t="s">
        <v>3153</v>
      </c>
      <c r="C2649" s="138" t="s">
        <v>3154</v>
      </c>
      <c r="D2649" s="138"/>
      <c r="E2649" s="2">
        <v>0</v>
      </c>
      <c r="F2649" s="2" t="s">
        <v>284</v>
      </c>
      <c r="G2649" s="2" t="s">
        <v>3587</v>
      </c>
      <c r="H2649" s="2" t="s">
        <v>246</v>
      </c>
      <c r="I2649" s="139" t="s">
        <v>247</v>
      </c>
      <c r="J2649" s="139" t="s">
        <v>56</v>
      </c>
      <c r="K2649" s="139" t="s">
        <v>248</v>
      </c>
      <c r="L2649" s="139" t="s">
        <v>298</v>
      </c>
      <c r="M2649" s="140" t="s">
        <v>8160</v>
      </c>
      <c r="N2649" s="141">
        <v>38.9</v>
      </c>
      <c r="O2649" s="142">
        <f t="shared" si="205"/>
        <v>205</v>
      </c>
      <c r="P2649" s="2">
        <v>205</v>
      </c>
      <c r="Q2649" s="2"/>
      <c r="R2649" s="143" t="e">
        <f t="shared" si="206"/>
        <v>#DIV/0!</v>
      </c>
      <c r="S2649" s="143">
        <f t="shared" si="207"/>
        <v>0</v>
      </c>
      <c r="T2649" s="144">
        <f>IF(P2649="nio",0,IF(P2649&gt;0,VLOOKUP(K2649,'3-Productie normen'!A:W,VLOOKUP(P2649,'3-Productie normen'!$B$37:$C$59,2,FALSE),FALSE)))/VLOOKUP(B2649,'2-Kosten per locatie'!$A$11:$C$31,3,FALSE)</f>
        <v>0</v>
      </c>
      <c r="U2649" s="144">
        <f t="shared" si="208"/>
        <v>0</v>
      </c>
      <c r="V2649" s="145" t="str">
        <f>VLOOKUP(K2649,'3-Productie normen'!A:AG,29,FALSE)</f>
        <v>V</v>
      </c>
      <c r="W2649" s="145"/>
      <c r="X2649" s="146"/>
      <c r="Y2649" s="147">
        <f t="shared" si="209"/>
        <v>7974.5</v>
      </c>
    </row>
    <row r="2650" spans="1:25" s="148" customFormat="1" ht="13.9" customHeight="1">
      <c r="A2650" s="137">
        <v>3504</v>
      </c>
      <c r="B2650" s="138" t="s">
        <v>3153</v>
      </c>
      <c r="C2650" s="138" t="s">
        <v>3154</v>
      </c>
      <c r="D2650" s="138"/>
      <c r="E2650" s="2">
        <v>0</v>
      </c>
      <c r="F2650" s="2" t="s">
        <v>284</v>
      </c>
      <c r="G2650" s="2" t="s">
        <v>3588</v>
      </c>
      <c r="H2650" s="2" t="s">
        <v>246</v>
      </c>
      <c r="I2650" s="139" t="s">
        <v>247</v>
      </c>
      <c r="J2650" s="139" t="s">
        <v>56</v>
      </c>
      <c r="K2650" s="139" t="s">
        <v>248</v>
      </c>
      <c r="L2650" s="139" t="s">
        <v>314</v>
      </c>
      <c r="M2650" s="140"/>
      <c r="N2650" s="141">
        <v>39.11</v>
      </c>
      <c r="O2650" s="142">
        <f t="shared" si="205"/>
        <v>205</v>
      </c>
      <c r="P2650" s="2">
        <v>205</v>
      </c>
      <c r="Q2650" s="2"/>
      <c r="R2650" s="143" t="e">
        <f t="shared" si="206"/>
        <v>#DIV/0!</v>
      </c>
      <c r="S2650" s="143">
        <f t="shared" si="207"/>
        <v>0</v>
      </c>
      <c r="T2650" s="144">
        <f>IF(P2650="nio",0,IF(P2650&gt;0,VLOOKUP(K2650,'3-Productie normen'!A:W,VLOOKUP(P2650,'3-Productie normen'!$B$37:$C$59,2,FALSE),FALSE)))/VLOOKUP(B2650,'2-Kosten per locatie'!$A$11:$C$31,3,FALSE)</f>
        <v>0</v>
      </c>
      <c r="U2650" s="144">
        <f t="shared" si="208"/>
        <v>0</v>
      </c>
      <c r="V2650" s="145" t="str">
        <f>VLOOKUP(K2650,'3-Productie normen'!A:AG,29,FALSE)</f>
        <v>V</v>
      </c>
      <c r="W2650" s="145"/>
      <c r="X2650" s="146"/>
      <c r="Y2650" s="147">
        <f t="shared" si="209"/>
        <v>8017.55</v>
      </c>
    </row>
    <row r="2651" spans="1:25" s="148" customFormat="1" ht="13.9" customHeight="1">
      <c r="A2651" s="137">
        <v>3505</v>
      </c>
      <c r="B2651" s="138" t="s">
        <v>3153</v>
      </c>
      <c r="C2651" s="138" t="s">
        <v>3154</v>
      </c>
      <c r="D2651" s="138"/>
      <c r="E2651" s="2">
        <v>0</v>
      </c>
      <c r="F2651" s="2" t="s">
        <v>284</v>
      </c>
      <c r="G2651" s="2" t="s">
        <v>3589</v>
      </c>
      <c r="H2651" s="2" t="s">
        <v>246</v>
      </c>
      <c r="I2651" s="139" t="s">
        <v>247</v>
      </c>
      <c r="J2651" s="139" t="s">
        <v>56</v>
      </c>
      <c r="K2651" s="139" t="s">
        <v>248</v>
      </c>
      <c r="L2651" s="139" t="s">
        <v>314</v>
      </c>
      <c r="M2651" s="140"/>
      <c r="N2651" s="141">
        <v>39.11</v>
      </c>
      <c r="O2651" s="142">
        <f t="shared" si="205"/>
        <v>205</v>
      </c>
      <c r="P2651" s="2">
        <v>205</v>
      </c>
      <c r="Q2651" s="2"/>
      <c r="R2651" s="143" t="e">
        <f t="shared" si="206"/>
        <v>#DIV/0!</v>
      </c>
      <c r="S2651" s="143">
        <f t="shared" si="207"/>
        <v>0</v>
      </c>
      <c r="T2651" s="144">
        <f>IF(P2651="nio",0,IF(P2651&gt;0,VLOOKUP(K2651,'3-Productie normen'!A:W,VLOOKUP(P2651,'3-Productie normen'!$B$37:$C$59,2,FALSE),FALSE)))/VLOOKUP(B2651,'2-Kosten per locatie'!$A$11:$C$31,3,FALSE)</f>
        <v>0</v>
      </c>
      <c r="U2651" s="144">
        <f t="shared" si="208"/>
        <v>0</v>
      </c>
      <c r="V2651" s="145" t="str">
        <f>VLOOKUP(K2651,'3-Productie normen'!A:AG,29,FALSE)</f>
        <v>V</v>
      </c>
      <c r="W2651" s="145"/>
      <c r="X2651" s="146"/>
      <c r="Y2651" s="147">
        <f t="shared" si="209"/>
        <v>8017.55</v>
      </c>
    </row>
    <row r="2652" spans="1:25" s="148" customFormat="1" ht="13.9" customHeight="1">
      <c r="A2652" s="137">
        <v>3506</v>
      </c>
      <c r="B2652" s="138" t="s">
        <v>3153</v>
      </c>
      <c r="C2652" s="138" t="s">
        <v>3154</v>
      </c>
      <c r="D2652" s="138"/>
      <c r="E2652" s="2">
        <v>0</v>
      </c>
      <c r="F2652" s="2" t="s">
        <v>284</v>
      </c>
      <c r="G2652" s="2" t="s">
        <v>3590</v>
      </c>
      <c r="H2652" s="2" t="s">
        <v>246</v>
      </c>
      <c r="I2652" s="139" t="s">
        <v>247</v>
      </c>
      <c r="J2652" s="139" t="s">
        <v>56</v>
      </c>
      <c r="K2652" s="139" t="s">
        <v>248</v>
      </c>
      <c r="L2652" s="139" t="s">
        <v>298</v>
      </c>
      <c r="M2652" s="140" t="s">
        <v>8160</v>
      </c>
      <c r="N2652" s="141">
        <v>38.93</v>
      </c>
      <c r="O2652" s="142">
        <f t="shared" si="205"/>
        <v>205</v>
      </c>
      <c r="P2652" s="2">
        <v>205</v>
      </c>
      <c r="Q2652" s="2"/>
      <c r="R2652" s="143" t="e">
        <f t="shared" si="206"/>
        <v>#DIV/0!</v>
      </c>
      <c r="S2652" s="143">
        <f t="shared" si="207"/>
        <v>0</v>
      </c>
      <c r="T2652" s="144">
        <f>IF(P2652="nio",0,IF(P2652&gt;0,VLOOKUP(K2652,'3-Productie normen'!A:W,VLOOKUP(P2652,'3-Productie normen'!$B$37:$C$59,2,FALSE),FALSE)))/VLOOKUP(B2652,'2-Kosten per locatie'!$A$11:$C$31,3,FALSE)</f>
        <v>0</v>
      </c>
      <c r="U2652" s="144">
        <f t="shared" si="208"/>
        <v>0</v>
      </c>
      <c r="V2652" s="145" t="str">
        <f>VLOOKUP(K2652,'3-Productie normen'!A:AG,29,FALSE)</f>
        <v>V</v>
      </c>
      <c r="W2652" s="145"/>
      <c r="X2652" s="146"/>
      <c r="Y2652" s="147">
        <f t="shared" si="209"/>
        <v>7980.65</v>
      </c>
    </row>
    <row r="2653" spans="1:25" s="148" customFormat="1" ht="13.9" customHeight="1">
      <c r="A2653" s="137">
        <v>3507</v>
      </c>
      <c r="B2653" s="138" t="s">
        <v>3153</v>
      </c>
      <c r="C2653" s="138" t="s">
        <v>3154</v>
      </c>
      <c r="D2653" s="138"/>
      <c r="E2653" s="2">
        <v>0</v>
      </c>
      <c r="F2653" s="2" t="s">
        <v>284</v>
      </c>
      <c r="G2653" s="2" t="s">
        <v>3591</v>
      </c>
      <c r="H2653" s="2" t="s">
        <v>246</v>
      </c>
      <c r="I2653" s="139" t="s">
        <v>252</v>
      </c>
      <c r="J2653" s="139" t="s">
        <v>253</v>
      </c>
      <c r="K2653" s="139" t="s">
        <v>4571</v>
      </c>
      <c r="L2653" s="139" t="s">
        <v>314</v>
      </c>
      <c r="M2653" s="140"/>
      <c r="N2653" s="141">
        <v>29.05</v>
      </c>
      <c r="O2653" s="142">
        <f t="shared" si="205"/>
        <v>205</v>
      </c>
      <c r="P2653" s="2">
        <v>205</v>
      </c>
      <c r="Q2653" s="2"/>
      <c r="R2653" s="143" t="e">
        <f t="shared" si="206"/>
        <v>#DIV/0!</v>
      </c>
      <c r="S2653" s="143">
        <f t="shared" si="207"/>
        <v>0</v>
      </c>
      <c r="T2653" s="144">
        <f>IF(P2653="nio",0,IF(P2653&gt;0,VLOOKUP(K2653,'3-Productie normen'!A:W,VLOOKUP(P2653,'3-Productie normen'!$B$37:$C$59,2,FALSE),FALSE)))/VLOOKUP(B2653,'2-Kosten per locatie'!$A$11:$C$31,3,FALSE)</f>
        <v>0</v>
      </c>
      <c r="U2653" s="144">
        <f t="shared" si="208"/>
        <v>0</v>
      </c>
      <c r="V2653" s="145" t="str">
        <f>VLOOKUP(K2653,'3-Productie normen'!A:AG,29,FALSE)</f>
        <v>V</v>
      </c>
      <c r="W2653" s="145"/>
      <c r="X2653" s="146"/>
      <c r="Y2653" s="147">
        <f t="shared" si="209"/>
        <v>5955.25</v>
      </c>
    </row>
    <row r="2654" spans="1:25" s="148" customFormat="1" ht="13.9" customHeight="1">
      <c r="A2654" s="137">
        <v>3508</v>
      </c>
      <c r="B2654" s="138" t="s">
        <v>3153</v>
      </c>
      <c r="C2654" s="138" t="s">
        <v>3154</v>
      </c>
      <c r="D2654" s="138"/>
      <c r="E2654" s="2">
        <v>0</v>
      </c>
      <c r="F2654" s="2" t="s">
        <v>284</v>
      </c>
      <c r="G2654" s="2" t="s">
        <v>3592</v>
      </c>
      <c r="H2654" s="2" t="s">
        <v>3593</v>
      </c>
      <c r="I2654" s="139" t="s">
        <v>252</v>
      </c>
      <c r="J2654" s="139" t="s">
        <v>253</v>
      </c>
      <c r="K2654" s="139" t="s">
        <v>4571</v>
      </c>
      <c r="L2654" s="139" t="s">
        <v>314</v>
      </c>
      <c r="M2654" s="140"/>
      <c r="N2654" s="141">
        <v>18.489999999999998</v>
      </c>
      <c r="O2654" s="142">
        <f t="shared" si="205"/>
        <v>205</v>
      </c>
      <c r="P2654" s="2">
        <v>205</v>
      </c>
      <c r="Q2654" s="2"/>
      <c r="R2654" s="143" t="e">
        <f t="shared" si="206"/>
        <v>#DIV/0!</v>
      </c>
      <c r="S2654" s="143">
        <f t="shared" si="207"/>
        <v>0</v>
      </c>
      <c r="T2654" s="144">
        <f>IF(P2654="nio",0,IF(P2654&gt;0,VLOOKUP(K2654,'3-Productie normen'!A:W,VLOOKUP(P2654,'3-Productie normen'!$B$37:$C$59,2,FALSE),FALSE)))/VLOOKUP(B2654,'2-Kosten per locatie'!$A$11:$C$31,3,FALSE)</f>
        <v>0</v>
      </c>
      <c r="U2654" s="144">
        <f t="shared" si="208"/>
        <v>0</v>
      </c>
      <c r="V2654" s="145" t="str">
        <f>VLOOKUP(K2654,'3-Productie normen'!A:AG,29,FALSE)</f>
        <v>V</v>
      </c>
      <c r="W2654" s="145"/>
      <c r="X2654" s="146"/>
      <c r="Y2654" s="147">
        <f t="shared" si="209"/>
        <v>3790.45</v>
      </c>
    </row>
    <row r="2655" spans="1:25" s="148" customFormat="1" ht="13.9" customHeight="1">
      <c r="A2655" s="137">
        <v>3509</v>
      </c>
      <c r="B2655" s="138" t="s">
        <v>3153</v>
      </c>
      <c r="C2655" s="138" t="s">
        <v>3154</v>
      </c>
      <c r="D2655" s="138"/>
      <c r="E2655" s="2">
        <v>0</v>
      </c>
      <c r="F2655" s="2" t="s">
        <v>284</v>
      </c>
      <c r="G2655" s="2" t="s">
        <v>3594</v>
      </c>
      <c r="H2655" s="2" t="s">
        <v>246</v>
      </c>
      <c r="I2655" s="139" t="s">
        <v>252</v>
      </c>
      <c r="J2655" s="139" t="s">
        <v>253</v>
      </c>
      <c r="K2655" s="139" t="s">
        <v>4571</v>
      </c>
      <c r="L2655" s="139" t="s">
        <v>314</v>
      </c>
      <c r="M2655" s="140"/>
      <c r="N2655" s="141">
        <v>12.01</v>
      </c>
      <c r="O2655" s="142">
        <f t="shared" si="205"/>
        <v>205</v>
      </c>
      <c r="P2655" s="2">
        <v>205</v>
      </c>
      <c r="Q2655" s="2"/>
      <c r="R2655" s="143" t="e">
        <f t="shared" si="206"/>
        <v>#DIV/0!</v>
      </c>
      <c r="S2655" s="143">
        <f t="shared" si="207"/>
        <v>0</v>
      </c>
      <c r="T2655" s="144">
        <f>IF(P2655="nio",0,IF(P2655&gt;0,VLOOKUP(K2655,'3-Productie normen'!A:W,VLOOKUP(P2655,'3-Productie normen'!$B$37:$C$59,2,FALSE),FALSE)))/VLOOKUP(B2655,'2-Kosten per locatie'!$A$11:$C$31,3,FALSE)</f>
        <v>0</v>
      </c>
      <c r="U2655" s="144">
        <f t="shared" si="208"/>
        <v>0</v>
      </c>
      <c r="V2655" s="145" t="str">
        <f>VLOOKUP(K2655,'3-Productie normen'!A:AG,29,FALSE)</f>
        <v>V</v>
      </c>
      <c r="W2655" s="145"/>
      <c r="X2655" s="146"/>
      <c r="Y2655" s="147">
        <f t="shared" si="209"/>
        <v>2462.0500000000002</v>
      </c>
    </row>
    <row r="2656" spans="1:25" s="148" customFormat="1" ht="13.9" customHeight="1">
      <c r="A2656" s="137">
        <v>3510</v>
      </c>
      <c r="B2656" s="138" t="s">
        <v>3153</v>
      </c>
      <c r="C2656" s="138" t="s">
        <v>3154</v>
      </c>
      <c r="D2656" s="138"/>
      <c r="E2656" s="2">
        <v>0</v>
      </c>
      <c r="F2656" s="2" t="s">
        <v>284</v>
      </c>
      <c r="G2656" s="2" t="s">
        <v>3595</v>
      </c>
      <c r="H2656" s="2" t="s">
        <v>246</v>
      </c>
      <c r="I2656" s="139" t="s">
        <v>252</v>
      </c>
      <c r="J2656" s="139" t="s">
        <v>297</v>
      </c>
      <c r="K2656" s="139" t="s">
        <v>4571</v>
      </c>
      <c r="L2656" s="139" t="s">
        <v>314</v>
      </c>
      <c r="M2656" s="140"/>
      <c r="N2656" s="141">
        <v>4.79</v>
      </c>
      <c r="O2656" s="142">
        <f t="shared" si="205"/>
        <v>205</v>
      </c>
      <c r="P2656" s="2">
        <v>205</v>
      </c>
      <c r="Q2656" s="2"/>
      <c r="R2656" s="143" t="e">
        <f t="shared" si="206"/>
        <v>#DIV/0!</v>
      </c>
      <c r="S2656" s="143">
        <f t="shared" si="207"/>
        <v>0</v>
      </c>
      <c r="T2656" s="144">
        <f>IF(P2656="nio",0,IF(P2656&gt;0,VLOOKUP(K2656,'3-Productie normen'!A:W,VLOOKUP(P2656,'3-Productie normen'!$B$37:$C$59,2,FALSE),FALSE)))/VLOOKUP(B2656,'2-Kosten per locatie'!$A$11:$C$31,3,FALSE)</f>
        <v>0</v>
      </c>
      <c r="U2656" s="144">
        <f t="shared" si="208"/>
        <v>0</v>
      </c>
      <c r="V2656" s="145" t="str">
        <f>VLOOKUP(K2656,'3-Productie normen'!A:AG,29,FALSE)</f>
        <v>V</v>
      </c>
      <c r="W2656" s="145"/>
      <c r="X2656" s="146"/>
      <c r="Y2656" s="147">
        <f t="shared" si="209"/>
        <v>981.95</v>
      </c>
    </row>
    <row r="2657" spans="1:25" s="148" customFormat="1" ht="13.9" customHeight="1">
      <c r="A2657" s="137">
        <v>3511</v>
      </c>
      <c r="B2657" s="138" t="s">
        <v>3153</v>
      </c>
      <c r="C2657" s="138" t="s">
        <v>3154</v>
      </c>
      <c r="D2657" s="138"/>
      <c r="E2657" s="2">
        <v>0</v>
      </c>
      <c r="F2657" s="2" t="s">
        <v>284</v>
      </c>
      <c r="G2657" s="2" t="s">
        <v>3596</v>
      </c>
      <c r="H2657" s="2" t="s">
        <v>246</v>
      </c>
      <c r="I2657" s="139" t="s">
        <v>252</v>
      </c>
      <c r="J2657" s="139" t="s">
        <v>253</v>
      </c>
      <c r="K2657" s="139" t="s">
        <v>4571</v>
      </c>
      <c r="L2657" s="139" t="s">
        <v>314</v>
      </c>
      <c r="M2657" s="140"/>
      <c r="N2657" s="141">
        <v>28.51</v>
      </c>
      <c r="O2657" s="142">
        <f t="shared" si="205"/>
        <v>205</v>
      </c>
      <c r="P2657" s="2">
        <v>205</v>
      </c>
      <c r="Q2657" s="2"/>
      <c r="R2657" s="143" t="e">
        <f t="shared" si="206"/>
        <v>#DIV/0!</v>
      </c>
      <c r="S2657" s="143">
        <f t="shared" si="207"/>
        <v>0</v>
      </c>
      <c r="T2657" s="144">
        <f>IF(P2657="nio",0,IF(P2657&gt;0,VLOOKUP(K2657,'3-Productie normen'!A:W,VLOOKUP(P2657,'3-Productie normen'!$B$37:$C$59,2,FALSE),FALSE)))/VLOOKUP(B2657,'2-Kosten per locatie'!$A$11:$C$31,3,FALSE)</f>
        <v>0</v>
      </c>
      <c r="U2657" s="144">
        <f t="shared" si="208"/>
        <v>0</v>
      </c>
      <c r="V2657" s="145" t="str">
        <f>VLOOKUP(K2657,'3-Productie normen'!A:AG,29,FALSE)</f>
        <v>V</v>
      </c>
      <c r="W2657" s="145"/>
      <c r="X2657" s="146"/>
      <c r="Y2657" s="147">
        <f t="shared" si="209"/>
        <v>5844.55</v>
      </c>
    </row>
    <row r="2658" spans="1:25" s="148" customFormat="1" ht="13.9" customHeight="1">
      <c r="A2658" s="137">
        <v>3512</v>
      </c>
      <c r="B2658" s="138" t="s">
        <v>3153</v>
      </c>
      <c r="C2658" s="138" t="s">
        <v>3154</v>
      </c>
      <c r="D2658" s="138"/>
      <c r="E2658" s="2">
        <v>0</v>
      </c>
      <c r="F2658" s="2" t="s">
        <v>284</v>
      </c>
      <c r="G2658" s="2" t="s">
        <v>3597</v>
      </c>
      <c r="H2658" s="2" t="s">
        <v>246</v>
      </c>
      <c r="I2658" s="139" t="s">
        <v>257</v>
      </c>
      <c r="J2658" s="139" t="s">
        <v>3598</v>
      </c>
      <c r="K2658" s="139" t="s">
        <v>259</v>
      </c>
      <c r="L2658" s="139" t="s">
        <v>314</v>
      </c>
      <c r="M2658" s="140"/>
      <c r="N2658" s="141">
        <v>1.37</v>
      </c>
      <c r="O2658" s="142">
        <f t="shared" si="205"/>
        <v>0</v>
      </c>
      <c r="P2658" s="2" t="s">
        <v>477</v>
      </c>
      <c r="Q2658" s="2"/>
      <c r="R2658" s="143">
        <f t="shared" si="206"/>
        <v>0</v>
      </c>
      <c r="S2658" s="143">
        <f t="shared" si="207"/>
        <v>0</v>
      </c>
      <c r="T2658" s="144">
        <f>IF(P2658="nio",0,IF(P2658&gt;0,VLOOKUP(K2658,'3-Productie normen'!A:W,VLOOKUP(P2658,'3-Productie normen'!$B$37:$C$59,2,FALSE),FALSE)))/VLOOKUP(B2658,'2-Kosten per locatie'!$A$11:$C$31,3,FALSE)</f>
        <v>0</v>
      </c>
      <c r="U2658" s="144">
        <f t="shared" si="208"/>
        <v>0</v>
      </c>
      <c r="V2658" s="145">
        <f>VLOOKUP(K2658,'3-Productie normen'!A:AG,29,FALSE)</f>
        <v>0</v>
      </c>
      <c r="W2658" s="145"/>
      <c r="X2658" s="146"/>
      <c r="Y2658" s="147">
        <f t="shared" si="209"/>
        <v>0</v>
      </c>
    </row>
    <row r="2659" spans="1:25" s="148" customFormat="1" ht="13.9" customHeight="1">
      <c r="A2659" s="137">
        <v>3513</v>
      </c>
      <c r="B2659" s="138" t="s">
        <v>3153</v>
      </c>
      <c r="C2659" s="138" t="s">
        <v>3154</v>
      </c>
      <c r="D2659" s="138"/>
      <c r="E2659" s="2">
        <v>0</v>
      </c>
      <c r="F2659" s="2" t="s">
        <v>284</v>
      </c>
      <c r="G2659" s="2" t="s">
        <v>3599</v>
      </c>
      <c r="H2659" s="2" t="s">
        <v>246</v>
      </c>
      <c r="I2659" s="139" t="s">
        <v>257</v>
      </c>
      <c r="J2659" s="139" t="s">
        <v>3598</v>
      </c>
      <c r="K2659" s="139" t="s">
        <v>259</v>
      </c>
      <c r="L2659" s="139" t="s">
        <v>314</v>
      </c>
      <c r="M2659" s="140"/>
      <c r="N2659" s="141">
        <v>1.1399999999999999</v>
      </c>
      <c r="O2659" s="142">
        <f t="shared" si="205"/>
        <v>0</v>
      </c>
      <c r="P2659" s="2" t="s">
        <v>477</v>
      </c>
      <c r="Q2659" s="2"/>
      <c r="R2659" s="143">
        <f t="shared" si="206"/>
        <v>0</v>
      </c>
      <c r="S2659" s="143">
        <f t="shared" si="207"/>
        <v>0</v>
      </c>
      <c r="T2659" s="144">
        <f>IF(P2659="nio",0,IF(P2659&gt;0,VLOOKUP(K2659,'3-Productie normen'!A:W,VLOOKUP(P2659,'3-Productie normen'!$B$37:$C$59,2,FALSE),FALSE)))/VLOOKUP(B2659,'2-Kosten per locatie'!$A$11:$C$31,3,FALSE)</f>
        <v>0</v>
      </c>
      <c r="U2659" s="144">
        <f t="shared" si="208"/>
        <v>0</v>
      </c>
      <c r="V2659" s="145">
        <f>VLOOKUP(K2659,'3-Productie normen'!A:AG,29,FALSE)</f>
        <v>0</v>
      </c>
      <c r="W2659" s="145"/>
      <c r="X2659" s="146"/>
      <c r="Y2659" s="147">
        <f t="shared" si="209"/>
        <v>0</v>
      </c>
    </row>
    <row r="2660" spans="1:25" s="148" customFormat="1" ht="13.9" customHeight="1">
      <c r="A2660" s="137">
        <v>3514</v>
      </c>
      <c r="B2660" s="138" t="s">
        <v>3153</v>
      </c>
      <c r="C2660" s="138" t="s">
        <v>3154</v>
      </c>
      <c r="D2660" s="138"/>
      <c r="E2660" s="2">
        <v>0</v>
      </c>
      <c r="F2660" s="2" t="s">
        <v>284</v>
      </c>
      <c r="G2660" s="2" t="s">
        <v>3600</v>
      </c>
      <c r="H2660" s="2" t="s">
        <v>246</v>
      </c>
      <c r="I2660" s="139" t="s">
        <v>257</v>
      </c>
      <c r="J2660" s="139" t="s">
        <v>3598</v>
      </c>
      <c r="K2660" s="139" t="s">
        <v>259</v>
      </c>
      <c r="L2660" s="139" t="s">
        <v>314</v>
      </c>
      <c r="M2660" s="140"/>
      <c r="N2660" s="141">
        <v>5.96</v>
      </c>
      <c r="O2660" s="142">
        <f t="shared" si="205"/>
        <v>0</v>
      </c>
      <c r="P2660" s="2" t="s">
        <v>477</v>
      </c>
      <c r="Q2660" s="2"/>
      <c r="R2660" s="143">
        <f t="shared" si="206"/>
        <v>0</v>
      </c>
      <c r="S2660" s="143">
        <f t="shared" si="207"/>
        <v>0</v>
      </c>
      <c r="T2660" s="144">
        <f>IF(P2660="nio",0,IF(P2660&gt;0,VLOOKUP(K2660,'3-Productie normen'!A:W,VLOOKUP(P2660,'3-Productie normen'!$B$37:$C$59,2,FALSE),FALSE)))/VLOOKUP(B2660,'2-Kosten per locatie'!$A$11:$C$31,3,FALSE)</f>
        <v>0</v>
      </c>
      <c r="U2660" s="144">
        <f t="shared" si="208"/>
        <v>0</v>
      </c>
      <c r="V2660" s="145">
        <f>VLOOKUP(K2660,'3-Productie normen'!A:AG,29,FALSE)</f>
        <v>0</v>
      </c>
      <c r="W2660" s="145"/>
      <c r="X2660" s="146"/>
      <c r="Y2660" s="147">
        <f t="shared" si="209"/>
        <v>0</v>
      </c>
    </row>
    <row r="2661" spans="1:25" s="148" customFormat="1" ht="13.9" customHeight="1">
      <c r="A2661" s="137">
        <v>3515</v>
      </c>
      <c r="B2661" s="138" t="s">
        <v>3153</v>
      </c>
      <c r="C2661" s="138" t="s">
        <v>3154</v>
      </c>
      <c r="D2661" s="138"/>
      <c r="E2661" s="2">
        <v>0</v>
      </c>
      <c r="F2661" s="2" t="s">
        <v>284</v>
      </c>
      <c r="G2661" s="2" t="s">
        <v>3601</v>
      </c>
      <c r="H2661" s="2" t="s">
        <v>246</v>
      </c>
      <c r="I2661" s="139" t="s">
        <v>257</v>
      </c>
      <c r="J2661" s="139" t="s">
        <v>3598</v>
      </c>
      <c r="K2661" s="139" t="s">
        <v>259</v>
      </c>
      <c r="L2661" s="139" t="s">
        <v>314</v>
      </c>
      <c r="M2661" s="140"/>
      <c r="N2661" s="141">
        <v>5.57</v>
      </c>
      <c r="O2661" s="142">
        <f t="shared" si="205"/>
        <v>0</v>
      </c>
      <c r="P2661" s="2" t="s">
        <v>477</v>
      </c>
      <c r="Q2661" s="2"/>
      <c r="R2661" s="143">
        <f t="shared" si="206"/>
        <v>0</v>
      </c>
      <c r="S2661" s="143">
        <f t="shared" si="207"/>
        <v>0</v>
      </c>
      <c r="T2661" s="144">
        <f>IF(P2661="nio",0,IF(P2661&gt;0,VLOOKUP(K2661,'3-Productie normen'!A:W,VLOOKUP(P2661,'3-Productie normen'!$B$37:$C$59,2,FALSE),FALSE)))/VLOOKUP(B2661,'2-Kosten per locatie'!$A$11:$C$31,3,FALSE)</f>
        <v>0</v>
      </c>
      <c r="U2661" s="144">
        <f t="shared" si="208"/>
        <v>0</v>
      </c>
      <c r="V2661" s="145">
        <f>VLOOKUP(K2661,'3-Productie normen'!A:AG,29,FALSE)</f>
        <v>0</v>
      </c>
      <c r="W2661" s="145"/>
      <c r="X2661" s="146"/>
      <c r="Y2661" s="147">
        <f t="shared" si="209"/>
        <v>0</v>
      </c>
    </row>
    <row r="2662" spans="1:25" s="148" customFormat="1" ht="13.9" customHeight="1">
      <c r="A2662" s="137">
        <v>3516</v>
      </c>
      <c r="B2662" s="138" t="s">
        <v>3153</v>
      </c>
      <c r="C2662" s="138" t="s">
        <v>3154</v>
      </c>
      <c r="D2662" s="138"/>
      <c r="E2662" s="2">
        <v>0</v>
      </c>
      <c r="F2662" s="2" t="s">
        <v>284</v>
      </c>
      <c r="G2662" s="2" t="s">
        <v>3602</v>
      </c>
      <c r="H2662" s="2" t="s">
        <v>246</v>
      </c>
      <c r="I2662" s="139" t="s">
        <v>257</v>
      </c>
      <c r="J2662" s="139" t="s">
        <v>3598</v>
      </c>
      <c r="K2662" s="139" t="s">
        <v>259</v>
      </c>
      <c r="L2662" s="139" t="s">
        <v>314</v>
      </c>
      <c r="M2662" s="140"/>
      <c r="N2662" s="141">
        <v>7.52</v>
      </c>
      <c r="O2662" s="142">
        <f t="shared" si="205"/>
        <v>0</v>
      </c>
      <c r="P2662" s="2" t="s">
        <v>477</v>
      </c>
      <c r="Q2662" s="2"/>
      <c r="R2662" s="143">
        <f t="shared" si="206"/>
        <v>0</v>
      </c>
      <c r="S2662" s="143">
        <f t="shared" si="207"/>
        <v>0</v>
      </c>
      <c r="T2662" s="144">
        <f>IF(P2662="nio",0,IF(P2662&gt;0,VLOOKUP(K2662,'3-Productie normen'!A:W,VLOOKUP(P2662,'3-Productie normen'!$B$37:$C$59,2,FALSE),FALSE)))/VLOOKUP(B2662,'2-Kosten per locatie'!$A$11:$C$31,3,FALSE)</f>
        <v>0</v>
      </c>
      <c r="U2662" s="144">
        <f t="shared" si="208"/>
        <v>0</v>
      </c>
      <c r="V2662" s="145">
        <f>VLOOKUP(K2662,'3-Productie normen'!A:AG,29,FALSE)</f>
        <v>0</v>
      </c>
      <c r="W2662" s="145"/>
      <c r="X2662" s="146"/>
      <c r="Y2662" s="147">
        <f t="shared" si="209"/>
        <v>0</v>
      </c>
    </row>
    <row r="2663" spans="1:25" s="148" customFormat="1" ht="13.9" customHeight="1">
      <c r="A2663" s="137">
        <v>3517</v>
      </c>
      <c r="B2663" s="138" t="s">
        <v>3153</v>
      </c>
      <c r="C2663" s="138" t="s">
        <v>3154</v>
      </c>
      <c r="D2663" s="138"/>
      <c r="E2663" s="2">
        <v>0</v>
      </c>
      <c r="F2663" s="2" t="s">
        <v>284</v>
      </c>
      <c r="G2663" s="2" t="s">
        <v>3603</v>
      </c>
      <c r="H2663" s="2" t="s">
        <v>246</v>
      </c>
      <c r="I2663" s="139" t="s">
        <v>257</v>
      </c>
      <c r="J2663" s="139" t="s">
        <v>498</v>
      </c>
      <c r="K2663" s="139" t="s">
        <v>259</v>
      </c>
      <c r="L2663" s="139" t="s">
        <v>314</v>
      </c>
      <c r="M2663" s="140"/>
      <c r="N2663" s="141">
        <v>12.15</v>
      </c>
      <c r="O2663" s="142">
        <f t="shared" si="205"/>
        <v>0</v>
      </c>
      <c r="P2663" s="2" t="s">
        <v>477</v>
      </c>
      <c r="Q2663" s="2"/>
      <c r="R2663" s="143">
        <f t="shared" si="206"/>
        <v>0</v>
      </c>
      <c r="S2663" s="143">
        <f t="shared" si="207"/>
        <v>0</v>
      </c>
      <c r="T2663" s="144">
        <f>IF(P2663="nio",0,IF(P2663&gt;0,VLOOKUP(K2663,'3-Productie normen'!A:W,VLOOKUP(P2663,'3-Productie normen'!$B$37:$C$59,2,FALSE),FALSE)))/VLOOKUP(B2663,'2-Kosten per locatie'!$A$11:$C$31,3,FALSE)</f>
        <v>0</v>
      </c>
      <c r="U2663" s="144">
        <f t="shared" si="208"/>
        <v>0</v>
      </c>
      <c r="V2663" s="145">
        <f>VLOOKUP(K2663,'3-Productie normen'!A:AG,29,FALSE)</f>
        <v>0</v>
      </c>
      <c r="W2663" s="145"/>
      <c r="X2663" s="146"/>
      <c r="Y2663" s="147">
        <f t="shared" si="209"/>
        <v>0</v>
      </c>
    </row>
    <row r="2664" spans="1:25" s="148" customFormat="1" ht="13.9" customHeight="1">
      <c r="A2664" s="137">
        <v>3518</v>
      </c>
      <c r="B2664" s="138" t="s">
        <v>3153</v>
      </c>
      <c r="C2664" s="138" t="s">
        <v>3154</v>
      </c>
      <c r="D2664" s="138"/>
      <c r="E2664" s="2">
        <v>0</v>
      </c>
      <c r="F2664" s="2" t="s">
        <v>284</v>
      </c>
      <c r="G2664" s="2" t="s">
        <v>3604</v>
      </c>
      <c r="H2664" s="2" t="s">
        <v>246</v>
      </c>
      <c r="I2664" s="139" t="s">
        <v>257</v>
      </c>
      <c r="J2664" s="139" t="s">
        <v>3605</v>
      </c>
      <c r="K2664" s="139" t="s">
        <v>259</v>
      </c>
      <c r="L2664" s="139" t="s">
        <v>314</v>
      </c>
      <c r="M2664" s="140"/>
      <c r="N2664" s="141">
        <v>10.33</v>
      </c>
      <c r="O2664" s="142">
        <f t="shared" si="205"/>
        <v>0</v>
      </c>
      <c r="P2664" s="2" t="s">
        <v>477</v>
      </c>
      <c r="Q2664" s="2"/>
      <c r="R2664" s="143">
        <f t="shared" si="206"/>
        <v>0</v>
      </c>
      <c r="S2664" s="143">
        <f t="shared" si="207"/>
        <v>0</v>
      </c>
      <c r="T2664" s="144">
        <f>IF(P2664="nio",0,IF(P2664&gt;0,VLOOKUP(K2664,'3-Productie normen'!A:W,VLOOKUP(P2664,'3-Productie normen'!$B$37:$C$59,2,FALSE),FALSE)))/VLOOKUP(B2664,'2-Kosten per locatie'!$A$11:$C$31,3,FALSE)</f>
        <v>0</v>
      </c>
      <c r="U2664" s="144">
        <f t="shared" si="208"/>
        <v>0</v>
      </c>
      <c r="V2664" s="145">
        <f>VLOOKUP(K2664,'3-Productie normen'!A:AG,29,FALSE)</f>
        <v>0</v>
      </c>
      <c r="W2664" s="145"/>
      <c r="X2664" s="146"/>
      <c r="Y2664" s="147">
        <f t="shared" si="209"/>
        <v>0</v>
      </c>
    </row>
    <row r="2665" spans="1:25" s="148" customFormat="1" ht="13.9" customHeight="1">
      <c r="A2665" s="137">
        <v>3519</v>
      </c>
      <c r="B2665" s="138" t="s">
        <v>3153</v>
      </c>
      <c r="C2665" s="138" t="s">
        <v>3154</v>
      </c>
      <c r="D2665" s="138"/>
      <c r="E2665" s="2">
        <v>0</v>
      </c>
      <c r="F2665" s="2" t="s">
        <v>284</v>
      </c>
      <c r="G2665" s="2" t="s">
        <v>3606</v>
      </c>
      <c r="H2665" s="2" t="s">
        <v>246</v>
      </c>
      <c r="I2665" s="139" t="s">
        <v>257</v>
      </c>
      <c r="J2665" s="139" t="s">
        <v>3605</v>
      </c>
      <c r="K2665" s="139" t="s">
        <v>259</v>
      </c>
      <c r="L2665" s="139" t="s">
        <v>314</v>
      </c>
      <c r="M2665" s="140"/>
      <c r="N2665" s="141">
        <v>2.2599999999999998</v>
      </c>
      <c r="O2665" s="142">
        <f t="shared" si="205"/>
        <v>0</v>
      </c>
      <c r="P2665" s="2" t="s">
        <v>477</v>
      </c>
      <c r="Q2665" s="2"/>
      <c r="R2665" s="143">
        <f t="shared" si="206"/>
        <v>0</v>
      </c>
      <c r="S2665" s="143">
        <f t="shared" si="207"/>
        <v>0</v>
      </c>
      <c r="T2665" s="144">
        <f>IF(P2665="nio",0,IF(P2665&gt;0,VLOOKUP(K2665,'3-Productie normen'!A:W,VLOOKUP(P2665,'3-Productie normen'!$B$37:$C$59,2,FALSE),FALSE)))/VLOOKUP(B2665,'2-Kosten per locatie'!$A$11:$C$31,3,FALSE)</f>
        <v>0</v>
      </c>
      <c r="U2665" s="144">
        <f t="shared" si="208"/>
        <v>0</v>
      </c>
      <c r="V2665" s="145">
        <f>VLOOKUP(K2665,'3-Productie normen'!A:AG,29,FALSE)</f>
        <v>0</v>
      </c>
      <c r="W2665" s="145"/>
      <c r="X2665" s="146"/>
      <c r="Y2665" s="147">
        <f t="shared" si="209"/>
        <v>0</v>
      </c>
    </row>
    <row r="2666" spans="1:25" s="148" customFormat="1" ht="13.9" customHeight="1">
      <c r="A2666" s="137">
        <v>3520</v>
      </c>
      <c r="B2666" s="138" t="s">
        <v>3153</v>
      </c>
      <c r="C2666" s="138" t="s">
        <v>3154</v>
      </c>
      <c r="D2666" s="138"/>
      <c r="E2666" s="2">
        <v>0</v>
      </c>
      <c r="F2666" s="2" t="s">
        <v>284</v>
      </c>
      <c r="G2666" s="2" t="s">
        <v>3607</v>
      </c>
      <c r="H2666" s="2" t="s">
        <v>246</v>
      </c>
      <c r="I2666" s="139" t="s">
        <v>257</v>
      </c>
      <c r="J2666" s="139" t="s">
        <v>3605</v>
      </c>
      <c r="K2666" s="139" t="s">
        <v>259</v>
      </c>
      <c r="L2666" s="139" t="s">
        <v>314</v>
      </c>
      <c r="M2666" s="140"/>
      <c r="N2666" s="141">
        <v>3.14</v>
      </c>
      <c r="O2666" s="142">
        <f t="shared" si="205"/>
        <v>0</v>
      </c>
      <c r="P2666" s="2" t="s">
        <v>477</v>
      </c>
      <c r="Q2666" s="2"/>
      <c r="R2666" s="143">
        <f t="shared" si="206"/>
        <v>0</v>
      </c>
      <c r="S2666" s="143">
        <f t="shared" si="207"/>
        <v>0</v>
      </c>
      <c r="T2666" s="144">
        <f>IF(P2666="nio",0,IF(P2666&gt;0,VLOOKUP(K2666,'3-Productie normen'!A:W,VLOOKUP(P2666,'3-Productie normen'!$B$37:$C$59,2,FALSE),FALSE)))/VLOOKUP(B2666,'2-Kosten per locatie'!$A$11:$C$31,3,FALSE)</f>
        <v>0</v>
      </c>
      <c r="U2666" s="144">
        <f t="shared" si="208"/>
        <v>0</v>
      </c>
      <c r="V2666" s="145">
        <f>VLOOKUP(K2666,'3-Productie normen'!A:AG,29,FALSE)</f>
        <v>0</v>
      </c>
      <c r="W2666" s="145"/>
      <c r="X2666" s="146"/>
      <c r="Y2666" s="147">
        <f t="shared" si="209"/>
        <v>0</v>
      </c>
    </row>
    <row r="2667" spans="1:25" s="148" customFormat="1" ht="13.9" customHeight="1">
      <c r="A2667" s="137">
        <v>3521</v>
      </c>
      <c r="B2667" s="138" t="s">
        <v>3153</v>
      </c>
      <c r="C2667" s="138" t="s">
        <v>3154</v>
      </c>
      <c r="D2667" s="138"/>
      <c r="E2667" s="2">
        <v>0</v>
      </c>
      <c r="F2667" s="2" t="s">
        <v>284</v>
      </c>
      <c r="G2667" s="2" t="s">
        <v>3608</v>
      </c>
      <c r="H2667" s="2" t="s">
        <v>246</v>
      </c>
      <c r="I2667" s="139" t="s">
        <v>257</v>
      </c>
      <c r="J2667" s="139" t="s">
        <v>381</v>
      </c>
      <c r="K2667" s="139" t="s">
        <v>259</v>
      </c>
      <c r="L2667" s="139" t="s">
        <v>249</v>
      </c>
      <c r="M2667" s="140"/>
      <c r="N2667" s="141">
        <v>15.65</v>
      </c>
      <c r="O2667" s="142">
        <f t="shared" si="205"/>
        <v>0</v>
      </c>
      <c r="P2667" s="2" t="s">
        <v>477</v>
      </c>
      <c r="Q2667" s="2"/>
      <c r="R2667" s="143">
        <f t="shared" si="206"/>
        <v>0</v>
      </c>
      <c r="S2667" s="143">
        <f t="shared" si="207"/>
        <v>0</v>
      </c>
      <c r="T2667" s="144">
        <f>IF(P2667="nio",0,IF(P2667&gt;0,VLOOKUP(K2667,'3-Productie normen'!A:W,VLOOKUP(P2667,'3-Productie normen'!$B$37:$C$59,2,FALSE),FALSE)))/VLOOKUP(B2667,'2-Kosten per locatie'!$A$11:$C$31,3,FALSE)</f>
        <v>0</v>
      </c>
      <c r="U2667" s="144">
        <f t="shared" si="208"/>
        <v>0</v>
      </c>
      <c r="V2667" s="145">
        <f>VLOOKUP(K2667,'3-Productie normen'!A:AG,29,FALSE)</f>
        <v>0</v>
      </c>
      <c r="W2667" s="145"/>
      <c r="X2667" s="146"/>
      <c r="Y2667" s="147">
        <f t="shared" si="209"/>
        <v>0</v>
      </c>
    </row>
    <row r="2668" spans="1:25" s="148" customFormat="1" ht="13.9" customHeight="1">
      <c r="A2668" s="137">
        <v>3522</v>
      </c>
      <c r="B2668" s="138" t="s">
        <v>3153</v>
      </c>
      <c r="C2668" s="138" t="s">
        <v>3154</v>
      </c>
      <c r="D2668" s="138"/>
      <c r="E2668" s="2">
        <v>0</v>
      </c>
      <c r="F2668" s="2" t="s">
        <v>284</v>
      </c>
      <c r="G2668" s="2" t="s">
        <v>3609</v>
      </c>
      <c r="H2668" s="2" t="s">
        <v>246</v>
      </c>
      <c r="I2668" s="139" t="s">
        <v>46</v>
      </c>
      <c r="J2668" s="139" t="s">
        <v>320</v>
      </c>
      <c r="K2668" s="139" t="s">
        <v>321</v>
      </c>
      <c r="L2668" s="139" t="s">
        <v>3466</v>
      </c>
      <c r="M2668" s="140"/>
      <c r="N2668" s="141">
        <v>17.96</v>
      </c>
      <c r="O2668" s="142">
        <f t="shared" si="205"/>
        <v>410</v>
      </c>
      <c r="P2668" s="2">
        <v>205</v>
      </c>
      <c r="Q2668" s="2">
        <v>205</v>
      </c>
      <c r="R2668" s="143" t="e">
        <f t="shared" si="206"/>
        <v>#DIV/0!</v>
      </c>
      <c r="S2668" s="143" t="e">
        <f t="shared" si="207"/>
        <v>#DIV/0!</v>
      </c>
      <c r="T2668" s="144">
        <f>IF(P2668="nio",0,IF(P2668&gt;0,VLOOKUP(K2668,'3-Productie normen'!A:W,VLOOKUP(P2668,'3-Productie normen'!$B$37:$C$59,2,FALSE),FALSE)))/VLOOKUP(B2668,'2-Kosten per locatie'!$A$11:$C$31,3,FALSE)</f>
        <v>0</v>
      </c>
      <c r="U2668" s="144">
        <f t="shared" si="208"/>
        <v>0</v>
      </c>
      <c r="V2668" s="145" t="str">
        <f>VLOOKUP(K2668,'3-Productie normen'!A:AG,29,FALSE)</f>
        <v>S</v>
      </c>
      <c r="W2668" s="145"/>
      <c r="X2668" s="146"/>
      <c r="Y2668" s="147">
        <f t="shared" si="209"/>
        <v>7363.6</v>
      </c>
    </row>
    <row r="2669" spans="1:25" s="148" customFormat="1" ht="13.9" customHeight="1">
      <c r="A2669" s="137">
        <v>3523</v>
      </c>
      <c r="B2669" s="138" t="s">
        <v>3153</v>
      </c>
      <c r="C2669" s="138" t="s">
        <v>3154</v>
      </c>
      <c r="D2669" s="138"/>
      <c r="E2669" s="2">
        <v>0</v>
      </c>
      <c r="F2669" s="2" t="s">
        <v>284</v>
      </c>
      <c r="G2669" s="2" t="s">
        <v>3610</v>
      </c>
      <c r="H2669" s="2" t="s">
        <v>246</v>
      </c>
      <c r="I2669" s="139" t="s">
        <v>46</v>
      </c>
      <c r="J2669" s="139" t="s">
        <v>323</v>
      </c>
      <c r="K2669" s="139" t="s">
        <v>321</v>
      </c>
      <c r="L2669" s="139" t="s">
        <v>3466</v>
      </c>
      <c r="M2669" s="140"/>
      <c r="N2669" s="141">
        <v>1.18</v>
      </c>
      <c r="O2669" s="142">
        <f t="shared" si="205"/>
        <v>410</v>
      </c>
      <c r="P2669" s="2">
        <v>205</v>
      </c>
      <c r="Q2669" s="2">
        <v>205</v>
      </c>
      <c r="R2669" s="143" t="e">
        <f t="shared" si="206"/>
        <v>#DIV/0!</v>
      </c>
      <c r="S2669" s="143" t="e">
        <f t="shared" si="207"/>
        <v>#DIV/0!</v>
      </c>
      <c r="T2669" s="144">
        <f>IF(P2669="nio",0,IF(P2669&gt;0,VLOOKUP(K2669,'3-Productie normen'!A:W,VLOOKUP(P2669,'3-Productie normen'!$B$37:$C$59,2,FALSE),FALSE)))/VLOOKUP(B2669,'2-Kosten per locatie'!$A$11:$C$31,3,FALSE)</f>
        <v>0</v>
      </c>
      <c r="U2669" s="144">
        <f t="shared" si="208"/>
        <v>0</v>
      </c>
      <c r="V2669" s="145" t="str">
        <f>VLOOKUP(K2669,'3-Productie normen'!A:AG,29,FALSE)</f>
        <v>S</v>
      </c>
      <c r="W2669" s="145"/>
      <c r="X2669" s="146"/>
      <c r="Y2669" s="147">
        <f t="shared" si="209"/>
        <v>483.79999999999995</v>
      </c>
    </row>
    <row r="2670" spans="1:25" s="148" customFormat="1" ht="13.9" customHeight="1">
      <c r="A2670" s="137">
        <v>3524</v>
      </c>
      <c r="B2670" s="138" t="s">
        <v>3153</v>
      </c>
      <c r="C2670" s="138" t="s">
        <v>3154</v>
      </c>
      <c r="D2670" s="138"/>
      <c r="E2670" s="2">
        <v>0</v>
      </c>
      <c r="F2670" s="2" t="s">
        <v>284</v>
      </c>
      <c r="G2670" s="2" t="s">
        <v>3611</v>
      </c>
      <c r="H2670" s="2" t="s">
        <v>246</v>
      </c>
      <c r="I2670" s="139" t="s">
        <v>46</v>
      </c>
      <c r="J2670" s="139" t="s">
        <v>323</v>
      </c>
      <c r="K2670" s="139" t="s">
        <v>321</v>
      </c>
      <c r="L2670" s="139" t="s">
        <v>3466</v>
      </c>
      <c r="M2670" s="140"/>
      <c r="N2670" s="141">
        <v>1.22</v>
      </c>
      <c r="O2670" s="142">
        <f t="shared" si="205"/>
        <v>410</v>
      </c>
      <c r="P2670" s="2">
        <v>205</v>
      </c>
      <c r="Q2670" s="2">
        <v>205</v>
      </c>
      <c r="R2670" s="143" t="e">
        <f t="shared" si="206"/>
        <v>#DIV/0!</v>
      </c>
      <c r="S2670" s="143" t="e">
        <f t="shared" si="207"/>
        <v>#DIV/0!</v>
      </c>
      <c r="T2670" s="144">
        <f>IF(P2670="nio",0,IF(P2670&gt;0,VLOOKUP(K2670,'3-Productie normen'!A:W,VLOOKUP(P2670,'3-Productie normen'!$B$37:$C$59,2,FALSE),FALSE)))/VLOOKUP(B2670,'2-Kosten per locatie'!$A$11:$C$31,3,FALSE)</f>
        <v>0</v>
      </c>
      <c r="U2670" s="144">
        <f t="shared" si="208"/>
        <v>0</v>
      </c>
      <c r="V2670" s="145" t="str">
        <f>VLOOKUP(K2670,'3-Productie normen'!A:AG,29,FALSE)</f>
        <v>S</v>
      </c>
      <c r="W2670" s="145"/>
      <c r="X2670" s="146"/>
      <c r="Y2670" s="147">
        <f t="shared" si="209"/>
        <v>500.2</v>
      </c>
    </row>
    <row r="2671" spans="1:25" s="148" customFormat="1" ht="13.9" customHeight="1">
      <c r="A2671" s="137">
        <v>3525</v>
      </c>
      <c r="B2671" s="138" t="s">
        <v>3153</v>
      </c>
      <c r="C2671" s="138" t="s">
        <v>3154</v>
      </c>
      <c r="D2671" s="138"/>
      <c r="E2671" s="2">
        <v>0</v>
      </c>
      <c r="F2671" s="2" t="s">
        <v>284</v>
      </c>
      <c r="G2671" s="2" t="s">
        <v>3612</v>
      </c>
      <c r="H2671" s="2" t="s">
        <v>246</v>
      </c>
      <c r="I2671" s="139" t="s">
        <v>46</v>
      </c>
      <c r="J2671" s="139" t="s">
        <v>323</v>
      </c>
      <c r="K2671" s="139" t="s">
        <v>321</v>
      </c>
      <c r="L2671" s="139" t="s">
        <v>3466</v>
      </c>
      <c r="M2671" s="140"/>
      <c r="N2671" s="141">
        <v>1.18</v>
      </c>
      <c r="O2671" s="142">
        <f t="shared" si="205"/>
        <v>410</v>
      </c>
      <c r="P2671" s="2">
        <v>205</v>
      </c>
      <c r="Q2671" s="2">
        <v>205</v>
      </c>
      <c r="R2671" s="143" t="e">
        <f t="shared" si="206"/>
        <v>#DIV/0!</v>
      </c>
      <c r="S2671" s="143" t="e">
        <f t="shared" si="207"/>
        <v>#DIV/0!</v>
      </c>
      <c r="T2671" s="144">
        <f>IF(P2671="nio",0,IF(P2671&gt;0,VLOOKUP(K2671,'3-Productie normen'!A:W,VLOOKUP(P2671,'3-Productie normen'!$B$37:$C$59,2,FALSE),FALSE)))/VLOOKUP(B2671,'2-Kosten per locatie'!$A$11:$C$31,3,FALSE)</f>
        <v>0</v>
      </c>
      <c r="U2671" s="144">
        <f t="shared" si="208"/>
        <v>0</v>
      </c>
      <c r="V2671" s="145" t="str">
        <f>VLOOKUP(K2671,'3-Productie normen'!A:AG,29,FALSE)</f>
        <v>S</v>
      </c>
      <c r="W2671" s="145"/>
      <c r="X2671" s="146"/>
      <c r="Y2671" s="147">
        <f t="shared" si="209"/>
        <v>483.79999999999995</v>
      </c>
    </row>
    <row r="2672" spans="1:25" s="148" customFormat="1" ht="13.9" customHeight="1">
      <c r="A2672" s="137">
        <v>3526</v>
      </c>
      <c r="B2672" s="138" t="s">
        <v>3153</v>
      </c>
      <c r="C2672" s="138" t="s">
        <v>3154</v>
      </c>
      <c r="D2672" s="138"/>
      <c r="E2672" s="2">
        <v>0</v>
      </c>
      <c r="F2672" s="2" t="s">
        <v>284</v>
      </c>
      <c r="G2672" s="2" t="s">
        <v>3613</v>
      </c>
      <c r="H2672" s="2" t="s">
        <v>246</v>
      </c>
      <c r="I2672" s="139" t="s">
        <v>46</v>
      </c>
      <c r="J2672" s="139" t="s">
        <v>313</v>
      </c>
      <c r="K2672" s="139" t="s">
        <v>259</v>
      </c>
      <c r="L2672" s="139" t="s">
        <v>1331</v>
      </c>
      <c r="M2672" s="140"/>
      <c r="N2672" s="141">
        <v>2.04</v>
      </c>
      <c r="O2672" s="142">
        <f t="shared" si="205"/>
        <v>0</v>
      </c>
      <c r="P2672" s="2" t="s">
        <v>477</v>
      </c>
      <c r="Q2672" s="2"/>
      <c r="R2672" s="143">
        <f t="shared" si="206"/>
        <v>0</v>
      </c>
      <c r="S2672" s="143">
        <f t="shared" si="207"/>
        <v>0</v>
      </c>
      <c r="T2672" s="144">
        <f>IF(P2672="nio",0,IF(P2672&gt;0,VLOOKUP(K2672,'3-Productie normen'!A:W,VLOOKUP(P2672,'3-Productie normen'!$B$37:$C$59,2,FALSE),FALSE)))/VLOOKUP(B2672,'2-Kosten per locatie'!$A$11:$C$31,3,FALSE)</f>
        <v>0</v>
      </c>
      <c r="U2672" s="144">
        <f t="shared" si="208"/>
        <v>0</v>
      </c>
      <c r="V2672" s="145">
        <f>VLOOKUP(K2672,'3-Productie normen'!A:AG,29,FALSE)</f>
        <v>0</v>
      </c>
      <c r="W2672" s="145"/>
      <c r="X2672" s="146"/>
      <c r="Y2672" s="147">
        <f t="shared" si="209"/>
        <v>0</v>
      </c>
    </row>
    <row r="2673" spans="1:25" s="148" customFormat="1" ht="13.9" customHeight="1">
      <c r="A2673" s="137">
        <v>3527</v>
      </c>
      <c r="B2673" s="138" t="s">
        <v>3153</v>
      </c>
      <c r="C2673" s="138" t="s">
        <v>3154</v>
      </c>
      <c r="D2673" s="138"/>
      <c r="E2673" s="2">
        <v>0</v>
      </c>
      <c r="F2673" s="2" t="s">
        <v>284</v>
      </c>
      <c r="G2673" s="2" t="s">
        <v>3614</v>
      </c>
      <c r="H2673" s="2" t="s">
        <v>246</v>
      </c>
      <c r="I2673" s="139" t="s">
        <v>46</v>
      </c>
      <c r="J2673" s="139" t="s">
        <v>320</v>
      </c>
      <c r="K2673" s="139" t="s">
        <v>321</v>
      </c>
      <c r="L2673" s="139" t="s">
        <v>3466</v>
      </c>
      <c r="M2673" s="140"/>
      <c r="N2673" s="141">
        <v>18.05</v>
      </c>
      <c r="O2673" s="142">
        <f t="shared" si="205"/>
        <v>410</v>
      </c>
      <c r="P2673" s="2">
        <v>205</v>
      </c>
      <c r="Q2673" s="2">
        <v>205</v>
      </c>
      <c r="R2673" s="143" t="e">
        <f t="shared" si="206"/>
        <v>#DIV/0!</v>
      </c>
      <c r="S2673" s="143" t="e">
        <f t="shared" si="207"/>
        <v>#DIV/0!</v>
      </c>
      <c r="T2673" s="144">
        <f>IF(P2673="nio",0,IF(P2673&gt;0,VLOOKUP(K2673,'3-Productie normen'!A:W,VLOOKUP(P2673,'3-Productie normen'!$B$37:$C$59,2,FALSE),FALSE)))/VLOOKUP(B2673,'2-Kosten per locatie'!$A$11:$C$31,3,FALSE)</f>
        <v>0</v>
      </c>
      <c r="U2673" s="144">
        <f t="shared" si="208"/>
        <v>0</v>
      </c>
      <c r="V2673" s="145" t="str">
        <f>VLOOKUP(K2673,'3-Productie normen'!A:AG,29,FALSE)</f>
        <v>S</v>
      </c>
      <c r="W2673" s="145"/>
      <c r="X2673" s="146"/>
      <c r="Y2673" s="147">
        <f t="shared" si="209"/>
        <v>7400.5</v>
      </c>
    </row>
    <row r="2674" spans="1:25" s="148" customFormat="1" ht="13.9" customHeight="1">
      <c r="A2674" s="137">
        <v>3528</v>
      </c>
      <c r="B2674" s="138" t="s">
        <v>3153</v>
      </c>
      <c r="C2674" s="138" t="s">
        <v>3154</v>
      </c>
      <c r="D2674" s="138"/>
      <c r="E2674" s="2">
        <v>0</v>
      </c>
      <c r="F2674" s="2" t="s">
        <v>284</v>
      </c>
      <c r="G2674" s="2" t="s">
        <v>3615</v>
      </c>
      <c r="H2674" s="2" t="s">
        <v>246</v>
      </c>
      <c r="I2674" s="139" t="s">
        <v>46</v>
      </c>
      <c r="J2674" s="139" t="s">
        <v>323</v>
      </c>
      <c r="K2674" s="139" t="s">
        <v>321</v>
      </c>
      <c r="L2674" s="139" t="s">
        <v>3466</v>
      </c>
      <c r="M2674" s="140"/>
      <c r="N2674" s="141">
        <v>1.18</v>
      </c>
      <c r="O2674" s="142">
        <f t="shared" si="205"/>
        <v>410</v>
      </c>
      <c r="P2674" s="2">
        <v>205</v>
      </c>
      <c r="Q2674" s="2">
        <v>205</v>
      </c>
      <c r="R2674" s="143" t="e">
        <f t="shared" si="206"/>
        <v>#DIV/0!</v>
      </c>
      <c r="S2674" s="143" t="e">
        <f t="shared" si="207"/>
        <v>#DIV/0!</v>
      </c>
      <c r="T2674" s="144">
        <f>IF(P2674="nio",0,IF(P2674&gt;0,VLOOKUP(K2674,'3-Productie normen'!A:W,VLOOKUP(P2674,'3-Productie normen'!$B$37:$C$59,2,FALSE),FALSE)))/VLOOKUP(B2674,'2-Kosten per locatie'!$A$11:$C$31,3,FALSE)</f>
        <v>0</v>
      </c>
      <c r="U2674" s="144">
        <f t="shared" si="208"/>
        <v>0</v>
      </c>
      <c r="V2674" s="145" t="str">
        <f>VLOOKUP(K2674,'3-Productie normen'!A:AG,29,FALSE)</f>
        <v>S</v>
      </c>
      <c r="W2674" s="145"/>
      <c r="X2674" s="146"/>
      <c r="Y2674" s="147">
        <f t="shared" si="209"/>
        <v>483.79999999999995</v>
      </c>
    </row>
    <row r="2675" spans="1:25" s="148" customFormat="1" ht="13.9" customHeight="1">
      <c r="A2675" s="137">
        <v>3529</v>
      </c>
      <c r="B2675" s="138" t="s">
        <v>3153</v>
      </c>
      <c r="C2675" s="138" t="s">
        <v>3154</v>
      </c>
      <c r="D2675" s="138"/>
      <c r="E2675" s="2">
        <v>0</v>
      </c>
      <c r="F2675" s="2" t="s">
        <v>284</v>
      </c>
      <c r="G2675" s="2" t="s">
        <v>3616</v>
      </c>
      <c r="H2675" s="2" t="s">
        <v>246</v>
      </c>
      <c r="I2675" s="139" t="s">
        <v>46</v>
      </c>
      <c r="J2675" s="139" t="s">
        <v>323</v>
      </c>
      <c r="K2675" s="139" t="s">
        <v>321</v>
      </c>
      <c r="L2675" s="139" t="s">
        <v>3466</v>
      </c>
      <c r="M2675" s="140"/>
      <c r="N2675" s="141">
        <v>1.22</v>
      </c>
      <c r="O2675" s="142">
        <f t="shared" si="205"/>
        <v>410</v>
      </c>
      <c r="P2675" s="2">
        <v>205</v>
      </c>
      <c r="Q2675" s="2">
        <v>205</v>
      </c>
      <c r="R2675" s="143" t="e">
        <f t="shared" si="206"/>
        <v>#DIV/0!</v>
      </c>
      <c r="S2675" s="143" t="e">
        <f t="shared" si="207"/>
        <v>#DIV/0!</v>
      </c>
      <c r="T2675" s="144">
        <f>IF(P2675="nio",0,IF(P2675&gt;0,VLOOKUP(K2675,'3-Productie normen'!A:W,VLOOKUP(P2675,'3-Productie normen'!$B$37:$C$59,2,FALSE),FALSE)))/VLOOKUP(B2675,'2-Kosten per locatie'!$A$11:$C$31,3,FALSE)</f>
        <v>0</v>
      </c>
      <c r="U2675" s="144">
        <f t="shared" si="208"/>
        <v>0</v>
      </c>
      <c r="V2675" s="145" t="str">
        <f>VLOOKUP(K2675,'3-Productie normen'!A:AG,29,FALSE)</f>
        <v>S</v>
      </c>
      <c r="W2675" s="145"/>
      <c r="X2675" s="146"/>
      <c r="Y2675" s="147">
        <f t="shared" si="209"/>
        <v>500.2</v>
      </c>
    </row>
    <row r="2676" spans="1:25" s="148" customFormat="1" ht="13.9" customHeight="1">
      <c r="A2676" s="137">
        <v>3530</v>
      </c>
      <c r="B2676" s="138" t="s">
        <v>3153</v>
      </c>
      <c r="C2676" s="138" t="s">
        <v>3154</v>
      </c>
      <c r="D2676" s="138"/>
      <c r="E2676" s="2">
        <v>0</v>
      </c>
      <c r="F2676" s="2" t="s">
        <v>284</v>
      </c>
      <c r="G2676" s="2" t="s">
        <v>3617</v>
      </c>
      <c r="H2676" s="2" t="s">
        <v>246</v>
      </c>
      <c r="I2676" s="139" t="s">
        <v>46</v>
      </c>
      <c r="J2676" s="139" t="s">
        <v>323</v>
      </c>
      <c r="K2676" s="139" t="s">
        <v>321</v>
      </c>
      <c r="L2676" s="139" t="s">
        <v>3466</v>
      </c>
      <c r="M2676" s="140"/>
      <c r="N2676" s="141">
        <v>1.18</v>
      </c>
      <c r="O2676" s="142">
        <f t="shared" ref="O2676:O2739" si="210">SUM(P2676:Q2676)</f>
        <v>410</v>
      </c>
      <c r="P2676" s="2">
        <v>205</v>
      </c>
      <c r="Q2676" s="2">
        <v>205</v>
      </c>
      <c r="R2676" s="143" t="e">
        <f t="shared" ref="R2676:R2739" si="211">IF(P2676="nio",0,IF(P2676&gt;0,P2676*N2676/T2676,0))</f>
        <v>#DIV/0!</v>
      </c>
      <c r="S2676" s="143" t="e">
        <f t="shared" ref="S2676:S2739" si="212">IF(Q2676&gt;0,Q2676*N2676/U2676,0)</f>
        <v>#DIV/0!</v>
      </c>
      <c r="T2676" s="144">
        <f>IF(P2676="nio",0,IF(P2676&gt;0,VLOOKUP(K2676,'3-Productie normen'!A:W,VLOOKUP(P2676,'3-Productie normen'!$B$37:$C$59,2,FALSE),FALSE)))/VLOOKUP(B2676,'2-Kosten per locatie'!$A$11:$C$31,3,FALSE)</f>
        <v>0</v>
      </c>
      <c r="U2676" s="144">
        <f t="shared" ref="U2676:U2739" si="213">IF(Q2676&gt;0,T2676*$U$8,0)</f>
        <v>0</v>
      </c>
      <c r="V2676" s="145" t="str">
        <f>VLOOKUP(K2676,'3-Productie normen'!A:AG,29,FALSE)</f>
        <v>S</v>
      </c>
      <c r="W2676" s="145"/>
      <c r="X2676" s="146"/>
      <c r="Y2676" s="147">
        <f t="shared" ref="Y2676:Y2739" si="214">O2676*N2676</f>
        <v>483.79999999999995</v>
      </c>
    </row>
    <row r="2677" spans="1:25" s="148" customFormat="1" ht="13.9" customHeight="1">
      <c r="A2677" s="137">
        <v>3531</v>
      </c>
      <c r="B2677" s="138" t="s">
        <v>3153</v>
      </c>
      <c r="C2677" s="138" t="s">
        <v>3154</v>
      </c>
      <c r="D2677" s="138"/>
      <c r="E2677" s="2">
        <v>0</v>
      </c>
      <c r="F2677" s="2" t="s">
        <v>284</v>
      </c>
      <c r="G2677" s="2" t="s">
        <v>3618</v>
      </c>
      <c r="H2677" s="2" t="s">
        <v>246</v>
      </c>
      <c r="I2677" s="139" t="s">
        <v>46</v>
      </c>
      <c r="J2677" s="139" t="s">
        <v>313</v>
      </c>
      <c r="K2677" s="139" t="s">
        <v>259</v>
      </c>
      <c r="L2677" s="139" t="s">
        <v>1331</v>
      </c>
      <c r="M2677" s="140"/>
      <c r="N2677" s="141">
        <v>2.04</v>
      </c>
      <c r="O2677" s="142">
        <f t="shared" si="210"/>
        <v>0</v>
      </c>
      <c r="P2677" s="2" t="s">
        <v>477</v>
      </c>
      <c r="Q2677" s="2"/>
      <c r="R2677" s="143">
        <f t="shared" si="211"/>
        <v>0</v>
      </c>
      <c r="S2677" s="143">
        <f t="shared" si="212"/>
        <v>0</v>
      </c>
      <c r="T2677" s="144">
        <f>IF(P2677="nio",0,IF(P2677&gt;0,VLOOKUP(K2677,'3-Productie normen'!A:W,VLOOKUP(P2677,'3-Productie normen'!$B$37:$C$59,2,FALSE),FALSE)))/VLOOKUP(B2677,'2-Kosten per locatie'!$A$11:$C$31,3,FALSE)</f>
        <v>0</v>
      </c>
      <c r="U2677" s="144">
        <f t="shared" si="213"/>
        <v>0</v>
      </c>
      <c r="V2677" s="145">
        <f>VLOOKUP(K2677,'3-Productie normen'!A:AG,29,FALSE)</f>
        <v>0</v>
      </c>
      <c r="W2677" s="145"/>
      <c r="X2677" s="146"/>
      <c r="Y2677" s="147">
        <f t="shared" si="214"/>
        <v>0</v>
      </c>
    </row>
    <row r="2678" spans="1:25" s="148" customFormat="1" ht="13.9" customHeight="1">
      <c r="A2678" s="137">
        <v>3532</v>
      </c>
      <c r="B2678" s="138" t="s">
        <v>3153</v>
      </c>
      <c r="C2678" s="138" t="s">
        <v>3154</v>
      </c>
      <c r="D2678" s="138"/>
      <c r="E2678" s="2">
        <v>0</v>
      </c>
      <c r="F2678" s="2" t="s">
        <v>284</v>
      </c>
      <c r="G2678" s="2" t="s">
        <v>3619</v>
      </c>
      <c r="H2678" s="2" t="s">
        <v>246</v>
      </c>
      <c r="I2678" s="139" t="s">
        <v>267</v>
      </c>
      <c r="J2678" s="139" t="s">
        <v>267</v>
      </c>
      <c r="K2678" s="139" t="s">
        <v>267</v>
      </c>
      <c r="L2678" s="139" t="s">
        <v>249</v>
      </c>
      <c r="M2678" s="140"/>
      <c r="N2678" s="141">
        <v>15.65</v>
      </c>
      <c r="O2678" s="142">
        <f t="shared" si="210"/>
        <v>2</v>
      </c>
      <c r="P2678" s="2">
        <v>2</v>
      </c>
      <c r="Q2678" s="2"/>
      <c r="R2678" s="143" t="e">
        <f t="shared" si="211"/>
        <v>#DIV/0!</v>
      </c>
      <c r="S2678" s="143">
        <f t="shared" si="212"/>
        <v>0</v>
      </c>
      <c r="T2678" s="144">
        <f>IF(P2678="nio",0,IF(P2678&gt;0,VLOOKUP(K2678,'3-Productie normen'!A:W,VLOOKUP(P2678,'3-Productie normen'!$B$37:$C$59,2,FALSE),FALSE)))/VLOOKUP(B2678,'2-Kosten per locatie'!$A$11:$C$31,3,FALSE)</f>
        <v>0</v>
      </c>
      <c r="U2678" s="144">
        <f t="shared" si="213"/>
        <v>0</v>
      </c>
      <c r="V2678" s="145" t="str">
        <f>VLOOKUP(K2678,'3-Productie normen'!A:AG,29,FALSE)</f>
        <v>V</v>
      </c>
      <c r="W2678" s="145"/>
      <c r="X2678" s="146"/>
      <c r="Y2678" s="147">
        <f t="shared" si="214"/>
        <v>31.3</v>
      </c>
    </row>
    <row r="2679" spans="1:25" s="148" customFormat="1" ht="13.9" customHeight="1">
      <c r="A2679" s="137">
        <v>3533</v>
      </c>
      <c r="B2679" s="138" t="s">
        <v>3153</v>
      </c>
      <c r="C2679" s="138" t="s">
        <v>3154</v>
      </c>
      <c r="D2679" s="138"/>
      <c r="E2679" s="2">
        <v>0</v>
      </c>
      <c r="F2679" s="2" t="s">
        <v>284</v>
      </c>
      <c r="G2679" s="2" t="s">
        <v>3620</v>
      </c>
      <c r="H2679" s="2" t="s">
        <v>3621</v>
      </c>
      <c r="I2679" s="139" t="s">
        <v>350</v>
      </c>
      <c r="J2679" s="139" t="s">
        <v>3622</v>
      </c>
      <c r="K2679" s="139" t="s">
        <v>619</v>
      </c>
      <c r="L2679" s="139" t="s">
        <v>314</v>
      </c>
      <c r="M2679" s="140"/>
      <c r="N2679" s="141">
        <v>69</v>
      </c>
      <c r="O2679" s="142">
        <f t="shared" si="210"/>
        <v>123</v>
      </c>
      <c r="P2679" s="2">
        <v>123</v>
      </c>
      <c r="Q2679" s="2"/>
      <c r="R2679" s="143" t="e">
        <f t="shared" si="211"/>
        <v>#DIV/0!</v>
      </c>
      <c r="S2679" s="143">
        <f t="shared" si="212"/>
        <v>0</v>
      </c>
      <c r="T2679" s="144">
        <f>IF(P2679="nio",0,IF(P2679&gt;0,VLOOKUP(K2679,'3-Productie normen'!A:W,VLOOKUP(P2679,'3-Productie normen'!$B$37:$C$59,2,FALSE),FALSE)))/VLOOKUP(B2679,'2-Kosten per locatie'!$A$11:$C$31,3,FALSE)</f>
        <v>0</v>
      </c>
      <c r="U2679" s="144">
        <f t="shared" si="213"/>
        <v>0</v>
      </c>
      <c r="V2679" s="145" t="str">
        <f>VLOOKUP(K2679,'3-Productie normen'!A:AG,29,FALSE)</f>
        <v>L</v>
      </c>
      <c r="W2679" s="145"/>
      <c r="X2679" s="146"/>
      <c r="Y2679" s="147">
        <f t="shared" si="214"/>
        <v>8487</v>
      </c>
    </row>
    <row r="2680" spans="1:25" s="148" customFormat="1" ht="13.9" customHeight="1">
      <c r="A2680" s="137">
        <v>3534</v>
      </c>
      <c r="B2680" s="138" t="s">
        <v>3153</v>
      </c>
      <c r="C2680" s="138" t="s">
        <v>3154</v>
      </c>
      <c r="D2680" s="138"/>
      <c r="E2680" s="2">
        <v>0</v>
      </c>
      <c r="F2680" s="2" t="s">
        <v>284</v>
      </c>
      <c r="G2680" s="2" t="s">
        <v>3623</v>
      </c>
      <c r="H2680" s="2" t="s">
        <v>3621</v>
      </c>
      <c r="I2680" s="139" t="s">
        <v>350</v>
      </c>
      <c r="J2680" s="139" t="s">
        <v>3622</v>
      </c>
      <c r="K2680" s="139" t="s">
        <v>619</v>
      </c>
      <c r="L2680" s="139" t="s">
        <v>314</v>
      </c>
      <c r="M2680" s="140"/>
      <c r="N2680" s="141">
        <v>31.34</v>
      </c>
      <c r="O2680" s="142">
        <f t="shared" si="210"/>
        <v>123</v>
      </c>
      <c r="P2680" s="2">
        <v>123</v>
      </c>
      <c r="Q2680" s="2"/>
      <c r="R2680" s="143" t="e">
        <f t="shared" si="211"/>
        <v>#DIV/0!</v>
      </c>
      <c r="S2680" s="143">
        <f t="shared" si="212"/>
        <v>0</v>
      </c>
      <c r="T2680" s="144">
        <f>IF(P2680="nio",0,IF(P2680&gt;0,VLOOKUP(K2680,'3-Productie normen'!A:W,VLOOKUP(P2680,'3-Productie normen'!$B$37:$C$59,2,FALSE),FALSE)))/VLOOKUP(B2680,'2-Kosten per locatie'!$A$11:$C$31,3,FALSE)</f>
        <v>0</v>
      </c>
      <c r="U2680" s="144">
        <f t="shared" si="213"/>
        <v>0</v>
      </c>
      <c r="V2680" s="145" t="str">
        <f>VLOOKUP(K2680,'3-Productie normen'!A:AG,29,FALSE)</f>
        <v>L</v>
      </c>
      <c r="W2680" s="145"/>
      <c r="X2680" s="146"/>
      <c r="Y2680" s="147">
        <f t="shared" si="214"/>
        <v>3854.82</v>
      </c>
    </row>
    <row r="2681" spans="1:25" s="148" customFormat="1" ht="13.9" customHeight="1">
      <c r="A2681" s="137">
        <v>3535</v>
      </c>
      <c r="B2681" s="138" t="s">
        <v>3153</v>
      </c>
      <c r="C2681" s="138" t="s">
        <v>3154</v>
      </c>
      <c r="D2681" s="138"/>
      <c r="E2681" s="2">
        <v>0</v>
      </c>
      <c r="F2681" s="2" t="s">
        <v>284</v>
      </c>
      <c r="G2681" s="2" t="s">
        <v>3624</v>
      </c>
      <c r="H2681" s="2" t="s">
        <v>246</v>
      </c>
      <c r="I2681" s="139" t="s">
        <v>267</v>
      </c>
      <c r="J2681" s="139" t="s">
        <v>267</v>
      </c>
      <c r="K2681" s="139" t="s">
        <v>267</v>
      </c>
      <c r="L2681" s="139" t="s">
        <v>314</v>
      </c>
      <c r="M2681" s="140"/>
      <c r="N2681" s="141">
        <v>12.17</v>
      </c>
      <c r="O2681" s="142">
        <f t="shared" si="210"/>
        <v>2</v>
      </c>
      <c r="P2681" s="2">
        <v>2</v>
      </c>
      <c r="Q2681" s="2"/>
      <c r="R2681" s="143" t="e">
        <f t="shared" si="211"/>
        <v>#DIV/0!</v>
      </c>
      <c r="S2681" s="143">
        <f t="shared" si="212"/>
        <v>0</v>
      </c>
      <c r="T2681" s="144">
        <f>IF(P2681="nio",0,IF(P2681&gt;0,VLOOKUP(K2681,'3-Productie normen'!A:W,VLOOKUP(P2681,'3-Productie normen'!$B$37:$C$59,2,FALSE),FALSE)))/VLOOKUP(B2681,'2-Kosten per locatie'!$A$11:$C$31,3,FALSE)</f>
        <v>0</v>
      </c>
      <c r="U2681" s="144">
        <f t="shared" si="213"/>
        <v>0</v>
      </c>
      <c r="V2681" s="145" t="str">
        <f>VLOOKUP(K2681,'3-Productie normen'!A:AG,29,FALSE)</f>
        <v>V</v>
      </c>
      <c r="W2681" s="145"/>
      <c r="X2681" s="146"/>
      <c r="Y2681" s="147">
        <f t="shared" si="214"/>
        <v>24.34</v>
      </c>
    </row>
    <row r="2682" spans="1:25" s="148" customFormat="1" ht="13.9" customHeight="1">
      <c r="A2682" s="137">
        <v>3536</v>
      </c>
      <c r="B2682" s="138" t="s">
        <v>3153</v>
      </c>
      <c r="C2682" s="138" t="s">
        <v>3154</v>
      </c>
      <c r="D2682" s="138"/>
      <c r="E2682" s="2">
        <v>0</v>
      </c>
      <c r="F2682" s="2" t="s">
        <v>284</v>
      </c>
      <c r="G2682" s="2" t="s">
        <v>3625</v>
      </c>
      <c r="H2682" s="2" t="s">
        <v>246</v>
      </c>
      <c r="I2682" s="139" t="s">
        <v>267</v>
      </c>
      <c r="J2682" s="139" t="s">
        <v>267</v>
      </c>
      <c r="K2682" s="139" t="s">
        <v>267</v>
      </c>
      <c r="L2682" s="139" t="s">
        <v>314</v>
      </c>
      <c r="M2682" s="140"/>
      <c r="N2682" s="141">
        <v>12.5</v>
      </c>
      <c r="O2682" s="142">
        <f t="shared" si="210"/>
        <v>2</v>
      </c>
      <c r="P2682" s="2">
        <v>2</v>
      </c>
      <c r="Q2682" s="2"/>
      <c r="R2682" s="143" t="e">
        <f t="shared" si="211"/>
        <v>#DIV/0!</v>
      </c>
      <c r="S2682" s="143">
        <f t="shared" si="212"/>
        <v>0</v>
      </c>
      <c r="T2682" s="144">
        <f>IF(P2682="nio",0,IF(P2682&gt;0,VLOOKUP(K2682,'3-Productie normen'!A:W,VLOOKUP(P2682,'3-Productie normen'!$B$37:$C$59,2,FALSE),FALSE)))/VLOOKUP(B2682,'2-Kosten per locatie'!$A$11:$C$31,3,FALSE)</f>
        <v>0</v>
      </c>
      <c r="U2682" s="144">
        <f t="shared" si="213"/>
        <v>0</v>
      </c>
      <c r="V2682" s="145" t="str">
        <f>VLOOKUP(K2682,'3-Productie normen'!A:AG,29,FALSE)</f>
        <v>V</v>
      </c>
      <c r="W2682" s="145"/>
      <c r="X2682" s="146"/>
      <c r="Y2682" s="147">
        <f t="shared" si="214"/>
        <v>25</v>
      </c>
    </row>
    <row r="2683" spans="1:25" s="148" customFormat="1" ht="13.9" customHeight="1">
      <c r="A2683" s="137">
        <v>3537</v>
      </c>
      <c r="B2683" s="138" t="s">
        <v>3153</v>
      </c>
      <c r="C2683" s="138" t="s">
        <v>3154</v>
      </c>
      <c r="D2683" s="138"/>
      <c r="E2683" s="2">
        <v>0</v>
      </c>
      <c r="F2683" s="2" t="s">
        <v>284</v>
      </c>
      <c r="G2683" s="2" t="s">
        <v>3626</v>
      </c>
      <c r="H2683" s="2" t="s">
        <v>3621</v>
      </c>
      <c r="I2683" s="139" t="s">
        <v>350</v>
      </c>
      <c r="J2683" s="139" t="s">
        <v>3622</v>
      </c>
      <c r="K2683" s="139" t="s">
        <v>619</v>
      </c>
      <c r="L2683" s="139" t="s">
        <v>314</v>
      </c>
      <c r="M2683" s="140"/>
      <c r="N2683" s="141">
        <v>117.12</v>
      </c>
      <c r="O2683" s="142">
        <f t="shared" si="210"/>
        <v>123</v>
      </c>
      <c r="P2683" s="2">
        <v>123</v>
      </c>
      <c r="Q2683" s="2"/>
      <c r="R2683" s="143" t="e">
        <f t="shared" si="211"/>
        <v>#DIV/0!</v>
      </c>
      <c r="S2683" s="143">
        <f t="shared" si="212"/>
        <v>0</v>
      </c>
      <c r="T2683" s="144">
        <f>IF(P2683="nio",0,IF(P2683&gt;0,VLOOKUP(K2683,'3-Productie normen'!A:W,VLOOKUP(P2683,'3-Productie normen'!$B$37:$C$59,2,FALSE),FALSE)))/VLOOKUP(B2683,'2-Kosten per locatie'!$A$11:$C$31,3,FALSE)</f>
        <v>0</v>
      </c>
      <c r="U2683" s="144">
        <f t="shared" si="213"/>
        <v>0</v>
      </c>
      <c r="V2683" s="145" t="str">
        <f>VLOOKUP(K2683,'3-Productie normen'!A:AG,29,FALSE)</f>
        <v>L</v>
      </c>
      <c r="W2683" s="145"/>
      <c r="X2683" s="146"/>
      <c r="Y2683" s="147">
        <f t="shared" si="214"/>
        <v>14405.76</v>
      </c>
    </row>
    <row r="2684" spans="1:25" s="148" customFormat="1" ht="13.9" customHeight="1">
      <c r="A2684" s="137">
        <v>3538</v>
      </c>
      <c r="B2684" s="138" t="s">
        <v>3153</v>
      </c>
      <c r="C2684" s="138" t="s">
        <v>3154</v>
      </c>
      <c r="D2684" s="138"/>
      <c r="E2684" s="2">
        <v>0</v>
      </c>
      <c r="F2684" s="2" t="s">
        <v>284</v>
      </c>
      <c r="G2684" s="2" t="s">
        <v>3627</v>
      </c>
      <c r="H2684" s="2" t="s">
        <v>3621</v>
      </c>
      <c r="I2684" s="139" t="s">
        <v>350</v>
      </c>
      <c r="J2684" s="139" t="s">
        <v>3622</v>
      </c>
      <c r="K2684" s="139" t="s">
        <v>619</v>
      </c>
      <c r="L2684" s="139" t="s">
        <v>314</v>
      </c>
      <c r="M2684" s="140"/>
      <c r="N2684" s="141">
        <v>32.270000000000003</v>
      </c>
      <c r="O2684" s="142">
        <f t="shared" si="210"/>
        <v>123</v>
      </c>
      <c r="P2684" s="2">
        <v>123</v>
      </c>
      <c r="Q2684" s="2"/>
      <c r="R2684" s="143" t="e">
        <f t="shared" si="211"/>
        <v>#DIV/0!</v>
      </c>
      <c r="S2684" s="143">
        <f t="shared" si="212"/>
        <v>0</v>
      </c>
      <c r="T2684" s="144">
        <f>IF(P2684="nio",0,IF(P2684&gt;0,VLOOKUP(K2684,'3-Productie normen'!A:W,VLOOKUP(P2684,'3-Productie normen'!$B$37:$C$59,2,FALSE),FALSE)))/VLOOKUP(B2684,'2-Kosten per locatie'!$A$11:$C$31,3,FALSE)</f>
        <v>0</v>
      </c>
      <c r="U2684" s="144">
        <f t="shared" si="213"/>
        <v>0</v>
      </c>
      <c r="V2684" s="145" t="str">
        <f>VLOOKUP(K2684,'3-Productie normen'!A:AG,29,FALSE)</f>
        <v>L</v>
      </c>
      <c r="W2684" s="145"/>
      <c r="X2684" s="146"/>
      <c r="Y2684" s="147">
        <f t="shared" si="214"/>
        <v>3969.2100000000005</v>
      </c>
    </row>
    <row r="2685" spans="1:25" s="148" customFormat="1" ht="13.9" customHeight="1">
      <c r="A2685" s="137">
        <v>3539</v>
      </c>
      <c r="B2685" s="138" t="s">
        <v>3153</v>
      </c>
      <c r="C2685" s="138" t="s">
        <v>3154</v>
      </c>
      <c r="D2685" s="138"/>
      <c r="E2685" s="2">
        <v>0</v>
      </c>
      <c r="F2685" s="2" t="s">
        <v>284</v>
      </c>
      <c r="G2685" s="2" t="s">
        <v>3628</v>
      </c>
      <c r="H2685" s="2" t="s">
        <v>3629</v>
      </c>
      <c r="I2685" s="139" t="s">
        <v>350</v>
      </c>
      <c r="J2685" s="139" t="s">
        <v>3622</v>
      </c>
      <c r="K2685" s="139" t="s">
        <v>619</v>
      </c>
      <c r="L2685" s="139" t="s">
        <v>314</v>
      </c>
      <c r="M2685" s="140"/>
      <c r="N2685" s="141">
        <v>202.49</v>
      </c>
      <c r="O2685" s="142">
        <f t="shared" si="210"/>
        <v>123</v>
      </c>
      <c r="P2685" s="2">
        <v>123</v>
      </c>
      <c r="Q2685" s="2"/>
      <c r="R2685" s="143" t="e">
        <f t="shared" si="211"/>
        <v>#DIV/0!</v>
      </c>
      <c r="S2685" s="143">
        <f t="shared" si="212"/>
        <v>0</v>
      </c>
      <c r="T2685" s="144">
        <f>IF(P2685="nio",0,IF(P2685&gt;0,VLOOKUP(K2685,'3-Productie normen'!A:W,VLOOKUP(P2685,'3-Productie normen'!$B$37:$C$59,2,FALSE),FALSE)))/VLOOKUP(B2685,'2-Kosten per locatie'!$A$11:$C$31,3,FALSE)</f>
        <v>0</v>
      </c>
      <c r="U2685" s="144">
        <f t="shared" si="213"/>
        <v>0</v>
      </c>
      <c r="V2685" s="145" t="str">
        <f>VLOOKUP(K2685,'3-Productie normen'!A:AG,29,FALSE)</f>
        <v>L</v>
      </c>
      <c r="W2685" s="145"/>
      <c r="X2685" s="146"/>
      <c r="Y2685" s="147">
        <f t="shared" si="214"/>
        <v>24906.27</v>
      </c>
    </row>
    <row r="2686" spans="1:25" s="148" customFormat="1" ht="13.9" customHeight="1">
      <c r="A2686" s="137">
        <v>3540</v>
      </c>
      <c r="B2686" s="138" t="s">
        <v>3153</v>
      </c>
      <c r="C2686" s="138" t="s">
        <v>3154</v>
      </c>
      <c r="D2686" s="138"/>
      <c r="E2686" s="2">
        <v>0</v>
      </c>
      <c r="F2686" s="2" t="s">
        <v>284</v>
      </c>
      <c r="G2686" s="2" t="s">
        <v>3630</v>
      </c>
      <c r="H2686" s="2" t="s">
        <v>3631</v>
      </c>
      <c r="I2686" s="139" t="s">
        <v>350</v>
      </c>
      <c r="J2686" s="139" t="s">
        <v>351</v>
      </c>
      <c r="K2686" s="139" t="s">
        <v>612</v>
      </c>
      <c r="L2686" s="139" t="s">
        <v>314</v>
      </c>
      <c r="M2686" s="140"/>
      <c r="N2686" s="141">
        <v>138.97999999999999</v>
      </c>
      <c r="O2686" s="142">
        <f t="shared" si="210"/>
        <v>205</v>
      </c>
      <c r="P2686" s="2">
        <v>205</v>
      </c>
      <c r="Q2686" s="2"/>
      <c r="R2686" s="143" t="e">
        <f t="shared" si="211"/>
        <v>#DIV/0!</v>
      </c>
      <c r="S2686" s="143">
        <f t="shared" si="212"/>
        <v>0</v>
      </c>
      <c r="T2686" s="144">
        <f>IF(P2686="nio",0,IF(P2686&gt;0,VLOOKUP(K2686,'3-Productie normen'!A:W,VLOOKUP(P2686,'3-Productie normen'!$B$37:$C$59,2,FALSE),FALSE)))/VLOOKUP(B2686,'2-Kosten per locatie'!$A$11:$C$31,3,FALSE)</f>
        <v>0</v>
      </c>
      <c r="U2686" s="144">
        <f t="shared" si="213"/>
        <v>0</v>
      </c>
      <c r="V2686" s="145" t="str">
        <f>VLOOKUP(K2686,'3-Productie normen'!A:AG,29,FALSE)</f>
        <v>L</v>
      </c>
      <c r="W2686" s="145"/>
      <c r="X2686" s="146"/>
      <c r="Y2686" s="147">
        <f t="shared" si="214"/>
        <v>28490.899999999998</v>
      </c>
    </row>
    <row r="2687" spans="1:25" s="148" customFormat="1" ht="13.9" customHeight="1">
      <c r="A2687" s="137">
        <v>3541</v>
      </c>
      <c r="B2687" s="138" t="s">
        <v>3153</v>
      </c>
      <c r="C2687" s="138" t="s">
        <v>3154</v>
      </c>
      <c r="D2687" s="138"/>
      <c r="E2687" s="2">
        <v>0</v>
      </c>
      <c r="F2687" s="2" t="s">
        <v>284</v>
      </c>
      <c r="G2687" s="2" t="s">
        <v>3632</v>
      </c>
      <c r="H2687" s="2" t="s">
        <v>3633</v>
      </c>
      <c r="I2687" s="139" t="s">
        <v>350</v>
      </c>
      <c r="J2687" s="139" t="s">
        <v>3622</v>
      </c>
      <c r="K2687" s="139" t="s">
        <v>619</v>
      </c>
      <c r="L2687" s="139" t="s">
        <v>314</v>
      </c>
      <c r="M2687" s="140"/>
      <c r="N2687" s="141">
        <v>260.13</v>
      </c>
      <c r="O2687" s="142">
        <f t="shared" si="210"/>
        <v>123</v>
      </c>
      <c r="P2687" s="2">
        <v>123</v>
      </c>
      <c r="Q2687" s="2"/>
      <c r="R2687" s="143" t="e">
        <f t="shared" si="211"/>
        <v>#DIV/0!</v>
      </c>
      <c r="S2687" s="143">
        <f t="shared" si="212"/>
        <v>0</v>
      </c>
      <c r="T2687" s="144">
        <f>IF(P2687="nio",0,IF(P2687&gt;0,VLOOKUP(K2687,'3-Productie normen'!A:W,VLOOKUP(P2687,'3-Productie normen'!$B$37:$C$59,2,FALSE),FALSE)))/VLOOKUP(B2687,'2-Kosten per locatie'!$A$11:$C$31,3,FALSE)</f>
        <v>0</v>
      </c>
      <c r="U2687" s="144">
        <f t="shared" si="213"/>
        <v>0</v>
      </c>
      <c r="V2687" s="145" t="str">
        <f>VLOOKUP(K2687,'3-Productie normen'!A:AG,29,FALSE)</f>
        <v>L</v>
      </c>
      <c r="W2687" s="145"/>
      <c r="X2687" s="146"/>
      <c r="Y2687" s="147">
        <f t="shared" si="214"/>
        <v>31995.989999999998</v>
      </c>
    </row>
    <row r="2688" spans="1:25" s="148" customFormat="1" ht="13.9" customHeight="1">
      <c r="A2688" s="137">
        <v>3542</v>
      </c>
      <c r="B2688" s="138" t="s">
        <v>3153</v>
      </c>
      <c r="C2688" s="138" t="s">
        <v>3154</v>
      </c>
      <c r="D2688" s="138"/>
      <c r="E2688" s="2">
        <v>0</v>
      </c>
      <c r="F2688" s="2" t="s">
        <v>284</v>
      </c>
      <c r="G2688" s="2" t="s">
        <v>3634</v>
      </c>
      <c r="H2688" s="2" t="s">
        <v>246</v>
      </c>
      <c r="I2688" s="139" t="s">
        <v>267</v>
      </c>
      <c r="J2688" s="139" t="s">
        <v>267</v>
      </c>
      <c r="K2688" s="139" t="s">
        <v>267</v>
      </c>
      <c r="L2688" s="139" t="s">
        <v>314</v>
      </c>
      <c r="M2688" s="140"/>
      <c r="N2688" s="141">
        <v>24.5</v>
      </c>
      <c r="O2688" s="142">
        <f t="shared" si="210"/>
        <v>2</v>
      </c>
      <c r="P2688" s="2">
        <v>2</v>
      </c>
      <c r="Q2688" s="2"/>
      <c r="R2688" s="143" t="e">
        <f t="shared" si="211"/>
        <v>#DIV/0!</v>
      </c>
      <c r="S2688" s="143">
        <f t="shared" si="212"/>
        <v>0</v>
      </c>
      <c r="T2688" s="144">
        <f>IF(P2688="nio",0,IF(P2688&gt;0,VLOOKUP(K2688,'3-Productie normen'!A:W,VLOOKUP(P2688,'3-Productie normen'!$B$37:$C$59,2,FALSE),FALSE)))/VLOOKUP(B2688,'2-Kosten per locatie'!$A$11:$C$31,3,FALSE)</f>
        <v>0</v>
      </c>
      <c r="U2688" s="144">
        <f t="shared" si="213"/>
        <v>0</v>
      </c>
      <c r="V2688" s="145" t="str">
        <f>VLOOKUP(K2688,'3-Productie normen'!A:AG,29,FALSE)</f>
        <v>V</v>
      </c>
      <c r="W2688" s="145"/>
      <c r="X2688" s="146"/>
      <c r="Y2688" s="147">
        <f t="shared" si="214"/>
        <v>49</v>
      </c>
    </row>
    <row r="2689" spans="1:25" s="148" customFormat="1" ht="13.9" customHeight="1">
      <c r="A2689" s="137">
        <v>3543</v>
      </c>
      <c r="B2689" s="138" t="s">
        <v>3153</v>
      </c>
      <c r="C2689" s="138" t="s">
        <v>3154</v>
      </c>
      <c r="D2689" s="138"/>
      <c r="E2689" s="2">
        <v>0</v>
      </c>
      <c r="F2689" s="2" t="s">
        <v>284</v>
      </c>
      <c r="G2689" s="2" t="s">
        <v>3635</v>
      </c>
      <c r="H2689" s="2" t="s">
        <v>3636</v>
      </c>
      <c r="I2689" s="139" t="s">
        <v>350</v>
      </c>
      <c r="J2689" s="139" t="s">
        <v>351</v>
      </c>
      <c r="K2689" s="139" t="s">
        <v>612</v>
      </c>
      <c r="L2689" s="139" t="s">
        <v>314</v>
      </c>
      <c r="M2689" s="140"/>
      <c r="N2689" s="141">
        <v>130.87</v>
      </c>
      <c r="O2689" s="142">
        <f t="shared" si="210"/>
        <v>205</v>
      </c>
      <c r="P2689" s="2">
        <v>205</v>
      </c>
      <c r="Q2689" s="2"/>
      <c r="R2689" s="143" t="e">
        <f t="shared" si="211"/>
        <v>#DIV/0!</v>
      </c>
      <c r="S2689" s="143">
        <f t="shared" si="212"/>
        <v>0</v>
      </c>
      <c r="T2689" s="144">
        <f>IF(P2689="nio",0,IF(P2689&gt;0,VLOOKUP(K2689,'3-Productie normen'!A:W,VLOOKUP(P2689,'3-Productie normen'!$B$37:$C$59,2,FALSE),FALSE)))/VLOOKUP(B2689,'2-Kosten per locatie'!$A$11:$C$31,3,FALSE)</f>
        <v>0</v>
      </c>
      <c r="U2689" s="144">
        <f t="shared" si="213"/>
        <v>0</v>
      </c>
      <c r="V2689" s="145" t="str">
        <f>VLOOKUP(K2689,'3-Productie normen'!A:AG,29,FALSE)</f>
        <v>L</v>
      </c>
      <c r="W2689" s="145"/>
      <c r="X2689" s="146"/>
      <c r="Y2689" s="147">
        <f t="shared" si="214"/>
        <v>26828.350000000002</v>
      </c>
    </row>
    <row r="2690" spans="1:25" s="148" customFormat="1" ht="13.9" customHeight="1">
      <c r="A2690" s="137">
        <v>3544</v>
      </c>
      <c r="B2690" s="138" t="s">
        <v>3153</v>
      </c>
      <c r="C2690" s="138" t="s">
        <v>3154</v>
      </c>
      <c r="D2690" s="138"/>
      <c r="E2690" s="2">
        <v>0</v>
      </c>
      <c r="F2690" s="2" t="s">
        <v>284</v>
      </c>
      <c r="G2690" s="2" t="s">
        <v>3637</v>
      </c>
      <c r="H2690" s="2" t="s">
        <v>246</v>
      </c>
      <c r="I2690" s="139" t="s">
        <v>267</v>
      </c>
      <c r="J2690" s="139" t="s">
        <v>267</v>
      </c>
      <c r="K2690" s="139" t="s">
        <v>267</v>
      </c>
      <c r="L2690" s="139" t="s">
        <v>314</v>
      </c>
      <c r="M2690" s="140"/>
      <c r="N2690" s="141">
        <v>63.22</v>
      </c>
      <c r="O2690" s="142">
        <f t="shared" si="210"/>
        <v>2</v>
      </c>
      <c r="P2690" s="2">
        <v>2</v>
      </c>
      <c r="Q2690" s="2"/>
      <c r="R2690" s="143" t="e">
        <f t="shared" si="211"/>
        <v>#DIV/0!</v>
      </c>
      <c r="S2690" s="143">
        <f t="shared" si="212"/>
        <v>0</v>
      </c>
      <c r="T2690" s="144">
        <f>IF(P2690="nio",0,IF(P2690&gt;0,VLOOKUP(K2690,'3-Productie normen'!A:W,VLOOKUP(P2690,'3-Productie normen'!$B$37:$C$59,2,FALSE),FALSE)))/VLOOKUP(B2690,'2-Kosten per locatie'!$A$11:$C$31,3,FALSE)</f>
        <v>0</v>
      </c>
      <c r="U2690" s="144">
        <f t="shared" si="213"/>
        <v>0</v>
      </c>
      <c r="V2690" s="145" t="str">
        <f>VLOOKUP(K2690,'3-Productie normen'!A:AG,29,FALSE)</f>
        <v>V</v>
      </c>
      <c r="W2690" s="145"/>
      <c r="X2690" s="146"/>
      <c r="Y2690" s="147">
        <f t="shared" si="214"/>
        <v>126.44</v>
      </c>
    </row>
    <row r="2691" spans="1:25" s="148" customFormat="1" ht="13.9" customHeight="1">
      <c r="A2691" s="137">
        <v>3545</v>
      </c>
      <c r="B2691" s="138" t="s">
        <v>3153</v>
      </c>
      <c r="C2691" s="138" t="s">
        <v>3154</v>
      </c>
      <c r="D2691" s="138"/>
      <c r="E2691" s="2">
        <v>0</v>
      </c>
      <c r="F2691" s="2" t="s">
        <v>284</v>
      </c>
      <c r="G2691" s="2" t="s">
        <v>3638</v>
      </c>
      <c r="H2691" s="2" t="s">
        <v>246</v>
      </c>
      <c r="I2691" s="139" t="s">
        <v>267</v>
      </c>
      <c r="J2691" s="139" t="s">
        <v>267</v>
      </c>
      <c r="K2691" s="139" t="s">
        <v>267</v>
      </c>
      <c r="L2691" s="139" t="s">
        <v>314</v>
      </c>
      <c r="M2691" s="140"/>
      <c r="N2691" s="141">
        <v>20.3</v>
      </c>
      <c r="O2691" s="142">
        <f t="shared" si="210"/>
        <v>2</v>
      </c>
      <c r="P2691" s="2">
        <v>2</v>
      </c>
      <c r="Q2691" s="2"/>
      <c r="R2691" s="143" t="e">
        <f t="shared" si="211"/>
        <v>#DIV/0!</v>
      </c>
      <c r="S2691" s="143">
        <f t="shared" si="212"/>
        <v>0</v>
      </c>
      <c r="T2691" s="144">
        <f>IF(P2691="nio",0,IF(P2691&gt;0,VLOOKUP(K2691,'3-Productie normen'!A:W,VLOOKUP(P2691,'3-Productie normen'!$B$37:$C$59,2,FALSE),FALSE)))/VLOOKUP(B2691,'2-Kosten per locatie'!$A$11:$C$31,3,FALSE)</f>
        <v>0</v>
      </c>
      <c r="U2691" s="144">
        <f t="shared" si="213"/>
        <v>0</v>
      </c>
      <c r="V2691" s="145" t="str">
        <f>VLOOKUP(K2691,'3-Productie normen'!A:AG,29,FALSE)</f>
        <v>V</v>
      </c>
      <c r="W2691" s="145"/>
      <c r="X2691" s="146"/>
      <c r="Y2691" s="147">
        <f t="shared" si="214"/>
        <v>40.6</v>
      </c>
    </row>
    <row r="2692" spans="1:25" s="148" customFormat="1" ht="13.9" customHeight="1">
      <c r="A2692" s="137">
        <v>3546</v>
      </c>
      <c r="B2692" s="138" t="s">
        <v>3153</v>
      </c>
      <c r="C2692" s="138" t="s">
        <v>3154</v>
      </c>
      <c r="D2692" s="138"/>
      <c r="E2692" s="2">
        <v>0</v>
      </c>
      <c r="F2692" s="2" t="s">
        <v>284</v>
      </c>
      <c r="G2692" s="2" t="s">
        <v>3639</v>
      </c>
      <c r="H2692" s="2" t="s">
        <v>3640</v>
      </c>
      <c r="I2692" s="139" t="s">
        <v>350</v>
      </c>
      <c r="J2692" s="139" t="s">
        <v>3641</v>
      </c>
      <c r="K2692" s="139" t="s">
        <v>619</v>
      </c>
      <c r="L2692" s="139" t="s">
        <v>314</v>
      </c>
      <c r="M2692" s="140"/>
      <c r="N2692" s="141">
        <v>317.63</v>
      </c>
      <c r="O2692" s="142">
        <f t="shared" si="210"/>
        <v>123</v>
      </c>
      <c r="P2692" s="2">
        <v>123</v>
      </c>
      <c r="Q2692" s="2"/>
      <c r="R2692" s="143" t="e">
        <f t="shared" si="211"/>
        <v>#DIV/0!</v>
      </c>
      <c r="S2692" s="143">
        <f t="shared" si="212"/>
        <v>0</v>
      </c>
      <c r="T2692" s="144">
        <f>IF(P2692="nio",0,IF(P2692&gt;0,VLOOKUP(K2692,'3-Productie normen'!A:W,VLOOKUP(P2692,'3-Productie normen'!$B$37:$C$59,2,FALSE),FALSE)))/VLOOKUP(B2692,'2-Kosten per locatie'!$A$11:$C$31,3,FALSE)</f>
        <v>0</v>
      </c>
      <c r="U2692" s="144">
        <f t="shared" si="213"/>
        <v>0</v>
      </c>
      <c r="V2692" s="145" t="str">
        <f>VLOOKUP(K2692,'3-Productie normen'!A:AG,29,FALSE)</f>
        <v>L</v>
      </c>
      <c r="W2692" s="145"/>
      <c r="X2692" s="146"/>
      <c r="Y2692" s="147">
        <f t="shared" si="214"/>
        <v>39068.49</v>
      </c>
    </row>
    <row r="2693" spans="1:25" s="148" customFormat="1" ht="13.9" customHeight="1">
      <c r="A2693" s="137">
        <v>3547</v>
      </c>
      <c r="B2693" s="138" t="s">
        <v>3153</v>
      </c>
      <c r="C2693" s="138" t="s">
        <v>3154</v>
      </c>
      <c r="D2693" s="138"/>
      <c r="E2693" s="2">
        <v>0</v>
      </c>
      <c r="F2693" s="2" t="s">
        <v>284</v>
      </c>
      <c r="G2693" s="2" t="s">
        <v>3642</v>
      </c>
      <c r="H2693" s="2" t="s">
        <v>246</v>
      </c>
      <c r="I2693" s="139" t="s">
        <v>277</v>
      </c>
      <c r="J2693" s="139" t="s">
        <v>277</v>
      </c>
      <c r="K2693" s="139" t="s">
        <v>478</v>
      </c>
      <c r="L2693" s="139" t="s">
        <v>314</v>
      </c>
      <c r="M2693" s="140"/>
      <c r="N2693" s="141">
        <v>11.48</v>
      </c>
      <c r="O2693" s="142">
        <f t="shared" si="210"/>
        <v>123</v>
      </c>
      <c r="P2693" s="2">
        <v>123</v>
      </c>
      <c r="Q2693" s="2"/>
      <c r="R2693" s="143" t="e">
        <f t="shared" si="211"/>
        <v>#DIV/0!</v>
      </c>
      <c r="S2693" s="143">
        <f t="shared" si="212"/>
        <v>0</v>
      </c>
      <c r="T2693" s="144">
        <f>IF(P2693="nio",0,IF(P2693&gt;0,VLOOKUP(K2693,'3-Productie normen'!A:W,VLOOKUP(P2693,'3-Productie normen'!$B$37:$C$59,2,FALSE),FALSE)))/VLOOKUP(B2693,'2-Kosten per locatie'!$A$11:$C$31,3,FALSE)</f>
        <v>0</v>
      </c>
      <c r="U2693" s="144">
        <f t="shared" si="213"/>
        <v>0</v>
      </c>
      <c r="V2693" s="145" t="str">
        <f>VLOOKUP(K2693,'3-Productie normen'!A:AG,29,FALSE)</f>
        <v>B</v>
      </c>
      <c r="W2693" s="145"/>
      <c r="X2693" s="146"/>
      <c r="Y2693" s="147">
        <f t="shared" si="214"/>
        <v>1412.04</v>
      </c>
    </row>
    <row r="2694" spans="1:25" s="148" customFormat="1" ht="13.9" customHeight="1">
      <c r="A2694" s="137">
        <v>3548</v>
      </c>
      <c r="B2694" s="138" t="s">
        <v>3153</v>
      </c>
      <c r="C2694" s="138" t="s">
        <v>3154</v>
      </c>
      <c r="D2694" s="138"/>
      <c r="E2694" s="2">
        <v>0</v>
      </c>
      <c r="F2694" s="2" t="s">
        <v>284</v>
      </c>
      <c r="G2694" s="2" t="s">
        <v>3643</v>
      </c>
      <c r="H2694" s="2" t="s">
        <v>246</v>
      </c>
      <c r="I2694" s="139" t="s">
        <v>267</v>
      </c>
      <c r="J2694" s="139" t="s">
        <v>267</v>
      </c>
      <c r="K2694" s="139" t="s">
        <v>267</v>
      </c>
      <c r="L2694" s="139" t="s">
        <v>249</v>
      </c>
      <c r="M2694" s="140"/>
      <c r="N2694" s="141">
        <v>28.27</v>
      </c>
      <c r="O2694" s="142">
        <f t="shared" si="210"/>
        <v>2</v>
      </c>
      <c r="P2694" s="2">
        <v>2</v>
      </c>
      <c r="Q2694" s="2"/>
      <c r="R2694" s="143" t="e">
        <f t="shared" si="211"/>
        <v>#DIV/0!</v>
      </c>
      <c r="S2694" s="143">
        <f t="shared" si="212"/>
        <v>0</v>
      </c>
      <c r="T2694" s="144">
        <f>IF(P2694="nio",0,IF(P2694&gt;0,VLOOKUP(K2694,'3-Productie normen'!A:W,VLOOKUP(P2694,'3-Productie normen'!$B$37:$C$59,2,FALSE),FALSE)))/VLOOKUP(B2694,'2-Kosten per locatie'!$A$11:$C$31,3,FALSE)</f>
        <v>0</v>
      </c>
      <c r="U2694" s="144">
        <f t="shared" si="213"/>
        <v>0</v>
      </c>
      <c r="V2694" s="145" t="str">
        <f>VLOOKUP(K2694,'3-Productie normen'!A:AG,29,FALSE)</f>
        <v>V</v>
      </c>
      <c r="W2694" s="145"/>
      <c r="X2694" s="146"/>
      <c r="Y2694" s="147">
        <f t="shared" si="214"/>
        <v>56.54</v>
      </c>
    </row>
    <row r="2695" spans="1:25" s="148" customFormat="1" ht="13.9" customHeight="1">
      <c r="A2695" s="137">
        <v>3549</v>
      </c>
      <c r="B2695" s="138" t="s">
        <v>3153</v>
      </c>
      <c r="C2695" s="138" t="s">
        <v>3154</v>
      </c>
      <c r="D2695" s="138"/>
      <c r="E2695" s="2">
        <v>0</v>
      </c>
      <c r="F2695" s="2" t="s">
        <v>284</v>
      </c>
      <c r="G2695" s="2" t="s">
        <v>3644</v>
      </c>
      <c r="H2695" s="2" t="s">
        <v>246</v>
      </c>
      <c r="I2695" s="139" t="s">
        <v>267</v>
      </c>
      <c r="J2695" s="139" t="s">
        <v>267</v>
      </c>
      <c r="K2695" s="139" t="s">
        <v>267</v>
      </c>
      <c r="L2695" s="139" t="s">
        <v>314</v>
      </c>
      <c r="M2695" s="140"/>
      <c r="N2695" s="141">
        <v>18.78</v>
      </c>
      <c r="O2695" s="142">
        <f t="shared" si="210"/>
        <v>2</v>
      </c>
      <c r="P2695" s="2">
        <v>2</v>
      </c>
      <c r="Q2695" s="2"/>
      <c r="R2695" s="143" t="e">
        <f t="shared" si="211"/>
        <v>#DIV/0!</v>
      </c>
      <c r="S2695" s="143">
        <f t="shared" si="212"/>
        <v>0</v>
      </c>
      <c r="T2695" s="144">
        <f>IF(P2695="nio",0,IF(P2695&gt;0,VLOOKUP(K2695,'3-Productie normen'!A:W,VLOOKUP(P2695,'3-Productie normen'!$B$37:$C$59,2,FALSE),FALSE)))/VLOOKUP(B2695,'2-Kosten per locatie'!$A$11:$C$31,3,FALSE)</f>
        <v>0</v>
      </c>
      <c r="U2695" s="144">
        <f t="shared" si="213"/>
        <v>0</v>
      </c>
      <c r="V2695" s="145" t="str">
        <f>VLOOKUP(K2695,'3-Productie normen'!A:AG,29,FALSE)</f>
        <v>V</v>
      </c>
      <c r="W2695" s="145"/>
      <c r="X2695" s="146"/>
      <c r="Y2695" s="147">
        <f t="shared" si="214"/>
        <v>37.56</v>
      </c>
    </row>
    <row r="2696" spans="1:25" s="148" customFormat="1" ht="13.9" customHeight="1">
      <c r="A2696" s="137">
        <v>3550</v>
      </c>
      <c r="B2696" s="138" t="s">
        <v>3153</v>
      </c>
      <c r="C2696" s="138" t="s">
        <v>3154</v>
      </c>
      <c r="D2696" s="138"/>
      <c r="E2696" s="2">
        <v>0</v>
      </c>
      <c r="F2696" s="2" t="s">
        <v>284</v>
      </c>
      <c r="G2696" s="2" t="s">
        <v>3645</v>
      </c>
      <c r="H2696" s="2" t="s">
        <v>246</v>
      </c>
      <c r="I2696" s="139" t="s">
        <v>267</v>
      </c>
      <c r="J2696" s="139" t="s">
        <v>267</v>
      </c>
      <c r="K2696" s="139" t="s">
        <v>267</v>
      </c>
      <c r="L2696" s="139" t="s">
        <v>314</v>
      </c>
      <c r="M2696" s="140"/>
      <c r="N2696" s="141">
        <v>17.64</v>
      </c>
      <c r="O2696" s="142">
        <f t="shared" si="210"/>
        <v>2</v>
      </c>
      <c r="P2696" s="2">
        <v>2</v>
      </c>
      <c r="Q2696" s="2"/>
      <c r="R2696" s="143" t="e">
        <f t="shared" si="211"/>
        <v>#DIV/0!</v>
      </c>
      <c r="S2696" s="143">
        <f t="shared" si="212"/>
        <v>0</v>
      </c>
      <c r="T2696" s="144">
        <f>IF(P2696="nio",0,IF(P2696&gt;0,VLOOKUP(K2696,'3-Productie normen'!A:W,VLOOKUP(P2696,'3-Productie normen'!$B$37:$C$59,2,FALSE),FALSE)))/VLOOKUP(B2696,'2-Kosten per locatie'!$A$11:$C$31,3,FALSE)</f>
        <v>0</v>
      </c>
      <c r="U2696" s="144">
        <f t="shared" si="213"/>
        <v>0</v>
      </c>
      <c r="V2696" s="145" t="str">
        <f>VLOOKUP(K2696,'3-Productie normen'!A:AG,29,FALSE)</f>
        <v>V</v>
      </c>
      <c r="W2696" s="145"/>
      <c r="X2696" s="146"/>
      <c r="Y2696" s="147">
        <f t="shared" si="214"/>
        <v>35.28</v>
      </c>
    </row>
    <row r="2697" spans="1:25" s="148" customFormat="1" ht="13.9" customHeight="1">
      <c r="A2697" s="137">
        <v>3551</v>
      </c>
      <c r="B2697" s="138" t="s">
        <v>3153</v>
      </c>
      <c r="C2697" s="138" t="s">
        <v>3154</v>
      </c>
      <c r="D2697" s="138"/>
      <c r="E2697" s="2">
        <v>0</v>
      </c>
      <c r="F2697" s="2" t="s">
        <v>284</v>
      </c>
      <c r="G2697" s="2" t="s">
        <v>3646</v>
      </c>
      <c r="H2697" s="2" t="s">
        <v>246</v>
      </c>
      <c r="I2697" s="139" t="s">
        <v>267</v>
      </c>
      <c r="J2697" s="139" t="s">
        <v>267</v>
      </c>
      <c r="K2697" s="139" t="s">
        <v>267</v>
      </c>
      <c r="L2697" s="139" t="s">
        <v>314</v>
      </c>
      <c r="M2697" s="140"/>
      <c r="N2697" s="141">
        <v>8.9</v>
      </c>
      <c r="O2697" s="142">
        <f t="shared" si="210"/>
        <v>2</v>
      </c>
      <c r="P2697" s="2">
        <v>2</v>
      </c>
      <c r="Q2697" s="2"/>
      <c r="R2697" s="143" t="e">
        <f t="shared" si="211"/>
        <v>#DIV/0!</v>
      </c>
      <c r="S2697" s="143">
        <f t="shared" si="212"/>
        <v>0</v>
      </c>
      <c r="T2697" s="144">
        <f>IF(P2697="nio",0,IF(P2697&gt;0,VLOOKUP(K2697,'3-Productie normen'!A:W,VLOOKUP(P2697,'3-Productie normen'!$B$37:$C$59,2,FALSE),FALSE)))/VLOOKUP(B2697,'2-Kosten per locatie'!$A$11:$C$31,3,FALSE)</f>
        <v>0</v>
      </c>
      <c r="U2697" s="144">
        <f t="shared" si="213"/>
        <v>0</v>
      </c>
      <c r="V2697" s="145" t="str">
        <f>VLOOKUP(K2697,'3-Productie normen'!A:AG,29,FALSE)</f>
        <v>V</v>
      </c>
      <c r="W2697" s="145"/>
      <c r="X2697" s="146"/>
      <c r="Y2697" s="147">
        <f t="shared" si="214"/>
        <v>17.8</v>
      </c>
    </row>
    <row r="2698" spans="1:25" s="148" customFormat="1" ht="13.9" customHeight="1">
      <c r="A2698" s="137">
        <v>3552</v>
      </c>
      <c r="B2698" s="138" t="s">
        <v>3153</v>
      </c>
      <c r="C2698" s="138" t="s">
        <v>3154</v>
      </c>
      <c r="D2698" s="138"/>
      <c r="E2698" s="2">
        <v>0</v>
      </c>
      <c r="F2698" s="2" t="s">
        <v>284</v>
      </c>
      <c r="G2698" s="2" t="s">
        <v>3647</v>
      </c>
      <c r="H2698" s="2" t="s">
        <v>246</v>
      </c>
      <c r="I2698" s="139" t="s">
        <v>350</v>
      </c>
      <c r="J2698" s="139" t="s">
        <v>351</v>
      </c>
      <c r="K2698" s="139" t="s">
        <v>612</v>
      </c>
      <c r="L2698" s="139" t="s">
        <v>298</v>
      </c>
      <c r="M2698" s="140" t="s">
        <v>8160</v>
      </c>
      <c r="N2698" s="141">
        <v>62.28</v>
      </c>
      <c r="O2698" s="142">
        <f t="shared" si="210"/>
        <v>205</v>
      </c>
      <c r="P2698" s="2">
        <v>205</v>
      </c>
      <c r="Q2698" s="2"/>
      <c r="R2698" s="143" t="e">
        <f t="shared" si="211"/>
        <v>#DIV/0!</v>
      </c>
      <c r="S2698" s="143">
        <f t="shared" si="212"/>
        <v>0</v>
      </c>
      <c r="T2698" s="144">
        <f>IF(P2698="nio",0,IF(P2698&gt;0,VLOOKUP(K2698,'3-Productie normen'!A:W,VLOOKUP(P2698,'3-Productie normen'!$B$37:$C$59,2,FALSE),FALSE)))/VLOOKUP(B2698,'2-Kosten per locatie'!$A$11:$C$31,3,FALSE)</f>
        <v>0</v>
      </c>
      <c r="U2698" s="144">
        <f t="shared" si="213"/>
        <v>0</v>
      </c>
      <c r="V2698" s="145" t="str">
        <f>VLOOKUP(K2698,'3-Productie normen'!A:AG,29,FALSE)</f>
        <v>L</v>
      </c>
      <c r="W2698" s="145"/>
      <c r="X2698" s="146"/>
      <c r="Y2698" s="147">
        <f t="shared" si="214"/>
        <v>12767.4</v>
      </c>
    </row>
    <row r="2699" spans="1:25" s="148" customFormat="1" ht="13.9" customHeight="1">
      <c r="A2699" s="137">
        <v>3553</v>
      </c>
      <c r="B2699" s="138" t="s">
        <v>3153</v>
      </c>
      <c r="C2699" s="138" t="s">
        <v>3154</v>
      </c>
      <c r="D2699" s="138"/>
      <c r="E2699" s="2">
        <v>0</v>
      </c>
      <c r="F2699" s="2" t="s">
        <v>284</v>
      </c>
      <c r="G2699" s="2" t="s">
        <v>3648</v>
      </c>
      <c r="H2699" s="2" t="s">
        <v>3649</v>
      </c>
      <c r="I2699" s="139" t="s">
        <v>267</v>
      </c>
      <c r="J2699" s="139" t="s">
        <v>267</v>
      </c>
      <c r="K2699" s="139" t="s">
        <v>267</v>
      </c>
      <c r="L2699" s="139" t="s">
        <v>249</v>
      </c>
      <c r="M2699" s="140"/>
      <c r="N2699" s="141">
        <v>33.92</v>
      </c>
      <c r="O2699" s="142">
        <f t="shared" si="210"/>
        <v>2</v>
      </c>
      <c r="P2699" s="2">
        <v>2</v>
      </c>
      <c r="Q2699" s="2"/>
      <c r="R2699" s="143" t="e">
        <f t="shared" si="211"/>
        <v>#DIV/0!</v>
      </c>
      <c r="S2699" s="143">
        <f t="shared" si="212"/>
        <v>0</v>
      </c>
      <c r="T2699" s="144">
        <f>IF(P2699="nio",0,IF(P2699&gt;0,VLOOKUP(K2699,'3-Productie normen'!A:W,VLOOKUP(P2699,'3-Productie normen'!$B$37:$C$59,2,FALSE),FALSE)))/VLOOKUP(B2699,'2-Kosten per locatie'!$A$11:$C$31,3,FALSE)</f>
        <v>0</v>
      </c>
      <c r="U2699" s="144">
        <f t="shared" si="213"/>
        <v>0</v>
      </c>
      <c r="V2699" s="145" t="str">
        <f>VLOOKUP(K2699,'3-Productie normen'!A:AG,29,FALSE)</f>
        <v>V</v>
      </c>
      <c r="W2699" s="145"/>
      <c r="X2699" s="146"/>
      <c r="Y2699" s="147">
        <f t="shared" si="214"/>
        <v>67.84</v>
      </c>
    </row>
    <row r="2700" spans="1:25" s="148" customFormat="1" ht="13.9" customHeight="1">
      <c r="A2700" s="137">
        <v>3554</v>
      </c>
      <c r="B2700" s="138" t="s">
        <v>3153</v>
      </c>
      <c r="C2700" s="138" t="s">
        <v>3154</v>
      </c>
      <c r="D2700" s="138"/>
      <c r="E2700" s="2">
        <v>0</v>
      </c>
      <c r="F2700" s="2" t="s">
        <v>284</v>
      </c>
      <c r="G2700" s="2" t="s">
        <v>3650</v>
      </c>
      <c r="H2700" s="2" t="s">
        <v>3651</v>
      </c>
      <c r="I2700" s="139" t="s">
        <v>350</v>
      </c>
      <c r="J2700" s="139" t="s">
        <v>3622</v>
      </c>
      <c r="K2700" s="139" t="s">
        <v>619</v>
      </c>
      <c r="L2700" s="139" t="s">
        <v>314</v>
      </c>
      <c r="M2700" s="140"/>
      <c r="N2700" s="141">
        <v>284.62</v>
      </c>
      <c r="O2700" s="142">
        <f t="shared" si="210"/>
        <v>123</v>
      </c>
      <c r="P2700" s="2">
        <v>123</v>
      </c>
      <c r="Q2700" s="2"/>
      <c r="R2700" s="143" t="e">
        <f t="shared" si="211"/>
        <v>#DIV/0!</v>
      </c>
      <c r="S2700" s="143">
        <f t="shared" si="212"/>
        <v>0</v>
      </c>
      <c r="T2700" s="144">
        <f>IF(P2700="nio",0,IF(P2700&gt;0,VLOOKUP(K2700,'3-Productie normen'!A:W,VLOOKUP(P2700,'3-Productie normen'!$B$37:$C$59,2,FALSE),FALSE)))/VLOOKUP(B2700,'2-Kosten per locatie'!$A$11:$C$31,3,FALSE)</f>
        <v>0</v>
      </c>
      <c r="U2700" s="144">
        <f t="shared" si="213"/>
        <v>0</v>
      </c>
      <c r="V2700" s="145" t="str">
        <f>VLOOKUP(K2700,'3-Productie normen'!A:AG,29,FALSE)</f>
        <v>L</v>
      </c>
      <c r="W2700" s="145"/>
      <c r="X2700" s="146"/>
      <c r="Y2700" s="147">
        <f t="shared" si="214"/>
        <v>35008.26</v>
      </c>
    </row>
    <row r="2701" spans="1:25" s="148" customFormat="1" ht="13.9" customHeight="1">
      <c r="A2701" s="137">
        <v>3555</v>
      </c>
      <c r="B2701" s="138" t="s">
        <v>3153</v>
      </c>
      <c r="C2701" s="138" t="s">
        <v>3154</v>
      </c>
      <c r="D2701" s="138"/>
      <c r="E2701" s="2">
        <v>0</v>
      </c>
      <c r="F2701" s="2" t="s">
        <v>284</v>
      </c>
      <c r="G2701" s="2" t="s">
        <v>3652</v>
      </c>
      <c r="H2701" s="2" t="s">
        <v>246</v>
      </c>
      <c r="I2701" s="139" t="s">
        <v>267</v>
      </c>
      <c r="J2701" s="139" t="s">
        <v>267</v>
      </c>
      <c r="K2701" s="139" t="s">
        <v>267</v>
      </c>
      <c r="L2701" s="139" t="s">
        <v>249</v>
      </c>
      <c r="M2701" s="140"/>
      <c r="N2701" s="141">
        <v>21.46</v>
      </c>
      <c r="O2701" s="142">
        <f t="shared" si="210"/>
        <v>2</v>
      </c>
      <c r="P2701" s="2">
        <v>2</v>
      </c>
      <c r="Q2701" s="2"/>
      <c r="R2701" s="143" t="e">
        <f t="shared" si="211"/>
        <v>#DIV/0!</v>
      </c>
      <c r="S2701" s="143">
        <f t="shared" si="212"/>
        <v>0</v>
      </c>
      <c r="T2701" s="144">
        <f>IF(P2701="nio",0,IF(P2701&gt;0,VLOOKUP(K2701,'3-Productie normen'!A:W,VLOOKUP(P2701,'3-Productie normen'!$B$37:$C$59,2,FALSE),FALSE)))/VLOOKUP(B2701,'2-Kosten per locatie'!$A$11:$C$31,3,FALSE)</f>
        <v>0</v>
      </c>
      <c r="U2701" s="144">
        <f t="shared" si="213"/>
        <v>0</v>
      </c>
      <c r="V2701" s="145" t="str">
        <f>VLOOKUP(K2701,'3-Productie normen'!A:AG,29,FALSE)</f>
        <v>V</v>
      </c>
      <c r="W2701" s="145"/>
      <c r="X2701" s="146"/>
      <c r="Y2701" s="147">
        <f t="shared" si="214"/>
        <v>42.92</v>
      </c>
    </row>
    <row r="2702" spans="1:25" s="148" customFormat="1" ht="13.9" customHeight="1">
      <c r="A2702" s="137">
        <v>3556</v>
      </c>
      <c r="B2702" s="138" t="s">
        <v>3153</v>
      </c>
      <c r="C2702" s="138" t="s">
        <v>3154</v>
      </c>
      <c r="D2702" s="138"/>
      <c r="E2702" s="2">
        <v>0</v>
      </c>
      <c r="F2702" s="2" t="s">
        <v>284</v>
      </c>
      <c r="G2702" s="2" t="s">
        <v>3653</v>
      </c>
      <c r="H2702" s="2" t="s">
        <v>246</v>
      </c>
      <c r="I2702" s="139" t="s">
        <v>272</v>
      </c>
      <c r="J2702" s="139" t="s">
        <v>659</v>
      </c>
      <c r="K2702" s="139" t="s">
        <v>51</v>
      </c>
      <c r="L2702" s="139" t="s">
        <v>314</v>
      </c>
      <c r="M2702" s="140"/>
      <c r="N2702" s="141">
        <v>24.77</v>
      </c>
      <c r="O2702" s="142">
        <f t="shared" si="210"/>
        <v>205</v>
      </c>
      <c r="P2702" s="2">
        <v>205</v>
      </c>
      <c r="Q2702" s="2"/>
      <c r="R2702" s="143" t="e">
        <f t="shared" si="211"/>
        <v>#DIV/0!</v>
      </c>
      <c r="S2702" s="143">
        <f t="shared" si="212"/>
        <v>0</v>
      </c>
      <c r="T2702" s="144">
        <f>IF(P2702="nio",0,IF(P2702&gt;0,VLOOKUP(K2702,'3-Productie normen'!A:W,VLOOKUP(P2702,'3-Productie normen'!$B$37:$C$59,2,FALSE),FALSE)))/VLOOKUP(B2702,'2-Kosten per locatie'!$A$11:$C$31,3,FALSE)</f>
        <v>0</v>
      </c>
      <c r="U2702" s="144">
        <f t="shared" si="213"/>
        <v>0</v>
      </c>
      <c r="V2702" s="145" t="str">
        <f>VLOOKUP(K2702,'3-Productie normen'!A:AG,29,FALSE)</f>
        <v>V</v>
      </c>
      <c r="W2702" s="145"/>
      <c r="X2702" s="146"/>
      <c r="Y2702" s="147">
        <f t="shared" si="214"/>
        <v>5077.8500000000004</v>
      </c>
    </row>
    <row r="2703" spans="1:25" s="148" customFormat="1" ht="13.9" customHeight="1">
      <c r="A2703" s="137">
        <v>3557</v>
      </c>
      <c r="B2703" s="138" t="s">
        <v>3153</v>
      </c>
      <c r="C2703" s="138" t="s">
        <v>3154</v>
      </c>
      <c r="D2703" s="138"/>
      <c r="E2703" s="2">
        <v>0</v>
      </c>
      <c r="F2703" s="2" t="s">
        <v>284</v>
      </c>
      <c r="G2703" s="2" t="s">
        <v>3654</v>
      </c>
      <c r="H2703" s="2" t="s">
        <v>3655</v>
      </c>
      <c r="I2703" s="139" t="s">
        <v>267</v>
      </c>
      <c r="J2703" s="139" t="s">
        <v>267</v>
      </c>
      <c r="K2703" s="139" t="s">
        <v>267</v>
      </c>
      <c r="L2703" s="139" t="s">
        <v>314</v>
      </c>
      <c r="M2703" s="140"/>
      <c r="N2703" s="141">
        <v>116.96</v>
      </c>
      <c r="O2703" s="142">
        <f t="shared" si="210"/>
        <v>2</v>
      </c>
      <c r="P2703" s="2">
        <v>2</v>
      </c>
      <c r="Q2703" s="2"/>
      <c r="R2703" s="143" t="e">
        <f t="shared" si="211"/>
        <v>#DIV/0!</v>
      </c>
      <c r="S2703" s="143">
        <f t="shared" si="212"/>
        <v>0</v>
      </c>
      <c r="T2703" s="144">
        <f>IF(P2703="nio",0,IF(P2703&gt;0,VLOOKUP(K2703,'3-Productie normen'!A:W,VLOOKUP(P2703,'3-Productie normen'!$B$37:$C$59,2,FALSE),FALSE)))/VLOOKUP(B2703,'2-Kosten per locatie'!$A$11:$C$31,3,FALSE)</f>
        <v>0</v>
      </c>
      <c r="U2703" s="144">
        <f t="shared" si="213"/>
        <v>0</v>
      </c>
      <c r="V2703" s="145" t="str">
        <f>VLOOKUP(K2703,'3-Productie normen'!A:AG,29,FALSE)</f>
        <v>V</v>
      </c>
      <c r="W2703" s="145"/>
      <c r="X2703" s="146"/>
      <c r="Y2703" s="147">
        <f t="shared" si="214"/>
        <v>233.92</v>
      </c>
    </row>
    <row r="2704" spans="1:25" s="148" customFormat="1" ht="13.9" customHeight="1">
      <c r="A2704" s="137">
        <v>3558</v>
      </c>
      <c r="B2704" s="138" t="s">
        <v>3153</v>
      </c>
      <c r="C2704" s="138" t="s">
        <v>3154</v>
      </c>
      <c r="D2704" s="138"/>
      <c r="E2704" s="2">
        <v>0</v>
      </c>
      <c r="F2704" s="2" t="s">
        <v>284</v>
      </c>
      <c r="G2704" s="2" t="s">
        <v>3656</v>
      </c>
      <c r="H2704" s="2" t="s">
        <v>246</v>
      </c>
      <c r="I2704" s="139" t="s">
        <v>267</v>
      </c>
      <c r="J2704" s="139" t="s">
        <v>267</v>
      </c>
      <c r="K2704" s="139" t="s">
        <v>267</v>
      </c>
      <c r="L2704" s="139" t="s">
        <v>314</v>
      </c>
      <c r="M2704" s="140"/>
      <c r="N2704" s="141">
        <v>12.9</v>
      </c>
      <c r="O2704" s="142">
        <f t="shared" si="210"/>
        <v>2</v>
      </c>
      <c r="P2704" s="2">
        <v>2</v>
      </c>
      <c r="Q2704" s="2"/>
      <c r="R2704" s="143" t="e">
        <f t="shared" si="211"/>
        <v>#DIV/0!</v>
      </c>
      <c r="S2704" s="143">
        <f t="shared" si="212"/>
        <v>0</v>
      </c>
      <c r="T2704" s="144">
        <f>IF(P2704="nio",0,IF(P2704&gt;0,VLOOKUP(K2704,'3-Productie normen'!A:W,VLOOKUP(P2704,'3-Productie normen'!$B$37:$C$59,2,FALSE),FALSE)))/VLOOKUP(B2704,'2-Kosten per locatie'!$A$11:$C$31,3,FALSE)</f>
        <v>0</v>
      </c>
      <c r="U2704" s="144">
        <f t="shared" si="213"/>
        <v>0</v>
      </c>
      <c r="V2704" s="145" t="str">
        <f>VLOOKUP(K2704,'3-Productie normen'!A:AG,29,FALSE)</f>
        <v>V</v>
      </c>
      <c r="W2704" s="145"/>
      <c r="X2704" s="146"/>
      <c r="Y2704" s="147">
        <f t="shared" si="214"/>
        <v>25.8</v>
      </c>
    </row>
    <row r="2705" spans="1:25" s="148" customFormat="1" ht="13.9" customHeight="1">
      <c r="A2705" s="137">
        <v>3559</v>
      </c>
      <c r="B2705" s="138" t="s">
        <v>3153</v>
      </c>
      <c r="C2705" s="138" t="s">
        <v>3154</v>
      </c>
      <c r="D2705" s="138"/>
      <c r="E2705" s="2">
        <v>0</v>
      </c>
      <c r="F2705" s="2" t="s">
        <v>284</v>
      </c>
      <c r="G2705" s="2" t="s">
        <v>3657</v>
      </c>
      <c r="H2705" s="2" t="s">
        <v>246</v>
      </c>
      <c r="I2705" s="139" t="s">
        <v>272</v>
      </c>
      <c r="J2705" s="139" t="s">
        <v>2464</v>
      </c>
      <c r="K2705" s="139" t="s">
        <v>478</v>
      </c>
      <c r="L2705" s="139" t="s">
        <v>298</v>
      </c>
      <c r="M2705" s="140" t="s">
        <v>8160</v>
      </c>
      <c r="N2705" s="141">
        <v>61.68</v>
      </c>
      <c r="O2705" s="142">
        <f t="shared" si="210"/>
        <v>205</v>
      </c>
      <c r="P2705" s="2">
        <v>205</v>
      </c>
      <c r="Q2705" s="2"/>
      <c r="R2705" s="143" t="e">
        <f t="shared" si="211"/>
        <v>#DIV/0!</v>
      </c>
      <c r="S2705" s="143">
        <f t="shared" si="212"/>
        <v>0</v>
      </c>
      <c r="T2705" s="144">
        <f>IF(P2705="nio",0,IF(P2705&gt;0,VLOOKUP(K2705,'3-Productie normen'!A:W,VLOOKUP(P2705,'3-Productie normen'!$B$37:$C$59,2,FALSE),FALSE)))/VLOOKUP(B2705,'2-Kosten per locatie'!$A$11:$C$31,3,FALSE)</f>
        <v>0</v>
      </c>
      <c r="U2705" s="144">
        <f t="shared" si="213"/>
        <v>0</v>
      </c>
      <c r="V2705" s="145" t="str">
        <f>VLOOKUP(K2705,'3-Productie normen'!A:AG,29,FALSE)</f>
        <v>B</v>
      </c>
      <c r="W2705" s="145"/>
      <c r="X2705" s="146"/>
      <c r="Y2705" s="147">
        <f t="shared" si="214"/>
        <v>12644.4</v>
      </c>
    </row>
    <row r="2706" spans="1:25" s="148" customFormat="1" ht="13.9" customHeight="1">
      <c r="A2706" s="137">
        <v>3560</v>
      </c>
      <c r="B2706" s="138" t="s">
        <v>3153</v>
      </c>
      <c r="C2706" s="138" t="s">
        <v>3154</v>
      </c>
      <c r="D2706" s="138"/>
      <c r="E2706" s="2">
        <v>0</v>
      </c>
      <c r="F2706" s="2" t="s">
        <v>284</v>
      </c>
      <c r="G2706" s="2" t="s">
        <v>3658</v>
      </c>
      <c r="H2706" s="2" t="s">
        <v>246</v>
      </c>
      <c r="I2706" s="139" t="s">
        <v>277</v>
      </c>
      <c r="J2706" s="139" t="s">
        <v>277</v>
      </c>
      <c r="K2706" s="139" t="s">
        <v>478</v>
      </c>
      <c r="L2706" s="139" t="s">
        <v>314</v>
      </c>
      <c r="M2706" s="140"/>
      <c r="N2706" s="141">
        <v>11.49</v>
      </c>
      <c r="O2706" s="142">
        <f t="shared" si="210"/>
        <v>123</v>
      </c>
      <c r="P2706" s="2">
        <v>123</v>
      </c>
      <c r="Q2706" s="2"/>
      <c r="R2706" s="143" t="e">
        <f t="shared" si="211"/>
        <v>#DIV/0!</v>
      </c>
      <c r="S2706" s="143">
        <f t="shared" si="212"/>
        <v>0</v>
      </c>
      <c r="T2706" s="144">
        <f>IF(P2706="nio",0,IF(P2706&gt;0,VLOOKUP(K2706,'3-Productie normen'!A:W,VLOOKUP(P2706,'3-Productie normen'!$B$37:$C$59,2,FALSE),FALSE)))/VLOOKUP(B2706,'2-Kosten per locatie'!$A$11:$C$31,3,FALSE)</f>
        <v>0</v>
      </c>
      <c r="U2706" s="144">
        <f t="shared" si="213"/>
        <v>0</v>
      </c>
      <c r="V2706" s="145" t="str">
        <f>VLOOKUP(K2706,'3-Productie normen'!A:AG,29,FALSE)</f>
        <v>B</v>
      </c>
      <c r="W2706" s="145"/>
      <c r="X2706" s="146"/>
      <c r="Y2706" s="147">
        <f t="shared" si="214"/>
        <v>1413.27</v>
      </c>
    </row>
    <row r="2707" spans="1:25" s="148" customFormat="1" ht="13.9" customHeight="1">
      <c r="A2707" s="137">
        <v>3561</v>
      </c>
      <c r="B2707" s="138" t="s">
        <v>3153</v>
      </c>
      <c r="C2707" s="138" t="s">
        <v>3154</v>
      </c>
      <c r="D2707" s="138"/>
      <c r="E2707" s="2">
        <v>0</v>
      </c>
      <c r="F2707" s="2" t="s">
        <v>284</v>
      </c>
      <c r="G2707" s="2" t="s">
        <v>3659</v>
      </c>
      <c r="H2707" s="2" t="s">
        <v>246</v>
      </c>
      <c r="I2707" s="139" t="s">
        <v>267</v>
      </c>
      <c r="J2707" s="139" t="s">
        <v>267</v>
      </c>
      <c r="K2707" s="139" t="s">
        <v>267</v>
      </c>
      <c r="L2707" s="139" t="s">
        <v>314</v>
      </c>
      <c r="M2707" s="140"/>
      <c r="N2707" s="141">
        <v>26.06</v>
      </c>
      <c r="O2707" s="142">
        <f t="shared" si="210"/>
        <v>2</v>
      </c>
      <c r="P2707" s="2">
        <v>2</v>
      </c>
      <c r="Q2707" s="2"/>
      <c r="R2707" s="143" t="e">
        <f t="shared" si="211"/>
        <v>#DIV/0!</v>
      </c>
      <c r="S2707" s="143">
        <f t="shared" si="212"/>
        <v>0</v>
      </c>
      <c r="T2707" s="144">
        <f>IF(P2707="nio",0,IF(P2707&gt;0,VLOOKUP(K2707,'3-Productie normen'!A:W,VLOOKUP(P2707,'3-Productie normen'!$B$37:$C$59,2,FALSE),FALSE)))/VLOOKUP(B2707,'2-Kosten per locatie'!$A$11:$C$31,3,FALSE)</f>
        <v>0</v>
      </c>
      <c r="U2707" s="144">
        <f t="shared" si="213"/>
        <v>0</v>
      </c>
      <c r="V2707" s="145" t="str">
        <f>VLOOKUP(K2707,'3-Productie normen'!A:AG,29,FALSE)</f>
        <v>V</v>
      </c>
      <c r="W2707" s="145"/>
      <c r="X2707" s="146"/>
      <c r="Y2707" s="147">
        <f t="shared" si="214"/>
        <v>52.12</v>
      </c>
    </row>
    <row r="2708" spans="1:25" s="148" customFormat="1" ht="13.9" customHeight="1">
      <c r="A2708" s="137">
        <v>3562</v>
      </c>
      <c r="B2708" s="138" t="s">
        <v>3153</v>
      </c>
      <c r="C2708" s="138" t="s">
        <v>3154</v>
      </c>
      <c r="D2708" s="138"/>
      <c r="E2708" s="2">
        <v>0</v>
      </c>
      <c r="F2708" s="2" t="s">
        <v>284</v>
      </c>
      <c r="G2708" s="2" t="s">
        <v>3660</v>
      </c>
      <c r="H2708" s="2" t="s">
        <v>246</v>
      </c>
      <c r="I2708" s="139" t="s">
        <v>267</v>
      </c>
      <c r="J2708" s="139" t="s">
        <v>267</v>
      </c>
      <c r="K2708" s="139" t="s">
        <v>267</v>
      </c>
      <c r="L2708" s="139" t="s">
        <v>314</v>
      </c>
      <c r="M2708" s="140"/>
      <c r="N2708" s="141">
        <v>29.03</v>
      </c>
      <c r="O2708" s="142">
        <f t="shared" si="210"/>
        <v>2</v>
      </c>
      <c r="P2708" s="2">
        <v>2</v>
      </c>
      <c r="Q2708" s="2"/>
      <c r="R2708" s="143" t="e">
        <f t="shared" si="211"/>
        <v>#DIV/0!</v>
      </c>
      <c r="S2708" s="143">
        <f t="shared" si="212"/>
        <v>0</v>
      </c>
      <c r="T2708" s="144">
        <f>IF(P2708="nio",0,IF(P2708&gt;0,VLOOKUP(K2708,'3-Productie normen'!A:W,VLOOKUP(P2708,'3-Productie normen'!$B$37:$C$59,2,FALSE),FALSE)))/VLOOKUP(B2708,'2-Kosten per locatie'!$A$11:$C$31,3,FALSE)</f>
        <v>0</v>
      </c>
      <c r="U2708" s="144">
        <f t="shared" si="213"/>
        <v>0</v>
      </c>
      <c r="V2708" s="145" t="str">
        <f>VLOOKUP(K2708,'3-Productie normen'!A:AG,29,FALSE)</f>
        <v>V</v>
      </c>
      <c r="W2708" s="145"/>
      <c r="X2708" s="146"/>
      <c r="Y2708" s="147">
        <f t="shared" si="214"/>
        <v>58.06</v>
      </c>
    </row>
    <row r="2709" spans="1:25" s="148" customFormat="1" ht="13.9" customHeight="1">
      <c r="A2709" s="137">
        <v>3563</v>
      </c>
      <c r="B2709" s="138" t="s">
        <v>3153</v>
      </c>
      <c r="C2709" s="138" t="s">
        <v>3154</v>
      </c>
      <c r="D2709" s="138"/>
      <c r="E2709" s="2">
        <v>0</v>
      </c>
      <c r="F2709" s="2" t="s">
        <v>284</v>
      </c>
      <c r="G2709" s="2" t="s">
        <v>3661</v>
      </c>
      <c r="H2709" s="2" t="s">
        <v>3662</v>
      </c>
      <c r="I2709" s="139" t="s">
        <v>267</v>
      </c>
      <c r="J2709" s="139" t="s">
        <v>267</v>
      </c>
      <c r="K2709" s="139" t="s">
        <v>267</v>
      </c>
      <c r="L2709" s="139" t="s">
        <v>314</v>
      </c>
      <c r="M2709" s="140"/>
      <c r="N2709" s="141">
        <v>21.86</v>
      </c>
      <c r="O2709" s="142">
        <f t="shared" si="210"/>
        <v>2</v>
      </c>
      <c r="P2709" s="2">
        <v>2</v>
      </c>
      <c r="Q2709" s="2"/>
      <c r="R2709" s="143" t="e">
        <f t="shared" si="211"/>
        <v>#DIV/0!</v>
      </c>
      <c r="S2709" s="143">
        <f t="shared" si="212"/>
        <v>0</v>
      </c>
      <c r="T2709" s="144">
        <f>IF(P2709="nio",0,IF(P2709&gt;0,VLOOKUP(K2709,'3-Productie normen'!A:W,VLOOKUP(P2709,'3-Productie normen'!$B$37:$C$59,2,FALSE),FALSE)))/VLOOKUP(B2709,'2-Kosten per locatie'!$A$11:$C$31,3,FALSE)</f>
        <v>0</v>
      </c>
      <c r="U2709" s="144">
        <f t="shared" si="213"/>
        <v>0</v>
      </c>
      <c r="V2709" s="145" t="str">
        <f>VLOOKUP(K2709,'3-Productie normen'!A:AG,29,FALSE)</f>
        <v>V</v>
      </c>
      <c r="W2709" s="145"/>
      <c r="X2709" s="146"/>
      <c r="Y2709" s="147">
        <f t="shared" si="214"/>
        <v>43.72</v>
      </c>
    </row>
    <row r="2710" spans="1:25" s="148" customFormat="1" ht="13.9" customHeight="1">
      <c r="A2710" s="137">
        <v>3564</v>
      </c>
      <c r="B2710" s="138" t="s">
        <v>3153</v>
      </c>
      <c r="C2710" s="138" t="s">
        <v>3154</v>
      </c>
      <c r="D2710" s="138"/>
      <c r="E2710" s="2">
        <v>0</v>
      </c>
      <c r="F2710" s="2" t="s">
        <v>284</v>
      </c>
      <c r="G2710" s="2" t="s">
        <v>3663</v>
      </c>
      <c r="H2710" s="2" t="s">
        <v>3664</v>
      </c>
      <c r="I2710" s="139" t="s">
        <v>267</v>
      </c>
      <c r="J2710" s="139" t="s">
        <v>267</v>
      </c>
      <c r="K2710" s="139" t="s">
        <v>267</v>
      </c>
      <c r="L2710" s="139" t="s">
        <v>314</v>
      </c>
      <c r="M2710" s="140"/>
      <c r="N2710" s="141">
        <v>34.17</v>
      </c>
      <c r="O2710" s="142">
        <f t="shared" si="210"/>
        <v>2</v>
      </c>
      <c r="P2710" s="2">
        <v>2</v>
      </c>
      <c r="Q2710" s="2"/>
      <c r="R2710" s="143" t="e">
        <f t="shared" si="211"/>
        <v>#DIV/0!</v>
      </c>
      <c r="S2710" s="143">
        <f t="shared" si="212"/>
        <v>0</v>
      </c>
      <c r="T2710" s="144">
        <f>IF(P2710="nio",0,IF(P2710&gt;0,VLOOKUP(K2710,'3-Productie normen'!A:W,VLOOKUP(P2710,'3-Productie normen'!$B$37:$C$59,2,FALSE),FALSE)))/VLOOKUP(B2710,'2-Kosten per locatie'!$A$11:$C$31,3,FALSE)</f>
        <v>0</v>
      </c>
      <c r="U2710" s="144">
        <f t="shared" si="213"/>
        <v>0</v>
      </c>
      <c r="V2710" s="145" t="str">
        <f>VLOOKUP(K2710,'3-Productie normen'!A:AG,29,FALSE)</f>
        <v>V</v>
      </c>
      <c r="W2710" s="145"/>
      <c r="X2710" s="146"/>
      <c r="Y2710" s="147">
        <f t="shared" si="214"/>
        <v>68.34</v>
      </c>
    </row>
    <row r="2711" spans="1:25" s="148" customFormat="1" ht="13.9" customHeight="1">
      <c r="A2711" s="137">
        <v>3565</v>
      </c>
      <c r="B2711" s="138" t="s">
        <v>3153</v>
      </c>
      <c r="C2711" s="138" t="s">
        <v>3154</v>
      </c>
      <c r="D2711" s="138"/>
      <c r="E2711" s="2">
        <v>0</v>
      </c>
      <c r="F2711" s="2" t="s">
        <v>284</v>
      </c>
      <c r="G2711" s="2" t="s">
        <v>3665</v>
      </c>
      <c r="H2711" s="2" t="s">
        <v>3666</v>
      </c>
      <c r="I2711" s="139" t="s">
        <v>267</v>
      </c>
      <c r="J2711" s="139" t="s">
        <v>267</v>
      </c>
      <c r="K2711" s="139" t="s">
        <v>267</v>
      </c>
      <c r="L2711" s="139" t="s">
        <v>314</v>
      </c>
      <c r="M2711" s="140"/>
      <c r="N2711" s="141">
        <v>90.64</v>
      </c>
      <c r="O2711" s="142">
        <f t="shared" si="210"/>
        <v>2</v>
      </c>
      <c r="P2711" s="2">
        <v>2</v>
      </c>
      <c r="Q2711" s="2"/>
      <c r="R2711" s="143" t="e">
        <f t="shared" si="211"/>
        <v>#DIV/0!</v>
      </c>
      <c r="S2711" s="143">
        <f t="shared" si="212"/>
        <v>0</v>
      </c>
      <c r="T2711" s="144">
        <f>IF(P2711="nio",0,IF(P2711&gt;0,VLOOKUP(K2711,'3-Productie normen'!A:W,VLOOKUP(P2711,'3-Productie normen'!$B$37:$C$59,2,FALSE),FALSE)))/VLOOKUP(B2711,'2-Kosten per locatie'!$A$11:$C$31,3,FALSE)</f>
        <v>0</v>
      </c>
      <c r="U2711" s="144">
        <f t="shared" si="213"/>
        <v>0</v>
      </c>
      <c r="V2711" s="145" t="str">
        <f>VLOOKUP(K2711,'3-Productie normen'!A:AG,29,FALSE)</f>
        <v>V</v>
      </c>
      <c r="W2711" s="145"/>
      <c r="X2711" s="146"/>
      <c r="Y2711" s="147">
        <f t="shared" si="214"/>
        <v>181.28</v>
      </c>
    </row>
    <row r="2712" spans="1:25" s="148" customFormat="1" ht="13.9" customHeight="1">
      <c r="A2712" s="137">
        <v>3566</v>
      </c>
      <c r="B2712" s="138" t="s">
        <v>3153</v>
      </c>
      <c r="C2712" s="138" t="s">
        <v>3154</v>
      </c>
      <c r="D2712" s="138"/>
      <c r="E2712" s="2">
        <v>0</v>
      </c>
      <c r="F2712" s="2" t="s">
        <v>284</v>
      </c>
      <c r="G2712" s="2" t="s">
        <v>3667</v>
      </c>
      <c r="H2712" s="2" t="s">
        <v>246</v>
      </c>
      <c r="I2712" s="139" t="s">
        <v>267</v>
      </c>
      <c r="J2712" s="139" t="s">
        <v>267</v>
      </c>
      <c r="K2712" s="139" t="s">
        <v>267</v>
      </c>
      <c r="L2712" s="139" t="s">
        <v>314</v>
      </c>
      <c r="M2712" s="140"/>
      <c r="N2712" s="141">
        <v>25.77</v>
      </c>
      <c r="O2712" s="142">
        <f t="shared" si="210"/>
        <v>2</v>
      </c>
      <c r="P2712" s="2">
        <v>2</v>
      </c>
      <c r="Q2712" s="2"/>
      <c r="R2712" s="143" t="e">
        <f t="shared" si="211"/>
        <v>#DIV/0!</v>
      </c>
      <c r="S2712" s="143">
        <f t="shared" si="212"/>
        <v>0</v>
      </c>
      <c r="T2712" s="144">
        <f>IF(P2712="nio",0,IF(P2712&gt;0,VLOOKUP(K2712,'3-Productie normen'!A:W,VLOOKUP(P2712,'3-Productie normen'!$B$37:$C$59,2,FALSE),FALSE)))/VLOOKUP(B2712,'2-Kosten per locatie'!$A$11:$C$31,3,FALSE)</f>
        <v>0</v>
      </c>
      <c r="U2712" s="144">
        <f t="shared" si="213"/>
        <v>0</v>
      </c>
      <c r="V2712" s="145" t="str">
        <f>VLOOKUP(K2712,'3-Productie normen'!A:AG,29,FALSE)</f>
        <v>V</v>
      </c>
      <c r="W2712" s="145"/>
      <c r="X2712" s="146"/>
      <c r="Y2712" s="147">
        <f t="shared" si="214"/>
        <v>51.54</v>
      </c>
    </row>
    <row r="2713" spans="1:25" s="148" customFormat="1" ht="13.9" customHeight="1">
      <c r="A2713" s="137">
        <v>3567</v>
      </c>
      <c r="B2713" s="138" t="s">
        <v>3153</v>
      </c>
      <c r="C2713" s="138" t="s">
        <v>3154</v>
      </c>
      <c r="D2713" s="138"/>
      <c r="E2713" s="2">
        <v>0</v>
      </c>
      <c r="F2713" s="2" t="s">
        <v>284</v>
      </c>
      <c r="G2713" s="2" t="s">
        <v>3668</v>
      </c>
      <c r="H2713" s="2" t="s">
        <v>3669</v>
      </c>
      <c r="I2713" s="139" t="s">
        <v>350</v>
      </c>
      <c r="J2713" s="139" t="s">
        <v>3669</v>
      </c>
      <c r="K2713" s="139" t="s">
        <v>259</v>
      </c>
      <c r="L2713" s="139" t="s">
        <v>249</v>
      </c>
      <c r="M2713" s="140"/>
      <c r="N2713" s="141">
        <v>2160.6999999999998</v>
      </c>
      <c r="O2713" s="142">
        <f t="shared" si="210"/>
        <v>0</v>
      </c>
      <c r="P2713" s="2" t="s">
        <v>477</v>
      </c>
      <c r="Q2713" s="2"/>
      <c r="R2713" s="143">
        <f t="shared" si="211"/>
        <v>0</v>
      </c>
      <c r="S2713" s="143">
        <f t="shared" si="212"/>
        <v>0</v>
      </c>
      <c r="T2713" s="144">
        <f>IF(P2713="nio",0,IF(P2713&gt;0,VLOOKUP(K2713,'3-Productie normen'!A:W,VLOOKUP(P2713,'3-Productie normen'!$B$37:$C$59,2,FALSE),FALSE)))/VLOOKUP(B2713,'2-Kosten per locatie'!$A$11:$C$31,3,FALSE)</f>
        <v>0</v>
      </c>
      <c r="U2713" s="144">
        <f t="shared" si="213"/>
        <v>0</v>
      </c>
      <c r="V2713" s="145">
        <f>VLOOKUP(K2713,'3-Productie normen'!A:AG,29,FALSE)</f>
        <v>0</v>
      </c>
      <c r="W2713" s="145"/>
      <c r="X2713" s="146"/>
      <c r="Y2713" s="147">
        <f t="shared" si="214"/>
        <v>0</v>
      </c>
    </row>
    <row r="2714" spans="1:25" s="148" customFormat="1" ht="13.9" customHeight="1">
      <c r="A2714" s="137">
        <v>3568</v>
      </c>
      <c r="B2714" s="138" t="s">
        <v>3153</v>
      </c>
      <c r="C2714" s="138" t="s">
        <v>3154</v>
      </c>
      <c r="D2714" s="138"/>
      <c r="E2714" s="2">
        <v>0</v>
      </c>
      <c r="F2714" s="2" t="s">
        <v>372</v>
      </c>
      <c r="G2714" s="2" t="s">
        <v>3670</v>
      </c>
      <c r="H2714" s="2" t="s">
        <v>246</v>
      </c>
      <c r="I2714" s="139" t="s">
        <v>252</v>
      </c>
      <c r="J2714" s="139" t="s">
        <v>293</v>
      </c>
      <c r="K2714" s="139" t="s">
        <v>4571</v>
      </c>
      <c r="L2714" s="139" t="s">
        <v>298</v>
      </c>
      <c r="M2714" s="140" t="s">
        <v>8160</v>
      </c>
      <c r="N2714" s="141">
        <v>302.79000000000002</v>
      </c>
      <c r="O2714" s="142">
        <f t="shared" si="210"/>
        <v>205</v>
      </c>
      <c r="P2714" s="2">
        <v>205</v>
      </c>
      <c r="Q2714" s="2"/>
      <c r="R2714" s="143" t="e">
        <f t="shared" si="211"/>
        <v>#DIV/0!</v>
      </c>
      <c r="S2714" s="143">
        <f t="shared" si="212"/>
        <v>0</v>
      </c>
      <c r="T2714" s="144">
        <f>IF(P2714="nio",0,IF(P2714&gt;0,VLOOKUP(K2714,'3-Productie normen'!A:W,VLOOKUP(P2714,'3-Productie normen'!$B$37:$C$59,2,FALSE),FALSE)))/VLOOKUP(B2714,'2-Kosten per locatie'!$A$11:$C$31,3,FALSE)</f>
        <v>0</v>
      </c>
      <c r="U2714" s="144">
        <f t="shared" si="213"/>
        <v>0</v>
      </c>
      <c r="V2714" s="145" t="str">
        <f>VLOOKUP(K2714,'3-Productie normen'!A:AG,29,FALSE)</f>
        <v>V</v>
      </c>
      <c r="W2714" s="145"/>
      <c r="X2714" s="146"/>
      <c r="Y2714" s="147">
        <f t="shared" si="214"/>
        <v>62071.950000000004</v>
      </c>
    </row>
    <row r="2715" spans="1:25" s="148" customFormat="1" ht="13.9" customHeight="1">
      <c r="A2715" s="137">
        <v>3569</v>
      </c>
      <c r="B2715" s="138" t="s">
        <v>3153</v>
      </c>
      <c r="C2715" s="138" t="s">
        <v>3154</v>
      </c>
      <c r="D2715" s="138"/>
      <c r="E2715" s="2">
        <v>0</v>
      </c>
      <c r="F2715" s="2" t="s">
        <v>372</v>
      </c>
      <c r="G2715" s="2" t="s">
        <v>3671</v>
      </c>
      <c r="H2715" s="2" t="s">
        <v>246</v>
      </c>
      <c r="I2715" s="139" t="s">
        <v>257</v>
      </c>
      <c r="J2715" s="139" t="s">
        <v>1418</v>
      </c>
      <c r="K2715" s="139" t="s">
        <v>259</v>
      </c>
      <c r="L2715" s="139" t="s">
        <v>314</v>
      </c>
      <c r="M2715" s="140"/>
      <c r="N2715" s="141">
        <v>13.98</v>
      </c>
      <c r="O2715" s="142">
        <f t="shared" si="210"/>
        <v>0</v>
      </c>
      <c r="P2715" s="2" t="s">
        <v>477</v>
      </c>
      <c r="Q2715" s="2"/>
      <c r="R2715" s="143">
        <f t="shared" si="211"/>
        <v>0</v>
      </c>
      <c r="S2715" s="143">
        <f t="shared" si="212"/>
        <v>0</v>
      </c>
      <c r="T2715" s="144">
        <f>IF(P2715="nio",0,IF(P2715&gt;0,VLOOKUP(K2715,'3-Productie normen'!A:W,VLOOKUP(P2715,'3-Productie normen'!$B$37:$C$59,2,FALSE),FALSE)))/VLOOKUP(B2715,'2-Kosten per locatie'!$A$11:$C$31,3,FALSE)</f>
        <v>0</v>
      </c>
      <c r="U2715" s="144">
        <f t="shared" si="213"/>
        <v>0</v>
      </c>
      <c r="V2715" s="145">
        <f>VLOOKUP(K2715,'3-Productie normen'!A:AG,29,FALSE)</f>
        <v>0</v>
      </c>
      <c r="W2715" s="145"/>
      <c r="X2715" s="146"/>
      <c r="Y2715" s="147">
        <f t="shared" si="214"/>
        <v>0</v>
      </c>
    </row>
    <row r="2716" spans="1:25" s="148" customFormat="1" ht="13.9" customHeight="1">
      <c r="A2716" s="137">
        <v>3570</v>
      </c>
      <c r="B2716" s="138" t="s">
        <v>3153</v>
      </c>
      <c r="C2716" s="138" t="s">
        <v>3154</v>
      </c>
      <c r="D2716" s="138"/>
      <c r="E2716" s="2">
        <v>0</v>
      </c>
      <c r="F2716" s="2" t="s">
        <v>372</v>
      </c>
      <c r="G2716" s="2" t="s">
        <v>3672</v>
      </c>
      <c r="H2716" s="2" t="s">
        <v>3673</v>
      </c>
      <c r="I2716" s="139" t="s">
        <v>257</v>
      </c>
      <c r="J2716" s="139" t="s">
        <v>1418</v>
      </c>
      <c r="K2716" s="139" t="s">
        <v>259</v>
      </c>
      <c r="L2716" s="139" t="s">
        <v>249</v>
      </c>
      <c r="M2716" s="140"/>
      <c r="N2716" s="141">
        <v>27.03</v>
      </c>
      <c r="O2716" s="142">
        <f t="shared" si="210"/>
        <v>0</v>
      </c>
      <c r="P2716" s="2" t="s">
        <v>477</v>
      </c>
      <c r="Q2716" s="2"/>
      <c r="R2716" s="143">
        <f t="shared" si="211"/>
        <v>0</v>
      </c>
      <c r="S2716" s="143">
        <f t="shared" si="212"/>
        <v>0</v>
      </c>
      <c r="T2716" s="144">
        <f>IF(P2716="nio",0,IF(P2716&gt;0,VLOOKUP(K2716,'3-Productie normen'!A:W,VLOOKUP(P2716,'3-Productie normen'!$B$37:$C$59,2,FALSE),FALSE)))/VLOOKUP(B2716,'2-Kosten per locatie'!$A$11:$C$31,3,FALSE)</f>
        <v>0</v>
      </c>
      <c r="U2716" s="144">
        <f t="shared" si="213"/>
        <v>0</v>
      </c>
      <c r="V2716" s="145">
        <f>VLOOKUP(K2716,'3-Productie normen'!A:AG,29,FALSE)</f>
        <v>0</v>
      </c>
      <c r="W2716" s="145"/>
      <c r="X2716" s="146"/>
      <c r="Y2716" s="147">
        <f t="shared" si="214"/>
        <v>0</v>
      </c>
    </row>
    <row r="2717" spans="1:25" s="148" customFormat="1" ht="13.9" customHeight="1">
      <c r="A2717" s="137">
        <v>3571</v>
      </c>
      <c r="B2717" s="138" t="s">
        <v>3153</v>
      </c>
      <c r="C2717" s="138" t="s">
        <v>3154</v>
      </c>
      <c r="D2717" s="138"/>
      <c r="E2717" s="2">
        <v>0</v>
      </c>
      <c r="F2717" s="2" t="s">
        <v>372</v>
      </c>
      <c r="G2717" s="2" t="s">
        <v>3674</v>
      </c>
      <c r="H2717" s="2" t="s">
        <v>3675</v>
      </c>
      <c r="I2717" s="139" t="s">
        <v>3676</v>
      </c>
      <c r="J2717" s="139" t="s">
        <v>3677</v>
      </c>
      <c r="K2717" s="139" t="s">
        <v>619</v>
      </c>
      <c r="L2717" s="139" t="s">
        <v>739</v>
      </c>
      <c r="M2717" s="140"/>
      <c r="N2717" s="141">
        <v>50.66</v>
      </c>
      <c r="O2717" s="142">
        <f t="shared" si="210"/>
        <v>123</v>
      </c>
      <c r="P2717" s="2">
        <v>123</v>
      </c>
      <c r="Q2717" s="2"/>
      <c r="R2717" s="143" t="e">
        <f t="shared" si="211"/>
        <v>#DIV/0!</v>
      </c>
      <c r="S2717" s="143">
        <f t="shared" si="212"/>
        <v>0</v>
      </c>
      <c r="T2717" s="144">
        <f>IF(P2717="nio",0,IF(P2717&gt;0,VLOOKUP(K2717,'3-Productie normen'!A:W,VLOOKUP(P2717,'3-Productie normen'!$B$37:$C$59,2,FALSE),FALSE)))/VLOOKUP(B2717,'2-Kosten per locatie'!$A$11:$C$31,3,FALSE)</f>
        <v>0</v>
      </c>
      <c r="U2717" s="144">
        <f t="shared" si="213"/>
        <v>0</v>
      </c>
      <c r="V2717" s="145" t="str">
        <f>VLOOKUP(K2717,'3-Productie normen'!A:AG,29,FALSE)</f>
        <v>L</v>
      </c>
      <c r="W2717" s="145"/>
      <c r="X2717" s="146"/>
      <c r="Y2717" s="147">
        <f t="shared" si="214"/>
        <v>6231.1799999999994</v>
      </c>
    </row>
    <row r="2718" spans="1:25" s="148" customFormat="1" ht="13.9" customHeight="1">
      <c r="A2718" s="137">
        <v>3572</v>
      </c>
      <c r="B2718" s="138" t="s">
        <v>3153</v>
      </c>
      <c r="C2718" s="138" t="s">
        <v>3154</v>
      </c>
      <c r="D2718" s="138"/>
      <c r="E2718" s="2">
        <v>0</v>
      </c>
      <c r="F2718" s="2" t="s">
        <v>372</v>
      </c>
      <c r="G2718" s="2" t="s">
        <v>3674</v>
      </c>
      <c r="H2718" s="2" t="s">
        <v>3675</v>
      </c>
      <c r="I2718" s="139" t="s">
        <v>3676</v>
      </c>
      <c r="J2718" s="139" t="s">
        <v>3677</v>
      </c>
      <c r="K2718" s="139" t="s">
        <v>619</v>
      </c>
      <c r="L2718" s="139" t="s">
        <v>739</v>
      </c>
      <c r="M2718" s="140"/>
      <c r="N2718" s="141">
        <v>86.94</v>
      </c>
      <c r="O2718" s="142">
        <f t="shared" si="210"/>
        <v>123</v>
      </c>
      <c r="P2718" s="2">
        <v>123</v>
      </c>
      <c r="Q2718" s="2"/>
      <c r="R2718" s="143" t="e">
        <f t="shared" si="211"/>
        <v>#DIV/0!</v>
      </c>
      <c r="S2718" s="143">
        <f t="shared" si="212"/>
        <v>0</v>
      </c>
      <c r="T2718" s="144">
        <f>IF(P2718="nio",0,IF(P2718&gt;0,VLOOKUP(K2718,'3-Productie normen'!A:W,VLOOKUP(P2718,'3-Productie normen'!$B$37:$C$59,2,FALSE),FALSE)))/VLOOKUP(B2718,'2-Kosten per locatie'!$A$11:$C$31,3,FALSE)</f>
        <v>0</v>
      </c>
      <c r="U2718" s="144">
        <f t="shared" si="213"/>
        <v>0</v>
      </c>
      <c r="V2718" s="145" t="str">
        <f>VLOOKUP(K2718,'3-Productie normen'!A:AG,29,FALSE)</f>
        <v>L</v>
      </c>
      <c r="W2718" s="145"/>
      <c r="X2718" s="146"/>
      <c r="Y2718" s="147">
        <f t="shared" si="214"/>
        <v>10693.619999999999</v>
      </c>
    </row>
    <row r="2719" spans="1:25" s="148" customFormat="1" ht="13.9" customHeight="1">
      <c r="A2719" s="137">
        <v>3573</v>
      </c>
      <c r="B2719" s="138" t="s">
        <v>3153</v>
      </c>
      <c r="C2719" s="138" t="s">
        <v>3154</v>
      </c>
      <c r="D2719" s="138"/>
      <c r="E2719" s="2">
        <v>0</v>
      </c>
      <c r="F2719" s="2" t="s">
        <v>372</v>
      </c>
      <c r="G2719" s="2" t="s">
        <v>3674</v>
      </c>
      <c r="H2719" s="2" t="s">
        <v>3678</v>
      </c>
      <c r="I2719" s="139" t="s">
        <v>3679</v>
      </c>
      <c r="J2719" s="139" t="s">
        <v>3677</v>
      </c>
      <c r="K2719" s="139" t="s">
        <v>619</v>
      </c>
      <c r="L2719" s="139" t="s">
        <v>739</v>
      </c>
      <c r="M2719" s="140"/>
      <c r="N2719" s="141">
        <v>80</v>
      </c>
      <c r="O2719" s="142">
        <f t="shared" si="210"/>
        <v>123</v>
      </c>
      <c r="P2719" s="2">
        <v>123</v>
      </c>
      <c r="Q2719" s="2"/>
      <c r="R2719" s="143" t="e">
        <f t="shared" si="211"/>
        <v>#DIV/0!</v>
      </c>
      <c r="S2719" s="143">
        <f t="shared" si="212"/>
        <v>0</v>
      </c>
      <c r="T2719" s="144">
        <f>IF(P2719="nio",0,IF(P2719&gt;0,VLOOKUP(K2719,'3-Productie normen'!A:W,VLOOKUP(P2719,'3-Productie normen'!$B$37:$C$59,2,FALSE),FALSE)))/VLOOKUP(B2719,'2-Kosten per locatie'!$A$11:$C$31,3,FALSE)</f>
        <v>0</v>
      </c>
      <c r="U2719" s="144">
        <f t="shared" si="213"/>
        <v>0</v>
      </c>
      <c r="V2719" s="145" t="str">
        <f>VLOOKUP(K2719,'3-Productie normen'!A:AG,29,FALSE)</f>
        <v>L</v>
      </c>
      <c r="W2719" s="145"/>
      <c r="X2719" s="146"/>
      <c r="Y2719" s="147">
        <f t="shared" si="214"/>
        <v>9840</v>
      </c>
    </row>
    <row r="2720" spans="1:25" s="148" customFormat="1" ht="13.9" customHeight="1">
      <c r="A2720" s="137">
        <v>3574</v>
      </c>
      <c r="B2720" s="138" t="s">
        <v>3153</v>
      </c>
      <c r="C2720" s="138" t="s">
        <v>3154</v>
      </c>
      <c r="D2720" s="138"/>
      <c r="E2720" s="2">
        <v>0</v>
      </c>
      <c r="F2720" s="2" t="s">
        <v>372</v>
      </c>
      <c r="G2720" s="2" t="s">
        <v>3680</v>
      </c>
      <c r="H2720" s="2" t="s">
        <v>3675</v>
      </c>
      <c r="I2720" s="139" t="s">
        <v>3676</v>
      </c>
      <c r="J2720" s="139" t="s">
        <v>267</v>
      </c>
      <c r="K2720" s="139" t="s">
        <v>267</v>
      </c>
      <c r="L2720" s="139" t="s">
        <v>298</v>
      </c>
      <c r="M2720" s="140" t="s">
        <v>8160</v>
      </c>
      <c r="N2720" s="141">
        <v>10.68</v>
      </c>
      <c r="O2720" s="142">
        <f t="shared" si="210"/>
        <v>2</v>
      </c>
      <c r="P2720" s="2">
        <v>2</v>
      </c>
      <c r="Q2720" s="2"/>
      <c r="R2720" s="143" t="e">
        <f t="shared" si="211"/>
        <v>#DIV/0!</v>
      </c>
      <c r="S2720" s="143">
        <f t="shared" si="212"/>
        <v>0</v>
      </c>
      <c r="T2720" s="144">
        <f>IF(P2720="nio",0,IF(P2720&gt;0,VLOOKUP(K2720,'3-Productie normen'!A:W,VLOOKUP(P2720,'3-Productie normen'!$B$37:$C$59,2,FALSE),FALSE)))/VLOOKUP(B2720,'2-Kosten per locatie'!$A$11:$C$31,3,FALSE)</f>
        <v>0</v>
      </c>
      <c r="U2720" s="144">
        <f t="shared" si="213"/>
        <v>0</v>
      </c>
      <c r="V2720" s="145" t="str">
        <f>VLOOKUP(K2720,'3-Productie normen'!A:AG,29,FALSE)</f>
        <v>V</v>
      </c>
      <c r="W2720" s="145"/>
      <c r="X2720" s="146"/>
      <c r="Y2720" s="147">
        <f t="shared" si="214"/>
        <v>21.36</v>
      </c>
    </row>
    <row r="2721" spans="1:25" s="148" customFormat="1" ht="13.9" customHeight="1">
      <c r="A2721" s="137">
        <v>3575</v>
      </c>
      <c r="B2721" s="138" t="s">
        <v>3153</v>
      </c>
      <c r="C2721" s="138" t="s">
        <v>3154</v>
      </c>
      <c r="D2721" s="138"/>
      <c r="E2721" s="2">
        <v>0</v>
      </c>
      <c r="F2721" s="2" t="s">
        <v>372</v>
      </c>
      <c r="G2721" s="2" t="s">
        <v>3681</v>
      </c>
      <c r="H2721" s="2" t="s">
        <v>3675</v>
      </c>
      <c r="I2721" s="139" t="s">
        <v>3676</v>
      </c>
      <c r="J2721" s="139" t="s">
        <v>3677</v>
      </c>
      <c r="K2721" s="139" t="s">
        <v>619</v>
      </c>
      <c r="L2721" s="139" t="s">
        <v>739</v>
      </c>
      <c r="M2721" s="140"/>
      <c r="N2721" s="141">
        <v>142.46</v>
      </c>
      <c r="O2721" s="142">
        <f t="shared" si="210"/>
        <v>123</v>
      </c>
      <c r="P2721" s="2">
        <v>123</v>
      </c>
      <c r="Q2721" s="2"/>
      <c r="R2721" s="143" t="e">
        <f t="shared" si="211"/>
        <v>#DIV/0!</v>
      </c>
      <c r="S2721" s="143">
        <f t="shared" si="212"/>
        <v>0</v>
      </c>
      <c r="T2721" s="144">
        <f>IF(P2721="nio",0,IF(P2721&gt;0,VLOOKUP(K2721,'3-Productie normen'!A:W,VLOOKUP(P2721,'3-Productie normen'!$B$37:$C$59,2,FALSE),FALSE)))/VLOOKUP(B2721,'2-Kosten per locatie'!$A$11:$C$31,3,FALSE)</f>
        <v>0</v>
      </c>
      <c r="U2721" s="144">
        <f t="shared" si="213"/>
        <v>0</v>
      </c>
      <c r="V2721" s="145" t="str">
        <f>VLOOKUP(K2721,'3-Productie normen'!A:AG,29,FALSE)</f>
        <v>L</v>
      </c>
      <c r="W2721" s="145"/>
      <c r="X2721" s="146"/>
      <c r="Y2721" s="147">
        <f t="shared" si="214"/>
        <v>17522.580000000002</v>
      </c>
    </row>
    <row r="2722" spans="1:25" s="148" customFormat="1" ht="13.9" customHeight="1">
      <c r="A2722" s="137">
        <v>3576</v>
      </c>
      <c r="B2722" s="138" t="s">
        <v>3153</v>
      </c>
      <c r="C2722" s="138" t="s">
        <v>3154</v>
      </c>
      <c r="D2722" s="138"/>
      <c r="E2722" s="2">
        <v>0</v>
      </c>
      <c r="F2722" s="2" t="s">
        <v>372</v>
      </c>
      <c r="G2722" s="2"/>
      <c r="H2722" s="2" t="s">
        <v>3675</v>
      </c>
      <c r="I2722" s="139" t="s">
        <v>3682</v>
      </c>
      <c r="J2722" s="139" t="s">
        <v>309</v>
      </c>
      <c r="K2722" s="139" t="s">
        <v>259</v>
      </c>
      <c r="L2722" s="139" t="s">
        <v>3060</v>
      </c>
      <c r="M2722" s="140"/>
      <c r="N2722" s="141">
        <v>12</v>
      </c>
      <c r="O2722" s="142">
        <f t="shared" si="210"/>
        <v>0</v>
      </c>
      <c r="P2722" s="2" t="s">
        <v>477</v>
      </c>
      <c r="Q2722" s="2"/>
      <c r="R2722" s="143">
        <f t="shared" si="211"/>
        <v>0</v>
      </c>
      <c r="S2722" s="143">
        <f t="shared" si="212"/>
        <v>0</v>
      </c>
      <c r="T2722" s="144">
        <f>IF(P2722="nio",0,IF(P2722&gt;0,VLOOKUP(K2722,'3-Productie normen'!A:W,VLOOKUP(P2722,'3-Productie normen'!$B$37:$C$59,2,FALSE),FALSE)))/VLOOKUP(B2722,'2-Kosten per locatie'!$A$11:$C$31,3,FALSE)</f>
        <v>0</v>
      </c>
      <c r="U2722" s="144">
        <f t="shared" si="213"/>
        <v>0</v>
      </c>
      <c r="V2722" s="145">
        <f>VLOOKUP(K2722,'3-Productie normen'!A:AG,29,FALSE)</f>
        <v>0</v>
      </c>
      <c r="W2722" s="145"/>
      <c r="X2722" s="146"/>
      <c r="Y2722" s="147">
        <f t="shared" si="214"/>
        <v>0</v>
      </c>
    </row>
    <row r="2723" spans="1:25" s="148" customFormat="1" ht="13.9" customHeight="1">
      <c r="A2723" s="137">
        <v>3577</v>
      </c>
      <c r="B2723" s="138" t="s">
        <v>3153</v>
      </c>
      <c r="C2723" s="138" t="s">
        <v>3154</v>
      </c>
      <c r="D2723" s="138"/>
      <c r="E2723" s="2">
        <v>0</v>
      </c>
      <c r="F2723" s="2" t="s">
        <v>372</v>
      </c>
      <c r="G2723" s="2" t="s">
        <v>3683</v>
      </c>
      <c r="H2723" s="2" t="s">
        <v>3684</v>
      </c>
      <c r="I2723" s="139" t="s">
        <v>3685</v>
      </c>
      <c r="J2723" s="139" t="s">
        <v>277</v>
      </c>
      <c r="K2723" s="139" t="s">
        <v>478</v>
      </c>
      <c r="L2723" s="139" t="s">
        <v>1421</v>
      </c>
      <c r="M2723" s="140"/>
      <c r="N2723" s="141">
        <v>48.73</v>
      </c>
      <c r="O2723" s="142">
        <f t="shared" si="210"/>
        <v>123</v>
      </c>
      <c r="P2723" s="2">
        <v>123</v>
      </c>
      <c r="Q2723" s="2"/>
      <c r="R2723" s="143" t="e">
        <f t="shared" si="211"/>
        <v>#DIV/0!</v>
      </c>
      <c r="S2723" s="143">
        <f t="shared" si="212"/>
        <v>0</v>
      </c>
      <c r="T2723" s="144">
        <f>IF(P2723="nio",0,IF(P2723&gt;0,VLOOKUP(K2723,'3-Productie normen'!A:W,VLOOKUP(P2723,'3-Productie normen'!$B$37:$C$59,2,FALSE),FALSE)))/VLOOKUP(B2723,'2-Kosten per locatie'!$A$11:$C$31,3,FALSE)</f>
        <v>0</v>
      </c>
      <c r="U2723" s="144">
        <f t="shared" si="213"/>
        <v>0</v>
      </c>
      <c r="V2723" s="145" t="str">
        <f>VLOOKUP(K2723,'3-Productie normen'!A:AG,29,FALSE)</f>
        <v>B</v>
      </c>
      <c r="W2723" s="145"/>
      <c r="X2723" s="146"/>
      <c r="Y2723" s="147">
        <f t="shared" si="214"/>
        <v>5993.79</v>
      </c>
    </row>
    <row r="2724" spans="1:25" s="148" customFormat="1" ht="13.9" customHeight="1">
      <c r="A2724" s="137">
        <v>3578</v>
      </c>
      <c r="B2724" s="138" t="s">
        <v>3153</v>
      </c>
      <c r="C2724" s="138" t="s">
        <v>3154</v>
      </c>
      <c r="D2724" s="138"/>
      <c r="E2724" s="2">
        <v>0</v>
      </c>
      <c r="F2724" s="2" t="s">
        <v>372</v>
      </c>
      <c r="G2724" s="2" t="s">
        <v>3686</v>
      </c>
      <c r="H2724" s="2" t="s">
        <v>3687</v>
      </c>
      <c r="I2724" s="139" t="s">
        <v>3685</v>
      </c>
      <c r="J2724" s="139" t="s">
        <v>52</v>
      </c>
      <c r="K2724" s="139" t="s">
        <v>417</v>
      </c>
      <c r="L2724" s="139" t="s">
        <v>1421</v>
      </c>
      <c r="M2724" s="140"/>
      <c r="N2724" s="141">
        <v>32.97</v>
      </c>
      <c r="O2724" s="142">
        <f t="shared" si="210"/>
        <v>123</v>
      </c>
      <c r="P2724" s="2">
        <v>123</v>
      </c>
      <c r="Q2724" s="2"/>
      <c r="R2724" s="143" t="e">
        <f t="shared" si="211"/>
        <v>#DIV/0!</v>
      </c>
      <c r="S2724" s="143">
        <f t="shared" si="212"/>
        <v>0</v>
      </c>
      <c r="T2724" s="144">
        <f>IF(P2724="nio",0,IF(P2724&gt;0,VLOOKUP(K2724,'3-Productie normen'!A:W,VLOOKUP(P2724,'3-Productie normen'!$B$37:$C$59,2,FALSE),FALSE)))/VLOOKUP(B2724,'2-Kosten per locatie'!$A$11:$C$31,3,FALSE)</f>
        <v>0</v>
      </c>
      <c r="U2724" s="144">
        <f t="shared" si="213"/>
        <v>0</v>
      </c>
      <c r="V2724" s="145" t="str">
        <f>VLOOKUP(K2724,'3-Productie normen'!A:AG,29,FALSE)</f>
        <v>B</v>
      </c>
      <c r="W2724" s="145"/>
      <c r="X2724" s="146"/>
      <c r="Y2724" s="147">
        <f t="shared" si="214"/>
        <v>4055.31</v>
      </c>
    </row>
    <row r="2725" spans="1:25" s="148" customFormat="1" ht="13.9" customHeight="1">
      <c r="A2725" s="137">
        <v>3579</v>
      </c>
      <c r="B2725" s="138" t="s">
        <v>3153</v>
      </c>
      <c r="C2725" s="138" t="s">
        <v>3154</v>
      </c>
      <c r="D2725" s="138"/>
      <c r="E2725" s="2">
        <v>0</v>
      </c>
      <c r="F2725" s="2" t="s">
        <v>372</v>
      </c>
      <c r="G2725" s="2" t="s">
        <v>3688</v>
      </c>
      <c r="H2725" s="2" t="s">
        <v>3689</v>
      </c>
      <c r="I2725" s="139" t="s">
        <v>3685</v>
      </c>
      <c r="J2725" s="139" t="s">
        <v>277</v>
      </c>
      <c r="K2725" s="139" t="s">
        <v>478</v>
      </c>
      <c r="L2725" s="139" t="s">
        <v>298</v>
      </c>
      <c r="M2725" s="140" t="s">
        <v>8160</v>
      </c>
      <c r="N2725" s="141">
        <v>101.46</v>
      </c>
      <c r="O2725" s="142">
        <f t="shared" si="210"/>
        <v>123</v>
      </c>
      <c r="P2725" s="2">
        <v>123</v>
      </c>
      <c r="Q2725" s="2"/>
      <c r="R2725" s="143" t="e">
        <f t="shared" si="211"/>
        <v>#DIV/0!</v>
      </c>
      <c r="S2725" s="143">
        <f t="shared" si="212"/>
        <v>0</v>
      </c>
      <c r="T2725" s="144">
        <f>IF(P2725="nio",0,IF(P2725&gt;0,VLOOKUP(K2725,'3-Productie normen'!A:W,VLOOKUP(P2725,'3-Productie normen'!$B$37:$C$59,2,FALSE),FALSE)))/VLOOKUP(B2725,'2-Kosten per locatie'!$A$11:$C$31,3,FALSE)</f>
        <v>0</v>
      </c>
      <c r="U2725" s="144">
        <f t="shared" si="213"/>
        <v>0</v>
      </c>
      <c r="V2725" s="145" t="str">
        <f>VLOOKUP(K2725,'3-Productie normen'!A:AG,29,FALSE)</f>
        <v>B</v>
      </c>
      <c r="W2725" s="145"/>
      <c r="X2725" s="146"/>
      <c r="Y2725" s="147">
        <f t="shared" si="214"/>
        <v>12479.58</v>
      </c>
    </row>
    <row r="2726" spans="1:25" s="148" customFormat="1" ht="13.9" customHeight="1">
      <c r="A2726" s="137">
        <v>3580</v>
      </c>
      <c r="B2726" s="138" t="s">
        <v>3153</v>
      </c>
      <c r="C2726" s="138" t="s">
        <v>3154</v>
      </c>
      <c r="D2726" s="138"/>
      <c r="E2726" s="2">
        <v>0</v>
      </c>
      <c r="F2726" s="2" t="s">
        <v>372</v>
      </c>
      <c r="G2726" s="2" t="s">
        <v>3690</v>
      </c>
      <c r="H2726" s="2" t="s">
        <v>3691</v>
      </c>
      <c r="I2726" s="139" t="s">
        <v>3685</v>
      </c>
      <c r="J2726" s="139" t="s">
        <v>277</v>
      </c>
      <c r="K2726" s="139" t="s">
        <v>478</v>
      </c>
      <c r="L2726" s="139" t="s">
        <v>1421</v>
      </c>
      <c r="M2726" s="140"/>
      <c r="N2726" s="141">
        <v>18.399999999999999</v>
      </c>
      <c r="O2726" s="142">
        <f t="shared" si="210"/>
        <v>123</v>
      </c>
      <c r="P2726" s="2">
        <v>123</v>
      </c>
      <c r="Q2726" s="2"/>
      <c r="R2726" s="143" t="e">
        <f t="shared" si="211"/>
        <v>#DIV/0!</v>
      </c>
      <c r="S2726" s="143">
        <f t="shared" si="212"/>
        <v>0</v>
      </c>
      <c r="T2726" s="144">
        <f>IF(P2726="nio",0,IF(P2726&gt;0,VLOOKUP(K2726,'3-Productie normen'!A:W,VLOOKUP(P2726,'3-Productie normen'!$B$37:$C$59,2,FALSE),FALSE)))/VLOOKUP(B2726,'2-Kosten per locatie'!$A$11:$C$31,3,FALSE)</f>
        <v>0</v>
      </c>
      <c r="U2726" s="144">
        <f t="shared" si="213"/>
        <v>0</v>
      </c>
      <c r="V2726" s="145" t="str">
        <f>VLOOKUP(K2726,'3-Productie normen'!A:AG,29,FALSE)</f>
        <v>B</v>
      </c>
      <c r="W2726" s="145"/>
      <c r="X2726" s="146"/>
      <c r="Y2726" s="147">
        <f t="shared" si="214"/>
        <v>2263.1999999999998</v>
      </c>
    </row>
    <row r="2727" spans="1:25" s="148" customFormat="1" ht="13.9" customHeight="1">
      <c r="A2727" s="137">
        <v>3581</v>
      </c>
      <c r="B2727" s="138" t="s">
        <v>3153</v>
      </c>
      <c r="C2727" s="138" t="s">
        <v>3154</v>
      </c>
      <c r="D2727" s="138"/>
      <c r="E2727" s="2">
        <v>0</v>
      </c>
      <c r="F2727" s="2" t="s">
        <v>372</v>
      </c>
      <c r="G2727" s="2" t="s">
        <v>3692</v>
      </c>
      <c r="H2727" s="2" t="s">
        <v>3693</v>
      </c>
      <c r="I2727" s="139" t="s">
        <v>3685</v>
      </c>
      <c r="J2727" s="139" t="s">
        <v>277</v>
      </c>
      <c r="K2727" s="139" t="s">
        <v>478</v>
      </c>
      <c r="L2727" s="139" t="s">
        <v>1421</v>
      </c>
      <c r="M2727" s="140"/>
      <c r="N2727" s="141">
        <v>26.15</v>
      </c>
      <c r="O2727" s="142">
        <f t="shared" si="210"/>
        <v>123</v>
      </c>
      <c r="P2727" s="2">
        <v>123</v>
      </c>
      <c r="Q2727" s="2"/>
      <c r="R2727" s="143" t="e">
        <f t="shared" si="211"/>
        <v>#DIV/0!</v>
      </c>
      <c r="S2727" s="143">
        <f t="shared" si="212"/>
        <v>0</v>
      </c>
      <c r="T2727" s="144">
        <f>IF(P2727="nio",0,IF(P2727&gt;0,VLOOKUP(K2727,'3-Productie normen'!A:W,VLOOKUP(P2727,'3-Productie normen'!$B$37:$C$59,2,FALSE),FALSE)))/VLOOKUP(B2727,'2-Kosten per locatie'!$A$11:$C$31,3,FALSE)</f>
        <v>0</v>
      </c>
      <c r="U2727" s="144">
        <f t="shared" si="213"/>
        <v>0</v>
      </c>
      <c r="V2727" s="145" t="str">
        <f>VLOOKUP(K2727,'3-Productie normen'!A:AG,29,FALSE)</f>
        <v>B</v>
      </c>
      <c r="W2727" s="145"/>
      <c r="X2727" s="146"/>
      <c r="Y2727" s="147">
        <f t="shared" si="214"/>
        <v>3216.45</v>
      </c>
    </row>
    <row r="2728" spans="1:25" s="148" customFormat="1" ht="13.9" customHeight="1">
      <c r="A2728" s="137">
        <v>3582</v>
      </c>
      <c r="B2728" s="138" t="s">
        <v>3153</v>
      </c>
      <c r="C2728" s="138" t="s">
        <v>3154</v>
      </c>
      <c r="D2728" s="138"/>
      <c r="E2728" s="2">
        <v>0</v>
      </c>
      <c r="F2728" s="2" t="s">
        <v>372</v>
      </c>
      <c r="G2728" s="2" t="s">
        <v>3694</v>
      </c>
      <c r="H2728" s="2" t="s">
        <v>3695</v>
      </c>
      <c r="I2728" s="139" t="s">
        <v>3685</v>
      </c>
      <c r="J2728" s="139" t="s">
        <v>277</v>
      </c>
      <c r="K2728" s="139" t="s">
        <v>478</v>
      </c>
      <c r="L2728" s="139" t="s">
        <v>1421</v>
      </c>
      <c r="M2728" s="140"/>
      <c r="N2728" s="141">
        <v>26.09</v>
      </c>
      <c r="O2728" s="142">
        <f t="shared" si="210"/>
        <v>123</v>
      </c>
      <c r="P2728" s="2">
        <v>123</v>
      </c>
      <c r="Q2728" s="2"/>
      <c r="R2728" s="143" t="e">
        <f t="shared" si="211"/>
        <v>#DIV/0!</v>
      </c>
      <c r="S2728" s="143">
        <f t="shared" si="212"/>
        <v>0</v>
      </c>
      <c r="T2728" s="144">
        <f>IF(P2728="nio",0,IF(P2728&gt;0,VLOOKUP(K2728,'3-Productie normen'!A:W,VLOOKUP(P2728,'3-Productie normen'!$B$37:$C$59,2,FALSE),FALSE)))/VLOOKUP(B2728,'2-Kosten per locatie'!$A$11:$C$31,3,FALSE)</f>
        <v>0</v>
      </c>
      <c r="U2728" s="144">
        <f t="shared" si="213"/>
        <v>0</v>
      </c>
      <c r="V2728" s="145" t="str">
        <f>VLOOKUP(K2728,'3-Productie normen'!A:AG,29,FALSE)</f>
        <v>B</v>
      </c>
      <c r="W2728" s="145"/>
      <c r="X2728" s="146"/>
      <c r="Y2728" s="147">
        <f t="shared" si="214"/>
        <v>3209.07</v>
      </c>
    </row>
    <row r="2729" spans="1:25" s="148" customFormat="1" ht="13.9" customHeight="1">
      <c r="A2729" s="137">
        <v>3583</v>
      </c>
      <c r="B2729" s="138" t="s">
        <v>3153</v>
      </c>
      <c r="C2729" s="138" t="s">
        <v>3154</v>
      </c>
      <c r="D2729" s="138"/>
      <c r="E2729" s="2">
        <v>0</v>
      </c>
      <c r="F2729" s="2" t="s">
        <v>372</v>
      </c>
      <c r="G2729" s="2" t="s">
        <v>3696</v>
      </c>
      <c r="H2729" s="2" t="s">
        <v>3697</v>
      </c>
      <c r="I2729" s="139" t="s">
        <v>3685</v>
      </c>
      <c r="J2729" s="139" t="s">
        <v>277</v>
      </c>
      <c r="K2729" s="139" t="s">
        <v>478</v>
      </c>
      <c r="L2729" s="139" t="s">
        <v>1421</v>
      </c>
      <c r="M2729" s="140"/>
      <c r="N2729" s="141">
        <v>17.2</v>
      </c>
      <c r="O2729" s="142">
        <f t="shared" si="210"/>
        <v>123</v>
      </c>
      <c r="P2729" s="2">
        <v>123</v>
      </c>
      <c r="Q2729" s="2"/>
      <c r="R2729" s="143" t="e">
        <f t="shared" si="211"/>
        <v>#DIV/0!</v>
      </c>
      <c r="S2729" s="143">
        <f t="shared" si="212"/>
        <v>0</v>
      </c>
      <c r="T2729" s="144">
        <f>IF(P2729="nio",0,IF(P2729&gt;0,VLOOKUP(K2729,'3-Productie normen'!A:W,VLOOKUP(P2729,'3-Productie normen'!$B$37:$C$59,2,FALSE),FALSE)))/VLOOKUP(B2729,'2-Kosten per locatie'!$A$11:$C$31,3,FALSE)</f>
        <v>0</v>
      </c>
      <c r="U2729" s="144">
        <f t="shared" si="213"/>
        <v>0</v>
      </c>
      <c r="V2729" s="145" t="str">
        <f>VLOOKUP(K2729,'3-Productie normen'!A:AG,29,FALSE)</f>
        <v>B</v>
      </c>
      <c r="W2729" s="145"/>
      <c r="X2729" s="146"/>
      <c r="Y2729" s="147">
        <f t="shared" si="214"/>
        <v>2115.6</v>
      </c>
    </row>
    <row r="2730" spans="1:25" s="148" customFormat="1" ht="13.9" customHeight="1">
      <c r="A2730" s="137">
        <v>3584</v>
      </c>
      <c r="B2730" s="138" t="s">
        <v>3153</v>
      </c>
      <c r="C2730" s="138" t="s">
        <v>3154</v>
      </c>
      <c r="D2730" s="138"/>
      <c r="E2730" s="2">
        <v>0</v>
      </c>
      <c r="F2730" s="2" t="s">
        <v>372</v>
      </c>
      <c r="G2730" s="2" t="s">
        <v>3698</v>
      </c>
      <c r="H2730" s="2" t="s">
        <v>3699</v>
      </c>
      <c r="I2730" s="139" t="s">
        <v>3685</v>
      </c>
      <c r="J2730" s="139" t="s">
        <v>277</v>
      </c>
      <c r="K2730" s="139" t="s">
        <v>478</v>
      </c>
      <c r="L2730" s="139" t="s">
        <v>1421</v>
      </c>
      <c r="M2730" s="140"/>
      <c r="N2730" s="141">
        <v>34.81</v>
      </c>
      <c r="O2730" s="142">
        <f t="shared" si="210"/>
        <v>123</v>
      </c>
      <c r="P2730" s="2">
        <v>123</v>
      </c>
      <c r="Q2730" s="2"/>
      <c r="R2730" s="143" t="e">
        <f t="shared" si="211"/>
        <v>#DIV/0!</v>
      </c>
      <c r="S2730" s="143">
        <f t="shared" si="212"/>
        <v>0</v>
      </c>
      <c r="T2730" s="144">
        <f>IF(P2730="nio",0,IF(P2730&gt;0,VLOOKUP(K2730,'3-Productie normen'!A:W,VLOOKUP(P2730,'3-Productie normen'!$B$37:$C$59,2,FALSE),FALSE)))/VLOOKUP(B2730,'2-Kosten per locatie'!$A$11:$C$31,3,FALSE)</f>
        <v>0</v>
      </c>
      <c r="U2730" s="144">
        <f t="shared" si="213"/>
        <v>0</v>
      </c>
      <c r="V2730" s="145" t="str">
        <f>VLOOKUP(K2730,'3-Productie normen'!A:AG,29,FALSE)</f>
        <v>B</v>
      </c>
      <c r="W2730" s="145"/>
      <c r="X2730" s="146"/>
      <c r="Y2730" s="147">
        <f t="shared" si="214"/>
        <v>4281.63</v>
      </c>
    </row>
    <row r="2731" spans="1:25" s="148" customFormat="1" ht="13.9" customHeight="1">
      <c r="A2731" s="137">
        <v>3585</v>
      </c>
      <c r="B2731" s="138" t="s">
        <v>3153</v>
      </c>
      <c r="C2731" s="138" t="s">
        <v>3154</v>
      </c>
      <c r="D2731" s="138"/>
      <c r="E2731" s="2">
        <v>0</v>
      </c>
      <c r="F2731" s="2" t="s">
        <v>372</v>
      </c>
      <c r="G2731" s="2" t="s">
        <v>3700</v>
      </c>
      <c r="H2731" s="2" t="s">
        <v>3701</v>
      </c>
      <c r="I2731" s="139" t="s">
        <v>3685</v>
      </c>
      <c r="J2731" s="139" t="s">
        <v>277</v>
      </c>
      <c r="K2731" s="139" t="s">
        <v>478</v>
      </c>
      <c r="L2731" s="139" t="s">
        <v>298</v>
      </c>
      <c r="M2731" s="140" t="s">
        <v>8160</v>
      </c>
      <c r="N2731" s="141">
        <v>20.09</v>
      </c>
      <c r="O2731" s="142">
        <f t="shared" si="210"/>
        <v>123</v>
      </c>
      <c r="P2731" s="2">
        <v>123</v>
      </c>
      <c r="Q2731" s="2"/>
      <c r="R2731" s="143" t="e">
        <f t="shared" si="211"/>
        <v>#DIV/0!</v>
      </c>
      <c r="S2731" s="143">
        <f t="shared" si="212"/>
        <v>0</v>
      </c>
      <c r="T2731" s="144">
        <f>IF(P2731="nio",0,IF(P2731&gt;0,VLOOKUP(K2731,'3-Productie normen'!A:W,VLOOKUP(P2731,'3-Productie normen'!$B$37:$C$59,2,FALSE),FALSE)))/VLOOKUP(B2731,'2-Kosten per locatie'!$A$11:$C$31,3,FALSE)</f>
        <v>0</v>
      </c>
      <c r="U2731" s="144">
        <f t="shared" si="213"/>
        <v>0</v>
      </c>
      <c r="V2731" s="145" t="str">
        <f>VLOOKUP(K2731,'3-Productie normen'!A:AG,29,FALSE)</f>
        <v>B</v>
      </c>
      <c r="W2731" s="145"/>
      <c r="X2731" s="146"/>
      <c r="Y2731" s="147">
        <f t="shared" si="214"/>
        <v>2471.0700000000002</v>
      </c>
    </row>
    <row r="2732" spans="1:25" s="148" customFormat="1" ht="13.9" customHeight="1">
      <c r="A2732" s="137">
        <v>3586</v>
      </c>
      <c r="B2732" s="138" t="s">
        <v>3153</v>
      </c>
      <c r="C2732" s="138" t="s">
        <v>3154</v>
      </c>
      <c r="D2732" s="138"/>
      <c r="E2732" s="2">
        <v>0</v>
      </c>
      <c r="F2732" s="2" t="s">
        <v>372</v>
      </c>
      <c r="G2732" s="2" t="s">
        <v>3702</v>
      </c>
      <c r="H2732" s="2" t="s">
        <v>246</v>
      </c>
      <c r="I2732" s="139" t="s">
        <v>247</v>
      </c>
      <c r="J2732" s="139" t="s">
        <v>56</v>
      </c>
      <c r="K2732" s="139" t="s">
        <v>248</v>
      </c>
      <c r="L2732" s="139" t="s">
        <v>298</v>
      </c>
      <c r="M2732" s="140" t="s">
        <v>8160</v>
      </c>
      <c r="N2732" s="141">
        <v>47.93</v>
      </c>
      <c r="O2732" s="142">
        <f t="shared" si="210"/>
        <v>205</v>
      </c>
      <c r="P2732" s="2">
        <v>205</v>
      </c>
      <c r="Q2732" s="2"/>
      <c r="R2732" s="143" t="e">
        <f t="shared" si="211"/>
        <v>#DIV/0!</v>
      </c>
      <c r="S2732" s="143">
        <f t="shared" si="212"/>
        <v>0</v>
      </c>
      <c r="T2732" s="144">
        <f>IF(P2732="nio",0,IF(P2732&gt;0,VLOOKUP(K2732,'3-Productie normen'!A:W,VLOOKUP(P2732,'3-Productie normen'!$B$37:$C$59,2,FALSE),FALSE)))/VLOOKUP(B2732,'2-Kosten per locatie'!$A$11:$C$31,3,FALSE)</f>
        <v>0</v>
      </c>
      <c r="U2732" s="144">
        <f t="shared" si="213"/>
        <v>0</v>
      </c>
      <c r="V2732" s="145" t="str">
        <f>VLOOKUP(K2732,'3-Productie normen'!A:AG,29,FALSE)</f>
        <v>V</v>
      </c>
      <c r="W2732" s="145"/>
      <c r="X2732" s="146"/>
      <c r="Y2732" s="147">
        <f t="shared" si="214"/>
        <v>9825.65</v>
      </c>
    </row>
    <row r="2733" spans="1:25" s="148" customFormat="1" ht="13.9" customHeight="1">
      <c r="A2733" s="137">
        <v>3587</v>
      </c>
      <c r="B2733" s="138" t="s">
        <v>3153</v>
      </c>
      <c r="C2733" s="138" t="s">
        <v>3154</v>
      </c>
      <c r="D2733" s="138"/>
      <c r="E2733" s="2">
        <v>0</v>
      </c>
      <c r="F2733" s="2" t="s">
        <v>372</v>
      </c>
      <c r="G2733" s="2" t="s">
        <v>3703</v>
      </c>
      <c r="H2733" s="2" t="s">
        <v>246</v>
      </c>
      <c r="I2733" s="139" t="s">
        <v>247</v>
      </c>
      <c r="J2733" s="139" t="s">
        <v>57</v>
      </c>
      <c r="K2733" s="139" t="s">
        <v>259</v>
      </c>
      <c r="L2733" s="139" t="s">
        <v>246</v>
      </c>
      <c r="M2733" s="140"/>
      <c r="N2733" s="141">
        <v>3.32</v>
      </c>
      <c r="O2733" s="142">
        <f t="shared" si="210"/>
        <v>0</v>
      </c>
      <c r="P2733" s="2" t="s">
        <v>477</v>
      </c>
      <c r="Q2733" s="2"/>
      <c r="R2733" s="143">
        <f t="shared" si="211"/>
        <v>0</v>
      </c>
      <c r="S2733" s="143">
        <f t="shared" si="212"/>
        <v>0</v>
      </c>
      <c r="T2733" s="144">
        <f>IF(P2733="nio",0,IF(P2733&gt;0,VLOOKUP(K2733,'3-Productie normen'!A:W,VLOOKUP(P2733,'3-Productie normen'!$B$37:$C$59,2,FALSE),FALSE)))/VLOOKUP(B2733,'2-Kosten per locatie'!$A$11:$C$31,3,FALSE)</f>
        <v>0</v>
      </c>
      <c r="U2733" s="144">
        <f t="shared" si="213"/>
        <v>0</v>
      </c>
      <c r="V2733" s="145">
        <f>VLOOKUP(K2733,'3-Productie normen'!A:AG,29,FALSE)</f>
        <v>0</v>
      </c>
      <c r="W2733" s="145"/>
      <c r="X2733" s="146"/>
      <c r="Y2733" s="147">
        <f t="shared" si="214"/>
        <v>0</v>
      </c>
    </row>
    <row r="2734" spans="1:25" s="148" customFormat="1" ht="13.9" customHeight="1">
      <c r="A2734" s="137">
        <v>3588</v>
      </c>
      <c r="B2734" s="138" t="s">
        <v>3153</v>
      </c>
      <c r="C2734" s="138" t="s">
        <v>3154</v>
      </c>
      <c r="D2734" s="138"/>
      <c r="E2734" s="2">
        <v>0</v>
      </c>
      <c r="F2734" s="2" t="s">
        <v>372</v>
      </c>
      <c r="G2734" s="2" t="s">
        <v>3704</v>
      </c>
      <c r="H2734" s="2" t="s">
        <v>246</v>
      </c>
      <c r="I2734" s="139" t="s">
        <v>247</v>
      </c>
      <c r="J2734" s="139" t="s">
        <v>56</v>
      </c>
      <c r="K2734" s="139" t="s">
        <v>248</v>
      </c>
      <c r="L2734" s="139" t="s">
        <v>298</v>
      </c>
      <c r="M2734" s="140" t="s">
        <v>8160</v>
      </c>
      <c r="N2734" s="141">
        <v>21.06</v>
      </c>
      <c r="O2734" s="142">
        <f t="shared" si="210"/>
        <v>205</v>
      </c>
      <c r="P2734" s="2">
        <v>205</v>
      </c>
      <c r="Q2734" s="2"/>
      <c r="R2734" s="143" t="e">
        <f t="shared" si="211"/>
        <v>#DIV/0!</v>
      </c>
      <c r="S2734" s="143">
        <f t="shared" si="212"/>
        <v>0</v>
      </c>
      <c r="T2734" s="144">
        <f>IF(P2734="nio",0,IF(P2734&gt;0,VLOOKUP(K2734,'3-Productie normen'!A:W,VLOOKUP(P2734,'3-Productie normen'!$B$37:$C$59,2,FALSE),FALSE)))/VLOOKUP(B2734,'2-Kosten per locatie'!$A$11:$C$31,3,FALSE)</f>
        <v>0</v>
      </c>
      <c r="U2734" s="144">
        <f t="shared" si="213"/>
        <v>0</v>
      </c>
      <c r="V2734" s="145" t="str">
        <f>VLOOKUP(K2734,'3-Productie normen'!A:AG,29,FALSE)</f>
        <v>V</v>
      </c>
      <c r="W2734" s="145"/>
      <c r="X2734" s="146"/>
      <c r="Y2734" s="147">
        <f t="shared" si="214"/>
        <v>4317.3</v>
      </c>
    </row>
    <row r="2735" spans="1:25" s="148" customFormat="1" ht="13.9" customHeight="1">
      <c r="A2735" s="137">
        <v>3589</v>
      </c>
      <c r="B2735" s="138" t="s">
        <v>3153</v>
      </c>
      <c r="C2735" s="138" t="s">
        <v>3154</v>
      </c>
      <c r="D2735" s="138"/>
      <c r="E2735" s="2">
        <v>0</v>
      </c>
      <c r="F2735" s="2" t="s">
        <v>372</v>
      </c>
      <c r="G2735" s="2" t="s">
        <v>3705</v>
      </c>
      <c r="H2735" s="2" t="s">
        <v>246</v>
      </c>
      <c r="I2735" s="139" t="s">
        <v>252</v>
      </c>
      <c r="J2735" s="139" t="s">
        <v>253</v>
      </c>
      <c r="K2735" s="139" t="s">
        <v>4571</v>
      </c>
      <c r="L2735" s="139" t="s">
        <v>298</v>
      </c>
      <c r="M2735" s="140" t="s">
        <v>8160</v>
      </c>
      <c r="N2735" s="141">
        <v>92.36</v>
      </c>
      <c r="O2735" s="142">
        <f t="shared" si="210"/>
        <v>205</v>
      </c>
      <c r="P2735" s="2">
        <v>205</v>
      </c>
      <c r="Q2735" s="2"/>
      <c r="R2735" s="143" t="e">
        <f t="shared" si="211"/>
        <v>#DIV/0!</v>
      </c>
      <c r="S2735" s="143">
        <f t="shared" si="212"/>
        <v>0</v>
      </c>
      <c r="T2735" s="144">
        <f>IF(P2735="nio",0,IF(P2735&gt;0,VLOOKUP(K2735,'3-Productie normen'!A:W,VLOOKUP(P2735,'3-Productie normen'!$B$37:$C$59,2,FALSE),FALSE)))/VLOOKUP(B2735,'2-Kosten per locatie'!$A$11:$C$31,3,FALSE)</f>
        <v>0</v>
      </c>
      <c r="U2735" s="144">
        <f t="shared" si="213"/>
        <v>0</v>
      </c>
      <c r="V2735" s="145" t="str">
        <f>VLOOKUP(K2735,'3-Productie normen'!A:AG,29,FALSE)</f>
        <v>V</v>
      </c>
      <c r="W2735" s="145"/>
      <c r="X2735" s="146"/>
      <c r="Y2735" s="147">
        <f t="shared" si="214"/>
        <v>18933.8</v>
      </c>
    </row>
    <row r="2736" spans="1:25" s="148" customFormat="1" ht="13.9" customHeight="1">
      <c r="A2736" s="137">
        <v>3590</v>
      </c>
      <c r="B2736" s="138" t="s">
        <v>3153</v>
      </c>
      <c r="C2736" s="138" t="s">
        <v>3154</v>
      </c>
      <c r="D2736" s="138"/>
      <c r="E2736" s="2">
        <v>0</v>
      </c>
      <c r="F2736" s="2" t="s">
        <v>372</v>
      </c>
      <c r="G2736" s="2" t="s">
        <v>3706</v>
      </c>
      <c r="H2736" s="2" t="s">
        <v>3707</v>
      </c>
      <c r="I2736" s="139" t="s">
        <v>252</v>
      </c>
      <c r="J2736" s="139" t="s">
        <v>253</v>
      </c>
      <c r="K2736" s="139" t="s">
        <v>4571</v>
      </c>
      <c r="L2736" s="139" t="s">
        <v>298</v>
      </c>
      <c r="M2736" s="140" t="s">
        <v>8160</v>
      </c>
      <c r="N2736" s="141">
        <v>33.520000000000003</v>
      </c>
      <c r="O2736" s="142">
        <f t="shared" si="210"/>
        <v>205</v>
      </c>
      <c r="P2736" s="2">
        <v>205</v>
      </c>
      <c r="Q2736" s="2"/>
      <c r="R2736" s="143" t="e">
        <f t="shared" si="211"/>
        <v>#DIV/0!</v>
      </c>
      <c r="S2736" s="143">
        <f t="shared" si="212"/>
        <v>0</v>
      </c>
      <c r="T2736" s="144">
        <f>IF(P2736="nio",0,IF(P2736&gt;0,VLOOKUP(K2736,'3-Productie normen'!A:W,VLOOKUP(P2736,'3-Productie normen'!$B$37:$C$59,2,FALSE),FALSE)))/VLOOKUP(B2736,'2-Kosten per locatie'!$A$11:$C$31,3,FALSE)</f>
        <v>0</v>
      </c>
      <c r="U2736" s="144">
        <f t="shared" si="213"/>
        <v>0</v>
      </c>
      <c r="V2736" s="145" t="str">
        <f>VLOOKUP(K2736,'3-Productie normen'!A:AG,29,FALSE)</f>
        <v>V</v>
      </c>
      <c r="W2736" s="145"/>
      <c r="X2736" s="146"/>
      <c r="Y2736" s="147">
        <f t="shared" si="214"/>
        <v>6871.6</v>
      </c>
    </row>
    <row r="2737" spans="1:25" s="148" customFormat="1" ht="13.9" customHeight="1">
      <c r="A2737" s="137">
        <v>3591</v>
      </c>
      <c r="B2737" s="138" t="s">
        <v>3153</v>
      </c>
      <c r="C2737" s="138" t="s">
        <v>3154</v>
      </c>
      <c r="D2737" s="138"/>
      <c r="E2737" s="2">
        <v>0</v>
      </c>
      <c r="F2737" s="2" t="s">
        <v>372</v>
      </c>
      <c r="G2737" s="2" t="s">
        <v>3708</v>
      </c>
      <c r="H2737" s="2" t="s">
        <v>246</v>
      </c>
      <c r="I2737" s="139" t="s">
        <v>252</v>
      </c>
      <c r="J2737" s="139" t="s">
        <v>253</v>
      </c>
      <c r="K2737" s="139" t="s">
        <v>4571</v>
      </c>
      <c r="L2737" s="139" t="s">
        <v>298</v>
      </c>
      <c r="M2737" s="140" t="s">
        <v>8160</v>
      </c>
      <c r="N2737" s="141">
        <v>14.68</v>
      </c>
      <c r="O2737" s="142">
        <f t="shared" si="210"/>
        <v>205</v>
      </c>
      <c r="P2737" s="2">
        <v>205</v>
      </c>
      <c r="Q2737" s="2"/>
      <c r="R2737" s="143" t="e">
        <f t="shared" si="211"/>
        <v>#DIV/0!</v>
      </c>
      <c r="S2737" s="143">
        <f t="shared" si="212"/>
        <v>0</v>
      </c>
      <c r="T2737" s="144">
        <f>IF(P2737="nio",0,IF(P2737&gt;0,VLOOKUP(K2737,'3-Productie normen'!A:W,VLOOKUP(P2737,'3-Productie normen'!$B$37:$C$59,2,FALSE),FALSE)))/VLOOKUP(B2737,'2-Kosten per locatie'!$A$11:$C$31,3,FALSE)</f>
        <v>0</v>
      </c>
      <c r="U2737" s="144">
        <f t="shared" si="213"/>
        <v>0</v>
      </c>
      <c r="V2737" s="145" t="str">
        <f>VLOOKUP(K2737,'3-Productie normen'!A:AG,29,FALSE)</f>
        <v>V</v>
      </c>
      <c r="W2737" s="145"/>
      <c r="X2737" s="146"/>
      <c r="Y2737" s="147">
        <f t="shared" si="214"/>
        <v>3009.4</v>
      </c>
    </row>
    <row r="2738" spans="1:25" s="148" customFormat="1" ht="13.9" customHeight="1">
      <c r="A2738" s="137">
        <v>3592</v>
      </c>
      <c r="B2738" s="138" t="s">
        <v>3153</v>
      </c>
      <c r="C2738" s="138" t="s">
        <v>3154</v>
      </c>
      <c r="D2738" s="138"/>
      <c r="E2738" s="2">
        <v>0</v>
      </c>
      <c r="F2738" s="2" t="s">
        <v>372</v>
      </c>
      <c r="G2738" s="2" t="s">
        <v>3709</v>
      </c>
      <c r="H2738" s="2" t="s">
        <v>246</v>
      </c>
      <c r="I2738" s="139" t="s">
        <v>257</v>
      </c>
      <c r="J2738" s="139" t="s">
        <v>495</v>
      </c>
      <c r="K2738" s="139" t="s">
        <v>259</v>
      </c>
      <c r="L2738" s="139" t="s">
        <v>298</v>
      </c>
      <c r="M2738" s="140"/>
      <c r="N2738" s="141">
        <v>0.61</v>
      </c>
      <c r="O2738" s="142">
        <f t="shared" si="210"/>
        <v>0</v>
      </c>
      <c r="P2738" s="2" t="s">
        <v>477</v>
      </c>
      <c r="Q2738" s="2"/>
      <c r="R2738" s="143">
        <f t="shared" si="211"/>
        <v>0</v>
      </c>
      <c r="S2738" s="143">
        <f t="shared" si="212"/>
        <v>0</v>
      </c>
      <c r="T2738" s="144">
        <f>IF(P2738="nio",0,IF(P2738&gt;0,VLOOKUP(K2738,'3-Productie normen'!A:W,VLOOKUP(P2738,'3-Productie normen'!$B$37:$C$59,2,FALSE),FALSE)))/VLOOKUP(B2738,'2-Kosten per locatie'!$A$11:$C$31,3,FALSE)</f>
        <v>0</v>
      </c>
      <c r="U2738" s="144">
        <f t="shared" si="213"/>
        <v>0</v>
      </c>
      <c r="V2738" s="145">
        <f>VLOOKUP(K2738,'3-Productie normen'!A:AG,29,FALSE)</f>
        <v>0</v>
      </c>
      <c r="W2738" s="145"/>
      <c r="X2738" s="146"/>
      <c r="Y2738" s="147">
        <f t="shared" si="214"/>
        <v>0</v>
      </c>
    </row>
    <row r="2739" spans="1:25" s="148" customFormat="1" ht="13.9" customHeight="1">
      <c r="A2739" s="137">
        <v>3593</v>
      </c>
      <c r="B2739" s="138" t="s">
        <v>3153</v>
      </c>
      <c r="C2739" s="138" t="s">
        <v>3154</v>
      </c>
      <c r="D2739" s="138"/>
      <c r="E2739" s="2">
        <v>0</v>
      </c>
      <c r="F2739" s="2" t="s">
        <v>372</v>
      </c>
      <c r="G2739" s="2" t="s">
        <v>3710</v>
      </c>
      <c r="H2739" s="2" t="s">
        <v>246</v>
      </c>
      <c r="I2739" s="139" t="s">
        <v>257</v>
      </c>
      <c r="J2739" s="139" t="s">
        <v>381</v>
      </c>
      <c r="K2739" s="139" t="s">
        <v>259</v>
      </c>
      <c r="L2739" s="139" t="s">
        <v>298</v>
      </c>
      <c r="M2739" s="140"/>
      <c r="N2739" s="141">
        <v>13.29</v>
      </c>
      <c r="O2739" s="142">
        <f t="shared" si="210"/>
        <v>0</v>
      </c>
      <c r="P2739" s="2" t="s">
        <v>477</v>
      </c>
      <c r="Q2739" s="2"/>
      <c r="R2739" s="143">
        <f t="shared" si="211"/>
        <v>0</v>
      </c>
      <c r="S2739" s="143">
        <f t="shared" si="212"/>
        <v>0</v>
      </c>
      <c r="T2739" s="144">
        <f>IF(P2739="nio",0,IF(P2739&gt;0,VLOOKUP(K2739,'3-Productie normen'!A:W,VLOOKUP(P2739,'3-Productie normen'!$B$37:$C$59,2,FALSE),FALSE)))/VLOOKUP(B2739,'2-Kosten per locatie'!$A$11:$C$31,3,FALSE)</f>
        <v>0</v>
      </c>
      <c r="U2739" s="144">
        <f t="shared" si="213"/>
        <v>0</v>
      </c>
      <c r="V2739" s="145">
        <f>VLOOKUP(K2739,'3-Productie normen'!A:AG,29,FALSE)</f>
        <v>0</v>
      </c>
      <c r="W2739" s="145"/>
      <c r="X2739" s="146"/>
      <c r="Y2739" s="147">
        <f t="shared" si="214"/>
        <v>0</v>
      </c>
    </row>
    <row r="2740" spans="1:25" s="148" customFormat="1" ht="13.9" customHeight="1">
      <c r="A2740" s="137">
        <v>3594</v>
      </c>
      <c r="B2740" s="138" t="s">
        <v>3153</v>
      </c>
      <c r="C2740" s="138" t="s">
        <v>3154</v>
      </c>
      <c r="D2740" s="138"/>
      <c r="E2740" s="2">
        <v>0</v>
      </c>
      <c r="F2740" s="2" t="s">
        <v>372</v>
      </c>
      <c r="G2740" s="2" t="s">
        <v>3711</v>
      </c>
      <c r="H2740" s="2" t="s">
        <v>246</v>
      </c>
      <c r="I2740" s="139" t="s">
        <v>257</v>
      </c>
      <c r="J2740" s="139" t="s">
        <v>318</v>
      </c>
      <c r="K2740" s="139" t="s">
        <v>259</v>
      </c>
      <c r="L2740" s="139" t="s">
        <v>298</v>
      </c>
      <c r="M2740" s="140"/>
      <c r="N2740" s="141">
        <v>0.41</v>
      </c>
      <c r="O2740" s="142">
        <f t="shared" ref="O2740:O2803" si="215">SUM(P2740:Q2740)</f>
        <v>0</v>
      </c>
      <c r="P2740" s="2" t="s">
        <v>477</v>
      </c>
      <c r="Q2740" s="2"/>
      <c r="R2740" s="143">
        <f t="shared" ref="R2740:R2803" si="216">IF(P2740="nio",0,IF(P2740&gt;0,P2740*N2740/T2740,0))</f>
        <v>0</v>
      </c>
      <c r="S2740" s="143">
        <f t="shared" ref="S2740:S2803" si="217">IF(Q2740&gt;0,Q2740*N2740/U2740,0)</f>
        <v>0</v>
      </c>
      <c r="T2740" s="144">
        <f>IF(P2740="nio",0,IF(P2740&gt;0,VLOOKUP(K2740,'3-Productie normen'!A:W,VLOOKUP(P2740,'3-Productie normen'!$B$37:$C$59,2,FALSE),FALSE)))/VLOOKUP(B2740,'2-Kosten per locatie'!$A$11:$C$31,3,FALSE)</f>
        <v>0</v>
      </c>
      <c r="U2740" s="144">
        <f t="shared" ref="U2740:U2803" si="218">IF(Q2740&gt;0,T2740*$U$8,0)</f>
        <v>0</v>
      </c>
      <c r="V2740" s="145">
        <f>VLOOKUP(K2740,'3-Productie normen'!A:AG,29,FALSE)</f>
        <v>0</v>
      </c>
      <c r="W2740" s="145"/>
      <c r="X2740" s="146"/>
      <c r="Y2740" s="147">
        <f t="shared" ref="Y2740:Y2803" si="219">O2740*N2740</f>
        <v>0</v>
      </c>
    </row>
    <row r="2741" spans="1:25" s="148" customFormat="1" ht="13.9" customHeight="1">
      <c r="A2741" s="137">
        <v>3595</v>
      </c>
      <c r="B2741" s="138" t="s">
        <v>3153</v>
      </c>
      <c r="C2741" s="138" t="s">
        <v>3154</v>
      </c>
      <c r="D2741" s="138"/>
      <c r="E2741" s="2">
        <v>0</v>
      </c>
      <c r="F2741" s="2" t="s">
        <v>372</v>
      </c>
      <c r="G2741" s="2" t="s">
        <v>3712</v>
      </c>
      <c r="H2741" s="2" t="s">
        <v>246</v>
      </c>
      <c r="I2741" s="139" t="s">
        <v>257</v>
      </c>
      <c r="J2741" s="139" t="s">
        <v>318</v>
      </c>
      <c r="K2741" s="139" t="s">
        <v>259</v>
      </c>
      <c r="L2741" s="139" t="s">
        <v>246</v>
      </c>
      <c r="M2741" s="140"/>
      <c r="N2741" s="141">
        <v>0.4</v>
      </c>
      <c r="O2741" s="142">
        <f t="shared" si="215"/>
        <v>0</v>
      </c>
      <c r="P2741" s="2" t="s">
        <v>477</v>
      </c>
      <c r="Q2741" s="2"/>
      <c r="R2741" s="143">
        <f t="shared" si="216"/>
        <v>0</v>
      </c>
      <c r="S2741" s="143">
        <f t="shared" si="217"/>
        <v>0</v>
      </c>
      <c r="T2741" s="144">
        <f>IF(P2741="nio",0,IF(P2741&gt;0,VLOOKUP(K2741,'3-Productie normen'!A:W,VLOOKUP(P2741,'3-Productie normen'!$B$37:$C$59,2,FALSE),FALSE)))/VLOOKUP(B2741,'2-Kosten per locatie'!$A$11:$C$31,3,FALSE)</f>
        <v>0</v>
      </c>
      <c r="U2741" s="144">
        <f t="shared" si="218"/>
        <v>0</v>
      </c>
      <c r="V2741" s="145">
        <f>VLOOKUP(K2741,'3-Productie normen'!A:AG,29,FALSE)</f>
        <v>0</v>
      </c>
      <c r="W2741" s="145"/>
      <c r="X2741" s="146"/>
      <c r="Y2741" s="147">
        <f t="shared" si="219"/>
        <v>0</v>
      </c>
    </row>
    <row r="2742" spans="1:25" s="148" customFormat="1" ht="13.9" customHeight="1">
      <c r="A2742" s="137">
        <v>3596</v>
      </c>
      <c r="B2742" s="138" t="s">
        <v>3153</v>
      </c>
      <c r="C2742" s="138" t="s">
        <v>3154</v>
      </c>
      <c r="D2742" s="138"/>
      <c r="E2742" s="2">
        <v>0</v>
      </c>
      <c r="F2742" s="2" t="s">
        <v>372</v>
      </c>
      <c r="G2742" s="2" t="s">
        <v>3713</v>
      </c>
      <c r="H2742" s="2" t="s">
        <v>246</v>
      </c>
      <c r="I2742" s="139" t="s">
        <v>46</v>
      </c>
      <c r="J2742" s="139" t="s">
        <v>320</v>
      </c>
      <c r="K2742" s="139" t="s">
        <v>321</v>
      </c>
      <c r="L2742" s="139" t="s">
        <v>246</v>
      </c>
      <c r="M2742" s="140"/>
      <c r="N2742" s="141">
        <v>11.54</v>
      </c>
      <c r="O2742" s="142">
        <f t="shared" si="215"/>
        <v>410</v>
      </c>
      <c r="P2742" s="2">
        <v>205</v>
      </c>
      <c r="Q2742" s="2">
        <v>205</v>
      </c>
      <c r="R2742" s="143" t="e">
        <f t="shared" si="216"/>
        <v>#DIV/0!</v>
      </c>
      <c r="S2742" s="143" t="e">
        <f t="shared" si="217"/>
        <v>#DIV/0!</v>
      </c>
      <c r="T2742" s="144">
        <f>IF(P2742="nio",0,IF(P2742&gt;0,VLOOKUP(K2742,'3-Productie normen'!A:W,VLOOKUP(P2742,'3-Productie normen'!$B$37:$C$59,2,FALSE),FALSE)))/VLOOKUP(B2742,'2-Kosten per locatie'!$A$11:$C$31,3,FALSE)</f>
        <v>0</v>
      </c>
      <c r="U2742" s="144">
        <f t="shared" si="218"/>
        <v>0</v>
      </c>
      <c r="V2742" s="145" t="str">
        <f>VLOOKUP(K2742,'3-Productie normen'!A:AG,29,FALSE)</f>
        <v>S</v>
      </c>
      <c r="W2742" s="145"/>
      <c r="X2742" s="146"/>
      <c r="Y2742" s="147">
        <f t="shared" si="219"/>
        <v>4731.3999999999996</v>
      </c>
    </row>
    <row r="2743" spans="1:25" s="148" customFormat="1" ht="13.9" customHeight="1">
      <c r="A2743" s="137">
        <v>3597</v>
      </c>
      <c r="B2743" s="138" t="s">
        <v>3153</v>
      </c>
      <c r="C2743" s="138" t="s">
        <v>3154</v>
      </c>
      <c r="D2743" s="138"/>
      <c r="E2743" s="2">
        <v>0</v>
      </c>
      <c r="F2743" s="2" t="s">
        <v>372</v>
      </c>
      <c r="G2743" s="2" t="s">
        <v>3714</v>
      </c>
      <c r="H2743" s="2" t="s">
        <v>246</v>
      </c>
      <c r="I2743" s="139" t="s">
        <v>46</v>
      </c>
      <c r="J2743" s="139" t="s">
        <v>323</v>
      </c>
      <c r="K2743" s="139" t="s">
        <v>321</v>
      </c>
      <c r="L2743" s="139" t="s">
        <v>3466</v>
      </c>
      <c r="M2743" s="140"/>
      <c r="N2743" s="141">
        <v>0.98</v>
      </c>
      <c r="O2743" s="142">
        <f t="shared" si="215"/>
        <v>410</v>
      </c>
      <c r="P2743" s="2">
        <v>205</v>
      </c>
      <c r="Q2743" s="2">
        <v>205</v>
      </c>
      <c r="R2743" s="143" t="e">
        <f t="shared" si="216"/>
        <v>#DIV/0!</v>
      </c>
      <c r="S2743" s="143" t="e">
        <f t="shared" si="217"/>
        <v>#DIV/0!</v>
      </c>
      <c r="T2743" s="144">
        <f>IF(P2743="nio",0,IF(P2743&gt;0,VLOOKUP(K2743,'3-Productie normen'!A:W,VLOOKUP(P2743,'3-Productie normen'!$B$37:$C$59,2,FALSE),FALSE)))/VLOOKUP(B2743,'2-Kosten per locatie'!$A$11:$C$31,3,FALSE)</f>
        <v>0</v>
      </c>
      <c r="U2743" s="144">
        <f t="shared" si="218"/>
        <v>0</v>
      </c>
      <c r="V2743" s="145" t="str">
        <f>VLOOKUP(K2743,'3-Productie normen'!A:AG,29,FALSE)</f>
        <v>S</v>
      </c>
      <c r="W2743" s="145"/>
      <c r="X2743" s="146"/>
      <c r="Y2743" s="147">
        <f t="shared" si="219"/>
        <v>401.8</v>
      </c>
    </row>
    <row r="2744" spans="1:25" s="148" customFormat="1" ht="13.9" customHeight="1">
      <c r="A2744" s="137">
        <v>3598</v>
      </c>
      <c r="B2744" s="138" t="s">
        <v>3153</v>
      </c>
      <c r="C2744" s="138" t="s">
        <v>3154</v>
      </c>
      <c r="D2744" s="138"/>
      <c r="E2744" s="2">
        <v>0</v>
      </c>
      <c r="F2744" s="2" t="s">
        <v>372</v>
      </c>
      <c r="G2744" s="2" t="s">
        <v>3715</v>
      </c>
      <c r="H2744" s="2" t="s">
        <v>246</v>
      </c>
      <c r="I2744" s="139" t="s">
        <v>46</v>
      </c>
      <c r="J2744" s="139" t="s">
        <v>323</v>
      </c>
      <c r="K2744" s="139" t="s">
        <v>321</v>
      </c>
      <c r="L2744" s="139" t="s">
        <v>3466</v>
      </c>
      <c r="M2744" s="140"/>
      <c r="N2744" s="141">
        <v>0.98</v>
      </c>
      <c r="O2744" s="142">
        <f t="shared" si="215"/>
        <v>410</v>
      </c>
      <c r="P2744" s="2">
        <v>205</v>
      </c>
      <c r="Q2744" s="2">
        <v>205</v>
      </c>
      <c r="R2744" s="143" t="e">
        <f t="shared" si="216"/>
        <v>#DIV/0!</v>
      </c>
      <c r="S2744" s="143" t="e">
        <f t="shared" si="217"/>
        <v>#DIV/0!</v>
      </c>
      <c r="T2744" s="144">
        <f>IF(P2744="nio",0,IF(P2744&gt;0,VLOOKUP(K2744,'3-Productie normen'!A:W,VLOOKUP(P2744,'3-Productie normen'!$B$37:$C$59,2,FALSE),FALSE)))/VLOOKUP(B2744,'2-Kosten per locatie'!$A$11:$C$31,3,FALSE)</f>
        <v>0</v>
      </c>
      <c r="U2744" s="144">
        <f t="shared" si="218"/>
        <v>0</v>
      </c>
      <c r="V2744" s="145" t="str">
        <f>VLOOKUP(K2744,'3-Productie normen'!A:AG,29,FALSE)</f>
        <v>S</v>
      </c>
      <c r="W2744" s="145"/>
      <c r="X2744" s="146"/>
      <c r="Y2744" s="147">
        <f t="shared" si="219"/>
        <v>401.8</v>
      </c>
    </row>
    <row r="2745" spans="1:25" s="148" customFormat="1" ht="13.9" customHeight="1">
      <c r="A2745" s="137">
        <v>3599</v>
      </c>
      <c r="B2745" s="138" t="s">
        <v>3153</v>
      </c>
      <c r="C2745" s="138" t="s">
        <v>3154</v>
      </c>
      <c r="D2745" s="138"/>
      <c r="E2745" s="2">
        <v>0</v>
      </c>
      <c r="F2745" s="2" t="s">
        <v>372</v>
      </c>
      <c r="G2745" s="2" t="s">
        <v>3716</v>
      </c>
      <c r="H2745" s="2" t="s">
        <v>246</v>
      </c>
      <c r="I2745" s="139" t="s">
        <v>46</v>
      </c>
      <c r="J2745" s="139" t="s">
        <v>313</v>
      </c>
      <c r="K2745" s="139" t="s">
        <v>259</v>
      </c>
      <c r="L2745" s="139" t="s">
        <v>3466</v>
      </c>
      <c r="M2745" s="140"/>
      <c r="N2745" s="141">
        <v>4.38</v>
      </c>
      <c r="O2745" s="142">
        <f t="shared" si="215"/>
        <v>0</v>
      </c>
      <c r="P2745" s="2" t="s">
        <v>477</v>
      </c>
      <c r="Q2745" s="2"/>
      <c r="R2745" s="143">
        <f t="shared" si="216"/>
        <v>0</v>
      </c>
      <c r="S2745" s="143">
        <f t="shared" si="217"/>
        <v>0</v>
      </c>
      <c r="T2745" s="144">
        <f>IF(P2745="nio",0,IF(P2745&gt;0,VLOOKUP(K2745,'3-Productie normen'!A:W,VLOOKUP(P2745,'3-Productie normen'!$B$37:$C$59,2,FALSE),FALSE)))/VLOOKUP(B2745,'2-Kosten per locatie'!$A$11:$C$31,3,FALSE)</f>
        <v>0</v>
      </c>
      <c r="U2745" s="144">
        <f t="shared" si="218"/>
        <v>0</v>
      </c>
      <c r="V2745" s="145">
        <f>VLOOKUP(K2745,'3-Productie normen'!A:AG,29,FALSE)</f>
        <v>0</v>
      </c>
      <c r="W2745" s="145"/>
      <c r="X2745" s="146"/>
      <c r="Y2745" s="147">
        <f t="shared" si="219"/>
        <v>0</v>
      </c>
    </row>
    <row r="2746" spans="1:25" s="148" customFormat="1" ht="13.9" customHeight="1">
      <c r="A2746" s="137">
        <v>3600</v>
      </c>
      <c r="B2746" s="138" t="s">
        <v>3153</v>
      </c>
      <c r="C2746" s="138" t="s">
        <v>3154</v>
      </c>
      <c r="D2746" s="138"/>
      <c r="E2746" s="2">
        <v>0</v>
      </c>
      <c r="F2746" s="2" t="s">
        <v>372</v>
      </c>
      <c r="G2746" s="2" t="s">
        <v>3717</v>
      </c>
      <c r="H2746" s="2" t="s">
        <v>246</v>
      </c>
      <c r="I2746" s="139" t="s">
        <v>46</v>
      </c>
      <c r="J2746" s="139" t="s">
        <v>320</v>
      </c>
      <c r="K2746" s="139" t="s">
        <v>321</v>
      </c>
      <c r="L2746" s="139" t="s">
        <v>1331</v>
      </c>
      <c r="M2746" s="140"/>
      <c r="N2746" s="141">
        <v>8.5299999999999994</v>
      </c>
      <c r="O2746" s="142">
        <f t="shared" si="215"/>
        <v>410</v>
      </c>
      <c r="P2746" s="2">
        <v>205</v>
      </c>
      <c r="Q2746" s="2">
        <v>205</v>
      </c>
      <c r="R2746" s="143" t="e">
        <f t="shared" si="216"/>
        <v>#DIV/0!</v>
      </c>
      <c r="S2746" s="143" t="e">
        <f t="shared" si="217"/>
        <v>#DIV/0!</v>
      </c>
      <c r="T2746" s="144">
        <f>IF(P2746="nio",0,IF(P2746&gt;0,VLOOKUP(K2746,'3-Productie normen'!A:W,VLOOKUP(P2746,'3-Productie normen'!$B$37:$C$59,2,FALSE),FALSE)))/VLOOKUP(B2746,'2-Kosten per locatie'!$A$11:$C$31,3,FALSE)</f>
        <v>0</v>
      </c>
      <c r="U2746" s="144">
        <f t="shared" si="218"/>
        <v>0</v>
      </c>
      <c r="V2746" s="145" t="str">
        <f>VLOOKUP(K2746,'3-Productie normen'!A:AG,29,FALSE)</f>
        <v>S</v>
      </c>
      <c r="W2746" s="145"/>
      <c r="X2746" s="146"/>
      <c r="Y2746" s="147">
        <f t="shared" si="219"/>
        <v>3497.2999999999997</v>
      </c>
    </row>
    <row r="2747" spans="1:25" s="148" customFormat="1" ht="13.9" customHeight="1">
      <c r="A2747" s="137">
        <v>3601</v>
      </c>
      <c r="B2747" s="138" t="s">
        <v>3153</v>
      </c>
      <c r="C2747" s="138" t="s">
        <v>3154</v>
      </c>
      <c r="D2747" s="138"/>
      <c r="E2747" s="2">
        <v>0</v>
      </c>
      <c r="F2747" s="2" t="s">
        <v>372</v>
      </c>
      <c r="G2747" s="2" t="s">
        <v>3718</v>
      </c>
      <c r="H2747" s="2" t="s">
        <v>246</v>
      </c>
      <c r="I2747" s="139" t="s">
        <v>46</v>
      </c>
      <c r="J2747" s="139" t="s">
        <v>323</v>
      </c>
      <c r="K2747" s="139" t="s">
        <v>321</v>
      </c>
      <c r="L2747" s="139" t="s">
        <v>3466</v>
      </c>
      <c r="M2747" s="140"/>
      <c r="N2747" s="141">
        <v>0.98</v>
      </c>
      <c r="O2747" s="142">
        <f t="shared" si="215"/>
        <v>410</v>
      </c>
      <c r="P2747" s="2">
        <v>205</v>
      </c>
      <c r="Q2747" s="2">
        <v>205</v>
      </c>
      <c r="R2747" s="143" t="e">
        <f t="shared" si="216"/>
        <v>#DIV/0!</v>
      </c>
      <c r="S2747" s="143" t="e">
        <f t="shared" si="217"/>
        <v>#DIV/0!</v>
      </c>
      <c r="T2747" s="144">
        <f>IF(P2747="nio",0,IF(P2747&gt;0,VLOOKUP(K2747,'3-Productie normen'!A:W,VLOOKUP(P2747,'3-Productie normen'!$B$37:$C$59,2,FALSE),FALSE)))/VLOOKUP(B2747,'2-Kosten per locatie'!$A$11:$C$31,3,FALSE)</f>
        <v>0</v>
      </c>
      <c r="U2747" s="144">
        <f t="shared" si="218"/>
        <v>0</v>
      </c>
      <c r="V2747" s="145" t="str">
        <f>VLOOKUP(K2747,'3-Productie normen'!A:AG,29,FALSE)</f>
        <v>S</v>
      </c>
      <c r="W2747" s="145"/>
      <c r="X2747" s="146"/>
      <c r="Y2747" s="147">
        <f t="shared" si="219"/>
        <v>401.8</v>
      </c>
    </row>
    <row r="2748" spans="1:25" s="148" customFormat="1" ht="13.9" customHeight="1">
      <c r="A2748" s="137">
        <v>3602</v>
      </c>
      <c r="B2748" s="138" t="s">
        <v>3153</v>
      </c>
      <c r="C2748" s="138" t="s">
        <v>3154</v>
      </c>
      <c r="D2748" s="138"/>
      <c r="E2748" s="2">
        <v>0</v>
      </c>
      <c r="F2748" s="2" t="s">
        <v>372</v>
      </c>
      <c r="G2748" s="2" t="s">
        <v>3719</v>
      </c>
      <c r="H2748" s="2" t="s">
        <v>246</v>
      </c>
      <c r="I2748" s="139" t="s">
        <v>46</v>
      </c>
      <c r="J2748" s="139" t="s">
        <v>323</v>
      </c>
      <c r="K2748" s="139" t="s">
        <v>321</v>
      </c>
      <c r="L2748" s="139" t="s">
        <v>3466</v>
      </c>
      <c r="M2748" s="140"/>
      <c r="N2748" s="141">
        <v>0.98</v>
      </c>
      <c r="O2748" s="142">
        <f t="shared" si="215"/>
        <v>410</v>
      </c>
      <c r="P2748" s="2">
        <v>205</v>
      </c>
      <c r="Q2748" s="2">
        <v>205</v>
      </c>
      <c r="R2748" s="143" t="e">
        <f t="shared" si="216"/>
        <v>#DIV/0!</v>
      </c>
      <c r="S2748" s="143" t="e">
        <f t="shared" si="217"/>
        <v>#DIV/0!</v>
      </c>
      <c r="T2748" s="144">
        <f>IF(P2748="nio",0,IF(P2748&gt;0,VLOOKUP(K2748,'3-Productie normen'!A:W,VLOOKUP(P2748,'3-Productie normen'!$B$37:$C$59,2,FALSE),FALSE)))/VLOOKUP(B2748,'2-Kosten per locatie'!$A$11:$C$31,3,FALSE)</f>
        <v>0</v>
      </c>
      <c r="U2748" s="144">
        <f t="shared" si="218"/>
        <v>0</v>
      </c>
      <c r="V2748" s="145" t="str">
        <f>VLOOKUP(K2748,'3-Productie normen'!A:AG,29,FALSE)</f>
        <v>S</v>
      </c>
      <c r="W2748" s="145"/>
      <c r="X2748" s="146"/>
      <c r="Y2748" s="147">
        <f t="shared" si="219"/>
        <v>401.8</v>
      </c>
    </row>
    <row r="2749" spans="1:25" s="148" customFormat="1" ht="13.9" customHeight="1">
      <c r="A2749" s="137">
        <v>3603</v>
      </c>
      <c r="B2749" s="138" t="s">
        <v>3153</v>
      </c>
      <c r="C2749" s="138" t="s">
        <v>3154</v>
      </c>
      <c r="D2749" s="138"/>
      <c r="E2749" s="2">
        <v>0</v>
      </c>
      <c r="F2749" s="2" t="s">
        <v>372</v>
      </c>
      <c r="G2749" s="2" t="s">
        <v>3720</v>
      </c>
      <c r="H2749" s="2" t="s">
        <v>246</v>
      </c>
      <c r="I2749" s="139" t="s">
        <v>46</v>
      </c>
      <c r="J2749" s="139" t="s">
        <v>323</v>
      </c>
      <c r="K2749" s="139" t="s">
        <v>321</v>
      </c>
      <c r="L2749" s="139" t="s">
        <v>3466</v>
      </c>
      <c r="M2749" s="140"/>
      <c r="N2749" s="141">
        <v>0.98</v>
      </c>
      <c r="O2749" s="142">
        <f t="shared" si="215"/>
        <v>410</v>
      </c>
      <c r="P2749" s="2">
        <v>205</v>
      </c>
      <c r="Q2749" s="2">
        <v>205</v>
      </c>
      <c r="R2749" s="143" t="e">
        <f t="shared" si="216"/>
        <v>#DIV/0!</v>
      </c>
      <c r="S2749" s="143" t="e">
        <f t="shared" si="217"/>
        <v>#DIV/0!</v>
      </c>
      <c r="T2749" s="144">
        <f>IF(P2749="nio",0,IF(P2749&gt;0,VLOOKUP(K2749,'3-Productie normen'!A:W,VLOOKUP(P2749,'3-Productie normen'!$B$37:$C$59,2,FALSE),FALSE)))/VLOOKUP(B2749,'2-Kosten per locatie'!$A$11:$C$31,3,FALSE)</f>
        <v>0</v>
      </c>
      <c r="U2749" s="144">
        <f t="shared" si="218"/>
        <v>0</v>
      </c>
      <c r="V2749" s="145" t="str">
        <f>VLOOKUP(K2749,'3-Productie normen'!A:AG,29,FALSE)</f>
        <v>S</v>
      </c>
      <c r="W2749" s="145"/>
      <c r="X2749" s="146"/>
      <c r="Y2749" s="147">
        <f t="shared" si="219"/>
        <v>401.8</v>
      </c>
    </row>
    <row r="2750" spans="1:25" s="148" customFormat="1" ht="13.9" customHeight="1">
      <c r="A2750" s="137">
        <v>3604</v>
      </c>
      <c r="B2750" s="138" t="s">
        <v>3153</v>
      </c>
      <c r="C2750" s="138" t="s">
        <v>3154</v>
      </c>
      <c r="D2750" s="138"/>
      <c r="E2750" s="2">
        <v>0</v>
      </c>
      <c r="F2750" s="2" t="s">
        <v>372</v>
      </c>
      <c r="G2750" s="2" t="s">
        <v>3721</v>
      </c>
      <c r="H2750" s="2" t="s">
        <v>246</v>
      </c>
      <c r="I2750" s="139" t="s">
        <v>46</v>
      </c>
      <c r="J2750" s="139" t="s">
        <v>323</v>
      </c>
      <c r="K2750" s="139" t="s">
        <v>321</v>
      </c>
      <c r="L2750" s="139" t="s">
        <v>3466</v>
      </c>
      <c r="M2750" s="140"/>
      <c r="N2750" s="141">
        <v>0.98</v>
      </c>
      <c r="O2750" s="142">
        <f t="shared" si="215"/>
        <v>410</v>
      </c>
      <c r="P2750" s="2">
        <v>205</v>
      </c>
      <c r="Q2750" s="2">
        <v>205</v>
      </c>
      <c r="R2750" s="143" t="e">
        <f t="shared" si="216"/>
        <v>#DIV/0!</v>
      </c>
      <c r="S2750" s="143" t="e">
        <f t="shared" si="217"/>
        <v>#DIV/0!</v>
      </c>
      <c r="T2750" s="144">
        <f>IF(P2750="nio",0,IF(P2750&gt;0,VLOOKUP(K2750,'3-Productie normen'!A:W,VLOOKUP(P2750,'3-Productie normen'!$B$37:$C$59,2,FALSE),FALSE)))/VLOOKUP(B2750,'2-Kosten per locatie'!$A$11:$C$31,3,FALSE)</f>
        <v>0</v>
      </c>
      <c r="U2750" s="144">
        <f t="shared" si="218"/>
        <v>0</v>
      </c>
      <c r="V2750" s="145" t="str">
        <f>VLOOKUP(K2750,'3-Productie normen'!A:AG,29,FALSE)</f>
        <v>S</v>
      </c>
      <c r="W2750" s="145"/>
      <c r="X2750" s="146"/>
      <c r="Y2750" s="147">
        <f t="shared" si="219"/>
        <v>401.8</v>
      </c>
    </row>
    <row r="2751" spans="1:25" s="148" customFormat="1" ht="13.9" customHeight="1">
      <c r="A2751" s="137">
        <v>3605</v>
      </c>
      <c r="B2751" s="138" t="s">
        <v>3153</v>
      </c>
      <c r="C2751" s="138" t="s">
        <v>3154</v>
      </c>
      <c r="D2751" s="138"/>
      <c r="E2751" s="2">
        <v>0</v>
      </c>
      <c r="F2751" s="2" t="s">
        <v>372</v>
      </c>
      <c r="G2751" s="2" t="s">
        <v>3722</v>
      </c>
      <c r="H2751" s="2" t="s">
        <v>246</v>
      </c>
      <c r="I2751" s="139" t="s">
        <v>3685</v>
      </c>
      <c r="J2751" s="139" t="s">
        <v>337</v>
      </c>
      <c r="K2751" s="139" t="s">
        <v>478</v>
      </c>
      <c r="L2751" s="139" t="s">
        <v>3466</v>
      </c>
      <c r="M2751" s="140"/>
      <c r="N2751" s="141">
        <v>10.48</v>
      </c>
      <c r="O2751" s="142">
        <f t="shared" si="215"/>
        <v>123</v>
      </c>
      <c r="P2751" s="2">
        <v>123</v>
      </c>
      <c r="Q2751" s="2"/>
      <c r="R2751" s="143" t="e">
        <f t="shared" si="216"/>
        <v>#DIV/0!</v>
      </c>
      <c r="S2751" s="143">
        <f t="shared" si="217"/>
        <v>0</v>
      </c>
      <c r="T2751" s="144">
        <f>IF(P2751="nio",0,IF(P2751&gt;0,VLOOKUP(K2751,'3-Productie normen'!A:W,VLOOKUP(P2751,'3-Productie normen'!$B$37:$C$59,2,FALSE),FALSE)))/VLOOKUP(B2751,'2-Kosten per locatie'!$A$11:$C$31,3,FALSE)</f>
        <v>0</v>
      </c>
      <c r="U2751" s="144">
        <f t="shared" si="218"/>
        <v>0</v>
      </c>
      <c r="V2751" s="145" t="str">
        <f>VLOOKUP(K2751,'3-Productie normen'!A:AG,29,FALSE)</f>
        <v>B</v>
      </c>
      <c r="W2751" s="145"/>
      <c r="X2751" s="146"/>
      <c r="Y2751" s="147">
        <f t="shared" si="219"/>
        <v>1289.04</v>
      </c>
    </row>
    <row r="2752" spans="1:25" s="148" customFormat="1" ht="13.9" customHeight="1">
      <c r="A2752" s="137">
        <v>3606</v>
      </c>
      <c r="B2752" s="138" t="s">
        <v>3153</v>
      </c>
      <c r="C2752" s="138" t="s">
        <v>3154</v>
      </c>
      <c r="D2752" s="138"/>
      <c r="E2752" s="2">
        <v>0</v>
      </c>
      <c r="F2752" s="2" t="s">
        <v>372</v>
      </c>
      <c r="G2752" s="2" t="s">
        <v>3723</v>
      </c>
      <c r="H2752" s="2" t="s">
        <v>3724</v>
      </c>
      <c r="I2752" s="139" t="s">
        <v>350</v>
      </c>
      <c r="J2752" s="139" t="s">
        <v>3725</v>
      </c>
      <c r="K2752" s="139" t="s">
        <v>612</v>
      </c>
      <c r="L2752" s="139" t="s">
        <v>298</v>
      </c>
      <c r="M2752" s="140" t="s">
        <v>8160</v>
      </c>
      <c r="N2752" s="141">
        <v>35.74</v>
      </c>
      <c r="O2752" s="142">
        <f t="shared" si="215"/>
        <v>205</v>
      </c>
      <c r="P2752" s="2">
        <v>205</v>
      </c>
      <c r="Q2752" s="2"/>
      <c r="R2752" s="143" t="e">
        <f t="shared" si="216"/>
        <v>#DIV/0!</v>
      </c>
      <c r="S2752" s="143">
        <f t="shared" si="217"/>
        <v>0</v>
      </c>
      <c r="T2752" s="144">
        <f>IF(P2752="nio",0,IF(P2752&gt;0,VLOOKUP(K2752,'3-Productie normen'!A:W,VLOOKUP(P2752,'3-Productie normen'!$B$37:$C$59,2,FALSE),FALSE)))/VLOOKUP(B2752,'2-Kosten per locatie'!$A$11:$C$31,3,FALSE)</f>
        <v>0</v>
      </c>
      <c r="U2752" s="144">
        <f t="shared" si="218"/>
        <v>0</v>
      </c>
      <c r="V2752" s="145" t="str">
        <f>VLOOKUP(K2752,'3-Productie normen'!A:AG,29,FALSE)</f>
        <v>L</v>
      </c>
      <c r="W2752" s="145"/>
      <c r="X2752" s="146"/>
      <c r="Y2752" s="147">
        <f t="shared" si="219"/>
        <v>7326.7000000000007</v>
      </c>
    </row>
    <row r="2753" spans="1:25" s="148" customFormat="1" ht="13.9" customHeight="1">
      <c r="A2753" s="137">
        <v>3607</v>
      </c>
      <c r="B2753" s="138" t="s">
        <v>3153</v>
      </c>
      <c r="C2753" s="138" t="s">
        <v>3154</v>
      </c>
      <c r="D2753" s="138"/>
      <c r="E2753" s="2">
        <v>0</v>
      </c>
      <c r="F2753" s="2" t="s">
        <v>372</v>
      </c>
      <c r="G2753" s="2" t="s">
        <v>3726</v>
      </c>
      <c r="H2753" s="2" t="s">
        <v>3727</v>
      </c>
      <c r="I2753" s="139" t="s">
        <v>350</v>
      </c>
      <c r="J2753" s="139" t="s">
        <v>3728</v>
      </c>
      <c r="K2753" s="139" t="s">
        <v>619</v>
      </c>
      <c r="L2753" s="139" t="s">
        <v>298</v>
      </c>
      <c r="M2753" s="140" t="s">
        <v>8160</v>
      </c>
      <c r="N2753" s="141">
        <v>10.36</v>
      </c>
      <c r="O2753" s="142">
        <f t="shared" si="215"/>
        <v>123</v>
      </c>
      <c r="P2753" s="2">
        <v>123</v>
      </c>
      <c r="Q2753" s="2"/>
      <c r="R2753" s="143" t="e">
        <f t="shared" si="216"/>
        <v>#DIV/0!</v>
      </c>
      <c r="S2753" s="143">
        <f t="shared" si="217"/>
        <v>0</v>
      </c>
      <c r="T2753" s="144">
        <f>IF(P2753="nio",0,IF(P2753&gt;0,VLOOKUP(K2753,'3-Productie normen'!A:W,VLOOKUP(P2753,'3-Productie normen'!$B$37:$C$59,2,FALSE),FALSE)))/VLOOKUP(B2753,'2-Kosten per locatie'!$A$11:$C$31,3,FALSE)</f>
        <v>0</v>
      </c>
      <c r="U2753" s="144">
        <f t="shared" si="218"/>
        <v>0</v>
      </c>
      <c r="V2753" s="145" t="str">
        <f>VLOOKUP(K2753,'3-Productie normen'!A:AG,29,FALSE)</f>
        <v>L</v>
      </c>
      <c r="W2753" s="145"/>
      <c r="X2753" s="146"/>
      <c r="Y2753" s="147">
        <f t="shared" si="219"/>
        <v>1274.28</v>
      </c>
    </row>
    <row r="2754" spans="1:25" s="148" customFormat="1" ht="13.9" customHeight="1">
      <c r="A2754" s="137">
        <v>3608</v>
      </c>
      <c r="B2754" s="138" t="s">
        <v>3153</v>
      </c>
      <c r="C2754" s="138" t="s">
        <v>3154</v>
      </c>
      <c r="D2754" s="138"/>
      <c r="E2754" s="2">
        <v>0</v>
      </c>
      <c r="F2754" s="2" t="s">
        <v>372</v>
      </c>
      <c r="G2754" s="2" t="s">
        <v>3729</v>
      </c>
      <c r="H2754" s="2" t="s">
        <v>3727</v>
      </c>
      <c r="I2754" s="139" t="s">
        <v>350</v>
      </c>
      <c r="J2754" s="139" t="s">
        <v>3728</v>
      </c>
      <c r="K2754" s="139" t="s">
        <v>619</v>
      </c>
      <c r="L2754" s="139" t="s">
        <v>298</v>
      </c>
      <c r="M2754" s="140" t="s">
        <v>8160</v>
      </c>
      <c r="N2754" s="141">
        <v>8.7799999999999994</v>
      </c>
      <c r="O2754" s="142">
        <f t="shared" si="215"/>
        <v>123</v>
      </c>
      <c r="P2754" s="2">
        <v>123</v>
      </c>
      <c r="Q2754" s="2"/>
      <c r="R2754" s="143" t="e">
        <f t="shared" si="216"/>
        <v>#DIV/0!</v>
      </c>
      <c r="S2754" s="143">
        <f t="shared" si="217"/>
        <v>0</v>
      </c>
      <c r="T2754" s="144">
        <f>IF(P2754="nio",0,IF(P2754&gt;0,VLOOKUP(K2754,'3-Productie normen'!A:W,VLOOKUP(P2754,'3-Productie normen'!$B$37:$C$59,2,FALSE),FALSE)))/VLOOKUP(B2754,'2-Kosten per locatie'!$A$11:$C$31,3,FALSE)</f>
        <v>0</v>
      </c>
      <c r="U2754" s="144">
        <f t="shared" si="218"/>
        <v>0</v>
      </c>
      <c r="V2754" s="145" t="str">
        <f>VLOOKUP(K2754,'3-Productie normen'!A:AG,29,FALSE)</f>
        <v>L</v>
      </c>
      <c r="W2754" s="145"/>
      <c r="X2754" s="146"/>
      <c r="Y2754" s="147">
        <f t="shared" si="219"/>
        <v>1079.9399999999998</v>
      </c>
    </row>
    <row r="2755" spans="1:25" s="148" customFormat="1" ht="13.9" customHeight="1">
      <c r="A2755" s="137">
        <v>3609</v>
      </c>
      <c r="B2755" s="138" t="s">
        <v>3153</v>
      </c>
      <c r="C2755" s="138" t="s">
        <v>3154</v>
      </c>
      <c r="D2755" s="138"/>
      <c r="E2755" s="2">
        <v>0</v>
      </c>
      <c r="F2755" s="2" t="s">
        <v>372</v>
      </c>
      <c r="G2755" s="2" t="s">
        <v>3730</v>
      </c>
      <c r="H2755" s="2" t="s">
        <v>3727</v>
      </c>
      <c r="I2755" s="139" t="s">
        <v>350</v>
      </c>
      <c r="J2755" s="139" t="s">
        <v>3728</v>
      </c>
      <c r="K2755" s="139" t="s">
        <v>619</v>
      </c>
      <c r="L2755" s="139" t="s">
        <v>298</v>
      </c>
      <c r="M2755" s="140" t="s">
        <v>8160</v>
      </c>
      <c r="N2755" s="141">
        <v>14.17</v>
      </c>
      <c r="O2755" s="142">
        <f t="shared" si="215"/>
        <v>123</v>
      </c>
      <c r="P2755" s="2">
        <v>123</v>
      </c>
      <c r="Q2755" s="2"/>
      <c r="R2755" s="143" t="e">
        <f t="shared" si="216"/>
        <v>#DIV/0!</v>
      </c>
      <c r="S2755" s="143">
        <f t="shared" si="217"/>
        <v>0</v>
      </c>
      <c r="T2755" s="144">
        <f>IF(P2755="nio",0,IF(P2755&gt;0,VLOOKUP(K2755,'3-Productie normen'!A:W,VLOOKUP(P2755,'3-Productie normen'!$B$37:$C$59,2,FALSE),FALSE)))/VLOOKUP(B2755,'2-Kosten per locatie'!$A$11:$C$31,3,FALSE)</f>
        <v>0</v>
      </c>
      <c r="U2755" s="144">
        <f t="shared" si="218"/>
        <v>0</v>
      </c>
      <c r="V2755" s="145" t="str">
        <f>VLOOKUP(K2755,'3-Productie normen'!A:AG,29,FALSE)</f>
        <v>L</v>
      </c>
      <c r="W2755" s="145"/>
      <c r="X2755" s="146"/>
      <c r="Y2755" s="147">
        <f t="shared" si="219"/>
        <v>1742.91</v>
      </c>
    </row>
    <row r="2756" spans="1:25" s="148" customFormat="1" ht="13.9" customHeight="1">
      <c r="A2756" s="137">
        <v>3610</v>
      </c>
      <c r="B2756" s="138" t="s">
        <v>3153</v>
      </c>
      <c r="C2756" s="138" t="s">
        <v>3154</v>
      </c>
      <c r="D2756" s="138"/>
      <c r="E2756" s="2">
        <v>0</v>
      </c>
      <c r="F2756" s="2" t="s">
        <v>372</v>
      </c>
      <c r="G2756" s="2" t="s">
        <v>3731</v>
      </c>
      <c r="H2756" s="2" t="s">
        <v>3727</v>
      </c>
      <c r="I2756" s="139" t="s">
        <v>350</v>
      </c>
      <c r="J2756" s="139" t="s">
        <v>3728</v>
      </c>
      <c r="K2756" s="139" t="s">
        <v>619</v>
      </c>
      <c r="L2756" s="139" t="s">
        <v>298</v>
      </c>
      <c r="M2756" s="140" t="s">
        <v>8160</v>
      </c>
      <c r="N2756" s="141">
        <v>9.6</v>
      </c>
      <c r="O2756" s="142">
        <f t="shared" si="215"/>
        <v>123</v>
      </c>
      <c r="P2756" s="2">
        <v>123</v>
      </c>
      <c r="Q2756" s="2"/>
      <c r="R2756" s="143" t="e">
        <f t="shared" si="216"/>
        <v>#DIV/0!</v>
      </c>
      <c r="S2756" s="143">
        <f t="shared" si="217"/>
        <v>0</v>
      </c>
      <c r="T2756" s="144">
        <f>IF(P2756="nio",0,IF(P2756&gt;0,VLOOKUP(K2756,'3-Productie normen'!A:W,VLOOKUP(P2756,'3-Productie normen'!$B$37:$C$59,2,FALSE),FALSE)))/VLOOKUP(B2756,'2-Kosten per locatie'!$A$11:$C$31,3,FALSE)</f>
        <v>0</v>
      </c>
      <c r="U2756" s="144">
        <f t="shared" si="218"/>
        <v>0</v>
      </c>
      <c r="V2756" s="145" t="str">
        <f>VLOOKUP(K2756,'3-Productie normen'!A:AG,29,FALSE)</f>
        <v>L</v>
      </c>
      <c r="W2756" s="145"/>
      <c r="X2756" s="146"/>
      <c r="Y2756" s="147">
        <f t="shared" si="219"/>
        <v>1180.8</v>
      </c>
    </row>
    <row r="2757" spans="1:25" s="148" customFormat="1" ht="13.9" customHeight="1">
      <c r="A2757" s="137">
        <v>3611</v>
      </c>
      <c r="B2757" s="138" t="s">
        <v>3153</v>
      </c>
      <c r="C2757" s="138" t="s">
        <v>3154</v>
      </c>
      <c r="D2757" s="138"/>
      <c r="E2757" s="2">
        <v>0</v>
      </c>
      <c r="F2757" s="2" t="s">
        <v>372</v>
      </c>
      <c r="G2757" s="2" t="s">
        <v>3732</v>
      </c>
      <c r="H2757" s="2" t="s">
        <v>3727</v>
      </c>
      <c r="I2757" s="139" t="s">
        <v>350</v>
      </c>
      <c r="J2757" s="139" t="s">
        <v>3728</v>
      </c>
      <c r="K2757" s="139" t="s">
        <v>619</v>
      </c>
      <c r="L2757" s="139" t="s">
        <v>298</v>
      </c>
      <c r="M2757" s="140" t="s">
        <v>8160</v>
      </c>
      <c r="N2757" s="141">
        <v>14.78</v>
      </c>
      <c r="O2757" s="142">
        <f t="shared" si="215"/>
        <v>123</v>
      </c>
      <c r="P2757" s="2">
        <v>123</v>
      </c>
      <c r="Q2757" s="2"/>
      <c r="R2757" s="143" t="e">
        <f t="shared" si="216"/>
        <v>#DIV/0!</v>
      </c>
      <c r="S2757" s="143">
        <f t="shared" si="217"/>
        <v>0</v>
      </c>
      <c r="T2757" s="144">
        <f>IF(P2757="nio",0,IF(P2757&gt;0,VLOOKUP(K2757,'3-Productie normen'!A:W,VLOOKUP(P2757,'3-Productie normen'!$B$37:$C$59,2,FALSE),FALSE)))/VLOOKUP(B2757,'2-Kosten per locatie'!$A$11:$C$31,3,FALSE)</f>
        <v>0</v>
      </c>
      <c r="U2757" s="144">
        <f t="shared" si="218"/>
        <v>0</v>
      </c>
      <c r="V2757" s="145" t="str">
        <f>VLOOKUP(K2757,'3-Productie normen'!A:AG,29,FALSE)</f>
        <v>L</v>
      </c>
      <c r="W2757" s="145"/>
      <c r="X2757" s="146"/>
      <c r="Y2757" s="147">
        <f t="shared" si="219"/>
        <v>1817.9399999999998</v>
      </c>
    </row>
    <row r="2758" spans="1:25" s="148" customFormat="1" ht="13.9" customHeight="1">
      <c r="A2758" s="137">
        <v>3612</v>
      </c>
      <c r="B2758" s="138" t="s">
        <v>3153</v>
      </c>
      <c r="C2758" s="138" t="s">
        <v>3154</v>
      </c>
      <c r="D2758" s="138"/>
      <c r="E2758" s="2">
        <v>0</v>
      </c>
      <c r="F2758" s="2" t="s">
        <v>372</v>
      </c>
      <c r="G2758" s="2" t="s">
        <v>3733</v>
      </c>
      <c r="H2758" s="2" t="s">
        <v>3734</v>
      </c>
      <c r="I2758" s="139" t="s">
        <v>3685</v>
      </c>
      <c r="J2758" s="139" t="s">
        <v>277</v>
      </c>
      <c r="K2758" s="139" t="s">
        <v>478</v>
      </c>
      <c r="L2758" s="139" t="s">
        <v>298</v>
      </c>
      <c r="M2758" s="140" t="s">
        <v>8160</v>
      </c>
      <c r="N2758" s="141">
        <v>12.55</v>
      </c>
      <c r="O2758" s="142">
        <f t="shared" si="215"/>
        <v>123</v>
      </c>
      <c r="P2758" s="2">
        <v>123</v>
      </c>
      <c r="Q2758" s="2"/>
      <c r="R2758" s="143" t="e">
        <f t="shared" si="216"/>
        <v>#DIV/0!</v>
      </c>
      <c r="S2758" s="143">
        <f t="shared" si="217"/>
        <v>0</v>
      </c>
      <c r="T2758" s="144">
        <f>IF(P2758="nio",0,IF(P2758&gt;0,VLOOKUP(K2758,'3-Productie normen'!A:W,VLOOKUP(P2758,'3-Productie normen'!$B$37:$C$59,2,FALSE),FALSE)))/VLOOKUP(B2758,'2-Kosten per locatie'!$A$11:$C$31,3,FALSE)</f>
        <v>0</v>
      </c>
      <c r="U2758" s="144">
        <f t="shared" si="218"/>
        <v>0</v>
      </c>
      <c r="V2758" s="145" t="str">
        <f>VLOOKUP(K2758,'3-Productie normen'!A:AG,29,FALSE)</f>
        <v>B</v>
      </c>
      <c r="W2758" s="145"/>
      <c r="X2758" s="146"/>
      <c r="Y2758" s="147">
        <f t="shared" si="219"/>
        <v>1543.65</v>
      </c>
    </row>
    <row r="2759" spans="1:25" s="148" customFormat="1" ht="13.9" customHeight="1">
      <c r="A2759" s="137">
        <v>3613</v>
      </c>
      <c r="B2759" s="138" t="s">
        <v>3153</v>
      </c>
      <c r="C2759" s="138" t="s">
        <v>3154</v>
      </c>
      <c r="D2759" s="138"/>
      <c r="E2759" s="2">
        <v>0</v>
      </c>
      <c r="F2759" s="2" t="s">
        <v>372</v>
      </c>
      <c r="G2759" s="2" t="s">
        <v>3735</v>
      </c>
      <c r="H2759" s="2" t="s">
        <v>3736</v>
      </c>
      <c r="I2759" s="139" t="s">
        <v>3685</v>
      </c>
      <c r="J2759" s="139" t="s">
        <v>277</v>
      </c>
      <c r="K2759" s="139" t="s">
        <v>478</v>
      </c>
      <c r="L2759" s="139" t="s">
        <v>298</v>
      </c>
      <c r="M2759" s="140" t="s">
        <v>8160</v>
      </c>
      <c r="N2759" s="141">
        <v>17.05</v>
      </c>
      <c r="O2759" s="142">
        <f t="shared" si="215"/>
        <v>123</v>
      </c>
      <c r="P2759" s="2">
        <v>123</v>
      </c>
      <c r="Q2759" s="2"/>
      <c r="R2759" s="143" t="e">
        <f t="shared" si="216"/>
        <v>#DIV/0!</v>
      </c>
      <c r="S2759" s="143">
        <f t="shared" si="217"/>
        <v>0</v>
      </c>
      <c r="T2759" s="144">
        <f>IF(P2759="nio",0,IF(P2759&gt;0,VLOOKUP(K2759,'3-Productie normen'!A:W,VLOOKUP(P2759,'3-Productie normen'!$B$37:$C$59,2,FALSE),FALSE)))/VLOOKUP(B2759,'2-Kosten per locatie'!$A$11:$C$31,3,FALSE)</f>
        <v>0</v>
      </c>
      <c r="U2759" s="144">
        <f t="shared" si="218"/>
        <v>0</v>
      </c>
      <c r="V2759" s="145" t="str">
        <f>VLOOKUP(K2759,'3-Productie normen'!A:AG,29,FALSE)</f>
        <v>B</v>
      </c>
      <c r="W2759" s="145"/>
      <c r="X2759" s="146"/>
      <c r="Y2759" s="147">
        <f t="shared" si="219"/>
        <v>2097.15</v>
      </c>
    </row>
    <row r="2760" spans="1:25" s="148" customFormat="1" ht="13.9" customHeight="1">
      <c r="A2760" s="137">
        <v>3614</v>
      </c>
      <c r="B2760" s="138" t="s">
        <v>3153</v>
      </c>
      <c r="C2760" s="138" t="s">
        <v>3154</v>
      </c>
      <c r="D2760" s="138"/>
      <c r="E2760" s="2">
        <v>0</v>
      </c>
      <c r="F2760" s="2" t="s">
        <v>372</v>
      </c>
      <c r="G2760" s="2" t="s">
        <v>3737</v>
      </c>
      <c r="H2760" s="2" t="s">
        <v>3736</v>
      </c>
      <c r="I2760" s="139" t="s">
        <v>3685</v>
      </c>
      <c r="J2760" s="139" t="s">
        <v>277</v>
      </c>
      <c r="K2760" s="139" t="s">
        <v>478</v>
      </c>
      <c r="L2760" s="139" t="s">
        <v>298</v>
      </c>
      <c r="M2760" s="140" t="s">
        <v>8160</v>
      </c>
      <c r="N2760" s="141">
        <v>17.87</v>
      </c>
      <c r="O2760" s="142">
        <f t="shared" si="215"/>
        <v>123</v>
      </c>
      <c r="P2760" s="2">
        <v>123</v>
      </c>
      <c r="Q2760" s="2"/>
      <c r="R2760" s="143" t="e">
        <f t="shared" si="216"/>
        <v>#DIV/0!</v>
      </c>
      <c r="S2760" s="143">
        <f t="shared" si="217"/>
        <v>0</v>
      </c>
      <c r="T2760" s="144">
        <f>IF(P2760="nio",0,IF(P2760&gt;0,VLOOKUP(K2760,'3-Productie normen'!A:W,VLOOKUP(P2760,'3-Productie normen'!$B$37:$C$59,2,FALSE),FALSE)))/VLOOKUP(B2760,'2-Kosten per locatie'!$A$11:$C$31,3,FALSE)</f>
        <v>0</v>
      </c>
      <c r="U2760" s="144">
        <f t="shared" si="218"/>
        <v>0</v>
      </c>
      <c r="V2760" s="145" t="str">
        <f>VLOOKUP(K2760,'3-Productie normen'!A:AG,29,FALSE)</f>
        <v>B</v>
      </c>
      <c r="W2760" s="145"/>
      <c r="X2760" s="146"/>
      <c r="Y2760" s="147">
        <f t="shared" si="219"/>
        <v>2198.0100000000002</v>
      </c>
    </row>
    <row r="2761" spans="1:25" s="148" customFormat="1" ht="13.9" customHeight="1">
      <c r="A2761" s="137">
        <v>3615</v>
      </c>
      <c r="B2761" s="138" t="s">
        <v>3153</v>
      </c>
      <c r="C2761" s="138" t="s">
        <v>3154</v>
      </c>
      <c r="D2761" s="138"/>
      <c r="E2761" s="2">
        <v>0</v>
      </c>
      <c r="F2761" s="2" t="s">
        <v>372</v>
      </c>
      <c r="G2761" s="2" t="s">
        <v>3738</v>
      </c>
      <c r="H2761" s="2" t="s">
        <v>246</v>
      </c>
      <c r="I2761" s="139" t="s">
        <v>3685</v>
      </c>
      <c r="J2761" s="139" t="s">
        <v>277</v>
      </c>
      <c r="K2761" s="139" t="s">
        <v>478</v>
      </c>
      <c r="L2761" s="139" t="s">
        <v>298</v>
      </c>
      <c r="M2761" s="140" t="s">
        <v>8160</v>
      </c>
      <c r="N2761" s="141">
        <v>18.18</v>
      </c>
      <c r="O2761" s="142">
        <f t="shared" si="215"/>
        <v>123</v>
      </c>
      <c r="P2761" s="2">
        <v>123</v>
      </c>
      <c r="Q2761" s="2"/>
      <c r="R2761" s="143" t="e">
        <f t="shared" si="216"/>
        <v>#DIV/0!</v>
      </c>
      <c r="S2761" s="143">
        <f t="shared" si="217"/>
        <v>0</v>
      </c>
      <c r="T2761" s="144">
        <f>IF(P2761="nio",0,IF(P2761&gt;0,VLOOKUP(K2761,'3-Productie normen'!A:W,VLOOKUP(P2761,'3-Productie normen'!$B$37:$C$59,2,FALSE),FALSE)))/VLOOKUP(B2761,'2-Kosten per locatie'!$A$11:$C$31,3,FALSE)</f>
        <v>0</v>
      </c>
      <c r="U2761" s="144">
        <f t="shared" si="218"/>
        <v>0</v>
      </c>
      <c r="V2761" s="145" t="str">
        <f>VLOOKUP(K2761,'3-Productie normen'!A:AG,29,FALSE)</f>
        <v>B</v>
      </c>
      <c r="W2761" s="145"/>
      <c r="X2761" s="146"/>
      <c r="Y2761" s="147">
        <f t="shared" si="219"/>
        <v>2236.14</v>
      </c>
    </row>
    <row r="2762" spans="1:25" s="148" customFormat="1" ht="13.9" customHeight="1">
      <c r="A2762" s="137">
        <v>3616</v>
      </c>
      <c r="B2762" s="138" t="s">
        <v>3153</v>
      </c>
      <c r="C2762" s="138" t="s">
        <v>3154</v>
      </c>
      <c r="D2762" s="138"/>
      <c r="E2762" s="2">
        <v>0</v>
      </c>
      <c r="F2762" s="2" t="s">
        <v>372</v>
      </c>
      <c r="G2762" s="2" t="s">
        <v>3739</v>
      </c>
      <c r="H2762" s="2" t="s">
        <v>3740</v>
      </c>
      <c r="I2762" s="139" t="s">
        <v>350</v>
      </c>
      <c r="J2762" s="139" t="s">
        <v>611</v>
      </c>
      <c r="K2762" s="139" t="s">
        <v>612</v>
      </c>
      <c r="L2762" s="139" t="s">
        <v>298</v>
      </c>
      <c r="M2762" s="140" t="s">
        <v>8160</v>
      </c>
      <c r="N2762" s="141">
        <v>249.03</v>
      </c>
      <c r="O2762" s="142">
        <f t="shared" si="215"/>
        <v>205</v>
      </c>
      <c r="P2762" s="2">
        <v>205</v>
      </c>
      <c r="Q2762" s="2"/>
      <c r="R2762" s="143" t="e">
        <f t="shared" si="216"/>
        <v>#DIV/0!</v>
      </c>
      <c r="S2762" s="143">
        <f t="shared" si="217"/>
        <v>0</v>
      </c>
      <c r="T2762" s="144">
        <f>IF(P2762="nio",0,IF(P2762&gt;0,VLOOKUP(K2762,'3-Productie normen'!A:W,VLOOKUP(P2762,'3-Productie normen'!$B$37:$C$59,2,FALSE),FALSE)))/VLOOKUP(B2762,'2-Kosten per locatie'!$A$11:$C$31,3,FALSE)</f>
        <v>0</v>
      </c>
      <c r="U2762" s="144">
        <f t="shared" si="218"/>
        <v>0</v>
      </c>
      <c r="V2762" s="145" t="str">
        <f>VLOOKUP(K2762,'3-Productie normen'!A:AG,29,FALSE)</f>
        <v>L</v>
      </c>
      <c r="W2762" s="145"/>
      <c r="X2762" s="146"/>
      <c r="Y2762" s="147">
        <f t="shared" si="219"/>
        <v>51051.15</v>
      </c>
    </row>
    <row r="2763" spans="1:25" s="148" customFormat="1" ht="13.9" customHeight="1">
      <c r="A2763" s="137">
        <v>3617</v>
      </c>
      <c r="B2763" s="138" t="s">
        <v>3153</v>
      </c>
      <c r="C2763" s="138" t="s">
        <v>3154</v>
      </c>
      <c r="D2763" s="138"/>
      <c r="E2763" s="2">
        <v>0</v>
      </c>
      <c r="F2763" s="2" t="s">
        <v>372</v>
      </c>
      <c r="G2763" s="2" t="s">
        <v>3741</v>
      </c>
      <c r="H2763" s="2" t="s">
        <v>3742</v>
      </c>
      <c r="I2763" s="139" t="s">
        <v>3685</v>
      </c>
      <c r="J2763" s="139" t="s">
        <v>277</v>
      </c>
      <c r="K2763" s="139" t="s">
        <v>478</v>
      </c>
      <c r="L2763" s="139" t="s">
        <v>298</v>
      </c>
      <c r="M2763" s="140" t="s">
        <v>8160</v>
      </c>
      <c r="N2763" s="141">
        <v>36.36</v>
      </c>
      <c r="O2763" s="142">
        <f t="shared" si="215"/>
        <v>123</v>
      </c>
      <c r="P2763" s="2">
        <v>123</v>
      </c>
      <c r="Q2763" s="2"/>
      <c r="R2763" s="143" t="e">
        <f t="shared" si="216"/>
        <v>#DIV/0!</v>
      </c>
      <c r="S2763" s="143">
        <f t="shared" si="217"/>
        <v>0</v>
      </c>
      <c r="T2763" s="144">
        <f>IF(P2763="nio",0,IF(P2763&gt;0,VLOOKUP(K2763,'3-Productie normen'!A:W,VLOOKUP(P2763,'3-Productie normen'!$B$37:$C$59,2,FALSE),FALSE)))/VLOOKUP(B2763,'2-Kosten per locatie'!$A$11:$C$31,3,FALSE)</f>
        <v>0</v>
      </c>
      <c r="U2763" s="144">
        <f t="shared" si="218"/>
        <v>0</v>
      </c>
      <c r="V2763" s="145" t="str">
        <f>VLOOKUP(K2763,'3-Productie normen'!A:AG,29,FALSE)</f>
        <v>B</v>
      </c>
      <c r="W2763" s="145"/>
      <c r="X2763" s="146"/>
      <c r="Y2763" s="147">
        <f t="shared" si="219"/>
        <v>4472.28</v>
      </c>
    </row>
    <row r="2764" spans="1:25" s="148" customFormat="1" ht="13.9" customHeight="1">
      <c r="A2764" s="137">
        <v>3618</v>
      </c>
      <c r="B2764" s="138" t="s">
        <v>3153</v>
      </c>
      <c r="C2764" s="138" t="s">
        <v>3154</v>
      </c>
      <c r="D2764" s="138"/>
      <c r="E2764" s="2">
        <v>0</v>
      </c>
      <c r="F2764" s="2" t="s">
        <v>372</v>
      </c>
      <c r="G2764" s="2" t="s">
        <v>3743</v>
      </c>
      <c r="H2764" s="2" t="s">
        <v>3744</v>
      </c>
      <c r="I2764" s="139" t="s">
        <v>3685</v>
      </c>
      <c r="J2764" s="139" t="s">
        <v>277</v>
      </c>
      <c r="K2764" s="139" t="s">
        <v>478</v>
      </c>
      <c r="L2764" s="139" t="s">
        <v>298</v>
      </c>
      <c r="M2764" s="140" t="s">
        <v>8160</v>
      </c>
      <c r="N2764" s="141">
        <v>36.700000000000003</v>
      </c>
      <c r="O2764" s="142">
        <f t="shared" si="215"/>
        <v>123</v>
      </c>
      <c r="P2764" s="2">
        <v>123</v>
      </c>
      <c r="Q2764" s="2"/>
      <c r="R2764" s="143" t="e">
        <f t="shared" si="216"/>
        <v>#DIV/0!</v>
      </c>
      <c r="S2764" s="143">
        <f t="shared" si="217"/>
        <v>0</v>
      </c>
      <c r="T2764" s="144">
        <f>IF(P2764="nio",0,IF(P2764&gt;0,VLOOKUP(K2764,'3-Productie normen'!A:W,VLOOKUP(P2764,'3-Productie normen'!$B$37:$C$59,2,FALSE),FALSE)))/VLOOKUP(B2764,'2-Kosten per locatie'!$A$11:$C$31,3,FALSE)</f>
        <v>0</v>
      </c>
      <c r="U2764" s="144">
        <f t="shared" si="218"/>
        <v>0</v>
      </c>
      <c r="V2764" s="145" t="str">
        <f>VLOOKUP(K2764,'3-Productie normen'!A:AG,29,FALSE)</f>
        <v>B</v>
      </c>
      <c r="W2764" s="145"/>
      <c r="X2764" s="146"/>
      <c r="Y2764" s="147">
        <f t="shared" si="219"/>
        <v>4514.1000000000004</v>
      </c>
    </row>
    <row r="2765" spans="1:25" s="148" customFormat="1" ht="13.9" customHeight="1">
      <c r="A2765" s="137">
        <v>3619</v>
      </c>
      <c r="B2765" s="138" t="s">
        <v>3153</v>
      </c>
      <c r="C2765" s="138" t="s">
        <v>3154</v>
      </c>
      <c r="D2765" s="138"/>
      <c r="E2765" s="2">
        <v>0</v>
      </c>
      <c r="F2765" s="2" t="s">
        <v>372</v>
      </c>
      <c r="G2765" s="2" t="s">
        <v>3745</v>
      </c>
      <c r="H2765" s="2" t="s">
        <v>246</v>
      </c>
      <c r="I2765" s="139" t="s">
        <v>267</v>
      </c>
      <c r="J2765" s="139" t="s">
        <v>267</v>
      </c>
      <c r="K2765" s="139" t="s">
        <v>267</v>
      </c>
      <c r="L2765" s="139" t="s">
        <v>298</v>
      </c>
      <c r="M2765" s="140" t="s">
        <v>8160</v>
      </c>
      <c r="N2765" s="141">
        <v>9.7899999999999991</v>
      </c>
      <c r="O2765" s="142">
        <f t="shared" si="215"/>
        <v>2</v>
      </c>
      <c r="P2765" s="2">
        <v>2</v>
      </c>
      <c r="Q2765" s="2"/>
      <c r="R2765" s="143" t="e">
        <f t="shared" si="216"/>
        <v>#DIV/0!</v>
      </c>
      <c r="S2765" s="143">
        <f t="shared" si="217"/>
        <v>0</v>
      </c>
      <c r="T2765" s="144">
        <f>IF(P2765="nio",0,IF(P2765&gt;0,VLOOKUP(K2765,'3-Productie normen'!A:W,VLOOKUP(P2765,'3-Productie normen'!$B$37:$C$59,2,FALSE),FALSE)))/VLOOKUP(B2765,'2-Kosten per locatie'!$A$11:$C$31,3,FALSE)</f>
        <v>0</v>
      </c>
      <c r="U2765" s="144">
        <f t="shared" si="218"/>
        <v>0</v>
      </c>
      <c r="V2765" s="145" t="str">
        <f>VLOOKUP(K2765,'3-Productie normen'!A:AG,29,FALSE)</f>
        <v>V</v>
      </c>
      <c r="W2765" s="145"/>
      <c r="X2765" s="146"/>
      <c r="Y2765" s="147">
        <f t="shared" si="219"/>
        <v>19.579999999999998</v>
      </c>
    </row>
    <row r="2766" spans="1:25" s="148" customFormat="1" ht="13.9" customHeight="1">
      <c r="A2766" s="137">
        <v>3620</v>
      </c>
      <c r="B2766" s="138" t="s">
        <v>3153</v>
      </c>
      <c r="C2766" s="138" t="s">
        <v>3154</v>
      </c>
      <c r="D2766" s="138"/>
      <c r="E2766" s="2">
        <v>0</v>
      </c>
      <c r="F2766" s="2" t="s">
        <v>372</v>
      </c>
      <c r="G2766" s="2" t="s">
        <v>3746</v>
      </c>
      <c r="H2766" s="2" t="s">
        <v>3747</v>
      </c>
      <c r="I2766" s="139" t="s">
        <v>350</v>
      </c>
      <c r="J2766" s="139" t="s">
        <v>351</v>
      </c>
      <c r="K2766" s="139" t="s">
        <v>612</v>
      </c>
      <c r="L2766" s="139" t="s">
        <v>298</v>
      </c>
      <c r="M2766" s="140" t="s">
        <v>8160</v>
      </c>
      <c r="N2766" s="141">
        <v>71.209999999999994</v>
      </c>
      <c r="O2766" s="142">
        <f t="shared" si="215"/>
        <v>205</v>
      </c>
      <c r="P2766" s="2">
        <v>205</v>
      </c>
      <c r="Q2766" s="2"/>
      <c r="R2766" s="143" t="e">
        <f t="shared" si="216"/>
        <v>#DIV/0!</v>
      </c>
      <c r="S2766" s="143">
        <f t="shared" si="217"/>
        <v>0</v>
      </c>
      <c r="T2766" s="144">
        <f>IF(P2766="nio",0,IF(P2766&gt;0,VLOOKUP(K2766,'3-Productie normen'!A:W,VLOOKUP(P2766,'3-Productie normen'!$B$37:$C$59,2,FALSE),FALSE)))/VLOOKUP(B2766,'2-Kosten per locatie'!$A$11:$C$31,3,FALSE)</f>
        <v>0</v>
      </c>
      <c r="U2766" s="144">
        <f t="shared" si="218"/>
        <v>0</v>
      </c>
      <c r="V2766" s="145" t="str">
        <f>VLOOKUP(K2766,'3-Productie normen'!A:AG,29,FALSE)</f>
        <v>L</v>
      </c>
      <c r="W2766" s="145"/>
      <c r="X2766" s="146"/>
      <c r="Y2766" s="147">
        <f t="shared" si="219"/>
        <v>14598.05</v>
      </c>
    </row>
    <row r="2767" spans="1:25" s="148" customFormat="1" ht="13.9" customHeight="1">
      <c r="A2767" s="137">
        <v>3621</v>
      </c>
      <c r="B2767" s="138" t="s">
        <v>3153</v>
      </c>
      <c r="C2767" s="138" t="s">
        <v>3154</v>
      </c>
      <c r="D2767" s="138"/>
      <c r="E2767" s="2">
        <v>0</v>
      </c>
      <c r="F2767" s="2" t="s">
        <v>372</v>
      </c>
      <c r="G2767" s="2" t="s">
        <v>3538</v>
      </c>
      <c r="H2767" s="2" t="s">
        <v>246</v>
      </c>
      <c r="I2767" s="139" t="s">
        <v>247</v>
      </c>
      <c r="J2767" s="139" t="s">
        <v>56</v>
      </c>
      <c r="K2767" s="139" t="s">
        <v>248</v>
      </c>
      <c r="L2767" s="139" t="s">
        <v>246</v>
      </c>
      <c r="M2767" s="140"/>
      <c r="N2767" s="141">
        <v>0.27</v>
      </c>
      <c r="O2767" s="142">
        <f t="shared" si="215"/>
        <v>205</v>
      </c>
      <c r="P2767" s="2">
        <v>205</v>
      </c>
      <c r="Q2767" s="2"/>
      <c r="R2767" s="143" t="e">
        <f t="shared" si="216"/>
        <v>#DIV/0!</v>
      </c>
      <c r="S2767" s="143">
        <f t="shared" si="217"/>
        <v>0</v>
      </c>
      <c r="T2767" s="144">
        <f>IF(P2767="nio",0,IF(P2767&gt;0,VLOOKUP(K2767,'3-Productie normen'!A:W,VLOOKUP(P2767,'3-Productie normen'!$B$37:$C$59,2,FALSE),FALSE)))/VLOOKUP(B2767,'2-Kosten per locatie'!$A$11:$C$31,3,FALSE)</f>
        <v>0</v>
      </c>
      <c r="U2767" s="144">
        <f t="shared" si="218"/>
        <v>0</v>
      </c>
      <c r="V2767" s="145" t="str">
        <f>VLOOKUP(K2767,'3-Productie normen'!A:AG,29,FALSE)</f>
        <v>V</v>
      </c>
      <c r="W2767" s="145"/>
      <c r="X2767" s="146"/>
      <c r="Y2767" s="147">
        <f t="shared" si="219"/>
        <v>55.35</v>
      </c>
    </row>
    <row r="2768" spans="1:25" s="148" customFormat="1" ht="13.9" customHeight="1">
      <c r="A2768" s="137">
        <v>3622</v>
      </c>
      <c r="B2768" s="138" t="s">
        <v>3153</v>
      </c>
      <c r="C2768" s="138" t="s">
        <v>3154</v>
      </c>
      <c r="D2768" s="138"/>
      <c r="E2768" s="2">
        <v>0</v>
      </c>
      <c r="F2768" s="2" t="s">
        <v>372</v>
      </c>
      <c r="G2768" s="2" t="s">
        <v>3748</v>
      </c>
      <c r="H2768" s="2" t="s">
        <v>246</v>
      </c>
      <c r="I2768" s="139" t="s">
        <v>247</v>
      </c>
      <c r="J2768" s="139" t="s">
        <v>57</v>
      </c>
      <c r="K2768" s="139" t="s">
        <v>259</v>
      </c>
      <c r="L2768" s="139" t="s">
        <v>3466</v>
      </c>
      <c r="M2768" s="140"/>
      <c r="N2768" s="141">
        <v>4.22</v>
      </c>
      <c r="O2768" s="142">
        <f t="shared" si="215"/>
        <v>0</v>
      </c>
      <c r="P2768" s="2" t="s">
        <v>477</v>
      </c>
      <c r="Q2768" s="2"/>
      <c r="R2768" s="143">
        <f t="shared" si="216"/>
        <v>0</v>
      </c>
      <c r="S2768" s="143">
        <f t="shared" si="217"/>
        <v>0</v>
      </c>
      <c r="T2768" s="144">
        <f>IF(P2768="nio",0,IF(P2768&gt;0,VLOOKUP(K2768,'3-Productie normen'!A:W,VLOOKUP(P2768,'3-Productie normen'!$B$37:$C$59,2,FALSE),FALSE)))/VLOOKUP(B2768,'2-Kosten per locatie'!$A$11:$C$31,3,FALSE)</f>
        <v>0</v>
      </c>
      <c r="U2768" s="144">
        <f t="shared" si="218"/>
        <v>0</v>
      </c>
      <c r="V2768" s="145">
        <f>VLOOKUP(K2768,'3-Productie normen'!A:AG,29,FALSE)</f>
        <v>0</v>
      </c>
      <c r="W2768" s="145"/>
      <c r="X2768" s="146"/>
      <c r="Y2768" s="147">
        <f t="shared" si="219"/>
        <v>0</v>
      </c>
    </row>
    <row r="2769" spans="1:25" s="148" customFormat="1" ht="13.9" customHeight="1">
      <c r="A2769" s="137">
        <v>3623</v>
      </c>
      <c r="B2769" s="138" t="s">
        <v>3153</v>
      </c>
      <c r="C2769" s="138" t="s">
        <v>3154</v>
      </c>
      <c r="D2769" s="138"/>
      <c r="E2769" s="2">
        <v>0</v>
      </c>
      <c r="F2769" s="2" t="s">
        <v>372</v>
      </c>
      <c r="G2769" s="2" t="s">
        <v>3749</v>
      </c>
      <c r="H2769" s="2" t="s">
        <v>246</v>
      </c>
      <c r="I2769" s="139" t="s">
        <v>247</v>
      </c>
      <c r="J2769" s="139" t="s">
        <v>56</v>
      </c>
      <c r="K2769" s="139" t="s">
        <v>248</v>
      </c>
      <c r="L2769" s="139" t="s">
        <v>298</v>
      </c>
      <c r="M2769" s="140" t="s">
        <v>8160</v>
      </c>
      <c r="N2769" s="141">
        <v>73.290000000000006</v>
      </c>
      <c r="O2769" s="142">
        <f t="shared" si="215"/>
        <v>205</v>
      </c>
      <c r="P2769" s="2">
        <v>205</v>
      </c>
      <c r="Q2769" s="2"/>
      <c r="R2769" s="143" t="e">
        <f t="shared" si="216"/>
        <v>#DIV/0!</v>
      </c>
      <c r="S2769" s="143">
        <f t="shared" si="217"/>
        <v>0</v>
      </c>
      <c r="T2769" s="144">
        <f>IF(P2769="nio",0,IF(P2769&gt;0,VLOOKUP(K2769,'3-Productie normen'!A:W,VLOOKUP(P2769,'3-Productie normen'!$B$37:$C$59,2,FALSE),FALSE)))/VLOOKUP(B2769,'2-Kosten per locatie'!$A$11:$C$31,3,FALSE)</f>
        <v>0</v>
      </c>
      <c r="U2769" s="144">
        <f t="shared" si="218"/>
        <v>0</v>
      </c>
      <c r="V2769" s="145" t="str">
        <f>VLOOKUP(K2769,'3-Productie normen'!A:AG,29,FALSE)</f>
        <v>V</v>
      </c>
      <c r="W2769" s="145"/>
      <c r="X2769" s="146"/>
      <c r="Y2769" s="147">
        <f t="shared" si="219"/>
        <v>15024.45</v>
      </c>
    </row>
    <row r="2770" spans="1:25" s="148" customFormat="1" ht="13.9" customHeight="1">
      <c r="A2770" s="137">
        <v>3624</v>
      </c>
      <c r="B2770" s="138" t="s">
        <v>3153</v>
      </c>
      <c r="C2770" s="138" t="s">
        <v>3154</v>
      </c>
      <c r="D2770" s="138"/>
      <c r="E2770" s="2">
        <v>0</v>
      </c>
      <c r="F2770" s="2" t="s">
        <v>372</v>
      </c>
      <c r="G2770" s="2" t="s">
        <v>3750</v>
      </c>
      <c r="H2770" s="2" t="s">
        <v>246</v>
      </c>
      <c r="I2770" s="139" t="s">
        <v>252</v>
      </c>
      <c r="J2770" s="139" t="s">
        <v>253</v>
      </c>
      <c r="K2770" s="139" t="s">
        <v>4571</v>
      </c>
      <c r="L2770" s="139" t="s">
        <v>246</v>
      </c>
      <c r="M2770" s="140"/>
      <c r="N2770" s="141">
        <v>3.05</v>
      </c>
      <c r="O2770" s="142">
        <f t="shared" si="215"/>
        <v>205</v>
      </c>
      <c r="P2770" s="2">
        <v>205</v>
      </c>
      <c r="Q2770" s="2"/>
      <c r="R2770" s="143" t="e">
        <f t="shared" si="216"/>
        <v>#DIV/0!</v>
      </c>
      <c r="S2770" s="143">
        <f t="shared" si="217"/>
        <v>0</v>
      </c>
      <c r="T2770" s="144">
        <f>IF(P2770="nio",0,IF(P2770&gt;0,VLOOKUP(K2770,'3-Productie normen'!A:W,VLOOKUP(P2770,'3-Productie normen'!$B$37:$C$59,2,FALSE),FALSE)))/VLOOKUP(B2770,'2-Kosten per locatie'!$A$11:$C$31,3,FALSE)</f>
        <v>0</v>
      </c>
      <c r="U2770" s="144">
        <f t="shared" si="218"/>
        <v>0</v>
      </c>
      <c r="V2770" s="145" t="str">
        <f>VLOOKUP(K2770,'3-Productie normen'!A:AG,29,FALSE)</f>
        <v>V</v>
      </c>
      <c r="W2770" s="145"/>
      <c r="X2770" s="146"/>
      <c r="Y2770" s="147">
        <f t="shared" si="219"/>
        <v>625.25</v>
      </c>
    </row>
    <row r="2771" spans="1:25" s="148" customFormat="1" ht="13.9" customHeight="1">
      <c r="A2771" s="137">
        <v>3625</v>
      </c>
      <c r="B2771" s="138" t="s">
        <v>3153</v>
      </c>
      <c r="C2771" s="138" t="s">
        <v>3154</v>
      </c>
      <c r="D2771" s="138"/>
      <c r="E2771" s="2">
        <v>0</v>
      </c>
      <c r="F2771" s="2" t="s">
        <v>372</v>
      </c>
      <c r="G2771" s="2" t="s">
        <v>3751</v>
      </c>
      <c r="H2771" s="2" t="s">
        <v>246</v>
      </c>
      <c r="I2771" s="139" t="s">
        <v>252</v>
      </c>
      <c r="J2771" s="139" t="s">
        <v>253</v>
      </c>
      <c r="K2771" s="139" t="s">
        <v>4571</v>
      </c>
      <c r="L2771" s="139" t="s">
        <v>298</v>
      </c>
      <c r="M2771" s="140" t="s">
        <v>8160</v>
      </c>
      <c r="N2771" s="141">
        <v>25.74</v>
      </c>
      <c r="O2771" s="142">
        <f t="shared" si="215"/>
        <v>205</v>
      </c>
      <c r="P2771" s="2">
        <v>205</v>
      </c>
      <c r="Q2771" s="2"/>
      <c r="R2771" s="143" t="e">
        <f t="shared" si="216"/>
        <v>#DIV/0!</v>
      </c>
      <c r="S2771" s="143">
        <f t="shared" si="217"/>
        <v>0</v>
      </c>
      <c r="T2771" s="144">
        <f>IF(P2771="nio",0,IF(P2771&gt;0,VLOOKUP(K2771,'3-Productie normen'!A:W,VLOOKUP(P2771,'3-Productie normen'!$B$37:$C$59,2,FALSE),FALSE)))/VLOOKUP(B2771,'2-Kosten per locatie'!$A$11:$C$31,3,FALSE)</f>
        <v>0</v>
      </c>
      <c r="U2771" s="144">
        <f t="shared" si="218"/>
        <v>0</v>
      </c>
      <c r="V2771" s="145" t="str">
        <f>VLOOKUP(K2771,'3-Productie normen'!A:AG,29,FALSE)</f>
        <v>V</v>
      </c>
      <c r="W2771" s="145"/>
      <c r="X2771" s="146"/>
      <c r="Y2771" s="147">
        <f t="shared" si="219"/>
        <v>5276.7</v>
      </c>
    </row>
    <row r="2772" spans="1:25" s="148" customFormat="1" ht="13.9" customHeight="1">
      <c r="A2772" s="137">
        <v>3626</v>
      </c>
      <c r="B2772" s="138" t="s">
        <v>3153</v>
      </c>
      <c r="C2772" s="138" t="s">
        <v>3154</v>
      </c>
      <c r="D2772" s="138"/>
      <c r="E2772" s="2">
        <v>0</v>
      </c>
      <c r="F2772" s="2" t="s">
        <v>372</v>
      </c>
      <c r="G2772" s="2" t="s">
        <v>3752</v>
      </c>
      <c r="H2772" s="2" t="s">
        <v>246</v>
      </c>
      <c r="I2772" s="139" t="s">
        <v>257</v>
      </c>
      <c r="J2772" s="139" t="s">
        <v>318</v>
      </c>
      <c r="K2772" s="139" t="s">
        <v>259</v>
      </c>
      <c r="L2772" s="139" t="s">
        <v>298</v>
      </c>
      <c r="M2772" s="140"/>
      <c r="N2772" s="141">
        <v>86.75</v>
      </c>
      <c r="O2772" s="142">
        <f t="shared" si="215"/>
        <v>0</v>
      </c>
      <c r="P2772" s="2" t="s">
        <v>477</v>
      </c>
      <c r="Q2772" s="2"/>
      <c r="R2772" s="143">
        <f t="shared" si="216"/>
        <v>0</v>
      </c>
      <c r="S2772" s="143">
        <f t="shared" si="217"/>
        <v>0</v>
      </c>
      <c r="T2772" s="144">
        <f>IF(P2772="nio",0,IF(P2772&gt;0,VLOOKUP(K2772,'3-Productie normen'!A:W,VLOOKUP(P2772,'3-Productie normen'!$B$37:$C$59,2,FALSE),FALSE)))/VLOOKUP(B2772,'2-Kosten per locatie'!$A$11:$C$31,3,FALSE)</f>
        <v>0</v>
      </c>
      <c r="U2772" s="144">
        <f t="shared" si="218"/>
        <v>0</v>
      </c>
      <c r="V2772" s="145">
        <f>VLOOKUP(K2772,'3-Productie normen'!A:AG,29,FALSE)</f>
        <v>0</v>
      </c>
      <c r="W2772" s="145"/>
      <c r="X2772" s="146"/>
      <c r="Y2772" s="147">
        <f t="shared" si="219"/>
        <v>0</v>
      </c>
    </row>
    <row r="2773" spans="1:25" s="148" customFormat="1" ht="13.9" customHeight="1">
      <c r="A2773" s="137">
        <v>3627</v>
      </c>
      <c r="B2773" s="138" t="s">
        <v>3153</v>
      </c>
      <c r="C2773" s="138" t="s">
        <v>3154</v>
      </c>
      <c r="D2773" s="138"/>
      <c r="E2773" s="2">
        <v>0</v>
      </c>
      <c r="F2773" s="2" t="s">
        <v>372</v>
      </c>
      <c r="G2773" s="2" t="s">
        <v>3753</v>
      </c>
      <c r="H2773" s="2" t="s">
        <v>246</v>
      </c>
      <c r="I2773" s="139" t="s">
        <v>257</v>
      </c>
      <c r="J2773" s="139" t="s">
        <v>318</v>
      </c>
      <c r="K2773" s="139" t="s">
        <v>259</v>
      </c>
      <c r="L2773" s="139" t="s">
        <v>298</v>
      </c>
      <c r="M2773" s="140"/>
      <c r="N2773" s="141">
        <v>107.39</v>
      </c>
      <c r="O2773" s="142">
        <f t="shared" si="215"/>
        <v>0</v>
      </c>
      <c r="P2773" s="2" t="s">
        <v>477</v>
      </c>
      <c r="Q2773" s="2"/>
      <c r="R2773" s="143">
        <f t="shared" si="216"/>
        <v>0</v>
      </c>
      <c r="S2773" s="143">
        <f t="shared" si="217"/>
        <v>0</v>
      </c>
      <c r="T2773" s="144">
        <f>IF(P2773="nio",0,IF(P2773&gt;0,VLOOKUP(K2773,'3-Productie normen'!A:W,VLOOKUP(P2773,'3-Productie normen'!$B$37:$C$59,2,FALSE),FALSE)))/VLOOKUP(B2773,'2-Kosten per locatie'!$A$11:$C$31,3,FALSE)</f>
        <v>0</v>
      </c>
      <c r="U2773" s="144">
        <f t="shared" si="218"/>
        <v>0</v>
      </c>
      <c r="V2773" s="145">
        <f>VLOOKUP(K2773,'3-Productie normen'!A:AG,29,FALSE)</f>
        <v>0</v>
      </c>
      <c r="W2773" s="145"/>
      <c r="X2773" s="146"/>
      <c r="Y2773" s="147">
        <f t="shared" si="219"/>
        <v>0</v>
      </c>
    </row>
    <row r="2774" spans="1:25" s="148" customFormat="1" ht="13.9" customHeight="1">
      <c r="A2774" s="137">
        <v>3628</v>
      </c>
      <c r="B2774" s="138" t="s">
        <v>3153</v>
      </c>
      <c r="C2774" s="138" t="s">
        <v>3154</v>
      </c>
      <c r="D2774" s="138"/>
      <c r="E2774" s="2">
        <v>0</v>
      </c>
      <c r="F2774" s="2" t="s">
        <v>372</v>
      </c>
      <c r="G2774" s="2" t="s">
        <v>3754</v>
      </c>
      <c r="H2774" s="2" t="s">
        <v>246</v>
      </c>
      <c r="I2774" s="139" t="s">
        <v>257</v>
      </c>
      <c r="J2774" s="139" t="s">
        <v>318</v>
      </c>
      <c r="K2774" s="139" t="s">
        <v>259</v>
      </c>
      <c r="L2774" s="139" t="s">
        <v>246</v>
      </c>
      <c r="M2774" s="140"/>
      <c r="N2774" s="141">
        <v>0.46</v>
      </c>
      <c r="O2774" s="142">
        <f t="shared" si="215"/>
        <v>0</v>
      </c>
      <c r="P2774" s="2" t="s">
        <v>477</v>
      </c>
      <c r="Q2774" s="2"/>
      <c r="R2774" s="143">
        <f t="shared" si="216"/>
        <v>0</v>
      </c>
      <c r="S2774" s="143">
        <f t="shared" si="217"/>
        <v>0</v>
      </c>
      <c r="T2774" s="144">
        <f>IF(P2774="nio",0,IF(P2774&gt;0,VLOOKUP(K2774,'3-Productie normen'!A:W,VLOOKUP(P2774,'3-Productie normen'!$B$37:$C$59,2,FALSE),FALSE)))/VLOOKUP(B2774,'2-Kosten per locatie'!$A$11:$C$31,3,FALSE)</f>
        <v>0</v>
      </c>
      <c r="U2774" s="144">
        <f t="shared" si="218"/>
        <v>0</v>
      </c>
      <c r="V2774" s="145">
        <f>VLOOKUP(K2774,'3-Productie normen'!A:AG,29,FALSE)</f>
        <v>0</v>
      </c>
      <c r="W2774" s="145"/>
      <c r="X2774" s="146"/>
      <c r="Y2774" s="147">
        <f t="shared" si="219"/>
        <v>0</v>
      </c>
    </row>
    <row r="2775" spans="1:25" s="148" customFormat="1" ht="13.9" customHeight="1">
      <c r="A2775" s="137">
        <v>3629</v>
      </c>
      <c r="B2775" s="138" t="s">
        <v>3153</v>
      </c>
      <c r="C2775" s="138" t="s">
        <v>3154</v>
      </c>
      <c r="D2775" s="138"/>
      <c r="E2775" s="2">
        <v>0</v>
      </c>
      <c r="F2775" s="2" t="s">
        <v>372</v>
      </c>
      <c r="G2775" s="2" t="s">
        <v>3755</v>
      </c>
      <c r="H2775" s="2" t="s">
        <v>246</v>
      </c>
      <c r="I2775" s="139" t="s">
        <v>257</v>
      </c>
      <c r="J2775" s="139" t="s">
        <v>318</v>
      </c>
      <c r="K2775" s="139" t="s">
        <v>259</v>
      </c>
      <c r="L2775" s="139" t="s">
        <v>246</v>
      </c>
      <c r="M2775" s="140"/>
      <c r="N2775" s="141">
        <v>0.41</v>
      </c>
      <c r="O2775" s="142">
        <f t="shared" si="215"/>
        <v>0</v>
      </c>
      <c r="P2775" s="2" t="s">
        <v>477</v>
      </c>
      <c r="Q2775" s="2"/>
      <c r="R2775" s="143">
        <f t="shared" si="216"/>
        <v>0</v>
      </c>
      <c r="S2775" s="143">
        <f t="shared" si="217"/>
        <v>0</v>
      </c>
      <c r="T2775" s="144">
        <f>IF(P2775="nio",0,IF(P2775&gt;0,VLOOKUP(K2775,'3-Productie normen'!A:W,VLOOKUP(P2775,'3-Productie normen'!$B$37:$C$59,2,FALSE),FALSE)))/VLOOKUP(B2775,'2-Kosten per locatie'!$A$11:$C$31,3,FALSE)</f>
        <v>0</v>
      </c>
      <c r="U2775" s="144">
        <f t="shared" si="218"/>
        <v>0</v>
      </c>
      <c r="V2775" s="145">
        <f>VLOOKUP(K2775,'3-Productie normen'!A:AG,29,FALSE)</f>
        <v>0</v>
      </c>
      <c r="W2775" s="145"/>
      <c r="X2775" s="146"/>
      <c r="Y2775" s="147">
        <f t="shared" si="219"/>
        <v>0</v>
      </c>
    </row>
    <row r="2776" spans="1:25" s="148" customFormat="1" ht="13.9" customHeight="1">
      <c r="A2776" s="137">
        <v>3630</v>
      </c>
      <c r="B2776" s="138" t="s">
        <v>3153</v>
      </c>
      <c r="C2776" s="138" t="s">
        <v>3154</v>
      </c>
      <c r="D2776" s="138"/>
      <c r="E2776" s="2">
        <v>0</v>
      </c>
      <c r="F2776" s="2" t="s">
        <v>372</v>
      </c>
      <c r="G2776" s="2" t="s">
        <v>3756</v>
      </c>
      <c r="H2776" s="2" t="s">
        <v>246</v>
      </c>
      <c r="I2776" s="139" t="s">
        <v>257</v>
      </c>
      <c r="J2776" s="139" t="s">
        <v>318</v>
      </c>
      <c r="K2776" s="139" t="s">
        <v>259</v>
      </c>
      <c r="L2776" s="139" t="s">
        <v>246</v>
      </c>
      <c r="M2776" s="140"/>
      <c r="N2776" s="141">
        <v>0.18</v>
      </c>
      <c r="O2776" s="142">
        <f t="shared" si="215"/>
        <v>0</v>
      </c>
      <c r="P2776" s="2" t="s">
        <v>477</v>
      </c>
      <c r="Q2776" s="2"/>
      <c r="R2776" s="143">
        <f t="shared" si="216"/>
        <v>0</v>
      </c>
      <c r="S2776" s="143">
        <f t="shared" si="217"/>
        <v>0</v>
      </c>
      <c r="T2776" s="144">
        <f>IF(P2776="nio",0,IF(P2776&gt;0,VLOOKUP(K2776,'3-Productie normen'!A:W,VLOOKUP(P2776,'3-Productie normen'!$B$37:$C$59,2,FALSE),FALSE)))/VLOOKUP(B2776,'2-Kosten per locatie'!$A$11:$C$31,3,FALSE)</f>
        <v>0</v>
      </c>
      <c r="U2776" s="144">
        <f t="shared" si="218"/>
        <v>0</v>
      </c>
      <c r="V2776" s="145">
        <f>VLOOKUP(K2776,'3-Productie normen'!A:AG,29,FALSE)</f>
        <v>0</v>
      </c>
      <c r="W2776" s="145"/>
      <c r="X2776" s="146"/>
      <c r="Y2776" s="147">
        <f t="shared" si="219"/>
        <v>0</v>
      </c>
    </row>
    <row r="2777" spans="1:25" s="148" customFormat="1" ht="13.9" customHeight="1">
      <c r="A2777" s="137">
        <v>3631</v>
      </c>
      <c r="B2777" s="138" t="s">
        <v>3153</v>
      </c>
      <c r="C2777" s="138" t="s">
        <v>3154</v>
      </c>
      <c r="D2777" s="138"/>
      <c r="E2777" s="2">
        <v>0</v>
      </c>
      <c r="F2777" s="2" t="s">
        <v>372</v>
      </c>
      <c r="G2777" s="2" t="s">
        <v>3757</v>
      </c>
      <c r="H2777" s="2" t="s">
        <v>246</v>
      </c>
      <c r="I2777" s="139" t="s">
        <v>257</v>
      </c>
      <c r="J2777" s="139" t="s">
        <v>318</v>
      </c>
      <c r="K2777" s="139" t="s">
        <v>259</v>
      </c>
      <c r="L2777" s="139" t="s">
        <v>246</v>
      </c>
      <c r="M2777" s="140"/>
      <c r="N2777" s="141">
        <v>0.36</v>
      </c>
      <c r="O2777" s="142">
        <f t="shared" si="215"/>
        <v>0</v>
      </c>
      <c r="P2777" s="2" t="s">
        <v>477</v>
      </c>
      <c r="Q2777" s="2"/>
      <c r="R2777" s="143">
        <f t="shared" si="216"/>
        <v>0</v>
      </c>
      <c r="S2777" s="143">
        <f t="shared" si="217"/>
        <v>0</v>
      </c>
      <c r="T2777" s="144">
        <f>IF(P2777="nio",0,IF(P2777&gt;0,VLOOKUP(K2777,'3-Productie normen'!A:W,VLOOKUP(P2777,'3-Productie normen'!$B$37:$C$59,2,FALSE),FALSE)))/VLOOKUP(B2777,'2-Kosten per locatie'!$A$11:$C$31,3,FALSE)</f>
        <v>0</v>
      </c>
      <c r="U2777" s="144">
        <f t="shared" si="218"/>
        <v>0</v>
      </c>
      <c r="V2777" s="145">
        <f>VLOOKUP(K2777,'3-Productie normen'!A:AG,29,FALSE)</f>
        <v>0</v>
      </c>
      <c r="W2777" s="145"/>
      <c r="X2777" s="146"/>
      <c r="Y2777" s="147">
        <f t="shared" si="219"/>
        <v>0</v>
      </c>
    </row>
    <row r="2778" spans="1:25" s="148" customFormat="1" ht="13.9" customHeight="1">
      <c r="A2778" s="137">
        <v>3632</v>
      </c>
      <c r="B2778" s="138" t="s">
        <v>3153</v>
      </c>
      <c r="C2778" s="138" t="s">
        <v>3154</v>
      </c>
      <c r="D2778" s="138"/>
      <c r="E2778" s="2">
        <v>0</v>
      </c>
      <c r="F2778" s="2" t="s">
        <v>372</v>
      </c>
      <c r="G2778" s="2" t="s">
        <v>3758</v>
      </c>
      <c r="H2778" s="2" t="s">
        <v>246</v>
      </c>
      <c r="I2778" s="139" t="s">
        <v>257</v>
      </c>
      <c r="J2778" s="139" t="s">
        <v>318</v>
      </c>
      <c r="K2778" s="139" t="s">
        <v>259</v>
      </c>
      <c r="L2778" s="139" t="s">
        <v>246</v>
      </c>
      <c r="M2778" s="140"/>
      <c r="N2778" s="141">
        <v>0.27</v>
      </c>
      <c r="O2778" s="142">
        <f t="shared" si="215"/>
        <v>0</v>
      </c>
      <c r="P2778" s="2" t="s">
        <v>477</v>
      </c>
      <c r="Q2778" s="2"/>
      <c r="R2778" s="143">
        <f t="shared" si="216"/>
        <v>0</v>
      </c>
      <c r="S2778" s="143">
        <f t="shared" si="217"/>
        <v>0</v>
      </c>
      <c r="T2778" s="144">
        <f>IF(P2778="nio",0,IF(P2778&gt;0,VLOOKUP(K2778,'3-Productie normen'!A:W,VLOOKUP(P2778,'3-Productie normen'!$B$37:$C$59,2,FALSE),FALSE)))/VLOOKUP(B2778,'2-Kosten per locatie'!$A$11:$C$31,3,FALSE)</f>
        <v>0</v>
      </c>
      <c r="U2778" s="144">
        <f t="shared" si="218"/>
        <v>0</v>
      </c>
      <c r="V2778" s="145">
        <f>VLOOKUP(K2778,'3-Productie normen'!A:AG,29,FALSE)</f>
        <v>0</v>
      </c>
      <c r="W2778" s="145"/>
      <c r="X2778" s="146"/>
      <c r="Y2778" s="147">
        <f t="shared" si="219"/>
        <v>0</v>
      </c>
    </row>
    <row r="2779" spans="1:25" s="148" customFormat="1" ht="13.9" customHeight="1">
      <c r="A2779" s="137">
        <v>3633</v>
      </c>
      <c r="B2779" s="138" t="s">
        <v>3153</v>
      </c>
      <c r="C2779" s="138" t="s">
        <v>3154</v>
      </c>
      <c r="D2779" s="138"/>
      <c r="E2779" s="2">
        <v>0</v>
      </c>
      <c r="F2779" s="2" t="s">
        <v>372</v>
      </c>
      <c r="G2779" s="2" t="s">
        <v>3759</v>
      </c>
      <c r="H2779" s="2" t="s">
        <v>246</v>
      </c>
      <c r="I2779" s="139" t="s">
        <v>257</v>
      </c>
      <c r="J2779" s="139" t="s">
        <v>318</v>
      </c>
      <c r="K2779" s="139" t="s">
        <v>259</v>
      </c>
      <c r="L2779" s="139" t="s">
        <v>246</v>
      </c>
      <c r="M2779" s="140"/>
      <c r="N2779" s="141">
        <v>0.37</v>
      </c>
      <c r="O2779" s="142">
        <f t="shared" si="215"/>
        <v>0</v>
      </c>
      <c r="P2779" s="2" t="s">
        <v>477</v>
      </c>
      <c r="Q2779" s="2"/>
      <c r="R2779" s="143">
        <f t="shared" si="216"/>
        <v>0</v>
      </c>
      <c r="S2779" s="143">
        <f t="shared" si="217"/>
        <v>0</v>
      </c>
      <c r="T2779" s="144">
        <f>IF(P2779="nio",0,IF(P2779&gt;0,VLOOKUP(K2779,'3-Productie normen'!A:W,VLOOKUP(P2779,'3-Productie normen'!$B$37:$C$59,2,FALSE),FALSE)))/VLOOKUP(B2779,'2-Kosten per locatie'!$A$11:$C$31,3,FALSE)</f>
        <v>0</v>
      </c>
      <c r="U2779" s="144">
        <f t="shared" si="218"/>
        <v>0</v>
      </c>
      <c r="V2779" s="145">
        <f>VLOOKUP(K2779,'3-Productie normen'!A:AG,29,FALSE)</f>
        <v>0</v>
      </c>
      <c r="W2779" s="145"/>
      <c r="X2779" s="146"/>
      <c r="Y2779" s="147">
        <f t="shared" si="219"/>
        <v>0</v>
      </c>
    </row>
    <row r="2780" spans="1:25" s="148" customFormat="1" ht="13.9" customHeight="1">
      <c r="A2780" s="137">
        <v>3634</v>
      </c>
      <c r="B2780" s="138" t="s">
        <v>3153</v>
      </c>
      <c r="C2780" s="138" t="s">
        <v>3154</v>
      </c>
      <c r="D2780" s="138"/>
      <c r="E2780" s="2">
        <v>0</v>
      </c>
      <c r="F2780" s="2" t="s">
        <v>372</v>
      </c>
      <c r="G2780" s="2" t="s">
        <v>3760</v>
      </c>
      <c r="H2780" s="2" t="s">
        <v>246</v>
      </c>
      <c r="I2780" s="139" t="s">
        <v>46</v>
      </c>
      <c r="J2780" s="139" t="s">
        <v>320</v>
      </c>
      <c r="K2780" s="139" t="s">
        <v>321</v>
      </c>
      <c r="L2780" s="139" t="s">
        <v>3466</v>
      </c>
      <c r="M2780" s="140"/>
      <c r="N2780" s="141">
        <v>0.34</v>
      </c>
      <c r="O2780" s="142">
        <f t="shared" si="215"/>
        <v>410</v>
      </c>
      <c r="P2780" s="2">
        <v>205</v>
      </c>
      <c r="Q2780" s="2">
        <v>205</v>
      </c>
      <c r="R2780" s="143" t="e">
        <f t="shared" si="216"/>
        <v>#DIV/0!</v>
      </c>
      <c r="S2780" s="143" t="e">
        <f t="shared" si="217"/>
        <v>#DIV/0!</v>
      </c>
      <c r="T2780" s="144">
        <f>IF(P2780="nio",0,IF(P2780&gt;0,VLOOKUP(K2780,'3-Productie normen'!A:W,VLOOKUP(P2780,'3-Productie normen'!$B$37:$C$59,2,FALSE),FALSE)))/VLOOKUP(B2780,'2-Kosten per locatie'!$A$11:$C$31,3,FALSE)</f>
        <v>0</v>
      </c>
      <c r="U2780" s="144">
        <f t="shared" si="218"/>
        <v>0</v>
      </c>
      <c r="V2780" s="145" t="str">
        <f>VLOOKUP(K2780,'3-Productie normen'!A:AG,29,FALSE)</f>
        <v>S</v>
      </c>
      <c r="W2780" s="145"/>
      <c r="X2780" s="146"/>
      <c r="Y2780" s="147">
        <f t="shared" si="219"/>
        <v>139.4</v>
      </c>
    </row>
    <row r="2781" spans="1:25" s="148" customFormat="1" ht="13.9" customHeight="1">
      <c r="A2781" s="137">
        <v>3635</v>
      </c>
      <c r="B2781" s="138" t="s">
        <v>3153</v>
      </c>
      <c r="C2781" s="138" t="s">
        <v>3154</v>
      </c>
      <c r="D2781" s="138"/>
      <c r="E2781" s="2">
        <v>0</v>
      </c>
      <c r="F2781" s="2" t="s">
        <v>372</v>
      </c>
      <c r="G2781" s="2" t="s">
        <v>3761</v>
      </c>
      <c r="H2781" s="2" t="s">
        <v>246</v>
      </c>
      <c r="I2781" s="139" t="s">
        <v>46</v>
      </c>
      <c r="J2781" s="139" t="s">
        <v>323</v>
      </c>
      <c r="K2781" s="139" t="s">
        <v>321</v>
      </c>
      <c r="L2781" s="139" t="s">
        <v>3466</v>
      </c>
      <c r="M2781" s="140"/>
      <c r="N2781" s="141">
        <v>9.73</v>
      </c>
      <c r="O2781" s="142">
        <f t="shared" si="215"/>
        <v>410</v>
      </c>
      <c r="P2781" s="2">
        <v>205</v>
      </c>
      <c r="Q2781" s="2">
        <v>205</v>
      </c>
      <c r="R2781" s="143" t="e">
        <f t="shared" si="216"/>
        <v>#DIV/0!</v>
      </c>
      <c r="S2781" s="143" t="e">
        <f t="shared" si="217"/>
        <v>#DIV/0!</v>
      </c>
      <c r="T2781" s="144">
        <f>IF(P2781="nio",0,IF(P2781&gt;0,VLOOKUP(K2781,'3-Productie normen'!A:W,VLOOKUP(P2781,'3-Productie normen'!$B$37:$C$59,2,FALSE),FALSE)))/VLOOKUP(B2781,'2-Kosten per locatie'!$A$11:$C$31,3,FALSE)</f>
        <v>0</v>
      </c>
      <c r="U2781" s="144">
        <f t="shared" si="218"/>
        <v>0</v>
      </c>
      <c r="V2781" s="145" t="str">
        <f>VLOOKUP(K2781,'3-Productie normen'!A:AG,29,FALSE)</f>
        <v>S</v>
      </c>
      <c r="W2781" s="145"/>
      <c r="X2781" s="146"/>
      <c r="Y2781" s="147">
        <f t="shared" si="219"/>
        <v>3989.3</v>
      </c>
    </row>
    <row r="2782" spans="1:25" s="148" customFormat="1" ht="13.9" customHeight="1">
      <c r="A2782" s="137">
        <v>3636</v>
      </c>
      <c r="B2782" s="138" t="s">
        <v>3153</v>
      </c>
      <c r="C2782" s="138" t="s">
        <v>3154</v>
      </c>
      <c r="D2782" s="138"/>
      <c r="E2782" s="2">
        <v>0</v>
      </c>
      <c r="F2782" s="2" t="s">
        <v>372</v>
      </c>
      <c r="G2782" s="2" t="s">
        <v>3762</v>
      </c>
      <c r="H2782" s="2" t="s">
        <v>246</v>
      </c>
      <c r="I2782" s="139" t="s">
        <v>46</v>
      </c>
      <c r="J2782" s="139" t="s">
        <v>323</v>
      </c>
      <c r="K2782" s="139" t="s">
        <v>321</v>
      </c>
      <c r="L2782" s="139" t="s">
        <v>3466</v>
      </c>
      <c r="M2782" s="140"/>
      <c r="N2782" s="141">
        <v>0.97</v>
      </c>
      <c r="O2782" s="142">
        <f t="shared" si="215"/>
        <v>410</v>
      </c>
      <c r="P2782" s="2">
        <v>205</v>
      </c>
      <c r="Q2782" s="2">
        <v>205</v>
      </c>
      <c r="R2782" s="143" t="e">
        <f t="shared" si="216"/>
        <v>#DIV/0!</v>
      </c>
      <c r="S2782" s="143" t="e">
        <f t="shared" si="217"/>
        <v>#DIV/0!</v>
      </c>
      <c r="T2782" s="144">
        <f>IF(P2782="nio",0,IF(P2782&gt;0,VLOOKUP(K2782,'3-Productie normen'!A:W,VLOOKUP(P2782,'3-Productie normen'!$B$37:$C$59,2,FALSE),FALSE)))/VLOOKUP(B2782,'2-Kosten per locatie'!$A$11:$C$31,3,FALSE)</f>
        <v>0</v>
      </c>
      <c r="U2782" s="144">
        <f t="shared" si="218"/>
        <v>0</v>
      </c>
      <c r="V2782" s="145" t="str">
        <f>VLOOKUP(K2782,'3-Productie normen'!A:AG,29,FALSE)</f>
        <v>S</v>
      </c>
      <c r="W2782" s="145"/>
      <c r="X2782" s="146"/>
      <c r="Y2782" s="147">
        <f t="shared" si="219"/>
        <v>397.7</v>
      </c>
    </row>
    <row r="2783" spans="1:25" s="148" customFormat="1" ht="13.9" customHeight="1">
      <c r="A2783" s="137">
        <v>3637</v>
      </c>
      <c r="B2783" s="138" t="s">
        <v>3153</v>
      </c>
      <c r="C2783" s="138" t="s">
        <v>3154</v>
      </c>
      <c r="D2783" s="138"/>
      <c r="E2783" s="2">
        <v>0</v>
      </c>
      <c r="F2783" s="2" t="s">
        <v>372</v>
      </c>
      <c r="G2783" s="2" t="s">
        <v>3763</v>
      </c>
      <c r="H2783" s="2" t="s">
        <v>246</v>
      </c>
      <c r="I2783" s="139" t="s">
        <v>46</v>
      </c>
      <c r="J2783" s="139" t="s">
        <v>323</v>
      </c>
      <c r="K2783" s="139" t="s">
        <v>321</v>
      </c>
      <c r="L2783" s="139" t="s">
        <v>3466</v>
      </c>
      <c r="M2783" s="140"/>
      <c r="N2783" s="141">
        <v>0.96</v>
      </c>
      <c r="O2783" s="142">
        <f t="shared" si="215"/>
        <v>410</v>
      </c>
      <c r="P2783" s="2">
        <v>205</v>
      </c>
      <c r="Q2783" s="2">
        <v>205</v>
      </c>
      <c r="R2783" s="143" t="e">
        <f t="shared" si="216"/>
        <v>#DIV/0!</v>
      </c>
      <c r="S2783" s="143" t="e">
        <f t="shared" si="217"/>
        <v>#DIV/0!</v>
      </c>
      <c r="T2783" s="144">
        <f>IF(P2783="nio",0,IF(P2783&gt;0,VLOOKUP(K2783,'3-Productie normen'!A:W,VLOOKUP(P2783,'3-Productie normen'!$B$37:$C$59,2,FALSE),FALSE)))/VLOOKUP(B2783,'2-Kosten per locatie'!$A$11:$C$31,3,FALSE)</f>
        <v>0</v>
      </c>
      <c r="U2783" s="144">
        <f t="shared" si="218"/>
        <v>0</v>
      </c>
      <c r="V2783" s="145" t="str">
        <f>VLOOKUP(K2783,'3-Productie normen'!A:AG,29,FALSE)</f>
        <v>S</v>
      </c>
      <c r="W2783" s="145"/>
      <c r="X2783" s="146"/>
      <c r="Y2783" s="147">
        <f t="shared" si="219"/>
        <v>393.59999999999997</v>
      </c>
    </row>
    <row r="2784" spans="1:25" s="148" customFormat="1" ht="13.9" customHeight="1">
      <c r="A2784" s="137">
        <v>3638</v>
      </c>
      <c r="B2784" s="138" t="s">
        <v>3153</v>
      </c>
      <c r="C2784" s="138" t="s">
        <v>3154</v>
      </c>
      <c r="D2784" s="138"/>
      <c r="E2784" s="2">
        <v>0</v>
      </c>
      <c r="F2784" s="2" t="s">
        <v>372</v>
      </c>
      <c r="G2784" s="2" t="s">
        <v>3764</v>
      </c>
      <c r="H2784" s="2" t="s">
        <v>246</v>
      </c>
      <c r="I2784" s="139" t="s">
        <v>46</v>
      </c>
      <c r="J2784" s="139" t="s">
        <v>323</v>
      </c>
      <c r="K2784" s="139" t="s">
        <v>321</v>
      </c>
      <c r="L2784" s="139" t="s">
        <v>3466</v>
      </c>
      <c r="M2784" s="140"/>
      <c r="N2784" s="141">
        <v>0.96</v>
      </c>
      <c r="O2784" s="142">
        <f t="shared" si="215"/>
        <v>410</v>
      </c>
      <c r="P2784" s="2">
        <v>205</v>
      </c>
      <c r="Q2784" s="2">
        <v>205</v>
      </c>
      <c r="R2784" s="143" t="e">
        <f t="shared" si="216"/>
        <v>#DIV/0!</v>
      </c>
      <c r="S2784" s="143" t="e">
        <f t="shared" si="217"/>
        <v>#DIV/0!</v>
      </c>
      <c r="T2784" s="144">
        <f>IF(P2784="nio",0,IF(P2784&gt;0,VLOOKUP(K2784,'3-Productie normen'!A:W,VLOOKUP(P2784,'3-Productie normen'!$B$37:$C$59,2,FALSE),FALSE)))/VLOOKUP(B2784,'2-Kosten per locatie'!$A$11:$C$31,3,FALSE)</f>
        <v>0</v>
      </c>
      <c r="U2784" s="144">
        <f t="shared" si="218"/>
        <v>0</v>
      </c>
      <c r="V2784" s="145" t="str">
        <f>VLOOKUP(K2784,'3-Productie normen'!A:AG,29,FALSE)</f>
        <v>S</v>
      </c>
      <c r="W2784" s="145"/>
      <c r="X2784" s="146"/>
      <c r="Y2784" s="147">
        <f t="shared" si="219"/>
        <v>393.59999999999997</v>
      </c>
    </row>
    <row r="2785" spans="1:25" s="148" customFormat="1" ht="13.9" customHeight="1">
      <c r="A2785" s="137">
        <v>3639</v>
      </c>
      <c r="B2785" s="138" t="s">
        <v>3153</v>
      </c>
      <c r="C2785" s="138" t="s">
        <v>3154</v>
      </c>
      <c r="D2785" s="138"/>
      <c r="E2785" s="2">
        <v>0</v>
      </c>
      <c r="F2785" s="2" t="s">
        <v>372</v>
      </c>
      <c r="G2785" s="2" t="s">
        <v>3765</v>
      </c>
      <c r="H2785" s="2" t="s">
        <v>246</v>
      </c>
      <c r="I2785" s="139" t="s">
        <v>46</v>
      </c>
      <c r="J2785" s="139" t="s">
        <v>313</v>
      </c>
      <c r="K2785" s="139" t="s">
        <v>259</v>
      </c>
      <c r="L2785" s="139" t="s">
        <v>3466</v>
      </c>
      <c r="M2785" s="140"/>
      <c r="N2785" s="141">
        <v>0.97</v>
      </c>
      <c r="O2785" s="142">
        <f t="shared" si="215"/>
        <v>0</v>
      </c>
      <c r="P2785" s="2" t="s">
        <v>477</v>
      </c>
      <c r="Q2785" s="2"/>
      <c r="R2785" s="143">
        <f t="shared" si="216"/>
        <v>0</v>
      </c>
      <c r="S2785" s="143">
        <f t="shared" si="217"/>
        <v>0</v>
      </c>
      <c r="T2785" s="144">
        <f>IF(P2785="nio",0,IF(P2785&gt;0,VLOOKUP(K2785,'3-Productie normen'!A:W,VLOOKUP(P2785,'3-Productie normen'!$B$37:$C$59,2,FALSE),FALSE)))/VLOOKUP(B2785,'2-Kosten per locatie'!$A$11:$C$31,3,FALSE)</f>
        <v>0</v>
      </c>
      <c r="U2785" s="144">
        <f t="shared" si="218"/>
        <v>0</v>
      </c>
      <c r="V2785" s="145">
        <f>VLOOKUP(K2785,'3-Productie normen'!A:AG,29,FALSE)</f>
        <v>0</v>
      </c>
      <c r="W2785" s="145"/>
      <c r="X2785" s="146"/>
      <c r="Y2785" s="147">
        <f t="shared" si="219"/>
        <v>0</v>
      </c>
    </row>
    <row r="2786" spans="1:25" s="148" customFormat="1" ht="13.9" customHeight="1">
      <c r="A2786" s="137">
        <v>3640</v>
      </c>
      <c r="B2786" s="138" t="s">
        <v>3153</v>
      </c>
      <c r="C2786" s="138" t="s">
        <v>3154</v>
      </c>
      <c r="D2786" s="138"/>
      <c r="E2786" s="2">
        <v>0</v>
      </c>
      <c r="F2786" s="2" t="s">
        <v>372</v>
      </c>
      <c r="G2786" s="2" t="s">
        <v>3766</v>
      </c>
      <c r="H2786" s="2" t="s">
        <v>246</v>
      </c>
      <c r="I2786" s="139" t="s">
        <v>46</v>
      </c>
      <c r="J2786" s="139" t="s">
        <v>320</v>
      </c>
      <c r="K2786" s="139" t="s">
        <v>321</v>
      </c>
      <c r="L2786" s="139" t="s">
        <v>3466</v>
      </c>
      <c r="M2786" s="140"/>
      <c r="N2786" s="141">
        <v>11.61</v>
      </c>
      <c r="O2786" s="142">
        <f t="shared" si="215"/>
        <v>410</v>
      </c>
      <c r="P2786" s="2">
        <v>205</v>
      </c>
      <c r="Q2786" s="2">
        <v>205</v>
      </c>
      <c r="R2786" s="143" t="e">
        <f t="shared" si="216"/>
        <v>#DIV/0!</v>
      </c>
      <c r="S2786" s="143" t="e">
        <f t="shared" si="217"/>
        <v>#DIV/0!</v>
      </c>
      <c r="T2786" s="144">
        <f>IF(P2786="nio",0,IF(P2786&gt;0,VLOOKUP(K2786,'3-Productie normen'!A:W,VLOOKUP(P2786,'3-Productie normen'!$B$37:$C$59,2,FALSE),FALSE)))/VLOOKUP(B2786,'2-Kosten per locatie'!$A$11:$C$31,3,FALSE)</f>
        <v>0</v>
      </c>
      <c r="U2786" s="144">
        <f t="shared" si="218"/>
        <v>0</v>
      </c>
      <c r="V2786" s="145" t="str">
        <f>VLOOKUP(K2786,'3-Productie normen'!A:AG,29,FALSE)</f>
        <v>S</v>
      </c>
      <c r="W2786" s="145"/>
      <c r="X2786" s="146"/>
      <c r="Y2786" s="147">
        <f t="shared" si="219"/>
        <v>4760.0999999999995</v>
      </c>
    </row>
    <row r="2787" spans="1:25" s="148" customFormat="1" ht="13.9" customHeight="1">
      <c r="A2787" s="137">
        <v>3641</v>
      </c>
      <c r="B2787" s="138" t="s">
        <v>3153</v>
      </c>
      <c r="C2787" s="138" t="s">
        <v>3154</v>
      </c>
      <c r="D2787" s="138"/>
      <c r="E2787" s="2">
        <v>0</v>
      </c>
      <c r="F2787" s="2" t="s">
        <v>372</v>
      </c>
      <c r="G2787" s="2" t="s">
        <v>3767</v>
      </c>
      <c r="H2787" s="2" t="s">
        <v>246</v>
      </c>
      <c r="I2787" s="139" t="s">
        <v>46</v>
      </c>
      <c r="J2787" s="139" t="s">
        <v>323</v>
      </c>
      <c r="K2787" s="139" t="s">
        <v>321</v>
      </c>
      <c r="L2787" s="139" t="s">
        <v>3466</v>
      </c>
      <c r="M2787" s="140"/>
      <c r="N2787" s="141">
        <v>0.97</v>
      </c>
      <c r="O2787" s="142">
        <f t="shared" si="215"/>
        <v>410</v>
      </c>
      <c r="P2787" s="2">
        <v>205</v>
      </c>
      <c r="Q2787" s="2">
        <v>205</v>
      </c>
      <c r="R2787" s="143" t="e">
        <f t="shared" si="216"/>
        <v>#DIV/0!</v>
      </c>
      <c r="S2787" s="143" t="e">
        <f t="shared" si="217"/>
        <v>#DIV/0!</v>
      </c>
      <c r="T2787" s="144">
        <f>IF(P2787="nio",0,IF(P2787&gt;0,VLOOKUP(K2787,'3-Productie normen'!A:W,VLOOKUP(P2787,'3-Productie normen'!$B$37:$C$59,2,FALSE),FALSE)))/VLOOKUP(B2787,'2-Kosten per locatie'!$A$11:$C$31,3,FALSE)</f>
        <v>0</v>
      </c>
      <c r="U2787" s="144">
        <f t="shared" si="218"/>
        <v>0</v>
      </c>
      <c r="V2787" s="145" t="str">
        <f>VLOOKUP(K2787,'3-Productie normen'!A:AG,29,FALSE)</f>
        <v>S</v>
      </c>
      <c r="W2787" s="145"/>
      <c r="X2787" s="146"/>
      <c r="Y2787" s="147">
        <f t="shared" si="219"/>
        <v>397.7</v>
      </c>
    </row>
    <row r="2788" spans="1:25" s="148" customFormat="1" ht="13.9" customHeight="1">
      <c r="A2788" s="137">
        <v>3642</v>
      </c>
      <c r="B2788" s="138" t="s">
        <v>3153</v>
      </c>
      <c r="C2788" s="138" t="s">
        <v>3154</v>
      </c>
      <c r="D2788" s="138"/>
      <c r="E2788" s="2">
        <v>0</v>
      </c>
      <c r="F2788" s="2" t="s">
        <v>372</v>
      </c>
      <c r="G2788" s="2" t="s">
        <v>3768</v>
      </c>
      <c r="H2788" s="2" t="s">
        <v>246</v>
      </c>
      <c r="I2788" s="139" t="s">
        <v>46</v>
      </c>
      <c r="J2788" s="139" t="s">
        <v>323</v>
      </c>
      <c r="K2788" s="139" t="s">
        <v>321</v>
      </c>
      <c r="L2788" s="139" t="s">
        <v>3466</v>
      </c>
      <c r="M2788" s="140"/>
      <c r="N2788" s="141">
        <v>0.96</v>
      </c>
      <c r="O2788" s="142">
        <f t="shared" si="215"/>
        <v>410</v>
      </c>
      <c r="P2788" s="2">
        <v>205</v>
      </c>
      <c r="Q2788" s="2">
        <v>205</v>
      </c>
      <c r="R2788" s="143" t="e">
        <f t="shared" si="216"/>
        <v>#DIV/0!</v>
      </c>
      <c r="S2788" s="143" t="e">
        <f t="shared" si="217"/>
        <v>#DIV/0!</v>
      </c>
      <c r="T2788" s="144">
        <f>IF(P2788="nio",0,IF(P2788&gt;0,VLOOKUP(K2788,'3-Productie normen'!A:W,VLOOKUP(P2788,'3-Productie normen'!$B$37:$C$59,2,FALSE),FALSE)))/VLOOKUP(B2788,'2-Kosten per locatie'!$A$11:$C$31,3,FALSE)</f>
        <v>0</v>
      </c>
      <c r="U2788" s="144">
        <f t="shared" si="218"/>
        <v>0</v>
      </c>
      <c r="V2788" s="145" t="str">
        <f>VLOOKUP(K2788,'3-Productie normen'!A:AG,29,FALSE)</f>
        <v>S</v>
      </c>
      <c r="W2788" s="145"/>
      <c r="X2788" s="146"/>
      <c r="Y2788" s="147">
        <f t="shared" si="219"/>
        <v>393.59999999999997</v>
      </c>
    </row>
    <row r="2789" spans="1:25" s="148" customFormat="1" ht="13.9" customHeight="1">
      <c r="A2789" s="137">
        <v>3643</v>
      </c>
      <c r="B2789" s="138" t="s">
        <v>3153</v>
      </c>
      <c r="C2789" s="138" t="s">
        <v>3154</v>
      </c>
      <c r="D2789" s="138"/>
      <c r="E2789" s="2">
        <v>0</v>
      </c>
      <c r="F2789" s="2" t="s">
        <v>372</v>
      </c>
      <c r="G2789" s="2" t="s">
        <v>3769</v>
      </c>
      <c r="H2789" s="2" t="s">
        <v>246</v>
      </c>
      <c r="I2789" s="139" t="s">
        <v>46</v>
      </c>
      <c r="J2789" s="139" t="s">
        <v>320</v>
      </c>
      <c r="K2789" s="139" t="s">
        <v>321</v>
      </c>
      <c r="L2789" s="139" t="s">
        <v>1331</v>
      </c>
      <c r="M2789" s="140"/>
      <c r="N2789" s="141">
        <v>7.2</v>
      </c>
      <c r="O2789" s="142">
        <f t="shared" si="215"/>
        <v>410</v>
      </c>
      <c r="P2789" s="2">
        <v>205</v>
      </c>
      <c r="Q2789" s="2">
        <v>205</v>
      </c>
      <c r="R2789" s="143" t="e">
        <f t="shared" si="216"/>
        <v>#DIV/0!</v>
      </c>
      <c r="S2789" s="143" t="e">
        <f t="shared" si="217"/>
        <v>#DIV/0!</v>
      </c>
      <c r="T2789" s="144">
        <f>IF(P2789="nio",0,IF(P2789&gt;0,VLOOKUP(K2789,'3-Productie normen'!A:W,VLOOKUP(P2789,'3-Productie normen'!$B$37:$C$59,2,FALSE),FALSE)))/VLOOKUP(B2789,'2-Kosten per locatie'!$A$11:$C$31,3,FALSE)</f>
        <v>0</v>
      </c>
      <c r="U2789" s="144">
        <f t="shared" si="218"/>
        <v>0</v>
      </c>
      <c r="V2789" s="145" t="str">
        <f>VLOOKUP(K2789,'3-Productie normen'!A:AG,29,FALSE)</f>
        <v>S</v>
      </c>
      <c r="W2789" s="145"/>
      <c r="X2789" s="146"/>
      <c r="Y2789" s="147">
        <f t="shared" si="219"/>
        <v>2952</v>
      </c>
    </row>
    <row r="2790" spans="1:25" s="148" customFormat="1" ht="13.9" customHeight="1">
      <c r="A2790" s="137">
        <v>3644</v>
      </c>
      <c r="B2790" s="138" t="s">
        <v>3153</v>
      </c>
      <c r="C2790" s="138" t="s">
        <v>3154</v>
      </c>
      <c r="D2790" s="138"/>
      <c r="E2790" s="2">
        <v>0</v>
      </c>
      <c r="F2790" s="2" t="s">
        <v>372</v>
      </c>
      <c r="G2790" s="2" t="s">
        <v>3770</v>
      </c>
      <c r="H2790" s="2" t="s">
        <v>246</v>
      </c>
      <c r="I2790" s="139" t="s">
        <v>46</v>
      </c>
      <c r="J2790" s="139" t="s">
        <v>323</v>
      </c>
      <c r="K2790" s="139" t="s">
        <v>321</v>
      </c>
      <c r="L2790" s="139" t="s">
        <v>1331</v>
      </c>
      <c r="M2790" s="140"/>
      <c r="N2790" s="141">
        <v>0.96</v>
      </c>
      <c r="O2790" s="142">
        <f t="shared" si="215"/>
        <v>410</v>
      </c>
      <c r="P2790" s="2">
        <v>205</v>
      </c>
      <c r="Q2790" s="2">
        <v>205</v>
      </c>
      <c r="R2790" s="143" t="e">
        <f t="shared" si="216"/>
        <v>#DIV/0!</v>
      </c>
      <c r="S2790" s="143" t="e">
        <f t="shared" si="217"/>
        <v>#DIV/0!</v>
      </c>
      <c r="T2790" s="144">
        <f>IF(P2790="nio",0,IF(P2790&gt;0,VLOOKUP(K2790,'3-Productie normen'!A:W,VLOOKUP(P2790,'3-Productie normen'!$B$37:$C$59,2,FALSE),FALSE)))/VLOOKUP(B2790,'2-Kosten per locatie'!$A$11:$C$31,3,FALSE)</f>
        <v>0</v>
      </c>
      <c r="U2790" s="144">
        <f t="shared" si="218"/>
        <v>0</v>
      </c>
      <c r="V2790" s="145" t="str">
        <f>VLOOKUP(K2790,'3-Productie normen'!A:AG,29,FALSE)</f>
        <v>S</v>
      </c>
      <c r="W2790" s="145"/>
      <c r="X2790" s="146"/>
      <c r="Y2790" s="147">
        <f t="shared" si="219"/>
        <v>393.59999999999997</v>
      </c>
    </row>
    <row r="2791" spans="1:25" s="148" customFormat="1" ht="13.9" customHeight="1">
      <c r="A2791" s="137">
        <v>3645</v>
      </c>
      <c r="B2791" s="138" t="s">
        <v>3153</v>
      </c>
      <c r="C2791" s="138" t="s">
        <v>3154</v>
      </c>
      <c r="D2791" s="138"/>
      <c r="E2791" s="2">
        <v>0</v>
      </c>
      <c r="F2791" s="2" t="s">
        <v>372</v>
      </c>
      <c r="G2791" s="2" t="s">
        <v>3771</v>
      </c>
      <c r="H2791" s="2" t="s">
        <v>246</v>
      </c>
      <c r="I2791" s="139" t="s">
        <v>46</v>
      </c>
      <c r="J2791" s="139" t="s">
        <v>323</v>
      </c>
      <c r="K2791" s="139" t="s">
        <v>321</v>
      </c>
      <c r="L2791" s="139" t="s">
        <v>1331</v>
      </c>
      <c r="M2791" s="140"/>
      <c r="N2791" s="141">
        <v>0.97</v>
      </c>
      <c r="O2791" s="142">
        <f t="shared" si="215"/>
        <v>410</v>
      </c>
      <c r="P2791" s="2">
        <v>205</v>
      </c>
      <c r="Q2791" s="2">
        <v>205</v>
      </c>
      <c r="R2791" s="143" t="e">
        <f t="shared" si="216"/>
        <v>#DIV/0!</v>
      </c>
      <c r="S2791" s="143" t="e">
        <f t="shared" si="217"/>
        <v>#DIV/0!</v>
      </c>
      <c r="T2791" s="144">
        <f>IF(P2791="nio",0,IF(P2791&gt;0,VLOOKUP(K2791,'3-Productie normen'!A:W,VLOOKUP(P2791,'3-Productie normen'!$B$37:$C$59,2,FALSE),FALSE)))/VLOOKUP(B2791,'2-Kosten per locatie'!$A$11:$C$31,3,FALSE)</f>
        <v>0</v>
      </c>
      <c r="U2791" s="144">
        <f t="shared" si="218"/>
        <v>0</v>
      </c>
      <c r="V2791" s="145" t="str">
        <f>VLOOKUP(K2791,'3-Productie normen'!A:AG,29,FALSE)</f>
        <v>S</v>
      </c>
      <c r="W2791" s="145"/>
      <c r="X2791" s="146"/>
      <c r="Y2791" s="147">
        <f t="shared" si="219"/>
        <v>397.7</v>
      </c>
    </row>
    <row r="2792" spans="1:25" s="148" customFormat="1" ht="13.9" customHeight="1">
      <c r="A2792" s="137">
        <v>3646</v>
      </c>
      <c r="B2792" s="138" t="s">
        <v>3153</v>
      </c>
      <c r="C2792" s="138" t="s">
        <v>3154</v>
      </c>
      <c r="D2792" s="138"/>
      <c r="E2792" s="2">
        <v>0</v>
      </c>
      <c r="F2792" s="2" t="s">
        <v>372</v>
      </c>
      <c r="G2792" s="2" t="s">
        <v>3772</v>
      </c>
      <c r="H2792" s="2" t="s">
        <v>246</v>
      </c>
      <c r="I2792" s="139" t="s">
        <v>46</v>
      </c>
      <c r="J2792" s="139" t="s">
        <v>320</v>
      </c>
      <c r="K2792" s="139" t="s">
        <v>321</v>
      </c>
      <c r="L2792" s="139" t="s">
        <v>1331</v>
      </c>
      <c r="M2792" s="140"/>
      <c r="N2792" s="141">
        <v>6.72</v>
      </c>
      <c r="O2792" s="142">
        <f t="shared" si="215"/>
        <v>410</v>
      </c>
      <c r="P2792" s="2">
        <v>205</v>
      </c>
      <c r="Q2792" s="2">
        <v>205</v>
      </c>
      <c r="R2792" s="143" t="e">
        <f t="shared" si="216"/>
        <v>#DIV/0!</v>
      </c>
      <c r="S2792" s="143" t="e">
        <f t="shared" si="217"/>
        <v>#DIV/0!</v>
      </c>
      <c r="T2792" s="144">
        <f>IF(P2792="nio",0,IF(P2792&gt;0,VLOOKUP(K2792,'3-Productie normen'!A:W,VLOOKUP(P2792,'3-Productie normen'!$B$37:$C$59,2,FALSE),FALSE)))/VLOOKUP(B2792,'2-Kosten per locatie'!$A$11:$C$31,3,FALSE)</f>
        <v>0</v>
      </c>
      <c r="U2792" s="144">
        <f t="shared" si="218"/>
        <v>0</v>
      </c>
      <c r="V2792" s="145" t="str">
        <f>VLOOKUP(K2792,'3-Productie normen'!A:AG,29,FALSE)</f>
        <v>S</v>
      </c>
      <c r="W2792" s="145"/>
      <c r="X2792" s="146"/>
      <c r="Y2792" s="147">
        <f t="shared" si="219"/>
        <v>2755.2</v>
      </c>
    </row>
    <row r="2793" spans="1:25" s="148" customFormat="1" ht="13.9" customHeight="1">
      <c r="A2793" s="137">
        <v>3647</v>
      </c>
      <c r="B2793" s="138" t="s">
        <v>3153</v>
      </c>
      <c r="C2793" s="138" t="s">
        <v>3154</v>
      </c>
      <c r="D2793" s="138"/>
      <c r="E2793" s="2">
        <v>0</v>
      </c>
      <c r="F2793" s="2" t="s">
        <v>372</v>
      </c>
      <c r="G2793" s="2" t="s">
        <v>3773</v>
      </c>
      <c r="H2793" s="2" t="s">
        <v>246</v>
      </c>
      <c r="I2793" s="139" t="s">
        <v>46</v>
      </c>
      <c r="J2793" s="139" t="s">
        <v>323</v>
      </c>
      <c r="K2793" s="139" t="s">
        <v>321</v>
      </c>
      <c r="L2793" s="139" t="s">
        <v>1331</v>
      </c>
      <c r="M2793" s="140"/>
      <c r="N2793" s="141">
        <v>0.97</v>
      </c>
      <c r="O2793" s="142">
        <f t="shared" si="215"/>
        <v>410</v>
      </c>
      <c r="P2793" s="2">
        <v>205</v>
      </c>
      <c r="Q2793" s="2">
        <v>205</v>
      </c>
      <c r="R2793" s="143" t="e">
        <f t="shared" si="216"/>
        <v>#DIV/0!</v>
      </c>
      <c r="S2793" s="143" t="e">
        <f t="shared" si="217"/>
        <v>#DIV/0!</v>
      </c>
      <c r="T2793" s="144">
        <f>IF(P2793="nio",0,IF(P2793&gt;0,VLOOKUP(K2793,'3-Productie normen'!A:W,VLOOKUP(P2793,'3-Productie normen'!$B$37:$C$59,2,FALSE),FALSE)))/VLOOKUP(B2793,'2-Kosten per locatie'!$A$11:$C$31,3,FALSE)</f>
        <v>0</v>
      </c>
      <c r="U2793" s="144">
        <f t="shared" si="218"/>
        <v>0</v>
      </c>
      <c r="V2793" s="145" t="str">
        <f>VLOOKUP(K2793,'3-Productie normen'!A:AG,29,FALSE)</f>
        <v>S</v>
      </c>
      <c r="W2793" s="145"/>
      <c r="X2793" s="146"/>
      <c r="Y2793" s="147">
        <f t="shared" si="219"/>
        <v>397.7</v>
      </c>
    </row>
    <row r="2794" spans="1:25" s="148" customFormat="1" ht="13.9" customHeight="1">
      <c r="A2794" s="137">
        <v>3648</v>
      </c>
      <c r="B2794" s="138" t="s">
        <v>3153</v>
      </c>
      <c r="C2794" s="138" t="s">
        <v>3154</v>
      </c>
      <c r="D2794" s="138"/>
      <c r="E2794" s="2">
        <v>0</v>
      </c>
      <c r="F2794" s="2" t="s">
        <v>372</v>
      </c>
      <c r="G2794" s="2" t="s">
        <v>3774</v>
      </c>
      <c r="H2794" s="2" t="s">
        <v>3775</v>
      </c>
      <c r="I2794" s="139" t="s">
        <v>350</v>
      </c>
      <c r="J2794" s="139" t="s">
        <v>351</v>
      </c>
      <c r="K2794" s="139" t="s">
        <v>612</v>
      </c>
      <c r="L2794" s="139" t="s">
        <v>298</v>
      </c>
      <c r="M2794" s="140" t="s">
        <v>8160</v>
      </c>
      <c r="N2794" s="141">
        <v>71.31</v>
      </c>
      <c r="O2794" s="142">
        <f t="shared" si="215"/>
        <v>205</v>
      </c>
      <c r="P2794" s="2">
        <v>205</v>
      </c>
      <c r="Q2794" s="2"/>
      <c r="R2794" s="143" t="e">
        <f t="shared" si="216"/>
        <v>#DIV/0!</v>
      </c>
      <c r="S2794" s="143">
        <f t="shared" si="217"/>
        <v>0</v>
      </c>
      <c r="T2794" s="144">
        <f>IF(P2794="nio",0,IF(P2794&gt;0,VLOOKUP(K2794,'3-Productie normen'!A:W,VLOOKUP(P2794,'3-Productie normen'!$B$37:$C$59,2,FALSE),FALSE)))/VLOOKUP(B2794,'2-Kosten per locatie'!$A$11:$C$31,3,FALSE)</f>
        <v>0</v>
      </c>
      <c r="U2794" s="144">
        <f t="shared" si="218"/>
        <v>0</v>
      </c>
      <c r="V2794" s="145" t="str">
        <f>VLOOKUP(K2794,'3-Productie normen'!A:AG,29,FALSE)</f>
        <v>L</v>
      </c>
      <c r="W2794" s="145"/>
      <c r="X2794" s="146"/>
      <c r="Y2794" s="147">
        <f t="shared" si="219"/>
        <v>14618.550000000001</v>
      </c>
    </row>
    <row r="2795" spans="1:25" s="148" customFormat="1" ht="13.9" customHeight="1">
      <c r="A2795" s="137">
        <v>3649</v>
      </c>
      <c r="B2795" s="138" t="s">
        <v>3153</v>
      </c>
      <c r="C2795" s="138" t="s">
        <v>3154</v>
      </c>
      <c r="D2795" s="138"/>
      <c r="E2795" s="2">
        <v>0</v>
      </c>
      <c r="F2795" s="2" t="s">
        <v>372</v>
      </c>
      <c r="G2795" s="2" t="s">
        <v>3776</v>
      </c>
      <c r="H2795" s="2" t="s">
        <v>3777</v>
      </c>
      <c r="I2795" s="139" t="s">
        <v>3685</v>
      </c>
      <c r="J2795" s="139" t="s">
        <v>277</v>
      </c>
      <c r="K2795" s="139" t="s">
        <v>478</v>
      </c>
      <c r="L2795" s="139" t="s">
        <v>298</v>
      </c>
      <c r="M2795" s="140" t="s">
        <v>8160</v>
      </c>
      <c r="N2795" s="141">
        <v>19.04</v>
      </c>
      <c r="O2795" s="142">
        <f t="shared" si="215"/>
        <v>123</v>
      </c>
      <c r="P2795" s="2">
        <v>123</v>
      </c>
      <c r="Q2795" s="2"/>
      <c r="R2795" s="143" t="e">
        <f t="shared" si="216"/>
        <v>#DIV/0!</v>
      </c>
      <c r="S2795" s="143">
        <f t="shared" si="217"/>
        <v>0</v>
      </c>
      <c r="T2795" s="144">
        <f>IF(P2795="nio",0,IF(P2795&gt;0,VLOOKUP(K2795,'3-Productie normen'!A:W,VLOOKUP(P2795,'3-Productie normen'!$B$37:$C$59,2,FALSE),FALSE)))/VLOOKUP(B2795,'2-Kosten per locatie'!$A$11:$C$31,3,FALSE)</f>
        <v>0</v>
      </c>
      <c r="U2795" s="144">
        <f t="shared" si="218"/>
        <v>0</v>
      </c>
      <c r="V2795" s="145" t="str">
        <f>VLOOKUP(K2795,'3-Productie normen'!A:AG,29,FALSE)</f>
        <v>B</v>
      </c>
      <c r="W2795" s="145"/>
      <c r="X2795" s="146"/>
      <c r="Y2795" s="147">
        <f t="shared" si="219"/>
        <v>2341.92</v>
      </c>
    </row>
    <row r="2796" spans="1:25" s="148" customFormat="1" ht="13.9" customHeight="1">
      <c r="A2796" s="137">
        <v>3650</v>
      </c>
      <c r="B2796" s="138" t="s">
        <v>3153</v>
      </c>
      <c r="C2796" s="138" t="s">
        <v>3154</v>
      </c>
      <c r="D2796" s="138"/>
      <c r="E2796" s="2">
        <v>0</v>
      </c>
      <c r="F2796" s="2" t="s">
        <v>372</v>
      </c>
      <c r="G2796" s="2" t="s">
        <v>3778</v>
      </c>
      <c r="H2796" s="2" t="s">
        <v>3779</v>
      </c>
      <c r="I2796" s="139" t="s">
        <v>350</v>
      </c>
      <c r="J2796" s="139" t="s">
        <v>3780</v>
      </c>
      <c r="K2796" s="139" t="s">
        <v>619</v>
      </c>
      <c r="L2796" s="139" t="s">
        <v>3781</v>
      </c>
      <c r="M2796" s="140" t="s">
        <v>8160</v>
      </c>
      <c r="N2796" s="141">
        <v>90.67</v>
      </c>
      <c r="O2796" s="142">
        <f t="shared" si="215"/>
        <v>123</v>
      </c>
      <c r="P2796" s="2">
        <v>123</v>
      </c>
      <c r="Q2796" s="2"/>
      <c r="R2796" s="143" t="e">
        <f t="shared" si="216"/>
        <v>#DIV/0!</v>
      </c>
      <c r="S2796" s="143">
        <f t="shared" si="217"/>
        <v>0</v>
      </c>
      <c r="T2796" s="144">
        <f>IF(P2796="nio",0,IF(P2796&gt;0,VLOOKUP(K2796,'3-Productie normen'!A:W,VLOOKUP(P2796,'3-Productie normen'!$B$37:$C$59,2,FALSE),FALSE)))/VLOOKUP(B2796,'2-Kosten per locatie'!$A$11:$C$31,3,FALSE)</f>
        <v>0</v>
      </c>
      <c r="U2796" s="144">
        <f t="shared" si="218"/>
        <v>0</v>
      </c>
      <c r="V2796" s="145" t="str">
        <f>VLOOKUP(K2796,'3-Productie normen'!A:AG,29,FALSE)</f>
        <v>L</v>
      </c>
      <c r="W2796" s="145"/>
      <c r="X2796" s="146"/>
      <c r="Y2796" s="147">
        <f t="shared" si="219"/>
        <v>11152.41</v>
      </c>
    </row>
    <row r="2797" spans="1:25" s="148" customFormat="1" ht="13.9" customHeight="1">
      <c r="A2797" s="137">
        <v>3651</v>
      </c>
      <c r="B2797" s="138" t="s">
        <v>3153</v>
      </c>
      <c r="C2797" s="138" t="s">
        <v>3154</v>
      </c>
      <c r="D2797" s="138"/>
      <c r="E2797" s="2">
        <v>0</v>
      </c>
      <c r="F2797" s="2" t="s">
        <v>372</v>
      </c>
      <c r="G2797" s="2" t="s">
        <v>3782</v>
      </c>
      <c r="H2797" s="2" t="s">
        <v>246</v>
      </c>
      <c r="I2797" s="139" t="s">
        <v>267</v>
      </c>
      <c r="J2797" s="139" t="s">
        <v>267</v>
      </c>
      <c r="K2797" s="139" t="s">
        <v>267</v>
      </c>
      <c r="L2797" s="139" t="s">
        <v>1421</v>
      </c>
      <c r="M2797" s="140"/>
      <c r="N2797" s="141">
        <v>4.5999999999999996</v>
      </c>
      <c r="O2797" s="142">
        <f t="shared" si="215"/>
        <v>2</v>
      </c>
      <c r="P2797" s="2">
        <v>2</v>
      </c>
      <c r="Q2797" s="2"/>
      <c r="R2797" s="143" t="e">
        <f t="shared" si="216"/>
        <v>#DIV/0!</v>
      </c>
      <c r="S2797" s="143">
        <f t="shared" si="217"/>
        <v>0</v>
      </c>
      <c r="T2797" s="144">
        <f>IF(P2797="nio",0,IF(P2797&gt;0,VLOOKUP(K2797,'3-Productie normen'!A:W,VLOOKUP(P2797,'3-Productie normen'!$B$37:$C$59,2,FALSE),FALSE)))/VLOOKUP(B2797,'2-Kosten per locatie'!$A$11:$C$31,3,FALSE)</f>
        <v>0</v>
      </c>
      <c r="U2797" s="144">
        <f t="shared" si="218"/>
        <v>0</v>
      </c>
      <c r="V2797" s="145" t="str">
        <f>VLOOKUP(K2797,'3-Productie normen'!A:AG,29,FALSE)</f>
        <v>V</v>
      </c>
      <c r="W2797" s="145"/>
      <c r="X2797" s="146"/>
      <c r="Y2797" s="147">
        <f t="shared" si="219"/>
        <v>9.1999999999999993</v>
      </c>
    </row>
    <row r="2798" spans="1:25" s="148" customFormat="1" ht="13.9" customHeight="1">
      <c r="A2798" s="137">
        <v>3652</v>
      </c>
      <c r="B2798" s="138" t="s">
        <v>3153</v>
      </c>
      <c r="C2798" s="138" t="s">
        <v>3154</v>
      </c>
      <c r="D2798" s="138"/>
      <c r="E2798" s="2">
        <v>0</v>
      </c>
      <c r="F2798" s="2" t="s">
        <v>372</v>
      </c>
      <c r="G2798" s="2" t="s">
        <v>3783</v>
      </c>
      <c r="H2798" s="2" t="s">
        <v>3784</v>
      </c>
      <c r="I2798" s="139" t="s">
        <v>3685</v>
      </c>
      <c r="J2798" s="139" t="s">
        <v>277</v>
      </c>
      <c r="K2798" s="139" t="s">
        <v>478</v>
      </c>
      <c r="L2798" s="139" t="s">
        <v>298</v>
      </c>
      <c r="M2798" s="140" t="s">
        <v>8160</v>
      </c>
      <c r="N2798" s="141">
        <v>48.27</v>
      </c>
      <c r="O2798" s="142">
        <f t="shared" si="215"/>
        <v>123</v>
      </c>
      <c r="P2798" s="2">
        <v>123</v>
      </c>
      <c r="Q2798" s="2"/>
      <c r="R2798" s="143" t="e">
        <f t="shared" si="216"/>
        <v>#DIV/0!</v>
      </c>
      <c r="S2798" s="143">
        <f t="shared" si="217"/>
        <v>0</v>
      </c>
      <c r="T2798" s="144">
        <f>IF(P2798="nio",0,IF(P2798&gt;0,VLOOKUP(K2798,'3-Productie normen'!A:W,VLOOKUP(P2798,'3-Productie normen'!$B$37:$C$59,2,FALSE),FALSE)))/VLOOKUP(B2798,'2-Kosten per locatie'!$A$11:$C$31,3,FALSE)</f>
        <v>0</v>
      </c>
      <c r="U2798" s="144">
        <f t="shared" si="218"/>
        <v>0</v>
      </c>
      <c r="V2798" s="145" t="str">
        <f>VLOOKUP(K2798,'3-Productie normen'!A:AG,29,FALSE)</f>
        <v>B</v>
      </c>
      <c r="W2798" s="145"/>
      <c r="X2798" s="146"/>
      <c r="Y2798" s="147">
        <f t="shared" si="219"/>
        <v>5937.21</v>
      </c>
    </row>
    <row r="2799" spans="1:25" s="148" customFormat="1" ht="13.9" customHeight="1">
      <c r="A2799" s="137">
        <v>3653</v>
      </c>
      <c r="B2799" s="138" t="s">
        <v>3153</v>
      </c>
      <c r="C2799" s="138" t="s">
        <v>3154</v>
      </c>
      <c r="D2799" s="138"/>
      <c r="E2799" s="2">
        <v>0</v>
      </c>
      <c r="F2799" s="2" t="s">
        <v>372</v>
      </c>
      <c r="G2799" s="2" t="s">
        <v>3785</v>
      </c>
      <c r="H2799" s="2" t="s">
        <v>3786</v>
      </c>
      <c r="I2799" s="139" t="s">
        <v>3685</v>
      </c>
      <c r="J2799" s="139" t="s">
        <v>277</v>
      </c>
      <c r="K2799" s="139" t="s">
        <v>478</v>
      </c>
      <c r="L2799" s="139" t="s">
        <v>298</v>
      </c>
      <c r="M2799" s="140" t="s">
        <v>8160</v>
      </c>
      <c r="N2799" s="141">
        <v>33.79</v>
      </c>
      <c r="O2799" s="142">
        <f t="shared" si="215"/>
        <v>123</v>
      </c>
      <c r="P2799" s="2">
        <v>123</v>
      </c>
      <c r="Q2799" s="2"/>
      <c r="R2799" s="143" t="e">
        <f t="shared" si="216"/>
        <v>#DIV/0!</v>
      </c>
      <c r="S2799" s="143">
        <f t="shared" si="217"/>
        <v>0</v>
      </c>
      <c r="T2799" s="144">
        <f>IF(P2799="nio",0,IF(P2799&gt;0,VLOOKUP(K2799,'3-Productie normen'!A:W,VLOOKUP(P2799,'3-Productie normen'!$B$37:$C$59,2,FALSE),FALSE)))/VLOOKUP(B2799,'2-Kosten per locatie'!$A$11:$C$31,3,FALSE)</f>
        <v>0</v>
      </c>
      <c r="U2799" s="144">
        <f t="shared" si="218"/>
        <v>0</v>
      </c>
      <c r="V2799" s="145" t="str">
        <f>VLOOKUP(K2799,'3-Productie normen'!A:AG,29,FALSE)</f>
        <v>B</v>
      </c>
      <c r="W2799" s="145"/>
      <c r="X2799" s="146"/>
      <c r="Y2799" s="147">
        <f t="shared" si="219"/>
        <v>4156.17</v>
      </c>
    </row>
    <row r="2800" spans="1:25" s="148" customFormat="1" ht="13.9" customHeight="1">
      <c r="A2800" s="137">
        <v>3654</v>
      </c>
      <c r="B2800" s="138" t="s">
        <v>3153</v>
      </c>
      <c r="C2800" s="138" t="s">
        <v>3154</v>
      </c>
      <c r="D2800" s="138"/>
      <c r="E2800" s="2">
        <v>0</v>
      </c>
      <c r="F2800" s="2" t="s">
        <v>372</v>
      </c>
      <c r="G2800" s="2" t="s">
        <v>3787</v>
      </c>
      <c r="H2800" s="2" t="s">
        <v>3788</v>
      </c>
      <c r="I2800" s="139" t="s">
        <v>350</v>
      </c>
      <c r="J2800" s="139" t="s">
        <v>836</v>
      </c>
      <c r="K2800" s="139" t="s">
        <v>612</v>
      </c>
      <c r="L2800" s="139" t="s">
        <v>298</v>
      </c>
      <c r="M2800" s="140" t="s">
        <v>8160</v>
      </c>
      <c r="N2800" s="141">
        <v>82.5</v>
      </c>
      <c r="O2800" s="142">
        <f t="shared" si="215"/>
        <v>205</v>
      </c>
      <c r="P2800" s="2">
        <v>205</v>
      </c>
      <c r="Q2800" s="2"/>
      <c r="R2800" s="143" t="e">
        <f t="shared" si="216"/>
        <v>#DIV/0!</v>
      </c>
      <c r="S2800" s="143">
        <f t="shared" si="217"/>
        <v>0</v>
      </c>
      <c r="T2800" s="144">
        <f>IF(P2800="nio",0,IF(P2800&gt;0,VLOOKUP(K2800,'3-Productie normen'!A:W,VLOOKUP(P2800,'3-Productie normen'!$B$37:$C$59,2,FALSE),FALSE)))/VLOOKUP(B2800,'2-Kosten per locatie'!$A$11:$C$31,3,FALSE)</f>
        <v>0</v>
      </c>
      <c r="U2800" s="144">
        <f t="shared" si="218"/>
        <v>0</v>
      </c>
      <c r="V2800" s="145" t="str">
        <f>VLOOKUP(K2800,'3-Productie normen'!A:AG,29,FALSE)</f>
        <v>L</v>
      </c>
      <c r="W2800" s="145"/>
      <c r="X2800" s="146"/>
      <c r="Y2800" s="147">
        <f t="shared" si="219"/>
        <v>16912.5</v>
      </c>
    </row>
    <row r="2801" spans="1:25" s="148" customFormat="1" ht="13.9" customHeight="1">
      <c r="A2801" s="137">
        <v>3655</v>
      </c>
      <c r="B2801" s="138" t="s">
        <v>3153</v>
      </c>
      <c r="C2801" s="138" t="s">
        <v>3154</v>
      </c>
      <c r="D2801" s="138"/>
      <c r="E2801" s="2">
        <v>0</v>
      </c>
      <c r="F2801" s="2" t="s">
        <v>372</v>
      </c>
      <c r="G2801" s="2" t="s">
        <v>3789</v>
      </c>
      <c r="H2801" s="2" t="s">
        <v>3790</v>
      </c>
      <c r="I2801" s="139" t="s">
        <v>3685</v>
      </c>
      <c r="J2801" s="139" t="s">
        <v>277</v>
      </c>
      <c r="K2801" s="139" t="s">
        <v>478</v>
      </c>
      <c r="L2801" s="139" t="s">
        <v>298</v>
      </c>
      <c r="M2801" s="140" t="s">
        <v>8160</v>
      </c>
      <c r="N2801" s="141">
        <v>21.15</v>
      </c>
      <c r="O2801" s="142">
        <f t="shared" si="215"/>
        <v>123</v>
      </c>
      <c r="P2801" s="2">
        <v>123</v>
      </c>
      <c r="Q2801" s="2"/>
      <c r="R2801" s="143" t="e">
        <f t="shared" si="216"/>
        <v>#DIV/0!</v>
      </c>
      <c r="S2801" s="143">
        <f t="shared" si="217"/>
        <v>0</v>
      </c>
      <c r="T2801" s="144">
        <f>IF(P2801="nio",0,IF(P2801&gt;0,VLOOKUP(K2801,'3-Productie normen'!A:W,VLOOKUP(P2801,'3-Productie normen'!$B$37:$C$59,2,FALSE),FALSE)))/VLOOKUP(B2801,'2-Kosten per locatie'!$A$11:$C$31,3,FALSE)</f>
        <v>0</v>
      </c>
      <c r="U2801" s="144">
        <f t="shared" si="218"/>
        <v>0</v>
      </c>
      <c r="V2801" s="145" t="str">
        <f>VLOOKUP(K2801,'3-Productie normen'!A:AG,29,FALSE)</f>
        <v>B</v>
      </c>
      <c r="W2801" s="145"/>
      <c r="X2801" s="146"/>
      <c r="Y2801" s="147">
        <f t="shared" si="219"/>
        <v>2601.4499999999998</v>
      </c>
    </row>
    <row r="2802" spans="1:25" s="148" customFormat="1" ht="13.9" customHeight="1">
      <c r="A2802" s="137">
        <v>3656</v>
      </c>
      <c r="B2802" s="138" t="s">
        <v>3153</v>
      </c>
      <c r="C2802" s="138" t="s">
        <v>3154</v>
      </c>
      <c r="D2802" s="138"/>
      <c r="E2802" s="2">
        <v>0</v>
      </c>
      <c r="F2802" s="2" t="s">
        <v>372</v>
      </c>
      <c r="G2802" s="2" t="s">
        <v>3791</v>
      </c>
      <c r="H2802" s="2" t="s">
        <v>246</v>
      </c>
      <c r="I2802" s="139" t="s">
        <v>267</v>
      </c>
      <c r="J2802" s="139" t="s">
        <v>267</v>
      </c>
      <c r="K2802" s="139" t="s">
        <v>267</v>
      </c>
      <c r="L2802" s="139" t="s">
        <v>298</v>
      </c>
      <c r="M2802" s="140" t="s">
        <v>8160</v>
      </c>
      <c r="N2802" s="141">
        <v>11.5</v>
      </c>
      <c r="O2802" s="142">
        <f t="shared" si="215"/>
        <v>2</v>
      </c>
      <c r="P2802" s="2">
        <v>2</v>
      </c>
      <c r="Q2802" s="2"/>
      <c r="R2802" s="143" t="e">
        <f t="shared" si="216"/>
        <v>#DIV/0!</v>
      </c>
      <c r="S2802" s="143">
        <f t="shared" si="217"/>
        <v>0</v>
      </c>
      <c r="T2802" s="144">
        <f>IF(P2802="nio",0,IF(P2802&gt;0,VLOOKUP(K2802,'3-Productie normen'!A:W,VLOOKUP(P2802,'3-Productie normen'!$B$37:$C$59,2,FALSE),FALSE)))/VLOOKUP(B2802,'2-Kosten per locatie'!$A$11:$C$31,3,FALSE)</f>
        <v>0</v>
      </c>
      <c r="U2802" s="144">
        <f t="shared" si="218"/>
        <v>0</v>
      </c>
      <c r="V2802" s="145" t="str">
        <f>VLOOKUP(K2802,'3-Productie normen'!A:AG,29,FALSE)</f>
        <v>V</v>
      </c>
      <c r="W2802" s="145"/>
      <c r="X2802" s="146"/>
      <c r="Y2802" s="147">
        <f t="shared" si="219"/>
        <v>23</v>
      </c>
    </row>
    <row r="2803" spans="1:25" s="148" customFormat="1" ht="13.9" customHeight="1">
      <c r="A2803" s="137">
        <v>3657</v>
      </c>
      <c r="B2803" s="138" t="s">
        <v>3153</v>
      </c>
      <c r="C2803" s="138" t="s">
        <v>3154</v>
      </c>
      <c r="D2803" s="138"/>
      <c r="E2803" s="2">
        <v>0</v>
      </c>
      <c r="F2803" s="2" t="s">
        <v>372</v>
      </c>
      <c r="G2803" s="2" t="s">
        <v>3791</v>
      </c>
      <c r="H2803" s="2" t="s">
        <v>3792</v>
      </c>
      <c r="I2803" s="139" t="s">
        <v>3685</v>
      </c>
      <c r="J2803" s="139" t="s">
        <v>277</v>
      </c>
      <c r="K2803" s="139" t="s">
        <v>478</v>
      </c>
      <c r="L2803" s="139" t="s">
        <v>298</v>
      </c>
      <c r="M2803" s="140" t="s">
        <v>8160</v>
      </c>
      <c r="N2803" s="141">
        <v>197.74</v>
      </c>
      <c r="O2803" s="142">
        <f t="shared" si="215"/>
        <v>123</v>
      </c>
      <c r="P2803" s="2">
        <v>123</v>
      </c>
      <c r="Q2803" s="2"/>
      <c r="R2803" s="143" t="e">
        <f t="shared" si="216"/>
        <v>#DIV/0!</v>
      </c>
      <c r="S2803" s="143">
        <f t="shared" si="217"/>
        <v>0</v>
      </c>
      <c r="T2803" s="144">
        <f>IF(P2803="nio",0,IF(P2803&gt;0,VLOOKUP(K2803,'3-Productie normen'!A:W,VLOOKUP(P2803,'3-Productie normen'!$B$37:$C$59,2,FALSE),FALSE)))/VLOOKUP(B2803,'2-Kosten per locatie'!$A$11:$C$31,3,FALSE)</f>
        <v>0</v>
      </c>
      <c r="U2803" s="144">
        <f t="shared" si="218"/>
        <v>0</v>
      </c>
      <c r="V2803" s="145" t="str">
        <f>VLOOKUP(K2803,'3-Productie normen'!A:AG,29,FALSE)</f>
        <v>B</v>
      </c>
      <c r="W2803" s="145"/>
      <c r="X2803" s="146"/>
      <c r="Y2803" s="147">
        <f t="shared" si="219"/>
        <v>24322.02</v>
      </c>
    </row>
    <row r="2804" spans="1:25" s="148" customFormat="1" ht="13.9" customHeight="1">
      <c r="A2804" s="137">
        <v>3658</v>
      </c>
      <c r="B2804" s="138" t="s">
        <v>3153</v>
      </c>
      <c r="C2804" s="138" t="s">
        <v>3154</v>
      </c>
      <c r="D2804" s="138"/>
      <c r="E2804" s="2">
        <v>0</v>
      </c>
      <c r="F2804" s="2" t="s">
        <v>372</v>
      </c>
      <c r="G2804" s="2" t="s">
        <v>3793</v>
      </c>
      <c r="H2804" s="2" t="s">
        <v>3794</v>
      </c>
      <c r="I2804" s="139" t="s">
        <v>267</v>
      </c>
      <c r="J2804" s="139" t="s">
        <v>267</v>
      </c>
      <c r="K2804" s="139" t="s">
        <v>267</v>
      </c>
      <c r="L2804" s="139" t="s">
        <v>1421</v>
      </c>
      <c r="M2804" s="140"/>
      <c r="N2804" s="141">
        <v>18.809999999999999</v>
      </c>
      <c r="O2804" s="142">
        <f t="shared" ref="O2804:O2867" si="220">SUM(P2804:Q2804)</f>
        <v>2</v>
      </c>
      <c r="P2804" s="2">
        <v>2</v>
      </c>
      <c r="Q2804" s="2"/>
      <c r="R2804" s="143" t="e">
        <f t="shared" ref="R2804:R2867" si="221">IF(P2804="nio",0,IF(P2804&gt;0,P2804*N2804/T2804,0))</f>
        <v>#DIV/0!</v>
      </c>
      <c r="S2804" s="143">
        <f t="shared" ref="S2804:S2867" si="222">IF(Q2804&gt;0,Q2804*N2804/U2804,0)</f>
        <v>0</v>
      </c>
      <c r="T2804" s="144">
        <f>IF(P2804="nio",0,IF(P2804&gt;0,VLOOKUP(K2804,'3-Productie normen'!A:W,VLOOKUP(P2804,'3-Productie normen'!$B$37:$C$59,2,FALSE),FALSE)))/VLOOKUP(B2804,'2-Kosten per locatie'!$A$11:$C$31,3,FALSE)</f>
        <v>0</v>
      </c>
      <c r="U2804" s="144">
        <f t="shared" ref="U2804:U2867" si="223">IF(Q2804&gt;0,T2804*$U$8,0)</f>
        <v>0</v>
      </c>
      <c r="V2804" s="145" t="str">
        <f>VLOOKUP(K2804,'3-Productie normen'!A:AG,29,FALSE)</f>
        <v>V</v>
      </c>
      <c r="W2804" s="145"/>
      <c r="X2804" s="146"/>
      <c r="Y2804" s="147">
        <f t="shared" ref="Y2804:Y2867" si="224">O2804*N2804</f>
        <v>37.619999999999997</v>
      </c>
    </row>
    <row r="2805" spans="1:25" s="148" customFormat="1" ht="13.9" customHeight="1">
      <c r="A2805" s="137">
        <v>3659</v>
      </c>
      <c r="B2805" s="138" t="s">
        <v>3153</v>
      </c>
      <c r="C2805" s="138" t="s">
        <v>3154</v>
      </c>
      <c r="D2805" s="138"/>
      <c r="E2805" s="2">
        <v>0</v>
      </c>
      <c r="F2805" s="2" t="s">
        <v>372</v>
      </c>
      <c r="G2805" s="2" t="s">
        <v>3795</v>
      </c>
      <c r="H2805" s="2" t="s">
        <v>3796</v>
      </c>
      <c r="I2805" s="139" t="s">
        <v>350</v>
      </c>
      <c r="J2805" s="139" t="s">
        <v>351</v>
      </c>
      <c r="K2805" s="139" t="s">
        <v>612</v>
      </c>
      <c r="L2805" s="139" t="s">
        <v>298</v>
      </c>
      <c r="M2805" s="140" t="s">
        <v>8160</v>
      </c>
      <c r="N2805" s="141">
        <v>59.23</v>
      </c>
      <c r="O2805" s="142">
        <f t="shared" si="220"/>
        <v>205</v>
      </c>
      <c r="P2805" s="2">
        <v>205</v>
      </c>
      <c r="Q2805" s="2"/>
      <c r="R2805" s="143" t="e">
        <f t="shared" si="221"/>
        <v>#DIV/0!</v>
      </c>
      <c r="S2805" s="143">
        <f t="shared" si="222"/>
        <v>0</v>
      </c>
      <c r="T2805" s="144">
        <f>IF(P2805="nio",0,IF(P2805&gt;0,VLOOKUP(K2805,'3-Productie normen'!A:W,VLOOKUP(P2805,'3-Productie normen'!$B$37:$C$59,2,FALSE),FALSE)))/VLOOKUP(B2805,'2-Kosten per locatie'!$A$11:$C$31,3,FALSE)</f>
        <v>0</v>
      </c>
      <c r="U2805" s="144">
        <f t="shared" si="223"/>
        <v>0</v>
      </c>
      <c r="V2805" s="145" t="str">
        <f>VLOOKUP(K2805,'3-Productie normen'!A:AG,29,FALSE)</f>
        <v>L</v>
      </c>
      <c r="W2805" s="145"/>
      <c r="X2805" s="146"/>
      <c r="Y2805" s="147">
        <f t="shared" si="224"/>
        <v>12142.15</v>
      </c>
    </row>
    <row r="2806" spans="1:25" s="148" customFormat="1" ht="13.9" customHeight="1">
      <c r="A2806" s="137">
        <v>3660</v>
      </c>
      <c r="B2806" s="138" t="s">
        <v>3153</v>
      </c>
      <c r="C2806" s="138" t="s">
        <v>3154</v>
      </c>
      <c r="D2806" s="138"/>
      <c r="E2806" s="2">
        <v>0</v>
      </c>
      <c r="F2806" s="2" t="s">
        <v>372</v>
      </c>
      <c r="G2806" s="2" t="s">
        <v>3797</v>
      </c>
      <c r="H2806" s="2" t="s">
        <v>3798</v>
      </c>
      <c r="I2806" s="139" t="s">
        <v>350</v>
      </c>
      <c r="J2806" s="139" t="s">
        <v>351</v>
      </c>
      <c r="K2806" s="139" t="s">
        <v>612</v>
      </c>
      <c r="L2806" s="139" t="s">
        <v>298</v>
      </c>
      <c r="M2806" s="140" t="s">
        <v>8160</v>
      </c>
      <c r="N2806" s="141">
        <v>35.06</v>
      </c>
      <c r="O2806" s="142">
        <f t="shared" si="220"/>
        <v>205</v>
      </c>
      <c r="P2806" s="2">
        <v>205</v>
      </c>
      <c r="Q2806" s="2"/>
      <c r="R2806" s="143" t="e">
        <f t="shared" si="221"/>
        <v>#DIV/0!</v>
      </c>
      <c r="S2806" s="143">
        <f t="shared" si="222"/>
        <v>0</v>
      </c>
      <c r="T2806" s="144">
        <f>IF(P2806="nio",0,IF(P2806&gt;0,VLOOKUP(K2806,'3-Productie normen'!A:W,VLOOKUP(P2806,'3-Productie normen'!$B$37:$C$59,2,FALSE),FALSE)))/VLOOKUP(B2806,'2-Kosten per locatie'!$A$11:$C$31,3,FALSE)</f>
        <v>0</v>
      </c>
      <c r="U2806" s="144">
        <f t="shared" si="223"/>
        <v>0</v>
      </c>
      <c r="V2806" s="145" t="str">
        <f>VLOOKUP(K2806,'3-Productie normen'!A:AG,29,FALSE)</f>
        <v>L</v>
      </c>
      <c r="W2806" s="145"/>
      <c r="X2806" s="146"/>
      <c r="Y2806" s="147">
        <f t="shared" si="224"/>
        <v>7187.3</v>
      </c>
    </row>
    <row r="2807" spans="1:25" s="148" customFormat="1" ht="13.9" customHeight="1">
      <c r="A2807" s="137">
        <v>3661</v>
      </c>
      <c r="B2807" s="138" t="s">
        <v>3153</v>
      </c>
      <c r="C2807" s="138" t="s">
        <v>3154</v>
      </c>
      <c r="D2807" s="138"/>
      <c r="E2807" s="2">
        <v>0</v>
      </c>
      <c r="F2807" s="2" t="s">
        <v>372</v>
      </c>
      <c r="G2807" s="2" t="s">
        <v>3799</v>
      </c>
      <c r="H2807" s="2" t="s">
        <v>3800</v>
      </c>
      <c r="I2807" s="139" t="s">
        <v>350</v>
      </c>
      <c r="J2807" s="139" t="s">
        <v>351</v>
      </c>
      <c r="K2807" s="139" t="s">
        <v>612</v>
      </c>
      <c r="L2807" s="139" t="s">
        <v>298</v>
      </c>
      <c r="M2807" s="140" t="s">
        <v>8160</v>
      </c>
      <c r="N2807" s="141">
        <v>71.62</v>
      </c>
      <c r="O2807" s="142">
        <f t="shared" si="220"/>
        <v>205</v>
      </c>
      <c r="P2807" s="2">
        <v>205</v>
      </c>
      <c r="Q2807" s="2"/>
      <c r="R2807" s="143" t="e">
        <f t="shared" si="221"/>
        <v>#DIV/0!</v>
      </c>
      <c r="S2807" s="143">
        <f t="shared" si="222"/>
        <v>0</v>
      </c>
      <c r="T2807" s="144">
        <f>IF(P2807="nio",0,IF(P2807&gt;0,VLOOKUP(K2807,'3-Productie normen'!A:W,VLOOKUP(P2807,'3-Productie normen'!$B$37:$C$59,2,FALSE),FALSE)))/VLOOKUP(B2807,'2-Kosten per locatie'!$A$11:$C$31,3,FALSE)</f>
        <v>0</v>
      </c>
      <c r="U2807" s="144">
        <f t="shared" si="223"/>
        <v>0</v>
      </c>
      <c r="V2807" s="145" t="str">
        <f>VLOOKUP(K2807,'3-Productie normen'!A:AG,29,FALSE)</f>
        <v>L</v>
      </c>
      <c r="W2807" s="145"/>
      <c r="X2807" s="146"/>
      <c r="Y2807" s="147">
        <f t="shared" si="224"/>
        <v>14682.1</v>
      </c>
    </row>
    <row r="2808" spans="1:25" s="148" customFormat="1" ht="13.9" customHeight="1">
      <c r="A2808" s="137">
        <v>3662</v>
      </c>
      <c r="B2808" s="138" t="s">
        <v>3153</v>
      </c>
      <c r="C2808" s="138" t="s">
        <v>3154</v>
      </c>
      <c r="D2808" s="138"/>
      <c r="E2808" s="2">
        <v>0</v>
      </c>
      <c r="F2808" s="2" t="s">
        <v>372</v>
      </c>
      <c r="G2808" s="2" t="s">
        <v>3801</v>
      </c>
      <c r="H2808" s="2" t="s">
        <v>3802</v>
      </c>
      <c r="I2808" s="139" t="s">
        <v>350</v>
      </c>
      <c r="J2808" s="139" t="s">
        <v>351</v>
      </c>
      <c r="K2808" s="139" t="s">
        <v>612</v>
      </c>
      <c r="L2808" s="139" t="s">
        <v>298</v>
      </c>
      <c r="M2808" s="140" t="s">
        <v>8160</v>
      </c>
      <c r="N2808" s="141">
        <v>59.2</v>
      </c>
      <c r="O2808" s="142">
        <f t="shared" si="220"/>
        <v>205</v>
      </c>
      <c r="P2808" s="2">
        <v>205</v>
      </c>
      <c r="Q2808" s="2"/>
      <c r="R2808" s="143" t="e">
        <f t="shared" si="221"/>
        <v>#DIV/0!</v>
      </c>
      <c r="S2808" s="143">
        <f t="shared" si="222"/>
        <v>0</v>
      </c>
      <c r="T2808" s="144">
        <f>IF(P2808="nio",0,IF(P2808&gt;0,VLOOKUP(K2808,'3-Productie normen'!A:W,VLOOKUP(P2808,'3-Productie normen'!$B$37:$C$59,2,FALSE),FALSE)))/VLOOKUP(B2808,'2-Kosten per locatie'!$A$11:$C$31,3,FALSE)</f>
        <v>0</v>
      </c>
      <c r="U2808" s="144">
        <f t="shared" si="223"/>
        <v>0</v>
      </c>
      <c r="V2808" s="145" t="str">
        <f>VLOOKUP(K2808,'3-Productie normen'!A:AG,29,FALSE)</f>
        <v>L</v>
      </c>
      <c r="W2808" s="145"/>
      <c r="X2808" s="146"/>
      <c r="Y2808" s="147">
        <f t="shared" si="224"/>
        <v>12136</v>
      </c>
    </row>
    <row r="2809" spans="1:25" s="148" customFormat="1" ht="13.9" customHeight="1">
      <c r="A2809" s="137">
        <v>3663</v>
      </c>
      <c r="B2809" s="138" t="s">
        <v>3153</v>
      </c>
      <c r="C2809" s="138" t="s">
        <v>3154</v>
      </c>
      <c r="D2809" s="138"/>
      <c r="E2809" s="2">
        <v>0</v>
      </c>
      <c r="F2809" s="2" t="s">
        <v>372</v>
      </c>
      <c r="G2809" s="2" t="s">
        <v>3803</v>
      </c>
      <c r="H2809" s="2" t="s">
        <v>3804</v>
      </c>
      <c r="I2809" s="139" t="s">
        <v>350</v>
      </c>
      <c r="J2809" s="139" t="s">
        <v>351</v>
      </c>
      <c r="K2809" s="139" t="s">
        <v>612</v>
      </c>
      <c r="L2809" s="139" t="s">
        <v>298</v>
      </c>
      <c r="M2809" s="140" t="s">
        <v>8160</v>
      </c>
      <c r="N2809" s="141">
        <v>59.38</v>
      </c>
      <c r="O2809" s="142">
        <f t="shared" si="220"/>
        <v>205</v>
      </c>
      <c r="P2809" s="2">
        <v>205</v>
      </c>
      <c r="Q2809" s="2"/>
      <c r="R2809" s="143" t="e">
        <f t="shared" si="221"/>
        <v>#DIV/0!</v>
      </c>
      <c r="S2809" s="143">
        <f t="shared" si="222"/>
        <v>0</v>
      </c>
      <c r="T2809" s="144">
        <f>IF(P2809="nio",0,IF(P2809&gt;0,VLOOKUP(K2809,'3-Productie normen'!A:W,VLOOKUP(P2809,'3-Productie normen'!$B$37:$C$59,2,FALSE),FALSE)))/VLOOKUP(B2809,'2-Kosten per locatie'!$A$11:$C$31,3,FALSE)</f>
        <v>0</v>
      </c>
      <c r="U2809" s="144">
        <f t="shared" si="223"/>
        <v>0</v>
      </c>
      <c r="V2809" s="145" t="str">
        <f>VLOOKUP(K2809,'3-Productie normen'!A:AG,29,FALSE)</f>
        <v>L</v>
      </c>
      <c r="W2809" s="145"/>
      <c r="X2809" s="146"/>
      <c r="Y2809" s="147">
        <f t="shared" si="224"/>
        <v>12172.9</v>
      </c>
    </row>
    <row r="2810" spans="1:25" s="148" customFormat="1" ht="13.9" customHeight="1">
      <c r="A2810" s="137">
        <v>3664</v>
      </c>
      <c r="B2810" s="138" t="s">
        <v>3153</v>
      </c>
      <c r="C2810" s="138" t="s">
        <v>3154</v>
      </c>
      <c r="D2810" s="138"/>
      <c r="E2810" s="2">
        <v>0</v>
      </c>
      <c r="F2810" s="2" t="s">
        <v>372</v>
      </c>
      <c r="G2810" s="2" t="s">
        <v>3805</v>
      </c>
      <c r="H2810" s="2" t="s">
        <v>3806</v>
      </c>
      <c r="I2810" s="139" t="s">
        <v>3685</v>
      </c>
      <c r="J2810" s="139" t="s">
        <v>277</v>
      </c>
      <c r="K2810" s="139" t="s">
        <v>478</v>
      </c>
      <c r="L2810" s="139" t="s">
        <v>298</v>
      </c>
      <c r="M2810" s="140" t="s">
        <v>8160</v>
      </c>
      <c r="N2810" s="141">
        <v>23.28</v>
      </c>
      <c r="O2810" s="142">
        <f t="shared" si="220"/>
        <v>123</v>
      </c>
      <c r="P2810" s="2">
        <v>123</v>
      </c>
      <c r="Q2810" s="2"/>
      <c r="R2810" s="143" t="e">
        <f t="shared" si="221"/>
        <v>#DIV/0!</v>
      </c>
      <c r="S2810" s="143">
        <f t="shared" si="222"/>
        <v>0</v>
      </c>
      <c r="T2810" s="144">
        <f>IF(P2810="nio",0,IF(P2810&gt;0,VLOOKUP(K2810,'3-Productie normen'!A:W,VLOOKUP(P2810,'3-Productie normen'!$B$37:$C$59,2,FALSE),FALSE)))/VLOOKUP(B2810,'2-Kosten per locatie'!$A$11:$C$31,3,FALSE)</f>
        <v>0</v>
      </c>
      <c r="U2810" s="144">
        <f t="shared" si="223"/>
        <v>0</v>
      </c>
      <c r="V2810" s="145" t="str">
        <f>VLOOKUP(K2810,'3-Productie normen'!A:AG,29,FALSE)</f>
        <v>B</v>
      </c>
      <c r="W2810" s="145"/>
      <c r="X2810" s="146"/>
      <c r="Y2810" s="147">
        <f t="shared" si="224"/>
        <v>2863.44</v>
      </c>
    </row>
    <row r="2811" spans="1:25" s="148" customFormat="1" ht="13.9" customHeight="1">
      <c r="A2811" s="137">
        <v>3665</v>
      </c>
      <c r="B2811" s="138" t="s">
        <v>3153</v>
      </c>
      <c r="C2811" s="138" t="s">
        <v>3154</v>
      </c>
      <c r="D2811" s="138"/>
      <c r="E2811" s="2">
        <v>0</v>
      </c>
      <c r="F2811" s="2" t="s">
        <v>372</v>
      </c>
      <c r="G2811" s="2" t="s">
        <v>3807</v>
      </c>
      <c r="H2811" s="2" t="s">
        <v>3808</v>
      </c>
      <c r="I2811" s="139" t="s">
        <v>3685</v>
      </c>
      <c r="J2811" s="139" t="s">
        <v>277</v>
      </c>
      <c r="K2811" s="139" t="s">
        <v>478</v>
      </c>
      <c r="L2811" s="139" t="s">
        <v>298</v>
      </c>
      <c r="M2811" s="140" t="s">
        <v>8160</v>
      </c>
      <c r="N2811" s="141">
        <v>22.52</v>
      </c>
      <c r="O2811" s="142">
        <f t="shared" si="220"/>
        <v>123</v>
      </c>
      <c r="P2811" s="2">
        <v>123</v>
      </c>
      <c r="Q2811" s="2"/>
      <c r="R2811" s="143" t="e">
        <f t="shared" si="221"/>
        <v>#DIV/0!</v>
      </c>
      <c r="S2811" s="143">
        <f t="shared" si="222"/>
        <v>0</v>
      </c>
      <c r="T2811" s="144">
        <f>IF(P2811="nio",0,IF(P2811&gt;0,VLOOKUP(K2811,'3-Productie normen'!A:W,VLOOKUP(P2811,'3-Productie normen'!$B$37:$C$59,2,FALSE),FALSE)))/VLOOKUP(B2811,'2-Kosten per locatie'!$A$11:$C$31,3,FALSE)</f>
        <v>0</v>
      </c>
      <c r="U2811" s="144">
        <f t="shared" si="223"/>
        <v>0</v>
      </c>
      <c r="V2811" s="145" t="str">
        <f>VLOOKUP(K2811,'3-Productie normen'!A:AG,29,FALSE)</f>
        <v>B</v>
      </c>
      <c r="W2811" s="145"/>
      <c r="X2811" s="146"/>
      <c r="Y2811" s="147">
        <f t="shared" si="224"/>
        <v>2769.96</v>
      </c>
    </row>
    <row r="2812" spans="1:25" s="148" customFormat="1" ht="13.9" customHeight="1">
      <c r="A2812" s="137">
        <v>3666</v>
      </c>
      <c r="B2812" s="138" t="s">
        <v>3153</v>
      </c>
      <c r="C2812" s="138" t="s">
        <v>3154</v>
      </c>
      <c r="D2812" s="138"/>
      <c r="E2812" s="2">
        <v>0</v>
      </c>
      <c r="F2812" s="2" t="s">
        <v>372</v>
      </c>
      <c r="G2812" s="2" t="s">
        <v>3809</v>
      </c>
      <c r="H2812" s="2" t="s">
        <v>3810</v>
      </c>
      <c r="I2812" s="139" t="s">
        <v>3685</v>
      </c>
      <c r="J2812" s="139" t="s">
        <v>277</v>
      </c>
      <c r="K2812" s="139" t="s">
        <v>478</v>
      </c>
      <c r="L2812" s="139" t="s">
        <v>298</v>
      </c>
      <c r="M2812" s="140" t="s">
        <v>8160</v>
      </c>
      <c r="N2812" s="141">
        <v>23.32</v>
      </c>
      <c r="O2812" s="142">
        <f t="shared" si="220"/>
        <v>123</v>
      </c>
      <c r="P2812" s="2">
        <v>123</v>
      </c>
      <c r="Q2812" s="2"/>
      <c r="R2812" s="143" t="e">
        <f t="shared" si="221"/>
        <v>#DIV/0!</v>
      </c>
      <c r="S2812" s="143">
        <f t="shared" si="222"/>
        <v>0</v>
      </c>
      <c r="T2812" s="144">
        <f>IF(P2812="nio",0,IF(P2812&gt;0,VLOOKUP(K2812,'3-Productie normen'!A:W,VLOOKUP(P2812,'3-Productie normen'!$B$37:$C$59,2,FALSE),FALSE)))/VLOOKUP(B2812,'2-Kosten per locatie'!$A$11:$C$31,3,FALSE)</f>
        <v>0</v>
      </c>
      <c r="U2812" s="144">
        <f t="shared" si="223"/>
        <v>0</v>
      </c>
      <c r="V2812" s="145" t="str">
        <f>VLOOKUP(K2812,'3-Productie normen'!A:AG,29,FALSE)</f>
        <v>B</v>
      </c>
      <c r="W2812" s="145"/>
      <c r="X2812" s="146"/>
      <c r="Y2812" s="147">
        <f t="shared" si="224"/>
        <v>2868.36</v>
      </c>
    </row>
    <row r="2813" spans="1:25" s="148" customFormat="1" ht="13.9" customHeight="1">
      <c r="A2813" s="137">
        <v>3667</v>
      </c>
      <c r="B2813" s="138" t="s">
        <v>3153</v>
      </c>
      <c r="C2813" s="138" t="s">
        <v>3154</v>
      </c>
      <c r="D2813" s="138"/>
      <c r="E2813" s="2">
        <v>0</v>
      </c>
      <c r="F2813" s="2" t="s">
        <v>372</v>
      </c>
      <c r="G2813" s="2" t="s">
        <v>3811</v>
      </c>
      <c r="H2813" s="2" t="s">
        <v>246</v>
      </c>
      <c r="I2813" s="139" t="s">
        <v>247</v>
      </c>
      <c r="J2813" s="139" t="s">
        <v>56</v>
      </c>
      <c r="K2813" s="139" t="s">
        <v>248</v>
      </c>
      <c r="L2813" s="139" t="s">
        <v>298</v>
      </c>
      <c r="M2813" s="140" t="s">
        <v>8160</v>
      </c>
      <c r="N2813" s="141">
        <v>50.41</v>
      </c>
      <c r="O2813" s="142">
        <f t="shared" si="220"/>
        <v>205</v>
      </c>
      <c r="P2813" s="2">
        <v>205</v>
      </c>
      <c r="Q2813" s="2"/>
      <c r="R2813" s="143" t="e">
        <f t="shared" si="221"/>
        <v>#DIV/0!</v>
      </c>
      <c r="S2813" s="143">
        <f t="shared" si="222"/>
        <v>0</v>
      </c>
      <c r="T2813" s="144">
        <f>IF(P2813="nio",0,IF(P2813&gt;0,VLOOKUP(K2813,'3-Productie normen'!A:W,VLOOKUP(P2813,'3-Productie normen'!$B$37:$C$59,2,FALSE),FALSE)))/VLOOKUP(B2813,'2-Kosten per locatie'!$A$11:$C$31,3,FALSE)</f>
        <v>0</v>
      </c>
      <c r="U2813" s="144">
        <f t="shared" si="223"/>
        <v>0</v>
      </c>
      <c r="V2813" s="145" t="str">
        <f>VLOOKUP(K2813,'3-Productie normen'!A:AG,29,FALSE)</f>
        <v>V</v>
      </c>
      <c r="W2813" s="145"/>
      <c r="X2813" s="146"/>
      <c r="Y2813" s="147">
        <f t="shared" si="224"/>
        <v>10334.049999999999</v>
      </c>
    </row>
    <row r="2814" spans="1:25" s="148" customFormat="1" ht="13.9" customHeight="1">
      <c r="A2814" s="137">
        <v>3668</v>
      </c>
      <c r="B2814" s="138" t="s">
        <v>3153</v>
      </c>
      <c r="C2814" s="138" t="s">
        <v>3154</v>
      </c>
      <c r="D2814" s="138"/>
      <c r="E2814" s="2">
        <v>0</v>
      </c>
      <c r="F2814" s="2" t="s">
        <v>372</v>
      </c>
      <c r="G2814" s="2" t="s">
        <v>3812</v>
      </c>
      <c r="H2814" s="2" t="s">
        <v>246</v>
      </c>
      <c r="I2814" s="139" t="s">
        <v>247</v>
      </c>
      <c r="J2814" s="139" t="s">
        <v>56</v>
      </c>
      <c r="K2814" s="139" t="s">
        <v>248</v>
      </c>
      <c r="L2814" s="139" t="s">
        <v>298</v>
      </c>
      <c r="M2814" s="140" t="s">
        <v>8160</v>
      </c>
      <c r="N2814" s="141">
        <v>39.11</v>
      </c>
      <c r="O2814" s="142">
        <f t="shared" si="220"/>
        <v>205</v>
      </c>
      <c r="P2814" s="2">
        <v>205</v>
      </c>
      <c r="Q2814" s="2"/>
      <c r="R2814" s="143" t="e">
        <f t="shared" si="221"/>
        <v>#DIV/0!</v>
      </c>
      <c r="S2814" s="143">
        <f t="shared" si="222"/>
        <v>0</v>
      </c>
      <c r="T2814" s="144">
        <f>IF(P2814="nio",0,IF(P2814&gt;0,VLOOKUP(K2814,'3-Productie normen'!A:W,VLOOKUP(P2814,'3-Productie normen'!$B$37:$C$59,2,FALSE),FALSE)))/VLOOKUP(B2814,'2-Kosten per locatie'!$A$11:$C$31,3,FALSE)</f>
        <v>0</v>
      </c>
      <c r="U2814" s="144">
        <f t="shared" si="223"/>
        <v>0</v>
      </c>
      <c r="V2814" s="145" t="str">
        <f>VLOOKUP(K2814,'3-Productie normen'!A:AG,29,FALSE)</f>
        <v>V</v>
      </c>
      <c r="W2814" s="145"/>
      <c r="X2814" s="146"/>
      <c r="Y2814" s="147">
        <f t="shared" si="224"/>
        <v>8017.55</v>
      </c>
    </row>
    <row r="2815" spans="1:25" s="148" customFormat="1" ht="13.9" customHeight="1">
      <c r="A2815" s="137">
        <v>3669</v>
      </c>
      <c r="B2815" s="138" t="s">
        <v>3153</v>
      </c>
      <c r="C2815" s="138" t="s">
        <v>3154</v>
      </c>
      <c r="D2815" s="138"/>
      <c r="E2815" s="2">
        <v>0</v>
      </c>
      <c r="F2815" s="2" t="s">
        <v>372</v>
      </c>
      <c r="G2815" s="2" t="s">
        <v>3813</v>
      </c>
      <c r="H2815" s="2" t="s">
        <v>246</v>
      </c>
      <c r="I2815" s="139" t="s">
        <v>247</v>
      </c>
      <c r="J2815" s="139" t="s">
        <v>56</v>
      </c>
      <c r="K2815" s="139" t="s">
        <v>248</v>
      </c>
      <c r="L2815" s="139" t="s">
        <v>298</v>
      </c>
      <c r="M2815" s="140" t="s">
        <v>8160</v>
      </c>
      <c r="N2815" s="141">
        <v>39.11</v>
      </c>
      <c r="O2815" s="142">
        <f t="shared" si="220"/>
        <v>205</v>
      </c>
      <c r="P2815" s="2">
        <v>205</v>
      </c>
      <c r="Q2815" s="2"/>
      <c r="R2815" s="143" t="e">
        <f t="shared" si="221"/>
        <v>#DIV/0!</v>
      </c>
      <c r="S2815" s="143">
        <f t="shared" si="222"/>
        <v>0</v>
      </c>
      <c r="T2815" s="144">
        <f>IF(P2815="nio",0,IF(P2815&gt;0,VLOOKUP(K2815,'3-Productie normen'!A:W,VLOOKUP(P2815,'3-Productie normen'!$B$37:$C$59,2,FALSE),FALSE)))/VLOOKUP(B2815,'2-Kosten per locatie'!$A$11:$C$31,3,FALSE)</f>
        <v>0</v>
      </c>
      <c r="U2815" s="144">
        <f t="shared" si="223"/>
        <v>0</v>
      </c>
      <c r="V2815" s="145" t="str">
        <f>VLOOKUP(K2815,'3-Productie normen'!A:AG,29,FALSE)</f>
        <v>V</v>
      </c>
      <c r="W2815" s="145"/>
      <c r="X2815" s="146"/>
      <c r="Y2815" s="147">
        <f t="shared" si="224"/>
        <v>8017.55</v>
      </c>
    </row>
    <row r="2816" spans="1:25" s="148" customFormat="1" ht="13.9" customHeight="1">
      <c r="A2816" s="137">
        <v>3670</v>
      </c>
      <c r="B2816" s="138" t="s">
        <v>3153</v>
      </c>
      <c r="C2816" s="138" t="s">
        <v>3154</v>
      </c>
      <c r="D2816" s="138"/>
      <c r="E2816" s="2">
        <v>0</v>
      </c>
      <c r="F2816" s="2" t="s">
        <v>372</v>
      </c>
      <c r="G2816" s="2" t="s">
        <v>3814</v>
      </c>
      <c r="H2816" s="2" t="s">
        <v>246</v>
      </c>
      <c r="I2816" s="139" t="s">
        <v>252</v>
      </c>
      <c r="J2816" s="139" t="s">
        <v>253</v>
      </c>
      <c r="K2816" s="139" t="s">
        <v>4571</v>
      </c>
      <c r="L2816" s="139" t="s">
        <v>298</v>
      </c>
      <c r="M2816" s="140" t="s">
        <v>8160</v>
      </c>
      <c r="N2816" s="141">
        <v>47.1</v>
      </c>
      <c r="O2816" s="142">
        <f t="shared" si="220"/>
        <v>205</v>
      </c>
      <c r="P2816" s="2">
        <v>205</v>
      </c>
      <c r="Q2816" s="2"/>
      <c r="R2816" s="143" t="e">
        <f t="shared" si="221"/>
        <v>#DIV/0!</v>
      </c>
      <c r="S2816" s="143">
        <f t="shared" si="222"/>
        <v>0</v>
      </c>
      <c r="T2816" s="144">
        <f>IF(P2816="nio",0,IF(P2816&gt;0,VLOOKUP(K2816,'3-Productie normen'!A:W,VLOOKUP(P2816,'3-Productie normen'!$B$37:$C$59,2,FALSE),FALSE)))/VLOOKUP(B2816,'2-Kosten per locatie'!$A$11:$C$31,3,FALSE)</f>
        <v>0</v>
      </c>
      <c r="U2816" s="144">
        <f t="shared" si="223"/>
        <v>0</v>
      </c>
      <c r="V2816" s="145" t="str">
        <f>VLOOKUP(K2816,'3-Productie normen'!A:AG,29,FALSE)</f>
        <v>V</v>
      </c>
      <c r="W2816" s="145"/>
      <c r="X2816" s="146"/>
      <c r="Y2816" s="147">
        <f t="shared" si="224"/>
        <v>9655.5</v>
      </c>
    </row>
    <row r="2817" spans="1:25" s="148" customFormat="1" ht="13.9" customHeight="1">
      <c r="A2817" s="137">
        <v>3671</v>
      </c>
      <c r="B2817" s="138" t="s">
        <v>3153</v>
      </c>
      <c r="C2817" s="138" t="s">
        <v>3154</v>
      </c>
      <c r="D2817" s="138"/>
      <c r="E2817" s="2">
        <v>0</v>
      </c>
      <c r="F2817" s="2" t="s">
        <v>372</v>
      </c>
      <c r="G2817" s="2" t="s">
        <v>3815</v>
      </c>
      <c r="H2817" s="2" t="s">
        <v>246</v>
      </c>
      <c r="I2817" s="139" t="s">
        <v>252</v>
      </c>
      <c r="J2817" s="139" t="s">
        <v>253</v>
      </c>
      <c r="K2817" s="139" t="s">
        <v>4571</v>
      </c>
      <c r="L2817" s="139" t="s">
        <v>298</v>
      </c>
      <c r="M2817" s="140" t="s">
        <v>8160</v>
      </c>
      <c r="N2817" s="141">
        <v>308.88</v>
      </c>
      <c r="O2817" s="142">
        <f t="shared" si="220"/>
        <v>205</v>
      </c>
      <c r="P2817" s="2">
        <v>205</v>
      </c>
      <c r="Q2817" s="2"/>
      <c r="R2817" s="143" t="e">
        <f t="shared" si="221"/>
        <v>#DIV/0!</v>
      </c>
      <c r="S2817" s="143">
        <f t="shared" si="222"/>
        <v>0</v>
      </c>
      <c r="T2817" s="144">
        <f>IF(P2817="nio",0,IF(P2817&gt;0,VLOOKUP(K2817,'3-Productie normen'!A:W,VLOOKUP(P2817,'3-Productie normen'!$B$37:$C$59,2,FALSE),FALSE)))/VLOOKUP(B2817,'2-Kosten per locatie'!$A$11:$C$31,3,FALSE)</f>
        <v>0</v>
      </c>
      <c r="U2817" s="144">
        <f t="shared" si="223"/>
        <v>0</v>
      </c>
      <c r="V2817" s="145" t="str">
        <f>VLOOKUP(K2817,'3-Productie normen'!A:AG,29,FALSE)</f>
        <v>V</v>
      </c>
      <c r="W2817" s="145"/>
      <c r="X2817" s="146"/>
      <c r="Y2817" s="147">
        <f t="shared" si="224"/>
        <v>63320.4</v>
      </c>
    </row>
    <row r="2818" spans="1:25" s="148" customFormat="1" ht="13.9" customHeight="1">
      <c r="A2818" s="137">
        <v>3672</v>
      </c>
      <c r="B2818" s="138" t="s">
        <v>3153</v>
      </c>
      <c r="C2818" s="138" t="s">
        <v>3154</v>
      </c>
      <c r="D2818" s="138"/>
      <c r="E2818" s="2">
        <v>0</v>
      </c>
      <c r="F2818" s="2" t="s">
        <v>372</v>
      </c>
      <c r="G2818" s="2" t="s">
        <v>3816</v>
      </c>
      <c r="H2818" s="2" t="s">
        <v>246</v>
      </c>
      <c r="I2818" s="139" t="s">
        <v>252</v>
      </c>
      <c r="J2818" s="139" t="s">
        <v>253</v>
      </c>
      <c r="K2818" s="139" t="s">
        <v>4571</v>
      </c>
      <c r="L2818" s="139" t="s">
        <v>1421</v>
      </c>
      <c r="M2818" s="140"/>
      <c r="N2818" s="141">
        <v>5.88</v>
      </c>
      <c r="O2818" s="142">
        <f t="shared" si="220"/>
        <v>205</v>
      </c>
      <c r="P2818" s="2">
        <v>205</v>
      </c>
      <c r="Q2818" s="2"/>
      <c r="R2818" s="143" t="e">
        <f t="shared" si="221"/>
        <v>#DIV/0!</v>
      </c>
      <c r="S2818" s="143">
        <f t="shared" si="222"/>
        <v>0</v>
      </c>
      <c r="T2818" s="144">
        <f>IF(P2818="nio",0,IF(P2818&gt;0,VLOOKUP(K2818,'3-Productie normen'!A:W,VLOOKUP(P2818,'3-Productie normen'!$B$37:$C$59,2,FALSE),FALSE)))/VLOOKUP(B2818,'2-Kosten per locatie'!$A$11:$C$31,3,FALSE)</f>
        <v>0</v>
      </c>
      <c r="U2818" s="144">
        <f t="shared" si="223"/>
        <v>0</v>
      </c>
      <c r="V2818" s="145" t="str">
        <f>VLOOKUP(K2818,'3-Productie normen'!A:AG,29,FALSE)</f>
        <v>V</v>
      </c>
      <c r="W2818" s="145"/>
      <c r="X2818" s="146"/>
      <c r="Y2818" s="147">
        <f t="shared" si="224"/>
        <v>1205.4000000000001</v>
      </c>
    </row>
    <row r="2819" spans="1:25" s="148" customFormat="1" ht="13.9" customHeight="1">
      <c r="A2819" s="137">
        <v>3673</v>
      </c>
      <c r="B2819" s="138" t="s">
        <v>3153</v>
      </c>
      <c r="C2819" s="138" t="s">
        <v>3154</v>
      </c>
      <c r="D2819" s="138"/>
      <c r="E2819" s="2">
        <v>0</v>
      </c>
      <c r="F2819" s="2" t="s">
        <v>372</v>
      </c>
      <c r="G2819" s="2" t="s">
        <v>3817</v>
      </c>
      <c r="H2819" s="2" t="s">
        <v>246</v>
      </c>
      <c r="I2819" s="139" t="s">
        <v>252</v>
      </c>
      <c r="J2819" s="139" t="s">
        <v>297</v>
      </c>
      <c r="K2819" s="139" t="s">
        <v>4571</v>
      </c>
      <c r="L2819" s="139" t="s">
        <v>298</v>
      </c>
      <c r="M2819" s="140" t="s">
        <v>8160</v>
      </c>
      <c r="N2819" s="141">
        <v>12.28</v>
      </c>
      <c r="O2819" s="142">
        <f t="shared" si="220"/>
        <v>205</v>
      </c>
      <c r="P2819" s="2">
        <v>205</v>
      </c>
      <c r="Q2819" s="2"/>
      <c r="R2819" s="143" t="e">
        <f t="shared" si="221"/>
        <v>#DIV/0!</v>
      </c>
      <c r="S2819" s="143">
        <f t="shared" si="222"/>
        <v>0</v>
      </c>
      <c r="T2819" s="144">
        <f>IF(P2819="nio",0,IF(P2819&gt;0,VLOOKUP(K2819,'3-Productie normen'!A:W,VLOOKUP(P2819,'3-Productie normen'!$B$37:$C$59,2,FALSE),FALSE)))/VLOOKUP(B2819,'2-Kosten per locatie'!$A$11:$C$31,3,FALSE)</f>
        <v>0</v>
      </c>
      <c r="U2819" s="144">
        <f t="shared" si="223"/>
        <v>0</v>
      </c>
      <c r="V2819" s="145" t="str">
        <f>VLOOKUP(K2819,'3-Productie normen'!A:AG,29,FALSE)</f>
        <v>V</v>
      </c>
      <c r="W2819" s="145"/>
      <c r="X2819" s="146"/>
      <c r="Y2819" s="147">
        <f t="shared" si="224"/>
        <v>2517.4</v>
      </c>
    </row>
    <row r="2820" spans="1:25" s="148" customFormat="1" ht="13.9" customHeight="1">
      <c r="A2820" s="137">
        <v>3674</v>
      </c>
      <c r="B2820" s="138" t="s">
        <v>3153</v>
      </c>
      <c r="C2820" s="138" t="s">
        <v>3154</v>
      </c>
      <c r="D2820" s="138"/>
      <c r="E2820" s="2">
        <v>0</v>
      </c>
      <c r="F2820" s="2" t="s">
        <v>372</v>
      </c>
      <c r="G2820" s="2" t="s">
        <v>3818</v>
      </c>
      <c r="H2820" s="2" t="s">
        <v>246</v>
      </c>
      <c r="I2820" s="139" t="s">
        <v>252</v>
      </c>
      <c r="J2820" s="139" t="s">
        <v>253</v>
      </c>
      <c r="K2820" s="139" t="s">
        <v>4571</v>
      </c>
      <c r="L2820" s="139" t="s">
        <v>298</v>
      </c>
      <c r="M2820" s="140" t="s">
        <v>8160</v>
      </c>
      <c r="N2820" s="141">
        <v>22.75</v>
      </c>
      <c r="O2820" s="142">
        <f t="shared" si="220"/>
        <v>205</v>
      </c>
      <c r="P2820" s="2">
        <v>205</v>
      </c>
      <c r="Q2820" s="2"/>
      <c r="R2820" s="143" t="e">
        <f t="shared" si="221"/>
        <v>#DIV/0!</v>
      </c>
      <c r="S2820" s="143">
        <f t="shared" si="222"/>
        <v>0</v>
      </c>
      <c r="T2820" s="144">
        <f>IF(P2820="nio",0,IF(P2820&gt;0,VLOOKUP(K2820,'3-Productie normen'!A:W,VLOOKUP(P2820,'3-Productie normen'!$B$37:$C$59,2,FALSE),FALSE)))/VLOOKUP(B2820,'2-Kosten per locatie'!$A$11:$C$31,3,FALSE)</f>
        <v>0</v>
      </c>
      <c r="U2820" s="144">
        <f t="shared" si="223"/>
        <v>0</v>
      </c>
      <c r="V2820" s="145" t="str">
        <f>VLOOKUP(K2820,'3-Productie normen'!A:AG,29,FALSE)</f>
        <v>V</v>
      </c>
      <c r="W2820" s="145"/>
      <c r="X2820" s="146"/>
      <c r="Y2820" s="147">
        <f t="shared" si="224"/>
        <v>4663.75</v>
      </c>
    </row>
    <row r="2821" spans="1:25" s="148" customFormat="1" ht="13.9" customHeight="1">
      <c r="A2821" s="137">
        <v>3675</v>
      </c>
      <c r="B2821" s="138" t="s">
        <v>3153</v>
      </c>
      <c r="C2821" s="138" t="s">
        <v>3154</v>
      </c>
      <c r="D2821" s="138"/>
      <c r="E2821" s="2">
        <v>0</v>
      </c>
      <c r="F2821" s="2" t="s">
        <v>372</v>
      </c>
      <c r="G2821" s="2" t="s">
        <v>3819</v>
      </c>
      <c r="H2821" s="2" t="s">
        <v>3820</v>
      </c>
      <c r="I2821" s="139" t="s">
        <v>252</v>
      </c>
      <c r="J2821" s="139" t="s">
        <v>253</v>
      </c>
      <c r="K2821" s="139" t="s">
        <v>4571</v>
      </c>
      <c r="L2821" s="139" t="s">
        <v>298</v>
      </c>
      <c r="M2821" s="140" t="s">
        <v>8160</v>
      </c>
      <c r="N2821" s="141">
        <v>7.86</v>
      </c>
      <c r="O2821" s="142">
        <f t="shared" si="220"/>
        <v>205</v>
      </c>
      <c r="P2821" s="2">
        <v>205</v>
      </c>
      <c r="Q2821" s="2"/>
      <c r="R2821" s="143" t="e">
        <f t="shared" si="221"/>
        <v>#DIV/0!</v>
      </c>
      <c r="S2821" s="143">
        <f t="shared" si="222"/>
        <v>0</v>
      </c>
      <c r="T2821" s="144">
        <f>IF(P2821="nio",0,IF(P2821&gt;0,VLOOKUP(K2821,'3-Productie normen'!A:W,VLOOKUP(P2821,'3-Productie normen'!$B$37:$C$59,2,FALSE),FALSE)))/VLOOKUP(B2821,'2-Kosten per locatie'!$A$11:$C$31,3,FALSE)</f>
        <v>0</v>
      </c>
      <c r="U2821" s="144">
        <f t="shared" si="223"/>
        <v>0</v>
      </c>
      <c r="V2821" s="145" t="str">
        <f>VLOOKUP(K2821,'3-Productie normen'!A:AG,29,FALSE)</f>
        <v>V</v>
      </c>
      <c r="W2821" s="145"/>
      <c r="X2821" s="146"/>
      <c r="Y2821" s="147">
        <f t="shared" si="224"/>
        <v>1611.3</v>
      </c>
    </row>
    <row r="2822" spans="1:25" s="148" customFormat="1" ht="13.9" customHeight="1">
      <c r="A2822" s="137">
        <v>3676</v>
      </c>
      <c r="B2822" s="138" t="s">
        <v>3153</v>
      </c>
      <c r="C2822" s="138" t="s">
        <v>3154</v>
      </c>
      <c r="D2822" s="138"/>
      <c r="E2822" s="2">
        <v>0</v>
      </c>
      <c r="F2822" s="2" t="s">
        <v>372</v>
      </c>
      <c r="G2822" s="2" t="s">
        <v>3821</v>
      </c>
      <c r="H2822" s="2" t="s">
        <v>246</v>
      </c>
      <c r="I2822" s="139" t="s">
        <v>252</v>
      </c>
      <c r="J2822" s="139" t="s">
        <v>253</v>
      </c>
      <c r="K2822" s="139" t="s">
        <v>4571</v>
      </c>
      <c r="L2822" s="139" t="s">
        <v>298</v>
      </c>
      <c r="M2822" s="140" t="s">
        <v>8160</v>
      </c>
      <c r="N2822" s="141">
        <v>32.659999999999997</v>
      </c>
      <c r="O2822" s="142">
        <f t="shared" si="220"/>
        <v>205</v>
      </c>
      <c r="P2822" s="2">
        <v>205</v>
      </c>
      <c r="Q2822" s="2"/>
      <c r="R2822" s="143" t="e">
        <f t="shared" si="221"/>
        <v>#DIV/0!</v>
      </c>
      <c r="S2822" s="143">
        <f t="shared" si="222"/>
        <v>0</v>
      </c>
      <c r="T2822" s="144">
        <f>IF(P2822="nio",0,IF(P2822&gt;0,VLOOKUP(K2822,'3-Productie normen'!A:W,VLOOKUP(P2822,'3-Productie normen'!$B$37:$C$59,2,FALSE),FALSE)))/VLOOKUP(B2822,'2-Kosten per locatie'!$A$11:$C$31,3,FALSE)</f>
        <v>0</v>
      </c>
      <c r="U2822" s="144">
        <f t="shared" si="223"/>
        <v>0</v>
      </c>
      <c r="V2822" s="145" t="str">
        <f>VLOOKUP(K2822,'3-Productie normen'!A:AG,29,FALSE)</f>
        <v>V</v>
      </c>
      <c r="W2822" s="145"/>
      <c r="X2822" s="146"/>
      <c r="Y2822" s="147">
        <f t="shared" si="224"/>
        <v>6695.2999999999993</v>
      </c>
    </row>
    <row r="2823" spans="1:25" s="148" customFormat="1" ht="13.9" customHeight="1">
      <c r="A2823" s="137">
        <v>3677</v>
      </c>
      <c r="B2823" s="138" t="s">
        <v>3153</v>
      </c>
      <c r="C2823" s="138" t="s">
        <v>3154</v>
      </c>
      <c r="D2823" s="138"/>
      <c r="E2823" s="2">
        <v>0</v>
      </c>
      <c r="F2823" s="2" t="s">
        <v>372</v>
      </c>
      <c r="G2823" s="2" t="s">
        <v>3822</v>
      </c>
      <c r="H2823" s="2" t="s">
        <v>246</v>
      </c>
      <c r="I2823" s="139" t="s">
        <v>252</v>
      </c>
      <c r="J2823" s="139" t="s">
        <v>253</v>
      </c>
      <c r="K2823" s="139" t="s">
        <v>4571</v>
      </c>
      <c r="L2823" s="139" t="s">
        <v>298</v>
      </c>
      <c r="M2823" s="140" t="s">
        <v>8160</v>
      </c>
      <c r="N2823" s="141">
        <v>12.2</v>
      </c>
      <c r="O2823" s="142">
        <f t="shared" si="220"/>
        <v>205</v>
      </c>
      <c r="P2823" s="2">
        <v>205</v>
      </c>
      <c r="Q2823" s="2"/>
      <c r="R2823" s="143" t="e">
        <f t="shared" si="221"/>
        <v>#DIV/0!</v>
      </c>
      <c r="S2823" s="143">
        <f t="shared" si="222"/>
        <v>0</v>
      </c>
      <c r="T2823" s="144">
        <f>IF(P2823="nio",0,IF(P2823&gt;0,VLOOKUP(K2823,'3-Productie normen'!A:W,VLOOKUP(P2823,'3-Productie normen'!$B$37:$C$59,2,FALSE),FALSE)))/VLOOKUP(B2823,'2-Kosten per locatie'!$A$11:$C$31,3,FALSE)</f>
        <v>0</v>
      </c>
      <c r="U2823" s="144">
        <f t="shared" si="223"/>
        <v>0</v>
      </c>
      <c r="V2823" s="145" t="str">
        <f>VLOOKUP(K2823,'3-Productie normen'!A:AG,29,FALSE)</f>
        <v>V</v>
      </c>
      <c r="W2823" s="145"/>
      <c r="X2823" s="146"/>
      <c r="Y2823" s="147">
        <f t="shared" si="224"/>
        <v>2501</v>
      </c>
    </row>
    <row r="2824" spans="1:25" s="148" customFormat="1" ht="13.9" customHeight="1">
      <c r="A2824" s="137">
        <v>3678</v>
      </c>
      <c r="B2824" s="138" t="s">
        <v>3153</v>
      </c>
      <c r="C2824" s="138" t="s">
        <v>3154</v>
      </c>
      <c r="D2824" s="138"/>
      <c r="E2824" s="2">
        <v>0</v>
      </c>
      <c r="F2824" s="2" t="s">
        <v>372</v>
      </c>
      <c r="G2824" s="2" t="s">
        <v>3823</v>
      </c>
      <c r="H2824" s="2" t="s">
        <v>246</v>
      </c>
      <c r="I2824" s="139" t="s">
        <v>257</v>
      </c>
      <c r="J2824" s="139" t="s">
        <v>381</v>
      </c>
      <c r="K2824" s="139" t="s">
        <v>259</v>
      </c>
      <c r="L2824" s="139" t="s">
        <v>298</v>
      </c>
      <c r="M2824" s="140"/>
      <c r="N2824" s="141">
        <v>15.83</v>
      </c>
      <c r="O2824" s="142">
        <f t="shared" si="220"/>
        <v>0</v>
      </c>
      <c r="P2824" s="2" t="s">
        <v>477</v>
      </c>
      <c r="Q2824" s="2"/>
      <c r="R2824" s="143">
        <f t="shared" si="221"/>
        <v>0</v>
      </c>
      <c r="S2824" s="143">
        <f t="shared" si="222"/>
        <v>0</v>
      </c>
      <c r="T2824" s="144">
        <f>IF(P2824="nio",0,IF(P2824&gt;0,VLOOKUP(K2824,'3-Productie normen'!A:W,VLOOKUP(P2824,'3-Productie normen'!$B$37:$C$59,2,FALSE),FALSE)))/VLOOKUP(B2824,'2-Kosten per locatie'!$A$11:$C$31,3,FALSE)</f>
        <v>0</v>
      </c>
      <c r="U2824" s="144">
        <f t="shared" si="223"/>
        <v>0</v>
      </c>
      <c r="V2824" s="145">
        <f>VLOOKUP(K2824,'3-Productie normen'!A:AG,29,FALSE)</f>
        <v>0</v>
      </c>
      <c r="W2824" s="145"/>
      <c r="X2824" s="146"/>
      <c r="Y2824" s="147">
        <f t="shared" si="224"/>
        <v>0</v>
      </c>
    </row>
    <row r="2825" spans="1:25" s="148" customFormat="1" ht="13.9" customHeight="1">
      <c r="A2825" s="137">
        <v>3679</v>
      </c>
      <c r="B2825" s="138" t="s">
        <v>3153</v>
      </c>
      <c r="C2825" s="138" t="s">
        <v>3154</v>
      </c>
      <c r="D2825" s="138"/>
      <c r="E2825" s="2">
        <v>0</v>
      </c>
      <c r="F2825" s="2" t="s">
        <v>372</v>
      </c>
      <c r="G2825" s="2" t="s">
        <v>3824</v>
      </c>
      <c r="H2825" s="2" t="s">
        <v>246</v>
      </c>
      <c r="I2825" s="139" t="s">
        <v>257</v>
      </c>
      <c r="J2825" s="139" t="s">
        <v>381</v>
      </c>
      <c r="K2825" s="139" t="s">
        <v>259</v>
      </c>
      <c r="L2825" s="139" t="s">
        <v>298</v>
      </c>
      <c r="M2825" s="140"/>
      <c r="N2825" s="141">
        <v>4.22</v>
      </c>
      <c r="O2825" s="142">
        <f t="shared" si="220"/>
        <v>0</v>
      </c>
      <c r="P2825" s="2" t="s">
        <v>477</v>
      </c>
      <c r="Q2825" s="2"/>
      <c r="R2825" s="143">
        <f t="shared" si="221"/>
        <v>0</v>
      </c>
      <c r="S2825" s="143">
        <f t="shared" si="222"/>
        <v>0</v>
      </c>
      <c r="T2825" s="144">
        <f>IF(P2825="nio",0,IF(P2825&gt;0,VLOOKUP(K2825,'3-Productie normen'!A:W,VLOOKUP(P2825,'3-Productie normen'!$B$37:$C$59,2,FALSE),FALSE)))/VLOOKUP(B2825,'2-Kosten per locatie'!$A$11:$C$31,3,FALSE)</f>
        <v>0</v>
      </c>
      <c r="U2825" s="144">
        <f t="shared" si="223"/>
        <v>0</v>
      </c>
      <c r="V2825" s="145">
        <f>VLOOKUP(K2825,'3-Productie normen'!A:AG,29,FALSE)</f>
        <v>0</v>
      </c>
      <c r="W2825" s="145"/>
      <c r="X2825" s="146"/>
      <c r="Y2825" s="147">
        <f t="shared" si="224"/>
        <v>0</v>
      </c>
    </row>
    <row r="2826" spans="1:25" s="148" customFormat="1" ht="13.9" customHeight="1">
      <c r="A2826" s="137">
        <v>3680</v>
      </c>
      <c r="B2826" s="138" t="s">
        <v>3153</v>
      </c>
      <c r="C2826" s="138" t="s">
        <v>3154</v>
      </c>
      <c r="D2826" s="138"/>
      <c r="E2826" s="2">
        <v>0</v>
      </c>
      <c r="F2826" s="2" t="s">
        <v>372</v>
      </c>
      <c r="G2826" s="2" t="s">
        <v>3825</v>
      </c>
      <c r="H2826" s="2" t="s">
        <v>246</v>
      </c>
      <c r="I2826" s="139" t="s">
        <v>257</v>
      </c>
      <c r="J2826" s="139" t="s">
        <v>1418</v>
      </c>
      <c r="K2826" s="139" t="s">
        <v>259</v>
      </c>
      <c r="L2826" s="139" t="s">
        <v>314</v>
      </c>
      <c r="M2826" s="140"/>
      <c r="N2826" s="141">
        <v>3.58</v>
      </c>
      <c r="O2826" s="142">
        <f t="shared" si="220"/>
        <v>0</v>
      </c>
      <c r="P2826" s="2" t="s">
        <v>477</v>
      </c>
      <c r="Q2826" s="2"/>
      <c r="R2826" s="143">
        <f t="shared" si="221"/>
        <v>0</v>
      </c>
      <c r="S2826" s="143">
        <f t="shared" si="222"/>
        <v>0</v>
      </c>
      <c r="T2826" s="144">
        <f>IF(P2826="nio",0,IF(P2826&gt;0,VLOOKUP(K2826,'3-Productie normen'!A:W,VLOOKUP(P2826,'3-Productie normen'!$B$37:$C$59,2,FALSE),FALSE)))/VLOOKUP(B2826,'2-Kosten per locatie'!$A$11:$C$31,3,FALSE)</f>
        <v>0</v>
      </c>
      <c r="U2826" s="144">
        <f t="shared" si="223"/>
        <v>0</v>
      </c>
      <c r="V2826" s="145">
        <f>VLOOKUP(K2826,'3-Productie normen'!A:AG,29,FALSE)</f>
        <v>0</v>
      </c>
      <c r="W2826" s="145"/>
      <c r="X2826" s="146"/>
      <c r="Y2826" s="147">
        <f t="shared" si="224"/>
        <v>0</v>
      </c>
    </row>
    <row r="2827" spans="1:25" s="148" customFormat="1" ht="13.9" customHeight="1">
      <c r="A2827" s="137">
        <v>3681</v>
      </c>
      <c r="B2827" s="138" t="s">
        <v>3153</v>
      </c>
      <c r="C2827" s="138" t="s">
        <v>3154</v>
      </c>
      <c r="D2827" s="138"/>
      <c r="E2827" s="2">
        <v>0</v>
      </c>
      <c r="F2827" s="2" t="s">
        <v>372</v>
      </c>
      <c r="G2827" s="2" t="s">
        <v>3826</v>
      </c>
      <c r="H2827" s="2" t="s">
        <v>246</v>
      </c>
      <c r="I2827" s="139" t="s">
        <v>46</v>
      </c>
      <c r="J2827" s="139" t="s">
        <v>320</v>
      </c>
      <c r="K2827" s="139" t="s">
        <v>321</v>
      </c>
      <c r="L2827" s="139" t="s">
        <v>3466</v>
      </c>
      <c r="M2827" s="140"/>
      <c r="N2827" s="141">
        <v>37.54</v>
      </c>
      <c r="O2827" s="142">
        <f t="shared" si="220"/>
        <v>410</v>
      </c>
      <c r="P2827" s="2">
        <v>205</v>
      </c>
      <c r="Q2827" s="2">
        <v>205</v>
      </c>
      <c r="R2827" s="143" t="e">
        <f t="shared" si="221"/>
        <v>#DIV/0!</v>
      </c>
      <c r="S2827" s="143" t="e">
        <f t="shared" si="222"/>
        <v>#DIV/0!</v>
      </c>
      <c r="T2827" s="144">
        <f>IF(P2827="nio",0,IF(P2827&gt;0,VLOOKUP(K2827,'3-Productie normen'!A:W,VLOOKUP(P2827,'3-Productie normen'!$B$37:$C$59,2,FALSE),FALSE)))/VLOOKUP(B2827,'2-Kosten per locatie'!$A$11:$C$31,3,FALSE)</f>
        <v>0</v>
      </c>
      <c r="U2827" s="144">
        <f t="shared" si="223"/>
        <v>0</v>
      </c>
      <c r="V2827" s="145" t="str">
        <f>VLOOKUP(K2827,'3-Productie normen'!A:AG,29,FALSE)</f>
        <v>S</v>
      </c>
      <c r="W2827" s="145"/>
      <c r="X2827" s="146"/>
      <c r="Y2827" s="147">
        <f t="shared" si="224"/>
        <v>15391.4</v>
      </c>
    </row>
    <row r="2828" spans="1:25" s="148" customFormat="1" ht="13.9" customHeight="1">
      <c r="A2828" s="137">
        <v>3682</v>
      </c>
      <c r="B2828" s="138" t="s">
        <v>3153</v>
      </c>
      <c r="C2828" s="138" t="s">
        <v>3154</v>
      </c>
      <c r="D2828" s="138"/>
      <c r="E2828" s="2">
        <v>0</v>
      </c>
      <c r="F2828" s="2" t="s">
        <v>372</v>
      </c>
      <c r="G2828" s="2" t="s">
        <v>3827</v>
      </c>
      <c r="H2828" s="2" t="s">
        <v>246</v>
      </c>
      <c r="I2828" s="139" t="s">
        <v>46</v>
      </c>
      <c r="J2828" s="139" t="s">
        <v>323</v>
      </c>
      <c r="K2828" s="139" t="s">
        <v>321</v>
      </c>
      <c r="L2828" s="139" t="s">
        <v>3466</v>
      </c>
      <c r="M2828" s="140"/>
      <c r="N2828" s="141">
        <v>18.23</v>
      </c>
      <c r="O2828" s="142">
        <f t="shared" si="220"/>
        <v>410</v>
      </c>
      <c r="P2828" s="2">
        <v>205</v>
      </c>
      <c r="Q2828" s="2">
        <v>205</v>
      </c>
      <c r="R2828" s="143" t="e">
        <f t="shared" si="221"/>
        <v>#DIV/0!</v>
      </c>
      <c r="S2828" s="143" t="e">
        <f t="shared" si="222"/>
        <v>#DIV/0!</v>
      </c>
      <c r="T2828" s="144">
        <f>IF(P2828="nio",0,IF(P2828&gt;0,VLOOKUP(K2828,'3-Productie normen'!A:W,VLOOKUP(P2828,'3-Productie normen'!$B$37:$C$59,2,FALSE),FALSE)))/VLOOKUP(B2828,'2-Kosten per locatie'!$A$11:$C$31,3,FALSE)</f>
        <v>0</v>
      </c>
      <c r="U2828" s="144">
        <f t="shared" si="223"/>
        <v>0</v>
      </c>
      <c r="V2828" s="145" t="str">
        <f>VLOOKUP(K2828,'3-Productie normen'!A:AG,29,FALSE)</f>
        <v>S</v>
      </c>
      <c r="W2828" s="145"/>
      <c r="X2828" s="146"/>
      <c r="Y2828" s="147">
        <f t="shared" si="224"/>
        <v>7474.3</v>
      </c>
    </row>
    <row r="2829" spans="1:25" s="148" customFormat="1" ht="13.9" customHeight="1">
      <c r="A2829" s="137">
        <v>3683</v>
      </c>
      <c r="B2829" s="138" t="s">
        <v>3153</v>
      </c>
      <c r="C2829" s="138" t="s">
        <v>3154</v>
      </c>
      <c r="D2829" s="138"/>
      <c r="E2829" s="2">
        <v>0</v>
      </c>
      <c r="F2829" s="2" t="s">
        <v>372</v>
      </c>
      <c r="G2829" s="2" t="s">
        <v>3828</v>
      </c>
      <c r="H2829" s="2" t="s">
        <v>246</v>
      </c>
      <c r="I2829" s="139" t="s">
        <v>46</v>
      </c>
      <c r="J2829" s="139" t="s">
        <v>323</v>
      </c>
      <c r="K2829" s="139" t="s">
        <v>321</v>
      </c>
      <c r="L2829" s="139" t="s">
        <v>3466</v>
      </c>
      <c r="M2829" s="140"/>
      <c r="N2829" s="141">
        <v>1.1599999999999999</v>
      </c>
      <c r="O2829" s="142">
        <f t="shared" si="220"/>
        <v>410</v>
      </c>
      <c r="P2829" s="2">
        <v>205</v>
      </c>
      <c r="Q2829" s="2">
        <v>205</v>
      </c>
      <c r="R2829" s="143" t="e">
        <f t="shared" si="221"/>
        <v>#DIV/0!</v>
      </c>
      <c r="S2829" s="143" t="e">
        <f t="shared" si="222"/>
        <v>#DIV/0!</v>
      </c>
      <c r="T2829" s="144">
        <f>IF(P2829="nio",0,IF(P2829&gt;0,VLOOKUP(K2829,'3-Productie normen'!A:W,VLOOKUP(P2829,'3-Productie normen'!$B$37:$C$59,2,FALSE),FALSE)))/VLOOKUP(B2829,'2-Kosten per locatie'!$A$11:$C$31,3,FALSE)</f>
        <v>0</v>
      </c>
      <c r="U2829" s="144">
        <f t="shared" si="223"/>
        <v>0</v>
      </c>
      <c r="V2829" s="145" t="str">
        <f>VLOOKUP(K2829,'3-Productie normen'!A:AG,29,FALSE)</f>
        <v>S</v>
      </c>
      <c r="W2829" s="145"/>
      <c r="X2829" s="146"/>
      <c r="Y2829" s="147">
        <f t="shared" si="224"/>
        <v>475.59999999999997</v>
      </c>
    </row>
    <row r="2830" spans="1:25" s="148" customFormat="1" ht="13.9" customHeight="1">
      <c r="A2830" s="137">
        <v>3684</v>
      </c>
      <c r="B2830" s="138" t="s">
        <v>3153</v>
      </c>
      <c r="C2830" s="138" t="s">
        <v>3154</v>
      </c>
      <c r="D2830" s="138"/>
      <c r="E2830" s="2">
        <v>0</v>
      </c>
      <c r="F2830" s="2" t="s">
        <v>372</v>
      </c>
      <c r="G2830" s="2" t="s">
        <v>3829</v>
      </c>
      <c r="H2830" s="2" t="s">
        <v>246</v>
      </c>
      <c r="I2830" s="139" t="s">
        <v>46</v>
      </c>
      <c r="J2830" s="139" t="s">
        <v>323</v>
      </c>
      <c r="K2830" s="139" t="s">
        <v>321</v>
      </c>
      <c r="L2830" s="139" t="s">
        <v>3466</v>
      </c>
      <c r="M2830" s="140"/>
      <c r="N2830" s="141">
        <v>1.21</v>
      </c>
      <c r="O2830" s="142">
        <f t="shared" si="220"/>
        <v>410</v>
      </c>
      <c r="P2830" s="2">
        <v>205</v>
      </c>
      <c r="Q2830" s="2">
        <v>205</v>
      </c>
      <c r="R2830" s="143" t="e">
        <f t="shared" si="221"/>
        <v>#DIV/0!</v>
      </c>
      <c r="S2830" s="143" t="e">
        <f t="shared" si="222"/>
        <v>#DIV/0!</v>
      </c>
      <c r="T2830" s="144">
        <f>IF(P2830="nio",0,IF(P2830&gt;0,VLOOKUP(K2830,'3-Productie normen'!A:W,VLOOKUP(P2830,'3-Productie normen'!$B$37:$C$59,2,FALSE),FALSE)))/VLOOKUP(B2830,'2-Kosten per locatie'!$A$11:$C$31,3,FALSE)</f>
        <v>0</v>
      </c>
      <c r="U2830" s="144">
        <f t="shared" si="223"/>
        <v>0</v>
      </c>
      <c r="V2830" s="145" t="str">
        <f>VLOOKUP(K2830,'3-Productie normen'!A:AG,29,FALSE)</f>
        <v>S</v>
      </c>
      <c r="W2830" s="145"/>
      <c r="X2830" s="146"/>
      <c r="Y2830" s="147">
        <f t="shared" si="224"/>
        <v>496.09999999999997</v>
      </c>
    </row>
    <row r="2831" spans="1:25" s="148" customFormat="1" ht="13.9" customHeight="1">
      <c r="A2831" s="137">
        <v>3685</v>
      </c>
      <c r="B2831" s="138" t="s">
        <v>3153</v>
      </c>
      <c r="C2831" s="138" t="s">
        <v>3154</v>
      </c>
      <c r="D2831" s="138"/>
      <c r="E2831" s="2">
        <v>0</v>
      </c>
      <c r="F2831" s="2" t="s">
        <v>372</v>
      </c>
      <c r="G2831" s="2" t="s">
        <v>3830</v>
      </c>
      <c r="H2831" s="2" t="s">
        <v>246</v>
      </c>
      <c r="I2831" s="139" t="s">
        <v>46</v>
      </c>
      <c r="J2831" s="139" t="s">
        <v>313</v>
      </c>
      <c r="K2831" s="139" t="s">
        <v>259</v>
      </c>
      <c r="L2831" s="139" t="s">
        <v>1331</v>
      </c>
      <c r="M2831" s="140"/>
      <c r="N2831" s="141">
        <v>1.25</v>
      </c>
      <c r="O2831" s="142">
        <f t="shared" si="220"/>
        <v>0</v>
      </c>
      <c r="P2831" s="2" t="s">
        <v>477</v>
      </c>
      <c r="Q2831" s="2"/>
      <c r="R2831" s="143">
        <f t="shared" si="221"/>
        <v>0</v>
      </c>
      <c r="S2831" s="143">
        <f t="shared" si="222"/>
        <v>0</v>
      </c>
      <c r="T2831" s="144">
        <f>IF(P2831="nio",0,IF(P2831&gt;0,VLOOKUP(K2831,'3-Productie normen'!A:W,VLOOKUP(P2831,'3-Productie normen'!$B$37:$C$59,2,FALSE),FALSE)))/VLOOKUP(B2831,'2-Kosten per locatie'!$A$11:$C$31,3,FALSE)</f>
        <v>0</v>
      </c>
      <c r="U2831" s="144">
        <f t="shared" si="223"/>
        <v>0</v>
      </c>
      <c r="V2831" s="145">
        <f>VLOOKUP(K2831,'3-Productie normen'!A:AG,29,FALSE)</f>
        <v>0</v>
      </c>
      <c r="W2831" s="145"/>
      <c r="X2831" s="146"/>
      <c r="Y2831" s="147">
        <f t="shared" si="224"/>
        <v>0</v>
      </c>
    </row>
    <row r="2832" spans="1:25" s="148" customFormat="1" ht="13.9" customHeight="1">
      <c r="A2832" s="137">
        <v>3686</v>
      </c>
      <c r="B2832" s="138" t="s">
        <v>3153</v>
      </c>
      <c r="C2832" s="138" t="s">
        <v>3154</v>
      </c>
      <c r="D2832" s="138"/>
      <c r="E2832" s="2">
        <v>0</v>
      </c>
      <c r="F2832" s="2" t="s">
        <v>372</v>
      </c>
      <c r="G2832" s="2" t="s">
        <v>3831</v>
      </c>
      <c r="H2832" s="2" t="s">
        <v>246</v>
      </c>
      <c r="I2832" s="139" t="s">
        <v>46</v>
      </c>
      <c r="J2832" s="139" t="s">
        <v>320</v>
      </c>
      <c r="K2832" s="139" t="s">
        <v>321</v>
      </c>
      <c r="L2832" s="139" t="s">
        <v>3466</v>
      </c>
      <c r="M2832" s="140"/>
      <c r="N2832" s="141">
        <v>2.04</v>
      </c>
      <c r="O2832" s="142">
        <f t="shared" si="220"/>
        <v>410</v>
      </c>
      <c r="P2832" s="2">
        <v>205</v>
      </c>
      <c r="Q2832" s="2">
        <v>205</v>
      </c>
      <c r="R2832" s="143" t="e">
        <f t="shared" si="221"/>
        <v>#DIV/0!</v>
      </c>
      <c r="S2832" s="143" t="e">
        <f t="shared" si="222"/>
        <v>#DIV/0!</v>
      </c>
      <c r="T2832" s="144">
        <f>IF(P2832="nio",0,IF(P2832&gt;0,VLOOKUP(K2832,'3-Productie normen'!A:W,VLOOKUP(P2832,'3-Productie normen'!$B$37:$C$59,2,FALSE),FALSE)))/VLOOKUP(B2832,'2-Kosten per locatie'!$A$11:$C$31,3,FALSE)</f>
        <v>0</v>
      </c>
      <c r="U2832" s="144">
        <f t="shared" si="223"/>
        <v>0</v>
      </c>
      <c r="V2832" s="145" t="str">
        <f>VLOOKUP(K2832,'3-Productie normen'!A:AG,29,FALSE)</f>
        <v>S</v>
      </c>
      <c r="W2832" s="145"/>
      <c r="X2832" s="146"/>
      <c r="Y2832" s="147">
        <f t="shared" si="224"/>
        <v>836.4</v>
      </c>
    </row>
    <row r="2833" spans="1:25" s="148" customFormat="1" ht="13.9" customHeight="1">
      <c r="A2833" s="137">
        <v>3687</v>
      </c>
      <c r="B2833" s="138" t="s">
        <v>3153</v>
      </c>
      <c r="C2833" s="138" t="s">
        <v>3154</v>
      </c>
      <c r="D2833" s="138"/>
      <c r="E2833" s="2">
        <v>0</v>
      </c>
      <c r="F2833" s="2" t="s">
        <v>372</v>
      </c>
      <c r="G2833" s="2" t="s">
        <v>3832</v>
      </c>
      <c r="H2833" s="2" t="s">
        <v>246</v>
      </c>
      <c r="I2833" s="139" t="s">
        <v>46</v>
      </c>
      <c r="J2833" s="139" t="s">
        <v>323</v>
      </c>
      <c r="K2833" s="139" t="s">
        <v>321</v>
      </c>
      <c r="L2833" s="139" t="s">
        <v>3466</v>
      </c>
      <c r="M2833" s="140"/>
      <c r="N2833" s="141">
        <v>18.27</v>
      </c>
      <c r="O2833" s="142">
        <f t="shared" si="220"/>
        <v>410</v>
      </c>
      <c r="P2833" s="2">
        <v>205</v>
      </c>
      <c r="Q2833" s="2">
        <v>205</v>
      </c>
      <c r="R2833" s="143" t="e">
        <f t="shared" si="221"/>
        <v>#DIV/0!</v>
      </c>
      <c r="S2833" s="143" t="e">
        <f t="shared" si="222"/>
        <v>#DIV/0!</v>
      </c>
      <c r="T2833" s="144">
        <f>IF(P2833="nio",0,IF(P2833&gt;0,VLOOKUP(K2833,'3-Productie normen'!A:W,VLOOKUP(P2833,'3-Productie normen'!$B$37:$C$59,2,FALSE),FALSE)))/VLOOKUP(B2833,'2-Kosten per locatie'!$A$11:$C$31,3,FALSE)</f>
        <v>0</v>
      </c>
      <c r="U2833" s="144">
        <f t="shared" si="223"/>
        <v>0</v>
      </c>
      <c r="V2833" s="145" t="str">
        <f>VLOOKUP(K2833,'3-Productie normen'!A:AG,29,FALSE)</f>
        <v>S</v>
      </c>
      <c r="W2833" s="145"/>
      <c r="X2833" s="146"/>
      <c r="Y2833" s="147">
        <f t="shared" si="224"/>
        <v>7490.7</v>
      </c>
    </row>
    <row r="2834" spans="1:25" s="148" customFormat="1" ht="13.9" customHeight="1">
      <c r="A2834" s="137">
        <v>3688</v>
      </c>
      <c r="B2834" s="138" t="s">
        <v>3153</v>
      </c>
      <c r="C2834" s="138" t="s">
        <v>3154</v>
      </c>
      <c r="D2834" s="138"/>
      <c r="E2834" s="2">
        <v>0</v>
      </c>
      <c r="F2834" s="2" t="s">
        <v>372</v>
      </c>
      <c r="G2834" s="2" t="s">
        <v>3833</v>
      </c>
      <c r="H2834" s="2" t="s">
        <v>246</v>
      </c>
      <c r="I2834" s="139" t="s">
        <v>46</v>
      </c>
      <c r="J2834" s="139" t="s">
        <v>323</v>
      </c>
      <c r="K2834" s="139" t="s">
        <v>321</v>
      </c>
      <c r="L2834" s="139" t="s">
        <v>3466</v>
      </c>
      <c r="M2834" s="140"/>
      <c r="N2834" s="141">
        <v>1.17</v>
      </c>
      <c r="O2834" s="142">
        <f t="shared" si="220"/>
        <v>410</v>
      </c>
      <c r="P2834" s="2">
        <v>205</v>
      </c>
      <c r="Q2834" s="2">
        <v>205</v>
      </c>
      <c r="R2834" s="143" t="e">
        <f t="shared" si="221"/>
        <v>#DIV/0!</v>
      </c>
      <c r="S2834" s="143" t="e">
        <f t="shared" si="222"/>
        <v>#DIV/0!</v>
      </c>
      <c r="T2834" s="144">
        <f>IF(P2834="nio",0,IF(P2834&gt;0,VLOOKUP(K2834,'3-Productie normen'!A:W,VLOOKUP(P2834,'3-Productie normen'!$B$37:$C$59,2,FALSE),FALSE)))/VLOOKUP(B2834,'2-Kosten per locatie'!$A$11:$C$31,3,FALSE)</f>
        <v>0</v>
      </c>
      <c r="U2834" s="144">
        <f t="shared" si="223"/>
        <v>0</v>
      </c>
      <c r="V2834" s="145" t="str">
        <f>VLOOKUP(K2834,'3-Productie normen'!A:AG,29,FALSE)</f>
        <v>S</v>
      </c>
      <c r="W2834" s="145"/>
      <c r="X2834" s="146"/>
      <c r="Y2834" s="147">
        <f t="shared" si="224"/>
        <v>479.7</v>
      </c>
    </row>
    <row r="2835" spans="1:25" s="148" customFormat="1" ht="13.9" customHeight="1">
      <c r="A2835" s="137">
        <v>3689</v>
      </c>
      <c r="B2835" s="138" t="s">
        <v>3153</v>
      </c>
      <c r="C2835" s="138" t="s">
        <v>3154</v>
      </c>
      <c r="D2835" s="138"/>
      <c r="E2835" s="2">
        <v>0</v>
      </c>
      <c r="F2835" s="2" t="s">
        <v>372</v>
      </c>
      <c r="G2835" s="2" t="s">
        <v>3834</v>
      </c>
      <c r="H2835" s="2" t="s">
        <v>246</v>
      </c>
      <c r="I2835" s="139" t="s">
        <v>46</v>
      </c>
      <c r="J2835" s="139" t="s">
        <v>323</v>
      </c>
      <c r="K2835" s="139" t="s">
        <v>321</v>
      </c>
      <c r="L2835" s="139" t="s">
        <v>3466</v>
      </c>
      <c r="M2835" s="140"/>
      <c r="N2835" s="141">
        <v>1.21</v>
      </c>
      <c r="O2835" s="142">
        <f t="shared" si="220"/>
        <v>410</v>
      </c>
      <c r="P2835" s="2">
        <v>205</v>
      </c>
      <c r="Q2835" s="2">
        <v>205</v>
      </c>
      <c r="R2835" s="143" t="e">
        <f t="shared" si="221"/>
        <v>#DIV/0!</v>
      </c>
      <c r="S2835" s="143" t="e">
        <f t="shared" si="222"/>
        <v>#DIV/0!</v>
      </c>
      <c r="T2835" s="144">
        <f>IF(P2835="nio",0,IF(P2835&gt;0,VLOOKUP(K2835,'3-Productie normen'!A:W,VLOOKUP(P2835,'3-Productie normen'!$B$37:$C$59,2,FALSE),FALSE)))/VLOOKUP(B2835,'2-Kosten per locatie'!$A$11:$C$31,3,FALSE)</f>
        <v>0</v>
      </c>
      <c r="U2835" s="144">
        <f t="shared" si="223"/>
        <v>0</v>
      </c>
      <c r="V2835" s="145" t="str">
        <f>VLOOKUP(K2835,'3-Productie normen'!A:AG,29,FALSE)</f>
        <v>S</v>
      </c>
      <c r="W2835" s="145"/>
      <c r="X2835" s="146"/>
      <c r="Y2835" s="147">
        <f t="shared" si="224"/>
        <v>496.09999999999997</v>
      </c>
    </row>
    <row r="2836" spans="1:25" s="148" customFormat="1" ht="13.9" customHeight="1">
      <c r="A2836" s="137">
        <v>3690</v>
      </c>
      <c r="B2836" s="138" t="s">
        <v>3153</v>
      </c>
      <c r="C2836" s="138" t="s">
        <v>3154</v>
      </c>
      <c r="D2836" s="138"/>
      <c r="E2836" s="2">
        <v>0</v>
      </c>
      <c r="F2836" s="2" t="s">
        <v>372</v>
      </c>
      <c r="G2836" s="2" t="s">
        <v>3835</v>
      </c>
      <c r="H2836" s="2" t="s">
        <v>246</v>
      </c>
      <c r="I2836" s="139" t="s">
        <v>46</v>
      </c>
      <c r="J2836" s="139" t="s">
        <v>313</v>
      </c>
      <c r="K2836" s="139" t="s">
        <v>259</v>
      </c>
      <c r="L2836" s="139" t="s">
        <v>1331</v>
      </c>
      <c r="M2836" s="140"/>
      <c r="N2836" s="141">
        <v>1.17</v>
      </c>
      <c r="O2836" s="142">
        <f t="shared" si="220"/>
        <v>0</v>
      </c>
      <c r="P2836" s="2" t="s">
        <v>477</v>
      </c>
      <c r="Q2836" s="2"/>
      <c r="R2836" s="143">
        <f t="shared" si="221"/>
        <v>0</v>
      </c>
      <c r="S2836" s="143">
        <f t="shared" si="222"/>
        <v>0</v>
      </c>
      <c r="T2836" s="144">
        <f>IF(P2836="nio",0,IF(P2836&gt;0,VLOOKUP(K2836,'3-Productie normen'!A:W,VLOOKUP(P2836,'3-Productie normen'!$B$37:$C$59,2,FALSE),FALSE)))/VLOOKUP(B2836,'2-Kosten per locatie'!$A$11:$C$31,3,FALSE)</f>
        <v>0</v>
      </c>
      <c r="U2836" s="144">
        <f t="shared" si="223"/>
        <v>0</v>
      </c>
      <c r="V2836" s="145">
        <f>VLOOKUP(K2836,'3-Productie normen'!A:AG,29,FALSE)</f>
        <v>0</v>
      </c>
      <c r="W2836" s="145"/>
      <c r="X2836" s="146"/>
      <c r="Y2836" s="147">
        <f t="shared" si="224"/>
        <v>0</v>
      </c>
    </row>
    <row r="2837" spans="1:25" s="148" customFormat="1" ht="13.9" customHeight="1">
      <c r="A2837" s="137">
        <v>3691</v>
      </c>
      <c r="B2837" s="138" t="s">
        <v>3153</v>
      </c>
      <c r="C2837" s="138" t="s">
        <v>3154</v>
      </c>
      <c r="D2837" s="138"/>
      <c r="E2837" s="2">
        <v>0</v>
      </c>
      <c r="F2837" s="2" t="s">
        <v>372</v>
      </c>
      <c r="G2837" s="2" t="s">
        <v>3836</v>
      </c>
      <c r="H2837" s="2" t="s">
        <v>246</v>
      </c>
      <c r="I2837" s="139" t="s">
        <v>46</v>
      </c>
      <c r="J2837" s="139" t="s">
        <v>2160</v>
      </c>
      <c r="K2837" s="139" t="s">
        <v>8039</v>
      </c>
      <c r="L2837" s="139" t="s">
        <v>1331</v>
      </c>
      <c r="M2837" s="140"/>
      <c r="N2837" s="141">
        <v>2.04</v>
      </c>
      <c r="O2837" s="142">
        <f t="shared" si="220"/>
        <v>205</v>
      </c>
      <c r="P2837" s="2">
        <v>205</v>
      </c>
      <c r="Q2837" s="2"/>
      <c r="R2837" s="143" t="e">
        <f t="shared" si="221"/>
        <v>#DIV/0!</v>
      </c>
      <c r="S2837" s="143">
        <f t="shared" si="222"/>
        <v>0</v>
      </c>
      <c r="T2837" s="144">
        <f>IF(P2837="nio",0,IF(P2837&gt;0,VLOOKUP(K2837,'3-Productie normen'!A:W,VLOOKUP(P2837,'3-Productie normen'!$B$37:$C$59,2,FALSE),FALSE)))/VLOOKUP(B2837,'2-Kosten per locatie'!$A$11:$C$31,3,FALSE)</f>
        <v>0</v>
      </c>
      <c r="U2837" s="144">
        <f t="shared" si="223"/>
        <v>0</v>
      </c>
      <c r="V2837" s="145" t="str">
        <f>VLOOKUP(K2837,'3-Productie normen'!A:AG,29,FALSE)</f>
        <v>S</v>
      </c>
      <c r="W2837" s="145"/>
      <c r="X2837" s="146"/>
      <c r="Y2837" s="147">
        <f t="shared" si="224"/>
        <v>418.2</v>
      </c>
    </row>
    <row r="2838" spans="1:25" s="148" customFormat="1" ht="13.9" customHeight="1">
      <c r="A2838" s="137">
        <v>3692</v>
      </c>
      <c r="B2838" s="138" t="s">
        <v>3153</v>
      </c>
      <c r="C2838" s="138" t="s">
        <v>3154</v>
      </c>
      <c r="D2838" s="138"/>
      <c r="E2838" s="2">
        <v>0</v>
      </c>
      <c r="F2838" s="2" t="s">
        <v>372</v>
      </c>
      <c r="G2838" s="2" t="s">
        <v>3837</v>
      </c>
      <c r="H2838" s="2" t="s">
        <v>246</v>
      </c>
      <c r="I2838" s="139" t="s">
        <v>46</v>
      </c>
      <c r="J2838" s="139" t="s">
        <v>2160</v>
      </c>
      <c r="K2838" s="139" t="s">
        <v>8039</v>
      </c>
      <c r="L2838" s="139" t="s">
        <v>1331</v>
      </c>
      <c r="M2838" s="140"/>
      <c r="N2838" s="141">
        <v>3.37</v>
      </c>
      <c r="O2838" s="142">
        <f t="shared" si="220"/>
        <v>205</v>
      </c>
      <c r="P2838" s="2">
        <v>205</v>
      </c>
      <c r="Q2838" s="2"/>
      <c r="R2838" s="143" t="e">
        <f t="shared" si="221"/>
        <v>#DIV/0!</v>
      </c>
      <c r="S2838" s="143">
        <f t="shared" si="222"/>
        <v>0</v>
      </c>
      <c r="T2838" s="144">
        <f>IF(P2838="nio",0,IF(P2838&gt;0,VLOOKUP(K2838,'3-Productie normen'!A:W,VLOOKUP(P2838,'3-Productie normen'!$B$37:$C$59,2,FALSE),FALSE)))/VLOOKUP(B2838,'2-Kosten per locatie'!$A$11:$C$31,3,FALSE)</f>
        <v>0</v>
      </c>
      <c r="U2838" s="144">
        <f t="shared" si="223"/>
        <v>0</v>
      </c>
      <c r="V2838" s="145" t="str">
        <f>VLOOKUP(K2838,'3-Productie normen'!A:AG,29,FALSE)</f>
        <v>S</v>
      </c>
      <c r="W2838" s="145"/>
      <c r="X2838" s="146"/>
      <c r="Y2838" s="147">
        <f t="shared" si="224"/>
        <v>690.85</v>
      </c>
    </row>
    <row r="2839" spans="1:25" s="148" customFormat="1" ht="13.9" customHeight="1">
      <c r="A2839" s="137">
        <v>3693</v>
      </c>
      <c r="B2839" s="138" t="s">
        <v>3153</v>
      </c>
      <c r="C2839" s="138" t="s">
        <v>3154</v>
      </c>
      <c r="D2839" s="138"/>
      <c r="E2839" s="2">
        <v>0</v>
      </c>
      <c r="F2839" s="2" t="s">
        <v>372</v>
      </c>
      <c r="G2839" s="2" t="s">
        <v>3838</v>
      </c>
      <c r="H2839" s="2" t="s">
        <v>246</v>
      </c>
      <c r="I2839" s="139" t="s">
        <v>46</v>
      </c>
      <c r="J2839" s="139" t="s">
        <v>2160</v>
      </c>
      <c r="K2839" s="139" t="s">
        <v>8039</v>
      </c>
      <c r="L2839" s="139" t="s">
        <v>1331</v>
      </c>
      <c r="M2839" s="140"/>
      <c r="N2839" s="141">
        <v>3.37</v>
      </c>
      <c r="O2839" s="142">
        <f t="shared" si="220"/>
        <v>205</v>
      </c>
      <c r="P2839" s="2">
        <v>205</v>
      </c>
      <c r="Q2839" s="2"/>
      <c r="R2839" s="143" t="e">
        <f t="shared" si="221"/>
        <v>#DIV/0!</v>
      </c>
      <c r="S2839" s="143">
        <f t="shared" si="222"/>
        <v>0</v>
      </c>
      <c r="T2839" s="144">
        <f>IF(P2839="nio",0,IF(P2839&gt;0,VLOOKUP(K2839,'3-Productie normen'!A:W,VLOOKUP(P2839,'3-Productie normen'!$B$37:$C$59,2,FALSE),FALSE)))/VLOOKUP(B2839,'2-Kosten per locatie'!$A$11:$C$31,3,FALSE)</f>
        <v>0</v>
      </c>
      <c r="U2839" s="144">
        <f t="shared" si="223"/>
        <v>0</v>
      </c>
      <c r="V2839" s="145" t="str">
        <f>VLOOKUP(K2839,'3-Productie normen'!A:AG,29,FALSE)</f>
        <v>S</v>
      </c>
      <c r="W2839" s="145"/>
      <c r="X2839" s="146"/>
      <c r="Y2839" s="147">
        <f t="shared" si="224"/>
        <v>690.85</v>
      </c>
    </row>
    <row r="2840" spans="1:25" s="148" customFormat="1" ht="13.9" customHeight="1">
      <c r="A2840" s="137">
        <v>3694</v>
      </c>
      <c r="B2840" s="138" t="s">
        <v>3153</v>
      </c>
      <c r="C2840" s="138" t="s">
        <v>3154</v>
      </c>
      <c r="D2840" s="138"/>
      <c r="E2840" s="2">
        <v>0</v>
      </c>
      <c r="F2840" s="2" t="s">
        <v>372</v>
      </c>
      <c r="G2840" s="2" t="s">
        <v>3839</v>
      </c>
      <c r="H2840" s="2" t="s">
        <v>246</v>
      </c>
      <c r="I2840" s="139" t="s">
        <v>46</v>
      </c>
      <c r="J2840" s="139" t="s">
        <v>320</v>
      </c>
      <c r="K2840" s="139" t="s">
        <v>321</v>
      </c>
      <c r="L2840" s="139" t="s">
        <v>1331</v>
      </c>
      <c r="M2840" s="140"/>
      <c r="N2840" s="141">
        <v>3.37</v>
      </c>
      <c r="O2840" s="142">
        <f t="shared" si="220"/>
        <v>410</v>
      </c>
      <c r="P2840" s="2">
        <v>205</v>
      </c>
      <c r="Q2840" s="2">
        <v>205</v>
      </c>
      <c r="R2840" s="143" t="e">
        <f t="shared" si="221"/>
        <v>#DIV/0!</v>
      </c>
      <c r="S2840" s="143" t="e">
        <f t="shared" si="222"/>
        <v>#DIV/0!</v>
      </c>
      <c r="T2840" s="144">
        <f>IF(P2840="nio",0,IF(P2840&gt;0,VLOOKUP(K2840,'3-Productie normen'!A:W,VLOOKUP(P2840,'3-Productie normen'!$B$37:$C$59,2,FALSE),FALSE)))/VLOOKUP(B2840,'2-Kosten per locatie'!$A$11:$C$31,3,FALSE)</f>
        <v>0</v>
      </c>
      <c r="U2840" s="144">
        <f t="shared" si="223"/>
        <v>0</v>
      </c>
      <c r="V2840" s="145" t="str">
        <f>VLOOKUP(K2840,'3-Productie normen'!A:AG,29,FALSE)</f>
        <v>S</v>
      </c>
      <c r="W2840" s="145"/>
      <c r="X2840" s="146"/>
      <c r="Y2840" s="147">
        <f t="shared" si="224"/>
        <v>1381.7</v>
      </c>
    </row>
    <row r="2841" spans="1:25" s="148" customFormat="1" ht="13.9" customHeight="1">
      <c r="A2841" s="137">
        <v>3695</v>
      </c>
      <c r="B2841" s="138" t="s">
        <v>3153</v>
      </c>
      <c r="C2841" s="138" t="s">
        <v>3154</v>
      </c>
      <c r="D2841" s="138"/>
      <c r="E2841" s="2">
        <v>0</v>
      </c>
      <c r="F2841" s="2" t="s">
        <v>372</v>
      </c>
      <c r="G2841" s="2" t="s">
        <v>3840</v>
      </c>
      <c r="H2841" s="2" t="s">
        <v>246</v>
      </c>
      <c r="I2841" s="139" t="s">
        <v>46</v>
      </c>
      <c r="J2841" s="139" t="s">
        <v>323</v>
      </c>
      <c r="K2841" s="139" t="s">
        <v>321</v>
      </c>
      <c r="L2841" s="139" t="s">
        <v>1331</v>
      </c>
      <c r="M2841" s="140"/>
      <c r="N2841" s="141">
        <v>6.01</v>
      </c>
      <c r="O2841" s="142">
        <f t="shared" si="220"/>
        <v>410</v>
      </c>
      <c r="P2841" s="2">
        <v>205</v>
      </c>
      <c r="Q2841" s="2">
        <v>205</v>
      </c>
      <c r="R2841" s="143" t="e">
        <f t="shared" si="221"/>
        <v>#DIV/0!</v>
      </c>
      <c r="S2841" s="143" t="e">
        <f t="shared" si="222"/>
        <v>#DIV/0!</v>
      </c>
      <c r="T2841" s="144">
        <f>IF(P2841="nio",0,IF(P2841&gt;0,VLOOKUP(K2841,'3-Productie normen'!A:W,VLOOKUP(P2841,'3-Productie normen'!$B$37:$C$59,2,FALSE),FALSE)))/VLOOKUP(B2841,'2-Kosten per locatie'!$A$11:$C$31,3,FALSE)</f>
        <v>0</v>
      </c>
      <c r="U2841" s="144">
        <f t="shared" si="223"/>
        <v>0</v>
      </c>
      <c r="V2841" s="145" t="str">
        <f>VLOOKUP(K2841,'3-Productie normen'!A:AG,29,FALSE)</f>
        <v>S</v>
      </c>
      <c r="W2841" s="145"/>
      <c r="X2841" s="146"/>
      <c r="Y2841" s="147">
        <f t="shared" si="224"/>
        <v>2464.1</v>
      </c>
    </row>
    <row r="2842" spans="1:25" s="148" customFormat="1" ht="13.9" customHeight="1">
      <c r="A2842" s="137">
        <v>3696</v>
      </c>
      <c r="B2842" s="138" t="s">
        <v>3153</v>
      </c>
      <c r="C2842" s="138" t="s">
        <v>3154</v>
      </c>
      <c r="D2842" s="138"/>
      <c r="E2842" s="2">
        <v>0</v>
      </c>
      <c r="F2842" s="2" t="s">
        <v>372</v>
      </c>
      <c r="G2842" s="2" t="s">
        <v>3841</v>
      </c>
      <c r="H2842" s="2" t="s">
        <v>246</v>
      </c>
      <c r="I2842" s="139" t="s">
        <v>46</v>
      </c>
      <c r="J2842" s="139" t="s">
        <v>323</v>
      </c>
      <c r="K2842" s="139" t="s">
        <v>321</v>
      </c>
      <c r="L2842" s="139" t="s">
        <v>1331</v>
      </c>
      <c r="M2842" s="140"/>
      <c r="N2842" s="141">
        <v>1.49</v>
      </c>
      <c r="O2842" s="142">
        <f t="shared" si="220"/>
        <v>410</v>
      </c>
      <c r="P2842" s="2">
        <v>205</v>
      </c>
      <c r="Q2842" s="2">
        <v>205</v>
      </c>
      <c r="R2842" s="143" t="e">
        <f t="shared" si="221"/>
        <v>#DIV/0!</v>
      </c>
      <c r="S2842" s="143" t="e">
        <f t="shared" si="222"/>
        <v>#DIV/0!</v>
      </c>
      <c r="T2842" s="144">
        <f>IF(P2842="nio",0,IF(P2842&gt;0,VLOOKUP(K2842,'3-Productie normen'!A:W,VLOOKUP(P2842,'3-Productie normen'!$B$37:$C$59,2,FALSE),FALSE)))/VLOOKUP(B2842,'2-Kosten per locatie'!$A$11:$C$31,3,FALSE)</f>
        <v>0</v>
      </c>
      <c r="U2842" s="144">
        <f t="shared" si="223"/>
        <v>0</v>
      </c>
      <c r="V2842" s="145" t="str">
        <f>VLOOKUP(K2842,'3-Productie normen'!A:AG,29,FALSE)</f>
        <v>S</v>
      </c>
      <c r="W2842" s="145"/>
      <c r="X2842" s="146"/>
      <c r="Y2842" s="147">
        <f t="shared" si="224"/>
        <v>610.9</v>
      </c>
    </row>
    <row r="2843" spans="1:25" s="148" customFormat="1" ht="13.9" customHeight="1">
      <c r="A2843" s="137">
        <v>3697</v>
      </c>
      <c r="B2843" s="138" t="s">
        <v>3153</v>
      </c>
      <c r="C2843" s="138" t="s">
        <v>3154</v>
      </c>
      <c r="D2843" s="138"/>
      <c r="E2843" s="2">
        <v>0</v>
      </c>
      <c r="F2843" s="2" t="s">
        <v>372</v>
      </c>
      <c r="G2843" s="2" t="s">
        <v>3842</v>
      </c>
      <c r="H2843" s="2" t="s">
        <v>246</v>
      </c>
      <c r="I2843" s="139" t="s">
        <v>46</v>
      </c>
      <c r="J2843" s="139" t="s">
        <v>323</v>
      </c>
      <c r="K2843" s="139" t="s">
        <v>321</v>
      </c>
      <c r="L2843" s="139" t="s">
        <v>1331</v>
      </c>
      <c r="M2843" s="140"/>
      <c r="N2843" s="141">
        <v>1.49</v>
      </c>
      <c r="O2843" s="142">
        <f t="shared" si="220"/>
        <v>410</v>
      </c>
      <c r="P2843" s="2">
        <v>205</v>
      </c>
      <c r="Q2843" s="2">
        <v>205</v>
      </c>
      <c r="R2843" s="143" t="e">
        <f t="shared" si="221"/>
        <v>#DIV/0!</v>
      </c>
      <c r="S2843" s="143" t="e">
        <f t="shared" si="222"/>
        <v>#DIV/0!</v>
      </c>
      <c r="T2843" s="144">
        <f>IF(P2843="nio",0,IF(P2843&gt;0,VLOOKUP(K2843,'3-Productie normen'!A:W,VLOOKUP(P2843,'3-Productie normen'!$B$37:$C$59,2,FALSE),FALSE)))/VLOOKUP(B2843,'2-Kosten per locatie'!$A$11:$C$31,3,FALSE)</f>
        <v>0</v>
      </c>
      <c r="U2843" s="144">
        <f t="shared" si="223"/>
        <v>0</v>
      </c>
      <c r="V2843" s="145" t="str">
        <f>VLOOKUP(K2843,'3-Productie normen'!A:AG,29,FALSE)</f>
        <v>S</v>
      </c>
      <c r="W2843" s="145"/>
      <c r="X2843" s="146"/>
      <c r="Y2843" s="147">
        <f t="shared" si="224"/>
        <v>610.9</v>
      </c>
    </row>
    <row r="2844" spans="1:25" s="148" customFormat="1" ht="13.9" customHeight="1">
      <c r="A2844" s="137">
        <v>3698</v>
      </c>
      <c r="B2844" s="138" t="s">
        <v>3153</v>
      </c>
      <c r="C2844" s="138" t="s">
        <v>3154</v>
      </c>
      <c r="D2844" s="138"/>
      <c r="E2844" s="2">
        <v>0</v>
      </c>
      <c r="F2844" s="2" t="s">
        <v>372</v>
      </c>
      <c r="G2844" s="2" t="s">
        <v>3843</v>
      </c>
      <c r="H2844" s="2" t="s">
        <v>246</v>
      </c>
      <c r="I2844" s="139" t="s">
        <v>272</v>
      </c>
      <c r="J2844" s="139" t="s">
        <v>695</v>
      </c>
      <c r="K2844" s="139" t="s">
        <v>4571</v>
      </c>
      <c r="L2844" s="139" t="s">
        <v>298</v>
      </c>
      <c r="M2844" s="140" t="s">
        <v>8160</v>
      </c>
      <c r="N2844" s="141">
        <v>1.49</v>
      </c>
      <c r="O2844" s="142">
        <f t="shared" si="220"/>
        <v>205</v>
      </c>
      <c r="P2844" s="2">
        <v>205</v>
      </c>
      <c r="Q2844" s="2"/>
      <c r="R2844" s="143" t="e">
        <f t="shared" si="221"/>
        <v>#DIV/0!</v>
      </c>
      <c r="S2844" s="143">
        <f t="shared" si="222"/>
        <v>0</v>
      </c>
      <c r="T2844" s="144">
        <f>IF(P2844="nio",0,IF(P2844&gt;0,VLOOKUP(K2844,'3-Productie normen'!A:W,VLOOKUP(P2844,'3-Productie normen'!$B$37:$C$59,2,FALSE),FALSE)))/VLOOKUP(B2844,'2-Kosten per locatie'!$A$11:$C$31,3,FALSE)</f>
        <v>0</v>
      </c>
      <c r="U2844" s="144">
        <f t="shared" si="223"/>
        <v>0</v>
      </c>
      <c r="V2844" s="145" t="str">
        <f>VLOOKUP(K2844,'3-Productie normen'!A:AG,29,FALSE)</f>
        <v>V</v>
      </c>
      <c r="W2844" s="145"/>
      <c r="X2844" s="146"/>
      <c r="Y2844" s="147">
        <f t="shared" si="224"/>
        <v>305.45</v>
      </c>
    </row>
    <row r="2845" spans="1:25" s="148" customFormat="1" ht="13.9" customHeight="1">
      <c r="A2845" s="137">
        <v>3699</v>
      </c>
      <c r="B2845" s="138" t="s">
        <v>3153</v>
      </c>
      <c r="C2845" s="138" t="s">
        <v>3154</v>
      </c>
      <c r="D2845" s="138"/>
      <c r="E2845" s="2">
        <v>0</v>
      </c>
      <c r="F2845" s="2" t="s">
        <v>372</v>
      </c>
      <c r="G2845" s="2" t="s">
        <v>3844</v>
      </c>
      <c r="H2845" s="2" t="s">
        <v>3845</v>
      </c>
      <c r="I2845" s="139" t="s">
        <v>3685</v>
      </c>
      <c r="J2845" s="139" t="s">
        <v>277</v>
      </c>
      <c r="K2845" s="139" t="s">
        <v>478</v>
      </c>
      <c r="L2845" s="139" t="s">
        <v>298</v>
      </c>
      <c r="M2845" s="140" t="s">
        <v>8160</v>
      </c>
      <c r="N2845" s="141">
        <v>63.95</v>
      </c>
      <c r="O2845" s="142">
        <f t="shared" si="220"/>
        <v>123</v>
      </c>
      <c r="P2845" s="2">
        <v>123</v>
      </c>
      <c r="Q2845" s="2"/>
      <c r="R2845" s="143" t="e">
        <f t="shared" si="221"/>
        <v>#DIV/0!</v>
      </c>
      <c r="S2845" s="143">
        <f t="shared" si="222"/>
        <v>0</v>
      </c>
      <c r="T2845" s="144">
        <f>IF(P2845="nio",0,IF(P2845&gt;0,VLOOKUP(K2845,'3-Productie normen'!A:W,VLOOKUP(P2845,'3-Productie normen'!$B$37:$C$59,2,FALSE),FALSE)))/VLOOKUP(B2845,'2-Kosten per locatie'!$A$11:$C$31,3,FALSE)</f>
        <v>0</v>
      </c>
      <c r="U2845" s="144">
        <f t="shared" si="223"/>
        <v>0</v>
      </c>
      <c r="V2845" s="145" t="str">
        <f>VLOOKUP(K2845,'3-Productie normen'!A:AG,29,FALSE)</f>
        <v>B</v>
      </c>
      <c r="W2845" s="145"/>
      <c r="X2845" s="146"/>
      <c r="Y2845" s="147">
        <f t="shared" si="224"/>
        <v>7865.85</v>
      </c>
    </row>
    <row r="2846" spans="1:25" s="148" customFormat="1" ht="13.9" customHeight="1">
      <c r="A2846" s="137">
        <v>3700</v>
      </c>
      <c r="B2846" s="138" t="s">
        <v>3153</v>
      </c>
      <c r="C2846" s="138" t="s">
        <v>3154</v>
      </c>
      <c r="D2846" s="138"/>
      <c r="E2846" s="2">
        <v>0</v>
      </c>
      <c r="F2846" s="2" t="s">
        <v>372</v>
      </c>
      <c r="G2846" s="2" t="s">
        <v>3846</v>
      </c>
      <c r="H2846" s="2" t="s">
        <v>3847</v>
      </c>
      <c r="I2846" s="139" t="s">
        <v>3685</v>
      </c>
      <c r="J2846" s="139" t="s">
        <v>277</v>
      </c>
      <c r="K2846" s="139" t="s">
        <v>478</v>
      </c>
      <c r="L2846" s="139" t="s">
        <v>298</v>
      </c>
      <c r="M2846" s="140" t="s">
        <v>8160</v>
      </c>
      <c r="N2846" s="141">
        <v>22.43</v>
      </c>
      <c r="O2846" s="142">
        <f t="shared" si="220"/>
        <v>123</v>
      </c>
      <c r="P2846" s="2">
        <v>123</v>
      </c>
      <c r="Q2846" s="2"/>
      <c r="R2846" s="143" t="e">
        <f t="shared" si="221"/>
        <v>#DIV/0!</v>
      </c>
      <c r="S2846" s="143">
        <f t="shared" si="222"/>
        <v>0</v>
      </c>
      <c r="T2846" s="144">
        <f>IF(P2846="nio",0,IF(P2846&gt;0,VLOOKUP(K2846,'3-Productie normen'!A:W,VLOOKUP(P2846,'3-Productie normen'!$B$37:$C$59,2,FALSE),FALSE)))/VLOOKUP(B2846,'2-Kosten per locatie'!$A$11:$C$31,3,FALSE)</f>
        <v>0</v>
      </c>
      <c r="U2846" s="144">
        <f t="shared" si="223"/>
        <v>0</v>
      </c>
      <c r="V2846" s="145" t="str">
        <f>VLOOKUP(K2846,'3-Productie normen'!A:AG,29,FALSE)</f>
        <v>B</v>
      </c>
      <c r="W2846" s="145"/>
      <c r="X2846" s="146"/>
      <c r="Y2846" s="147">
        <f t="shared" si="224"/>
        <v>2758.89</v>
      </c>
    </row>
    <row r="2847" spans="1:25" s="148" customFormat="1" ht="13.9" customHeight="1">
      <c r="A2847" s="137">
        <v>3701</v>
      </c>
      <c r="B2847" s="138" t="s">
        <v>3153</v>
      </c>
      <c r="C2847" s="138" t="s">
        <v>3154</v>
      </c>
      <c r="D2847" s="138"/>
      <c r="E2847" s="2">
        <v>0</v>
      </c>
      <c r="F2847" s="2" t="s">
        <v>372</v>
      </c>
      <c r="G2847" s="2" t="s">
        <v>3848</v>
      </c>
      <c r="H2847" s="2" t="s">
        <v>246</v>
      </c>
      <c r="I2847" s="139" t="s">
        <v>3685</v>
      </c>
      <c r="J2847" s="139" t="s">
        <v>277</v>
      </c>
      <c r="K2847" s="139" t="s">
        <v>478</v>
      </c>
      <c r="L2847" s="139" t="s">
        <v>298</v>
      </c>
      <c r="M2847" s="140" t="s">
        <v>8160</v>
      </c>
      <c r="N2847" s="141">
        <v>49.58</v>
      </c>
      <c r="O2847" s="142">
        <f t="shared" si="220"/>
        <v>123</v>
      </c>
      <c r="P2847" s="2">
        <v>123</v>
      </c>
      <c r="Q2847" s="2"/>
      <c r="R2847" s="143" t="e">
        <f t="shared" si="221"/>
        <v>#DIV/0!</v>
      </c>
      <c r="S2847" s="143">
        <f t="shared" si="222"/>
        <v>0</v>
      </c>
      <c r="T2847" s="144">
        <f>IF(P2847="nio",0,IF(P2847&gt;0,VLOOKUP(K2847,'3-Productie normen'!A:W,VLOOKUP(P2847,'3-Productie normen'!$B$37:$C$59,2,FALSE),FALSE)))/VLOOKUP(B2847,'2-Kosten per locatie'!$A$11:$C$31,3,FALSE)</f>
        <v>0</v>
      </c>
      <c r="U2847" s="144">
        <f t="shared" si="223"/>
        <v>0</v>
      </c>
      <c r="V2847" s="145" t="str">
        <f>VLOOKUP(K2847,'3-Productie normen'!A:AG,29,FALSE)</f>
        <v>B</v>
      </c>
      <c r="W2847" s="145"/>
      <c r="X2847" s="146"/>
      <c r="Y2847" s="147">
        <f t="shared" si="224"/>
        <v>6098.34</v>
      </c>
    </row>
    <row r="2848" spans="1:25" s="148" customFormat="1" ht="13.9" customHeight="1">
      <c r="A2848" s="137">
        <v>3702</v>
      </c>
      <c r="B2848" s="138" t="s">
        <v>3153</v>
      </c>
      <c r="C2848" s="138" t="s">
        <v>3154</v>
      </c>
      <c r="D2848" s="138"/>
      <c r="E2848" s="2">
        <v>0</v>
      </c>
      <c r="F2848" s="2" t="s">
        <v>372</v>
      </c>
      <c r="G2848" s="2" t="s">
        <v>3849</v>
      </c>
      <c r="H2848" s="2" t="s">
        <v>246</v>
      </c>
      <c r="I2848" s="139" t="s">
        <v>3685</v>
      </c>
      <c r="J2848" s="139" t="s">
        <v>277</v>
      </c>
      <c r="K2848" s="139" t="s">
        <v>478</v>
      </c>
      <c r="L2848" s="139" t="s">
        <v>298</v>
      </c>
      <c r="M2848" s="140" t="s">
        <v>8160</v>
      </c>
      <c r="N2848" s="141">
        <v>12.12</v>
      </c>
      <c r="O2848" s="142">
        <f t="shared" si="220"/>
        <v>123</v>
      </c>
      <c r="P2848" s="2">
        <v>123</v>
      </c>
      <c r="Q2848" s="2"/>
      <c r="R2848" s="143" t="e">
        <f t="shared" si="221"/>
        <v>#DIV/0!</v>
      </c>
      <c r="S2848" s="143">
        <f t="shared" si="222"/>
        <v>0</v>
      </c>
      <c r="T2848" s="144">
        <f>IF(P2848="nio",0,IF(P2848&gt;0,VLOOKUP(K2848,'3-Productie normen'!A:W,VLOOKUP(P2848,'3-Productie normen'!$B$37:$C$59,2,FALSE),FALSE)))/VLOOKUP(B2848,'2-Kosten per locatie'!$A$11:$C$31,3,FALSE)</f>
        <v>0</v>
      </c>
      <c r="U2848" s="144">
        <f t="shared" si="223"/>
        <v>0</v>
      </c>
      <c r="V2848" s="145" t="str">
        <f>VLOOKUP(K2848,'3-Productie normen'!A:AG,29,FALSE)</f>
        <v>B</v>
      </c>
      <c r="W2848" s="145"/>
      <c r="X2848" s="146"/>
      <c r="Y2848" s="147">
        <f t="shared" si="224"/>
        <v>1490.76</v>
      </c>
    </row>
    <row r="2849" spans="1:25" s="148" customFormat="1" ht="13.9" customHeight="1">
      <c r="A2849" s="137">
        <v>3703</v>
      </c>
      <c r="B2849" s="138" t="s">
        <v>3153</v>
      </c>
      <c r="C2849" s="138" t="s">
        <v>3154</v>
      </c>
      <c r="D2849" s="138"/>
      <c r="E2849" s="2">
        <v>0</v>
      </c>
      <c r="F2849" s="2" t="s">
        <v>372</v>
      </c>
      <c r="G2849" s="2" t="s">
        <v>3850</v>
      </c>
      <c r="H2849" s="2" t="s">
        <v>3847</v>
      </c>
      <c r="I2849" s="139" t="s">
        <v>3685</v>
      </c>
      <c r="J2849" s="139" t="s">
        <v>277</v>
      </c>
      <c r="K2849" s="139" t="s">
        <v>478</v>
      </c>
      <c r="L2849" s="139" t="s">
        <v>298</v>
      </c>
      <c r="M2849" s="140" t="s">
        <v>8160</v>
      </c>
      <c r="N2849" s="141">
        <v>43.86</v>
      </c>
      <c r="O2849" s="142">
        <f t="shared" si="220"/>
        <v>123</v>
      </c>
      <c r="P2849" s="2">
        <v>123</v>
      </c>
      <c r="Q2849" s="2"/>
      <c r="R2849" s="143" t="e">
        <f t="shared" si="221"/>
        <v>#DIV/0!</v>
      </c>
      <c r="S2849" s="143">
        <f t="shared" si="222"/>
        <v>0</v>
      </c>
      <c r="T2849" s="144">
        <f>IF(P2849="nio",0,IF(P2849&gt;0,VLOOKUP(K2849,'3-Productie normen'!A:W,VLOOKUP(P2849,'3-Productie normen'!$B$37:$C$59,2,FALSE),FALSE)))/VLOOKUP(B2849,'2-Kosten per locatie'!$A$11:$C$31,3,FALSE)</f>
        <v>0</v>
      </c>
      <c r="U2849" s="144">
        <f t="shared" si="223"/>
        <v>0</v>
      </c>
      <c r="V2849" s="145" t="str">
        <f>VLOOKUP(K2849,'3-Productie normen'!A:AG,29,FALSE)</f>
        <v>B</v>
      </c>
      <c r="W2849" s="145"/>
      <c r="X2849" s="146"/>
      <c r="Y2849" s="147">
        <f t="shared" si="224"/>
        <v>5394.78</v>
      </c>
    </row>
    <row r="2850" spans="1:25" s="148" customFormat="1" ht="13.9" customHeight="1">
      <c r="A2850" s="137">
        <v>3704</v>
      </c>
      <c r="B2850" s="138" t="s">
        <v>3153</v>
      </c>
      <c r="C2850" s="138" t="s">
        <v>3154</v>
      </c>
      <c r="D2850" s="138"/>
      <c r="E2850" s="2">
        <v>0</v>
      </c>
      <c r="F2850" s="2" t="s">
        <v>372</v>
      </c>
      <c r="G2850" s="2" t="s">
        <v>3851</v>
      </c>
      <c r="H2850" s="2" t="s">
        <v>246</v>
      </c>
      <c r="I2850" s="139" t="s">
        <v>3685</v>
      </c>
      <c r="J2850" s="139" t="s">
        <v>277</v>
      </c>
      <c r="K2850" s="139" t="s">
        <v>478</v>
      </c>
      <c r="L2850" s="139" t="s">
        <v>298</v>
      </c>
      <c r="M2850" s="140" t="s">
        <v>8160</v>
      </c>
      <c r="N2850" s="141">
        <v>12.21</v>
      </c>
      <c r="O2850" s="142">
        <f t="shared" si="220"/>
        <v>123</v>
      </c>
      <c r="P2850" s="2">
        <v>123</v>
      </c>
      <c r="Q2850" s="2"/>
      <c r="R2850" s="143" t="e">
        <f t="shared" si="221"/>
        <v>#DIV/0!</v>
      </c>
      <c r="S2850" s="143">
        <f t="shared" si="222"/>
        <v>0</v>
      </c>
      <c r="T2850" s="144">
        <f>IF(P2850="nio",0,IF(P2850&gt;0,VLOOKUP(K2850,'3-Productie normen'!A:W,VLOOKUP(P2850,'3-Productie normen'!$B$37:$C$59,2,FALSE),FALSE)))/VLOOKUP(B2850,'2-Kosten per locatie'!$A$11:$C$31,3,FALSE)</f>
        <v>0</v>
      </c>
      <c r="U2850" s="144">
        <f t="shared" si="223"/>
        <v>0</v>
      </c>
      <c r="V2850" s="145" t="str">
        <f>VLOOKUP(K2850,'3-Productie normen'!A:AG,29,FALSE)</f>
        <v>B</v>
      </c>
      <c r="W2850" s="145"/>
      <c r="X2850" s="146"/>
      <c r="Y2850" s="147">
        <f t="shared" si="224"/>
        <v>1501.8300000000002</v>
      </c>
    </row>
    <row r="2851" spans="1:25" s="148" customFormat="1" ht="13.9" customHeight="1">
      <c r="A2851" s="137">
        <v>3705</v>
      </c>
      <c r="B2851" s="138" t="s">
        <v>3153</v>
      </c>
      <c r="C2851" s="138" t="s">
        <v>3154</v>
      </c>
      <c r="D2851" s="138"/>
      <c r="E2851" s="2">
        <v>0</v>
      </c>
      <c r="F2851" s="2" t="s">
        <v>372</v>
      </c>
      <c r="G2851" s="2" t="s">
        <v>3852</v>
      </c>
      <c r="H2851" s="2" t="s">
        <v>3853</v>
      </c>
      <c r="I2851" s="139" t="s">
        <v>267</v>
      </c>
      <c r="J2851" s="139" t="s">
        <v>283</v>
      </c>
      <c r="K2851" s="139" t="s">
        <v>267</v>
      </c>
      <c r="L2851" s="139" t="s">
        <v>298</v>
      </c>
      <c r="M2851" s="140" t="s">
        <v>8160</v>
      </c>
      <c r="N2851" s="141">
        <v>94.35</v>
      </c>
      <c r="O2851" s="142">
        <f t="shared" si="220"/>
        <v>2</v>
      </c>
      <c r="P2851" s="2">
        <v>2</v>
      </c>
      <c r="Q2851" s="2"/>
      <c r="R2851" s="143" t="e">
        <f t="shared" si="221"/>
        <v>#DIV/0!</v>
      </c>
      <c r="S2851" s="143">
        <f t="shared" si="222"/>
        <v>0</v>
      </c>
      <c r="T2851" s="144">
        <f>IF(P2851="nio",0,IF(P2851&gt;0,VLOOKUP(K2851,'3-Productie normen'!A:W,VLOOKUP(P2851,'3-Productie normen'!$B$37:$C$59,2,FALSE),FALSE)))/VLOOKUP(B2851,'2-Kosten per locatie'!$A$11:$C$31,3,FALSE)</f>
        <v>0</v>
      </c>
      <c r="U2851" s="144">
        <f t="shared" si="223"/>
        <v>0</v>
      </c>
      <c r="V2851" s="145" t="str">
        <f>VLOOKUP(K2851,'3-Productie normen'!A:AG,29,FALSE)</f>
        <v>V</v>
      </c>
      <c r="W2851" s="145"/>
      <c r="X2851" s="146"/>
      <c r="Y2851" s="147">
        <f t="shared" si="224"/>
        <v>188.7</v>
      </c>
    </row>
    <row r="2852" spans="1:25" s="148" customFormat="1" ht="13.9" customHeight="1">
      <c r="A2852" s="137">
        <v>3706</v>
      </c>
      <c r="B2852" s="138" t="s">
        <v>3153</v>
      </c>
      <c r="C2852" s="138" t="s">
        <v>3154</v>
      </c>
      <c r="D2852" s="138"/>
      <c r="E2852" s="2">
        <v>0</v>
      </c>
      <c r="F2852" s="2" t="s">
        <v>372</v>
      </c>
      <c r="G2852" s="2" t="s">
        <v>3854</v>
      </c>
      <c r="H2852" s="2" t="s">
        <v>246</v>
      </c>
      <c r="I2852" s="139" t="s">
        <v>267</v>
      </c>
      <c r="J2852" s="139" t="s">
        <v>283</v>
      </c>
      <c r="K2852" s="139" t="s">
        <v>267</v>
      </c>
      <c r="L2852" s="139" t="s">
        <v>298</v>
      </c>
      <c r="M2852" s="140" t="s">
        <v>8160</v>
      </c>
      <c r="N2852" s="141">
        <v>37.92</v>
      </c>
      <c r="O2852" s="142">
        <f t="shared" si="220"/>
        <v>2</v>
      </c>
      <c r="P2852" s="2">
        <v>2</v>
      </c>
      <c r="Q2852" s="2"/>
      <c r="R2852" s="143" t="e">
        <f t="shared" si="221"/>
        <v>#DIV/0!</v>
      </c>
      <c r="S2852" s="143">
        <f t="shared" si="222"/>
        <v>0</v>
      </c>
      <c r="T2852" s="144">
        <f>IF(P2852="nio",0,IF(P2852&gt;0,VLOOKUP(K2852,'3-Productie normen'!A:W,VLOOKUP(P2852,'3-Productie normen'!$B$37:$C$59,2,FALSE),FALSE)))/VLOOKUP(B2852,'2-Kosten per locatie'!$A$11:$C$31,3,FALSE)</f>
        <v>0</v>
      </c>
      <c r="U2852" s="144">
        <f t="shared" si="223"/>
        <v>0</v>
      </c>
      <c r="V2852" s="145" t="str">
        <f>VLOOKUP(K2852,'3-Productie normen'!A:AG,29,FALSE)</f>
        <v>V</v>
      </c>
      <c r="W2852" s="145"/>
      <c r="X2852" s="146"/>
      <c r="Y2852" s="147">
        <f t="shared" si="224"/>
        <v>75.84</v>
      </c>
    </row>
    <row r="2853" spans="1:25" s="148" customFormat="1" ht="13.9" customHeight="1">
      <c r="A2853" s="137">
        <v>3707</v>
      </c>
      <c r="B2853" s="138" t="s">
        <v>3153</v>
      </c>
      <c r="C2853" s="138" t="s">
        <v>3154</v>
      </c>
      <c r="D2853" s="138"/>
      <c r="E2853" s="2">
        <v>0</v>
      </c>
      <c r="F2853" s="2" t="s">
        <v>372</v>
      </c>
      <c r="G2853" s="2" t="s">
        <v>3855</v>
      </c>
      <c r="H2853" s="2" t="s">
        <v>3856</v>
      </c>
      <c r="I2853" s="139" t="s">
        <v>350</v>
      </c>
      <c r="J2853" s="139" t="s">
        <v>351</v>
      </c>
      <c r="K2853" s="139" t="s">
        <v>612</v>
      </c>
      <c r="L2853" s="139" t="s">
        <v>298</v>
      </c>
      <c r="M2853" s="140" t="s">
        <v>8160</v>
      </c>
      <c r="N2853" s="141">
        <v>57.33</v>
      </c>
      <c r="O2853" s="142">
        <f t="shared" si="220"/>
        <v>205</v>
      </c>
      <c r="P2853" s="2">
        <v>205</v>
      </c>
      <c r="Q2853" s="2"/>
      <c r="R2853" s="143" t="e">
        <f t="shared" si="221"/>
        <v>#DIV/0!</v>
      </c>
      <c r="S2853" s="143">
        <f t="shared" si="222"/>
        <v>0</v>
      </c>
      <c r="T2853" s="144">
        <f>IF(P2853="nio",0,IF(P2853&gt;0,VLOOKUP(K2853,'3-Productie normen'!A:W,VLOOKUP(P2853,'3-Productie normen'!$B$37:$C$59,2,FALSE),FALSE)))/VLOOKUP(B2853,'2-Kosten per locatie'!$A$11:$C$31,3,FALSE)</f>
        <v>0</v>
      </c>
      <c r="U2853" s="144">
        <f t="shared" si="223"/>
        <v>0</v>
      </c>
      <c r="V2853" s="145" t="str">
        <f>VLOOKUP(K2853,'3-Productie normen'!A:AG,29,FALSE)</f>
        <v>L</v>
      </c>
      <c r="W2853" s="145"/>
      <c r="X2853" s="146"/>
      <c r="Y2853" s="147">
        <f t="shared" si="224"/>
        <v>11752.65</v>
      </c>
    </row>
    <row r="2854" spans="1:25" s="148" customFormat="1" ht="13.9" customHeight="1">
      <c r="A2854" s="137">
        <v>3708</v>
      </c>
      <c r="B2854" s="138" t="s">
        <v>3153</v>
      </c>
      <c r="C2854" s="138" t="s">
        <v>3154</v>
      </c>
      <c r="D2854" s="138"/>
      <c r="E2854" s="2">
        <v>0</v>
      </c>
      <c r="F2854" s="2" t="s">
        <v>372</v>
      </c>
      <c r="G2854" s="2" t="s">
        <v>3857</v>
      </c>
      <c r="H2854" s="2" t="s">
        <v>246</v>
      </c>
      <c r="I2854" s="139" t="s">
        <v>272</v>
      </c>
      <c r="J2854" s="139" t="s">
        <v>303</v>
      </c>
      <c r="K2854" s="139" t="s">
        <v>50</v>
      </c>
      <c r="L2854" s="139" t="s">
        <v>298</v>
      </c>
      <c r="M2854" s="140" t="s">
        <v>8160</v>
      </c>
      <c r="N2854" s="141">
        <v>15.12</v>
      </c>
      <c r="O2854" s="142">
        <f t="shared" si="220"/>
        <v>205</v>
      </c>
      <c r="P2854" s="2">
        <v>205</v>
      </c>
      <c r="Q2854" s="2"/>
      <c r="R2854" s="143" t="e">
        <f t="shared" si="221"/>
        <v>#DIV/0!</v>
      </c>
      <c r="S2854" s="143">
        <f t="shared" si="222"/>
        <v>0</v>
      </c>
      <c r="T2854" s="144">
        <f>IF(P2854="nio",0,IF(P2854&gt;0,VLOOKUP(K2854,'3-Productie normen'!A:W,VLOOKUP(P2854,'3-Productie normen'!$B$37:$C$59,2,FALSE),FALSE)))/VLOOKUP(B2854,'2-Kosten per locatie'!$A$11:$C$31,3,FALSE)</f>
        <v>0</v>
      </c>
      <c r="U2854" s="144">
        <f t="shared" si="223"/>
        <v>0</v>
      </c>
      <c r="V2854" s="145" t="str">
        <f>VLOOKUP(K2854,'3-Productie normen'!A:AG,29,FALSE)</f>
        <v>V</v>
      </c>
      <c r="W2854" s="145"/>
      <c r="X2854" s="146"/>
      <c r="Y2854" s="147">
        <f t="shared" si="224"/>
        <v>3099.6</v>
      </c>
    </row>
    <row r="2855" spans="1:25" s="148" customFormat="1" ht="13.9" customHeight="1">
      <c r="A2855" s="137">
        <v>3709</v>
      </c>
      <c r="B2855" s="138" t="s">
        <v>3153</v>
      </c>
      <c r="C2855" s="138" t="s">
        <v>3154</v>
      </c>
      <c r="D2855" s="138"/>
      <c r="E2855" s="2">
        <v>0</v>
      </c>
      <c r="F2855" s="2" t="s">
        <v>372</v>
      </c>
      <c r="G2855" s="2" t="s">
        <v>3858</v>
      </c>
      <c r="H2855" s="2" t="s">
        <v>3859</v>
      </c>
      <c r="I2855" s="139" t="s">
        <v>350</v>
      </c>
      <c r="J2855" s="139" t="s">
        <v>611</v>
      </c>
      <c r="K2855" s="139" t="s">
        <v>612</v>
      </c>
      <c r="L2855" s="139" t="s">
        <v>298</v>
      </c>
      <c r="M2855" s="140" t="s">
        <v>8160</v>
      </c>
      <c r="N2855" s="141">
        <v>202.31</v>
      </c>
      <c r="O2855" s="142">
        <f t="shared" si="220"/>
        <v>205</v>
      </c>
      <c r="P2855" s="2">
        <v>205</v>
      </c>
      <c r="Q2855" s="2"/>
      <c r="R2855" s="143" t="e">
        <f t="shared" si="221"/>
        <v>#DIV/0!</v>
      </c>
      <c r="S2855" s="143">
        <f t="shared" si="222"/>
        <v>0</v>
      </c>
      <c r="T2855" s="144">
        <f>IF(P2855="nio",0,IF(P2855&gt;0,VLOOKUP(K2855,'3-Productie normen'!A:W,VLOOKUP(P2855,'3-Productie normen'!$B$37:$C$59,2,FALSE),FALSE)))/VLOOKUP(B2855,'2-Kosten per locatie'!$A$11:$C$31,3,FALSE)</f>
        <v>0</v>
      </c>
      <c r="U2855" s="144">
        <f t="shared" si="223"/>
        <v>0</v>
      </c>
      <c r="V2855" s="145" t="str">
        <f>VLOOKUP(K2855,'3-Productie normen'!A:AG,29,FALSE)</f>
        <v>L</v>
      </c>
      <c r="W2855" s="145"/>
      <c r="X2855" s="146"/>
      <c r="Y2855" s="147">
        <f t="shared" si="224"/>
        <v>41473.550000000003</v>
      </c>
    </row>
    <row r="2856" spans="1:25" s="148" customFormat="1" ht="13.9" customHeight="1">
      <c r="A2856" s="137">
        <v>3710</v>
      </c>
      <c r="B2856" s="138" t="s">
        <v>3153</v>
      </c>
      <c r="C2856" s="138" t="s">
        <v>3154</v>
      </c>
      <c r="D2856" s="138"/>
      <c r="E2856" s="2">
        <v>0</v>
      </c>
      <c r="F2856" s="2" t="s">
        <v>372</v>
      </c>
      <c r="G2856" s="2" t="s">
        <v>3860</v>
      </c>
      <c r="H2856" s="2" t="s">
        <v>246</v>
      </c>
      <c r="I2856" s="139" t="s">
        <v>267</v>
      </c>
      <c r="J2856" s="139" t="s">
        <v>267</v>
      </c>
      <c r="K2856" s="139" t="s">
        <v>267</v>
      </c>
      <c r="L2856" s="139" t="s">
        <v>298</v>
      </c>
      <c r="M2856" s="140" t="s">
        <v>8160</v>
      </c>
      <c r="N2856" s="141">
        <v>3.11</v>
      </c>
      <c r="O2856" s="142">
        <f t="shared" si="220"/>
        <v>2</v>
      </c>
      <c r="P2856" s="2">
        <v>2</v>
      </c>
      <c r="Q2856" s="2"/>
      <c r="R2856" s="143" t="e">
        <f t="shared" si="221"/>
        <v>#DIV/0!</v>
      </c>
      <c r="S2856" s="143">
        <f t="shared" si="222"/>
        <v>0</v>
      </c>
      <c r="T2856" s="144">
        <f>IF(P2856="nio",0,IF(P2856&gt;0,VLOOKUP(K2856,'3-Productie normen'!A:W,VLOOKUP(P2856,'3-Productie normen'!$B$37:$C$59,2,FALSE),FALSE)))/VLOOKUP(B2856,'2-Kosten per locatie'!$A$11:$C$31,3,FALSE)</f>
        <v>0</v>
      </c>
      <c r="U2856" s="144">
        <f t="shared" si="223"/>
        <v>0</v>
      </c>
      <c r="V2856" s="145" t="str">
        <f>VLOOKUP(K2856,'3-Productie normen'!A:AG,29,FALSE)</f>
        <v>V</v>
      </c>
      <c r="W2856" s="145"/>
      <c r="X2856" s="146"/>
      <c r="Y2856" s="147">
        <f t="shared" si="224"/>
        <v>6.22</v>
      </c>
    </row>
    <row r="2857" spans="1:25" s="148" customFormat="1" ht="13.9" customHeight="1">
      <c r="A2857" s="137">
        <v>3711</v>
      </c>
      <c r="B2857" s="138" t="s">
        <v>3153</v>
      </c>
      <c r="C2857" s="138" t="s">
        <v>3154</v>
      </c>
      <c r="D2857" s="138"/>
      <c r="E2857" s="2">
        <v>0</v>
      </c>
      <c r="F2857" s="2" t="s">
        <v>372</v>
      </c>
      <c r="G2857" s="2" t="s">
        <v>3861</v>
      </c>
      <c r="H2857" s="2" t="s">
        <v>3862</v>
      </c>
      <c r="I2857" s="139" t="s">
        <v>350</v>
      </c>
      <c r="J2857" s="139" t="s">
        <v>3863</v>
      </c>
      <c r="K2857" s="139" t="s">
        <v>612</v>
      </c>
      <c r="L2857" s="139" t="s">
        <v>298</v>
      </c>
      <c r="M2857" s="140" t="s">
        <v>8160</v>
      </c>
      <c r="N2857" s="141">
        <v>125.7</v>
      </c>
      <c r="O2857" s="142">
        <f t="shared" si="220"/>
        <v>205</v>
      </c>
      <c r="P2857" s="2">
        <v>205</v>
      </c>
      <c r="Q2857" s="2"/>
      <c r="R2857" s="143" t="e">
        <f t="shared" si="221"/>
        <v>#DIV/0!</v>
      </c>
      <c r="S2857" s="143">
        <f t="shared" si="222"/>
        <v>0</v>
      </c>
      <c r="T2857" s="144">
        <f>IF(P2857="nio",0,IF(P2857&gt;0,VLOOKUP(K2857,'3-Productie normen'!A:W,VLOOKUP(P2857,'3-Productie normen'!$B$37:$C$59,2,FALSE),FALSE)))/VLOOKUP(B2857,'2-Kosten per locatie'!$A$11:$C$31,3,FALSE)</f>
        <v>0</v>
      </c>
      <c r="U2857" s="144">
        <f t="shared" si="223"/>
        <v>0</v>
      </c>
      <c r="V2857" s="145" t="str">
        <f>VLOOKUP(K2857,'3-Productie normen'!A:AG,29,FALSE)</f>
        <v>L</v>
      </c>
      <c r="W2857" s="145"/>
      <c r="X2857" s="146"/>
      <c r="Y2857" s="147">
        <f t="shared" si="224"/>
        <v>25768.5</v>
      </c>
    </row>
    <row r="2858" spans="1:25" s="148" customFormat="1" ht="13.9" customHeight="1">
      <c r="A2858" s="137">
        <v>3712</v>
      </c>
      <c r="B2858" s="138" t="s">
        <v>3153</v>
      </c>
      <c r="C2858" s="138" t="s">
        <v>3154</v>
      </c>
      <c r="D2858" s="138"/>
      <c r="E2858" s="2">
        <v>0</v>
      </c>
      <c r="F2858" s="2" t="s">
        <v>372</v>
      </c>
      <c r="G2858" s="2" t="s">
        <v>3864</v>
      </c>
      <c r="H2858" s="2" t="s">
        <v>3865</v>
      </c>
      <c r="I2858" s="139" t="s">
        <v>350</v>
      </c>
      <c r="J2858" s="139" t="s">
        <v>351</v>
      </c>
      <c r="K2858" s="139" t="s">
        <v>612</v>
      </c>
      <c r="L2858" s="139" t="s">
        <v>298</v>
      </c>
      <c r="M2858" s="140" t="s">
        <v>8160</v>
      </c>
      <c r="N2858" s="141">
        <v>100.28</v>
      </c>
      <c r="O2858" s="142">
        <f t="shared" si="220"/>
        <v>205</v>
      </c>
      <c r="P2858" s="2">
        <v>205</v>
      </c>
      <c r="Q2858" s="2"/>
      <c r="R2858" s="143" t="e">
        <f t="shared" si="221"/>
        <v>#DIV/0!</v>
      </c>
      <c r="S2858" s="143">
        <f t="shared" si="222"/>
        <v>0</v>
      </c>
      <c r="T2858" s="144">
        <f>IF(P2858="nio",0,IF(P2858&gt;0,VLOOKUP(K2858,'3-Productie normen'!A:W,VLOOKUP(P2858,'3-Productie normen'!$B$37:$C$59,2,FALSE),FALSE)))/VLOOKUP(B2858,'2-Kosten per locatie'!$A$11:$C$31,3,FALSE)</f>
        <v>0</v>
      </c>
      <c r="U2858" s="144">
        <f t="shared" si="223"/>
        <v>0</v>
      </c>
      <c r="V2858" s="145" t="str">
        <f>VLOOKUP(K2858,'3-Productie normen'!A:AG,29,FALSE)</f>
        <v>L</v>
      </c>
      <c r="W2858" s="145"/>
      <c r="X2858" s="146"/>
      <c r="Y2858" s="147">
        <f t="shared" si="224"/>
        <v>20557.400000000001</v>
      </c>
    </row>
    <row r="2859" spans="1:25" s="148" customFormat="1" ht="13.9" customHeight="1">
      <c r="A2859" s="137">
        <v>3713</v>
      </c>
      <c r="B2859" s="138" t="s">
        <v>3153</v>
      </c>
      <c r="C2859" s="138" t="s">
        <v>3154</v>
      </c>
      <c r="D2859" s="138"/>
      <c r="E2859" s="2">
        <v>0</v>
      </c>
      <c r="F2859" s="2" t="s">
        <v>372</v>
      </c>
      <c r="G2859" s="2" t="s">
        <v>3866</v>
      </c>
      <c r="H2859" s="2" t="s">
        <v>3867</v>
      </c>
      <c r="I2859" s="139" t="s">
        <v>3685</v>
      </c>
      <c r="J2859" s="139" t="s">
        <v>277</v>
      </c>
      <c r="K2859" s="139" t="s">
        <v>478</v>
      </c>
      <c r="L2859" s="139" t="s">
        <v>1421</v>
      </c>
      <c r="M2859" s="140"/>
      <c r="N2859" s="141">
        <v>100.48</v>
      </c>
      <c r="O2859" s="142">
        <f t="shared" si="220"/>
        <v>123</v>
      </c>
      <c r="P2859" s="2">
        <v>123</v>
      </c>
      <c r="Q2859" s="2"/>
      <c r="R2859" s="143" t="e">
        <f t="shared" si="221"/>
        <v>#DIV/0!</v>
      </c>
      <c r="S2859" s="143">
        <f t="shared" si="222"/>
        <v>0</v>
      </c>
      <c r="T2859" s="144">
        <f>IF(P2859="nio",0,IF(P2859&gt;0,VLOOKUP(K2859,'3-Productie normen'!A:W,VLOOKUP(P2859,'3-Productie normen'!$B$37:$C$59,2,FALSE),FALSE)))/VLOOKUP(B2859,'2-Kosten per locatie'!$A$11:$C$31,3,FALSE)</f>
        <v>0</v>
      </c>
      <c r="U2859" s="144">
        <f t="shared" si="223"/>
        <v>0</v>
      </c>
      <c r="V2859" s="145" t="str">
        <f>VLOOKUP(K2859,'3-Productie normen'!A:AG,29,FALSE)</f>
        <v>B</v>
      </c>
      <c r="W2859" s="145"/>
      <c r="X2859" s="146"/>
      <c r="Y2859" s="147">
        <f t="shared" si="224"/>
        <v>12359.04</v>
      </c>
    </row>
    <row r="2860" spans="1:25" s="148" customFormat="1" ht="13.9" customHeight="1">
      <c r="A2860" s="137">
        <v>3714</v>
      </c>
      <c r="B2860" s="138" t="s">
        <v>3153</v>
      </c>
      <c r="C2860" s="138" t="s">
        <v>3154</v>
      </c>
      <c r="D2860" s="138"/>
      <c r="E2860" s="2">
        <v>0</v>
      </c>
      <c r="F2860" s="2" t="s">
        <v>372</v>
      </c>
      <c r="G2860" s="2" t="s">
        <v>3868</v>
      </c>
      <c r="H2860" s="2" t="s">
        <v>3869</v>
      </c>
      <c r="I2860" s="139" t="s">
        <v>3685</v>
      </c>
      <c r="J2860" s="139" t="s">
        <v>52</v>
      </c>
      <c r="K2860" s="139" t="s">
        <v>417</v>
      </c>
      <c r="L2860" s="139" t="s">
        <v>1421</v>
      </c>
      <c r="M2860" s="140"/>
      <c r="N2860" s="141">
        <v>37.04</v>
      </c>
      <c r="O2860" s="142">
        <f t="shared" si="220"/>
        <v>123</v>
      </c>
      <c r="P2860" s="2">
        <v>123</v>
      </c>
      <c r="Q2860" s="2"/>
      <c r="R2860" s="143" t="e">
        <f t="shared" si="221"/>
        <v>#DIV/0!</v>
      </c>
      <c r="S2860" s="143">
        <f t="shared" si="222"/>
        <v>0</v>
      </c>
      <c r="T2860" s="144">
        <f>IF(P2860="nio",0,IF(P2860&gt;0,VLOOKUP(K2860,'3-Productie normen'!A:W,VLOOKUP(P2860,'3-Productie normen'!$B$37:$C$59,2,FALSE),FALSE)))/VLOOKUP(B2860,'2-Kosten per locatie'!$A$11:$C$31,3,FALSE)</f>
        <v>0</v>
      </c>
      <c r="U2860" s="144">
        <f t="shared" si="223"/>
        <v>0</v>
      </c>
      <c r="V2860" s="145" t="str">
        <f>VLOOKUP(K2860,'3-Productie normen'!A:AG,29,FALSE)</f>
        <v>B</v>
      </c>
      <c r="W2860" s="145"/>
      <c r="X2860" s="146"/>
      <c r="Y2860" s="147">
        <f t="shared" si="224"/>
        <v>4555.92</v>
      </c>
    </row>
    <row r="2861" spans="1:25" s="148" customFormat="1" ht="13.9" customHeight="1">
      <c r="A2861" s="137">
        <v>3715</v>
      </c>
      <c r="B2861" s="138" t="s">
        <v>3153</v>
      </c>
      <c r="C2861" s="138" t="s">
        <v>3154</v>
      </c>
      <c r="D2861" s="138"/>
      <c r="E2861" s="2">
        <v>0</v>
      </c>
      <c r="F2861" s="2" t="s">
        <v>372</v>
      </c>
      <c r="G2861" s="2" t="s">
        <v>3868</v>
      </c>
      <c r="H2861" s="2" t="s">
        <v>3870</v>
      </c>
      <c r="I2861" s="139" t="s">
        <v>3685</v>
      </c>
      <c r="J2861" s="139" t="s">
        <v>277</v>
      </c>
      <c r="K2861" s="139" t="s">
        <v>478</v>
      </c>
      <c r="L2861" s="139" t="s">
        <v>1421</v>
      </c>
      <c r="M2861" s="140"/>
      <c r="N2861" s="141">
        <v>74.97</v>
      </c>
      <c r="O2861" s="142">
        <f t="shared" si="220"/>
        <v>123</v>
      </c>
      <c r="P2861" s="2">
        <v>123</v>
      </c>
      <c r="Q2861" s="2"/>
      <c r="R2861" s="143" t="e">
        <f t="shared" si="221"/>
        <v>#DIV/0!</v>
      </c>
      <c r="S2861" s="143">
        <f t="shared" si="222"/>
        <v>0</v>
      </c>
      <c r="T2861" s="144">
        <f>IF(P2861="nio",0,IF(P2861&gt;0,VLOOKUP(K2861,'3-Productie normen'!A:W,VLOOKUP(P2861,'3-Productie normen'!$B$37:$C$59,2,FALSE),FALSE)))/VLOOKUP(B2861,'2-Kosten per locatie'!$A$11:$C$31,3,FALSE)</f>
        <v>0</v>
      </c>
      <c r="U2861" s="144">
        <f t="shared" si="223"/>
        <v>0</v>
      </c>
      <c r="V2861" s="145" t="str">
        <f>VLOOKUP(K2861,'3-Productie normen'!A:AG,29,FALSE)</f>
        <v>B</v>
      </c>
      <c r="W2861" s="145"/>
      <c r="X2861" s="146"/>
      <c r="Y2861" s="147">
        <f t="shared" si="224"/>
        <v>9221.31</v>
      </c>
    </row>
    <row r="2862" spans="1:25" s="148" customFormat="1" ht="13.9" customHeight="1">
      <c r="A2862" s="137">
        <v>3716</v>
      </c>
      <c r="B2862" s="138" t="s">
        <v>3153</v>
      </c>
      <c r="C2862" s="138" t="s">
        <v>3154</v>
      </c>
      <c r="D2862" s="138"/>
      <c r="E2862" s="2">
        <v>0</v>
      </c>
      <c r="F2862" s="2" t="s">
        <v>372</v>
      </c>
      <c r="G2862" s="2" t="s">
        <v>3871</v>
      </c>
      <c r="H2862" s="2" t="s">
        <v>3872</v>
      </c>
      <c r="I2862" s="139" t="s">
        <v>3685</v>
      </c>
      <c r="J2862" s="139" t="s">
        <v>277</v>
      </c>
      <c r="K2862" s="139" t="s">
        <v>478</v>
      </c>
      <c r="L2862" s="139" t="s">
        <v>298</v>
      </c>
      <c r="M2862" s="140" t="s">
        <v>8160</v>
      </c>
      <c r="N2862" s="141">
        <v>49.11</v>
      </c>
      <c r="O2862" s="142">
        <f t="shared" si="220"/>
        <v>123</v>
      </c>
      <c r="P2862" s="2">
        <v>123</v>
      </c>
      <c r="Q2862" s="2"/>
      <c r="R2862" s="143" t="e">
        <f t="shared" si="221"/>
        <v>#DIV/0!</v>
      </c>
      <c r="S2862" s="143">
        <f t="shared" si="222"/>
        <v>0</v>
      </c>
      <c r="T2862" s="144">
        <f>IF(P2862="nio",0,IF(P2862&gt;0,VLOOKUP(K2862,'3-Productie normen'!A:W,VLOOKUP(P2862,'3-Productie normen'!$B$37:$C$59,2,FALSE),FALSE)))/VLOOKUP(B2862,'2-Kosten per locatie'!$A$11:$C$31,3,FALSE)</f>
        <v>0</v>
      </c>
      <c r="U2862" s="144">
        <f t="shared" si="223"/>
        <v>0</v>
      </c>
      <c r="V2862" s="145" t="str">
        <f>VLOOKUP(K2862,'3-Productie normen'!A:AG,29,FALSE)</f>
        <v>B</v>
      </c>
      <c r="W2862" s="145"/>
      <c r="X2862" s="146"/>
      <c r="Y2862" s="147">
        <f t="shared" si="224"/>
        <v>6040.53</v>
      </c>
    </row>
    <row r="2863" spans="1:25" s="148" customFormat="1" ht="13.9" customHeight="1">
      <c r="A2863" s="137">
        <v>3717</v>
      </c>
      <c r="B2863" s="138" t="s">
        <v>3153</v>
      </c>
      <c r="C2863" s="138" t="s">
        <v>3154</v>
      </c>
      <c r="D2863" s="138"/>
      <c r="E2863" s="2">
        <v>0</v>
      </c>
      <c r="F2863" s="2" t="s">
        <v>372</v>
      </c>
      <c r="G2863" s="2" t="s">
        <v>3871</v>
      </c>
      <c r="H2863" s="2" t="s">
        <v>3873</v>
      </c>
      <c r="I2863" s="139" t="s">
        <v>3685</v>
      </c>
      <c r="J2863" s="139" t="s">
        <v>52</v>
      </c>
      <c r="K2863" s="139" t="s">
        <v>417</v>
      </c>
      <c r="L2863" s="139" t="s">
        <v>298</v>
      </c>
      <c r="M2863" s="140" t="s">
        <v>8160</v>
      </c>
      <c r="N2863" s="141">
        <v>18.53</v>
      </c>
      <c r="O2863" s="142">
        <f t="shared" si="220"/>
        <v>123</v>
      </c>
      <c r="P2863" s="2">
        <v>123</v>
      </c>
      <c r="Q2863" s="2"/>
      <c r="R2863" s="143" t="e">
        <f t="shared" si="221"/>
        <v>#DIV/0!</v>
      </c>
      <c r="S2863" s="143">
        <f t="shared" si="222"/>
        <v>0</v>
      </c>
      <c r="T2863" s="144">
        <f>IF(P2863="nio",0,IF(P2863&gt;0,VLOOKUP(K2863,'3-Productie normen'!A:W,VLOOKUP(P2863,'3-Productie normen'!$B$37:$C$59,2,FALSE),FALSE)))/VLOOKUP(B2863,'2-Kosten per locatie'!$A$11:$C$31,3,FALSE)</f>
        <v>0</v>
      </c>
      <c r="U2863" s="144">
        <f t="shared" si="223"/>
        <v>0</v>
      </c>
      <c r="V2863" s="145" t="str">
        <f>VLOOKUP(K2863,'3-Productie normen'!A:AG,29,FALSE)</f>
        <v>B</v>
      </c>
      <c r="W2863" s="145"/>
      <c r="X2863" s="146"/>
      <c r="Y2863" s="147">
        <f t="shared" si="224"/>
        <v>2279.19</v>
      </c>
    </row>
    <row r="2864" spans="1:25" s="148" customFormat="1" ht="13.9" customHeight="1">
      <c r="A2864" s="137">
        <v>3718</v>
      </c>
      <c r="B2864" s="138" t="s">
        <v>3153</v>
      </c>
      <c r="C2864" s="138" t="s">
        <v>3154</v>
      </c>
      <c r="D2864" s="138"/>
      <c r="E2864" s="2">
        <v>0</v>
      </c>
      <c r="F2864" s="2" t="s">
        <v>372</v>
      </c>
      <c r="G2864" s="2" t="s">
        <v>3874</v>
      </c>
      <c r="H2864" s="2" t="s">
        <v>3875</v>
      </c>
      <c r="I2864" s="139" t="s">
        <v>350</v>
      </c>
      <c r="J2864" s="139" t="s">
        <v>351</v>
      </c>
      <c r="K2864" s="139" t="s">
        <v>612</v>
      </c>
      <c r="L2864" s="139" t="s">
        <v>298</v>
      </c>
      <c r="M2864" s="140" t="s">
        <v>8160</v>
      </c>
      <c r="N2864" s="141">
        <v>25.53</v>
      </c>
      <c r="O2864" s="142">
        <f t="shared" si="220"/>
        <v>205</v>
      </c>
      <c r="P2864" s="2">
        <v>205</v>
      </c>
      <c r="Q2864" s="2"/>
      <c r="R2864" s="143" t="e">
        <f t="shared" si="221"/>
        <v>#DIV/0!</v>
      </c>
      <c r="S2864" s="143">
        <f t="shared" si="222"/>
        <v>0</v>
      </c>
      <c r="T2864" s="144">
        <f>IF(P2864="nio",0,IF(P2864&gt;0,VLOOKUP(K2864,'3-Productie normen'!A:W,VLOOKUP(P2864,'3-Productie normen'!$B$37:$C$59,2,FALSE),FALSE)))/VLOOKUP(B2864,'2-Kosten per locatie'!$A$11:$C$31,3,FALSE)</f>
        <v>0</v>
      </c>
      <c r="U2864" s="144">
        <f t="shared" si="223"/>
        <v>0</v>
      </c>
      <c r="V2864" s="145" t="str">
        <f>VLOOKUP(K2864,'3-Productie normen'!A:AG,29,FALSE)</f>
        <v>L</v>
      </c>
      <c r="W2864" s="145"/>
      <c r="X2864" s="146"/>
      <c r="Y2864" s="147">
        <f t="shared" si="224"/>
        <v>5233.6500000000005</v>
      </c>
    </row>
    <row r="2865" spans="1:25" s="148" customFormat="1" ht="13.9" customHeight="1">
      <c r="A2865" s="137">
        <v>3719</v>
      </c>
      <c r="B2865" s="138" t="s">
        <v>3153</v>
      </c>
      <c r="C2865" s="138" t="s">
        <v>3154</v>
      </c>
      <c r="D2865" s="138"/>
      <c r="E2865" s="2">
        <v>0</v>
      </c>
      <c r="F2865" s="2" t="s">
        <v>372</v>
      </c>
      <c r="G2865" s="2" t="s">
        <v>3876</v>
      </c>
      <c r="H2865" s="2" t="s">
        <v>3877</v>
      </c>
      <c r="I2865" s="139" t="s">
        <v>350</v>
      </c>
      <c r="J2865" s="139" t="s">
        <v>351</v>
      </c>
      <c r="K2865" s="139" t="s">
        <v>612</v>
      </c>
      <c r="L2865" s="139" t="s">
        <v>298</v>
      </c>
      <c r="M2865" s="140" t="s">
        <v>8160</v>
      </c>
      <c r="N2865" s="141">
        <v>63.77</v>
      </c>
      <c r="O2865" s="142">
        <f t="shared" si="220"/>
        <v>205</v>
      </c>
      <c r="P2865" s="2">
        <v>205</v>
      </c>
      <c r="Q2865" s="2"/>
      <c r="R2865" s="143" t="e">
        <f t="shared" si="221"/>
        <v>#DIV/0!</v>
      </c>
      <c r="S2865" s="143">
        <f t="shared" si="222"/>
        <v>0</v>
      </c>
      <c r="T2865" s="144">
        <f>IF(P2865="nio",0,IF(P2865&gt;0,VLOOKUP(K2865,'3-Productie normen'!A:W,VLOOKUP(P2865,'3-Productie normen'!$B$37:$C$59,2,FALSE),FALSE)))/VLOOKUP(B2865,'2-Kosten per locatie'!$A$11:$C$31,3,FALSE)</f>
        <v>0</v>
      </c>
      <c r="U2865" s="144">
        <f t="shared" si="223"/>
        <v>0</v>
      </c>
      <c r="V2865" s="145" t="str">
        <f>VLOOKUP(K2865,'3-Productie normen'!A:AG,29,FALSE)</f>
        <v>L</v>
      </c>
      <c r="W2865" s="145"/>
      <c r="X2865" s="146"/>
      <c r="Y2865" s="147">
        <f t="shared" si="224"/>
        <v>13072.85</v>
      </c>
    </row>
    <row r="2866" spans="1:25" s="148" customFormat="1" ht="13.9" customHeight="1">
      <c r="A2866" s="137">
        <v>3720</v>
      </c>
      <c r="B2866" s="138" t="s">
        <v>3153</v>
      </c>
      <c r="C2866" s="138" t="s">
        <v>3154</v>
      </c>
      <c r="D2866" s="138"/>
      <c r="E2866" s="2">
        <v>0</v>
      </c>
      <c r="F2866" s="2" t="s">
        <v>372</v>
      </c>
      <c r="G2866" s="2" t="s">
        <v>3878</v>
      </c>
      <c r="H2866" s="2" t="s">
        <v>3879</v>
      </c>
      <c r="I2866" s="139" t="s">
        <v>3685</v>
      </c>
      <c r="J2866" s="139" t="s">
        <v>277</v>
      </c>
      <c r="K2866" s="139" t="s">
        <v>478</v>
      </c>
      <c r="L2866" s="139" t="s">
        <v>298</v>
      </c>
      <c r="M2866" s="140" t="s">
        <v>8160</v>
      </c>
      <c r="N2866" s="141">
        <v>23.69</v>
      </c>
      <c r="O2866" s="142">
        <f t="shared" si="220"/>
        <v>123</v>
      </c>
      <c r="P2866" s="2">
        <v>123</v>
      </c>
      <c r="Q2866" s="2"/>
      <c r="R2866" s="143" t="e">
        <f t="shared" si="221"/>
        <v>#DIV/0!</v>
      </c>
      <c r="S2866" s="143">
        <f t="shared" si="222"/>
        <v>0</v>
      </c>
      <c r="T2866" s="144">
        <f>IF(P2866="nio",0,IF(P2866&gt;0,VLOOKUP(K2866,'3-Productie normen'!A:W,VLOOKUP(P2866,'3-Productie normen'!$B$37:$C$59,2,FALSE),FALSE)))/VLOOKUP(B2866,'2-Kosten per locatie'!$A$11:$C$31,3,FALSE)</f>
        <v>0</v>
      </c>
      <c r="U2866" s="144">
        <f t="shared" si="223"/>
        <v>0</v>
      </c>
      <c r="V2866" s="145" t="str">
        <f>VLOOKUP(K2866,'3-Productie normen'!A:AG,29,FALSE)</f>
        <v>B</v>
      </c>
      <c r="W2866" s="145"/>
      <c r="X2866" s="146"/>
      <c r="Y2866" s="147">
        <f t="shared" si="224"/>
        <v>2913.8700000000003</v>
      </c>
    </row>
    <row r="2867" spans="1:25" s="148" customFormat="1" ht="13.9" customHeight="1">
      <c r="A2867" s="137">
        <v>3721</v>
      </c>
      <c r="B2867" s="138" t="s">
        <v>3153</v>
      </c>
      <c r="C2867" s="138" t="s">
        <v>3154</v>
      </c>
      <c r="D2867" s="138"/>
      <c r="E2867" s="2">
        <v>0</v>
      </c>
      <c r="F2867" s="2" t="s">
        <v>372</v>
      </c>
      <c r="G2867" s="2" t="s">
        <v>3880</v>
      </c>
      <c r="H2867" s="2" t="s">
        <v>3881</v>
      </c>
      <c r="I2867" s="139" t="s">
        <v>350</v>
      </c>
      <c r="J2867" s="139" t="s">
        <v>351</v>
      </c>
      <c r="K2867" s="139" t="s">
        <v>612</v>
      </c>
      <c r="L2867" s="139" t="s">
        <v>298</v>
      </c>
      <c r="M2867" s="140" t="s">
        <v>8160</v>
      </c>
      <c r="N2867" s="141">
        <v>70.760000000000005</v>
      </c>
      <c r="O2867" s="142">
        <f t="shared" si="220"/>
        <v>205</v>
      </c>
      <c r="P2867" s="2">
        <v>205</v>
      </c>
      <c r="Q2867" s="2"/>
      <c r="R2867" s="143" t="e">
        <f t="shared" si="221"/>
        <v>#DIV/0!</v>
      </c>
      <c r="S2867" s="143">
        <f t="shared" si="222"/>
        <v>0</v>
      </c>
      <c r="T2867" s="144">
        <f>IF(P2867="nio",0,IF(P2867&gt;0,VLOOKUP(K2867,'3-Productie normen'!A:W,VLOOKUP(P2867,'3-Productie normen'!$B$37:$C$59,2,FALSE),FALSE)))/VLOOKUP(B2867,'2-Kosten per locatie'!$A$11:$C$31,3,FALSE)</f>
        <v>0</v>
      </c>
      <c r="U2867" s="144">
        <f t="shared" si="223"/>
        <v>0</v>
      </c>
      <c r="V2867" s="145" t="str">
        <f>VLOOKUP(K2867,'3-Productie normen'!A:AG,29,FALSE)</f>
        <v>L</v>
      </c>
      <c r="W2867" s="145"/>
      <c r="X2867" s="146"/>
      <c r="Y2867" s="147">
        <f t="shared" si="224"/>
        <v>14505.800000000001</v>
      </c>
    </row>
    <row r="2868" spans="1:25" s="148" customFormat="1" ht="13.9" customHeight="1">
      <c r="A2868" s="137">
        <v>3722</v>
      </c>
      <c r="B2868" s="138" t="s">
        <v>3153</v>
      </c>
      <c r="C2868" s="138" t="s">
        <v>3154</v>
      </c>
      <c r="D2868" s="138"/>
      <c r="E2868" s="2">
        <v>0</v>
      </c>
      <c r="F2868" s="2" t="s">
        <v>372</v>
      </c>
      <c r="G2868" s="2" t="s">
        <v>3882</v>
      </c>
      <c r="H2868" s="2" t="s">
        <v>3820</v>
      </c>
      <c r="I2868" s="139" t="s">
        <v>3685</v>
      </c>
      <c r="J2868" s="139" t="s">
        <v>52</v>
      </c>
      <c r="K2868" s="139" t="s">
        <v>417</v>
      </c>
      <c r="L2868" s="139" t="s">
        <v>298</v>
      </c>
      <c r="M2868" s="140" t="s">
        <v>8160</v>
      </c>
      <c r="N2868" s="141">
        <v>21.7</v>
      </c>
      <c r="O2868" s="142">
        <f t="shared" ref="O2868:O2931" si="225">SUM(P2868:Q2868)</f>
        <v>123</v>
      </c>
      <c r="P2868" s="2">
        <v>123</v>
      </c>
      <c r="Q2868" s="2"/>
      <c r="R2868" s="143" t="e">
        <f t="shared" ref="R2868:R2931" si="226">IF(P2868="nio",0,IF(P2868&gt;0,P2868*N2868/T2868,0))</f>
        <v>#DIV/0!</v>
      </c>
      <c r="S2868" s="143">
        <f t="shared" ref="S2868:S2931" si="227">IF(Q2868&gt;0,Q2868*N2868/U2868,0)</f>
        <v>0</v>
      </c>
      <c r="T2868" s="144">
        <f>IF(P2868="nio",0,IF(P2868&gt;0,VLOOKUP(K2868,'3-Productie normen'!A:W,VLOOKUP(P2868,'3-Productie normen'!$B$37:$C$59,2,FALSE),FALSE)))/VLOOKUP(B2868,'2-Kosten per locatie'!$A$11:$C$31,3,FALSE)</f>
        <v>0</v>
      </c>
      <c r="U2868" s="144">
        <f t="shared" ref="U2868:U2931" si="228">IF(Q2868&gt;0,T2868*$U$8,0)</f>
        <v>0</v>
      </c>
      <c r="V2868" s="145" t="str">
        <f>VLOOKUP(K2868,'3-Productie normen'!A:AG,29,FALSE)</f>
        <v>B</v>
      </c>
      <c r="W2868" s="145"/>
      <c r="X2868" s="146"/>
      <c r="Y2868" s="147">
        <f t="shared" ref="Y2868:Y2931" si="229">O2868*N2868</f>
        <v>2669.1</v>
      </c>
    </row>
    <row r="2869" spans="1:25" s="148" customFormat="1" ht="13.9" customHeight="1">
      <c r="A2869" s="137">
        <v>3723</v>
      </c>
      <c r="B2869" s="138" t="s">
        <v>3153</v>
      </c>
      <c r="C2869" s="138" t="s">
        <v>3154</v>
      </c>
      <c r="D2869" s="138"/>
      <c r="E2869" s="2">
        <v>0</v>
      </c>
      <c r="F2869" s="2" t="s">
        <v>372</v>
      </c>
      <c r="G2869" s="2" t="s">
        <v>3883</v>
      </c>
      <c r="H2869" s="2" t="s">
        <v>3792</v>
      </c>
      <c r="I2869" s="139" t="s">
        <v>350</v>
      </c>
      <c r="J2869" s="139" t="s">
        <v>351</v>
      </c>
      <c r="K2869" s="139" t="s">
        <v>612</v>
      </c>
      <c r="L2869" s="139" t="s">
        <v>298</v>
      </c>
      <c r="M2869" s="140" t="s">
        <v>8160</v>
      </c>
      <c r="N2869" s="141">
        <v>32.950000000000003</v>
      </c>
      <c r="O2869" s="142">
        <f t="shared" si="225"/>
        <v>205</v>
      </c>
      <c r="P2869" s="2">
        <v>205</v>
      </c>
      <c r="Q2869" s="2"/>
      <c r="R2869" s="143" t="e">
        <f t="shared" si="226"/>
        <v>#DIV/0!</v>
      </c>
      <c r="S2869" s="143">
        <f t="shared" si="227"/>
        <v>0</v>
      </c>
      <c r="T2869" s="144">
        <f>IF(P2869="nio",0,IF(P2869&gt;0,VLOOKUP(K2869,'3-Productie normen'!A:W,VLOOKUP(P2869,'3-Productie normen'!$B$37:$C$59,2,FALSE),FALSE)))/VLOOKUP(B2869,'2-Kosten per locatie'!$A$11:$C$31,3,FALSE)</f>
        <v>0</v>
      </c>
      <c r="U2869" s="144">
        <f t="shared" si="228"/>
        <v>0</v>
      </c>
      <c r="V2869" s="145" t="str">
        <f>VLOOKUP(K2869,'3-Productie normen'!A:AG,29,FALSE)</f>
        <v>L</v>
      </c>
      <c r="W2869" s="145"/>
      <c r="X2869" s="146"/>
      <c r="Y2869" s="147">
        <f t="shared" si="229"/>
        <v>6754.7500000000009</v>
      </c>
    </row>
    <row r="2870" spans="1:25" s="148" customFormat="1" ht="13.9" customHeight="1">
      <c r="A2870" s="137">
        <v>3724</v>
      </c>
      <c r="B2870" s="138" t="s">
        <v>3153</v>
      </c>
      <c r="C2870" s="138" t="s">
        <v>3154</v>
      </c>
      <c r="D2870" s="138"/>
      <c r="E2870" s="2">
        <v>0</v>
      </c>
      <c r="F2870" s="2" t="s">
        <v>372</v>
      </c>
      <c r="G2870" s="2" t="s">
        <v>3884</v>
      </c>
      <c r="H2870" s="2" t="s">
        <v>3885</v>
      </c>
      <c r="I2870" s="139" t="s">
        <v>350</v>
      </c>
      <c r="J2870" s="139" t="s">
        <v>351</v>
      </c>
      <c r="K2870" s="139" t="s">
        <v>612</v>
      </c>
      <c r="L2870" s="139" t="s">
        <v>298</v>
      </c>
      <c r="M2870" s="140" t="s">
        <v>8160</v>
      </c>
      <c r="N2870" s="141">
        <v>67.900000000000006</v>
      </c>
      <c r="O2870" s="142">
        <f t="shared" si="225"/>
        <v>205</v>
      </c>
      <c r="P2870" s="2">
        <v>205</v>
      </c>
      <c r="Q2870" s="2"/>
      <c r="R2870" s="143" t="e">
        <f t="shared" si="226"/>
        <v>#DIV/0!</v>
      </c>
      <c r="S2870" s="143">
        <f t="shared" si="227"/>
        <v>0</v>
      </c>
      <c r="T2870" s="144">
        <f>IF(P2870="nio",0,IF(P2870&gt;0,VLOOKUP(K2870,'3-Productie normen'!A:W,VLOOKUP(P2870,'3-Productie normen'!$B$37:$C$59,2,FALSE),FALSE)))/VLOOKUP(B2870,'2-Kosten per locatie'!$A$11:$C$31,3,FALSE)</f>
        <v>0</v>
      </c>
      <c r="U2870" s="144">
        <f t="shared" si="228"/>
        <v>0</v>
      </c>
      <c r="V2870" s="145" t="str">
        <f>VLOOKUP(K2870,'3-Productie normen'!A:AG,29,FALSE)</f>
        <v>L</v>
      </c>
      <c r="W2870" s="145"/>
      <c r="X2870" s="146"/>
      <c r="Y2870" s="147">
        <f t="shared" si="229"/>
        <v>13919.500000000002</v>
      </c>
    </row>
    <row r="2871" spans="1:25" s="148" customFormat="1" ht="13.9" customHeight="1">
      <c r="A2871" s="137">
        <v>3725</v>
      </c>
      <c r="B2871" s="138" t="s">
        <v>3153</v>
      </c>
      <c r="C2871" s="138" t="s">
        <v>3154</v>
      </c>
      <c r="D2871" s="138"/>
      <c r="E2871" s="2">
        <v>0</v>
      </c>
      <c r="F2871" s="2" t="s">
        <v>372</v>
      </c>
      <c r="G2871" s="2" t="s">
        <v>3886</v>
      </c>
      <c r="H2871" s="2" t="s">
        <v>3887</v>
      </c>
      <c r="I2871" s="139" t="s">
        <v>350</v>
      </c>
      <c r="J2871" s="139" t="s">
        <v>351</v>
      </c>
      <c r="K2871" s="139" t="s">
        <v>612</v>
      </c>
      <c r="L2871" s="139" t="s">
        <v>298</v>
      </c>
      <c r="M2871" s="140" t="s">
        <v>8160</v>
      </c>
      <c r="N2871" s="141">
        <v>73.78</v>
      </c>
      <c r="O2871" s="142">
        <f t="shared" si="225"/>
        <v>205</v>
      </c>
      <c r="P2871" s="2">
        <v>205</v>
      </c>
      <c r="Q2871" s="2"/>
      <c r="R2871" s="143" t="e">
        <f t="shared" si="226"/>
        <v>#DIV/0!</v>
      </c>
      <c r="S2871" s="143">
        <f t="shared" si="227"/>
        <v>0</v>
      </c>
      <c r="T2871" s="144">
        <f>IF(P2871="nio",0,IF(P2871&gt;0,VLOOKUP(K2871,'3-Productie normen'!A:W,VLOOKUP(P2871,'3-Productie normen'!$B$37:$C$59,2,FALSE),FALSE)))/VLOOKUP(B2871,'2-Kosten per locatie'!$A$11:$C$31,3,FALSE)</f>
        <v>0</v>
      </c>
      <c r="U2871" s="144">
        <f t="shared" si="228"/>
        <v>0</v>
      </c>
      <c r="V2871" s="145" t="str">
        <f>VLOOKUP(K2871,'3-Productie normen'!A:AG,29,FALSE)</f>
        <v>L</v>
      </c>
      <c r="W2871" s="145"/>
      <c r="X2871" s="146"/>
      <c r="Y2871" s="147">
        <f t="shared" si="229"/>
        <v>15124.9</v>
      </c>
    </row>
    <row r="2872" spans="1:25" s="148" customFormat="1" ht="13.9" customHeight="1">
      <c r="A2872" s="137">
        <v>3726</v>
      </c>
      <c r="B2872" s="138" t="s">
        <v>3153</v>
      </c>
      <c r="C2872" s="138" t="s">
        <v>3154</v>
      </c>
      <c r="D2872" s="138"/>
      <c r="E2872" s="2">
        <v>0</v>
      </c>
      <c r="F2872" s="2" t="s">
        <v>372</v>
      </c>
      <c r="G2872" s="2" t="s">
        <v>3888</v>
      </c>
      <c r="H2872" s="2" t="s">
        <v>3889</v>
      </c>
      <c r="I2872" s="139" t="s">
        <v>350</v>
      </c>
      <c r="J2872" s="139" t="s">
        <v>351</v>
      </c>
      <c r="K2872" s="139" t="s">
        <v>612</v>
      </c>
      <c r="L2872" s="139" t="s">
        <v>298</v>
      </c>
      <c r="M2872" s="140" t="s">
        <v>8160</v>
      </c>
      <c r="N2872" s="141">
        <v>59.26</v>
      </c>
      <c r="O2872" s="142">
        <f t="shared" si="225"/>
        <v>205</v>
      </c>
      <c r="P2872" s="2">
        <v>205</v>
      </c>
      <c r="Q2872" s="2"/>
      <c r="R2872" s="143" t="e">
        <f t="shared" si="226"/>
        <v>#DIV/0!</v>
      </c>
      <c r="S2872" s="143">
        <f t="shared" si="227"/>
        <v>0</v>
      </c>
      <c r="T2872" s="144">
        <f>IF(P2872="nio",0,IF(P2872&gt;0,VLOOKUP(K2872,'3-Productie normen'!A:W,VLOOKUP(P2872,'3-Productie normen'!$B$37:$C$59,2,FALSE),FALSE)))/VLOOKUP(B2872,'2-Kosten per locatie'!$A$11:$C$31,3,FALSE)</f>
        <v>0</v>
      </c>
      <c r="U2872" s="144">
        <f t="shared" si="228"/>
        <v>0</v>
      </c>
      <c r="V2872" s="145" t="str">
        <f>VLOOKUP(K2872,'3-Productie normen'!A:AG,29,FALSE)</f>
        <v>L</v>
      </c>
      <c r="W2872" s="145"/>
      <c r="X2872" s="146"/>
      <c r="Y2872" s="147">
        <f t="shared" si="229"/>
        <v>12148.3</v>
      </c>
    </row>
    <row r="2873" spans="1:25" s="148" customFormat="1" ht="13.9" customHeight="1">
      <c r="A2873" s="137">
        <v>3727</v>
      </c>
      <c r="B2873" s="138" t="s">
        <v>3153</v>
      </c>
      <c r="C2873" s="138" t="s">
        <v>3154</v>
      </c>
      <c r="D2873" s="138"/>
      <c r="E2873" s="2">
        <v>0</v>
      </c>
      <c r="F2873" s="2" t="s">
        <v>372</v>
      </c>
      <c r="G2873" s="2" t="s">
        <v>3890</v>
      </c>
      <c r="H2873" s="2" t="s">
        <v>3891</v>
      </c>
      <c r="I2873" s="139" t="s">
        <v>3685</v>
      </c>
      <c r="J2873" s="139" t="s">
        <v>52</v>
      </c>
      <c r="K2873" s="139" t="s">
        <v>417</v>
      </c>
      <c r="L2873" s="139" t="s">
        <v>298</v>
      </c>
      <c r="M2873" s="140" t="s">
        <v>8160</v>
      </c>
      <c r="N2873" s="141">
        <v>30.25</v>
      </c>
      <c r="O2873" s="142">
        <f t="shared" si="225"/>
        <v>123</v>
      </c>
      <c r="P2873" s="2">
        <v>123</v>
      </c>
      <c r="Q2873" s="2"/>
      <c r="R2873" s="143" t="e">
        <f t="shared" si="226"/>
        <v>#DIV/0!</v>
      </c>
      <c r="S2873" s="143">
        <f t="shared" si="227"/>
        <v>0</v>
      </c>
      <c r="T2873" s="144">
        <f>IF(P2873="nio",0,IF(P2873&gt;0,VLOOKUP(K2873,'3-Productie normen'!A:W,VLOOKUP(P2873,'3-Productie normen'!$B$37:$C$59,2,FALSE),FALSE)))/VLOOKUP(B2873,'2-Kosten per locatie'!$A$11:$C$31,3,FALSE)</f>
        <v>0</v>
      </c>
      <c r="U2873" s="144">
        <f t="shared" si="228"/>
        <v>0</v>
      </c>
      <c r="V2873" s="145" t="str">
        <f>VLOOKUP(K2873,'3-Productie normen'!A:AG,29,FALSE)</f>
        <v>B</v>
      </c>
      <c r="W2873" s="145"/>
      <c r="X2873" s="146"/>
      <c r="Y2873" s="147">
        <f t="shared" si="229"/>
        <v>3720.75</v>
      </c>
    </row>
    <row r="2874" spans="1:25" s="148" customFormat="1" ht="13.9" customHeight="1">
      <c r="A2874" s="137">
        <v>3728</v>
      </c>
      <c r="B2874" s="138" t="s">
        <v>3153</v>
      </c>
      <c r="C2874" s="138" t="s">
        <v>3154</v>
      </c>
      <c r="D2874" s="138"/>
      <c r="E2874" s="2">
        <v>0</v>
      </c>
      <c r="F2874" s="2" t="s">
        <v>372</v>
      </c>
      <c r="G2874" s="2" t="s">
        <v>3892</v>
      </c>
      <c r="H2874" s="2" t="s">
        <v>3853</v>
      </c>
      <c r="I2874" s="139" t="s">
        <v>350</v>
      </c>
      <c r="J2874" s="139" t="s">
        <v>836</v>
      </c>
      <c r="K2874" s="139" t="s">
        <v>612</v>
      </c>
      <c r="L2874" s="139" t="s">
        <v>298</v>
      </c>
      <c r="M2874" s="140" t="s">
        <v>8160</v>
      </c>
      <c r="N2874" s="141">
        <v>75.64</v>
      </c>
      <c r="O2874" s="142">
        <f t="shared" si="225"/>
        <v>205</v>
      </c>
      <c r="P2874" s="2">
        <v>205</v>
      </c>
      <c r="Q2874" s="2"/>
      <c r="R2874" s="143" t="e">
        <f t="shared" si="226"/>
        <v>#DIV/0!</v>
      </c>
      <c r="S2874" s="143">
        <f t="shared" si="227"/>
        <v>0</v>
      </c>
      <c r="T2874" s="144">
        <f>IF(P2874="nio",0,IF(P2874&gt;0,VLOOKUP(K2874,'3-Productie normen'!A:W,VLOOKUP(P2874,'3-Productie normen'!$B$37:$C$59,2,FALSE),FALSE)))/VLOOKUP(B2874,'2-Kosten per locatie'!$A$11:$C$31,3,FALSE)</f>
        <v>0</v>
      </c>
      <c r="U2874" s="144">
        <f t="shared" si="228"/>
        <v>0</v>
      </c>
      <c r="V2874" s="145" t="str">
        <f>VLOOKUP(K2874,'3-Productie normen'!A:AG,29,FALSE)</f>
        <v>L</v>
      </c>
      <c r="W2874" s="145"/>
      <c r="X2874" s="146"/>
      <c r="Y2874" s="147">
        <f t="shared" si="229"/>
        <v>15506.2</v>
      </c>
    </row>
    <row r="2875" spans="1:25" s="148" customFormat="1" ht="13.9" customHeight="1">
      <c r="A2875" s="137">
        <v>3729</v>
      </c>
      <c r="B2875" s="138" t="s">
        <v>3153</v>
      </c>
      <c r="C2875" s="138" t="s">
        <v>3154</v>
      </c>
      <c r="D2875" s="138"/>
      <c r="E2875" s="2">
        <v>0</v>
      </c>
      <c r="F2875" s="2" t="s">
        <v>372</v>
      </c>
      <c r="G2875" s="2" t="s">
        <v>3893</v>
      </c>
      <c r="H2875" s="2" t="s">
        <v>3894</v>
      </c>
      <c r="I2875" s="139" t="s">
        <v>350</v>
      </c>
      <c r="J2875" s="139" t="s">
        <v>351</v>
      </c>
      <c r="K2875" s="139" t="s">
        <v>612</v>
      </c>
      <c r="L2875" s="139" t="s">
        <v>298</v>
      </c>
      <c r="M2875" s="140" t="s">
        <v>8160</v>
      </c>
      <c r="N2875" s="141">
        <v>62.95</v>
      </c>
      <c r="O2875" s="142">
        <f t="shared" si="225"/>
        <v>205</v>
      </c>
      <c r="P2875" s="2">
        <v>205</v>
      </c>
      <c r="Q2875" s="2"/>
      <c r="R2875" s="143" t="e">
        <f t="shared" si="226"/>
        <v>#DIV/0!</v>
      </c>
      <c r="S2875" s="143">
        <f t="shared" si="227"/>
        <v>0</v>
      </c>
      <c r="T2875" s="144">
        <f>IF(P2875="nio",0,IF(P2875&gt;0,VLOOKUP(K2875,'3-Productie normen'!A:W,VLOOKUP(P2875,'3-Productie normen'!$B$37:$C$59,2,FALSE),FALSE)))/VLOOKUP(B2875,'2-Kosten per locatie'!$A$11:$C$31,3,FALSE)</f>
        <v>0</v>
      </c>
      <c r="U2875" s="144">
        <f t="shared" si="228"/>
        <v>0</v>
      </c>
      <c r="V2875" s="145" t="str">
        <f>VLOOKUP(K2875,'3-Productie normen'!A:AG,29,FALSE)</f>
        <v>L</v>
      </c>
      <c r="W2875" s="145"/>
      <c r="X2875" s="146"/>
      <c r="Y2875" s="147">
        <f t="shared" si="229"/>
        <v>12904.75</v>
      </c>
    </row>
    <row r="2876" spans="1:25" s="148" customFormat="1" ht="13.9" customHeight="1">
      <c r="A2876" s="137">
        <v>3730</v>
      </c>
      <c r="B2876" s="138" t="s">
        <v>3153</v>
      </c>
      <c r="C2876" s="138" t="s">
        <v>3154</v>
      </c>
      <c r="D2876" s="138"/>
      <c r="E2876" s="2">
        <v>0</v>
      </c>
      <c r="F2876" s="2" t="s">
        <v>372</v>
      </c>
      <c r="G2876" s="2" t="s">
        <v>3895</v>
      </c>
      <c r="H2876" s="2" t="s">
        <v>3896</v>
      </c>
      <c r="I2876" s="139" t="s">
        <v>350</v>
      </c>
      <c r="J2876" s="139" t="s">
        <v>351</v>
      </c>
      <c r="K2876" s="139" t="s">
        <v>612</v>
      </c>
      <c r="L2876" s="139" t="s">
        <v>298</v>
      </c>
      <c r="M2876" s="140" t="s">
        <v>8160</v>
      </c>
      <c r="N2876" s="141">
        <v>52.95</v>
      </c>
      <c r="O2876" s="142">
        <f t="shared" si="225"/>
        <v>205</v>
      </c>
      <c r="P2876" s="2">
        <v>205</v>
      </c>
      <c r="Q2876" s="2"/>
      <c r="R2876" s="143" t="e">
        <f t="shared" si="226"/>
        <v>#DIV/0!</v>
      </c>
      <c r="S2876" s="143">
        <f t="shared" si="227"/>
        <v>0</v>
      </c>
      <c r="T2876" s="144">
        <f>IF(P2876="nio",0,IF(P2876&gt;0,VLOOKUP(K2876,'3-Productie normen'!A:W,VLOOKUP(P2876,'3-Productie normen'!$B$37:$C$59,2,FALSE),FALSE)))/VLOOKUP(B2876,'2-Kosten per locatie'!$A$11:$C$31,3,FALSE)</f>
        <v>0</v>
      </c>
      <c r="U2876" s="144">
        <f t="shared" si="228"/>
        <v>0</v>
      </c>
      <c r="V2876" s="145" t="str">
        <f>VLOOKUP(K2876,'3-Productie normen'!A:AG,29,FALSE)</f>
        <v>L</v>
      </c>
      <c r="W2876" s="145"/>
      <c r="X2876" s="146"/>
      <c r="Y2876" s="147">
        <f t="shared" si="229"/>
        <v>10854.75</v>
      </c>
    </row>
    <row r="2877" spans="1:25" s="148" customFormat="1" ht="13.9" customHeight="1">
      <c r="A2877" s="137">
        <v>3731</v>
      </c>
      <c r="B2877" s="138" t="s">
        <v>3153</v>
      </c>
      <c r="C2877" s="138" t="s">
        <v>3154</v>
      </c>
      <c r="D2877" s="138"/>
      <c r="E2877" s="2">
        <v>0</v>
      </c>
      <c r="F2877" s="2" t="s">
        <v>372</v>
      </c>
      <c r="G2877" s="2" t="s">
        <v>3897</v>
      </c>
      <c r="H2877" s="2" t="s">
        <v>246</v>
      </c>
      <c r="I2877" s="139" t="s">
        <v>267</v>
      </c>
      <c r="J2877" s="139" t="s">
        <v>267</v>
      </c>
      <c r="K2877" s="139" t="s">
        <v>267</v>
      </c>
      <c r="L2877" s="139" t="s">
        <v>298</v>
      </c>
      <c r="M2877" s="140" t="s">
        <v>8160</v>
      </c>
      <c r="N2877" s="141">
        <v>18.21</v>
      </c>
      <c r="O2877" s="142">
        <f t="shared" si="225"/>
        <v>2</v>
      </c>
      <c r="P2877" s="2">
        <v>2</v>
      </c>
      <c r="Q2877" s="2"/>
      <c r="R2877" s="143" t="e">
        <f t="shared" si="226"/>
        <v>#DIV/0!</v>
      </c>
      <c r="S2877" s="143">
        <f t="shared" si="227"/>
        <v>0</v>
      </c>
      <c r="T2877" s="144">
        <f>IF(P2877="nio",0,IF(P2877&gt;0,VLOOKUP(K2877,'3-Productie normen'!A:W,VLOOKUP(P2877,'3-Productie normen'!$B$37:$C$59,2,FALSE),FALSE)))/VLOOKUP(B2877,'2-Kosten per locatie'!$A$11:$C$31,3,FALSE)</f>
        <v>0</v>
      </c>
      <c r="U2877" s="144">
        <f t="shared" si="228"/>
        <v>0</v>
      </c>
      <c r="V2877" s="145" t="str">
        <f>VLOOKUP(K2877,'3-Productie normen'!A:AG,29,FALSE)</f>
        <v>V</v>
      </c>
      <c r="W2877" s="145"/>
      <c r="X2877" s="146"/>
      <c r="Y2877" s="147">
        <f t="shared" si="229"/>
        <v>36.42</v>
      </c>
    </row>
    <row r="2878" spans="1:25" s="148" customFormat="1" ht="13.9" customHeight="1">
      <c r="A2878" s="137">
        <v>3732</v>
      </c>
      <c r="B2878" s="138" t="s">
        <v>3153</v>
      </c>
      <c r="C2878" s="138" t="s">
        <v>3154</v>
      </c>
      <c r="D2878" s="138"/>
      <c r="E2878" s="2">
        <v>0</v>
      </c>
      <c r="F2878" s="2" t="s">
        <v>372</v>
      </c>
      <c r="G2878" s="2" t="s">
        <v>3898</v>
      </c>
      <c r="H2878" s="2" t="s">
        <v>3899</v>
      </c>
      <c r="I2878" s="139" t="s">
        <v>350</v>
      </c>
      <c r="J2878" s="139" t="s">
        <v>351</v>
      </c>
      <c r="K2878" s="139" t="s">
        <v>612</v>
      </c>
      <c r="L2878" s="139" t="s">
        <v>298</v>
      </c>
      <c r="M2878" s="140" t="s">
        <v>8160</v>
      </c>
      <c r="N2878" s="141">
        <v>79.150000000000006</v>
      </c>
      <c r="O2878" s="142">
        <f t="shared" si="225"/>
        <v>205</v>
      </c>
      <c r="P2878" s="2">
        <v>205</v>
      </c>
      <c r="Q2878" s="2"/>
      <c r="R2878" s="143" t="e">
        <f t="shared" si="226"/>
        <v>#DIV/0!</v>
      </c>
      <c r="S2878" s="143">
        <f t="shared" si="227"/>
        <v>0</v>
      </c>
      <c r="T2878" s="144">
        <f>IF(P2878="nio",0,IF(P2878&gt;0,VLOOKUP(K2878,'3-Productie normen'!A:W,VLOOKUP(P2878,'3-Productie normen'!$B$37:$C$59,2,FALSE),FALSE)))/VLOOKUP(B2878,'2-Kosten per locatie'!$A$11:$C$31,3,FALSE)</f>
        <v>0</v>
      </c>
      <c r="U2878" s="144">
        <f t="shared" si="228"/>
        <v>0</v>
      </c>
      <c r="V2878" s="145" t="str">
        <f>VLOOKUP(K2878,'3-Productie normen'!A:AG,29,FALSE)</f>
        <v>L</v>
      </c>
      <c r="W2878" s="145"/>
      <c r="X2878" s="146"/>
      <c r="Y2878" s="147">
        <f t="shared" si="229"/>
        <v>16225.750000000002</v>
      </c>
    </row>
    <row r="2879" spans="1:25" s="148" customFormat="1" ht="13.9" customHeight="1">
      <c r="A2879" s="137">
        <v>3733</v>
      </c>
      <c r="B2879" s="138" t="s">
        <v>3153</v>
      </c>
      <c r="C2879" s="138" t="s">
        <v>3154</v>
      </c>
      <c r="D2879" s="138"/>
      <c r="E2879" s="2">
        <v>0</v>
      </c>
      <c r="F2879" s="2" t="s">
        <v>372</v>
      </c>
      <c r="G2879" s="2" t="s">
        <v>3900</v>
      </c>
      <c r="H2879" s="2" t="s">
        <v>246</v>
      </c>
      <c r="I2879" s="139" t="s">
        <v>267</v>
      </c>
      <c r="J2879" s="139" t="s">
        <v>267</v>
      </c>
      <c r="K2879" s="139" t="s">
        <v>267</v>
      </c>
      <c r="L2879" s="139" t="s">
        <v>298</v>
      </c>
      <c r="M2879" s="140" t="s">
        <v>8160</v>
      </c>
      <c r="N2879" s="141">
        <v>18.96</v>
      </c>
      <c r="O2879" s="142">
        <f t="shared" si="225"/>
        <v>2</v>
      </c>
      <c r="P2879" s="2">
        <v>2</v>
      </c>
      <c r="Q2879" s="2"/>
      <c r="R2879" s="143" t="e">
        <f t="shared" si="226"/>
        <v>#DIV/0!</v>
      </c>
      <c r="S2879" s="143">
        <f t="shared" si="227"/>
        <v>0</v>
      </c>
      <c r="T2879" s="144">
        <f>IF(P2879="nio",0,IF(P2879&gt;0,VLOOKUP(K2879,'3-Productie normen'!A:W,VLOOKUP(P2879,'3-Productie normen'!$B$37:$C$59,2,FALSE),FALSE)))/VLOOKUP(B2879,'2-Kosten per locatie'!$A$11:$C$31,3,FALSE)</f>
        <v>0</v>
      </c>
      <c r="U2879" s="144">
        <f t="shared" si="228"/>
        <v>0</v>
      </c>
      <c r="V2879" s="145" t="str">
        <f>VLOOKUP(K2879,'3-Productie normen'!A:AG,29,FALSE)</f>
        <v>V</v>
      </c>
      <c r="W2879" s="145"/>
      <c r="X2879" s="146"/>
      <c r="Y2879" s="147">
        <f t="shared" si="229"/>
        <v>37.92</v>
      </c>
    </row>
    <row r="2880" spans="1:25" s="148" customFormat="1" ht="13.9" customHeight="1">
      <c r="A2880" s="137">
        <v>3734</v>
      </c>
      <c r="B2880" s="138" t="s">
        <v>3153</v>
      </c>
      <c r="C2880" s="138" t="s">
        <v>3154</v>
      </c>
      <c r="D2880" s="138"/>
      <c r="E2880" s="2">
        <v>0</v>
      </c>
      <c r="F2880" s="2" t="s">
        <v>372</v>
      </c>
      <c r="G2880" s="2" t="s">
        <v>3901</v>
      </c>
      <c r="H2880" s="2" t="s">
        <v>3902</v>
      </c>
      <c r="I2880" s="139" t="s">
        <v>3685</v>
      </c>
      <c r="J2880" s="139" t="s">
        <v>277</v>
      </c>
      <c r="K2880" s="139" t="s">
        <v>478</v>
      </c>
      <c r="L2880" s="139" t="s">
        <v>298</v>
      </c>
      <c r="M2880" s="140" t="s">
        <v>8160</v>
      </c>
      <c r="N2880" s="141">
        <v>32.5</v>
      </c>
      <c r="O2880" s="142">
        <f t="shared" si="225"/>
        <v>123</v>
      </c>
      <c r="P2880" s="2">
        <v>123</v>
      </c>
      <c r="Q2880" s="2"/>
      <c r="R2880" s="143" t="e">
        <f t="shared" si="226"/>
        <v>#DIV/0!</v>
      </c>
      <c r="S2880" s="143">
        <f t="shared" si="227"/>
        <v>0</v>
      </c>
      <c r="T2880" s="144">
        <f>IF(P2880="nio",0,IF(P2880&gt;0,VLOOKUP(K2880,'3-Productie normen'!A:W,VLOOKUP(P2880,'3-Productie normen'!$B$37:$C$59,2,FALSE),FALSE)))/VLOOKUP(B2880,'2-Kosten per locatie'!$A$11:$C$31,3,FALSE)</f>
        <v>0</v>
      </c>
      <c r="U2880" s="144">
        <f t="shared" si="228"/>
        <v>0</v>
      </c>
      <c r="V2880" s="145" t="str">
        <f>VLOOKUP(K2880,'3-Productie normen'!A:AG,29,FALSE)</f>
        <v>B</v>
      </c>
      <c r="W2880" s="145"/>
      <c r="X2880" s="146"/>
      <c r="Y2880" s="147">
        <f t="shared" si="229"/>
        <v>3997.5</v>
      </c>
    </row>
    <row r="2881" spans="1:25" s="148" customFormat="1" ht="13.9" customHeight="1">
      <c r="A2881" s="137">
        <v>3735</v>
      </c>
      <c r="B2881" s="138" t="s">
        <v>3153</v>
      </c>
      <c r="C2881" s="138" t="s">
        <v>3154</v>
      </c>
      <c r="D2881" s="138"/>
      <c r="E2881" s="2">
        <v>0</v>
      </c>
      <c r="F2881" s="2" t="s">
        <v>372</v>
      </c>
      <c r="G2881" s="2" t="s">
        <v>3903</v>
      </c>
      <c r="H2881" s="2" t="s">
        <v>3904</v>
      </c>
      <c r="I2881" s="139" t="s">
        <v>3905</v>
      </c>
      <c r="J2881" s="139" t="s">
        <v>52</v>
      </c>
      <c r="K2881" s="139" t="s">
        <v>417</v>
      </c>
      <c r="L2881" s="139" t="s">
        <v>298</v>
      </c>
      <c r="M2881" s="140" t="s">
        <v>8160</v>
      </c>
      <c r="N2881" s="141">
        <v>64.63</v>
      </c>
      <c r="O2881" s="142">
        <f t="shared" si="225"/>
        <v>123</v>
      </c>
      <c r="P2881" s="2">
        <v>123</v>
      </c>
      <c r="Q2881" s="2"/>
      <c r="R2881" s="143" t="e">
        <f t="shared" si="226"/>
        <v>#DIV/0!</v>
      </c>
      <c r="S2881" s="143">
        <f t="shared" si="227"/>
        <v>0</v>
      </c>
      <c r="T2881" s="144">
        <f>IF(P2881="nio",0,IF(P2881&gt;0,VLOOKUP(K2881,'3-Productie normen'!A:W,VLOOKUP(P2881,'3-Productie normen'!$B$37:$C$59,2,FALSE),FALSE)))/VLOOKUP(B2881,'2-Kosten per locatie'!$A$11:$C$31,3,FALSE)</f>
        <v>0</v>
      </c>
      <c r="U2881" s="144">
        <f t="shared" si="228"/>
        <v>0</v>
      </c>
      <c r="V2881" s="145" t="str">
        <f>VLOOKUP(K2881,'3-Productie normen'!A:AG,29,FALSE)</f>
        <v>B</v>
      </c>
      <c r="W2881" s="145"/>
      <c r="X2881" s="146"/>
      <c r="Y2881" s="147">
        <f t="shared" si="229"/>
        <v>7949.49</v>
      </c>
    </row>
    <row r="2882" spans="1:25" s="148" customFormat="1" ht="13.9" customHeight="1">
      <c r="A2882" s="137">
        <v>3736</v>
      </c>
      <c r="B2882" s="138" t="s">
        <v>3153</v>
      </c>
      <c r="C2882" s="138" t="s">
        <v>3154</v>
      </c>
      <c r="D2882" s="138"/>
      <c r="E2882" s="2">
        <v>0</v>
      </c>
      <c r="F2882" s="2" t="s">
        <v>372</v>
      </c>
      <c r="G2882" s="2" t="s">
        <v>3906</v>
      </c>
      <c r="H2882" s="2" t="s">
        <v>3907</v>
      </c>
      <c r="I2882" s="139" t="s">
        <v>3685</v>
      </c>
      <c r="J2882" s="139" t="s">
        <v>277</v>
      </c>
      <c r="K2882" s="139" t="s">
        <v>478</v>
      </c>
      <c r="L2882" s="139" t="s">
        <v>3908</v>
      </c>
      <c r="M2882" s="140"/>
      <c r="N2882" s="141">
        <v>32.5</v>
      </c>
      <c r="O2882" s="142">
        <f t="shared" si="225"/>
        <v>123</v>
      </c>
      <c r="P2882" s="2">
        <v>123</v>
      </c>
      <c r="Q2882" s="2"/>
      <c r="R2882" s="143" t="e">
        <f t="shared" si="226"/>
        <v>#DIV/0!</v>
      </c>
      <c r="S2882" s="143">
        <f t="shared" si="227"/>
        <v>0</v>
      </c>
      <c r="T2882" s="144">
        <f>IF(P2882="nio",0,IF(P2882&gt;0,VLOOKUP(K2882,'3-Productie normen'!A:W,VLOOKUP(P2882,'3-Productie normen'!$B$37:$C$59,2,FALSE),FALSE)))/VLOOKUP(B2882,'2-Kosten per locatie'!$A$11:$C$31,3,FALSE)</f>
        <v>0</v>
      </c>
      <c r="U2882" s="144">
        <f t="shared" si="228"/>
        <v>0</v>
      </c>
      <c r="V2882" s="145" t="str">
        <f>VLOOKUP(K2882,'3-Productie normen'!A:AG,29,FALSE)</f>
        <v>B</v>
      </c>
      <c r="W2882" s="145"/>
      <c r="X2882" s="146"/>
      <c r="Y2882" s="147">
        <f t="shared" si="229"/>
        <v>3997.5</v>
      </c>
    </row>
    <row r="2883" spans="1:25" s="148" customFormat="1" ht="13.9" customHeight="1">
      <c r="A2883" s="137">
        <v>3737</v>
      </c>
      <c r="B2883" s="138" t="s">
        <v>3153</v>
      </c>
      <c r="C2883" s="138" t="s">
        <v>3154</v>
      </c>
      <c r="D2883" s="138"/>
      <c r="E2883" s="2">
        <v>0</v>
      </c>
      <c r="F2883" s="2" t="s">
        <v>372</v>
      </c>
      <c r="G2883" s="2" t="s">
        <v>3909</v>
      </c>
      <c r="H2883" s="2" t="s">
        <v>246</v>
      </c>
      <c r="I2883" s="139" t="s">
        <v>267</v>
      </c>
      <c r="J2883" s="139" t="s">
        <v>267</v>
      </c>
      <c r="K2883" s="139" t="s">
        <v>267</v>
      </c>
      <c r="L2883" s="139" t="s">
        <v>298</v>
      </c>
      <c r="M2883" s="140" t="s">
        <v>8160</v>
      </c>
      <c r="N2883" s="141">
        <v>18.97</v>
      </c>
      <c r="O2883" s="142">
        <f t="shared" si="225"/>
        <v>2</v>
      </c>
      <c r="P2883" s="2">
        <v>2</v>
      </c>
      <c r="Q2883" s="2"/>
      <c r="R2883" s="143" t="e">
        <f t="shared" si="226"/>
        <v>#DIV/0!</v>
      </c>
      <c r="S2883" s="143">
        <f t="shared" si="227"/>
        <v>0</v>
      </c>
      <c r="T2883" s="144">
        <f>IF(P2883="nio",0,IF(P2883&gt;0,VLOOKUP(K2883,'3-Productie normen'!A:W,VLOOKUP(P2883,'3-Productie normen'!$B$37:$C$59,2,FALSE),FALSE)))/VLOOKUP(B2883,'2-Kosten per locatie'!$A$11:$C$31,3,FALSE)</f>
        <v>0</v>
      </c>
      <c r="U2883" s="144">
        <f t="shared" si="228"/>
        <v>0</v>
      </c>
      <c r="V2883" s="145" t="str">
        <f>VLOOKUP(K2883,'3-Productie normen'!A:AG,29,FALSE)</f>
        <v>V</v>
      </c>
      <c r="W2883" s="145"/>
      <c r="X2883" s="146"/>
      <c r="Y2883" s="147">
        <f t="shared" si="229"/>
        <v>37.94</v>
      </c>
    </row>
    <row r="2884" spans="1:25" s="148" customFormat="1" ht="13.9" customHeight="1">
      <c r="A2884" s="137">
        <v>3738</v>
      </c>
      <c r="B2884" s="138" t="s">
        <v>3153</v>
      </c>
      <c r="C2884" s="138" t="s">
        <v>3154</v>
      </c>
      <c r="D2884" s="138"/>
      <c r="E2884" s="2">
        <v>0</v>
      </c>
      <c r="F2884" s="2" t="s">
        <v>422</v>
      </c>
      <c r="G2884" s="2" t="s">
        <v>3910</v>
      </c>
      <c r="H2884" s="2" t="s">
        <v>246</v>
      </c>
      <c r="I2884" s="139" t="s">
        <v>247</v>
      </c>
      <c r="J2884" s="139" t="s">
        <v>56</v>
      </c>
      <c r="K2884" s="139" t="s">
        <v>248</v>
      </c>
      <c r="L2884" s="139" t="s">
        <v>298</v>
      </c>
      <c r="M2884" s="140" t="s">
        <v>8160</v>
      </c>
      <c r="N2884" s="141">
        <v>47.97</v>
      </c>
      <c r="O2884" s="142">
        <f t="shared" si="225"/>
        <v>205</v>
      </c>
      <c r="P2884" s="2">
        <v>205</v>
      </c>
      <c r="Q2884" s="2"/>
      <c r="R2884" s="143" t="e">
        <f t="shared" si="226"/>
        <v>#DIV/0!</v>
      </c>
      <c r="S2884" s="143">
        <f t="shared" si="227"/>
        <v>0</v>
      </c>
      <c r="T2884" s="144">
        <f>IF(P2884="nio",0,IF(P2884&gt;0,VLOOKUP(K2884,'3-Productie normen'!A:W,VLOOKUP(P2884,'3-Productie normen'!$B$37:$C$59,2,FALSE),FALSE)))/VLOOKUP(B2884,'2-Kosten per locatie'!$A$11:$C$31,3,FALSE)</f>
        <v>0</v>
      </c>
      <c r="U2884" s="144">
        <f t="shared" si="228"/>
        <v>0</v>
      </c>
      <c r="V2884" s="145" t="str">
        <f>VLOOKUP(K2884,'3-Productie normen'!A:AG,29,FALSE)</f>
        <v>V</v>
      </c>
      <c r="W2884" s="145"/>
      <c r="X2884" s="146"/>
      <c r="Y2884" s="147">
        <f t="shared" si="229"/>
        <v>9833.85</v>
      </c>
    </row>
    <row r="2885" spans="1:25" s="148" customFormat="1" ht="13.9" customHeight="1">
      <c r="A2885" s="137">
        <v>3739</v>
      </c>
      <c r="B2885" s="138" t="s">
        <v>3153</v>
      </c>
      <c r="C2885" s="138" t="s">
        <v>3154</v>
      </c>
      <c r="D2885" s="138"/>
      <c r="E2885" s="2">
        <v>0</v>
      </c>
      <c r="F2885" s="2" t="s">
        <v>422</v>
      </c>
      <c r="G2885" s="2" t="s">
        <v>3911</v>
      </c>
      <c r="H2885" s="2" t="s">
        <v>246</v>
      </c>
      <c r="I2885" s="139" t="s">
        <v>247</v>
      </c>
      <c r="J2885" s="139" t="s">
        <v>57</v>
      </c>
      <c r="K2885" s="139" t="s">
        <v>259</v>
      </c>
      <c r="L2885" s="139" t="s">
        <v>246</v>
      </c>
      <c r="M2885" s="140"/>
      <c r="N2885" s="141">
        <v>3.32</v>
      </c>
      <c r="O2885" s="142">
        <f t="shared" si="225"/>
        <v>0</v>
      </c>
      <c r="P2885" s="2" t="s">
        <v>477</v>
      </c>
      <c r="Q2885" s="2"/>
      <c r="R2885" s="143">
        <f t="shared" si="226"/>
        <v>0</v>
      </c>
      <c r="S2885" s="143">
        <f t="shared" si="227"/>
        <v>0</v>
      </c>
      <c r="T2885" s="144">
        <f>IF(P2885="nio",0,IF(P2885&gt;0,VLOOKUP(K2885,'3-Productie normen'!A:W,VLOOKUP(P2885,'3-Productie normen'!$B$37:$C$59,2,FALSE),FALSE)))/VLOOKUP(B2885,'2-Kosten per locatie'!$A$11:$C$31,3,FALSE)</f>
        <v>0</v>
      </c>
      <c r="U2885" s="144">
        <f t="shared" si="228"/>
        <v>0</v>
      </c>
      <c r="V2885" s="145">
        <f>VLOOKUP(K2885,'3-Productie normen'!A:AG,29,FALSE)</f>
        <v>0</v>
      </c>
      <c r="W2885" s="145"/>
      <c r="X2885" s="146"/>
      <c r="Y2885" s="147">
        <f t="shared" si="229"/>
        <v>0</v>
      </c>
    </row>
    <row r="2886" spans="1:25" s="148" customFormat="1" ht="13.9" customHeight="1">
      <c r="A2886" s="137">
        <v>3740</v>
      </c>
      <c r="B2886" s="138" t="s">
        <v>3153</v>
      </c>
      <c r="C2886" s="138" t="s">
        <v>3154</v>
      </c>
      <c r="D2886" s="138"/>
      <c r="E2886" s="2">
        <v>0</v>
      </c>
      <c r="F2886" s="2" t="s">
        <v>422</v>
      </c>
      <c r="G2886" s="2" t="s">
        <v>3912</v>
      </c>
      <c r="H2886" s="2" t="s">
        <v>246</v>
      </c>
      <c r="I2886" s="139" t="s">
        <v>247</v>
      </c>
      <c r="J2886" s="139" t="s">
        <v>56</v>
      </c>
      <c r="K2886" s="139" t="s">
        <v>248</v>
      </c>
      <c r="L2886" s="139" t="s">
        <v>298</v>
      </c>
      <c r="M2886" s="140" t="s">
        <v>8160</v>
      </c>
      <c r="N2886" s="141">
        <v>21.08</v>
      </c>
      <c r="O2886" s="142">
        <f t="shared" si="225"/>
        <v>205</v>
      </c>
      <c r="P2886" s="2">
        <v>205</v>
      </c>
      <c r="Q2886" s="2"/>
      <c r="R2886" s="143" t="e">
        <f t="shared" si="226"/>
        <v>#DIV/0!</v>
      </c>
      <c r="S2886" s="143">
        <f t="shared" si="227"/>
        <v>0</v>
      </c>
      <c r="T2886" s="144">
        <f>IF(P2886="nio",0,IF(P2886&gt;0,VLOOKUP(K2886,'3-Productie normen'!A:W,VLOOKUP(P2886,'3-Productie normen'!$B$37:$C$59,2,FALSE),FALSE)))/VLOOKUP(B2886,'2-Kosten per locatie'!$A$11:$C$31,3,FALSE)</f>
        <v>0</v>
      </c>
      <c r="U2886" s="144">
        <f t="shared" si="228"/>
        <v>0</v>
      </c>
      <c r="V2886" s="145" t="str">
        <f>VLOOKUP(K2886,'3-Productie normen'!A:AG,29,FALSE)</f>
        <v>V</v>
      </c>
      <c r="W2886" s="145"/>
      <c r="X2886" s="146"/>
      <c r="Y2886" s="147">
        <f t="shared" si="229"/>
        <v>4321.3999999999996</v>
      </c>
    </row>
    <row r="2887" spans="1:25" s="148" customFormat="1" ht="13.9" customHeight="1">
      <c r="A2887" s="137">
        <v>3741</v>
      </c>
      <c r="B2887" s="138" t="s">
        <v>3153</v>
      </c>
      <c r="C2887" s="138" t="s">
        <v>3154</v>
      </c>
      <c r="D2887" s="138"/>
      <c r="E2887" s="2">
        <v>0</v>
      </c>
      <c r="F2887" s="2" t="s">
        <v>422</v>
      </c>
      <c r="G2887" s="2" t="s">
        <v>3913</v>
      </c>
      <c r="H2887" s="2" t="s">
        <v>246</v>
      </c>
      <c r="I2887" s="139" t="s">
        <v>252</v>
      </c>
      <c r="J2887" s="139" t="s">
        <v>253</v>
      </c>
      <c r="K2887" s="139" t="s">
        <v>4571</v>
      </c>
      <c r="L2887" s="139" t="s">
        <v>298</v>
      </c>
      <c r="M2887" s="140" t="s">
        <v>8160</v>
      </c>
      <c r="N2887" s="141">
        <v>51.01</v>
      </c>
      <c r="O2887" s="142">
        <f t="shared" si="225"/>
        <v>205</v>
      </c>
      <c r="P2887" s="2">
        <v>205</v>
      </c>
      <c r="Q2887" s="2"/>
      <c r="R2887" s="143" t="e">
        <f t="shared" si="226"/>
        <v>#DIV/0!</v>
      </c>
      <c r="S2887" s="143">
        <f t="shared" si="227"/>
        <v>0</v>
      </c>
      <c r="T2887" s="144">
        <f>IF(P2887="nio",0,IF(P2887&gt;0,VLOOKUP(K2887,'3-Productie normen'!A:W,VLOOKUP(P2887,'3-Productie normen'!$B$37:$C$59,2,FALSE),FALSE)))/VLOOKUP(B2887,'2-Kosten per locatie'!$A$11:$C$31,3,FALSE)</f>
        <v>0</v>
      </c>
      <c r="U2887" s="144">
        <f t="shared" si="228"/>
        <v>0</v>
      </c>
      <c r="V2887" s="145" t="str">
        <f>VLOOKUP(K2887,'3-Productie normen'!A:AG,29,FALSE)</f>
        <v>V</v>
      </c>
      <c r="W2887" s="145"/>
      <c r="X2887" s="146"/>
      <c r="Y2887" s="147">
        <f t="shared" si="229"/>
        <v>10457.049999999999</v>
      </c>
    </row>
    <row r="2888" spans="1:25" s="148" customFormat="1" ht="13.9" customHeight="1">
      <c r="A2888" s="137">
        <v>3742</v>
      </c>
      <c r="B2888" s="138" t="s">
        <v>3153</v>
      </c>
      <c r="C2888" s="138" t="s">
        <v>3154</v>
      </c>
      <c r="D2888" s="138"/>
      <c r="E2888" s="2">
        <v>0</v>
      </c>
      <c r="F2888" s="2" t="s">
        <v>422</v>
      </c>
      <c r="G2888" s="2" t="s">
        <v>3914</v>
      </c>
      <c r="H2888" s="2" t="s">
        <v>246</v>
      </c>
      <c r="I2888" s="139" t="s">
        <v>252</v>
      </c>
      <c r="J2888" s="139" t="s">
        <v>253</v>
      </c>
      <c r="K2888" s="139" t="s">
        <v>4571</v>
      </c>
      <c r="L2888" s="139" t="s">
        <v>298</v>
      </c>
      <c r="M2888" s="140" t="s">
        <v>8160</v>
      </c>
      <c r="N2888" s="141">
        <v>99.08</v>
      </c>
      <c r="O2888" s="142">
        <f t="shared" si="225"/>
        <v>205</v>
      </c>
      <c r="P2888" s="2">
        <v>205</v>
      </c>
      <c r="Q2888" s="2"/>
      <c r="R2888" s="143" t="e">
        <f t="shared" si="226"/>
        <v>#DIV/0!</v>
      </c>
      <c r="S2888" s="143">
        <f t="shared" si="227"/>
        <v>0</v>
      </c>
      <c r="T2888" s="144">
        <f>IF(P2888="nio",0,IF(P2888&gt;0,VLOOKUP(K2888,'3-Productie normen'!A:W,VLOOKUP(P2888,'3-Productie normen'!$B$37:$C$59,2,FALSE),FALSE)))/VLOOKUP(B2888,'2-Kosten per locatie'!$A$11:$C$31,3,FALSE)</f>
        <v>0</v>
      </c>
      <c r="U2888" s="144">
        <f t="shared" si="228"/>
        <v>0</v>
      </c>
      <c r="V2888" s="145" t="str">
        <f>VLOOKUP(K2888,'3-Productie normen'!A:AG,29,FALSE)</f>
        <v>V</v>
      </c>
      <c r="W2888" s="145"/>
      <c r="X2888" s="146"/>
      <c r="Y2888" s="147">
        <f t="shared" si="229"/>
        <v>20311.400000000001</v>
      </c>
    </row>
    <row r="2889" spans="1:25" s="148" customFormat="1" ht="13.9" customHeight="1">
      <c r="A2889" s="137">
        <v>3743</v>
      </c>
      <c r="B2889" s="138" t="s">
        <v>3153</v>
      </c>
      <c r="C2889" s="138" t="s">
        <v>3154</v>
      </c>
      <c r="D2889" s="138"/>
      <c r="E2889" s="2">
        <v>0</v>
      </c>
      <c r="F2889" s="2" t="s">
        <v>422</v>
      </c>
      <c r="G2889" s="2" t="s">
        <v>3915</v>
      </c>
      <c r="H2889" s="2" t="s">
        <v>246</v>
      </c>
      <c r="I2889" s="139" t="s">
        <v>257</v>
      </c>
      <c r="J2889" s="139" t="s">
        <v>318</v>
      </c>
      <c r="K2889" s="139" t="s">
        <v>259</v>
      </c>
      <c r="L2889" s="139" t="s">
        <v>246</v>
      </c>
      <c r="M2889" s="140"/>
      <c r="N2889" s="141">
        <v>0.41</v>
      </c>
      <c r="O2889" s="142">
        <f t="shared" si="225"/>
        <v>0</v>
      </c>
      <c r="P2889" s="2" t="s">
        <v>477</v>
      </c>
      <c r="Q2889" s="2"/>
      <c r="R2889" s="143">
        <f t="shared" si="226"/>
        <v>0</v>
      </c>
      <c r="S2889" s="143">
        <f t="shared" si="227"/>
        <v>0</v>
      </c>
      <c r="T2889" s="144">
        <f>IF(P2889="nio",0,IF(P2889&gt;0,VLOOKUP(K2889,'3-Productie normen'!A:W,VLOOKUP(P2889,'3-Productie normen'!$B$37:$C$59,2,FALSE),FALSE)))/VLOOKUP(B2889,'2-Kosten per locatie'!$A$11:$C$31,3,FALSE)</f>
        <v>0</v>
      </c>
      <c r="U2889" s="144">
        <f t="shared" si="228"/>
        <v>0</v>
      </c>
      <c r="V2889" s="145">
        <f>VLOOKUP(K2889,'3-Productie normen'!A:AG,29,FALSE)</f>
        <v>0</v>
      </c>
      <c r="W2889" s="145"/>
      <c r="X2889" s="146"/>
      <c r="Y2889" s="147">
        <f t="shared" si="229"/>
        <v>0</v>
      </c>
    </row>
    <row r="2890" spans="1:25" s="148" customFormat="1" ht="13.9" customHeight="1">
      <c r="A2890" s="137">
        <v>3744</v>
      </c>
      <c r="B2890" s="138" t="s">
        <v>3153</v>
      </c>
      <c r="C2890" s="138" t="s">
        <v>3154</v>
      </c>
      <c r="D2890" s="138"/>
      <c r="E2890" s="2">
        <v>0</v>
      </c>
      <c r="F2890" s="2" t="s">
        <v>422</v>
      </c>
      <c r="G2890" s="2" t="s">
        <v>3916</v>
      </c>
      <c r="H2890" s="2" t="s">
        <v>246</v>
      </c>
      <c r="I2890" s="139" t="s">
        <v>257</v>
      </c>
      <c r="J2890" s="139" t="s">
        <v>318</v>
      </c>
      <c r="K2890" s="139" t="s">
        <v>259</v>
      </c>
      <c r="L2890" s="139" t="s">
        <v>246</v>
      </c>
      <c r="M2890" s="140"/>
      <c r="N2890" s="141">
        <v>0.4</v>
      </c>
      <c r="O2890" s="142">
        <f t="shared" si="225"/>
        <v>0</v>
      </c>
      <c r="P2890" s="2" t="s">
        <v>477</v>
      </c>
      <c r="Q2890" s="2"/>
      <c r="R2890" s="143">
        <f t="shared" si="226"/>
        <v>0</v>
      </c>
      <c r="S2890" s="143">
        <f t="shared" si="227"/>
        <v>0</v>
      </c>
      <c r="T2890" s="144">
        <f>IF(P2890="nio",0,IF(P2890&gt;0,VLOOKUP(K2890,'3-Productie normen'!A:W,VLOOKUP(P2890,'3-Productie normen'!$B$37:$C$59,2,FALSE),FALSE)))/VLOOKUP(B2890,'2-Kosten per locatie'!$A$11:$C$31,3,FALSE)</f>
        <v>0</v>
      </c>
      <c r="U2890" s="144">
        <f t="shared" si="228"/>
        <v>0</v>
      </c>
      <c r="V2890" s="145">
        <f>VLOOKUP(K2890,'3-Productie normen'!A:AG,29,FALSE)</f>
        <v>0</v>
      </c>
      <c r="W2890" s="145"/>
      <c r="X2890" s="146"/>
      <c r="Y2890" s="147">
        <f t="shared" si="229"/>
        <v>0</v>
      </c>
    </row>
    <row r="2891" spans="1:25" s="148" customFormat="1" ht="13.9" customHeight="1">
      <c r="A2891" s="137">
        <v>3745</v>
      </c>
      <c r="B2891" s="138" t="s">
        <v>3153</v>
      </c>
      <c r="C2891" s="138" t="s">
        <v>3154</v>
      </c>
      <c r="D2891" s="138"/>
      <c r="E2891" s="2">
        <v>0</v>
      </c>
      <c r="F2891" s="2" t="s">
        <v>422</v>
      </c>
      <c r="G2891" s="2" t="s">
        <v>3917</v>
      </c>
      <c r="H2891" s="2" t="s">
        <v>246</v>
      </c>
      <c r="I2891" s="139" t="s">
        <v>46</v>
      </c>
      <c r="J2891" s="139" t="s">
        <v>320</v>
      </c>
      <c r="K2891" s="139" t="s">
        <v>321</v>
      </c>
      <c r="L2891" s="139" t="s">
        <v>3466</v>
      </c>
      <c r="M2891" s="140"/>
      <c r="N2891" s="141">
        <v>11.58</v>
      </c>
      <c r="O2891" s="142">
        <f t="shared" si="225"/>
        <v>410</v>
      </c>
      <c r="P2891" s="2">
        <v>205</v>
      </c>
      <c r="Q2891" s="2">
        <v>205</v>
      </c>
      <c r="R2891" s="143" t="e">
        <f t="shared" si="226"/>
        <v>#DIV/0!</v>
      </c>
      <c r="S2891" s="143" t="e">
        <f t="shared" si="227"/>
        <v>#DIV/0!</v>
      </c>
      <c r="T2891" s="144">
        <f>IF(P2891="nio",0,IF(P2891&gt;0,VLOOKUP(K2891,'3-Productie normen'!A:W,VLOOKUP(P2891,'3-Productie normen'!$B$37:$C$59,2,FALSE),FALSE)))/VLOOKUP(B2891,'2-Kosten per locatie'!$A$11:$C$31,3,FALSE)</f>
        <v>0</v>
      </c>
      <c r="U2891" s="144">
        <f t="shared" si="228"/>
        <v>0</v>
      </c>
      <c r="V2891" s="145" t="str">
        <f>VLOOKUP(K2891,'3-Productie normen'!A:AG,29,FALSE)</f>
        <v>S</v>
      </c>
      <c r="W2891" s="145"/>
      <c r="X2891" s="146"/>
      <c r="Y2891" s="147">
        <f t="shared" si="229"/>
        <v>4747.8</v>
      </c>
    </row>
    <row r="2892" spans="1:25" s="148" customFormat="1" ht="13.9" customHeight="1">
      <c r="A2892" s="137">
        <v>3746</v>
      </c>
      <c r="B2892" s="138" t="s">
        <v>3153</v>
      </c>
      <c r="C2892" s="138" t="s">
        <v>3154</v>
      </c>
      <c r="D2892" s="138"/>
      <c r="E2892" s="2">
        <v>0</v>
      </c>
      <c r="F2892" s="2" t="s">
        <v>422</v>
      </c>
      <c r="G2892" s="2" t="s">
        <v>3918</v>
      </c>
      <c r="H2892" s="2" t="s">
        <v>246</v>
      </c>
      <c r="I2892" s="139" t="s">
        <v>46</v>
      </c>
      <c r="J2892" s="139" t="s">
        <v>323</v>
      </c>
      <c r="K2892" s="139" t="s">
        <v>321</v>
      </c>
      <c r="L2892" s="139" t="s">
        <v>3466</v>
      </c>
      <c r="M2892" s="140"/>
      <c r="N2892" s="141">
        <v>4.29</v>
      </c>
      <c r="O2892" s="142">
        <f t="shared" si="225"/>
        <v>410</v>
      </c>
      <c r="P2892" s="2">
        <v>205</v>
      </c>
      <c r="Q2892" s="2">
        <v>205</v>
      </c>
      <c r="R2892" s="143" t="e">
        <f t="shared" si="226"/>
        <v>#DIV/0!</v>
      </c>
      <c r="S2892" s="143" t="e">
        <f t="shared" si="227"/>
        <v>#DIV/0!</v>
      </c>
      <c r="T2892" s="144">
        <f>IF(P2892="nio",0,IF(P2892&gt;0,VLOOKUP(K2892,'3-Productie normen'!A:W,VLOOKUP(P2892,'3-Productie normen'!$B$37:$C$59,2,FALSE),FALSE)))/VLOOKUP(B2892,'2-Kosten per locatie'!$A$11:$C$31,3,FALSE)</f>
        <v>0</v>
      </c>
      <c r="U2892" s="144">
        <f t="shared" si="228"/>
        <v>0</v>
      </c>
      <c r="V2892" s="145" t="str">
        <f>VLOOKUP(K2892,'3-Productie normen'!A:AG,29,FALSE)</f>
        <v>S</v>
      </c>
      <c r="W2892" s="145"/>
      <c r="X2892" s="146"/>
      <c r="Y2892" s="147">
        <f t="shared" si="229"/>
        <v>1758.9</v>
      </c>
    </row>
    <row r="2893" spans="1:25" s="148" customFormat="1" ht="13.9" customHeight="1">
      <c r="A2893" s="137">
        <v>3747</v>
      </c>
      <c r="B2893" s="138" t="s">
        <v>3153</v>
      </c>
      <c r="C2893" s="138" t="s">
        <v>3154</v>
      </c>
      <c r="D2893" s="138"/>
      <c r="E2893" s="2">
        <v>0</v>
      </c>
      <c r="F2893" s="2" t="s">
        <v>422</v>
      </c>
      <c r="G2893" s="2" t="s">
        <v>3919</v>
      </c>
      <c r="H2893" s="2" t="s">
        <v>246</v>
      </c>
      <c r="I2893" s="139" t="s">
        <v>46</v>
      </c>
      <c r="J2893" s="139" t="s">
        <v>323</v>
      </c>
      <c r="K2893" s="139" t="s">
        <v>321</v>
      </c>
      <c r="L2893" s="139" t="s">
        <v>3466</v>
      </c>
      <c r="M2893" s="140"/>
      <c r="N2893" s="141">
        <v>8.5299999999999994</v>
      </c>
      <c r="O2893" s="142">
        <f t="shared" si="225"/>
        <v>410</v>
      </c>
      <c r="P2893" s="2">
        <v>205</v>
      </c>
      <c r="Q2893" s="2">
        <v>205</v>
      </c>
      <c r="R2893" s="143" t="e">
        <f t="shared" si="226"/>
        <v>#DIV/0!</v>
      </c>
      <c r="S2893" s="143" t="e">
        <f t="shared" si="227"/>
        <v>#DIV/0!</v>
      </c>
      <c r="T2893" s="144">
        <f>IF(P2893="nio",0,IF(P2893&gt;0,VLOOKUP(K2893,'3-Productie normen'!A:W,VLOOKUP(P2893,'3-Productie normen'!$B$37:$C$59,2,FALSE),FALSE)))/VLOOKUP(B2893,'2-Kosten per locatie'!$A$11:$C$31,3,FALSE)</f>
        <v>0</v>
      </c>
      <c r="U2893" s="144">
        <f t="shared" si="228"/>
        <v>0</v>
      </c>
      <c r="V2893" s="145" t="str">
        <f>VLOOKUP(K2893,'3-Productie normen'!A:AG,29,FALSE)</f>
        <v>S</v>
      </c>
      <c r="W2893" s="145"/>
      <c r="X2893" s="146"/>
      <c r="Y2893" s="147">
        <f t="shared" si="229"/>
        <v>3497.2999999999997</v>
      </c>
    </row>
    <row r="2894" spans="1:25" s="148" customFormat="1" ht="13.9" customHeight="1">
      <c r="A2894" s="137">
        <v>3748</v>
      </c>
      <c r="B2894" s="138" t="s">
        <v>3153</v>
      </c>
      <c r="C2894" s="138" t="s">
        <v>3154</v>
      </c>
      <c r="D2894" s="138"/>
      <c r="E2894" s="2">
        <v>0</v>
      </c>
      <c r="F2894" s="2" t="s">
        <v>422</v>
      </c>
      <c r="G2894" s="2" t="s">
        <v>3920</v>
      </c>
      <c r="H2894" s="2" t="s">
        <v>246</v>
      </c>
      <c r="I2894" s="139" t="s">
        <v>46</v>
      </c>
      <c r="J2894" s="139" t="s">
        <v>313</v>
      </c>
      <c r="K2894" s="139" t="s">
        <v>259</v>
      </c>
      <c r="L2894" s="139" t="s">
        <v>1331</v>
      </c>
      <c r="M2894" s="140"/>
      <c r="N2894" s="141">
        <v>0.98</v>
      </c>
      <c r="O2894" s="142">
        <f t="shared" si="225"/>
        <v>0</v>
      </c>
      <c r="P2894" s="2" t="s">
        <v>477</v>
      </c>
      <c r="Q2894" s="2"/>
      <c r="R2894" s="143">
        <f t="shared" si="226"/>
        <v>0</v>
      </c>
      <c r="S2894" s="143">
        <f t="shared" si="227"/>
        <v>0</v>
      </c>
      <c r="T2894" s="144">
        <f>IF(P2894="nio",0,IF(P2894&gt;0,VLOOKUP(K2894,'3-Productie normen'!A:W,VLOOKUP(P2894,'3-Productie normen'!$B$37:$C$59,2,FALSE),FALSE)))/VLOOKUP(B2894,'2-Kosten per locatie'!$A$11:$C$31,3,FALSE)</f>
        <v>0</v>
      </c>
      <c r="U2894" s="144">
        <f t="shared" si="228"/>
        <v>0</v>
      </c>
      <c r="V2894" s="145">
        <f>VLOOKUP(K2894,'3-Productie normen'!A:AG,29,FALSE)</f>
        <v>0</v>
      </c>
      <c r="W2894" s="145"/>
      <c r="X2894" s="146"/>
      <c r="Y2894" s="147">
        <f t="shared" si="229"/>
        <v>0</v>
      </c>
    </row>
    <row r="2895" spans="1:25" s="148" customFormat="1" ht="13.9" customHeight="1">
      <c r="A2895" s="137">
        <v>3749</v>
      </c>
      <c r="B2895" s="138" t="s">
        <v>3153</v>
      </c>
      <c r="C2895" s="138" t="s">
        <v>3154</v>
      </c>
      <c r="D2895" s="138"/>
      <c r="E2895" s="2">
        <v>0</v>
      </c>
      <c r="F2895" s="2" t="s">
        <v>422</v>
      </c>
      <c r="G2895" s="2" t="s">
        <v>3920</v>
      </c>
      <c r="H2895" s="2" t="s">
        <v>246</v>
      </c>
      <c r="I2895" s="139" t="s">
        <v>46</v>
      </c>
      <c r="J2895" s="139" t="s">
        <v>320</v>
      </c>
      <c r="K2895" s="139" t="s">
        <v>321</v>
      </c>
      <c r="L2895" s="139" t="s">
        <v>3466</v>
      </c>
      <c r="M2895" s="140"/>
      <c r="N2895" s="141">
        <v>0.98</v>
      </c>
      <c r="O2895" s="142">
        <f t="shared" si="225"/>
        <v>410</v>
      </c>
      <c r="P2895" s="2">
        <v>205</v>
      </c>
      <c r="Q2895" s="2">
        <v>205</v>
      </c>
      <c r="R2895" s="143" t="e">
        <f t="shared" si="226"/>
        <v>#DIV/0!</v>
      </c>
      <c r="S2895" s="143" t="e">
        <f t="shared" si="227"/>
        <v>#DIV/0!</v>
      </c>
      <c r="T2895" s="144">
        <f>IF(P2895="nio",0,IF(P2895&gt;0,VLOOKUP(K2895,'3-Productie normen'!A:W,VLOOKUP(P2895,'3-Productie normen'!$B$37:$C$59,2,FALSE),FALSE)))/VLOOKUP(B2895,'2-Kosten per locatie'!$A$11:$C$31,3,FALSE)</f>
        <v>0</v>
      </c>
      <c r="U2895" s="144">
        <f t="shared" si="228"/>
        <v>0</v>
      </c>
      <c r="V2895" s="145" t="str">
        <f>VLOOKUP(K2895,'3-Productie normen'!A:AG,29,FALSE)</f>
        <v>S</v>
      </c>
      <c r="W2895" s="145"/>
      <c r="X2895" s="146"/>
      <c r="Y2895" s="147">
        <f t="shared" si="229"/>
        <v>401.8</v>
      </c>
    </row>
    <row r="2896" spans="1:25" s="148" customFormat="1" ht="13.9" customHeight="1">
      <c r="A2896" s="137">
        <v>3750</v>
      </c>
      <c r="B2896" s="138" t="s">
        <v>3153</v>
      </c>
      <c r="C2896" s="138" t="s">
        <v>3154</v>
      </c>
      <c r="D2896" s="138"/>
      <c r="E2896" s="2">
        <v>0</v>
      </c>
      <c r="F2896" s="2" t="s">
        <v>422</v>
      </c>
      <c r="G2896" s="2" t="s">
        <v>3921</v>
      </c>
      <c r="H2896" s="2" t="s">
        <v>246</v>
      </c>
      <c r="I2896" s="139" t="s">
        <v>46</v>
      </c>
      <c r="J2896" s="139" t="s">
        <v>323</v>
      </c>
      <c r="K2896" s="139" t="s">
        <v>321</v>
      </c>
      <c r="L2896" s="139" t="s">
        <v>3466</v>
      </c>
      <c r="M2896" s="140"/>
      <c r="N2896" s="141">
        <v>0.98</v>
      </c>
      <c r="O2896" s="142">
        <f t="shared" si="225"/>
        <v>410</v>
      </c>
      <c r="P2896" s="2">
        <v>205</v>
      </c>
      <c r="Q2896" s="2">
        <v>205</v>
      </c>
      <c r="R2896" s="143" t="e">
        <f t="shared" si="226"/>
        <v>#DIV/0!</v>
      </c>
      <c r="S2896" s="143" t="e">
        <f t="shared" si="227"/>
        <v>#DIV/0!</v>
      </c>
      <c r="T2896" s="144">
        <f>IF(P2896="nio",0,IF(P2896&gt;0,VLOOKUP(K2896,'3-Productie normen'!A:W,VLOOKUP(P2896,'3-Productie normen'!$B$37:$C$59,2,FALSE),FALSE)))/VLOOKUP(B2896,'2-Kosten per locatie'!$A$11:$C$31,3,FALSE)</f>
        <v>0</v>
      </c>
      <c r="U2896" s="144">
        <f t="shared" si="228"/>
        <v>0</v>
      </c>
      <c r="V2896" s="145" t="str">
        <f>VLOOKUP(K2896,'3-Productie normen'!A:AG,29,FALSE)</f>
        <v>S</v>
      </c>
      <c r="W2896" s="145"/>
      <c r="X2896" s="146"/>
      <c r="Y2896" s="147">
        <f t="shared" si="229"/>
        <v>401.8</v>
      </c>
    </row>
    <row r="2897" spans="1:25" s="148" customFormat="1" ht="13.9" customHeight="1">
      <c r="A2897" s="137">
        <v>3751</v>
      </c>
      <c r="B2897" s="138" t="s">
        <v>3153</v>
      </c>
      <c r="C2897" s="138" t="s">
        <v>3154</v>
      </c>
      <c r="D2897" s="138"/>
      <c r="E2897" s="2">
        <v>0</v>
      </c>
      <c r="F2897" s="2" t="s">
        <v>422</v>
      </c>
      <c r="G2897" s="2" t="s">
        <v>3921</v>
      </c>
      <c r="H2897" s="2" t="s">
        <v>246</v>
      </c>
      <c r="I2897" s="139" t="s">
        <v>46</v>
      </c>
      <c r="J2897" s="139" t="s">
        <v>323</v>
      </c>
      <c r="K2897" s="139" t="s">
        <v>321</v>
      </c>
      <c r="L2897" s="139" t="s">
        <v>3466</v>
      </c>
      <c r="M2897" s="140"/>
      <c r="N2897" s="141">
        <v>0.98</v>
      </c>
      <c r="O2897" s="142">
        <f t="shared" si="225"/>
        <v>410</v>
      </c>
      <c r="P2897" s="2">
        <v>205</v>
      </c>
      <c r="Q2897" s="2">
        <v>205</v>
      </c>
      <c r="R2897" s="143" t="e">
        <f t="shared" si="226"/>
        <v>#DIV/0!</v>
      </c>
      <c r="S2897" s="143" t="e">
        <f t="shared" si="227"/>
        <v>#DIV/0!</v>
      </c>
      <c r="T2897" s="144">
        <f>IF(P2897="nio",0,IF(P2897&gt;0,VLOOKUP(K2897,'3-Productie normen'!A:W,VLOOKUP(P2897,'3-Productie normen'!$B$37:$C$59,2,FALSE),FALSE)))/VLOOKUP(B2897,'2-Kosten per locatie'!$A$11:$C$31,3,FALSE)</f>
        <v>0</v>
      </c>
      <c r="U2897" s="144">
        <f t="shared" si="228"/>
        <v>0</v>
      </c>
      <c r="V2897" s="145" t="str">
        <f>VLOOKUP(K2897,'3-Productie normen'!A:AG,29,FALSE)</f>
        <v>S</v>
      </c>
      <c r="W2897" s="145"/>
      <c r="X2897" s="146"/>
      <c r="Y2897" s="147">
        <f t="shared" si="229"/>
        <v>401.8</v>
      </c>
    </row>
    <row r="2898" spans="1:25" s="148" customFormat="1" ht="13.9" customHeight="1">
      <c r="A2898" s="137">
        <v>3752</v>
      </c>
      <c r="B2898" s="138" t="s">
        <v>3153</v>
      </c>
      <c r="C2898" s="138" t="s">
        <v>3154</v>
      </c>
      <c r="D2898" s="138"/>
      <c r="E2898" s="2">
        <v>0</v>
      </c>
      <c r="F2898" s="2" t="s">
        <v>422</v>
      </c>
      <c r="G2898" s="2" t="s">
        <v>3922</v>
      </c>
      <c r="H2898" s="2" t="s">
        <v>246</v>
      </c>
      <c r="I2898" s="139" t="s">
        <v>46</v>
      </c>
      <c r="J2898" s="139" t="s">
        <v>323</v>
      </c>
      <c r="K2898" s="139" t="s">
        <v>321</v>
      </c>
      <c r="L2898" s="139" t="s">
        <v>3466</v>
      </c>
      <c r="M2898" s="140"/>
      <c r="N2898" s="141">
        <v>0.98</v>
      </c>
      <c r="O2898" s="142">
        <f t="shared" si="225"/>
        <v>410</v>
      </c>
      <c r="P2898" s="2">
        <v>205</v>
      </c>
      <c r="Q2898" s="2">
        <v>205</v>
      </c>
      <c r="R2898" s="143" t="e">
        <f t="shared" si="226"/>
        <v>#DIV/0!</v>
      </c>
      <c r="S2898" s="143" t="e">
        <f t="shared" si="227"/>
        <v>#DIV/0!</v>
      </c>
      <c r="T2898" s="144">
        <f>IF(P2898="nio",0,IF(P2898&gt;0,VLOOKUP(K2898,'3-Productie normen'!A:W,VLOOKUP(P2898,'3-Productie normen'!$B$37:$C$59,2,FALSE),FALSE)))/VLOOKUP(B2898,'2-Kosten per locatie'!$A$11:$C$31,3,FALSE)</f>
        <v>0</v>
      </c>
      <c r="U2898" s="144">
        <f t="shared" si="228"/>
        <v>0</v>
      </c>
      <c r="V2898" s="145" t="str">
        <f>VLOOKUP(K2898,'3-Productie normen'!A:AG,29,FALSE)</f>
        <v>S</v>
      </c>
      <c r="W2898" s="145"/>
      <c r="X2898" s="146"/>
      <c r="Y2898" s="147">
        <f t="shared" si="229"/>
        <v>401.8</v>
      </c>
    </row>
    <row r="2899" spans="1:25" s="148" customFormat="1" ht="13.9" customHeight="1">
      <c r="A2899" s="137">
        <v>3753</v>
      </c>
      <c r="B2899" s="138" t="s">
        <v>3153</v>
      </c>
      <c r="C2899" s="138" t="s">
        <v>3154</v>
      </c>
      <c r="D2899" s="138"/>
      <c r="E2899" s="2">
        <v>0</v>
      </c>
      <c r="F2899" s="2" t="s">
        <v>422</v>
      </c>
      <c r="G2899" s="2" t="s">
        <v>3923</v>
      </c>
      <c r="H2899" s="2" t="s">
        <v>246</v>
      </c>
      <c r="I2899" s="139" t="s">
        <v>46</v>
      </c>
      <c r="J2899" s="139" t="s">
        <v>323</v>
      </c>
      <c r="K2899" s="139" t="s">
        <v>321</v>
      </c>
      <c r="L2899" s="139" t="s">
        <v>3466</v>
      </c>
      <c r="M2899" s="140"/>
      <c r="N2899" s="141">
        <v>0.98</v>
      </c>
      <c r="O2899" s="142">
        <f t="shared" si="225"/>
        <v>410</v>
      </c>
      <c r="P2899" s="2">
        <v>205</v>
      </c>
      <c r="Q2899" s="2">
        <v>205</v>
      </c>
      <c r="R2899" s="143" t="e">
        <f t="shared" si="226"/>
        <v>#DIV/0!</v>
      </c>
      <c r="S2899" s="143" t="e">
        <f t="shared" si="227"/>
        <v>#DIV/0!</v>
      </c>
      <c r="T2899" s="144">
        <f>IF(P2899="nio",0,IF(P2899&gt;0,VLOOKUP(K2899,'3-Productie normen'!A:W,VLOOKUP(P2899,'3-Productie normen'!$B$37:$C$59,2,FALSE),FALSE)))/VLOOKUP(B2899,'2-Kosten per locatie'!$A$11:$C$31,3,FALSE)</f>
        <v>0</v>
      </c>
      <c r="U2899" s="144">
        <f t="shared" si="228"/>
        <v>0</v>
      </c>
      <c r="V2899" s="145" t="str">
        <f>VLOOKUP(K2899,'3-Productie normen'!A:AG,29,FALSE)</f>
        <v>S</v>
      </c>
      <c r="W2899" s="145"/>
      <c r="X2899" s="146"/>
      <c r="Y2899" s="147">
        <f t="shared" si="229"/>
        <v>401.8</v>
      </c>
    </row>
    <row r="2900" spans="1:25" s="148" customFormat="1" ht="13.9" customHeight="1">
      <c r="A2900" s="137">
        <v>3754</v>
      </c>
      <c r="B2900" s="138" t="s">
        <v>3153</v>
      </c>
      <c r="C2900" s="138" t="s">
        <v>3154</v>
      </c>
      <c r="D2900" s="138"/>
      <c r="E2900" s="2">
        <v>0</v>
      </c>
      <c r="F2900" s="2" t="s">
        <v>422</v>
      </c>
      <c r="G2900" s="2" t="s">
        <v>3924</v>
      </c>
      <c r="H2900" s="2" t="s">
        <v>3925</v>
      </c>
      <c r="I2900" s="139" t="s">
        <v>277</v>
      </c>
      <c r="J2900" s="139" t="s">
        <v>52</v>
      </c>
      <c r="K2900" s="139" t="s">
        <v>417</v>
      </c>
      <c r="L2900" s="139" t="s">
        <v>298</v>
      </c>
      <c r="M2900" s="140" t="s">
        <v>8160</v>
      </c>
      <c r="N2900" s="141">
        <v>10.34</v>
      </c>
      <c r="O2900" s="142">
        <f t="shared" si="225"/>
        <v>123</v>
      </c>
      <c r="P2900" s="2">
        <v>123</v>
      </c>
      <c r="Q2900" s="2"/>
      <c r="R2900" s="143" t="e">
        <f t="shared" si="226"/>
        <v>#DIV/0!</v>
      </c>
      <c r="S2900" s="143">
        <f t="shared" si="227"/>
        <v>0</v>
      </c>
      <c r="T2900" s="144">
        <f>IF(P2900="nio",0,IF(P2900&gt;0,VLOOKUP(K2900,'3-Productie normen'!A:W,VLOOKUP(P2900,'3-Productie normen'!$B$37:$C$59,2,FALSE),FALSE)))/VLOOKUP(B2900,'2-Kosten per locatie'!$A$11:$C$31,3,FALSE)</f>
        <v>0</v>
      </c>
      <c r="U2900" s="144">
        <f t="shared" si="228"/>
        <v>0</v>
      </c>
      <c r="V2900" s="145" t="str">
        <f>VLOOKUP(K2900,'3-Productie normen'!A:AG,29,FALSE)</f>
        <v>B</v>
      </c>
      <c r="W2900" s="145"/>
      <c r="X2900" s="146"/>
      <c r="Y2900" s="147">
        <f t="shared" si="229"/>
        <v>1271.82</v>
      </c>
    </row>
    <row r="2901" spans="1:25" s="148" customFormat="1" ht="13.9" customHeight="1">
      <c r="A2901" s="137">
        <v>3755</v>
      </c>
      <c r="B2901" s="138" t="s">
        <v>3153</v>
      </c>
      <c r="C2901" s="138" t="s">
        <v>3154</v>
      </c>
      <c r="D2901" s="138"/>
      <c r="E2901" s="2">
        <v>0</v>
      </c>
      <c r="F2901" s="2" t="s">
        <v>422</v>
      </c>
      <c r="G2901" s="2" t="s">
        <v>3926</v>
      </c>
      <c r="H2901" s="2" t="s">
        <v>3927</v>
      </c>
      <c r="I2901" s="139" t="s">
        <v>350</v>
      </c>
      <c r="J2901" s="139" t="s">
        <v>351</v>
      </c>
      <c r="K2901" s="139" t="s">
        <v>612</v>
      </c>
      <c r="L2901" s="139" t="s">
        <v>298</v>
      </c>
      <c r="M2901" s="140" t="s">
        <v>8160</v>
      </c>
      <c r="N2901" s="141">
        <v>59.7</v>
      </c>
      <c r="O2901" s="142">
        <f t="shared" si="225"/>
        <v>205</v>
      </c>
      <c r="P2901" s="2">
        <v>205</v>
      </c>
      <c r="Q2901" s="2"/>
      <c r="R2901" s="143" t="e">
        <f t="shared" si="226"/>
        <v>#DIV/0!</v>
      </c>
      <c r="S2901" s="143">
        <f t="shared" si="227"/>
        <v>0</v>
      </c>
      <c r="T2901" s="144">
        <f>IF(P2901="nio",0,IF(P2901&gt;0,VLOOKUP(K2901,'3-Productie normen'!A:W,VLOOKUP(P2901,'3-Productie normen'!$B$37:$C$59,2,FALSE),FALSE)))/VLOOKUP(B2901,'2-Kosten per locatie'!$A$11:$C$31,3,FALSE)</f>
        <v>0</v>
      </c>
      <c r="U2901" s="144">
        <f t="shared" si="228"/>
        <v>0</v>
      </c>
      <c r="V2901" s="145" t="str">
        <f>VLOOKUP(K2901,'3-Productie normen'!A:AG,29,FALSE)</f>
        <v>L</v>
      </c>
      <c r="W2901" s="145"/>
      <c r="X2901" s="146"/>
      <c r="Y2901" s="147">
        <f t="shared" si="229"/>
        <v>12238.5</v>
      </c>
    </row>
    <row r="2902" spans="1:25" s="148" customFormat="1" ht="13.9" customHeight="1">
      <c r="A2902" s="137">
        <v>3756</v>
      </c>
      <c r="B2902" s="138" t="s">
        <v>3153</v>
      </c>
      <c r="C2902" s="138" t="s">
        <v>3154</v>
      </c>
      <c r="D2902" s="138"/>
      <c r="E2902" s="2">
        <v>0</v>
      </c>
      <c r="F2902" s="2" t="s">
        <v>422</v>
      </c>
      <c r="G2902" s="2" t="s">
        <v>3928</v>
      </c>
      <c r="H2902" s="2" t="s">
        <v>3929</v>
      </c>
      <c r="I2902" s="139" t="s">
        <v>350</v>
      </c>
      <c r="J2902" s="139" t="s">
        <v>351</v>
      </c>
      <c r="K2902" s="139" t="s">
        <v>612</v>
      </c>
      <c r="L2902" s="139" t="s">
        <v>298</v>
      </c>
      <c r="M2902" s="140" t="s">
        <v>8160</v>
      </c>
      <c r="N2902" s="141">
        <v>59.36</v>
      </c>
      <c r="O2902" s="142">
        <f t="shared" si="225"/>
        <v>205</v>
      </c>
      <c r="P2902" s="2">
        <v>205</v>
      </c>
      <c r="Q2902" s="2"/>
      <c r="R2902" s="143" t="e">
        <f t="shared" si="226"/>
        <v>#DIV/0!</v>
      </c>
      <c r="S2902" s="143">
        <f t="shared" si="227"/>
        <v>0</v>
      </c>
      <c r="T2902" s="144">
        <f>IF(P2902="nio",0,IF(P2902&gt;0,VLOOKUP(K2902,'3-Productie normen'!A:W,VLOOKUP(P2902,'3-Productie normen'!$B$37:$C$59,2,FALSE),FALSE)))/VLOOKUP(B2902,'2-Kosten per locatie'!$A$11:$C$31,3,FALSE)</f>
        <v>0</v>
      </c>
      <c r="U2902" s="144">
        <f t="shared" si="228"/>
        <v>0</v>
      </c>
      <c r="V2902" s="145" t="str">
        <f>VLOOKUP(K2902,'3-Productie normen'!A:AG,29,FALSE)</f>
        <v>L</v>
      </c>
      <c r="W2902" s="145"/>
      <c r="X2902" s="146"/>
      <c r="Y2902" s="147">
        <f t="shared" si="229"/>
        <v>12168.8</v>
      </c>
    </row>
    <row r="2903" spans="1:25" s="148" customFormat="1" ht="13.9" customHeight="1">
      <c r="A2903" s="137">
        <v>3757</v>
      </c>
      <c r="B2903" s="138" t="s">
        <v>3153</v>
      </c>
      <c r="C2903" s="138" t="s">
        <v>3154</v>
      </c>
      <c r="D2903" s="138"/>
      <c r="E2903" s="2">
        <v>0</v>
      </c>
      <c r="F2903" s="2" t="s">
        <v>422</v>
      </c>
      <c r="G2903" s="2" t="s">
        <v>3930</v>
      </c>
      <c r="H2903" s="2" t="s">
        <v>3931</v>
      </c>
      <c r="I2903" s="139" t="s">
        <v>350</v>
      </c>
      <c r="J2903" s="139" t="s">
        <v>351</v>
      </c>
      <c r="K2903" s="139" t="s">
        <v>612</v>
      </c>
      <c r="L2903" s="139" t="s">
        <v>298</v>
      </c>
      <c r="M2903" s="140" t="s">
        <v>8160</v>
      </c>
      <c r="N2903" s="141">
        <v>59.37</v>
      </c>
      <c r="O2903" s="142">
        <f t="shared" si="225"/>
        <v>205</v>
      </c>
      <c r="P2903" s="2">
        <v>205</v>
      </c>
      <c r="Q2903" s="2"/>
      <c r="R2903" s="143" t="e">
        <f t="shared" si="226"/>
        <v>#DIV/0!</v>
      </c>
      <c r="S2903" s="143">
        <f t="shared" si="227"/>
        <v>0</v>
      </c>
      <c r="T2903" s="144">
        <f>IF(P2903="nio",0,IF(P2903&gt;0,VLOOKUP(K2903,'3-Productie normen'!A:W,VLOOKUP(P2903,'3-Productie normen'!$B$37:$C$59,2,FALSE),FALSE)))/VLOOKUP(B2903,'2-Kosten per locatie'!$A$11:$C$31,3,FALSE)</f>
        <v>0</v>
      </c>
      <c r="U2903" s="144">
        <f t="shared" si="228"/>
        <v>0</v>
      </c>
      <c r="V2903" s="145" t="str">
        <f>VLOOKUP(K2903,'3-Productie normen'!A:AG,29,FALSE)</f>
        <v>L</v>
      </c>
      <c r="W2903" s="145"/>
      <c r="X2903" s="146"/>
      <c r="Y2903" s="147">
        <f t="shared" si="229"/>
        <v>12170.85</v>
      </c>
    </row>
    <row r="2904" spans="1:25" s="148" customFormat="1" ht="13.9" customHeight="1">
      <c r="A2904" s="137">
        <v>3758</v>
      </c>
      <c r="B2904" s="138" t="s">
        <v>3153</v>
      </c>
      <c r="C2904" s="138" t="s">
        <v>3154</v>
      </c>
      <c r="D2904" s="138"/>
      <c r="E2904" s="2">
        <v>0</v>
      </c>
      <c r="F2904" s="2" t="s">
        <v>422</v>
      </c>
      <c r="G2904" s="2" t="s">
        <v>3932</v>
      </c>
      <c r="H2904" s="2" t="s">
        <v>3933</v>
      </c>
      <c r="I2904" s="139" t="s">
        <v>350</v>
      </c>
      <c r="J2904" s="139" t="s">
        <v>351</v>
      </c>
      <c r="K2904" s="139" t="s">
        <v>612</v>
      </c>
      <c r="L2904" s="139" t="s">
        <v>298</v>
      </c>
      <c r="M2904" s="140" t="s">
        <v>8160</v>
      </c>
      <c r="N2904" s="141">
        <v>59.36</v>
      </c>
      <c r="O2904" s="142">
        <f t="shared" si="225"/>
        <v>205</v>
      </c>
      <c r="P2904" s="2">
        <v>205</v>
      </c>
      <c r="Q2904" s="2"/>
      <c r="R2904" s="143" t="e">
        <f t="shared" si="226"/>
        <v>#DIV/0!</v>
      </c>
      <c r="S2904" s="143">
        <f t="shared" si="227"/>
        <v>0</v>
      </c>
      <c r="T2904" s="144">
        <f>IF(P2904="nio",0,IF(P2904&gt;0,VLOOKUP(K2904,'3-Productie normen'!A:W,VLOOKUP(P2904,'3-Productie normen'!$B$37:$C$59,2,FALSE),FALSE)))/VLOOKUP(B2904,'2-Kosten per locatie'!$A$11:$C$31,3,FALSE)</f>
        <v>0</v>
      </c>
      <c r="U2904" s="144">
        <f t="shared" si="228"/>
        <v>0</v>
      </c>
      <c r="V2904" s="145" t="str">
        <f>VLOOKUP(K2904,'3-Productie normen'!A:AG,29,FALSE)</f>
        <v>L</v>
      </c>
      <c r="W2904" s="145"/>
      <c r="X2904" s="146"/>
      <c r="Y2904" s="147">
        <f t="shared" si="229"/>
        <v>12168.8</v>
      </c>
    </row>
    <row r="2905" spans="1:25" s="148" customFormat="1" ht="13.9" customHeight="1">
      <c r="A2905" s="137">
        <v>3759</v>
      </c>
      <c r="B2905" s="138" t="s">
        <v>3153</v>
      </c>
      <c r="C2905" s="138" t="s">
        <v>3154</v>
      </c>
      <c r="D2905" s="138"/>
      <c r="E2905" s="2">
        <v>0</v>
      </c>
      <c r="F2905" s="2" t="s">
        <v>422</v>
      </c>
      <c r="G2905" s="2" t="s">
        <v>3934</v>
      </c>
      <c r="H2905" s="2" t="s">
        <v>3935</v>
      </c>
      <c r="I2905" s="139" t="s">
        <v>350</v>
      </c>
      <c r="J2905" s="139" t="s">
        <v>351</v>
      </c>
      <c r="K2905" s="139" t="s">
        <v>612</v>
      </c>
      <c r="L2905" s="139" t="s">
        <v>298</v>
      </c>
      <c r="M2905" s="140" t="s">
        <v>8160</v>
      </c>
      <c r="N2905" s="141">
        <v>70.8</v>
      </c>
      <c r="O2905" s="142">
        <f t="shared" si="225"/>
        <v>205</v>
      </c>
      <c r="P2905" s="2">
        <v>205</v>
      </c>
      <c r="Q2905" s="2"/>
      <c r="R2905" s="143" t="e">
        <f t="shared" si="226"/>
        <v>#DIV/0!</v>
      </c>
      <c r="S2905" s="143">
        <f t="shared" si="227"/>
        <v>0</v>
      </c>
      <c r="T2905" s="144">
        <f>IF(P2905="nio",0,IF(P2905&gt;0,VLOOKUP(K2905,'3-Productie normen'!A:W,VLOOKUP(P2905,'3-Productie normen'!$B$37:$C$59,2,FALSE),FALSE)))/VLOOKUP(B2905,'2-Kosten per locatie'!$A$11:$C$31,3,FALSE)</f>
        <v>0</v>
      </c>
      <c r="U2905" s="144">
        <f t="shared" si="228"/>
        <v>0</v>
      </c>
      <c r="V2905" s="145" t="str">
        <f>VLOOKUP(K2905,'3-Productie normen'!A:AG,29,FALSE)</f>
        <v>L</v>
      </c>
      <c r="W2905" s="145"/>
      <c r="X2905" s="146"/>
      <c r="Y2905" s="147">
        <f t="shared" si="229"/>
        <v>14514</v>
      </c>
    </row>
    <row r="2906" spans="1:25" s="148" customFormat="1" ht="13.9" customHeight="1">
      <c r="A2906" s="137">
        <v>3760</v>
      </c>
      <c r="B2906" s="138" t="s">
        <v>3153</v>
      </c>
      <c r="C2906" s="138" t="s">
        <v>3154</v>
      </c>
      <c r="D2906" s="138"/>
      <c r="E2906" s="2">
        <v>0</v>
      </c>
      <c r="F2906" s="2" t="s">
        <v>422</v>
      </c>
      <c r="G2906" s="2" t="s">
        <v>3936</v>
      </c>
      <c r="H2906" s="2" t="s">
        <v>3937</v>
      </c>
      <c r="I2906" s="139" t="s">
        <v>277</v>
      </c>
      <c r="J2906" s="139" t="s">
        <v>277</v>
      </c>
      <c r="K2906" s="139" t="s">
        <v>478</v>
      </c>
      <c r="L2906" s="139" t="s">
        <v>298</v>
      </c>
      <c r="M2906" s="140" t="s">
        <v>8160</v>
      </c>
      <c r="N2906" s="141">
        <v>36.6</v>
      </c>
      <c r="O2906" s="142">
        <f t="shared" si="225"/>
        <v>123</v>
      </c>
      <c r="P2906" s="2">
        <v>123</v>
      </c>
      <c r="Q2906" s="2"/>
      <c r="R2906" s="143" t="e">
        <f t="shared" si="226"/>
        <v>#DIV/0!</v>
      </c>
      <c r="S2906" s="143">
        <f t="shared" si="227"/>
        <v>0</v>
      </c>
      <c r="T2906" s="144">
        <f>IF(P2906="nio",0,IF(P2906&gt;0,VLOOKUP(K2906,'3-Productie normen'!A:W,VLOOKUP(P2906,'3-Productie normen'!$B$37:$C$59,2,FALSE),FALSE)))/VLOOKUP(B2906,'2-Kosten per locatie'!$A$11:$C$31,3,FALSE)</f>
        <v>0</v>
      </c>
      <c r="U2906" s="144">
        <f t="shared" si="228"/>
        <v>0</v>
      </c>
      <c r="V2906" s="145" t="str">
        <f>VLOOKUP(K2906,'3-Productie normen'!A:AG,29,FALSE)</f>
        <v>B</v>
      </c>
      <c r="W2906" s="145"/>
      <c r="X2906" s="146"/>
      <c r="Y2906" s="147">
        <f t="shared" si="229"/>
        <v>4501.8</v>
      </c>
    </row>
    <row r="2907" spans="1:25" s="148" customFormat="1" ht="13.9" customHeight="1">
      <c r="A2907" s="137">
        <v>3761</v>
      </c>
      <c r="B2907" s="138" t="s">
        <v>3153</v>
      </c>
      <c r="C2907" s="138" t="s">
        <v>3154</v>
      </c>
      <c r="D2907" s="138"/>
      <c r="E2907" s="2">
        <v>0</v>
      </c>
      <c r="F2907" s="2" t="s">
        <v>422</v>
      </c>
      <c r="G2907" s="2" t="s">
        <v>3938</v>
      </c>
      <c r="H2907" s="2" t="s">
        <v>3939</v>
      </c>
      <c r="I2907" s="139" t="s">
        <v>277</v>
      </c>
      <c r="J2907" s="139" t="s">
        <v>277</v>
      </c>
      <c r="K2907" s="139" t="s">
        <v>478</v>
      </c>
      <c r="L2907" s="139" t="s">
        <v>298</v>
      </c>
      <c r="M2907" s="140" t="s">
        <v>8160</v>
      </c>
      <c r="N2907" s="141">
        <v>72.760000000000005</v>
      </c>
      <c r="O2907" s="142">
        <f t="shared" si="225"/>
        <v>123</v>
      </c>
      <c r="P2907" s="2">
        <v>123</v>
      </c>
      <c r="Q2907" s="2"/>
      <c r="R2907" s="143" t="e">
        <f t="shared" si="226"/>
        <v>#DIV/0!</v>
      </c>
      <c r="S2907" s="143">
        <f t="shared" si="227"/>
        <v>0</v>
      </c>
      <c r="T2907" s="144">
        <f>IF(P2907="nio",0,IF(P2907&gt;0,VLOOKUP(K2907,'3-Productie normen'!A:W,VLOOKUP(P2907,'3-Productie normen'!$B$37:$C$59,2,FALSE),FALSE)))/VLOOKUP(B2907,'2-Kosten per locatie'!$A$11:$C$31,3,FALSE)</f>
        <v>0</v>
      </c>
      <c r="U2907" s="144">
        <f t="shared" si="228"/>
        <v>0</v>
      </c>
      <c r="V2907" s="145" t="str">
        <f>VLOOKUP(K2907,'3-Productie normen'!A:AG,29,FALSE)</f>
        <v>B</v>
      </c>
      <c r="W2907" s="145"/>
      <c r="X2907" s="146"/>
      <c r="Y2907" s="147">
        <f t="shared" si="229"/>
        <v>8949.4800000000014</v>
      </c>
    </row>
    <row r="2908" spans="1:25" s="148" customFormat="1" ht="13.9" customHeight="1">
      <c r="A2908" s="137">
        <v>3762</v>
      </c>
      <c r="B2908" s="138" t="s">
        <v>3153</v>
      </c>
      <c r="C2908" s="138" t="s">
        <v>3154</v>
      </c>
      <c r="D2908" s="138"/>
      <c r="E2908" s="2">
        <v>0</v>
      </c>
      <c r="F2908" s="2" t="s">
        <v>422</v>
      </c>
      <c r="G2908" s="2" t="s">
        <v>3940</v>
      </c>
      <c r="H2908" s="2" t="s">
        <v>3941</v>
      </c>
      <c r="I2908" s="139" t="s">
        <v>350</v>
      </c>
      <c r="J2908" s="139" t="s">
        <v>351</v>
      </c>
      <c r="K2908" s="139" t="s">
        <v>612</v>
      </c>
      <c r="L2908" s="139" t="s">
        <v>298</v>
      </c>
      <c r="M2908" s="140" t="s">
        <v>8160</v>
      </c>
      <c r="N2908" s="141">
        <v>59.36</v>
      </c>
      <c r="O2908" s="142">
        <f t="shared" si="225"/>
        <v>205</v>
      </c>
      <c r="P2908" s="2">
        <v>205</v>
      </c>
      <c r="Q2908" s="2"/>
      <c r="R2908" s="143" t="e">
        <f t="shared" si="226"/>
        <v>#DIV/0!</v>
      </c>
      <c r="S2908" s="143">
        <f t="shared" si="227"/>
        <v>0</v>
      </c>
      <c r="T2908" s="144">
        <f>IF(P2908="nio",0,IF(P2908&gt;0,VLOOKUP(K2908,'3-Productie normen'!A:W,VLOOKUP(P2908,'3-Productie normen'!$B$37:$C$59,2,FALSE),FALSE)))/VLOOKUP(B2908,'2-Kosten per locatie'!$A$11:$C$31,3,FALSE)</f>
        <v>0</v>
      </c>
      <c r="U2908" s="144">
        <f t="shared" si="228"/>
        <v>0</v>
      </c>
      <c r="V2908" s="145" t="str">
        <f>VLOOKUP(K2908,'3-Productie normen'!A:AG,29,FALSE)</f>
        <v>L</v>
      </c>
      <c r="W2908" s="145"/>
      <c r="X2908" s="146"/>
      <c r="Y2908" s="147">
        <f t="shared" si="229"/>
        <v>12168.8</v>
      </c>
    </row>
    <row r="2909" spans="1:25" s="148" customFormat="1" ht="13.9" customHeight="1">
      <c r="A2909" s="137">
        <v>3763</v>
      </c>
      <c r="B2909" s="138" t="s">
        <v>3153</v>
      </c>
      <c r="C2909" s="138" t="s">
        <v>3154</v>
      </c>
      <c r="D2909" s="138"/>
      <c r="E2909" s="2">
        <v>0</v>
      </c>
      <c r="F2909" s="2" t="s">
        <v>422</v>
      </c>
      <c r="G2909" s="2" t="s">
        <v>3942</v>
      </c>
      <c r="H2909" s="2" t="s">
        <v>3943</v>
      </c>
      <c r="I2909" s="139" t="s">
        <v>350</v>
      </c>
      <c r="J2909" s="139" t="s">
        <v>351</v>
      </c>
      <c r="K2909" s="139" t="s">
        <v>612</v>
      </c>
      <c r="L2909" s="139" t="s">
        <v>298</v>
      </c>
      <c r="M2909" s="140" t="s">
        <v>8160</v>
      </c>
      <c r="N2909" s="141">
        <v>47.36</v>
      </c>
      <c r="O2909" s="142">
        <f t="shared" si="225"/>
        <v>205</v>
      </c>
      <c r="P2909" s="2">
        <v>205</v>
      </c>
      <c r="Q2909" s="2"/>
      <c r="R2909" s="143" t="e">
        <f t="shared" si="226"/>
        <v>#DIV/0!</v>
      </c>
      <c r="S2909" s="143">
        <f t="shared" si="227"/>
        <v>0</v>
      </c>
      <c r="T2909" s="144">
        <f>IF(P2909="nio",0,IF(P2909&gt;0,VLOOKUP(K2909,'3-Productie normen'!A:W,VLOOKUP(P2909,'3-Productie normen'!$B$37:$C$59,2,FALSE),FALSE)))/VLOOKUP(B2909,'2-Kosten per locatie'!$A$11:$C$31,3,FALSE)</f>
        <v>0</v>
      </c>
      <c r="U2909" s="144">
        <f t="shared" si="228"/>
        <v>0</v>
      </c>
      <c r="V2909" s="145" t="str">
        <f>VLOOKUP(K2909,'3-Productie normen'!A:AG,29,FALSE)</f>
        <v>L</v>
      </c>
      <c r="W2909" s="145"/>
      <c r="X2909" s="146"/>
      <c r="Y2909" s="147">
        <f t="shared" si="229"/>
        <v>9708.7999999999993</v>
      </c>
    </row>
    <row r="2910" spans="1:25" s="148" customFormat="1" ht="13.9" customHeight="1">
      <c r="A2910" s="137">
        <v>3764</v>
      </c>
      <c r="B2910" s="138" t="s">
        <v>3153</v>
      </c>
      <c r="C2910" s="138" t="s">
        <v>3154</v>
      </c>
      <c r="D2910" s="138"/>
      <c r="E2910" s="2">
        <v>0</v>
      </c>
      <c r="F2910" s="2" t="s">
        <v>422</v>
      </c>
      <c r="G2910" s="2" t="s">
        <v>3944</v>
      </c>
      <c r="H2910" s="2" t="s">
        <v>3945</v>
      </c>
      <c r="I2910" s="139" t="s">
        <v>350</v>
      </c>
      <c r="J2910" s="139" t="s">
        <v>351</v>
      </c>
      <c r="K2910" s="139" t="s">
        <v>612</v>
      </c>
      <c r="L2910" s="139" t="s">
        <v>298</v>
      </c>
      <c r="M2910" s="140" t="s">
        <v>8160</v>
      </c>
      <c r="N2910" s="141">
        <v>47.36</v>
      </c>
      <c r="O2910" s="142">
        <f t="shared" si="225"/>
        <v>205</v>
      </c>
      <c r="P2910" s="2">
        <v>205</v>
      </c>
      <c r="Q2910" s="2"/>
      <c r="R2910" s="143" t="e">
        <f t="shared" si="226"/>
        <v>#DIV/0!</v>
      </c>
      <c r="S2910" s="143">
        <f t="shared" si="227"/>
        <v>0</v>
      </c>
      <c r="T2910" s="144">
        <f>IF(P2910="nio",0,IF(P2910&gt;0,VLOOKUP(K2910,'3-Productie normen'!A:W,VLOOKUP(P2910,'3-Productie normen'!$B$37:$C$59,2,FALSE),FALSE)))/VLOOKUP(B2910,'2-Kosten per locatie'!$A$11:$C$31,3,FALSE)</f>
        <v>0</v>
      </c>
      <c r="U2910" s="144">
        <f t="shared" si="228"/>
        <v>0</v>
      </c>
      <c r="V2910" s="145" t="str">
        <f>VLOOKUP(K2910,'3-Productie normen'!A:AG,29,FALSE)</f>
        <v>L</v>
      </c>
      <c r="W2910" s="145"/>
      <c r="X2910" s="146"/>
      <c r="Y2910" s="147">
        <f t="shared" si="229"/>
        <v>9708.7999999999993</v>
      </c>
    </row>
    <row r="2911" spans="1:25" s="148" customFormat="1" ht="13.9" customHeight="1">
      <c r="A2911" s="137">
        <v>3765</v>
      </c>
      <c r="B2911" s="138" t="s">
        <v>3153</v>
      </c>
      <c r="C2911" s="138" t="s">
        <v>3154</v>
      </c>
      <c r="D2911" s="138"/>
      <c r="E2911" s="2">
        <v>0</v>
      </c>
      <c r="F2911" s="2" t="s">
        <v>422</v>
      </c>
      <c r="G2911" s="2" t="s">
        <v>3946</v>
      </c>
      <c r="H2911" s="2" t="s">
        <v>246</v>
      </c>
      <c r="I2911" s="139" t="s">
        <v>247</v>
      </c>
      <c r="J2911" s="139" t="s">
        <v>56</v>
      </c>
      <c r="K2911" s="139" t="s">
        <v>248</v>
      </c>
      <c r="L2911" s="139" t="s">
        <v>298</v>
      </c>
      <c r="M2911" s="140" t="s">
        <v>8160</v>
      </c>
      <c r="N2911" s="141">
        <v>1.1299999999999999</v>
      </c>
      <c r="O2911" s="142">
        <f t="shared" si="225"/>
        <v>205</v>
      </c>
      <c r="P2911" s="2">
        <v>205</v>
      </c>
      <c r="Q2911" s="2"/>
      <c r="R2911" s="143" t="e">
        <f t="shared" si="226"/>
        <v>#DIV/0!</v>
      </c>
      <c r="S2911" s="143">
        <f t="shared" si="227"/>
        <v>0</v>
      </c>
      <c r="T2911" s="144">
        <f>IF(P2911="nio",0,IF(P2911&gt;0,VLOOKUP(K2911,'3-Productie normen'!A:W,VLOOKUP(P2911,'3-Productie normen'!$B$37:$C$59,2,FALSE),FALSE)))/VLOOKUP(B2911,'2-Kosten per locatie'!$A$11:$C$31,3,FALSE)</f>
        <v>0</v>
      </c>
      <c r="U2911" s="144">
        <f t="shared" si="228"/>
        <v>0</v>
      </c>
      <c r="V2911" s="145" t="str">
        <f>VLOOKUP(K2911,'3-Productie normen'!A:AG,29,FALSE)</f>
        <v>V</v>
      </c>
      <c r="W2911" s="145"/>
      <c r="X2911" s="146"/>
      <c r="Y2911" s="147">
        <f t="shared" si="229"/>
        <v>231.64999999999998</v>
      </c>
    </row>
    <row r="2912" spans="1:25" s="148" customFormat="1" ht="13.9" customHeight="1">
      <c r="A2912" s="137">
        <v>3766</v>
      </c>
      <c r="B2912" s="138" t="s">
        <v>3153</v>
      </c>
      <c r="C2912" s="138" t="s">
        <v>3154</v>
      </c>
      <c r="D2912" s="138"/>
      <c r="E2912" s="2">
        <v>0</v>
      </c>
      <c r="F2912" s="2" t="s">
        <v>422</v>
      </c>
      <c r="G2912" s="2" t="s">
        <v>3946</v>
      </c>
      <c r="H2912" s="2" t="s">
        <v>246</v>
      </c>
      <c r="I2912" s="139" t="s">
        <v>247</v>
      </c>
      <c r="J2912" s="139" t="s">
        <v>57</v>
      </c>
      <c r="K2912" s="139" t="s">
        <v>259</v>
      </c>
      <c r="L2912" s="139" t="s">
        <v>246</v>
      </c>
      <c r="M2912" s="140"/>
      <c r="N2912" s="141">
        <v>73.25</v>
      </c>
      <c r="O2912" s="142">
        <f t="shared" si="225"/>
        <v>0</v>
      </c>
      <c r="P2912" s="2" t="s">
        <v>477</v>
      </c>
      <c r="Q2912" s="2"/>
      <c r="R2912" s="143">
        <f t="shared" si="226"/>
        <v>0</v>
      </c>
      <c r="S2912" s="143">
        <f t="shared" si="227"/>
        <v>0</v>
      </c>
      <c r="T2912" s="144">
        <f>IF(P2912="nio",0,IF(P2912&gt;0,VLOOKUP(K2912,'3-Productie normen'!A:W,VLOOKUP(P2912,'3-Productie normen'!$B$37:$C$59,2,FALSE),FALSE)))/VLOOKUP(B2912,'2-Kosten per locatie'!$A$11:$C$31,3,FALSE)</f>
        <v>0</v>
      </c>
      <c r="U2912" s="144">
        <f t="shared" si="228"/>
        <v>0</v>
      </c>
      <c r="V2912" s="145">
        <f>VLOOKUP(K2912,'3-Productie normen'!A:AG,29,FALSE)</f>
        <v>0</v>
      </c>
      <c r="W2912" s="145"/>
      <c r="X2912" s="146"/>
      <c r="Y2912" s="147">
        <f t="shared" si="229"/>
        <v>0</v>
      </c>
    </row>
    <row r="2913" spans="1:25" s="148" customFormat="1" ht="13.9" customHeight="1">
      <c r="A2913" s="137">
        <v>3767</v>
      </c>
      <c r="B2913" s="138" t="s">
        <v>3153</v>
      </c>
      <c r="C2913" s="138" t="s">
        <v>3154</v>
      </c>
      <c r="D2913" s="138"/>
      <c r="E2913" s="2">
        <v>0</v>
      </c>
      <c r="F2913" s="2" t="s">
        <v>422</v>
      </c>
      <c r="G2913" s="2" t="s">
        <v>3947</v>
      </c>
      <c r="H2913" s="2" t="s">
        <v>246</v>
      </c>
      <c r="I2913" s="139" t="s">
        <v>247</v>
      </c>
      <c r="J2913" s="139" t="s">
        <v>56</v>
      </c>
      <c r="K2913" s="139" t="s">
        <v>248</v>
      </c>
      <c r="L2913" s="139" t="s">
        <v>298</v>
      </c>
      <c r="M2913" s="140" t="s">
        <v>8160</v>
      </c>
      <c r="N2913" s="141">
        <v>3.05</v>
      </c>
      <c r="O2913" s="142">
        <f t="shared" si="225"/>
        <v>205</v>
      </c>
      <c r="P2913" s="2">
        <v>205</v>
      </c>
      <c r="Q2913" s="2"/>
      <c r="R2913" s="143" t="e">
        <f t="shared" si="226"/>
        <v>#DIV/0!</v>
      </c>
      <c r="S2913" s="143">
        <f t="shared" si="227"/>
        <v>0</v>
      </c>
      <c r="T2913" s="144">
        <f>IF(P2913="nio",0,IF(P2913&gt;0,VLOOKUP(K2913,'3-Productie normen'!A:W,VLOOKUP(P2913,'3-Productie normen'!$B$37:$C$59,2,FALSE),FALSE)))/VLOOKUP(B2913,'2-Kosten per locatie'!$A$11:$C$31,3,FALSE)</f>
        <v>0</v>
      </c>
      <c r="U2913" s="144">
        <f t="shared" si="228"/>
        <v>0</v>
      </c>
      <c r="V2913" s="145" t="str">
        <f>VLOOKUP(K2913,'3-Productie normen'!A:AG,29,FALSE)</f>
        <v>V</v>
      </c>
      <c r="W2913" s="145"/>
      <c r="X2913" s="146"/>
      <c r="Y2913" s="147">
        <f t="shared" si="229"/>
        <v>625.25</v>
      </c>
    </row>
    <row r="2914" spans="1:25" s="148" customFormat="1" ht="13.9" customHeight="1">
      <c r="A2914" s="137">
        <v>3768</v>
      </c>
      <c r="B2914" s="138" t="s">
        <v>3153</v>
      </c>
      <c r="C2914" s="138" t="s">
        <v>3154</v>
      </c>
      <c r="D2914" s="138"/>
      <c r="E2914" s="2">
        <v>0</v>
      </c>
      <c r="F2914" s="2" t="s">
        <v>422</v>
      </c>
      <c r="G2914" s="2" t="s">
        <v>3948</v>
      </c>
      <c r="H2914" s="2" t="s">
        <v>246</v>
      </c>
      <c r="I2914" s="139" t="s">
        <v>252</v>
      </c>
      <c r="J2914" s="139" t="s">
        <v>253</v>
      </c>
      <c r="K2914" s="139" t="s">
        <v>4571</v>
      </c>
      <c r="L2914" s="139" t="s">
        <v>298</v>
      </c>
      <c r="M2914" s="140" t="s">
        <v>8160</v>
      </c>
      <c r="N2914" s="141">
        <v>25.76</v>
      </c>
      <c r="O2914" s="142">
        <f t="shared" si="225"/>
        <v>205</v>
      </c>
      <c r="P2914" s="2">
        <v>205</v>
      </c>
      <c r="Q2914" s="2"/>
      <c r="R2914" s="143" t="e">
        <f t="shared" si="226"/>
        <v>#DIV/0!</v>
      </c>
      <c r="S2914" s="143">
        <f t="shared" si="227"/>
        <v>0</v>
      </c>
      <c r="T2914" s="144">
        <f>IF(P2914="nio",0,IF(P2914&gt;0,VLOOKUP(K2914,'3-Productie normen'!A:W,VLOOKUP(P2914,'3-Productie normen'!$B$37:$C$59,2,FALSE),FALSE)))/VLOOKUP(B2914,'2-Kosten per locatie'!$A$11:$C$31,3,FALSE)</f>
        <v>0</v>
      </c>
      <c r="U2914" s="144">
        <f t="shared" si="228"/>
        <v>0</v>
      </c>
      <c r="V2914" s="145" t="str">
        <f>VLOOKUP(K2914,'3-Productie normen'!A:AG,29,FALSE)</f>
        <v>V</v>
      </c>
      <c r="W2914" s="145"/>
      <c r="X2914" s="146"/>
      <c r="Y2914" s="147">
        <f t="shared" si="229"/>
        <v>5280.8</v>
      </c>
    </row>
    <row r="2915" spans="1:25" s="148" customFormat="1" ht="13.9" customHeight="1">
      <c r="A2915" s="137">
        <v>3769</v>
      </c>
      <c r="B2915" s="138" t="s">
        <v>3153</v>
      </c>
      <c r="C2915" s="138" t="s">
        <v>3154</v>
      </c>
      <c r="D2915" s="138"/>
      <c r="E2915" s="2">
        <v>0</v>
      </c>
      <c r="F2915" s="2" t="s">
        <v>422</v>
      </c>
      <c r="G2915" s="2" t="s">
        <v>3949</v>
      </c>
      <c r="H2915" s="2" t="s">
        <v>246</v>
      </c>
      <c r="I2915" s="139" t="s">
        <v>252</v>
      </c>
      <c r="J2915" s="139" t="s">
        <v>253</v>
      </c>
      <c r="K2915" s="139" t="s">
        <v>4571</v>
      </c>
      <c r="L2915" s="139" t="s">
        <v>298</v>
      </c>
      <c r="M2915" s="140" t="s">
        <v>8160</v>
      </c>
      <c r="N2915" s="141">
        <v>82.83</v>
      </c>
      <c r="O2915" s="142">
        <f t="shared" si="225"/>
        <v>205</v>
      </c>
      <c r="P2915" s="2">
        <v>205</v>
      </c>
      <c r="Q2915" s="2"/>
      <c r="R2915" s="143" t="e">
        <f t="shared" si="226"/>
        <v>#DIV/0!</v>
      </c>
      <c r="S2915" s="143">
        <f t="shared" si="227"/>
        <v>0</v>
      </c>
      <c r="T2915" s="144">
        <f>IF(P2915="nio",0,IF(P2915&gt;0,VLOOKUP(K2915,'3-Productie normen'!A:W,VLOOKUP(P2915,'3-Productie normen'!$B$37:$C$59,2,FALSE),FALSE)))/VLOOKUP(B2915,'2-Kosten per locatie'!$A$11:$C$31,3,FALSE)</f>
        <v>0</v>
      </c>
      <c r="U2915" s="144">
        <f t="shared" si="228"/>
        <v>0</v>
      </c>
      <c r="V2915" s="145" t="str">
        <f>VLOOKUP(K2915,'3-Productie normen'!A:AG,29,FALSE)</f>
        <v>V</v>
      </c>
      <c r="W2915" s="145"/>
      <c r="X2915" s="146"/>
      <c r="Y2915" s="147">
        <f t="shared" si="229"/>
        <v>16980.150000000001</v>
      </c>
    </row>
    <row r="2916" spans="1:25" s="148" customFormat="1" ht="13.9" customHeight="1">
      <c r="A2916" s="137">
        <v>3770</v>
      </c>
      <c r="B2916" s="138" t="s">
        <v>3153</v>
      </c>
      <c r="C2916" s="138" t="s">
        <v>3154</v>
      </c>
      <c r="D2916" s="138"/>
      <c r="E2916" s="2">
        <v>0</v>
      </c>
      <c r="F2916" s="2" t="s">
        <v>422</v>
      </c>
      <c r="G2916" s="2" t="s">
        <v>3950</v>
      </c>
      <c r="H2916" s="2" t="s">
        <v>246</v>
      </c>
      <c r="I2916" s="139" t="s">
        <v>257</v>
      </c>
      <c r="J2916" s="139" t="s">
        <v>318</v>
      </c>
      <c r="K2916" s="139" t="s">
        <v>259</v>
      </c>
      <c r="L2916" s="139" t="s">
        <v>246</v>
      </c>
      <c r="M2916" s="140"/>
      <c r="N2916" s="141">
        <v>116.69</v>
      </c>
      <c r="O2916" s="142">
        <f t="shared" si="225"/>
        <v>0</v>
      </c>
      <c r="P2916" s="2" t="s">
        <v>477</v>
      </c>
      <c r="Q2916" s="2"/>
      <c r="R2916" s="143">
        <f t="shared" si="226"/>
        <v>0</v>
      </c>
      <c r="S2916" s="143">
        <f t="shared" si="227"/>
        <v>0</v>
      </c>
      <c r="T2916" s="144">
        <f>IF(P2916="nio",0,IF(P2916&gt;0,VLOOKUP(K2916,'3-Productie normen'!A:W,VLOOKUP(P2916,'3-Productie normen'!$B$37:$C$59,2,FALSE),FALSE)))/VLOOKUP(B2916,'2-Kosten per locatie'!$A$11:$C$31,3,FALSE)</f>
        <v>0</v>
      </c>
      <c r="U2916" s="144">
        <f t="shared" si="228"/>
        <v>0</v>
      </c>
      <c r="V2916" s="145">
        <f>VLOOKUP(K2916,'3-Productie normen'!A:AG,29,FALSE)</f>
        <v>0</v>
      </c>
      <c r="W2916" s="145"/>
      <c r="X2916" s="146"/>
      <c r="Y2916" s="147">
        <f t="shared" si="229"/>
        <v>0</v>
      </c>
    </row>
    <row r="2917" spans="1:25" s="148" customFormat="1" ht="13.9" customHeight="1">
      <c r="A2917" s="137">
        <v>3771</v>
      </c>
      <c r="B2917" s="138" t="s">
        <v>3153</v>
      </c>
      <c r="C2917" s="138" t="s">
        <v>3154</v>
      </c>
      <c r="D2917" s="138"/>
      <c r="E2917" s="2">
        <v>0</v>
      </c>
      <c r="F2917" s="2" t="s">
        <v>422</v>
      </c>
      <c r="G2917" s="2" t="s">
        <v>3951</v>
      </c>
      <c r="H2917" s="2" t="s">
        <v>246</v>
      </c>
      <c r="I2917" s="139" t="s">
        <v>257</v>
      </c>
      <c r="J2917" s="139" t="s">
        <v>318</v>
      </c>
      <c r="K2917" s="139" t="s">
        <v>259</v>
      </c>
      <c r="L2917" s="139" t="s">
        <v>246</v>
      </c>
      <c r="M2917" s="140"/>
      <c r="N2917" s="141">
        <v>0.41</v>
      </c>
      <c r="O2917" s="142">
        <f t="shared" si="225"/>
        <v>0</v>
      </c>
      <c r="P2917" s="2" t="s">
        <v>477</v>
      </c>
      <c r="Q2917" s="2"/>
      <c r="R2917" s="143">
        <f t="shared" si="226"/>
        <v>0</v>
      </c>
      <c r="S2917" s="143">
        <f t="shared" si="227"/>
        <v>0</v>
      </c>
      <c r="T2917" s="144">
        <f>IF(P2917="nio",0,IF(P2917&gt;0,VLOOKUP(K2917,'3-Productie normen'!A:W,VLOOKUP(P2917,'3-Productie normen'!$B$37:$C$59,2,FALSE),FALSE)))/VLOOKUP(B2917,'2-Kosten per locatie'!$A$11:$C$31,3,FALSE)</f>
        <v>0</v>
      </c>
      <c r="U2917" s="144">
        <f t="shared" si="228"/>
        <v>0</v>
      </c>
      <c r="V2917" s="145">
        <f>VLOOKUP(K2917,'3-Productie normen'!A:AG,29,FALSE)</f>
        <v>0</v>
      </c>
      <c r="W2917" s="145"/>
      <c r="X2917" s="146"/>
      <c r="Y2917" s="147">
        <f t="shared" si="229"/>
        <v>0</v>
      </c>
    </row>
    <row r="2918" spans="1:25" s="148" customFormat="1" ht="13.9" customHeight="1">
      <c r="A2918" s="137">
        <v>3772</v>
      </c>
      <c r="B2918" s="138" t="s">
        <v>3153</v>
      </c>
      <c r="C2918" s="138" t="s">
        <v>3154</v>
      </c>
      <c r="D2918" s="138"/>
      <c r="E2918" s="2">
        <v>0</v>
      </c>
      <c r="F2918" s="2" t="s">
        <v>422</v>
      </c>
      <c r="G2918" s="2" t="s">
        <v>3952</v>
      </c>
      <c r="H2918" s="2" t="s">
        <v>246</v>
      </c>
      <c r="I2918" s="139" t="s">
        <v>257</v>
      </c>
      <c r="J2918" s="139" t="s">
        <v>318</v>
      </c>
      <c r="K2918" s="139" t="s">
        <v>259</v>
      </c>
      <c r="L2918" s="139" t="s">
        <v>246</v>
      </c>
      <c r="M2918" s="140"/>
      <c r="N2918" s="141">
        <v>0.17</v>
      </c>
      <c r="O2918" s="142">
        <f t="shared" si="225"/>
        <v>0</v>
      </c>
      <c r="P2918" s="2" t="s">
        <v>477</v>
      </c>
      <c r="Q2918" s="2"/>
      <c r="R2918" s="143">
        <f t="shared" si="226"/>
        <v>0</v>
      </c>
      <c r="S2918" s="143">
        <f t="shared" si="227"/>
        <v>0</v>
      </c>
      <c r="T2918" s="144">
        <f>IF(P2918="nio",0,IF(P2918&gt;0,VLOOKUP(K2918,'3-Productie normen'!A:W,VLOOKUP(P2918,'3-Productie normen'!$B$37:$C$59,2,FALSE),FALSE)))/VLOOKUP(B2918,'2-Kosten per locatie'!$A$11:$C$31,3,FALSE)</f>
        <v>0</v>
      </c>
      <c r="U2918" s="144">
        <f t="shared" si="228"/>
        <v>0</v>
      </c>
      <c r="V2918" s="145">
        <f>VLOOKUP(K2918,'3-Productie normen'!A:AG,29,FALSE)</f>
        <v>0</v>
      </c>
      <c r="W2918" s="145"/>
      <c r="X2918" s="146"/>
      <c r="Y2918" s="147">
        <f t="shared" si="229"/>
        <v>0</v>
      </c>
    </row>
    <row r="2919" spans="1:25" s="148" customFormat="1" ht="13.9" customHeight="1">
      <c r="A2919" s="137">
        <v>3773</v>
      </c>
      <c r="B2919" s="138" t="s">
        <v>3153</v>
      </c>
      <c r="C2919" s="138" t="s">
        <v>3154</v>
      </c>
      <c r="D2919" s="138"/>
      <c r="E2919" s="2">
        <v>0</v>
      </c>
      <c r="F2919" s="2" t="s">
        <v>422</v>
      </c>
      <c r="G2919" s="2" t="s">
        <v>3953</v>
      </c>
      <c r="H2919" s="2" t="s">
        <v>246</v>
      </c>
      <c r="I2919" s="139" t="s">
        <v>257</v>
      </c>
      <c r="J2919" s="139" t="s">
        <v>318</v>
      </c>
      <c r="K2919" s="139" t="s">
        <v>259</v>
      </c>
      <c r="L2919" s="139" t="s">
        <v>246</v>
      </c>
      <c r="M2919" s="140"/>
      <c r="N2919" s="141">
        <v>0.35</v>
      </c>
      <c r="O2919" s="142">
        <f t="shared" si="225"/>
        <v>0</v>
      </c>
      <c r="P2919" s="2" t="s">
        <v>477</v>
      </c>
      <c r="Q2919" s="2"/>
      <c r="R2919" s="143">
        <f t="shared" si="226"/>
        <v>0</v>
      </c>
      <c r="S2919" s="143">
        <f t="shared" si="227"/>
        <v>0</v>
      </c>
      <c r="T2919" s="144">
        <f>IF(P2919="nio",0,IF(P2919&gt;0,VLOOKUP(K2919,'3-Productie normen'!A:W,VLOOKUP(P2919,'3-Productie normen'!$B$37:$C$59,2,FALSE),FALSE)))/VLOOKUP(B2919,'2-Kosten per locatie'!$A$11:$C$31,3,FALSE)</f>
        <v>0</v>
      </c>
      <c r="U2919" s="144">
        <f t="shared" si="228"/>
        <v>0</v>
      </c>
      <c r="V2919" s="145">
        <f>VLOOKUP(K2919,'3-Productie normen'!A:AG,29,FALSE)</f>
        <v>0</v>
      </c>
      <c r="W2919" s="145"/>
      <c r="X2919" s="146"/>
      <c r="Y2919" s="147">
        <f t="shared" si="229"/>
        <v>0</v>
      </c>
    </row>
    <row r="2920" spans="1:25" s="148" customFormat="1" ht="13.9" customHeight="1">
      <c r="A2920" s="137">
        <v>3774</v>
      </c>
      <c r="B2920" s="138" t="s">
        <v>3153</v>
      </c>
      <c r="C2920" s="138" t="s">
        <v>3154</v>
      </c>
      <c r="D2920" s="138"/>
      <c r="E2920" s="2">
        <v>0</v>
      </c>
      <c r="F2920" s="2" t="s">
        <v>422</v>
      </c>
      <c r="G2920" s="2" t="s">
        <v>3954</v>
      </c>
      <c r="H2920" s="2" t="s">
        <v>246</v>
      </c>
      <c r="I2920" s="139" t="s">
        <v>257</v>
      </c>
      <c r="J2920" s="139" t="s">
        <v>318</v>
      </c>
      <c r="K2920" s="139" t="s">
        <v>259</v>
      </c>
      <c r="L2920" s="139" t="s">
        <v>246</v>
      </c>
      <c r="M2920" s="140"/>
      <c r="N2920" s="141">
        <v>0.27</v>
      </c>
      <c r="O2920" s="142">
        <f t="shared" si="225"/>
        <v>0</v>
      </c>
      <c r="P2920" s="2" t="s">
        <v>477</v>
      </c>
      <c r="Q2920" s="2"/>
      <c r="R2920" s="143">
        <f t="shared" si="226"/>
        <v>0</v>
      </c>
      <c r="S2920" s="143">
        <f t="shared" si="227"/>
        <v>0</v>
      </c>
      <c r="T2920" s="144">
        <f>IF(P2920="nio",0,IF(P2920&gt;0,VLOOKUP(K2920,'3-Productie normen'!A:W,VLOOKUP(P2920,'3-Productie normen'!$B$37:$C$59,2,FALSE),FALSE)))/VLOOKUP(B2920,'2-Kosten per locatie'!$A$11:$C$31,3,FALSE)</f>
        <v>0</v>
      </c>
      <c r="U2920" s="144">
        <f t="shared" si="228"/>
        <v>0</v>
      </c>
      <c r="V2920" s="145">
        <f>VLOOKUP(K2920,'3-Productie normen'!A:AG,29,FALSE)</f>
        <v>0</v>
      </c>
      <c r="W2920" s="145"/>
      <c r="X2920" s="146"/>
      <c r="Y2920" s="147">
        <f t="shared" si="229"/>
        <v>0</v>
      </c>
    </row>
    <row r="2921" spans="1:25" s="148" customFormat="1" ht="13.9" customHeight="1">
      <c r="A2921" s="137">
        <v>3775</v>
      </c>
      <c r="B2921" s="138" t="s">
        <v>3153</v>
      </c>
      <c r="C2921" s="138" t="s">
        <v>3154</v>
      </c>
      <c r="D2921" s="138"/>
      <c r="E2921" s="2">
        <v>0</v>
      </c>
      <c r="F2921" s="2" t="s">
        <v>422</v>
      </c>
      <c r="G2921" s="2" t="s">
        <v>3955</v>
      </c>
      <c r="H2921" s="2" t="s">
        <v>246</v>
      </c>
      <c r="I2921" s="139" t="s">
        <v>257</v>
      </c>
      <c r="J2921" s="139" t="s">
        <v>318</v>
      </c>
      <c r="K2921" s="139" t="s">
        <v>259</v>
      </c>
      <c r="L2921" s="139" t="s">
        <v>246</v>
      </c>
      <c r="M2921" s="140"/>
      <c r="N2921" s="141">
        <v>0.27</v>
      </c>
      <c r="O2921" s="142">
        <f t="shared" si="225"/>
        <v>0</v>
      </c>
      <c r="P2921" s="2" t="s">
        <v>477</v>
      </c>
      <c r="Q2921" s="2"/>
      <c r="R2921" s="143">
        <f t="shared" si="226"/>
        <v>0</v>
      </c>
      <c r="S2921" s="143">
        <f t="shared" si="227"/>
        <v>0</v>
      </c>
      <c r="T2921" s="144">
        <f>IF(P2921="nio",0,IF(P2921&gt;0,VLOOKUP(K2921,'3-Productie normen'!A:W,VLOOKUP(P2921,'3-Productie normen'!$B$37:$C$59,2,FALSE),FALSE)))/VLOOKUP(B2921,'2-Kosten per locatie'!$A$11:$C$31,3,FALSE)</f>
        <v>0</v>
      </c>
      <c r="U2921" s="144">
        <f t="shared" si="228"/>
        <v>0</v>
      </c>
      <c r="V2921" s="145">
        <f>VLOOKUP(K2921,'3-Productie normen'!A:AG,29,FALSE)</f>
        <v>0</v>
      </c>
      <c r="W2921" s="145"/>
      <c r="X2921" s="146"/>
      <c r="Y2921" s="147">
        <f t="shared" si="229"/>
        <v>0</v>
      </c>
    </row>
    <row r="2922" spans="1:25" s="148" customFormat="1" ht="13.9" customHeight="1">
      <c r="A2922" s="137">
        <v>3776</v>
      </c>
      <c r="B2922" s="138" t="s">
        <v>3153</v>
      </c>
      <c r="C2922" s="138" t="s">
        <v>3154</v>
      </c>
      <c r="D2922" s="138"/>
      <c r="E2922" s="2">
        <v>0</v>
      </c>
      <c r="F2922" s="2" t="s">
        <v>422</v>
      </c>
      <c r="G2922" s="2" t="s">
        <v>3956</v>
      </c>
      <c r="H2922" s="2" t="s">
        <v>246</v>
      </c>
      <c r="I2922" s="139" t="s">
        <v>257</v>
      </c>
      <c r="J2922" s="139" t="s">
        <v>318</v>
      </c>
      <c r="K2922" s="139" t="s">
        <v>259</v>
      </c>
      <c r="L2922" s="139" t="s">
        <v>246</v>
      </c>
      <c r="M2922" s="140"/>
      <c r="N2922" s="141">
        <v>0.37</v>
      </c>
      <c r="O2922" s="142">
        <f t="shared" si="225"/>
        <v>0</v>
      </c>
      <c r="P2922" s="2" t="s">
        <v>477</v>
      </c>
      <c r="Q2922" s="2"/>
      <c r="R2922" s="143">
        <f t="shared" si="226"/>
        <v>0</v>
      </c>
      <c r="S2922" s="143">
        <f t="shared" si="227"/>
        <v>0</v>
      </c>
      <c r="T2922" s="144">
        <f>IF(P2922="nio",0,IF(P2922&gt;0,VLOOKUP(K2922,'3-Productie normen'!A:W,VLOOKUP(P2922,'3-Productie normen'!$B$37:$C$59,2,FALSE),FALSE)))/VLOOKUP(B2922,'2-Kosten per locatie'!$A$11:$C$31,3,FALSE)</f>
        <v>0</v>
      </c>
      <c r="U2922" s="144">
        <f t="shared" si="228"/>
        <v>0</v>
      </c>
      <c r="V2922" s="145">
        <f>VLOOKUP(K2922,'3-Productie normen'!A:AG,29,FALSE)</f>
        <v>0</v>
      </c>
      <c r="W2922" s="145"/>
      <c r="X2922" s="146"/>
      <c r="Y2922" s="147">
        <f t="shared" si="229"/>
        <v>0</v>
      </c>
    </row>
    <row r="2923" spans="1:25" s="148" customFormat="1" ht="13.9" customHeight="1">
      <c r="A2923" s="137">
        <v>3777</v>
      </c>
      <c r="B2923" s="138" t="s">
        <v>3153</v>
      </c>
      <c r="C2923" s="138" t="s">
        <v>3154</v>
      </c>
      <c r="D2923" s="138"/>
      <c r="E2923" s="2">
        <v>0</v>
      </c>
      <c r="F2923" s="2" t="s">
        <v>422</v>
      </c>
      <c r="G2923" s="2" t="s">
        <v>3957</v>
      </c>
      <c r="H2923" s="2" t="s">
        <v>246</v>
      </c>
      <c r="I2923" s="139" t="s">
        <v>46</v>
      </c>
      <c r="J2923" s="139" t="s">
        <v>320</v>
      </c>
      <c r="K2923" s="139" t="s">
        <v>321</v>
      </c>
      <c r="L2923" s="139" t="s">
        <v>3466</v>
      </c>
      <c r="M2923" s="140"/>
      <c r="N2923" s="141">
        <v>9.73</v>
      </c>
      <c r="O2923" s="142">
        <f t="shared" si="225"/>
        <v>410</v>
      </c>
      <c r="P2923" s="2">
        <v>205</v>
      </c>
      <c r="Q2923" s="2">
        <v>205</v>
      </c>
      <c r="R2923" s="143" t="e">
        <f t="shared" si="226"/>
        <v>#DIV/0!</v>
      </c>
      <c r="S2923" s="143" t="e">
        <f t="shared" si="227"/>
        <v>#DIV/0!</v>
      </c>
      <c r="T2923" s="144">
        <f>IF(P2923="nio",0,IF(P2923&gt;0,VLOOKUP(K2923,'3-Productie normen'!A:W,VLOOKUP(P2923,'3-Productie normen'!$B$37:$C$59,2,FALSE),FALSE)))/VLOOKUP(B2923,'2-Kosten per locatie'!$A$11:$C$31,3,FALSE)</f>
        <v>0</v>
      </c>
      <c r="U2923" s="144">
        <f t="shared" si="228"/>
        <v>0</v>
      </c>
      <c r="V2923" s="145" t="str">
        <f>VLOOKUP(K2923,'3-Productie normen'!A:AG,29,FALSE)</f>
        <v>S</v>
      </c>
      <c r="W2923" s="145"/>
      <c r="X2923" s="146"/>
      <c r="Y2923" s="147">
        <f t="shared" si="229"/>
        <v>3989.3</v>
      </c>
    </row>
    <row r="2924" spans="1:25" s="148" customFormat="1" ht="13.9" customHeight="1">
      <c r="A2924" s="137">
        <v>3778</v>
      </c>
      <c r="B2924" s="138" t="s">
        <v>3153</v>
      </c>
      <c r="C2924" s="138" t="s">
        <v>3154</v>
      </c>
      <c r="D2924" s="138"/>
      <c r="E2924" s="2">
        <v>0</v>
      </c>
      <c r="F2924" s="2" t="s">
        <v>422</v>
      </c>
      <c r="G2924" s="2" t="s">
        <v>3958</v>
      </c>
      <c r="H2924" s="2" t="s">
        <v>246</v>
      </c>
      <c r="I2924" s="139" t="s">
        <v>46</v>
      </c>
      <c r="J2924" s="139" t="s">
        <v>323</v>
      </c>
      <c r="K2924" s="139" t="s">
        <v>321</v>
      </c>
      <c r="L2924" s="139" t="s">
        <v>3466</v>
      </c>
      <c r="M2924" s="140"/>
      <c r="N2924" s="141">
        <v>0.97</v>
      </c>
      <c r="O2924" s="142">
        <f t="shared" si="225"/>
        <v>410</v>
      </c>
      <c r="P2924" s="2">
        <v>205</v>
      </c>
      <c r="Q2924" s="2">
        <v>205</v>
      </c>
      <c r="R2924" s="143" t="e">
        <f t="shared" si="226"/>
        <v>#DIV/0!</v>
      </c>
      <c r="S2924" s="143" t="e">
        <f t="shared" si="227"/>
        <v>#DIV/0!</v>
      </c>
      <c r="T2924" s="144">
        <f>IF(P2924="nio",0,IF(P2924&gt;0,VLOOKUP(K2924,'3-Productie normen'!A:W,VLOOKUP(P2924,'3-Productie normen'!$B$37:$C$59,2,FALSE),FALSE)))/VLOOKUP(B2924,'2-Kosten per locatie'!$A$11:$C$31,3,FALSE)</f>
        <v>0</v>
      </c>
      <c r="U2924" s="144">
        <f t="shared" si="228"/>
        <v>0</v>
      </c>
      <c r="V2924" s="145" t="str">
        <f>VLOOKUP(K2924,'3-Productie normen'!A:AG,29,FALSE)</f>
        <v>S</v>
      </c>
      <c r="W2924" s="145"/>
      <c r="X2924" s="146"/>
      <c r="Y2924" s="147">
        <f t="shared" si="229"/>
        <v>397.7</v>
      </c>
    </row>
    <row r="2925" spans="1:25" s="148" customFormat="1" ht="13.9" customHeight="1">
      <c r="A2925" s="137">
        <v>3779</v>
      </c>
      <c r="B2925" s="138" t="s">
        <v>3153</v>
      </c>
      <c r="C2925" s="138" t="s">
        <v>3154</v>
      </c>
      <c r="D2925" s="138"/>
      <c r="E2925" s="2">
        <v>0</v>
      </c>
      <c r="F2925" s="2" t="s">
        <v>422</v>
      </c>
      <c r="G2925" s="2" t="s">
        <v>3959</v>
      </c>
      <c r="H2925" s="2" t="s">
        <v>246</v>
      </c>
      <c r="I2925" s="139" t="s">
        <v>46</v>
      </c>
      <c r="J2925" s="139" t="s">
        <v>323</v>
      </c>
      <c r="K2925" s="139" t="s">
        <v>321</v>
      </c>
      <c r="L2925" s="139" t="s">
        <v>3466</v>
      </c>
      <c r="M2925" s="140"/>
      <c r="N2925" s="141">
        <v>0.96</v>
      </c>
      <c r="O2925" s="142">
        <f t="shared" si="225"/>
        <v>410</v>
      </c>
      <c r="P2925" s="2">
        <v>205</v>
      </c>
      <c r="Q2925" s="2">
        <v>205</v>
      </c>
      <c r="R2925" s="143" t="e">
        <f t="shared" si="226"/>
        <v>#DIV/0!</v>
      </c>
      <c r="S2925" s="143" t="e">
        <f t="shared" si="227"/>
        <v>#DIV/0!</v>
      </c>
      <c r="T2925" s="144">
        <f>IF(P2925="nio",0,IF(P2925&gt;0,VLOOKUP(K2925,'3-Productie normen'!A:W,VLOOKUP(P2925,'3-Productie normen'!$B$37:$C$59,2,FALSE),FALSE)))/VLOOKUP(B2925,'2-Kosten per locatie'!$A$11:$C$31,3,FALSE)</f>
        <v>0</v>
      </c>
      <c r="U2925" s="144">
        <f t="shared" si="228"/>
        <v>0</v>
      </c>
      <c r="V2925" s="145" t="str">
        <f>VLOOKUP(K2925,'3-Productie normen'!A:AG,29,FALSE)</f>
        <v>S</v>
      </c>
      <c r="W2925" s="145"/>
      <c r="X2925" s="146"/>
      <c r="Y2925" s="147">
        <f t="shared" si="229"/>
        <v>393.59999999999997</v>
      </c>
    </row>
    <row r="2926" spans="1:25" s="148" customFormat="1" ht="13.9" customHeight="1">
      <c r="A2926" s="137">
        <v>3780</v>
      </c>
      <c r="B2926" s="138" t="s">
        <v>3153</v>
      </c>
      <c r="C2926" s="138" t="s">
        <v>3154</v>
      </c>
      <c r="D2926" s="138"/>
      <c r="E2926" s="2">
        <v>0</v>
      </c>
      <c r="F2926" s="2" t="s">
        <v>422</v>
      </c>
      <c r="G2926" s="2" t="s">
        <v>3960</v>
      </c>
      <c r="H2926" s="2" t="s">
        <v>246</v>
      </c>
      <c r="I2926" s="139" t="s">
        <v>46</v>
      </c>
      <c r="J2926" s="139" t="s">
        <v>323</v>
      </c>
      <c r="K2926" s="139" t="s">
        <v>321</v>
      </c>
      <c r="L2926" s="139" t="s">
        <v>3466</v>
      </c>
      <c r="M2926" s="140"/>
      <c r="N2926" s="141">
        <v>0.96</v>
      </c>
      <c r="O2926" s="142">
        <f t="shared" si="225"/>
        <v>410</v>
      </c>
      <c r="P2926" s="2">
        <v>205</v>
      </c>
      <c r="Q2926" s="2">
        <v>205</v>
      </c>
      <c r="R2926" s="143" t="e">
        <f t="shared" si="226"/>
        <v>#DIV/0!</v>
      </c>
      <c r="S2926" s="143" t="e">
        <f t="shared" si="227"/>
        <v>#DIV/0!</v>
      </c>
      <c r="T2926" s="144">
        <f>IF(P2926="nio",0,IF(P2926&gt;0,VLOOKUP(K2926,'3-Productie normen'!A:W,VLOOKUP(P2926,'3-Productie normen'!$B$37:$C$59,2,FALSE),FALSE)))/VLOOKUP(B2926,'2-Kosten per locatie'!$A$11:$C$31,3,FALSE)</f>
        <v>0</v>
      </c>
      <c r="U2926" s="144">
        <f t="shared" si="228"/>
        <v>0</v>
      </c>
      <c r="V2926" s="145" t="str">
        <f>VLOOKUP(K2926,'3-Productie normen'!A:AG,29,FALSE)</f>
        <v>S</v>
      </c>
      <c r="W2926" s="145"/>
      <c r="X2926" s="146"/>
      <c r="Y2926" s="147">
        <f t="shared" si="229"/>
        <v>393.59999999999997</v>
      </c>
    </row>
    <row r="2927" spans="1:25" s="148" customFormat="1" ht="13.9" customHeight="1">
      <c r="A2927" s="137">
        <v>3781</v>
      </c>
      <c r="B2927" s="138" t="s">
        <v>3153</v>
      </c>
      <c r="C2927" s="138" t="s">
        <v>3154</v>
      </c>
      <c r="D2927" s="138"/>
      <c r="E2927" s="2">
        <v>0</v>
      </c>
      <c r="F2927" s="2" t="s">
        <v>422</v>
      </c>
      <c r="G2927" s="2" t="s">
        <v>3961</v>
      </c>
      <c r="H2927" s="2" t="s">
        <v>246</v>
      </c>
      <c r="I2927" s="139" t="s">
        <v>46</v>
      </c>
      <c r="J2927" s="139" t="s">
        <v>323</v>
      </c>
      <c r="K2927" s="139" t="s">
        <v>321</v>
      </c>
      <c r="L2927" s="139" t="s">
        <v>3466</v>
      </c>
      <c r="M2927" s="140"/>
      <c r="N2927" s="141">
        <v>0.97</v>
      </c>
      <c r="O2927" s="142">
        <f t="shared" si="225"/>
        <v>410</v>
      </c>
      <c r="P2927" s="2">
        <v>205</v>
      </c>
      <c r="Q2927" s="2">
        <v>205</v>
      </c>
      <c r="R2927" s="143" t="e">
        <f t="shared" si="226"/>
        <v>#DIV/0!</v>
      </c>
      <c r="S2927" s="143" t="e">
        <f t="shared" si="227"/>
        <v>#DIV/0!</v>
      </c>
      <c r="T2927" s="144">
        <f>IF(P2927="nio",0,IF(P2927&gt;0,VLOOKUP(K2927,'3-Productie normen'!A:W,VLOOKUP(P2927,'3-Productie normen'!$B$37:$C$59,2,FALSE),FALSE)))/VLOOKUP(B2927,'2-Kosten per locatie'!$A$11:$C$31,3,FALSE)</f>
        <v>0</v>
      </c>
      <c r="U2927" s="144">
        <f t="shared" si="228"/>
        <v>0</v>
      </c>
      <c r="V2927" s="145" t="str">
        <f>VLOOKUP(K2927,'3-Productie normen'!A:AG,29,FALSE)</f>
        <v>S</v>
      </c>
      <c r="W2927" s="145"/>
      <c r="X2927" s="146"/>
      <c r="Y2927" s="147">
        <f t="shared" si="229"/>
        <v>397.7</v>
      </c>
    </row>
    <row r="2928" spans="1:25" s="148" customFormat="1" ht="13.9" customHeight="1">
      <c r="A2928" s="137">
        <v>3782</v>
      </c>
      <c r="B2928" s="138" t="s">
        <v>3153</v>
      </c>
      <c r="C2928" s="138" t="s">
        <v>3154</v>
      </c>
      <c r="D2928" s="138"/>
      <c r="E2928" s="2">
        <v>0</v>
      </c>
      <c r="F2928" s="2" t="s">
        <v>422</v>
      </c>
      <c r="G2928" s="2" t="s">
        <v>3962</v>
      </c>
      <c r="H2928" s="2" t="s">
        <v>246</v>
      </c>
      <c r="I2928" s="139" t="s">
        <v>46</v>
      </c>
      <c r="J2928" s="139" t="s">
        <v>313</v>
      </c>
      <c r="K2928" s="139" t="s">
        <v>259</v>
      </c>
      <c r="L2928" s="139" t="s">
        <v>3466</v>
      </c>
      <c r="M2928" s="140"/>
      <c r="N2928" s="141">
        <v>3.49</v>
      </c>
      <c r="O2928" s="142">
        <f t="shared" si="225"/>
        <v>0</v>
      </c>
      <c r="P2928" s="2" t="s">
        <v>477</v>
      </c>
      <c r="Q2928" s="2"/>
      <c r="R2928" s="143">
        <f t="shared" si="226"/>
        <v>0</v>
      </c>
      <c r="S2928" s="143">
        <f t="shared" si="227"/>
        <v>0</v>
      </c>
      <c r="T2928" s="144">
        <f>IF(P2928="nio",0,IF(P2928&gt;0,VLOOKUP(K2928,'3-Productie normen'!A:W,VLOOKUP(P2928,'3-Productie normen'!$B$37:$C$59,2,FALSE),FALSE)))/VLOOKUP(B2928,'2-Kosten per locatie'!$A$11:$C$31,3,FALSE)</f>
        <v>0</v>
      </c>
      <c r="U2928" s="144">
        <f t="shared" si="228"/>
        <v>0</v>
      </c>
      <c r="V2928" s="145">
        <f>VLOOKUP(K2928,'3-Productie normen'!A:AG,29,FALSE)</f>
        <v>0</v>
      </c>
      <c r="W2928" s="145"/>
      <c r="X2928" s="146"/>
      <c r="Y2928" s="147">
        <f t="shared" si="229"/>
        <v>0</v>
      </c>
    </row>
    <row r="2929" spans="1:25" s="148" customFormat="1" ht="13.9" customHeight="1">
      <c r="A2929" s="137">
        <v>3783</v>
      </c>
      <c r="B2929" s="138" t="s">
        <v>3153</v>
      </c>
      <c r="C2929" s="138" t="s">
        <v>3154</v>
      </c>
      <c r="D2929" s="138"/>
      <c r="E2929" s="2">
        <v>0</v>
      </c>
      <c r="F2929" s="2" t="s">
        <v>422</v>
      </c>
      <c r="G2929" s="2" t="s">
        <v>3963</v>
      </c>
      <c r="H2929" s="2" t="s">
        <v>246</v>
      </c>
      <c r="I2929" s="139" t="s">
        <v>46</v>
      </c>
      <c r="J2929" s="139" t="s">
        <v>320</v>
      </c>
      <c r="K2929" s="139" t="s">
        <v>321</v>
      </c>
      <c r="L2929" s="139" t="s">
        <v>3466</v>
      </c>
      <c r="M2929" s="140"/>
      <c r="N2929" s="141">
        <v>11.61</v>
      </c>
      <c r="O2929" s="142">
        <f t="shared" si="225"/>
        <v>410</v>
      </c>
      <c r="P2929" s="2">
        <v>205</v>
      </c>
      <c r="Q2929" s="2">
        <v>205</v>
      </c>
      <c r="R2929" s="143" t="e">
        <f t="shared" si="226"/>
        <v>#DIV/0!</v>
      </c>
      <c r="S2929" s="143" t="e">
        <f t="shared" si="227"/>
        <v>#DIV/0!</v>
      </c>
      <c r="T2929" s="144">
        <f>IF(P2929="nio",0,IF(P2929&gt;0,VLOOKUP(K2929,'3-Productie normen'!A:W,VLOOKUP(P2929,'3-Productie normen'!$B$37:$C$59,2,FALSE),FALSE)))/VLOOKUP(B2929,'2-Kosten per locatie'!$A$11:$C$31,3,FALSE)</f>
        <v>0</v>
      </c>
      <c r="U2929" s="144">
        <f t="shared" si="228"/>
        <v>0</v>
      </c>
      <c r="V2929" s="145" t="str">
        <f>VLOOKUP(K2929,'3-Productie normen'!A:AG,29,FALSE)</f>
        <v>S</v>
      </c>
      <c r="W2929" s="145"/>
      <c r="X2929" s="146"/>
      <c r="Y2929" s="147">
        <f t="shared" si="229"/>
        <v>4760.0999999999995</v>
      </c>
    </row>
    <row r="2930" spans="1:25" s="148" customFormat="1" ht="13.9" customHeight="1">
      <c r="A2930" s="137">
        <v>3784</v>
      </c>
      <c r="B2930" s="138" t="s">
        <v>3153</v>
      </c>
      <c r="C2930" s="138" t="s">
        <v>3154</v>
      </c>
      <c r="D2930" s="138"/>
      <c r="E2930" s="2">
        <v>0</v>
      </c>
      <c r="F2930" s="2" t="s">
        <v>422</v>
      </c>
      <c r="G2930" s="2" t="s">
        <v>3964</v>
      </c>
      <c r="H2930" s="2" t="s">
        <v>246</v>
      </c>
      <c r="I2930" s="139" t="s">
        <v>46</v>
      </c>
      <c r="J2930" s="139" t="s">
        <v>323</v>
      </c>
      <c r="K2930" s="139" t="s">
        <v>321</v>
      </c>
      <c r="L2930" s="139" t="s">
        <v>3466</v>
      </c>
      <c r="M2930" s="140"/>
      <c r="N2930" s="141">
        <v>0.97</v>
      </c>
      <c r="O2930" s="142">
        <f t="shared" si="225"/>
        <v>410</v>
      </c>
      <c r="P2930" s="2">
        <v>205</v>
      </c>
      <c r="Q2930" s="2">
        <v>205</v>
      </c>
      <c r="R2930" s="143" t="e">
        <f t="shared" si="226"/>
        <v>#DIV/0!</v>
      </c>
      <c r="S2930" s="143" t="e">
        <f t="shared" si="227"/>
        <v>#DIV/0!</v>
      </c>
      <c r="T2930" s="144">
        <f>IF(P2930="nio",0,IF(P2930&gt;0,VLOOKUP(K2930,'3-Productie normen'!A:W,VLOOKUP(P2930,'3-Productie normen'!$B$37:$C$59,2,FALSE),FALSE)))/VLOOKUP(B2930,'2-Kosten per locatie'!$A$11:$C$31,3,FALSE)</f>
        <v>0</v>
      </c>
      <c r="U2930" s="144">
        <f t="shared" si="228"/>
        <v>0</v>
      </c>
      <c r="V2930" s="145" t="str">
        <f>VLOOKUP(K2930,'3-Productie normen'!A:AG,29,FALSE)</f>
        <v>S</v>
      </c>
      <c r="W2930" s="145"/>
      <c r="X2930" s="146"/>
      <c r="Y2930" s="147">
        <f t="shared" si="229"/>
        <v>397.7</v>
      </c>
    </row>
    <row r="2931" spans="1:25" s="148" customFormat="1" ht="13.9" customHeight="1">
      <c r="A2931" s="137">
        <v>3785</v>
      </c>
      <c r="B2931" s="138" t="s">
        <v>3153</v>
      </c>
      <c r="C2931" s="138" t="s">
        <v>3154</v>
      </c>
      <c r="D2931" s="138"/>
      <c r="E2931" s="2">
        <v>0</v>
      </c>
      <c r="F2931" s="2" t="s">
        <v>422</v>
      </c>
      <c r="G2931" s="2" t="s">
        <v>3965</v>
      </c>
      <c r="H2931" s="2" t="s">
        <v>246</v>
      </c>
      <c r="I2931" s="139" t="s">
        <v>46</v>
      </c>
      <c r="J2931" s="139" t="s">
        <v>323</v>
      </c>
      <c r="K2931" s="139" t="s">
        <v>321</v>
      </c>
      <c r="L2931" s="139" t="s">
        <v>3466</v>
      </c>
      <c r="M2931" s="140"/>
      <c r="N2931" s="141">
        <v>0.96</v>
      </c>
      <c r="O2931" s="142">
        <f t="shared" si="225"/>
        <v>410</v>
      </c>
      <c r="P2931" s="2">
        <v>205</v>
      </c>
      <c r="Q2931" s="2">
        <v>205</v>
      </c>
      <c r="R2931" s="143" t="e">
        <f t="shared" si="226"/>
        <v>#DIV/0!</v>
      </c>
      <c r="S2931" s="143" t="e">
        <f t="shared" si="227"/>
        <v>#DIV/0!</v>
      </c>
      <c r="T2931" s="144">
        <f>IF(P2931="nio",0,IF(P2931&gt;0,VLOOKUP(K2931,'3-Productie normen'!A:W,VLOOKUP(P2931,'3-Productie normen'!$B$37:$C$59,2,FALSE),FALSE)))/VLOOKUP(B2931,'2-Kosten per locatie'!$A$11:$C$31,3,FALSE)</f>
        <v>0</v>
      </c>
      <c r="U2931" s="144">
        <f t="shared" si="228"/>
        <v>0</v>
      </c>
      <c r="V2931" s="145" t="str">
        <f>VLOOKUP(K2931,'3-Productie normen'!A:AG,29,FALSE)</f>
        <v>S</v>
      </c>
      <c r="W2931" s="145"/>
      <c r="X2931" s="146"/>
      <c r="Y2931" s="147">
        <f t="shared" si="229"/>
        <v>393.59999999999997</v>
      </c>
    </row>
    <row r="2932" spans="1:25" s="148" customFormat="1" ht="13.9" customHeight="1">
      <c r="A2932" s="137">
        <v>3786</v>
      </c>
      <c r="B2932" s="138" t="s">
        <v>3153</v>
      </c>
      <c r="C2932" s="138" t="s">
        <v>3154</v>
      </c>
      <c r="D2932" s="138"/>
      <c r="E2932" s="2">
        <v>0</v>
      </c>
      <c r="F2932" s="2" t="s">
        <v>422</v>
      </c>
      <c r="G2932" s="2" t="s">
        <v>3966</v>
      </c>
      <c r="H2932" s="2" t="s">
        <v>246</v>
      </c>
      <c r="I2932" s="139" t="s">
        <v>46</v>
      </c>
      <c r="J2932" s="139" t="s">
        <v>320</v>
      </c>
      <c r="K2932" s="139" t="s">
        <v>321</v>
      </c>
      <c r="L2932" s="139" t="s">
        <v>1331</v>
      </c>
      <c r="M2932" s="140"/>
      <c r="N2932" s="141">
        <v>7.21</v>
      </c>
      <c r="O2932" s="142">
        <f t="shared" ref="O2932:O2995" si="230">SUM(P2932:Q2932)</f>
        <v>410</v>
      </c>
      <c r="P2932" s="2">
        <v>205</v>
      </c>
      <c r="Q2932" s="2">
        <v>205</v>
      </c>
      <c r="R2932" s="143" t="e">
        <f t="shared" ref="R2932:R2995" si="231">IF(P2932="nio",0,IF(P2932&gt;0,P2932*N2932/T2932,0))</f>
        <v>#DIV/0!</v>
      </c>
      <c r="S2932" s="143" t="e">
        <f t="shared" ref="S2932:S2995" si="232">IF(Q2932&gt;0,Q2932*N2932/U2932,0)</f>
        <v>#DIV/0!</v>
      </c>
      <c r="T2932" s="144">
        <f>IF(P2932="nio",0,IF(P2932&gt;0,VLOOKUP(K2932,'3-Productie normen'!A:W,VLOOKUP(P2932,'3-Productie normen'!$B$37:$C$59,2,FALSE),FALSE)))/VLOOKUP(B2932,'2-Kosten per locatie'!$A$11:$C$31,3,FALSE)</f>
        <v>0</v>
      </c>
      <c r="U2932" s="144">
        <f t="shared" ref="U2932:U2995" si="233">IF(Q2932&gt;0,T2932*$U$8,0)</f>
        <v>0</v>
      </c>
      <c r="V2932" s="145" t="str">
        <f>VLOOKUP(K2932,'3-Productie normen'!A:AG,29,FALSE)</f>
        <v>S</v>
      </c>
      <c r="W2932" s="145"/>
      <c r="X2932" s="146"/>
      <c r="Y2932" s="147">
        <f t="shared" ref="Y2932:Y2995" si="234">O2932*N2932</f>
        <v>2956.1</v>
      </c>
    </row>
    <row r="2933" spans="1:25" s="148" customFormat="1" ht="13.9" customHeight="1">
      <c r="A2933" s="137">
        <v>3787</v>
      </c>
      <c r="B2933" s="138" t="s">
        <v>3153</v>
      </c>
      <c r="C2933" s="138" t="s">
        <v>3154</v>
      </c>
      <c r="D2933" s="138"/>
      <c r="E2933" s="2">
        <v>0</v>
      </c>
      <c r="F2933" s="2" t="s">
        <v>422</v>
      </c>
      <c r="G2933" s="2" t="s">
        <v>3967</v>
      </c>
      <c r="H2933" s="2" t="s">
        <v>246</v>
      </c>
      <c r="I2933" s="139" t="s">
        <v>46</v>
      </c>
      <c r="J2933" s="139" t="s">
        <v>323</v>
      </c>
      <c r="K2933" s="139" t="s">
        <v>321</v>
      </c>
      <c r="L2933" s="139" t="s">
        <v>1331</v>
      </c>
      <c r="M2933" s="140"/>
      <c r="N2933" s="141">
        <v>0.96</v>
      </c>
      <c r="O2933" s="142">
        <f t="shared" si="230"/>
        <v>410</v>
      </c>
      <c r="P2933" s="2">
        <v>205</v>
      </c>
      <c r="Q2933" s="2">
        <v>205</v>
      </c>
      <c r="R2933" s="143" t="e">
        <f t="shared" si="231"/>
        <v>#DIV/0!</v>
      </c>
      <c r="S2933" s="143" t="e">
        <f t="shared" si="232"/>
        <v>#DIV/0!</v>
      </c>
      <c r="T2933" s="144">
        <f>IF(P2933="nio",0,IF(P2933&gt;0,VLOOKUP(K2933,'3-Productie normen'!A:W,VLOOKUP(P2933,'3-Productie normen'!$B$37:$C$59,2,FALSE),FALSE)))/VLOOKUP(B2933,'2-Kosten per locatie'!$A$11:$C$31,3,FALSE)</f>
        <v>0</v>
      </c>
      <c r="U2933" s="144">
        <f t="shared" si="233"/>
        <v>0</v>
      </c>
      <c r="V2933" s="145" t="str">
        <f>VLOOKUP(K2933,'3-Productie normen'!A:AG,29,FALSE)</f>
        <v>S</v>
      </c>
      <c r="W2933" s="145"/>
      <c r="X2933" s="146"/>
      <c r="Y2933" s="147">
        <f t="shared" si="234"/>
        <v>393.59999999999997</v>
      </c>
    </row>
    <row r="2934" spans="1:25" s="148" customFormat="1" ht="13.9" customHeight="1">
      <c r="A2934" s="137">
        <v>3788</v>
      </c>
      <c r="B2934" s="138" t="s">
        <v>3153</v>
      </c>
      <c r="C2934" s="138" t="s">
        <v>3154</v>
      </c>
      <c r="D2934" s="138"/>
      <c r="E2934" s="2">
        <v>0</v>
      </c>
      <c r="F2934" s="2" t="s">
        <v>422</v>
      </c>
      <c r="G2934" s="2" t="s">
        <v>3968</v>
      </c>
      <c r="H2934" s="2" t="s">
        <v>246</v>
      </c>
      <c r="I2934" s="139" t="s">
        <v>46</v>
      </c>
      <c r="J2934" s="139" t="s">
        <v>323</v>
      </c>
      <c r="K2934" s="139" t="s">
        <v>321</v>
      </c>
      <c r="L2934" s="139" t="s">
        <v>1331</v>
      </c>
      <c r="M2934" s="140"/>
      <c r="N2934" s="141">
        <v>0.97</v>
      </c>
      <c r="O2934" s="142">
        <f t="shared" si="230"/>
        <v>410</v>
      </c>
      <c r="P2934" s="2">
        <v>205</v>
      </c>
      <c r="Q2934" s="2">
        <v>205</v>
      </c>
      <c r="R2934" s="143" t="e">
        <f t="shared" si="231"/>
        <v>#DIV/0!</v>
      </c>
      <c r="S2934" s="143" t="e">
        <f t="shared" si="232"/>
        <v>#DIV/0!</v>
      </c>
      <c r="T2934" s="144">
        <f>IF(P2934="nio",0,IF(P2934&gt;0,VLOOKUP(K2934,'3-Productie normen'!A:W,VLOOKUP(P2934,'3-Productie normen'!$B$37:$C$59,2,FALSE),FALSE)))/VLOOKUP(B2934,'2-Kosten per locatie'!$A$11:$C$31,3,FALSE)</f>
        <v>0</v>
      </c>
      <c r="U2934" s="144">
        <f t="shared" si="233"/>
        <v>0</v>
      </c>
      <c r="V2934" s="145" t="str">
        <f>VLOOKUP(K2934,'3-Productie normen'!A:AG,29,FALSE)</f>
        <v>S</v>
      </c>
      <c r="W2934" s="145"/>
      <c r="X2934" s="146"/>
      <c r="Y2934" s="147">
        <f t="shared" si="234"/>
        <v>397.7</v>
      </c>
    </row>
    <row r="2935" spans="1:25" s="148" customFormat="1" ht="13.9" customHeight="1">
      <c r="A2935" s="137">
        <v>3789</v>
      </c>
      <c r="B2935" s="138" t="s">
        <v>3153</v>
      </c>
      <c r="C2935" s="138" t="s">
        <v>3154</v>
      </c>
      <c r="D2935" s="138"/>
      <c r="E2935" s="2">
        <v>0</v>
      </c>
      <c r="F2935" s="2" t="s">
        <v>422</v>
      </c>
      <c r="G2935" s="2" t="s">
        <v>3969</v>
      </c>
      <c r="H2935" s="2" t="s">
        <v>246</v>
      </c>
      <c r="I2935" s="139" t="s">
        <v>46</v>
      </c>
      <c r="J2935" s="139" t="s">
        <v>320</v>
      </c>
      <c r="K2935" s="139" t="s">
        <v>321</v>
      </c>
      <c r="L2935" s="139" t="s">
        <v>1331</v>
      </c>
      <c r="M2935" s="140"/>
      <c r="N2935" s="141">
        <v>6.76</v>
      </c>
      <c r="O2935" s="142">
        <f t="shared" si="230"/>
        <v>410</v>
      </c>
      <c r="P2935" s="2">
        <v>205</v>
      </c>
      <c r="Q2935" s="2">
        <v>205</v>
      </c>
      <c r="R2935" s="143" t="e">
        <f t="shared" si="231"/>
        <v>#DIV/0!</v>
      </c>
      <c r="S2935" s="143" t="e">
        <f t="shared" si="232"/>
        <v>#DIV/0!</v>
      </c>
      <c r="T2935" s="144">
        <f>IF(P2935="nio",0,IF(P2935&gt;0,VLOOKUP(K2935,'3-Productie normen'!A:W,VLOOKUP(P2935,'3-Productie normen'!$B$37:$C$59,2,FALSE),FALSE)))/VLOOKUP(B2935,'2-Kosten per locatie'!$A$11:$C$31,3,FALSE)</f>
        <v>0</v>
      </c>
      <c r="U2935" s="144">
        <f t="shared" si="233"/>
        <v>0</v>
      </c>
      <c r="V2935" s="145" t="str">
        <f>VLOOKUP(K2935,'3-Productie normen'!A:AG,29,FALSE)</f>
        <v>S</v>
      </c>
      <c r="W2935" s="145"/>
      <c r="X2935" s="146"/>
      <c r="Y2935" s="147">
        <f t="shared" si="234"/>
        <v>2771.6</v>
      </c>
    </row>
    <row r="2936" spans="1:25" s="148" customFormat="1" ht="13.9" customHeight="1">
      <c r="A2936" s="137">
        <v>3790</v>
      </c>
      <c r="B2936" s="138" t="s">
        <v>3153</v>
      </c>
      <c r="C2936" s="138" t="s">
        <v>3154</v>
      </c>
      <c r="D2936" s="138"/>
      <c r="E2936" s="2">
        <v>0</v>
      </c>
      <c r="F2936" s="2" t="s">
        <v>422</v>
      </c>
      <c r="G2936" s="2" t="s">
        <v>3970</v>
      </c>
      <c r="H2936" s="2" t="s">
        <v>246</v>
      </c>
      <c r="I2936" s="139" t="s">
        <v>46</v>
      </c>
      <c r="J2936" s="139" t="s">
        <v>323</v>
      </c>
      <c r="K2936" s="139" t="s">
        <v>321</v>
      </c>
      <c r="L2936" s="139" t="s">
        <v>1331</v>
      </c>
      <c r="M2936" s="140"/>
      <c r="N2936" s="141">
        <v>0.97</v>
      </c>
      <c r="O2936" s="142">
        <f t="shared" si="230"/>
        <v>410</v>
      </c>
      <c r="P2936" s="2">
        <v>205</v>
      </c>
      <c r="Q2936" s="2">
        <v>205</v>
      </c>
      <c r="R2936" s="143" t="e">
        <f t="shared" si="231"/>
        <v>#DIV/0!</v>
      </c>
      <c r="S2936" s="143" t="e">
        <f t="shared" si="232"/>
        <v>#DIV/0!</v>
      </c>
      <c r="T2936" s="144">
        <f>IF(P2936="nio",0,IF(P2936&gt;0,VLOOKUP(K2936,'3-Productie normen'!A:W,VLOOKUP(P2936,'3-Productie normen'!$B$37:$C$59,2,FALSE),FALSE)))/VLOOKUP(B2936,'2-Kosten per locatie'!$A$11:$C$31,3,FALSE)</f>
        <v>0</v>
      </c>
      <c r="U2936" s="144">
        <f t="shared" si="233"/>
        <v>0</v>
      </c>
      <c r="V2936" s="145" t="str">
        <f>VLOOKUP(K2936,'3-Productie normen'!A:AG,29,FALSE)</f>
        <v>S</v>
      </c>
      <c r="W2936" s="145"/>
      <c r="X2936" s="146"/>
      <c r="Y2936" s="147">
        <f t="shared" si="234"/>
        <v>397.7</v>
      </c>
    </row>
    <row r="2937" spans="1:25" s="148" customFormat="1" ht="13.9" customHeight="1">
      <c r="A2937" s="137">
        <v>3791</v>
      </c>
      <c r="B2937" s="138" t="s">
        <v>3153</v>
      </c>
      <c r="C2937" s="138" t="s">
        <v>3154</v>
      </c>
      <c r="D2937" s="138"/>
      <c r="E2937" s="2">
        <v>0</v>
      </c>
      <c r="F2937" s="2" t="s">
        <v>422</v>
      </c>
      <c r="G2937" s="2" t="s">
        <v>3971</v>
      </c>
      <c r="H2937" s="2" t="s">
        <v>3972</v>
      </c>
      <c r="I2937" s="139" t="s">
        <v>350</v>
      </c>
      <c r="J2937" s="139" t="s">
        <v>351</v>
      </c>
      <c r="K2937" s="139" t="s">
        <v>612</v>
      </c>
      <c r="L2937" s="139" t="s">
        <v>298</v>
      </c>
      <c r="M2937" s="140" t="s">
        <v>8160</v>
      </c>
      <c r="N2937" s="141">
        <v>59.36</v>
      </c>
      <c r="O2937" s="142">
        <f t="shared" si="230"/>
        <v>205</v>
      </c>
      <c r="P2937" s="2">
        <v>205</v>
      </c>
      <c r="Q2937" s="2"/>
      <c r="R2937" s="143" t="e">
        <f t="shared" si="231"/>
        <v>#DIV/0!</v>
      </c>
      <c r="S2937" s="143">
        <f t="shared" si="232"/>
        <v>0</v>
      </c>
      <c r="T2937" s="144">
        <f>IF(P2937="nio",0,IF(P2937&gt;0,VLOOKUP(K2937,'3-Productie normen'!A:W,VLOOKUP(P2937,'3-Productie normen'!$B$37:$C$59,2,FALSE),FALSE)))/VLOOKUP(B2937,'2-Kosten per locatie'!$A$11:$C$31,3,FALSE)</f>
        <v>0</v>
      </c>
      <c r="U2937" s="144">
        <f t="shared" si="233"/>
        <v>0</v>
      </c>
      <c r="V2937" s="145" t="str">
        <f>VLOOKUP(K2937,'3-Productie normen'!A:AG,29,FALSE)</f>
        <v>L</v>
      </c>
      <c r="W2937" s="145"/>
      <c r="X2937" s="146"/>
      <c r="Y2937" s="147">
        <f t="shared" si="234"/>
        <v>12168.8</v>
      </c>
    </row>
    <row r="2938" spans="1:25" s="148" customFormat="1" ht="13.9" customHeight="1">
      <c r="A2938" s="137">
        <v>3792</v>
      </c>
      <c r="B2938" s="138" t="s">
        <v>3153</v>
      </c>
      <c r="C2938" s="138" t="s">
        <v>3154</v>
      </c>
      <c r="D2938" s="138"/>
      <c r="E2938" s="2">
        <v>0</v>
      </c>
      <c r="F2938" s="2" t="s">
        <v>422</v>
      </c>
      <c r="G2938" s="2" t="s">
        <v>3973</v>
      </c>
      <c r="H2938" s="2" t="s">
        <v>3974</v>
      </c>
      <c r="I2938" s="139" t="s">
        <v>350</v>
      </c>
      <c r="J2938" s="139" t="s">
        <v>351</v>
      </c>
      <c r="K2938" s="139" t="s">
        <v>612</v>
      </c>
      <c r="L2938" s="139" t="s">
        <v>298</v>
      </c>
      <c r="M2938" s="140" t="s">
        <v>8160</v>
      </c>
      <c r="N2938" s="141">
        <v>59.36</v>
      </c>
      <c r="O2938" s="142">
        <f t="shared" si="230"/>
        <v>205</v>
      </c>
      <c r="P2938" s="2">
        <v>205</v>
      </c>
      <c r="Q2938" s="2"/>
      <c r="R2938" s="143" t="e">
        <f t="shared" si="231"/>
        <v>#DIV/0!</v>
      </c>
      <c r="S2938" s="143">
        <f t="shared" si="232"/>
        <v>0</v>
      </c>
      <c r="T2938" s="144">
        <f>IF(P2938="nio",0,IF(P2938&gt;0,VLOOKUP(K2938,'3-Productie normen'!A:W,VLOOKUP(P2938,'3-Productie normen'!$B$37:$C$59,2,FALSE),FALSE)))/VLOOKUP(B2938,'2-Kosten per locatie'!$A$11:$C$31,3,FALSE)</f>
        <v>0</v>
      </c>
      <c r="U2938" s="144">
        <f t="shared" si="233"/>
        <v>0</v>
      </c>
      <c r="V2938" s="145" t="str">
        <f>VLOOKUP(K2938,'3-Productie normen'!A:AG,29,FALSE)</f>
        <v>L</v>
      </c>
      <c r="W2938" s="145"/>
      <c r="X2938" s="146"/>
      <c r="Y2938" s="147">
        <f t="shared" si="234"/>
        <v>12168.8</v>
      </c>
    </row>
    <row r="2939" spans="1:25" s="148" customFormat="1" ht="13.9" customHeight="1">
      <c r="A2939" s="137">
        <v>3793</v>
      </c>
      <c r="B2939" s="138" t="s">
        <v>3153</v>
      </c>
      <c r="C2939" s="138" t="s">
        <v>3154</v>
      </c>
      <c r="D2939" s="138"/>
      <c r="E2939" s="2">
        <v>0</v>
      </c>
      <c r="F2939" s="2" t="s">
        <v>422</v>
      </c>
      <c r="G2939" s="2" t="s">
        <v>3975</v>
      </c>
      <c r="H2939" s="2" t="s">
        <v>3976</v>
      </c>
      <c r="I2939" s="139" t="s">
        <v>350</v>
      </c>
      <c r="J2939" s="139" t="s">
        <v>351</v>
      </c>
      <c r="K2939" s="139" t="s">
        <v>612</v>
      </c>
      <c r="L2939" s="139" t="s">
        <v>298</v>
      </c>
      <c r="M2939" s="140" t="s">
        <v>8160</v>
      </c>
      <c r="N2939" s="141">
        <v>59.36</v>
      </c>
      <c r="O2939" s="142">
        <f t="shared" si="230"/>
        <v>205</v>
      </c>
      <c r="P2939" s="2">
        <v>205</v>
      </c>
      <c r="Q2939" s="2"/>
      <c r="R2939" s="143" t="e">
        <f t="shared" si="231"/>
        <v>#DIV/0!</v>
      </c>
      <c r="S2939" s="143">
        <f t="shared" si="232"/>
        <v>0</v>
      </c>
      <c r="T2939" s="144">
        <f>IF(P2939="nio",0,IF(P2939&gt;0,VLOOKUP(K2939,'3-Productie normen'!A:W,VLOOKUP(P2939,'3-Productie normen'!$B$37:$C$59,2,FALSE),FALSE)))/VLOOKUP(B2939,'2-Kosten per locatie'!$A$11:$C$31,3,FALSE)</f>
        <v>0</v>
      </c>
      <c r="U2939" s="144">
        <f t="shared" si="233"/>
        <v>0</v>
      </c>
      <c r="V2939" s="145" t="str">
        <f>VLOOKUP(K2939,'3-Productie normen'!A:AG,29,FALSE)</f>
        <v>L</v>
      </c>
      <c r="W2939" s="145"/>
      <c r="X2939" s="146"/>
      <c r="Y2939" s="147">
        <f t="shared" si="234"/>
        <v>12168.8</v>
      </c>
    </row>
    <row r="2940" spans="1:25" s="148" customFormat="1" ht="13.9" customHeight="1">
      <c r="A2940" s="137">
        <v>3794</v>
      </c>
      <c r="B2940" s="138" t="s">
        <v>3153</v>
      </c>
      <c r="C2940" s="138" t="s">
        <v>3154</v>
      </c>
      <c r="D2940" s="138"/>
      <c r="E2940" s="2">
        <v>0</v>
      </c>
      <c r="F2940" s="2" t="s">
        <v>422</v>
      </c>
      <c r="G2940" s="2" t="s">
        <v>3977</v>
      </c>
      <c r="H2940" s="2" t="s">
        <v>3978</v>
      </c>
      <c r="I2940" s="139" t="s">
        <v>350</v>
      </c>
      <c r="J2940" s="139" t="s">
        <v>351</v>
      </c>
      <c r="K2940" s="139" t="s">
        <v>612</v>
      </c>
      <c r="L2940" s="139" t="s">
        <v>298</v>
      </c>
      <c r="M2940" s="140" t="s">
        <v>8160</v>
      </c>
      <c r="N2940" s="141">
        <v>83.38</v>
      </c>
      <c r="O2940" s="142">
        <f t="shared" si="230"/>
        <v>205</v>
      </c>
      <c r="P2940" s="2">
        <v>205</v>
      </c>
      <c r="Q2940" s="2"/>
      <c r="R2940" s="143" t="e">
        <f t="shared" si="231"/>
        <v>#DIV/0!</v>
      </c>
      <c r="S2940" s="143">
        <f t="shared" si="232"/>
        <v>0</v>
      </c>
      <c r="T2940" s="144">
        <f>IF(P2940="nio",0,IF(P2940&gt;0,VLOOKUP(K2940,'3-Productie normen'!A:W,VLOOKUP(P2940,'3-Productie normen'!$B$37:$C$59,2,FALSE),FALSE)))/VLOOKUP(B2940,'2-Kosten per locatie'!$A$11:$C$31,3,FALSE)</f>
        <v>0</v>
      </c>
      <c r="U2940" s="144">
        <f t="shared" si="233"/>
        <v>0</v>
      </c>
      <c r="V2940" s="145" t="str">
        <f>VLOOKUP(K2940,'3-Productie normen'!A:AG,29,FALSE)</f>
        <v>L</v>
      </c>
      <c r="W2940" s="145"/>
      <c r="X2940" s="146"/>
      <c r="Y2940" s="147">
        <f t="shared" si="234"/>
        <v>17092.899999999998</v>
      </c>
    </row>
    <row r="2941" spans="1:25" s="148" customFormat="1" ht="13.9" customHeight="1">
      <c r="A2941" s="137">
        <v>3795</v>
      </c>
      <c r="B2941" s="138" t="s">
        <v>3153</v>
      </c>
      <c r="C2941" s="138" t="s">
        <v>3154</v>
      </c>
      <c r="D2941" s="138"/>
      <c r="E2941" s="2">
        <v>0</v>
      </c>
      <c r="F2941" s="2" t="s">
        <v>422</v>
      </c>
      <c r="G2941" s="2" t="s">
        <v>3979</v>
      </c>
      <c r="H2941" s="2" t="s">
        <v>246</v>
      </c>
      <c r="I2941" s="139" t="s">
        <v>350</v>
      </c>
      <c r="J2941" s="139" t="s">
        <v>351</v>
      </c>
      <c r="K2941" s="139" t="s">
        <v>612</v>
      </c>
      <c r="L2941" s="139" t="s">
        <v>298</v>
      </c>
      <c r="M2941" s="140" t="s">
        <v>8160</v>
      </c>
      <c r="N2941" s="141">
        <v>83.31</v>
      </c>
      <c r="O2941" s="142">
        <f t="shared" si="230"/>
        <v>205</v>
      </c>
      <c r="P2941" s="2">
        <v>205</v>
      </c>
      <c r="Q2941" s="2"/>
      <c r="R2941" s="143" t="e">
        <f t="shared" si="231"/>
        <v>#DIV/0!</v>
      </c>
      <c r="S2941" s="143">
        <f t="shared" si="232"/>
        <v>0</v>
      </c>
      <c r="T2941" s="144">
        <f>IF(P2941="nio",0,IF(P2941&gt;0,VLOOKUP(K2941,'3-Productie normen'!A:W,VLOOKUP(P2941,'3-Productie normen'!$B$37:$C$59,2,FALSE),FALSE)))/VLOOKUP(B2941,'2-Kosten per locatie'!$A$11:$C$31,3,FALSE)</f>
        <v>0</v>
      </c>
      <c r="U2941" s="144">
        <f t="shared" si="233"/>
        <v>0</v>
      </c>
      <c r="V2941" s="145" t="str">
        <f>VLOOKUP(K2941,'3-Productie normen'!A:AG,29,FALSE)</f>
        <v>L</v>
      </c>
      <c r="W2941" s="145"/>
      <c r="X2941" s="146"/>
      <c r="Y2941" s="147">
        <f t="shared" si="234"/>
        <v>17078.55</v>
      </c>
    </row>
    <row r="2942" spans="1:25" s="148" customFormat="1" ht="13.9" customHeight="1">
      <c r="A2942" s="137">
        <v>3796</v>
      </c>
      <c r="B2942" s="138" t="s">
        <v>3153</v>
      </c>
      <c r="C2942" s="138" t="s">
        <v>3154</v>
      </c>
      <c r="D2942" s="138"/>
      <c r="E2942" s="2">
        <v>0</v>
      </c>
      <c r="F2942" s="2" t="s">
        <v>422</v>
      </c>
      <c r="G2942" s="2" t="s">
        <v>3980</v>
      </c>
      <c r="H2942" s="2" t="s">
        <v>246</v>
      </c>
      <c r="I2942" s="139" t="s">
        <v>277</v>
      </c>
      <c r="J2942" s="139" t="s">
        <v>277</v>
      </c>
      <c r="K2942" s="139" t="s">
        <v>478</v>
      </c>
      <c r="L2942" s="139" t="s">
        <v>1421</v>
      </c>
      <c r="M2942" s="140"/>
      <c r="N2942" s="141">
        <v>29.73</v>
      </c>
      <c r="O2942" s="142">
        <f t="shared" si="230"/>
        <v>123</v>
      </c>
      <c r="P2942" s="2">
        <v>123</v>
      </c>
      <c r="Q2942" s="2"/>
      <c r="R2942" s="143" t="e">
        <f t="shared" si="231"/>
        <v>#DIV/0!</v>
      </c>
      <c r="S2942" s="143">
        <f t="shared" si="232"/>
        <v>0</v>
      </c>
      <c r="T2942" s="144">
        <f>IF(P2942="nio",0,IF(P2942&gt;0,VLOOKUP(K2942,'3-Productie normen'!A:W,VLOOKUP(P2942,'3-Productie normen'!$B$37:$C$59,2,FALSE),FALSE)))/VLOOKUP(B2942,'2-Kosten per locatie'!$A$11:$C$31,3,FALSE)</f>
        <v>0</v>
      </c>
      <c r="U2942" s="144">
        <f t="shared" si="233"/>
        <v>0</v>
      </c>
      <c r="V2942" s="145" t="str">
        <f>VLOOKUP(K2942,'3-Productie normen'!A:AG,29,FALSE)</f>
        <v>B</v>
      </c>
      <c r="W2942" s="145"/>
      <c r="X2942" s="146"/>
      <c r="Y2942" s="147">
        <f t="shared" si="234"/>
        <v>3656.79</v>
      </c>
    </row>
    <row r="2943" spans="1:25" s="148" customFormat="1" ht="13.9" customHeight="1">
      <c r="A2943" s="137">
        <v>3797</v>
      </c>
      <c r="B2943" s="138" t="s">
        <v>3153</v>
      </c>
      <c r="C2943" s="138" t="s">
        <v>3154</v>
      </c>
      <c r="D2943" s="138"/>
      <c r="E2943" s="2">
        <v>0</v>
      </c>
      <c r="F2943" s="2" t="s">
        <v>422</v>
      </c>
      <c r="G2943" s="2" t="s">
        <v>3981</v>
      </c>
      <c r="H2943" s="2" t="s">
        <v>3982</v>
      </c>
      <c r="I2943" s="139" t="s">
        <v>267</v>
      </c>
      <c r="J2943" s="139" t="s">
        <v>267</v>
      </c>
      <c r="K2943" s="139" t="s">
        <v>267</v>
      </c>
      <c r="L2943" s="139" t="s">
        <v>298</v>
      </c>
      <c r="M2943" s="140" t="s">
        <v>8160</v>
      </c>
      <c r="N2943" s="141">
        <v>12.25</v>
      </c>
      <c r="O2943" s="142">
        <f t="shared" si="230"/>
        <v>2</v>
      </c>
      <c r="P2943" s="2">
        <v>2</v>
      </c>
      <c r="Q2943" s="2"/>
      <c r="R2943" s="143" t="e">
        <f t="shared" si="231"/>
        <v>#DIV/0!</v>
      </c>
      <c r="S2943" s="143">
        <f t="shared" si="232"/>
        <v>0</v>
      </c>
      <c r="T2943" s="144">
        <f>IF(P2943="nio",0,IF(P2943&gt;0,VLOOKUP(K2943,'3-Productie normen'!A:W,VLOOKUP(P2943,'3-Productie normen'!$B$37:$C$59,2,FALSE),FALSE)))/VLOOKUP(B2943,'2-Kosten per locatie'!$A$11:$C$31,3,FALSE)</f>
        <v>0</v>
      </c>
      <c r="U2943" s="144">
        <f t="shared" si="233"/>
        <v>0</v>
      </c>
      <c r="V2943" s="145" t="str">
        <f>VLOOKUP(K2943,'3-Productie normen'!A:AG,29,FALSE)</f>
        <v>V</v>
      </c>
      <c r="W2943" s="145"/>
      <c r="X2943" s="146"/>
      <c r="Y2943" s="147">
        <f t="shared" si="234"/>
        <v>24.5</v>
      </c>
    </row>
    <row r="2944" spans="1:25" s="148" customFormat="1" ht="13.9" customHeight="1">
      <c r="A2944" s="137">
        <v>3798</v>
      </c>
      <c r="B2944" s="138" t="s">
        <v>3153</v>
      </c>
      <c r="C2944" s="138" t="s">
        <v>3154</v>
      </c>
      <c r="D2944" s="138"/>
      <c r="E2944" s="2">
        <v>0</v>
      </c>
      <c r="F2944" s="2" t="s">
        <v>422</v>
      </c>
      <c r="G2944" s="2" t="s">
        <v>3983</v>
      </c>
      <c r="H2944" s="2" t="s">
        <v>246</v>
      </c>
      <c r="I2944" s="139" t="s">
        <v>350</v>
      </c>
      <c r="J2944" s="139" t="s">
        <v>351</v>
      </c>
      <c r="K2944" s="139" t="s">
        <v>612</v>
      </c>
      <c r="L2944" s="139" t="s">
        <v>298</v>
      </c>
      <c r="M2944" s="140" t="s">
        <v>8160</v>
      </c>
      <c r="N2944" s="141">
        <v>28.72</v>
      </c>
      <c r="O2944" s="142">
        <f t="shared" si="230"/>
        <v>205</v>
      </c>
      <c r="P2944" s="2">
        <v>205</v>
      </c>
      <c r="Q2944" s="2"/>
      <c r="R2944" s="143" t="e">
        <f t="shared" si="231"/>
        <v>#DIV/0!</v>
      </c>
      <c r="S2944" s="143">
        <f t="shared" si="232"/>
        <v>0</v>
      </c>
      <c r="T2944" s="144">
        <f>IF(P2944="nio",0,IF(P2944&gt;0,VLOOKUP(K2944,'3-Productie normen'!A:W,VLOOKUP(P2944,'3-Productie normen'!$B$37:$C$59,2,FALSE),FALSE)))/VLOOKUP(B2944,'2-Kosten per locatie'!$A$11:$C$31,3,FALSE)</f>
        <v>0</v>
      </c>
      <c r="U2944" s="144">
        <f t="shared" si="233"/>
        <v>0</v>
      </c>
      <c r="V2944" s="145" t="str">
        <f>VLOOKUP(K2944,'3-Productie normen'!A:AG,29,FALSE)</f>
        <v>L</v>
      </c>
      <c r="W2944" s="145"/>
      <c r="X2944" s="146"/>
      <c r="Y2944" s="147">
        <f t="shared" si="234"/>
        <v>5887.5999999999995</v>
      </c>
    </row>
    <row r="2945" spans="1:25" s="148" customFormat="1" ht="13.9" customHeight="1">
      <c r="A2945" s="137">
        <v>3799</v>
      </c>
      <c r="B2945" s="138" t="s">
        <v>3153</v>
      </c>
      <c r="C2945" s="138" t="s">
        <v>3154</v>
      </c>
      <c r="D2945" s="138"/>
      <c r="E2945" s="2">
        <v>0</v>
      </c>
      <c r="F2945" s="2" t="s">
        <v>422</v>
      </c>
      <c r="G2945" s="2" t="s">
        <v>3984</v>
      </c>
      <c r="H2945" s="2" t="s">
        <v>3985</v>
      </c>
      <c r="I2945" s="139" t="s">
        <v>350</v>
      </c>
      <c r="J2945" s="139" t="s">
        <v>351</v>
      </c>
      <c r="K2945" s="139" t="s">
        <v>612</v>
      </c>
      <c r="L2945" s="139" t="s">
        <v>298</v>
      </c>
      <c r="M2945" s="140" t="s">
        <v>8160</v>
      </c>
      <c r="N2945" s="141">
        <v>71.37</v>
      </c>
      <c r="O2945" s="142">
        <f t="shared" si="230"/>
        <v>205</v>
      </c>
      <c r="P2945" s="2">
        <v>205</v>
      </c>
      <c r="Q2945" s="2"/>
      <c r="R2945" s="143" t="e">
        <f t="shared" si="231"/>
        <v>#DIV/0!</v>
      </c>
      <c r="S2945" s="143">
        <f t="shared" si="232"/>
        <v>0</v>
      </c>
      <c r="T2945" s="144">
        <f>IF(P2945="nio",0,IF(P2945&gt;0,VLOOKUP(K2945,'3-Productie normen'!A:W,VLOOKUP(P2945,'3-Productie normen'!$B$37:$C$59,2,FALSE),FALSE)))/VLOOKUP(B2945,'2-Kosten per locatie'!$A$11:$C$31,3,FALSE)</f>
        <v>0</v>
      </c>
      <c r="U2945" s="144">
        <f t="shared" si="233"/>
        <v>0</v>
      </c>
      <c r="V2945" s="145" t="str">
        <f>VLOOKUP(K2945,'3-Productie normen'!A:AG,29,FALSE)</f>
        <v>L</v>
      </c>
      <c r="W2945" s="145"/>
      <c r="X2945" s="146"/>
      <c r="Y2945" s="147">
        <f t="shared" si="234"/>
        <v>14630.85</v>
      </c>
    </row>
    <row r="2946" spans="1:25" s="148" customFormat="1" ht="13.9" customHeight="1">
      <c r="A2946" s="137">
        <v>3800</v>
      </c>
      <c r="B2946" s="138" t="s">
        <v>3153</v>
      </c>
      <c r="C2946" s="138" t="s">
        <v>3154</v>
      </c>
      <c r="D2946" s="138"/>
      <c r="E2946" s="2">
        <v>0</v>
      </c>
      <c r="F2946" s="2" t="s">
        <v>422</v>
      </c>
      <c r="G2946" s="2" t="s">
        <v>3986</v>
      </c>
      <c r="H2946" s="2" t="s">
        <v>3987</v>
      </c>
      <c r="I2946" s="139" t="s">
        <v>277</v>
      </c>
      <c r="J2946" s="139" t="s">
        <v>277</v>
      </c>
      <c r="K2946" s="139" t="s">
        <v>478</v>
      </c>
      <c r="L2946" s="139" t="s">
        <v>298</v>
      </c>
      <c r="M2946" s="140" t="s">
        <v>8160</v>
      </c>
      <c r="N2946" s="141">
        <v>19.14</v>
      </c>
      <c r="O2946" s="142">
        <f t="shared" si="230"/>
        <v>123</v>
      </c>
      <c r="P2946" s="2">
        <v>123</v>
      </c>
      <c r="Q2946" s="2"/>
      <c r="R2946" s="143" t="e">
        <f t="shared" si="231"/>
        <v>#DIV/0!</v>
      </c>
      <c r="S2946" s="143">
        <f t="shared" si="232"/>
        <v>0</v>
      </c>
      <c r="T2946" s="144">
        <f>IF(P2946="nio",0,IF(P2946&gt;0,VLOOKUP(K2946,'3-Productie normen'!A:W,VLOOKUP(P2946,'3-Productie normen'!$B$37:$C$59,2,FALSE),FALSE)))/VLOOKUP(B2946,'2-Kosten per locatie'!$A$11:$C$31,3,FALSE)</f>
        <v>0</v>
      </c>
      <c r="U2946" s="144">
        <f t="shared" si="233"/>
        <v>0</v>
      </c>
      <c r="V2946" s="145" t="str">
        <f>VLOOKUP(K2946,'3-Productie normen'!A:AG,29,FALSE)</f>
        <v>B</v>
      </c>
      <c r="W2946" s="145"/>
      <c r="X2946" s="146"/>
      <c r="Y2946" s="147">
        <f t="shared" si="234"/>
        <v>2354.2200000000003</v>
      </c>
    </row>
    <row r="2947" spans="1:25" s="148" customFormat="1" ht="13.9" customHeight="1">
      <c r="A2947" s="137">
        <v>3801</v>
      </c>
      <c r="B2947" s="138" t="s">
        <v>3153</v>
      </c>
      <c r="C2947" s="138" t="s">
        <v>3154</v>
      </c>
      <c r="D2947" s="138"/>
      <c r="E2947" s="2">
        <v>0</v>
      </c>
      <c r="F2947" s="2" t="s">
        <v>422</v>
      </c>
      <c r="G2947" s="2" t="s">
        <v>3988</v>
      </c>
      <c r="H2947" s="2" t="s">
        <v>3989</v>
      </c>
      <c r="I2947" s="139" t="s">
        <v>350</v>
      </c>
      <c r="J2947" s="139" t="s">
        <v>836</v>
      </c>
      <c r="K2947" s="139" t="s">
        <v>612</v>
      </c>
      <c r="L2947" s="139" t="s">
        <v>298</v>
      </c>
      <c r="M2947" s="140" t="s">
        <v>8160</v>
      </c>
      <c r="N2947" s="141">
        <v>71.37</v>
      </c>
      <c r="O2947" s="142">
        <f t="shared" si="230"/>
        <v>205</v>
      </c>
      <c r="P2947" s="2">
        <v>205</v>
      </c>
      <c r="Q2947" s="2"/>
      <c r="R2947" s="143" t="e">
        <f t="shared" si="231"/>
        <v>#DIV/0!</v>
      </c>
      <c r="S2947" s="143">
        <f t="shared" si="232"/>
        <v>0</v>
      </c>
      <c r="T2947" s="144">
        <f>IF(P2947="nio",0,IF(P2947&gt;0,VLOOKUP(K2947,'3-Productie normen'!A:W,VLOOKUP(P2947,'3-Productie normen'!$B$37:$C$59,2,FALSE),FALSE)))/VLOOKUP(B2947,'2-Kosten per locatie'!$A$11:$C$31,3,FALSE)</f>
        <v>0</v>
      </c>
      <c r="U2947" s="144">
        <f t="shared" si="233"/>
        <v>0</v>
      </c>
      <c r="V2947" s="145" t="str">
        <f>VLOOKUP(K2947,'3-Productie normen'!A:AG,29,FALSE)</f>
        <v>L</v>
      </c>
      <c r="W2947" s="145"/>
      <c r="X2947" s="146"/>
      <c r="Y2947" s="147">
        <f t="shared" si="234"/>
        <v>14630.85</v>
      </c>
    </row>
    <row r="2948" spans="1:25" s="148" customFormat="1" ht="13.9" customHeight="1">
      <c r="A2948" s="137">
        <v>3802</v>
      </c>
      <c r="B2948" s="138" t="s">
        <v>3153</v>
      </c>
      <c r="C2948" s="138" t="s">
        <v>3154</v>
      </c>
      <c r="D2948" s="138"/>
      <c r="E2948" s="2">
        <v>0</v>
      </c>
      <c r="F2948" s="2" t="s">
        <v>422</v>
      </c>
      <c r="G2948" s="2" t="s">
        <v>3990</v>
      </c>
      <c r="H2948" s="2" t="s">
        <v>3991</v>
      </c>
      <c r="I2948" s="139" t="s">
        <v>350</v>
      </c>
      <c r="J2948" s="139" t="s">
        <v>351</v>
      </c>
      <c r="K2948" s="139" t="s">
        <v>612</v>
      </c>
      <c r="L2948" s="139" t="s">
        <v>298</v>
      </c>
      <c r="M2948" s="140" t="s">
        <v>8160</v>
      </c>
      <c r="N2948" s="141">
        <v>59.36</v>
      </c>
      <c r="O2948" s="142">
        <f t="shared" si="230"/>
        <v>205</v>
      </c>
      <c r="P2948" s="2">
        <v>205</v>
      </c>
      <c r="Q2948" s="2"/>
      <c r="R2948" s="143" t="e">
        <f t="shared" si="231"/>
        <v>#DIV/0!</v>
      </c>
      <c r="S2948" s="143">
        <f t="shared" si="232"/>
        <v>0</v>
      </c>
      <c r="T2948" s="144">
        <f>IF(P2948="nio",0,IF(P2948&gt;0,VLOOKUP(K2948,'3-Productie normen'!A:W,VLOOKUP(P2948,'3-Productie normen'!$B$37:$C$59,2,FALSE),FALSE)))/VLOOKUP(B2948,'2-Kosten per locatie'!$A$11:$C$31,3,FALSE)</f>
        <v>0</v>
      </c>
      <c r="U2948" s="144">
        <f t="shared" si="233"/>
        <v>0</v>
      </c>
      <c r="V2948" s="145" t="str">
        <f>VLOOKUP(K2948,'3-Productie normen'!A:AG,29,FALSE)</f>
        <v>L</v>
      </c>
      <c r="W2948" s="145"/>
      <c r="X2948" s="146"/>
      <c r="Y2948" s="147">
        <f t="shared" si="234"/>
        <v>12168.8</v>
      </c>
    </row>
    <row r="2949" spans="1:25" s="148" customFormat="1" ht="13.9" customHeight="1">
      <c r="A2949" s="137">
        <v>3803</v>
      </c>
      <c r="B2949" s="138" t="s">
        <v>3153</v>
      </c>
      <c r="C2949" s="138" t="s">
        <v>3154</v>
      </c>
      <c r="D2949" s="138"/>
      <c r="E2949" s="2">
        <v>0</v>
      </c>
      <c r="F2949" s="2" t="s">
        <v>422</v>
      </c>
      <c r="G2949" s="2" t="s">
        <v>3992</v>
      </c>
      <c r="H2949" s="2" t="s">
        <v>3993</v>
      </c>
      <c r="I2949" s="139" t="s">
        <v>350</v>
      </c>
      <c r="J2949" s="139" t="s">
        <v>351</v>
      </c>
      <c r="K2949" s="139" t="s">
        <v>612</v>
      </c>
      <c r="L2949" s="139" t="s">
        <v>298</v>
      </c>
      <c r="M2949" s="140" t="s">
        <v>8160</v>
      </c>
      <c r="N2949" s="141">
        <v>59.36</v>
      </c>
      <c r="O2949" s="142">
        <f t="shared" si="230"/>
        <v>205</v>
      </c>
      <c r="P2949" s="2">
        <v>205</v>
      </c>
      <c r="Q2949" s="2"/>
      <c r="R2949" s="143" t="e">
        <f t="shared" si="231"/>
        <v>#DIV/0!</v>
      </c>
      <c r="S2949" s="143">
        <f t="shared" si="232"/>
        <v>0</v>
      </c>
      <c r="T2949" s="144">
        <f>IF(P2949="nio",0,IF(P2949&gt;0,VLOOKUP(K2949,'3-Productie normen'!A:W,VLOOKUP(P2949,'3-Productie normen'!$B$37:$C$59,2,FALSE),FALSE)))/VLOOKUP(B2949,'2-Kosten per locatie'!$A$11:$C$31,3,FALSE)</f>
        <v>0</v>
      </c>
      <c r="U2949" s="144">
        <f t="shared" si="233"/>
        <v>0</v>
      </c>
      <c r="V2949" s="145" t="str">
        <f>VLOOKUP(K2949,'3-Productie normen'!A:AG,29,FALSE)</f>
        <v>L</v>
      </c>
      <c r="W2949" s="145"/>
      <c r="X2949" s="146"/>
      <c r="Y2949" s="147">
        <f t="shared" si="234"/>
        <v>12168.8</v>
      </c>
    </row>
    <row r="2950" spans="1:25" s="148" customFormat="1" ht="13.9" customHeight="1">
      <c r="A2950" s="137">
        <v>3804</v>
      </c>
      <c r="B2950" s="138" t="s">
        <v>3153</v>
      </c>
      <c r="C2950" s="138" t="s">
        <v>3154</v>
      </c>
      <c r="D2950" s="138"/>
      <c r="E2950" s="2">
        <v>0</v>
      </c>
      <c r="F2950" s="2" t="s">
        <v>422</v>
      </c>
      <c r="G2950" s="2" t="s">
        <v>3994</v>
      </c>
      <c r="H2950" s="2" t="s">
        <v>3995</v>
      </c>
      <c r="I2950" s="139" t="s">
        <v>350</v>
      </c>
      <c r="J2950" s="139" t="s">
        <v>351</v>
      </c>
      <c r="K2950" s="139" t="s">
        <v>612</v>
      </c>
      <c r="L2950" s="139" t="s">
        <v>298</v>
      </c>
      <c r="M2950" s="140" t="s">
        <v>8160</v>
      </c>
      <c r="N2950" s="141">
        <v>58.5</v>
      </c>
      <c r="O2950" s="142">
        <f t="shared" si="230"/>
        <v>205</v>
      </c>
      <c r="P2950" s="2">
        <v>205</v>
      </c>
      <c r="Q2950" s="2"/>
      <c r="R2950" s="143" t="e">
        <f t="shared" si="231"/>
        <v>#DIV/0!</v>
      </c>
      <c r="S2950" s="143">
        <f t="shared" si="232"/>
        <v>0</v>
      </c>
      <c r="T2950" s="144">
        <f>IF(P2950="nio",0,IF(P2950&gt;0,VLOOKUP(K2950,'3-Productie normen'!A:W,VLOOKUP(P2950,'3-Productie normen'!$B$37:$C$59,2,FALSE),FALSE)))/VLOOKUP(B2950,'2-Kosten per locatie'!$A$11:$C$31,3,FALSE)</f>
        <v>0</v>
      </c>
      <c r="U2950" s="144">
        <f t="shared" si="233"/>
        <v>0</v>
      </c>
      <c r="V2950" s="145" t="str">
        <f>VLOOKUP(K2950,'3-Productie normen'!A:AG,29,FALSE)</f>
        <v>L</v>
      </c>
      <c r="W2950" s="145"/>
      <c r="X2950" s="146"/>
      <c r="Y2950" s="147">
        <f t="shared" si="234"/>
        <v>11992.5</v>
      </c>
    </row>
    <row r="2951" spans="1:25" s="148" customFormat="1" ht="13.9" customHeight="1">
      <c r="A2951" s="137">
        <v>3805</v>
      </c>
      <c r="B2951" s="138" t="s">
        <v>3153</v>
      </c>
      <c r="C2951" s="138" t="s">
        <v>3154</v>
      </c>
      <c r="D2951" s="138"/>
      <c r="E2951" s="2">
        <v>0</v>
      </c>
      <c r="F2951" s="2" t="s">
        <v>746</v>
      </c>
      <c r="G2951" s="2" t="s">
        <v>3996</v>
      </c>
      <c r="H2951" s="2" t="s">
        <v>246</v>
      </c>
      <c r="I2951" s="139" t="s">
        <v>247</v>
      </c>
      <c r="J2951" s="139" t="s">
        <v>56</v>
      </c>
      <c r="K2951" s="139" t="s">
        <v>248</v>
      </c>
      <c r="L2951" s="139" t="s">
        <v>298</v>
      </c>
      <c r="M2951" s="140" t="s">
        <v>8160</v>
      </c>
      <c r="N2951" s="141">
        <v>47.93</v>
      </c>
      <c r="O2951" s="142">
        <f t="shared" si="230"/>
        <v>205</v>
      </c>
      <c r="P2951" s="2">
        <v>205</v>
      </c>
      <c r="Q2951" s="2"/>
      <c r="R2951" s="143" t="e">
        <f t="shared" si="231"/>
        <v>#DIV/0!</v>
      </c>
      <c r="S2951" s="143">
        <f t="shared" si="232"/>
        <v>0</v>
      </c>
      <c r="T2951" s="144">
        <f>IF(P2951="nio",0,IF(P2951&gt;0,VLOOKUP(K2951,'3-Productie normen'!A:W,VLOOKUP(P2951,'3-Productie normen'!$B$37:$C$59,2,FALSE),FALSE)))/VLOOKUP(B2951,'2-Kosten per locatie'!$A$11:$C$31,3,FALSE)</f>
        <v>0</v>
      </c>
      <c r="U2951" s="144">
        <f t="shared" si="233"/>
        <v>0</v>
      </c>
      <c r="V2951" s="145" t="str">
        <f>VLOOKUP(K2951,'3-Productie normen'!A:AG,29,FALSE)</f>
        <v>V</v>
      </c>
      <c r="W2951" s="145"/>
      <c r="X2951" s="146"/>
      <c r="Y2951" s="147">
        <f t="shared" si="234"/>
        <v>9825.65</v>
      </c>
    </row>
    <row r="2952" spans="1:25" s="148" customFormat="1" ht="13.9" customHeight="1">
      <c r="A2952" s="137">
        <v>3806</v>
      </c>
      <c r="B2952" s="138" t="s">
        <v>3153</v>
      </c>
      <c r="C2952" s="138" t="s">
        <v>3154</v>
      </c>
      <c r="D2952" s="138"/>
      <c r="E2952" s="2">
        <v>0</v>
      </c>
      <c r="F2952" s="2" t="s">
        <v>746</v>
      </c>
      <c r="G2952" s="2" t="s">
        <v>3997</v>
      </c>
      <c r="H2952" s="2" t="s">
        <v>246</v>
      </c>
      <c r="I2952" s="139" t="s">
        <v>247</v>
      </c>
      <c r="J2952" s="139" t="s">
        <v>57</v>
      </c>
      <c r="K2952" s="139" t="s">
        <v>259</v>
      </c>
      <c r="L2952" s="139" t="s">
        <v>246</v>
      </c>
      <c r="M2952" s="140"/>
      <c r="N2952" s="141">
        <v>3.32</v>
      </c>
      <c r="O2952" s="142">
        <f t="shared" si="230"/>
        <v>0</v>
      </c>
      <c r="P2952" s="2" t="s">
        <v>477</v>
      </c>
      <c r="Q2952" s="2"/>
      <c r="R2952" s="143">
        <f t="shared" si="231"/>
        <v>0</v>
      </c>
      <c r="S2952" s="143">
        <f t="shared" si="232"/>
        <v>0</v>
      </c>
      <c r="T2952" s="144">
        <f>IF(P2952="nio",0,IF(P2952&gt;0,VLOOKUP(K2952,'3-Productie normen'!A:W,VLOOKUP(P2952,'3-Productie normen'!$B$37:$C$59,2,FALSE),FALSE)))/VLOOKUP(B2952,'2-Kosten per locatie'!$A$11:$C$31,3,FALSE)</f>
        <v>0</v>
      </c>
      <c r="U2952" s="144">
        <f t="shared" si="233"/>
        <v>0</v>
      </c>
      <c r="V2952" s="145">
        <f>VLOOKUP(K2952,'3-Productie normen'!A:AG,29,FALSE)</f>
        <v>0</v>
      </c>
      <c r="W2952" s="145"/>
      <c r="X2952" s="146"/>
      <c r="Y2952" s="147">
        <f t="shared" si="234"/>
        <v>0</v>
      </c>
    </row>
    <row r="2953" spans="1:25" s="148" customFormat="1" ht="13.9" customHeight="1">
      <c r="A2953" s="137">
        <v>3807</v>
      </c>
      <c r="B2953" s="138" t="s">
        <v>3153</v>
      </c>
      <c r="C2953" s="138" t="s">
        <v>3154</v>
      </c>
      <c r="D2953" s="138"/>
      <c r="E2953" s="2">
        <v>0</v>
      </c>
      <c r="F2953" s="2" t="s">
        <v>746</v>
      </c>
      <c r="G2953" s="2" t="s">
        <v>3998</v>
      </c>
      <c r="H2953" s="2" t="s">
        <v>246</v>
      </c>
      <c r="I2953" s="139" t="s">
        <v>247</v>
      </c>
      <c r="J2953" s="139" t="s">
        <v>56</v>
      </c>
      <c r="K2953" s="139" t="s">
        <v>248</v>
      </c>
      <c r="L2953" s="139" t="s">
        <v>298</v>
      </c>
      <c r="M2953" s="140" t="s">
        <v>8160</v>
      </c>
      <c r="N2953" s="141">
        <v>21.06</v>
      </c>
      <c r="O2953" s="142">
        <f t="shared" si="230"/>
        <v>205</v>
      </c>
      <c r="P2953" s="2">
        <v>205</v>
      </c>
      <c r="Q2953" s="2"/>
      <c r="R2953" s="143" t="e">
        <f t="shared" si="231"/>
        <v>#DIV/0!</v>
      </c>
      <c r="S2953" s="143">
        <f t="shared" si="232"/>
        <v>0</v>
      </c>
      <c r="T2953" s="144">
        <f>IF(P2953="nio",0,IF(P2953&gt;0,VLOOKUP(K2953,'3-Productie normen'!A:W,VLOOKUP(P2953,'3-Productie normen'!$B$37:$C$59,2,FALSE),FALSE)))/VLOOKUP(B2953,'2-Kosten per locatie'!$A$11:$C$31,3,FALSE)</f>
        <v>0</v>
      </c>
      <c r="U2953" s="144">
        <f t="shared" si="233"/>
        <v>0</v>
      </c>
      <c r="V2953" s="145" t="str">
        <f>VLOOKUP(K2953,'3-Productie normen'!A:AG,29,FALSE)</f>
        <v>V</v>
      </c>
      <c r="W2953" s="145"/>
      <c r="X2953" s="146"/>
      <c r="Y2953" s="147">
        <f t="shared" si="234"/>
        <v>4317.3</v>
      </c>
    </row>
    <row r="2954" spans="1:25" s="148" customFormat="1" ht="13.9" customHeight="1">
      <c r="A2954" s="137">
        <v>3808</v>
      </c>
      <c r="B2954" s="138" t="s">
        <v>3153</v>
      </c>
      <c r="C2954" s="138" t="s">
        <v>3154</v>
      </c>
      <c r="D2954" s="138"/>
      <c r="E2954" s="2">
        <v>0</v>
      </c>
      <c r="F2954" s="2" t="s">
        <v>746</v>
      </c>
      <c r="G2954" s="2" t="s">
        <v>3999</v>
      </c>
      <c r="H2954" s="2" t="s">
        <v>246</v>
      </c>
      <c r="I2954" s="139" t="s">
        <v>252</v>
      </c>
      <c r="J2954" s="139" t="s">
        <v>253</v>
      </c>
      <c r="K2954" s="139" t="s">
        <v>4571</v>
      </c>
      <c r="L2954" s="139" t="s">
        <v>3150</v>
      </c>
      <c r="M2954" s="140" t="s">
        <v>8160</v>
      </c>
      <c r="N2954" s="141">
        <v>61.39</v>
      </c>
      <c r="O2954" s="142">
        <f t="shared" si="230"/>
        <v>205</v>
      </c>
      <c r="P2954" s="2">
        <v>205</v>
      </c>
      <c r="Q2954" s="2"/>
      <c r="R2954" s="143" t="e">
        <f t="shared" si="231"/>
        <v>#DIV/0!</v>
      </c>
      <c r="S2954" s="143">
        <f t="shared" si="232"/>
        <v>0</v>
      </c>
      <c r="T2954" s="144">
        <f>IF(P2954="nio",0,IF(P2954&gt;0,VLOOKUP(K2954,'3-Productie normen'!A:W,VLOOKUP(P2954,'3-Productie normen'!$B$37:$C$59,2,FALSE),FALSE)))/VLOOKUP(B2954,'2-Kosten per locatie'!$A$11:$C$31,3,FALSE)</f>
        <v>0</v>
      </c>
      <c r="U2954" s="144">
        <f t="shared" si="233"/>
        <v>0</v>
      </c>
      <c r="V2954" s="145" t="str">
        <f>VLOOKUP(K2954,'3-Productie normen'!A:AG,29,FALSE)</f>
        <v>V</v>
      </c>
      <c r="W2954" s="145"/>
      <c r="X2954" s="146"/>
      <c r="Y2954" s="147">
        <f t="shared" si="234"/>
        <v>12584.95</v>
      </c>
    </row>
    <row r="2955" spans="1:25" s="148" customFormat="1" ht="13.9" customHeight="1">
      <c r="A2955" s="137">
        <v>3809</v>
      </c>
      <c r="B2955" s="138" t="s">
        <v>3153</v>
      </c>
      <c r="C2955" s="138" t="s">
        <v>3154</v>
      </c>
      <c r="D2955" s="138"/>
      <c r="E2955" s="2">
        <v>0</v>
      </c>
      <c r="F2955" s="2" t="s">
        <v>746</v>
      </c>
      <c r="G2955" s="2" t="s">
        <v>4000</v>
      </c>
      <c r="H2955" s="2" t="s">
        <v>246</v>
      </c>
      <c r="I2955" s="139" t="s">
        <v>252</v>
      </c>
      <c r="J2955" s="139" t="s">
        <v>253</v>
      </c>
      <c r="K2955" s="139" t="s">
        <v>4571</v>
      </c>
      <c r="L2955" s="139" t="s">
        <v>3150</v>
      </c>
      <c r="M2955" s="140" t="s">
        <v>8160</v>
      </c>
      <c r="N2955" s="141">
        <v>20.5</v>
      </c>
      <c r="O2955" s="142">
        <f t="shared" si="230"/>
        <v>205</v>
      </c>
      <c r="P2955" s="2">
        <v>205</v>
      </c>
      <c r="Q2955" s="2"/>
      <c r="R2955" s="143" t="e">
        <f t="shared" si="231"/>
        <v>#DIV/0!</v>
      </c>
      <c r="S2955" s="143">
        <f t="shared" si="232"/>
        <v>0</v>
      </c>
      <c r="T2955" s="144">
        <f>IF(P2955="nio",0,IF(P2955&gt;0,VLOOKUP(K2955,'3-Productie normen'!A:W,VLOOKUP(P2955,'3-Productie normen'!$B$37:$C$59,2,FALSE),FALSE)))/VLOOKUP(B2955,'2-Kosten per locatie'!$A$11:$C$31,3,FALSE)</f>
        <v>0</v>
      </c>
      <c r="U2955" s="144">
        <f t="shared" si="233"/>
        <v>0</v>
      </c>
      <c r="V2955" s="145" t="str">
        <f>VLOOKUP(K2955,'3-Productie normen'!A:AG,29,FALSE)</f>
        <v>V</v>
      </c>
      <c r="W2955" s="145"/>
      <c r="X2955" s="146"/>
      <c r="Y2955" s="147">
        <f t="shared" si="234"/>
        <v>4202.5</v>
      </c>
    </row>
    <row r="2956" spans="1:25" s="148" customFormat="1" ht="13.9" customHeight="1">
      <c r="A2956" s="137">
        <v>3810</v>
      </c>
      <c r="B2956" s="138" t="s">
        <v>3153</v>
      </c>
      <c r="C2956" s="138" t="s">
        <v>3154</v>
      </c>
      <c r="D2956" s="138"/>
      <c r="E2956" s="2">
        <v>0</v>
      </c>
      <c r="F2956" s="2" t="s">
        <v>746</v>
      </c>
      <c r="G2956" s="2" t="s">
        <v>4001</v>
      </c>
      <c r="H2956" s="2" t="s">
        <v>246</v>
      </c>
      <c r="I2956" s="139" t="s">
        <v>252</v>
      </c>
      <c r="J2956" s="139" t="s">
        <v>253</v>
      </c>
      <c r="K2956" s="139" t="s">
        <v>4571</v>
      </c>
      <c r="L2956" s="139" t="s">
        <v>3150</v>
      </c>
      <c r="M2956" s="140" t="s">
        <v>8160</v>
      </c>
      <c r="N2956" s="141">
        <v>30.98</v>
      </c>
      <c r="O2956" s="142">
        <f t="shared" si="230"/>
        <v>205</v>
      </c>
      <c r="P2956" s="2">
        <v>205</v>
      </c>
      <c r="Q2956" s="2"/>
      <c r="R2956" s="143" t="e">
        <f t="shared" si="231"/>
        <v>#DIV/0!</v>
      </c>
      <c r="S2956" s="143">
        <f t="shared" si="232"/>
        <v>0</v>
      </c>
      <c r="T2956" s="144">
        <f>IF(P2956="nio",0,IF(P2956&gt;0,VLOOKUP(K2956,'3-Productie normen'!A:W,VLOOKUP(P2956,'3-Productie normen'!$B$37:$C$59,2,FALSE),FALSE)))/VLOOKUP(B2956,'2-Kosten per locatie'!$A$11:$C$31,3,FALSE)</f>
        <v>0</v>
      </c>
      <c r="U2956" s="144">
        <f t="shared" si="233"/>
        <v>0</v>
      </c>
      <c r="V2956" s="145" t="str">
        <f>VLOOKUP(K2956,'3-Productie normen'!A:AG,29,FALSE)</f>
        <v>V</v>
      </c>
      <c r="W2956" s="145"/>
      <c r="X2956" s="146"/>
      <c r="Y2956" s="147">
        <f t="shared" si="234"/>
        <v>6350.9</v>
      </c>
    </row>
    <row r="2957" spans="1:25" s="148" customFormat="1" ht="13.9" customHeight="1">
      <c r="A2957" s="137">
        <v>3811</v>
      </c>
      <c r="B2957" s="138" t="s">
        <v>3153</v>
      </c>
      <c r="C2957" s="138" t="s">
        <v>3154</v>
      </c>
      <c r="D2957" s="138"/>
      <c r="E2957" s="2">
        <v>0</v>
      </c>
      <c r="F2957" s="2" t="s">
        <v>746</v>
      </c>
      <c r="G2957" s="2" t="s">
        <v>4002</v>
      </c>
      <c r="H2957" s="2" t="s">
        <v>246</v>
      </c>
      <c r="I2957" s="139" t="s">
        <v>257</v>
      </c>
      <c r="J2957" s="139" t="s">
        <v>258</v>
      </c>
      <c r="K2957" s="139" t="s">
        <v>259</v>
      </c>
      <c r="L2957" s="139" t="s">
        <v>249</v>
      </c>
      <c r="M2957" s="140"/>
      <c r="N2957" s="141">
        <v>23.34</v>
      </c>
      <c r="O2957" s="142">
        <f t="shared" si="230"/>
        <v>0</v>
      </c>
      <c r="P2957" s="2" t="s">
        <v>477</v>
      </c>
      <c r="Q2957" s="2"/>
      <c r="R2957" s="143">
        <f t="shared" si="231"/>
        <v>0</v>
      </c>
      <c r="S2957" s="143">
        <f t="shared" si="232"/>
        <v>0</v>
      </c>
      <c r="T2957" s="144">
        <f>IF(P2957="nio",0,IF(P2957&gt;0,VLOOKUP(K2957,'3-Productie normen'!A:W,VLOOKUP(P2957,'3-Productie normen'!$B$37:$C$59,2,FALSE),FALSE)))/VLOOKUP(B2957,'2-Kosten per locatie'!$A$11:$C$31,3,FALSE)</f>
        <v>0</v>
      </c>
      <c r="U2957" s="144">
        <f t="shared" si="233"/>
        <v>0</v>
      </c>
      <c r="V2957" s="145">
        <f>VLOOKUP(K2957,'3-Productie normen'!A:AG,29,FALSE)</f>
        <v>0</v>
      </c>
      <c r="W2957" s="145"/>
      <c r="X2957" s="146"/>
      <c r="Y2957" s="147">
        <f t="shared" si="234"/>
        <v>0</v>
      </c>
    </row>
    <row r="2958" spans="1:25" s="148" customFormat="1" ht="13.9" customHeight="1">
      <c r="A2958" s="137">
        <v>3812</v>
      </c>
      <c r="B2958" s="138" t="s">
        <v>3153</v>
      </c>
      <c r="C2958" s="138" t="s">
        <v>3154</v>
      </c>
      <c r="D2958" s="138"/>
      <c r="E2958" s="2">
        <v>0</v>
      </c>
      <c r="F2958" s="2" t="s">
        <v>746</v>
      </c>
      <c r="G2958" s="2" t="s">
        <v>4003</v>
      </c>
      <c r="H2958" s="2" t="s">
        <v>246</v>
      </c>
      <c r="I2958" s="139" t="s">
        <v>257</v>
      </c>
      <c r="J2958" s="139" t="s">
        <v>3149</v>
      </c>
      <c r="K2958" s="139" t="s">
        <v>259</v>
      </c>
      <c r="L2958" s="139" t="s">
        <v>249</v>
      </c>
      <c r="M2958" s="140"/>
      <c r="N2958" s="141">
        <v>2.31</v>
      </c>
      <c r="O2958" s="142">
        <f t="shared" si="230"/>
        <v>0</v>
      </c>
      <c r="P2958" s="2" t="s">
        <v>477</v>
      </c>
      <c r="Q2958" s="2"/>
      <c r="R2958" s="143">
        <f t="shared" si="231"/>
        <v>0</v>
      </c>
      <c r="S2958" s="143">
        <f t="shared" si="232"/>
        <v>0</v>
      </c>
      <c r="T2958" s="144">
        <f>IF(P2958="nio",0,IF(P2958&gt;0,VLOOKUP(K2958,'3-Productie normen'!A:W,VLOOKUP(P2958,'3-Productie normen'!$B$37:$C$59,2,FALSE),FALSE)))/VLOOKUP(B2958,'2-Kosten per locatie'!$A$11:$C$31,3,FALSE)</f>
        <v>0</v>
      </c>
      <c r="U2958" s="144">
        <f t="shared" si="233"/>
        <v>0</v>
      </c>
      <c r="V2958" s="145">
        <f>VLOOKUP(K2958,'3-Productie normen'!A:AG,29,FALSE)</f>
        <v>0</v>
      </c>
      <c r="W2958" s="145"/>
      <c r="X2958" s="146"/>
      <c r="Y2958" s="147">
        <f t="shared" si="234"/>
        <v>0</v>
      </c>
    </row>
    <row r="2959" spans="1:25" s="148" customFormat="1" ht="13.9" customHeight="1">
      <c r="A2959" s="137">
        <v>3813</v>
      </c>
      <c r="B2959" s="138" t="s">
        <v>3153</v>
      </c>
      <c r="C2959" s="138" t="s">
        <v>3154</v>
      </c>
      <c r="D2959" s="138"/>
      <c r="E2959" s="2">
        <v>0</v>
      </c>
      <c r="F2959" s="2" t="s">
        <v>746</v>
      </c>
      <c r="G2959" s="2" t="s">
        <v>4004</v>
      </c>
      <c r="H2959" s="2" t="s">
        <v>246</v>
      </c>
      <c r="I2959" s="139" t="s">
        <v>257</v>
      </c>
      <c r="J2959" s="139" t="s">
        <v>318</v>
      </c>
      <c r="K2959" s="139" t="s">
        <v>259</v>
      </c>
      <c r="L2959" s="139" t="s">
        <v>246</v>
      </c>
      <c r="M2959" s="140"/>
      <c r="N2959" s="141">
        <v>0.41</v>
      </c>
      <c r="O2959" s="142">
        <f t="shared" si="230"/>
        <v>0</v>
      </c>
      <c r="P2959" s="2" t="s">
        <v>477</v>
      </c>
      <c r="Q2959" s="2"/>
      <c r="R2959" s="143">
        <f t="shared" si="231"/>
        <v>0</v>
      </c>
      <c r="S2959" s="143">
        <f t="shared" si="232"/>
        <v>0</v>
      </c>
      <c r="T2959" s="144">
        <f>IF(P2959="nio",0,IF(P2959&gt;0,VLOOKUP(K2959,'3-Productie normen'!A:W,VLOOKUP(P2959,'3-Productie normen'!$B$37:$C$59,2,FALSE),FALSE)))/VLOOKUP(B2959,'2-Kosten per locatie'!$A$11:$C$31,3,FALSE)</f>
        <v>0</v>
      </c>
      <c r="U2959" s="144">
        <f t="shared" si="233"/>
        <v>0</v>
      </c>
      <c r="V2959" s="145">
        <f>VLOOKUP(K2959,'3-Productie normen'!A:AG,29,FALSE)</f>
        <v>0</v>
      </c>
      <c r="W2959" s="145"/>
      <c r="X2959" s="146"/>
      <c r="Y2959" s="147">
        <f t="shared" si="234"/>
        <v>0</v>
      </c>
    </row>
    <row r="2960" spans="1:25" s="148" customFormat="1" ht="13.9" customHeight="1">
      <c r="A2960" s="137">
        <v>3814</v>
      </c>
      <c r="B2960" s="138" t="s">
        <v>3153</v>
      </c>
      <c r="C2960" s="138" t="s">
        <v>3154</v>
      </c>
      <c r="D2960" s="138"/>
      <c r="E2960" s="2">
        <v>0</v>
      </c>
      <c r="F2960" s="2" t="s">
        <v>746</v>
      </c>
      <c r="G2960" s="2" t="s">
        <v>4005</v>
      </c>
      <c r="H2960" s="2" t="s">
        <v>246</v>
      </c>
      <c r="I2960" s="139" t="s">
        <v>46</v>
      </c>
      <c r="J2960" s="139" t="s">
        <v>320</v>
      </c>
      <c r="K2960" s="139" t="s">
        <v>321</v>
      </c>
      <c r="L2960" s="139" t="s">
        <v>3466</v>
      </c>
      <c r="M2960" s="140"/>
      <c r="N2960" s="141">
        <v>11.58</v>
      </c>
      <c r="O2960" s="142">
        <f t="shared" si="230"/>
        <v>410</v>
      </c>
      <c r="P2960" s="2">
        <v>205</v>
      </c>
      <c r="Q2960" s="2">
        <v>205</v>
      </c>
      <c r="R2960" s="143" t="e">
        <f t="shared" si="231"/>
        <v>#DIV/0!</v>
      </c>
      <c r="S2960" s="143" t="e">
        <f t="shared" si="232"/>
        <v>#DIV/0!</v>
      </c>
      <c r="T2960" s="144">
        <f>IF(P2960="nio",0,IF(P2960&gt;0,VLOOKUP(K2960,'3-Productie normen'!A:W,VLOOKUP(P2960,'3-Productie normen'!$B$37:$C$59,2,FALSE),FALSE)))/VLOOKUP(B2960,'2-Kosten per locatie'!$A$11:$C$31,3,FALSE)</f>
        <v>0</v>
      </c>
      <c r="U2960" s="144">
        <f t="shared" si="233"/>
        <v>0</v>
      </c>
      <c r="V2960" s="145" t="str">
        <f>VLOOKUP(K2960,'3-Productie normen'!A:AG,29,FALSE)</f>
        <v>S</v>
      </c>
      <c r="W2960" s="145"/>
      <c r="X2960" s="146"/>
      <c r="Y2960" s="147">
        <f t="shared" si="234"/>
        <v>4747.8</v>
      </c>
    </row>
    <row r="2961" spans="1:25" s="148" customFormat="1" ht="13.9" customHeight="1">
      <c r="A2961" s="137">
        <v>3815</v>
      </c>
      <c r="B2961" s="138" t="s">
        <v>3153</v>
      </c>
      <c r="C2961" s="138" t="s">
        <v>3154</v>
      </c>
      <c r="D2961" s="138"/>
      <c r="E2961" s="2">
        <v>0</v>
      </c>
      <c r="F2961" s="2" t="s">
        <v>746</v>
      </c>
      <c r="G2961" s="2" t="s">
        <v>4006</v>
      </c>
      <c r="H2961" s="2" t="s">
        <v>246</v>
      </c>
      <c r="I2961" s="139" t="s">
        <v>46</v>
      </c>
      <c r="J2961" s="139" t="s">
        <v>323</v>
      </c>
      <c r="K2961" s="139" t="s">
        <v>321</v>
      </c>
      <c r="L2961" s="139" t="s">
        <v>3466</v>
      </c>
      <c r="M2961" s="140"/>
      <c r="N2961" s="141">
        <v>0.98</v>
      </c>
      <c r="O2961" s="142">
        <f t="shared" si="230"/>
        <v>410</v>
      </c>
      <c r="P2961" s="2">
        <v>205</v>
      </c>
      <c r="Q2961" s="2">
        <v>205</v>
      </c>
      <c r="R2961" s="143" t="e">
        <f t="shared" si="231"/>
        <v>#DIV/0!</v>
      </c>
      <c r="S2961" s="143" t="e">
        <f t="shared" si="232"/>
        <v>#DIV/0!</v>
      </c>
      <c r="T2961" s="144">
        <f>IF(P2961="nio",0,IF(P2961&gt;0,VLOOKUP(K2961,'3-Productie normen'!A:W,VLOOKUP(P2961,'3-Productie normen'!$B$37:$C$59,2,FALSE),FALSE)))/VLOOKUP(B2961,'2-Kosten per locatie'!$A$11:$C$31,3,FALSE)</f>
        <v>0</v>
      </c>
      <c r="U2961" s="144">
        <f t="shared" si="233"/>
        <v>0</v>
      </c>
      <c r="V2961" s="145" t="str">
        <f>VLOOKUP(K2961,'3-Productie normen'!A:AG,29,FALSE)</f>
        <v>S</v>
      </c>
      <c r="W2961" s="145"/>
      <c r="X2961" s="146"/>
      <c r="Y2961" s="147">
        <f t="shared" si="234"/>
        <v>401.8</v>
      </c>
    </row>
    <row r="2962" spans="1:25" s="148" customFormat="1" ht="13.9" customHeight="1">
      <c r="A2962" s="137">
        <v>3816</v>
      </c>
      <c r="B2962" s="138" t="s">
        <v>3153</v>
      </c>
      <c r="C2962" s="138" t="s">
        <v>3154</v>
      </c>
      <c r="D2962" s="138"/>
      <c r="E2962" s="2">
        <v>0</v>
      </c>
      <c r="F2962" s="2" t="s">
        <v>746</v>
      </c>
      <c r="G2962" s="2" t="s">
        <v>4007</v>
      </c>
      <c r="H2962" s="2" t="s">
        <v>246</v>
      </c>
      <c r="I2962" s="139" t="s">
        <v>46</v>
      </c>
      <c r="J2962" s="139" t="s">
        <v>323</v>
      </c>
      <c r="K2962" s="139" t="s">
        <v>321</v>
      </c>
      <c r="L2962" s="139" t="s">
        <v>3466</v>
      </c>
      <c r="M2962" s="140"/>
      <c r="N2962" s="141">
        <v>0.98</v>
      </c>
      <c r="O2962" s="142">
        <f t="shared" si="230"/>
        <v>410</v>
      </c>
      <c r="P2962" s="2">
        <v>205</v>
      </c>
      <c r="Q2962" s="2">
        <v>205</v>
      </c>
      <c r="R2962" s="143" t="e">
        <f t="shared" si="231"/>
        <v>#DIV/0!</v>
      </c>
      <c r="S2962" s="143" t="e">
        <f t="shared" si="232"/>
        <v>#DIV/0!</v>
      </c>
      <c r="T2962" s="144">
        <f>IF(P2962="nio",0,IF(P2962&gt;0,VLOOKUP(K2962,'3-Productie normen'!A:W,VLOOKUP(P2962,'3-Productie normen'!$B$37:$C$59,2,FALSE),FALSE)))/VLOOKUP(B2962,'2-Kosten per locatie'!$A$11:$C$31,3,FALSE)</f>
        <v>0</v>
      </c>
      <c r="U2962" s="144">
        <f t="shared" si="233"/>
        <v>0</v>
      </c>
      <c r="V2962" s="145" t="str">
        <f>VLOOKUP(K2962,'3-Productie normen'!A:AG,29,FALSE)</f>
        <v>S</v>
      </c>
      <c r="W2962" s="145"/>
      <c r="X2962" s="146"/>
      <c r="Y2962" s="147">
        <f t="shared" si="234"/>
        <v>401.8</v>
      </c>
    </row>
    <row r="2963" spans="1:25" s="148" customFormat="1" ht="13.9" customHeight="1">
      <c r="A2963" s="137">
        <v>3817</v>
      </c>
      <c r="B2963" s="138" t="s">
        <v>3153</v>
      </c>
      <c r="C2963" s="138" t="s">
        <v>3154</v>
      </c>
      <c r="D2963" s="138"/>
      <c r="E2963" s="2">
        <v>0</v>
      </c>
      <c r="F2963" s="2" t="s">
        <v>746</v>
      </c>
      <c r="G2963" s="2" t="s">
        <v>4008</v>
      </c>
      <c r="H2963" s="2" t="s">
        <v>246</v>
      </c>
      <c r="I2963" s="139" t="s">
        <v>46</v>
      </c>
      <c r="J2963" s="139" t="s">
        <v>313</v>
      </c>
      <c r="K2963" s="139" t="s">
        <v>259</v>
      </c>
      <c r="L2963" s="139" t="s">
        <v>1331</v>
      </c>
      <c r="M2963" s="140"/>
      <c r="N2963" s="141">
        <v>2.31</v>
      </c>
      <c r="O2963" s="142">
        <f t="shared" si="230"/>
        <v>0</v>
      </c>
      <c r="P2963" s="2" t="s">
        <v>477</v>
      </c>
      <c r="Q2963" s="2"/>
      <c r="R2963" s="143">
        <f t="shared" si="231"/>
        <v>0</v>
      </c>
      <c r="S2963" s="143">
        <f t="shared" si="232"/>
        <v>0</v>
      </c>
      <c r="T2963" s="144">
        <f>IF(P2963="nio",0,IF(P2963&gt;0,VLOOKUP(K2963,'3-Productie normen'!A:W,VLOOKUP(P2963,'3-Productie normen'!$B$37:$C$59,2,FALSE),FALSE)))/VLOOKUP(B2963,'2-Kosten per locatie'!$A$11:$C$31,3,FALSE)</f>
        <v>0</v>
      </c>
      <c r="U2963" s="144">
        <f t="shared" si="233"/>
        <v>0</v>
      </c>
      <c r="V2963" s="145">
        <f>VLOOKUP(K2963,'3-Productie normen'!A:AG,29,FALSE)</f>
        <v>0</v>
      </c>
      <c r="W2963" s="145"/>
      <c r="X2963" s="146"/>
      <c r="Y2963" s="147">
        <f t="shared" si="234"/>
        <v>0</v>
      </c>
    </row>
    <row r="2964" spans="1:25" s="148" customFormat="1" ht="13.9" customHeight="1">
      <c r="A2964" s="137">
        <v>3818</v>
      </c>
      <c r="B2964" s="138" t="s">
        <v>3153</v>
      </c>
      <c r="C2964" s="138" t="s">
        <v>3154</v>
      </c>
      <c r="D2964" s="138"/>
      <c r="E2964" s="2">
        <v>0</v>
      </c>
      <c r="F2964" s="2" t="s">
        <v>746</v>
      </c>
      <c r="G2964" s="2" t="s">
        <v>4009</v>
      </c>
      <c r="H2964" s="2" t="s">
        <v>246</v>
      </c>
      <c r="I2964" s="139" t="s">
        <v>46</v>
      </c>
      <c r="J2964" s="139" t="s">
        <v>320</v>
      </c>
      <c r="K2964" s="139" t="s">
        <v>321</v>
      </c>
      <c r="L2964" s="139" t="s">
        <v>3466</v>
      </c>
      <c r="M2964" s="140"/>
      <c r="N2964" s="141">
        <v>8.5299999999999994</v>
      </c>
      <c r="O2964" s="142">
        <f t="shared" si="230"/>
        <v>410</v>
      </c>
      <c r="P2964" s="2">
        <v>205</v>
      </c>
      <c r="Q2964" s="2">
        <v>205</v>
      </c>
      <c r="R2964" s="143" t="e">
        <f t="shared" si="231"/>
        <v>#DIV/0!</v>
      </c>
      <c r="S2964" s="143" t="e">
        <f t="shared" si="232"/>
        <v>#DIV/0!</v>
      </c>
      <c r="T2964" s="144">
        <f>IF(P2964="nio",0,IF(P2964&gt;0,VLOOKUP(K2964,'3-Productie normen'!A:W,VLOOKUP(P2964,'3-Productie normen'!$B$37:$C$59,2,FALSE),FALSE)))/VLOOKUP(B2964,'2-Kosten per locatie'!$A$11:$C$31,3,FALSE)</f>
        <v>0</v>
      </c>
      <c r="U2964" s="144">
        <f t="shared" si="233"/>
        <v>0</v>
      </c>
      <c r="V2964" s="145" t="str">
        <f>VLOOKUP(K2964,'3-Productie normen'!A:AG,29,FALSE)</f>
        <v>S</v>
      </c>
      <c r="W2964" s="145"/>
      <c r="X2964" s="146"/>
      <c r="Y2964" s="147">
        <f t="shared" si="234"/>
        <v>3497.2999999999997</v>
      </c>
    </row>
    <row r="2965" spans="1:25" s="148" customFormat="1" ht="13.9" customHeight="1">
      <c r="A2965" s="137">
        <v>3819</v>
      </c>
      <c r="B2965" s="138" t="s">
        <v>3153</v>
      </c>
      <c r="C2965" s="138" t="s">
        <v>3154</v>
      </c>
      <c r="D2965" s="138"/>
      <c r="E2965" s="2">
        <v>0</v>
      </c>
      <c r="F2965" s="2" t="s">
        <v>746</v>
      </c>
      <c r="G2965" s="2" t="s">
        <v>4010</v>
      </c>
      <c r="H2965" s="2" t="s">
        <v>246</v>
      </c>
      <c r="I2965" s="139" t="s">
        <v>46</v>
      </c>
      <c r="J2965" s="139" t="s">
        <v>323</v>
      </c>
      <c r="K2965" s="139" t="s">
        <v>321</v>
      </c>
      <c r="L2965" s="139" t="s">
        <v>3466</v>
      </c>
      <c r="M2965" s="140"/>
      <c r="N2965" s="141">
        <v>0.98</v>
      </c>
      <c r="O2965" s="142">
        <f t="shared" si="230"/>
        <v>410</v>
      </c>
      <c r="P2965" s="2">
        <v>205</v>
      </c>
      <c r="Q2965" s="2">
        <v>205</v>
      </c>
      <c r="R2965" s="143" t="e">
        <f t="shared" si="231"/>
        <v>#DIV/0!</v>
      </c>
      <c r="S2965" s="143" t="e">
        <f t="shared" si="232"/>
        <v>#DIV/0!</v>
      </c>
      <c r="T2965" s="144">
        <f>IF(P2965="nio",0,IF(P2965&gt;0,VLOOKUP(K2965,'3-Productie normen'!A:W,VLOOKUP(P2965,'3-Productie normen'!$B$37:$C$59,2,FALSE),FALSE)))/VLOOKUP(B2965,'2-Kosten per locatie'!$A$11:$C$31,3,FALSE)</f>
        <v>0</v>
      </c>
      <c r="U2965" s="144">
        <f t="shared" si="233"/>
        <v>0</v>
      </c>
      <c r="V2965" s="145" t="str">
        <f>VLOOKUP(K2965,'3-Productie normen'!A:AG,29,FALSE)</f>
        <v>S</v>
      </c>
      <c r="W2965" s="145"/>
      <c r="X2965" s="146"/>
      <c r="Y2965" s="147">
        <f t="shared" si="234"/>
        <v>401.8</v>
      </c>
    </row>
    <row r="2966" spans="1:25" s="148" customFormat="1" ht="13.9" customHeight="1">
      <c r="A2966" s="137">
        <v>3820</v>
      </c>
      <c r="B2966" s="138" t="s">
        <v>3153</v>
      </c>
      <c r="C2966" s="138" t="s">
        <v>3154</v>
      </c>
      <c r="D2966" s="138"/>
      <c r="E2966" s="2">
        <v>0</v>
      </c>
      <c r="F2966" s="2" t="s">
        <v>746</v>
      </c>
      <c r="G2966" s="2" t="s">
        <v>4011</v>
      </c>
      <c r="H2966" s="2" t="s">
        <v>246</v>
      </c>
      <c r="I2966" s="139" t="s">
        <v>46</v>
      </c>
      <c r="J2966" s="139" t="s">
        <v>323</v>
      </c>
      <c r="K2966" s="139" t="s">
        <v>321</v>
      </c>
      <c r="L2966" s="139" t="s">
        <v>3466</v>
      </c>
      <c r="M2966" s="140"/>
      <c r="N2966" s="141">
        <v>0.98</v>
      </c>
      <c r="O2966" s="142">
        <f t="shared" si="230"/>
        <v>410</v>
      </c>
      <c r="P2966" s="2">
        <v>205</v>
      </c>
      <c r="Q2966" s="2">
        <v>205</v>
      </c>
      <c r="R2966" s="143" t="e">
        <f t="shared" si="231"/>
        <v>#DIV/0!</v>
      </c>
      <c r="S2966" s="143" t="e">
        <f t="shared" si="232"/>
        <v>#DIV/0!</v>
      </c>
      <c r="T2966" s="144">
        <f>IF(P2966="nio",0,IF(P2966&gt;0,VLOOKUP(K2966,'3-Productie normen'!A:W,VLOOKUP(P2966,'3-Productie normen'!$B$37:$C$59,2,FALSE),FALSE)))/VLOOKUP(B2966,'2-Kosten per locatie'!$A$11:$C$31,3,FALSE)</f>
        <v>0</v>
      </c>
      <c r="U2966" s="144">
        <f t="shared" si="233"/>
        <v>0</v>
      </c>
      <c r="V2966" s="145" t="str">
        <f>VLOOKUP(K2966,'3-Productie normen'!A:AG,29,FALSE)</f>
        <v>S</v>
      </c>
      <c r="W2966" s="145"/>
      <c r="X2966" s="146"/>
      <c r="Y2966" s="147">
        <f t="shared" si="234"/>
        <v>401.8</v>
      </c>
    </row>
    <row r="2967" spans="1:25" s="148" customFormat="1" ht="13.9" customHeight="1">
      <c r="A2967" s="137">
        <v>3821</v>
      </c>
      <c r="B2967" s="138" t="s">
        <v>3153</v>
      </c>
      <c r="C2967" s="138" t="s">
        <v>3154</v>
      </c>
      <c r="D2967" s="138"/>
      <c r="E2967" s="2">
        <v>0</v>
      </c>
      <c r="F2967" s="2" t="s">
        <v>746</v>
      </c>
      <c r="G2967" s="2" t="s">
        <v>4012</v>
      </c>
      <c r="H2967" s="2" t="s">
        <v>246</v>
      </c>
      <c r="I2967" s="139" t="s">
        <v>46</v>
      </c>
      <c r="J2967" s="139" t="s">
        <v>323</v>
      </c>
      <c r="K2967" s="139" t="s">
        <v>321</v>
      </c>
      <c r="L2967" s="139" t="s">
        <v>3466</v>
      </c>
      <c r="M2967" s="140"/>
      <c r="N2967" s="141">
        <v>0.98</v>
      </c>
      <c r="O2967" s="142">
        <f t="shared" si="230"/>
        <v>410</v>
      </c>
      <c r="P2967" s="2">
        <v>205</v>
      </c>
      <c r="Q2967" s="2">
        <v>205</v>
      </c>
      <c r="R2967" s="143" t="e">
        <f t="shared" si="231"/>
        <v>#DIV/0!</v>
      </c>
      <c r="S2967" s="143" t="e">
        <f t="shared" si="232"/>
        <v>#DIV/0!</v>
      </c>
      <c r="T2967" s="144">
        <f>IF(P2967="nio",0,IF(P2967&gt;0,VLOOKUP(K2967,'3-Productie normen'!A:W,VLOOKUP(P2967,'3-Productie normen'!$B$37:$C$59,2,FALSE),FALSE)))/VLOOKUP(B2967,'2-Kosten per locatie'!$A$11:$C$31,3,FALSE)</f>
        <v>0</v>
      </c>
      <c r="U2967" s="144">
        <f t="shared" si="233"/>
        <v>0</v>
      </c>
      <c r="V2967" s="145" t="str">
        <f>VLOOKUP(K2967,'3-Productie normen'!A:AG,29,FALSE)</f>
        <v>S</v>
      </c>
      <c r="W2967" s="145"/>
      <c r="X2967" s="146"/>
      <c r="Y2967" s="147">
        <f t="shared" si="234"/>
        <v>401.8</v>
      </c>
    </row>
    <row r="2968" spans="1:25" s="148" customFormat="1" ht="13.9" customHeight="1">
      <c r="A2968" s="137">
        <v>3822</v>
      </c>
      <c r="B2968" s="138" t="s">
        <v>3153</v>
      </c>
      <c r="C2968" s="138" t="s">
        <v>3154</v>
      </c>
      <c r="D2968" s="138"/>
      <c r="E2968" s="2">
        <v>0</v>
      </c>
      <c r="F2968" s="2" t="s">
        <v>746</v>
      </c>
      <c r="G2968" s="2" t="s">
        <v>4013</v>
      </c>
      <c r="H2968" s="2" t="s">
        <v>246</v>
      </c>
      <c r="I2968" s="139" t="s">
        <v>46</v>
      </c>
      <c r="J2968" s="139" t="s">
        <v>323</v>
      </c>
      <c r="K2968" s="139" t="s">
        <v>321</v>
      </c>
      <c r="L2968" s="139" t="s">
        <v>3466</v>
      </c>
      <c r="M2968" s="140"/>
      <c r="N2968" s="141">
        <v>0.98</v>
      </c>
      <c r="O2968" s="142">
        <f t="shared" si="230"/>
        <v>410</v>
      </c>
      <c r="P2968" s="2">
        <v>205</v>
      </c>
      <c r="Q2968" s="2">
        <v>205</v>
      </c>
      <c r="R2968" s="143" t="e">
        <f t="shared" si="231"/>
        <v>#DIV/0!</v>
      </c>
      <c r="S2968" s="143" t="e">
        <f t="shared" si="232"/>
        <v>#DIV/0!</v>
      </c>
      <c r="T2968" s="144">
        <f>IF(P2968="nio",0,IF(P2968&gt;0,VLOOKUP(K2968,'3-Productie normen'!A:W,VLOOKUP(P2968,'3-Productie normen'!$B$37:$C$59,2,FALSE),FALSE)))/VLOOKUP(B2968,'2-Kosten per locatie'!$A$11:$C$31,3,FALSE)</f>
        <v>0</v>
      </c>
      <c r="U2968" s="144">
        <f t="shared" si="233"/>
        <v>0</v>
      </c>
      <c r="V2968" s="145" t="str">
        <f>VLOOKUP(K2968,'3-Productie normen'!A:AG,29,FALSE)</f>
        <v>S</v>
      </c>
      <c r="W2968" s="145"/>
      <c r="X2968" s="146"/>
      <c r="Y2968" s="147">
        <f t="shared" si="234"/>
        <v>401.8</v>
      </c>
    </row>
    <row r="2969" spans="1:25" s="148" customFormat="1" ht="13.9" customHeight="1">
      <c r="A2969" s="137">
        <v>3823</v>
      </c>
      <c r="B2969" s="138" t="s">
        <v>3153</v>
      </c>
      <c r="C2969" s="138" t="s">
        <v>3154</v>
      </c>
      <c r="D2969" s="138"/>
      <c r="E2969" s="2">
        <v>0</v>
      </c>
      <c r="F2969" s="2" t="s">
        <v>746</v>
      </c>
      <c r="G2969" s="2" t="s">
        <v>4014</v>
      </c>
      <c r="H2969" s="2" t="s">
        <v>246</v>
      </c>
      <c r="I2969" s="139" t="s">
        <v>277</v>
      </c>
      <c r="J2969" s="139" t="s">
        <v>1967</v>
      </c>
      <c r="K2969" s="139" t="s">
        <v>417</v>
      </c>
      <c r="L2969" s="139" t="s">
        <v>298</v>
      </c>
      <c r="M2969" s="140" t="s">
        <v>8160</v>
      </c>
      <c r="N2969" s="141">
        <v>10.3</v>
      </c>
      <c r="O2969" s="142">
        <f t="shared" si="230"/>
        <v>123</v>
      </c>
      <c r="P2969" s="2">
        <v>123</v>
      </c>
      <c r="Q2969" s="2"/>
      <c r="R2969" s="143" t="e">
        <f t="shared" si="231"/>
        <v>#DIV/0!</v>
      </c>
      <c r="S2969" s="143">
        <f t="shared" si="232"/>
        <v>0</v>
      </c>
      <c r="T2969" s="144">
        <f>IF(P2969="nio",0,IF(P2969&gt;0,VLOOKUP(K2969,'3-Productie normen'!A:W,VLOOKUP(P2969,'3-Productie normen'!$B$37:$C$59,2,FALSE),FALSE)))/VLOOKUP(B2969,'2-Kosten per locatie'!$A$11:$C$31,3,FALSE)</f>
        <v>0</v>
      </c>
      <c r="U2969" s="144">
        <f t="shared" si="233"/>
        <v>0</v>
      </c>
      <c r="V2969" s="145" t="str">
        <f>VLOOKUP(K2969,'3-Productie normen'!A:AG,29,FALSE)</f>
        <v>B</v>
      </c>
      <c r="W2969" s="145"/>
      <c r="X2969" s="146"/>
      <c r="Y2969" s="147">
        <f t="shared" si="234"/>
        <v>1266.9000000000001</v>
      </c>
    </row>
    <row r="2970" spans="1:25" s="148" customFormat="1" ht="13.9" customHeight="1">
      <c r="A2970" s="137">
        <v>3824</v>
      </c>
      <c r="B2970" s="138" t="s">
        <v>3153</v>
      </c>
      <c r="C2970" s="138" t="s">
        <v>3154</v>
      </c>
      <c r="D2970" s="138"/>
      <c r="E2970" s="2">
        <v>0</v>
      </c>
      <c r="F2970" s="2" t="s">
        <v>746</v>
      </c>
      <c r="G2970" s="2" t="s">
        <v>4015</v>
      </c>
      <c r="H2970" s="2" t="s">
        <v>4016</v>
      </c>
      <c r="I2970" s="139" t="s">
        <v>350</v>
      </c>
      <c r="J2970" s="139" t="s">
        <v>351</v>
      </c>
      <c r="K2970" s="139" t="s">
        <v>612</v>
      </c>
      <c r="L2970" s="139" t="s">
        <v>298</v>
      </c>
      <c r="M2970" s="140" t="s">
        <v>8160</v>
      </c>
      <c r="N2970" s="141">
        <v>28.4</v>
      </c>
      <c r="O2970" s="142">
        <f t="shared" si="230"/>
        <v>205</v>
      </c>
      <c r="P2970" s="2">
        <v>205</v>
      </c>
      <c r="Q2970" s="2"/>
      <c r="R2970" s="143" t="e">
        <f t="shared" si="231"/>
        <v>#DIV/0!</v>
      </c>
      <c r="S2970" s="143">
        <f t="shared" si="232"/>
        <v>0</v>
      </c>
      <c r="T2970" s="144">
        <f>IF(P2970="nio",0,IF(P2970&gt;0,VLOOKUP(K2970,'3-Productie normen'!A:W,VLOOKUP(P2970,'3-Productie normen'!$B$37:$C$59,2,FALSE),FALSE)))/VLOOKUP(B2970,'2-Kosten per locatie'!$A$11:$C$31,3,FALSE)</f>
        <v>0</v>
      </c>
      <c r="U2970" s="144">
        <f t="shared" si="233"/>
        <v>0</v>
      </c>
      <c r="V2970" s="145" t="str">
        <f>VLOOKUP(K2970,'3-Productie normen'!A:AG,29,FALSE)</f>
        <v>L</v>
      </c>
      <c r="W2970" s="145"/>
      <c r="X2970" s="146"/>
      <c r="Y2970" s="147">
        <f t="shared" si="234"/>
        <v>5822</v>
      </c>
    </row>
    <row r="2971" spans="1:25" s="148" customFormat="1" ht="13.9" customHeight="1">
      <c r="A2971" s="137">
        <v>3825</v>
      </c>
      <c r="B2971" s="138" t="s">
        <v>3153</v>
      </c>
      <c r="C2971" s="138" t="s">
        <v>3154</v>
      </c>
      <c r="D2971" s="138"/>
      <c r="E2971" s="2">
        <v>0</v>
      </c>
      <c r="F2971" s="2" t="s">
        <v>746</v>
      </c>
      <c r="G2971" s="2" t="s">
        <v>4017</v>
      </c>
      <c r="H2971" s="2" t="s">
        <v>246</v>
      </c>
      <c r="I2971" s="139" t="s">
        <v>350</v>
      </c>
      <c r="J2971" s="139" t="s">
        <v>351</v>
      </c>
      <c r="K2971" s="139" t="s">
        <v>612</v>
      </c>
      <c r="L2971" s="139" t="s">
        <v>298</v>
      </c>
      <c r="M2971" s="140" t="s">
        <v>8160</v>
      </c>
      <c r="N2971" s="141">
        <v>6.73</v>
      </c>
      <c r="O2971" s="142">
        <f t="shared" si="230"/>
        <v>205</v>
      </c>
      <c r="P2971" s="2">
        <v>205</v>
      </c>
      <c r="Q2971" s="2"/>
      <c r="R2971" s="143" t="e">
        <f t="shared" si="231"/>
        <v>#DIV/0!</v>
      </c>
      <c r="S2971" s="143">
        <f t="shared" si="232"/>
        <v>0</v>
      </c>
      <c r="T2971" s="144">
        <f>IF(P2971="nio",0,IF(P2971&gt;0,VLOOKUP(K2971,'3-Productie normen'!A:W,VLOOKUP(P2971,'3-Productie normen'!$B$37:$C$59,2,FALSE),FALSE)))/VLOOKUP(B2971,'2-Kosten per locatie'!$A$11:$C$31,3,FALSE)</f>
        <v>0</v>
      </c>
      <c r="U2971" s="144">
        <f t="shared" si="233"/>
        <v>0</v>
      </c>
      <c r="V2971" s="145" t="str">
        <f>VLOOKUP(K2971,'3-Productie normen'!A:AG,29,FALSE)</f>
        <v>L</v>
      </c>
      <c r="W2971" s="145"/>
      <c r="X2971" s="146"/>
      <c r="Y2971" s="147">
        <f t="shared" si="234"/>
        <v>1379.65</v>
      </c>
    </row>
    <row r="2972" spans="1:25" s="148" customFormat="1" ht="13.9" customHeight="1">
      <c r="A2972" s="137">
        <v>3826</v>
      </c>
      <c r="B2972" s="138" t="s">
        <v>3153</v>
      </c>
      <c r="C2972" s="138" t="s">
        <v>3154</v>
      </c>
      <c r="D2972" s="138"/>
      <c r="E2972" s="2">
        <v>0</v>
      </c>
      <c r="F2972" s="2" t="s">
        <v>746</v>
      </c>
      <c r="G2972" s="2" t="s">
        <v>4018</v>
      </c>
      <c r="H2972" s="2" t="s">
        <v>4019</v>
      </c>
      <c r="I2972" s="139" t="s">
        <v>350</v>
      </c>
      <c r="J2972" s="139" t="s">
        <v>351</v>
      </c>
      <c r="K2972" s="139" t="s">
        <v>612</v>
      </c>
      <c r="L2972" s="139" t="s">
        <v>298</v>
      </c>
      <c r="M2972" s="140" t="s">
        <v>8160</v>
      </c>
      <c r="N2972" s="141">
        <v>35.35</v>
      </c>
      <c r="O2972" s="142">
        <f t="shared" si="230"/>
        <v>205</v>
      </c>
      <c r="P2972" s="2">
        <v>205</v>
      </c>
      <c r="Q2972" s="2"/>
      <c r="R2972" s="143" t="e">
        <f t="shared" si="231"/>
        <v>#DIV/0!</v>
      </c>
      <c r="S2972" s="143">
        <f t="shared" si="232"/>
        <v>0</v>
      </c>
      <c r="T2972" s="144">
        <f>IF(P2972="nio",0,IF(P2972&gt;0,VLOOKUP(K2972,'3-Productie normen'!A:W,VLOOKUP(P2972,'3-Productie normen'!$B$37:$C$59,2,FALSE),FALSE)))/VLOOKUP(B2972,'2-Kosten per locatie'!$A$11:$C$31,3,FALSE)</f>
        <v>0</v>
      </c>
      <c r="U2972" s="144">
        <f t="shared" si="233"/>
        <v>0</v>
      </c>
      <c r="V2972" s="145" t="str">
        <f>VLOOKUP(K2972,'3-Productie normen'!A:AG,29,FALSE)</f>
        <v>L</v>
      </c>
      <c r="W2972" s="145"/>
      <c r="X2972" s="146"/>
      <c r="Y2972" s="147">
        <f t="shared" si="234"/>
        <v>7246.75</v>
      </c>
    </row>
    <row r="2973" spans="1:25" s="148" customFormat="1" ht="13.9" customHeight="1">
      <c r="A2973" s="137">
        <v>3827</v>
      </c>
      <c r="B2973" s="138" t="s">
        <v>3153</v>
      </c>
      <c r="C2973" s="138" t="s">
        <v>3154</v>
      </c>
      <c r="D2973" s="138"/>
      <c r="E2973" s="2">
        <v>0</v>
      </c>
      <c r="F2973" s="2" t="s">
        <v>746</v>
      </c>
      <c r="G2973" s="2" t="s">
        <v>4020</v>
      </c>
      <c r="H2973" s="2" t="s">
        <v>4021</v>
      </c>
      <c r="I2973" s="139" t="s">
        <v>350</v>
      </c>
      <c r="J2973" s="139" t="s">
        <v>351</v>
      </c>
      <c r="K2973" s="139" t="s">
        <v>612</v>
      </c>
      <c r="L2973" s="139" t="s">
        <v>298</v>
      </c>
      <c r="M2973" s="140" t="s">
        <v>8160</v>
      </c>
      <c r="N2973" s="141">
        <v>35.35</v>
      </c>
      <c r="O2973" s="142">
        <f t="shared" si="230"/>
        <v>205</v>
      </c>
      <c r="P2973" s="2">
        <v>205</v>
      </c>
      <c r="Q2973" s="2"/>
      <c r="R2973" s="143" t="e">
        <f t="shared" si="231"/>
        <v>#DIV/0!</v>
      </c>
      <c r="S2973" s="143">
        <f t="shared" si="232"/>
        <v>0</v>
      </c>
      <c r="T2973" s="144">
        <f>IF(P2973="nio",0,IF(P2973&gt;0,VLOOKUP(K2973,'3-Productie normen'!A:W,VLOOKUP(P2973,'3-Productie normen'!$B$37:$C$59,2,FALSE),FALSE)))/VLOOKUP(B2973,'2-Kosten per locatie'!$A$11:$C$31,3,FALSE)</f>
        <v>0</v>
      </c>
      <c r="U2973" s="144">
        <f t="shared" si="233"/>
        <v>0</v>
      </c>
      <c r="V2973" s="145" t="str">
        <f>VLOOKUP(K2973,'3-Productie normen'!A:AG,29,FALSE)</f>
        <v>L</v>
      </c>
      <c r="W2973" s="145"/>
      <c r="X2973" s="146"/>
      <c r="Y2973" s="147">
        <f t="shared" si="234"/>
        <v>7246.75</v>
      </c>
    </row>
    <row r="2974" spans="1:25" s="148" customFormat="1" ht="13.9" customHeight="1">
      <c r="A2974" s="137">
        <v>3828</v>
      </c>
      <c r="B2974" s="138" t="s">
        <v>3153</v>
      </c>
      <c r="C2974" s="138" t="s">
        <v>3154</v>
      </c>
      <c r="D2974" s="138"/>
      <c r="E2974" s="2">
        <v>0</v>
      </c>
      <c r="F2974" s="2" t="s">
        <v>746</v>
      </c>
      <c r="G2974" s="2" t="s">
        <v>4022</v>
      </c>
      <c r="H2974" s="2" t="s">
        <v>4023</v>
      </c>
      <c r="I2974" s="139" t="s">
        <v>350</v>
      </c>
      <c r="J2974" s="139" t="s">
        <v>351</v>
      </c>
      <c r="K2974" s="139" t="s">
        <v>612</v>
      </c>
      <c r="L2974" s="139" t="s">
        <v>298</v>
      </c>
      <c r="M2974" s="140" t="s">
        <v>8160</v>
      </c>
      <c r="N2974" s="141">
        <v>35.35</v>
      </c>
      <c r="O2974" s="142">
        <f t="shared" si="230"/>
        <v>205</v>
      </c>
      <c r="P2974" s="2">
        <v>205</v>
      </c>
      <c r="Q2974" s="2"/>
      <c r="R2974" s="143" t="e">
        <f t="shared" si="231"/>
        <v>#DIV/0!</v>
      </c>
      <c r="S2974" s="143">
        <f t="shared" si="232"/>
        <v>0</v>
      </c>
      <c r="T2974" s="144">
        <f>IF(P2974="nio",0,IF(P2974&gt;0,VLOOKUP(K2974,'3-Productie normen'!A:W,VLOOKUP(P2974,'3-Productie normen'!$B$37:$C$59,2,FALSE),FALSE)))/VLOOKUP(B2974,'2-Kosten per locatie'!$A$11:$C$31,3,FALSE)</f>
        <v>0</v>
      </c>
      <c r="U2974" s="144">
        <f t="shared" si="233"/>
        <v>0</v>
      </c>
      <c r="V2974" s="145" t="str">
        <f>VLOOKUP(K2974,'3-Productie normen'!A:AG,29,FALSE)</f>
        <v>L</v>
      </c>
      <c r="W2974" s="145"/>
      <c r="X2974" s="146"/>
      <c r="Y2974" s="147">
        <f t="shared" si="234"/>
        <v>7246.75</v>
      </c>
    </row>
    <row r="2975" spans="1:25" s="148" customFormat="1" ht="13.9" customHeight="1">
      <c r="A2975" s="137">
        <v>3829</v>
      </c>
      <c r="B2975" s="138" t="s">
        <v>3153</v>
      </c>
      <c r="C2975" s="138" t="s">
        <v>3154</v>
      </c>
      <c r="D2975" s="138"/>
      <c r="E2975" s="2">
        <v>0</v>
      </c>
      <c r="F2975" s="2" t="s">
        <v>746</v>
      </c>
      <c r="G2975" s="2" t="s">
        <v>4024</v>
      </c>
      <c r="H2975" s="2" t="s">
        <v>4025</v>
      </c>
      <c r="I2975" s="139" t="s">
        <v>350</v>
      </c>
      <c r="J2975" s="139" t="s">
        <v>351</v>
      </c>
      <c r="K2975" s="139" t="s">
        <v>612</v>
      </c>
      <c r="L2975" s="139" t="s">
        <v>298</v>
      </c>
      <c r="M2975" s="140" t="s">
        <v>8160</v>
      </c>
      <c r="N2975" s="141">
        <v>35.35</v>
      </c>
      <c r="O2975" s="142">
        <f t="shared" si="230"/>
        <v>205</v>
      </c>
      <c r="P2975" s="2">
        <v>205</v>
      </c>
      <c r="Q2975" s="2"/>
      <c r="R2975" s="143" t="e">
        <f t="shared" si="231"/>
        <v>#DIV/0!</v>
      </c>
      <c r="S2975" s="143">
        <f t="shared" si="232"/>
        <v>0</v>
      </c>
      <c r="T2975" s="144">
        <f>IF(P2975="nio",0,IF(P2975&gt;0,VLOOKUP(K2975,'3-Productie normen'!A:W,VLOOKUP(P2975,'3-Productie normen'!$B$37:$C$59,2,FALSE),FALSE)))/VLOOKUP(B2975,'2-Kosten per locatie'!$A$11:$C$31,3,FALSE)</f>
        <v>0</v>
      </c>
      <c r="U2975" s="144">
        <f t="shared" si="233"/>
        <v>0</v>
      </c>
      <c r="V2975" s="145" t="str">
        <f>VLOOKUP(K2975,'3-Productie normen'!A:AG,29,FALSE)</f>
        <v>L</v>
      </c>
      <c r="W2975" s="145"/>
      <c r="X2975" s="146"/>
      <c r="Y2975" s="147">
        <f t="shared" si="234"/>
        <v>7246.75</v>
      </c>
    </row>
    <row r="2976" spans="1:25" s="148" customFormat="1" ht="13.9" customHeight="1">
      <c r="A2976" s="137">
        <v>3830</v>
      </c>
      <c r="B2976" s="138" t="s">
        <v>3153</v>
      </c>
      <c r="C2976" s="138" t="s">
        <v>3154</v>
      </c>
      <c r="D2976" s="138"/>
      <c r="E2976" s="2">
        <v>0</v>
      </c>
      <c r="F2976" s="2" t="s">
        <v>746</v>
      </c>
      <c r="G2976" s="2" t="s">
        <v>4026</v>
      </c>
      <c r="H2976" s="2" t="s">
        <v>4027</v>
      </c>
      <c r="I2976" s="139" t="s">
        <v>350</v>
      </c>
      <c r="J2976" s="139" t="s">
        <v>351</v>
      </c>
      <c r="K2976" s="139" t="s">
        <v>612</v>
      </c>
      <c r="L2976" s="139" t="s">
        <v>298</v>
      </c>
      <c r="M2976" s="140" t="s">
        <v>8160</v>
      </c>
      <c r="N2976" s="141">
        <v>59.36</v>
      </c>
      <c r="O2976" s="142">
        <f t="shared" si="230"/>
        <v>205</v>
      </c>
      <c r="P2976" s="2">
        <v>205</v>
      </c>
      <c r="Q2976" s="2"/>
      <c r="R2976" s="143" t="e">
        <f t="shared" si="231"/>
        <v>#DIV/0!</v>
      </c>
      <c r="S2976" s="143">
        <f t="shared" si="232"/>
        <v>0</v>
      </c>
      <c r="T2976" s="144">
        <f>IF(P2976="nio",0,IF(P2976&gt;0,VLOOKUP(K2976,'3-Productie normen'!A:W,VLOOKUP(P2976,'3-Productie normen'!$B$37:$C$59,2,FALSE),FALSE)))/VLOOKUP(B2976,'2-Kosten per locatie'!$A$11:$C$31,3,FALSE)</f>
        <v>0</v>
      </c>
      <c r="U2976" s="144">
        <f t="shared" si="233"/>
        <v>0</v>
      </c>
      <c r="V2976" s="145" t="str">
        <f>VLOOKUP(K2976,'3-Productie normen'!A:AG,29,FALSE)</f>
        <v>L</v>
      </c>
      <c r="W2976" s="145"/>
      <c r="X2976" s="146"/>
      <c r="Y2976" s="147">
        <f t="shared" si="234"/>
        <v>12168.8</v>
      </c>
    </row>
    <row r="2977" spans="1:25" s="148" customFormat="1" ht="13.9" customHeight="1">
      <c r="A2977" s="137">
        <v>3831</v>
      </c>
      <c r="B2977" s="138" t="s">
        <v>3153</v>
      </c>
      <c r="C2977" s="138" t="s">
        <v>3154</v>
      </c>
      <c r="D2977" s="138"/>
      <c r="E2977" s="2">
        <v>0</v>
      </c>
      <c r="F2977" s="2" t="s">
        <v>746</v>
      </c>
      <c r="G2977" s="2" t="s">
        <v>4028</v>
      </c>
      <c r="H2977" s="2" t="s">
        <v>4029</v>
      </c>
      <c r="I2977" s="139" t="s">
        <v>350</v>
      </c>
      <c r="J2977" s="139" t="s">
        <v>351</v>
      </c>
      <c r="K2977" s="139" t="s">
        <v>612</v>
      </c>
      <c r="L2977" s="139" t="s">
        <v>298</v>
      </c>
      <c r="M2977" s="140" t="s">
        <v>8160</v>
      </c>
      <c r="N2977" s="141">
        <v>59.36</v>
      </c>
      <c r="O2977" s="142">
        <f t="shared" si="230"/>
        <v>205</v>
      </c>
      <c r="P2977" s="2">
        <v>205</v>
      </c>
      <c r="Q2977" s="2"/>
      <c r="R2977" s="143" t="e">
        <f t="shared" si="231"/>
        <v>#DIV/0!</v>
      </c>
      <c r="S2977" s="143">
        <f t="shared" si="232"/>
        <v>0</v>
      </c>
      <c r="T2977" s="144">
        <f>IF(P2977="nio",0,IF(P2977&gt;0,VLOOKUP(K2977,'3-Productie normen'!A:W,VLOOKUP(P2977,'3-Productie normen'!$B$37:$C$59,2,FALSE),FALSE)))/VLOOKUP(B2977,'2-Kosten per locatie'!$A$11:$C$31,3,FALSE)</f>
        <v>0</v>
      </c>
      <c r="U2977" s="144">
        <f t="shared" si="233"/>
        <v>0</v>
      </c>
      <c r="V2977" s="145" t="str">
        <f>VLOOKUP(K2977,'3-Productie normen'!A:AG,29,FALSE)</f>
        <v>L</v>
      </c>
      <c r="W2977" s="145"/>
      <c r="X2977" s="146"/>
      <c r="Y2977" s="147">
        <f t="shared" si="234"/>
        <v>12168.8</v>
      </c>
    </row>
    <row r="2978" spans="1:25" s="148" customFormat="1" ht="13.9" customHeight="1">
      <c r="A2978" s="137">
        <v>3832</v>
      </c>
      <c r="B2978" s="138" t="s">
        <v>3153</v>
      </c>
      <c r="C2978" s="138" t="s">
        <v>3154</v>
      </c>
      <c r="D2978" s="138"/>
      <c r="E2978" s="2">
        <v>0</v>
      </c>
      <c r="F2978" s="2" t="s">
        <v>746</v>
      </c>
      <c r="G2978" s="2" t="s">
        <v>4030</v>
      </c>
      <c r="H2978" s="2" t="s">
        <v>246</v>
      </c>
      <c r="I2978" s="139" t="s">
        <v>350</v>
      </c>
      <c r="J2978" s="139" t="s">
        <v>836</v>
      </c>
      <c r="K2978" s="139" t="s">
        <v>612</v>
      </c>
      <c r="L2978" s="139" t="s">
        <v>298</v>
      </c>
      <c r="M2978" s="140" t="s">
        <v>8160</v>
      </c>
      <c r="N2978" s="141">
        <v>129.97999999999999</v>
      </c>
      <c r="O2978" s="142">
        <f t="shared" si="230"/>
        <v>205</v>
      </c>
      <c r="P2978" s="2">
        <v>205</v>
      </c>
      <c r="Q2978" s="2"/>
      <c r="R2978" s="143" t="e">
        <f t="shared" si="231"/>
        <v>#DIV/0!</v>
      </c>
      <c r="S2978" s="143">
        <f t="shared" si="232"/>
        <v>0</v>
      </c>
      <c r="T2978" s="144">
        <f>IF(P2978="nio",0,IF(P2978&gt;0,VLOOKUP(K2978,'3-Productie normen'!A:W,VLOOKUP(P2978,'3-Productie normen'!$B$37:$C$59,2,FALSE),FALSE)))/VLOOKUP(B2978,'2-Kosten per locatie'!$A$11:$C$31,3,FALSE)</f>
        <v>0</v>
      </c>
      <c r="U2978" s="144">
        <f t="shared" si="233"/>
        <v>0</v>
      </c>
      <c r="V2978" s="145" t="str">
        <f>VLOOKUP(K2978,'3-Productie normen'!A:AG,29,FALSE)</f>
        <v>L</v>
      </c>
      <c r="W2978" s="145"/>
      <c r="X2978" s="146"/>
      <c r="Y2978" s="147">
        <f t="shared" si="234"/>
        <v>26645.899999999998</v>
      </c>
    </row>
    <row r="2979" spans="1:25" s="148" customFormat="1" ht="13.9" customHeight="1">
      <c r="A2979" s="137">
        <v>3833</v>
      </c>
      <c r="B2979" s="138" t="s">
        <v>3153</v>
      </c>
      <c r="C2979" s="138" t="s">
        <v>3154</v>
      </c>
      <c r="D2979" s="138"/>
      <c r="E2979" s="2">
        <v>0</v>
      </c>
      <c r="F2979" s="2" t="s">
        <v>746</v>
      </c>
      <c r="G2979" s="2" t="s">
        <v>4031</v>
      </c>
      <c r="H2979" s="2" t="s">
        <v>4032</v>
      </c>
      <c r="I2979" s="139" t="s">
        <v>350</v>
      </c>
      <c r="J2979" s="139" t="s">
        <v>351</v>
      </c>
      <c r="K2979" s="139" t="s">
        <v>612</v>
      </c>
      <c r="L2979" s="139" t="s">
        <v>298</v>
      </c>
      <c r="M2979" s="140" t="s">
        <v>8160</v>
      </c>
      <c r="N2979" s="141">
        <v>40.67</v>
      </c>
      <c r="O2979" s="142">
        <f t="shared" si="230"/>
        <v>205</v>
      </c>
      <c r="P2979" s="2">
        <v>205</v>
      </c>
      <c r="Q2979" s="2"/>
      <c r="R2979" s="143" t="e">
        <f t="shared" si="231"/>
        <v>#DIV/0!</v>
      </c>
      <c r="S2979" s="143">
        <f t="shared" si="232"/>
        <v>0</v>
      </c>
      <c r="T2979" s="144">
        <f>IF(P2979="nio",0,IF(P2979&gt;0,VLOOKUP(K2979,'3-Productie normen'!A:W,VLOOKUP(P2979,'3-Productie normen'!$B$37:$C$59,2,FALSE),FALSE)))/VLOOKUP(B2979,'2-Kosten per locatie'!$A$11:$C$31,3,FALSE)</f>
        <v>0</v>
      </c>
      <c r="U2979" s="144">
        <f t="shared" si="233"/>
        <v>0</v>
      </c>
      <c r="V2979" s="145" t="str">
        <f>VLOOKUP(K2979,'3-Productie normen'!A:AG,29,FALSE)</f>
        <v>L</v>
      </c>
      <c r="W2979" s="145"/>
      <c r="X2979" s="146"/>
      <c r="Y2979" s="147">
        <f t="shared" si="234"/>
        <v>8337.35</v>
      </c>
    </row>
    <row r="2980" spans="1:25" s="148" customFormat="1" ht="13.9" customHeight="1">
      <c r="A2980" s="137">
        <v>3834</v>
      </c>
      <c r="B2980" s="138" t="s">
        <v>3153</v>
      </c>
      <c r="C2980" s="138" t="s">
        <v>3154</v>
      </c>
      <c r="D2980" s="138"/>
      <c r="E2980" s="2">
        <v>0</v>
      </c>
      <c r="F2980" s="2" t="s">
        <v>746</v>
      </c>
      <c r="G2980" s="2" t="s">
        <v>4033</v>
      </c>
      <c r="H2980" s="2" t="s">
        <v>4034</v>
      </c>
      <c r="I2980" s="139" t="s">
        <v>350</v>
      </c>
      <c r="J2980" s="139" t="s">
        <v>351</v>
      </c>
      <c r="K2980" s="139" t="s">
        <v>612</v>
      </c>
      <c r="L2980" s="139" t="s">
        <v>298</v>
      </c>
      <c r="M2980" s="140" t="s">
        <v>8160</v>
      </c>
      <c r="N2980" s="141">
        <v>35.35</v>
      </c>
      <c r="O2980" s="142">
        <f t="shared" si="230"/>
        <v>205</v>
      </c>
      <c r="P2980" s="2">
        <v>205</v>
      </c>
      <c r="Q2980" s="2"/>
      <c r="R2980" s="143" t="e">
        <f t="shared" si="231"/>
        <v>#DIV/0!</v>
      </c>
      <c r="S2980" s="143">
        <f t="shared" si="232"/>
        <v>0</v>
      </c>
      <c r="T2980" s="144">
        <f>IF(P2980="nio",0,IF(P2980&gt;0,VLOOKUP(K2980,'3-Productie normen'!A:W,VLOOKUP(P2980,'3-Productie normen'!$B$37:$C$59,2,FALSE),FALSE)))/VLOOKUP(B2980,'2-Kosten per locatie'!$A$11:$C$31,3,FALSE)</f>
        <v>0</v>
      </c>
      <c r="U2980" s="144">
        <f t="shared" si="233"/>
        <v>0</v>
      </c>
      <c r="V2980" s="145" t="str">
        <f>VLOOKUP(K2980,'3-Productie normen'!A:AG,29,FALSE)</f>
        <v>L</v>
      </c>
      <c r="W2980" s="145"/>
      <c r="X2980" s="146"/>
      <c r="Y2980" s="147">
        <f t="shared" si="234"/>
        <v>7246.75</v>
      </c>
    </row>
    <row r="2981" spans="1:25" s="148" customFormat="1" ht="13.9" customHeight="1">
      <c r="A2981" s="137">
        <v>3835</v>
      </c>
      <c r="B2981" s="138" t="s">
        <v>3153</v>
      </c>
      <c r="C2981" s="138" t="s">
        <v>3154</v>
      </c>
      <c r="D2981" s="138"/>
      <c r="E2981" s="2">
        <v>0</v>
      </c>
      <c r="F2981" s="2" t="s">
        <v>746</v>
      </c>
      <c r="G2981" s="2" t="s">
        <v>4035</v>
      </c>
      <c r="H2981" s="2" t="s">
        <v>4036</v>
      </c>
      <c r="I2981" s="139" t="s">
        <v>350</v>
      </c>
      <c r="J2981" s="139" t="s">
        <v>351</v>
      </c>
      <c r="K2981" s="139" t="s">
        <v>612</v>
      </c>
      <c r="L2981" s="139" t="s">
        <v>298</v>
      </c>
      <c r="M2981" s="140" t="s">
        <v>8160</v>
      </c>
      <c r="N2981" s="141">
        <v>23.34</v>
      </c>
      <c r="O2981" s="142">
        <f t="shared" si="230"/>
        <v>205</v>
      </c>
      <c r="P2981" s="2">
        <v>205</v>
      </c>
      <c r="Q2981" s="2"/>
      <c r="R2981" s="143" t="e">
        <f t="shared" si="231"/>
        <v>#DIV/0!</v>
      </c>
      <c r="S2981" s="143">
        <f t="shared" si="232"/>
        <v>0</v>
      </c>
      <c r="T2981" s="144">
        <f>IF(P2981="nio",0,IF(P2981&gt;0,VLOOKUP(K2981,'3-Productie normen'!A:W,VLOOKUP(P2981,'3-Productie normen'!$B$37:$C$59,2,FALSE),FALSE)))/VLOOKUP(B2981,'2-Kosten per locatie'!$A$11:$C$31,3,FALSE)</f>
        <v>0</v>
      </c>
      <c r="U2981" s="144">
        <f t="shared" si="233"/>
        <v>0</v>
      </c>
      <c r="V2981" s="145" t="str">
        <f>VLOOKUP(K2981,'3-Productie normen'!A:AG,29,FALSE)</f>
        <v>L</v>
      </c>
      <c r="W2981" s="145"/>
      <c r="X2981" s="146"/>
      <c r="Y2981" s="147">
        <f t="shared" si="234"/>
        <v>4784.7</v>
      </c>
    </row>
    <row r="2982" spans="1:25" s="148" customFormat="1" ht="13.9" customHeight="1">
      <c r="A2982" s="137">
        <v>3836</v>
      </c>
      <c r="B2982" s="138" t="s">
        <v>3153</v>
      </c>
      <c r="C2982" s="138" t="s">
        <v>3154</v>
      </c>
      <c r="D2982" s="138"/>
      <c r="E2982" s="2">
        <v>0</v>
      </c>
      <c r="F2982" s="2" t="s">
        <v>746</v>
      </c>
      <c r="G2982" s="2" t="s">
        <v>4037</v>
      </c>
      <c r="H2982" s="2" t="s">
        <v>4038</v>
      </c>
      <c r="I2982" s="139" t="s">
        <v>350</v>
      </c>
      <c r="J2982" s="139" t="s">
        <v>351</v>
      </c>
      <c r="K2982" s="139" t="s">
        <v>612</v>
      </c>
      <c r="L2982" s="139" t="s">
        <v>298</v>
      </c>
      <c r="M2982" s="140" t="s">
        <v>8160</v>
      </c>
      <c r="N2982" s="141">
        <v>47.36</v>
      </c>
      <c r="O2982" s="142">
        <f t="shared" si="230"/>
        <v>205</v>
      </c>
      <c r="P2982" s="2">
        <v>205</v>
      </c>
      <c r="Q2982" s="2"/>
      <c r="R2982" s="143" t="e">
        <f t="shared" si="231"/>
        <v>#DIV/0!</v>
      </c>
      <c r="S2982" s="143">
        <f t="shared" si="232"/>
        <v>0</v>
      </c>
      <c r="T2982" s="144">
        <f>IF(P2982="nio",0,IF(P2982&gt;0,VLOOKUP(K2982,'3-Productie normen'!A:W,VLOOKUP(P2982,'3-Productie normen'!$B$37:$C$59,2,FALSE),FALSE)))/VLOOKUP(B2982,'2-Kosten per locatie'!$A$11:$C$31,3,FALSE)</f>
        <v>0</v>
      </c>
      <c r="U2982" s="144">
        <f t="shared" si="233"/>
        <v>0</v>
      </c>
      <c r="V2982" s="145" t="str">
        <f>VLOOKUP(K2982,'3-Productie normen'!A:AG,29,FALSE)</f>
        <v>L</v>
      </c>
      <c r="W2982" s="145"/>
      <c r="X2982" s="146"/>
      <c r="Y2982" s="147">
        <f t="shared" si="234"/>
        <v>9708.7999999999993</v>
      </c>
    </row>
    <row r="2983" spans="1:25" s="148" customFormat="1" ht="13.9" customHeight="1">
      <c r="A2983" s="137">
        <v>3837</v>
      </c>
      <c r="B2983" s="138" t="s">
        <v>3153</v>
      </c>
      <c r="C2983" s="138" t="s">
        <v>3154</v>
      </c>
      <c r="D2983" s="138"/>
      <c r="E2983" s="2">
        <v>0</v>
      </c>
      <c r="F2983" s="2" t="s">
        <v>746</v>
      </c>
      <c r="G2983" s="2" t="s">
        <v>4039</v>
      </c>
      <c r="H2983" s="2" t="s">
        <v>4040</v>
      </c>
      <c r="I2983" s="139" t="s">
        <v>277</v>
      </c>
      <c r="J2983" s="139" t="s">
        <v>344</v>
      </c>
      <c r="K2983" s="139" t="s">
        <v>479</v>
      </c>
      <c r="L2983" s="139" t="s">
        <v>298</v>
      </c>
      <c r="M2983" s="140" t="s">
        <v>8160</v>
      </c>
      <c r="N2983" s="141">
        <v>23.34</v>
      </c>
      <c r="O2983" s="142">
        <f t="shared" si="230"/>
        <v>205</v>
      </c>
      <c r="P2983" s="2">
        <v>205</v>
      </c>
      <c r="Q2983" s="2"/>
      <c r="R2983" s="143" t="e">
        <f t="shared" si="231"/>
        <v>#DIV/0!</v>
      </c>
      <c r="S2983" s="143">
        <f t="shared" si="232"/>
        <v>0</v>
      </c>
      <c r="T2983" s="144">
        <f>IF(P2983="nio",0,IF(P2983&gt;0,VLOOKUP(K2983,'3-Productie normen'!A:W,VLOOKUP(P2983,'3-Productie normen'!$B$37:$C$59,2,FALSE),FALSE)))/VLOOKUP(B2983,'2-Kosten per locatie'!$A$11:$C$31,3,FALSE)</f>
        <v>0</v>
      </c>
      <c r="U2983" s="144">
        <f t="shared" si="233"/>
        <v>0</v>
      </c>
      <c r="V2983" s="145" t="str">
        <f>VLOOKUP(K2983,'3-Productie normen'!A:AG,29,FALSE)</f>
        <v>B</v>
      </c>
      <c r="W2983" s="145"/>
      <c r="X2983" s="146"/>
      <c r="Y2983" s="147">
        <f t="shared" si="234"/>
        <v>4784.7</v>
      </c>
    </row>
    <row r="2984" spans="1:25" s="148" customFormat="1" ht="13.9" customHeight="1">
      <c r="A2984" s="137">
        <v>3838</v>
      </c>
      <c r="B2984" s="138" t="s">
        <v>3153</v>
      </c>
      <c r="C2984" s="138" t="s">
        <v>3154</v>
      </c>
      <c r="D2984" s="138"/>
      <c r="E2984" s="2">
        <v>0</v>
      </c>
      <c r="F2984" s="2" t="s">
        <v>746</v>
      </c>
      <c r="G2984" s="2" t="s">
        <v>4041</v>
      </c>
      <c r="H2984" s="2" t="s">
        <v>246</v>
      </c>
      <c r="I2984" s="139" t="s">
        <v>247</v>
      </c>
      <c r="J2984" s="139" t="s">
        <v>56</v>
      </c>
      <c r="K2984" s="139" t="s">
        <v>248</v>
      </c>
      <c r="L2984" s="139" t="s">
        <v>298</v>
      </c>
      <c r="M2984" s="140" t="s">
        <v>8160</v>
      </c>
      <c r="N2984" s="141">
        <v>73.27</v>
      </c>
      <c r="O2984" s="142">
        <f t="shared" si="230"/>
        <v>205</v>
      </c>
      <c r="P2984" s="2">
        <v>205</v>
      </c>
      <c r="Q2984" s="2"/>
      <c r="R2984" s="143" t="e">
        <f t="shared" si="231"/>
        <v>#DIV/0!</v>
      </c>
      <c r="S2984" s="143">
        <f t="shared" si="232"/>
        <v>0</v>
      </c>
      <c r="T2984" s="144">
        <f>IF(P2984="nio",0,IF(P2984&gt;0,VLOOKUP(K2984,'3-Productie normen'!A:W,VLOOKUP(P2984,'3-Productie normen'!$B$37:$C$59,2,FALSE),FALSE)))/VLOOKUP(B2984,'2-Kosten per locatie'!$A$11:$C$31,3,FALSE)</f>
        <v>0</v>
      </c>
      <c r="U2984" s="144">
        <f t="shared" si="233"/>
        <v>0</v>
      </c>
      <c r="V2984" s="145" t="str">
        <f>VLOOKUP(K2984,'3-Productie normen'!A:AG,29,FALSE)</f>
        <v>V</v>
      </c>
      <c r="W2984" s="145"/>
      <c r="X2984" s="146"/>
      <c r="Y2984" s="147">
        <f t="shared" si="234"/>
        <v>15020.349999999999</v>
      </c>
    </row>
    <row r="2985" spans="1:25" s="148" customFormat="1" ht="13.9" customHeight="1">
      <c r="A2985" s="137">
        <v>3839</v>
      </c>
      <c r="B2985" s="138" t="s">
        <v>3153</v>
      </c>
      <c r="C2985" s="138" t="s">
        <v>3154</v>
      </c>
      <c r="D2985" s="138"/>
      <c r="E2985" s="2">
        <v>0</v>
      </c>
      <c r="F2985" s="2" t="s">
        <v>746</v>
      </c>
      <c r="G2985" s="2" t="s">
        <v>4042</v>
      </c>
      <c r="H2985" s="2" t="s">
        <v>246</v>
      </c>
      <c r="I2985" s="139" t="s">
        <v>247</v>
      </c>
      <c r="J2985" s="139" t="s">
        <v>57</v>
      </c>
      <c r="K2985" s="139" t="s">
        <v>259</v>
      </c>
      <c r="L2985" s="139" t="s">
        <v>246</v>
      </c>
      <c r="M2985" s="140"/>
      <c r="N2985" s="141">
        <v>3.05</v>
      </c>
      <c r="O2985" s="142">
        <f t="shared" si="230"/>
        <v>0</v>
      </c>
      <c r="P2985" s="2" t="s">
        <v>477</v>
      </c>
      <c r="Q2985" s="2"/>
      <c r="R2985" s="143">
        <f t="shared" si="231"/>
        <v>0</v>
      </c>
      <c r="S2985" s="143">
        <f t="shared" si="232"/>
        <v>0</v>
      </c>
      <c r="T2985" s="144">
        <f>IF(P2985="nio",0,IF(P2985&gt;0,VLOOKUP(K2985,'3-Productie normen'!A:W,VLOOKUP(P2985,'3-Productie normen'!$B$37:$C$59,2,FALSE),FALSE)))/VLOOKUP(B2985,'2-Kosten per locatie'!$A$11:$C$31,3,FALSE)</f>
        <v>0</v>
      </c>
      <c r="U2985" s="144">
        <f t="shared" si="233"/>
        <v>0</v>
      </c>
      <c r="V2985" s="145">
        <f>VLOOKUP(K2985,'3-Productie normen'!A:AG,29,FALSE)</f>
        <v>0</v>
      </c>
      <c r="W2985" s="145"/>
      <c r="X2985" s="146"/>
      <c r="Y2985" s="147">
        <f t="shared" si="234"/>
        <v>0</v>
      </c>
    </row>
    <row r="2986" spans="1:25" s="148" customFormat="1" ht="13.9" customHeight="1">
      <c r="A2986" s="137">
        <v>3840</v>
      </c>
      <c r="B2986" s="138" t="s">
        <v>3153</v>
      </c>
      <c r="C2986" s="138" t="s">
        <v>3154</v>
      </c>
      <c r="D2986" s="138"/>
      <c r="E2986" s="2">
        <v>0</v>
      </c>
      <c r="F2986" s="2" t="s">
        <v>746</v>
      </c>
      <c r="G2986" s="2" t="s">
        <v>4043</v>
      </c>
      <c r="H2986" s="2" t="s">
        <v>246</v>
      </c>
      <c r="I2986" s="139" t="s">
        <v>247</v>
      </c>
      <c r="J2986" s="139" t="s">
        <v>56</v>
      </c>
      <c r="K2986" s="139" t="s">
        <v>248</v>
      </c>
      <c r="L2986" s="139" t="s">
        <v>298</v>
      </c>
      <c r="M2986" s="140" t="s">
        <v>8160</v>
      </c>
      <c r="N2986" s="141">
        <v>21.89</v>
      </c>
      <c r="O2986" s="142">
        <f t="shared" si="230"/>
        <v>205</v>
      </c>
      <c r="P2986" s="2">
        <v>205</v>
      </c>
      <c r="Q2986" s="2"/>
      <c r="R2986" s="143" t="e">
        <f t="shared" si="231"/>
        <v>#DIV/0!</v>
      </c>
      <c r="S2986" s="143">
        <f t="shared" si="232"/>
        <v>0</v>
      </c>
      <c r="T2986" s="144">
        <f>IF(P2986="nio",0,IF(P2986&gt;0,VLOOKUP(K2986,'3-Productie normen'!A:W,VLOOKUP(P2986,'3-Productie normen'!$B$37:$C$59,2,FALSE),FALSE)))/VLOOKUP(B2986,'2-Kosten per locatie'!$A$11:$C$31,3,FALSE)</f>
        <v>0</v>
      </c>
      <c r="U2986" s="144">
        <f t="shared" si="233"/>
        <v>0</v>
      </c>
      <c r="V2986" s="145" t="str">
        <f>VLOOKUP(K2986,'3-Productie normen'!A:AG,29,FALSE)</f>
        <v>V</v>
      </c>
      <c r="W2986" s="145"/>
      <c r="X2986" s="146"/>
      <c r="Y2986" s="147">
        <f t="shared" si="234"/>
        <v>4487.45</v>
      </c>
    </row>
    <row r="2987" spans="1:25" s="148" customFormat="1" ht="13.9" customHeight="1">
      <c r="A2987" s="137">
        <v>3841</v>
      </c>
      <c r="B2987" s="138" t="s">
        <v>3153</v>
      </c>
      <c r="C2987" s="138" t="s">
        <v>3154</v>
      </c>
      <c r="D2987" s="138"/>
      <c r="E2987" s="2">
        <v>0</v>
      </c>
      <c r="F2987" s="2" t="s">
        <v>746</v>
      </c>
      <c r="G2987" s="2" t="s">
        <v>4044</v>
      </c>
      <c r="H2987" s="2" t="s">
        <v>246</v>
      </c>
      <c r="I2987" s="139" t="s">
        <v>252</v>
      </c>
      <c r="J2987" s="139" t="s">
        <v>253</v>
      </c>
      <c r="K2987" s="139" t="s">
        <v>4571</v>
      </c>
      <c r="L2987" s="139" t="s">
        <v>298</v>
      </c>
      <c r="M2987" s="140" t="s">
        <v>8160</v>
      </c>
      <c r="N2987" s="141">
        <v>84.32</v>
      </c>
      <c r="O2987" s="142">
        <f t="shared" si="230"/>
        <v>205</v>
      </c>
      <c r="P2987" s="2">
        <v>205</v>
      </c>
      <c r="Q2987" s="2"/>
      <c r="R2987" s="143" t="e">
        <f t="shared" si="231"/>
        <v>#DIV/0!</v>
      </c>
      <c r="S2987" s="143">
        <f t="shared" si="232"/>
        <v>0</v>
      </c>
      <c r="T2987" s="144">
        <f>IF(P2987="nio",0,IF(P2987&gt;0,VLOOKUP(K2987,'3-Productie normen'!A:W,VLOOKUP(P2987,'3-Productie normen'!$B$37:$C$59,2,FALSE),FALSE)))/VLOOKUP(B2987,'2-Kosten per locatie'!$A$11:$C$31,3,FALSE)</f>
        <v>0</v>
      </c>
      <c r="U2987" s="144">
        <f t="shared" si="233"/>
        <v>0</v>
      </c>
      <c r="V2987" s="145" t="str">
        <f>VLOOKUP(K2987,'3-Productie normen'!A:AG,29,FALSE)</f>
        <v>V</v>
      </c>
      <c r="W2987" s="145"/>
      <c r="X2987" s="146"/>
      <c r="Y2987" s="147">
        <f t="shared" si="234"/>
        <v>17285.599999999999</v>
      </c>
    </row>
    <row r="2988" spans="1:25" s="148" customFormat="1" ht="13.9" customHeight="1">
      <c r="A2988" s="137">
        <v>3842</v>
      </c>
      <c r="B2988" s="138" t="s">
        <v>3153</v>
      </c>
      <c r="C2988" s="138" t="s">
        <v>3154</v>
      </c>
      <c r="D2988" s="138"/>
      <c r="E2988" s="2">
        <v>0</v>
      </c>
      <c r="F2988" s="2" t="s">
        <v>746</v>
      </c>
      <c r="G2988" s="2" t="s">
        <v>4045</v>
      </c>
      <c r="H2988" s="2" t="s">
        <v>246</v>
      </c>
      <c r="I2988" s="139" t="s">
        <v>252</v>
      </c>
      <c r="J2988" s="139" t="s">
        <v>253</v>
      </c>
      <c r="K2988" s="139" t="s">
        <v>4571</v>
      </c>
      <c r="L2988" s="139" t="s">
        <v>298</v>
      </c>
      <c r="M2988" s="140" t="s">
        <v>8160</v>
      </c>
      <c r="N2988" s="141">
        <v>103.84</v>
      </c>
      <c r="O2988" s="142">
        <f t="shared" si="230"/>
        <v>205</v>
      </c>
      <c r="P2988" s="2">
        <v>205</v>
      </c>
      <c r="Q2988" s="2"/>
      <c r="R2988" s="143" t="e">
        <f t="shared" si="231"/>
        <v>#DIV/0!</v>
      </c>
      <c r="S2988" s="143">
        <f t="shared" si="232"/>
        <v>0</v>
      </c>
      <c r="T2988" s="144">
        <f>IF(P2988="nio",0,IF(P2988&gt;0,VLOOKUP(K2988,'3-Productie normen'!A:W,VLOOKUP(P2988,'3-Productie normen'!$B$37:$C$59,2,FALSE),FALSE)))/VLOOKUP(B2988,'2-Kosten per locatie'!$A$11:$C$31,3,FALSE)</f>
        <v>0</v>
      </c>
      <c r="U2988" s="144">
        <f t="shared" si="233"/>
        <v>0</v>
      </c>
      <c r="V2988" s="145" t="str">
        <f>VLOOKUP(K2988,'3-Productie normen'!A:AG,29,FALSE)</f>
        <v>V</v>
      </c>
      <c r="W2988" s="145"/>
      <c r="X2988" s="146"/>
      <c r="Y2988" s="147">
        <f t="shared" si="234"/>
        <v>21287.200000000001</v>
      </c>
    </row>
    <row r="2989" spans="1:25" s="148" customFormat="1" ht="13.9" customHeight="1">
      <c r="A2989" s="137">
        <v>3843</v>
      </c>
      <c r="B2989" s="138" t="s">
        <v>3153</v>
      </c>
      <c r="C2989" s="138" t="s">
        <v>3154</v>
      </c>
      <c r="D2989" s="138"/>
      <c r="E2989" s="2">
        <v>0</v>
      </c>
      <c r="F2989" s="2" t="s">
        <v>746</v>
      </c>
      <c r="G2989" s="2" t="s">
        <v>4046</v>
      </c>
      <c r="H2989" s="2" t="s">
        <v>246</v>
      </c>
      <c r="I2989" s="139" t="s">
        <v>257</v>
      </c>
      <c r="J2989" s="139" t="s">
        <v>3149</v>
      </c>
      <c r="K2989" s="139" t="s">
        <v>259</v>
      </c>
      <c r="L2989" s="139" t="s">
        <v>249</v>
      </c>
      <c r="M2989" s="140"/>
      <c r="N2989" s="141">
        <v>2.2400000000000002</v>
      </c>
      <c r="O2989" s="142">
        <f t="shared" si="230"/>
        <v>0</v>
      </c>
      <c r="P2989" s="2" t="s">
        <v>477</v>
      </c>
      <c r="Q2989" s="2"/>
      <c r="R2989" s="143">
        <f t="shared" si="231"/>
        <v>0</v>
      </c>
      <c r="S2989" s="143">
        <f t="shared" si="232"/>
        <v>0</v>
      </c>
      <c r="T2989" s="144">
        <f>IF(P2989="nio",0,IF(P2989&gt;0,VLOOKUP(K2989,'3-Productie normen'!A:W,VLOOKUP(P2989,'3-Productie normen'!$B$37:$C$59,2,FALSE),FALSE)))/VLOOKUP(B2989,'2-Kosten per locatie'!$A$11:$C$31,3,FALSE)</f>
        <v>0</v>
      </c>
      <c r="U2989" s="144">
        <f t="shared" si="233"/>
        <v>0</v>
      </c>
      <c r="V2989" s="145">
        <f>VLOOKUP(K2989,'3-Productie normen'!A:AG,29,FALSE)</f>
        <v>0</v>
      </c>
      <c r="W2989" s="145"/>
      <c r="X2989" s="146"/>
      <c r="Y2989" s="147">
        <f t="shared" si="234"/>
        <v>0</v>
      </c>
    </row>
    <row r="2990" spans="1:25" s="148" customFormat="1" ht="13.9" customHeight="1">
      <c r="A2990" s="137">
        <v>3844</v>
      </c>
      <c r="B2990" s="138" t="s">
        <v>3153</v>
      </c>
      <c r="C2990" s="138" t="s">
        <v>3154</v>
      </c>
      <c r="D2990" s="138"/>
      <c r="E2990" s="2">
        <v>0</v>
      </c>
      <c r="F2990" s="2" t="s">
        <v>746</v>
      </c>
      <c r="G2990" s="2" t="s">
        <v>4047</v>
      </c>
      <c r="H2990" s="2" t="s">
        <v>246</v>
      </c>
      <c r="I2990" s="139" t="s">
        <v>257</v>
      </c>
      <c r="J2990" s="139" t="s">
        <v>318</v>
      </c>
      <c r="K2990" s="139" t="s">
        <v>259</v>
      </c>
      <c r="L2990" s="139" t="s">
        <v>246</v>
      </c>
      <c r="M2990" s="140"/>
      <c r="N2990" s="141">
        <v>1.17</v>
      </c>
      <c r="O2990" s="142">
        <f t="shared" si="230"/>
        <v>0</v>
      </c>
      <c r="P2990" s="2" t="s">
        <v>477</v>
      </c>
      <c r="Q2990" s="2"/>
      <c r="R2990" s="143">
        <f t="shared" si="231"/>
        <v>0</v>
      </c>
      <c r="S2990" s="143">
        <f t="shared" si="232"/>
        <v>0</v>
      </c>
      <c r="T2990" s="144">
        <f>IF(P2990="nio",0,IF(P2990&gt;0,VLOOKUP(K2990,'3-Productie normen'!A:W,VLOOKUP(P2990,'3-Productie normen'!$B$37:$C$59,2,FALSE),FALSE)))/VLOOKUP(B2990,'2-Kosten per locatie'!$A$11:$C$31,3,FALSE)</f>
        <v>0</v>
      </c>
      <c r="U2990" s="144">
        <f t="shared" si="233"/>
        <v>0</v>
      </c>
      <c r="V2990" s="145">
        <f>VLOOKUP(K2990,'3-Productie normen'!A:AG,29,FALSE)</f>
        <v>0</v>
      </c>
      <c r="W2990" s="145"/>
      <c r="X2990" s="146"/>
      <c r="Y2990" s="147">
        <f t="shared" si="234"/>
        <v>0</v>
      </c>
    </row>
    <row r="2991" spans="1:25" s="148" customFormat="1" ht="13.9" customHeight="1">
      <c r="A2991" s="137">
        <v>3845</v>
      </c>
      <c r="B2991" s="138" t="s">
        <v>3153</v>
      </c>
      <c r="C2991" s="138" t="s">
        <v>3154</v>
      </c>
      <c r="D2991" s="138"/>
      <c r="E2991" s="2">
        <v>0</v>
      </c>
      <c r="F2991" s="2" t="s">
        <v>746</v>
      </c>
      <c r="G2991" s="2" t="s">
        <v>4048</v>
      </c>
      <c r="H2991" s="2" t="s">
        <v>246</v>
      </c>
      <c r="I2991" s="139" t="s">
        <v>257</v>
      </c>
      <c r="J2991" s="139" t="s">
        <v>318</v>
      </c>
      <c r="K2991" s="139" t="s">
        <v>259</v>
      </c>
      <c r="L2991" s="139" t="s">
        <v>246</v>
      </c>
      <c r="M2991" s="140"/>
      <c r="N2991" s="141">
        <v>0.41</v>
      </c>
      <c r="O2991" s="142">
        <f t="shared" si="230"/>
        <v>0</v>
      </c>
      <c r="P2991" s="2" t="s">
        <v>477</v>
      </c>
      <c r="Q2991" s="2"/>
      <c r="R2991" s="143">
        <f t="shared" si="231"/>
        <v>0</v>
      </c>
      <c r="S2991" s="143">
        <f t="shared" si="232"/>
        <v>0</v>
      </c>
      <c r="T2991" s="144">
        <f>IF(P2991="nio",0,IF(P2991&gt;0,VLOOKUP(K2991,'3-Productie normen'!A:W,VLOOKUP(P2991,'3-Productie normen'!$B$37:$C$59,2,FALSE),FALSE)))/VLOOKUP(B2991,'2-Kosten per locatie'!$A$11:$C$31,3,FALSE)</f>
        <v>0</v>
      </c>
      <c r="U2991" s="144">
        <f t="shared" si="233"/>
        <v>0</v>
      </c>
      <c r="V2991" s="145">
        <f>VLOOKUP(K2991,'3-Productie normen'!A:AG,29,FALSE)</f>
        <v>0</v>
      </c>
      <c r="W2991" s="145"/>
      <c r="X2991" s="146"/>
      <c r="Y2991" s="147">
        <f t="shared" si="234"/>
        <v>0</v>
      </c>
    </row>
    <row r="2992" spans="1:25" s="148" customFormat="1" ht="13.9" customHeight="1">
      <c r="A2992" s="137">
        <v>3846</v>
      </c>
      <c r="B2992" s="138" t="s">
        <v>3153</v>
      </c>
      <c r="C2992" s="138" t="s">
        <v>3154</v>
      </c>
      <c r="D2992" s="138"/>
      <c r="E2992" s="2">
        <v>0</v>
      </c>
      <c r="F2992" s="2" t="s">
        <v>746</v>
      </c>
      <c r="G2992" s="2" t="s">
        <v>4049</v>
      </c>
      <c r="H2992" s="2" t="s">
        <v>246</v>
      </c>
      <c r="I2992" s="139" t="s">
        <v>257</v>
      </c>
      <c r="J2992" s="139" t="s">
        <v>318</v>
      </c>
      <c r="K2992" s="139" t="s">
        <v>259</v>
      </c>
      <c r="L2992" s="139" t="s">
        <v>246</v>
      </c>
      <c r="M2992" s="140"/>
      <c r="N2992" s="141">
        <v>0.4</v>
      </c>
      <c r="O2992" s="142">
        <f t="shared" si="230"/>
        <v>0</v>
      </c>
      <c r="P2992" s="2" t="s">
        <v>477</v>
      </c>
      <c r="Q2992" s="2"/>
      <c r="R2992" s="143">
        <f t="shared" si="231"/>
        <v>0</v>
      </c>
      <c r="S2992" s="143">
        <f t="shared" si="232"/>
        <v>0</v>
      </c>
      <c r="T2992" s="144">
        <f>IF(P2992="nio",0,IF(P2992&gt;0,VLOOKUP(K2992,'3-Productie normen'!A:W,VLOOKUP(P2992,'3-Productie normen'!$B$37:$C$59,2,FALSE),FALSE)))/VLOOKUP(B2992,'2-Kosten per locatie'!$A$11:$C$31,3,FALSE)</f>
        <v>0</v>
      </c>
      <c r="U2992" s="144">
        <f t="shared" si="233"/>
        <v>0</v>
      </c>
      <c r="V2992" s="145">
        <f>VLOOKUP(K2992,'3-Productie normen'!A:AG,29,FALSE)</f>
        <v>0</v>
      </c>
      <c r="W2992" s="145"/>
      <c r="X2992" s="146"/>
      <c r="Y2992" s="147">
        <f t="shared" si="234"/>
        <v>0</v>
      </c>
    </row>
    <row r="2993" spans="1:25" s="148" customFormat="1" ht="13.9" customHeight="1">
      <c r="A2993" s="137">
        <v>3847</v>
      </c>
      <c r="B2993" s="138" t="s">
        <v>3153</v>
      </c>
      <c r="C2993" s="138" t="s">
        <v>3154</v>
      </c>
      <c r="D2993" s="138"/>
      <c r="E2993" s="2">
        <v>0</v>
      </c>
      <c r="F2993" s="2" t="s">
        <v>746</v>
      </c>
      <c r="G2993" s="2" t="s">
        <v>4050</v>
      </c>
      <c r="H2993" s="2" t="s">
        <v>246</v>
      </c>
      <c r="I2993" s="139" t="s">
        <v>257</v>
      </c>
      <c r="J2993" s="139" t="s">
        <v>318</v>
      </c>
      <c r="K2993" s="139" t="s">
        <v>259</v>
      </c>
      <c r="L2993" s="139" t="s">
        <v>246</v>
      </c>
      <c r="M2993" s="140"/>
      <c r="N2993" s="141">
        <v>0.42</v>
      </c>
      <c r="O2993" s="142">
        <f t="shared" si="230"/>
        <v>0</v>
      </c>
      <c r="P2993" s="2" t="s">
        <v>477</v>
      </c>
      <c r="Q2993" s="2"/>
      <c r="R2993" s="143">
        <f t="shared" si="231"/>
        <v>0</v>
      </c>
      <c r="S2993" s="143">
        <f t="shared" si="232"/>
        <v>0</v>
      </c>
      <c r="T2993" s="144">
        <f>IF(P2993="nio",0,IF(P2993&gt;0,VLOOKUP(K2993,'3-Productie normen'!A:W,VLOOKUP(P2993,'3-Productie normen'!$B$37:$C$59,2,FALSE),FALSE)))/VLOOKUP(B2993,'2-Kosten per locatie'!$A$11:$C$31,3,FALSE)</f>
        <v>0</v>
      </c>
      <c r="U2993" s="144">
        <f t="shared" si="233"/>
        <v>0</v>
      </c>
      <c r="V2993" s="145">
        <f>VLOOKUP(K2993,'3-Productie normen'!A:AG,29,FALSE)</f>
        <v>0</v>
      </c>
      <c r="W2993" s="145"/>
      <c r="X2993" s="146"/>
      <c r="Y2993" s="147">
        <f t="shared" si="234"/>
        <v>0</v>
      </c>
    </row>
    <row r="2994" spans="1:25" s="148" customFormat="1" ht="13.9" customHeight="1">
      <c r="A2994" s="137">
        <v>3848</v>
      </c>
      <c r="B2994" s="138" t="s">
        <v>3153</v>
      </c>
      <c r="C2994" s="138" t="s">
        <v>3154</v>
      </c>
      <c r="D2994" s="138"/>
      <c r="E2994" s="2">
        <v>0</v>
      </c>
      <c r="F2994" s="2" t="s">
        <v>746</v>
      </c>
      <c r="G2994" s="2" t="s">
        <v>4051</v>
      </c>
      <c r="H2994" s="2" t="s">
        <v>246</v>
      </c>
      <c r="I2994" s="139" t="s">
        <v>257</v>
      </c>
      <c r="J2994" s="139" t="s">
        <v>318</v>
      </c>
      <c r="K2994" s="139" t="s">
        <v>259</v>
      </c>
      <c r="L2994" s="139" t="s">
        <v>246</v>
      </c>
      <c r="M2994" s="140"/>
      <c r="N2994" s="141">
        <v>1.27</v>
      </c>
      <c r="O2994" s="142">
        <f t="shared" si="230"/>
        <v>0</v>
      </c>
      <c r="P2994" s="2" t="s">
        <v>477</v>
      </c>
      <c r="Q2994" s="2"/>
      <c r="R2994" s="143">
        <f t="shared" si="231"/>
        <v>0</v>
      </c>
      <c r="S2994" s="143">
        <f t="shared" si="232"/>
        <v>0</v>
      </c>
      <c r="T2994" s="144">
        <f>IF(P2994="nio",0,IF(P2994&gt;0,VLOOKUP(K2994,'3-Productie normen'!A:W,VLOOKUP(P2994,'3-Productie normen'!$B$37:$C$59,2,FALSE),FALSE)))/VLOOKUP(B2994,'2-Kosten per locatie'!$A$11:$C$31,3,FALSE)</f>
        <v>0</v>
      </c>
      <c r="U2994" s="144">
        <f t="shared" si="233"/>
        <v>0</v>
      </c>
      <c r="V2994" s="145">
        <f>VLOOKUP(K2994,'3-Productie normen'!A:AG,29,FALSE)</f>
        <v>0</v>
      </c>
      <c r="W2994" s="145"/>
      <c r="X2994" s="146"/>
      <c r="Y2994" s="147">
        <f t="shared" si="234"/>
        <v>0</v>
      </c>
    </row>
    <row r="2995" spans="1:25" s="148" customFormat="1" ht="13.9" customHeight="1">
      <c r="A2995" s="137">
        <v>3849</v>
      </c>
      <c r="B2995" s="138" t="s">
        <v>3153</v>
      </c>
      <c r="C2995" s="138" t="s">
        <v>3154</v>
      </c>
      <c r="D2995" s="138"/>
      <c r="E2995" s="2">
        <v>0</v>
      </c>
      <c r="F2995" s="2" t="s">
        <v>746</v>
      </c>
      <c r="G2995" s="2" t="s">
        <v>4052</v>
      </c>
      <c r="H2995" s="2" t="s">
        <v>246</v>
      </c>
      <c r="I2995" s="139" t="s">
        <v>257</v>
      </c>
      <c r="J2995" s="139" t="s">
        <v>318</v>
      </c>
      <c r="K2995" s="139" t="s">
        <v>259</v>
      </c>
      <c r="L2995" s="139" t="s">
        <v>246</v>
      </c>
      <c r="M2995" s="140"/>
      <c r="N2995" s="141">
        <v>0.82</v>
      </c>
      <c r="O2995" s="142">
        <f t="shared" si="230"/>
        <v>0</v>
      </c>
      <c r="P2995" s="2" t="s">
        <v>477</v>
      </c>
      <c r="Q2995" s="2"/>
      <c r="R2995" s="143">
        <f t="shared" si="231"/>
        <v>0</v>
      </c>
      <c r="S2995" s="143">
        <f t="shared" si="232"/>
        <v>0</v>
      </c>
      <c r="T2995" s="144">
        <f>IF(P2995="nio",0,IF(P2995&gt;0,VLOOKUP(K2995,'3-Productie normen'!A:W,VLOOKUP(P2995,'3-Productie normen'!$B$37:$C$59,2,FALSE),FALSE)))/VLOOKUP(B2995,'2-Kosten per locatie'!$A$11:$C$31,3,FALSE)</f>
        <v>0</v>
      </c>
      <c r="U2995" s="144">
        <f t="shared" si="233"/>
        <v>0</v>
      </c>
      <c r="V2995" s="145">
        <f>VLOOKUP(K2995,'3-Productie normen'!A:AG,29,FALSE)</f>
        <v>0</v>
      </c>
      <c r="W2995" s="145"/>
      <c r="X2995" s="146"/>
      <c r="Y2995" s="147">
        <f t="shared" si="234"/>
        <v>0</v>
      </c>
    </row>
    <row r="2996" spans="1:25" s="148" customFormat="1" ht="13.9" customHeight="1">
      <c r="A2996" s="137">
        <v>3850</v>
      </c>
      <c r="B2996" s="138" t="s">
        <v>3153</v>
      </c>
      <c r="C2996" s="138" t="s">
        <v>3154</v>
      </c>
      <c r="D2996" s="138"/>
      <c r="E2996" s="2">
        <v>0</v>
      </c>
      <c r="F2996" s="2" t="s">
        <v>746</v>
      </c>
      <c r="G2996" s="2" t="s">
        <v>4053</v>
      </c>
      <c r="H2996" s="2" t="s">
        <v>246</v>
      </c>
      <c r="I2996" s="139" t="s">
        <v>257</v>
      </c>
      <c r="J2996" s="139" t="s">
        <v>318</v>
      </c>
      <c r="K2996" s="139" t="s">
        <v>259</v>
      </c>
      <c r="L2996" s="139" t="s">
        <v>246</v>
      </c>
      <c r="M2996" s="140"/>
      <c r="N2996" s="141">
        <v>0.18</v>
      </c>
      <c r="O2996" s="142">
        <f t="shared" ref="O2996:O3059" si="235">SUM(P2996:Q2996)</f>
        <v>0</v>
      </c>
      <c r="P2996" s="2" t="s">
        <v>477</v>
      </c>
      <c r="Q2996" s="2"/>
      <c r="R2996" s="143">
        <f t="shared" ref="R2996:R3059" si="236">IF(P2996="nio",0,IF(P2996&gt;0,P2996*N2996/T2996,0))</f>
        <v>0</v>
      </c>
      <c r="S2996" s="143">
        <f t="shared" ref="S2996:S3059" si="237">IF(Q2996&gt;0,Q2996*N2996/U2996,0)</f>
        <v>0</v>
      </c>
      <c r="T2996" s="144">
        <f>IF(P2996="nio",0,IF(P2996&gt;0,VLOOKUP(K2996,'3-Productie normen'!A:W,VLOOKUP(P2996,'3-Productie normen'!$B$37:$C$59,2,FALSE),FALSE)))/VLOOKUP(B2996,'2-Kosten per locatie'!$A$11:$C$31,3,FALSE)</f>
        <v>0</v>
      </c>
      <c r="U2996" s="144">
        <f t="shared" ref="U2996:U3059" si="238">IF(Q2996&gt;0,T2996*$U$8,0)</f>
        <v>0</v>
      </c>
      <c r="V2996" s="145">
        <f>VLOOKUP(K2996,'3-Productie normen'!A:AG,29,FALSE)</f>
        <v>0</v>
      </c>
      <c r="W2996" s="145"/>
      <c r="X2996" s="146"/>
      <c r="Y2996" s="147">
        <f t="shared" ref="Y2996:Y3059" si="239">O2996*N2996</f>
        <v>0</v>
      </c>
    </row>
    <row r="2997" spans="1:25" s="148" customFormat="1" ht="13.9" customHeight="1">
      <c r="A2997" s="137">
        <v>3851</v>
      </c>
      <c r="B2997" s="138" t="s">
        <v>3153</v>
      </c>
      <c r="C2997" s="138" t="s">
        <v>3154</v>
      </c>
      <c r="D2997" s="138"/>
      <c r="E2997" s="2">
        <v>0</v>
      </c>
      <c r="F2997" s="2" t="s">
        <v>746</v>
      </c>
      <c r="G2997" s="2" t="s">
        <v>4054</v>
      </c>
      <c r="H2997" s="2" t="s">
        <v>246</v>
      </c>
      <c r="I2997" s="139" t="s">
        <v>46</v>
      </c>
      <c r="J2997" s="139" t="s">
        <v>320</v>
      </c>
      <c r="K2997" s="139" t="s">
        <v>321</v>
      </c>
      <c r="L2997" s="139" t="s">
        <v>3466</v>
      </c>
      <c r="M2997" s="140"/>
      <c r="N2997" s="141">
        <v>9.73</v>
      </c>
      <c r="O2997" s="142">
        <f t="shared" si="235"/>
        <v>410</v>
      </c>
      <c r="P2997" s="2">
        <v>205</v>
      </c>
      <c r="Q2997" s="2">
        <v>205</v>
      </c>
      <c r="R2997" s="143" t="e">
        <f t="shared" si="236"/>
        <v>#DIV/0!</v>
      </c>
      <c r="S2997" s="143" t="e">
        <f t="shared" si="237"/>
        <v>#DIV/0!</v>
      </c>
      <c r="T2997" s="144">
        <f>IF(P2997="nio",0,IF(P2997&gt;0,VLOOKUP(K2997,'3-Productie normen'!A:W,VLOOKUP(P2997,'3-Productie normen'!$B$37:$C$59,2,FALSE),FALSE)))/VLOOKUP(B2997,'2-Kosten per locatie'!$A$11:$C$31,3,FALSE)</f>
        <v>0</v>
      </c>
      <c r="U2997" s="144">
        <f t="shared" si="238"/>
        <v>0</v>
      </c>
      <c r="V2997" s="145" t="str">
        <f>VLOOKUP(K2997,'3-Productie normen'!A:AG,29,FALSE)</f>
        <v>S</v>
      </c>
      <c r="W2997" s="145"/>
      <c r="X2997" s="146"/>
      <c r="Y2997" s="147">
        <f t="shared" si="239"/>
        <v>3989.3</v>
      </c>
    </row>
    <row r="2998" spans="1:25" s="148" customFormat="1" ht="13.9" customHeight="1">
      <c r="A2998" s="137">
        <v>3852</v>
      </c>
      <c r="B2998" s="138" t="s">
        <v>3153</v>
      </c>
      <c r="C2998" s="138" t="s">
        <v>3154</v>
      </c>
      <c r="D2998" s="138"/>
      <c r="E2998" s="2">
        <v>0</v>
      </c>
      <c r="F2998" s="2" t="s">
        <v>746</v>
      </c>
      <c r="G2998" s="2" t="s">
        <v>4055</v>
      </c>
      <c r="H2998" s="2" t="s">
        <v>246</v>
      </c>
      <c r="I2998" s="139" t="s">
        <v>46</v>
      </c>
      <c r="J2998" s="139" t="s">
        <v>323</v>
      </c>
      <c r="K2998" s="139" t="s">
        <v>321</v>
      </c>
      <c r="L2998" s="139" t="s">
        <v>3466</v>
      </c>
      <c r="M2998" s="140"/>
      <c r="N2998" s="141">
        <v>0.97</v>
      </c>
      <c r="O2998" s="142">
        <f t="shared" si="235"/>
        <v>410</v>
      </c>
      <c r="P2998" s="2">
        <v>205</v>
      </c>
      <c r="Q2998" s="2">
        <v>205</v>
      </c>
      <c r="R2998" s="143" t="e">
        <f t="shared" si="236"/>
        <v>#DIV/0!</v>
      </c>
      <c r="S2998" s="143" t="e">
        <f t="shared" si="237"/>
        <v>#DIV/0!</v>
      </c>
      <c r="T2998" s="144">
        <f>IF(P2998="nio",0,IF(P2998&gt;0,VLOOKUP(K2998,'3-Productie normen'!A:W,VLOOKUP(P2998,'3-Productie normen'!$B$37:$C$59,2,FALSE),FALSE)))/VLOOKUP(B2998,'2-Kosten per locatie'!$A$11:$C$31,3,FALSE)</f>
        <v>0</v>
      </c>
      <c r="U2998" s="144">
        <f t="shared" si="238"/>
        <v>0</v>
      </c>
      <c r="V2998" s="145" t="str">
        <f>VLOOKUP(K2998,'3-Productie normen'!A:AG,29,FALSE)</f>
        <v>S</v>
      </c>
      <c r="W2998" s="145"/>
      <c r="X2998" s="146"/>
      <c r="Y2998" s="147">
        <f t="shared" si="239"/>
        <v>397.7</v>
      </c>
    </row>
    <row r="2999" spans="1:25" s="148" customFormat="1" ht="13.9" customHeight="1">
      <c r="A2999" s="137">
        <v>3853</v>
      </c>
      <c r="B2999" s="138" t="s">
        <v>3153</v>
      </c>
      <c r="C2999" s="138" t="s">
        <v>3154</v>
      </c>
      <c r="D2999" s="138"/>
      <c r="E2999" s="2">
        <v>0</v>
      </c>
      <c r="F2999" s="2" t="s">
        <v>746</v>
      </c>
      <c r="G2999" s="2" t="s">
        <v>4056</v>
      </c>
      <c r="H2999" s="2" t="s">
        <v>246</v>
      </c>
      <c r="I2999" s="139" t="s">
        <v>46</v>
      </c>
      <c r="J2999" s="139" t="s">
        <v>323</v>
      </c>
      <c r="K2999" s="139" t="s">
        <v>321</v>
      </c>
      <c r="L2999" s="139" t="s">
        <v>3466</v>
      </c>
      <c r="M2999" s="140"/>
      <c r="N2999" s="141">
        <v>0.96</v>
      </c>
      <c r="O2999" s="142">
        <f t="shared" si="235"/>
        <v>410</v>
      </c>
      <c r="P2999" s="2">
        <v>205</v>
      </c>
      <c r="Q2999" s="2">
        <v>205</v>
      </c>
      <c r="R2999" s="143" t="e">
        <f t="shared" si="236"/>
        <v>#DIV/0!</v>
      </c>
      <c r="S2999" s="143" t="e">
        <f t="shared" si="237"/>
        <v>#DIV/0!</v>
      </c>
      <c r="T2999" s="144">
        <f>IF(P2999="nio",0,IF(P2999&gt;0,VLOOKUP(K2999,'3-Productie normen'!A:W,VLOOKUP(P2999,'3-Productie normen'!$B$37:$C$59,2,FALSE),FALSE)))/VLOOKUP(B2999,'2-Kosten per locatie'!$A$11:$C$31,3,FALSE)</f>
        <v>0</v>
      </c>
      <c r="U2999" s="144">
        <f t="shared" si="238"/>
        <v>0</v>
      </c>
      <c r="V2999" s="145" t="str">
        <f>VLOOKUP(K2999,'3-Productie normen'!A:AG,29,FALSE)</f>
        <v>S</v>
      </c>
      <c r="W2999" s="145"/>
      <c r="X2999" s="146"/>
      <c r="Y2999" s="147">
        <f t="shared" si="239"/>
        <v>393.59999999999997</v>
      </c>
    </row>
    <row r="3000" spans="1:25" s="148" customFormat="1" ht="13.9" customHeight="1">
      <c r="A3000" s="137">
        <v>3854</v>
      </c>
      <c r="B3000" s="138" t="s">
        <v>3153</v>
      </c>
      <c r="C3000" s="138" t="s">
        <v>3154</v>
      </c>
      <c r="D3000" s="138"/>
      <c r="E3000" s="2">
        <v>0</v>
      </c>
      <c r="F3000" s="2" t="s">
        <v>746</v>
      </c>
      <c r="G3000" s="2" t="s">
        <v>4057</v>
      </c>
      <c r="H3000" s="2" t="s">
        <v>246</v>
      </c>
      <c r="I3000" s="139" t="s">
        <v>46</v>
      </c>
      <c r="J3000" s="139" t="s">
        <v>323</v>
      </c>
      <c r="K3000" s="139" t="s">
        <v>321</v>
      </c>
      <c r="L3000" s="139" t="s">
        <v>3466</v>
      </c>
      <c r="M3000" s="140"/>
      <c r="N3000" s="141">
        <v>0.96</v>
      </c>
      <c r="O3000" s="142">
        <f t="shared" si="235"/>
        <v>410</v>
      </c>
      <c r="P3000" s="2">
        <v>205</v>
      </c>
      <c r="Q3000" s="2">
        <v>205</v>
      </c>
      <c r="R3000" s="143" t="e">
        <f t="shared" si="236"/>
        <v>#DIV/0!</v>
      </c>
      <c r="S3000" s="143" t="e">
        <f t="shared" si="237"/>
        <v>#DIV/0!</v>
      </c>
      <c r="T3000" s="144">
        <f>IF(P3000="nio",0,IF(P3000&gt;0,VLOOKUP(K3000,'3-Productie normen'!A:W,VLOOKUP(P3000,'3-Productie normen'!$B$37:$C$59,2,FALSE),FALSE)))/VLOOKUP(B3000,'2-Kosten per locatie'!$A$11:$C$31,3,FALSE)</f>
        <v>0</v>
      </c>
      <c r="U3000" s="144">
        <f t="shared" si="238"/>
        <v>0</v>
      </c>
      <c r="V3000" s="145" t="str">
        <f>VLOOKUP(K3000,'3-Productie normen'!A:AG,29,FALSE)</f>
        <v>S</v>
      </c>
      <c r="W3000" s="145"/>
      <c r="X3000" s="146"/>
      <c r="Y3000" s="147">
        <f t="shared" si="239"/>
        <v>393.59999999999997</v>
      </c>
    </row>
    <row r="3001" spans="1:25" s="148" customFormat="1" ht="13.9" customHeight="1">
      <c r="A3001" s="137">
        <v>3855</v>
      </c>
      <c r="B3001" s="138" t="s">
        <v>3153</v>
      </c>
      <c r="C3001" s="138" t="s">
        <v>3154</v>
      </c>
      <c r="D3001" s="138"/>
      <c r="E3001" s="2">
        <v>0</v>
      </c>
      <c r="F3001" s="2" t="s">
        <v>746</v>
      </c>
      <c r="G3001" s="2" t="s">
        <v>4058</v>
      </c>
      <c r="H3001" s="2" t="s">
        <v>246</v>
      </c>
      <c r="I3001" s="139" t="s">
        <v>46</v>
      </c>
      <c r="J3001" s="139" t="s">
        <v>323</v>
      </c>
      <c r="K3001" s="139" t="s">
        <v>321</v>
      </c>
      <c r="L3001" s="139" t="s">
        <v>3466</v>
      </c>
      <c r="M3001" s="140"/>
      <c r="N3001" s="141">
        <v>0.97</v>
      </c>
      <c r="O3001" s="142">
        <f t="shared" si="235"/>
        <v>410</v>
      </c>
      <c r="P3001" s="2">
        <v>205</v>
      </c>
      <c r="Q3001" s="2">
        <v>205</v>
      </c>
      <c r="R3001" s="143" t="e">
        <f t="shared" si="236"/>
        <v>#DIV/0!</v>
      </c>
      <c r="S3001" s="143" t="e">
        <f t="shared" si="237"/>
        <v>#DIV/0!</v>
      </c>
      <c r="T3001" s="144">
        <f>IF(P3001="nio",0,IF(P3001&gt;0,VLOOKUP(K3001,'3-Productie normen'!A:W,VLOOKUP(P3001,'3-Productie normen'!$B$37:$C$59,2,FALSE),FALSE)))/VLOOKUP(B3001,'2-Kosten per locatie'!$A$11:$C$31,3,FALSE)</f>
        <v>0</v>
      </c>
      <c r="U3001" s="144">
        <f t="shared" si="238"/>
        <v>0</v>
      </c>
      <c r="V3001" s="145" t="str">
        <f>VLOOKUP(K3001,'3-Productie normen'!A:AG,29,FALSE)</f>
        <v>S</v>
      </c>
      <c r="W3001" s="145"/>
      <c r="X3001" s="146"/>
      <c r="Y3001" s="147">
        <f t="shared" si="239"/>
        <v>397.7</v>
      </c>
    </row>
    <row r="3002" spans="1:25" s="148" customFormat="1" ht="13.9" customHeight="1">
      <c r="A3002" s="137">
        <v>3856</v>
      </c>
      <c r="B3002" s="138" t="s">
        <v>3153</v>
      </c>
      <c r="C3002" s="138" t="s">
        <v>3154</v>
      </c>
      <c r="D3002" s="138"/>
      <c r="E3002" s="2">
        <v>0</v>
      </c>
      <c r="F3002" s="2" t="s">
        <v>746</v>
      </c>
      <c r="G3002" s="2" t="s">
        <v>4059</v>
      </c>
      <c r="H3002" s="2" t="s">
        <v>246</v>
      </c>
      <c r="I3002" s="139" t="s">
        <v>46</v>
      </c>
      <c r="J3002" s="139" t="s">
        <v>313</v>
      </c>
      <c r="K3002" s="139" t="s">
        <v>259</v>
      </c>
      <c r="L3002" s="139" t="s">
        <v>1331</v>
      </c>
      <c r="M3002" s="140"/>
      <c r="N3002" s="141">
        <v>1.1000000000000001</v>
      </c>
      <c r="O3002" s="142">
        <f t="shared" si="235"/>
        <v>0</v>
      </c>
      <c r="P3002" s="2" t="s">
        <v>477</v>
      </c>
      <c r="Q3002" s="2"/>
      <c r="R3002" s="143">
        <f t="shared" si="236"/>
        <v>0</v>
      </c>
      <c r="S3002" s="143">
        <f t="shared" si="237"/>
        <v>0</v>
      </c>
      <c r="T3002" s="144">
        <f>IF(P3002="nio",0,IF(P3002&gt;0,VLOOKUP(K3002,'3-Productie normen'!A:W,VLOOKUP(P3002,'3-Productie normen'!$B$37:$C$59,2,FALSE),FALSE)))/VLOOKUP(B3002,'2-Kosten per locatie'!$A$11:$C$31,3,FALSE)</f>
        <v>0</v>
      </c>
      <c r="U3002" s="144">
        <f t="shared" si="238"/>
        <v>0</v>
      </c>
      <c r="V3002" s="145">
        <f>VLOOKUP(K3002,'3-Productie normen'!A:AG,29,FALSE)</f>
        <v>0</v>
      </c>
      <c r="W3002" s="145"/>
      <c r="X3002" s="146"/>
      <c r="Y3002" s="147">
        <f t="shared" si="239"/>
        <v>0</v>
      </c>
    </row>
    <row r="3003" spans="1:25" s="148" customFormat="1" ht="13.9" customHeight="1">
      <c r="A3003" s="137">
        <v>3857</v>
      </c>
      <c r="B3003" s="138" t="s">
        <v>3153</v>
      </c>
      <c r="C3003" s="138" t="s">
        <v>3154</v>
      </c>
      <c r="D3003" s="138"/>
      <c r="E3003" s="2">
        <v>0</v>
      </c>
      <c r="F3003" s="2" t="s">
        <v>746</v>
      </c>
      <c r="G3003" s="2" t="s">
        <v>4060</v>
      </c>
      <c r="H3003" s="2" t="s">
        <v>246</v>
      </c>
      <c r="I3003" s="139" t="s">
        <v>46</v>
      </c>
      <c r="J3003" s="139" t="s">
        <v>320</v>
      </c>
      <c r="K3003" s="139" t="s">
        <v>321</v>
      </c>
      <c r="L3003" s="139" t="s">
        <v>3466</v>
      </c>
      <c r="M3003" s="140"/>
      <c r="N3003" s="141">
        <v>11.61</v>
      </c>
      <c r="O3003" s="142">
        <f t="shared" si="235"/>
        <v>410</v>
      </c>
      <c r="P3003" s="2">
        <v>205</v>
      </c>
      <c r="Q3003" s="2">
        <v>205</v>
      </c>
      <c r="R3003" s="143" t="e">
        <f t="shared" si="236"/>
        <v>#DIV/0!</v>
      </c>
      <c r="S3003" s="143" t="e">
        <f t="shared" si="237"/>
        <v>#DIV/0!</v>
      </c>
      <c r="T3003" s="144">
        <f>IF(P3003="nio",0,IF(P3003&gt;0,VLOOKUP(K3003,'3-Productie normen'!A:W,VLOOKUP(P3003,'3-Productie normen'!$B$37:$C$59,2,FALSE),FALSE)))/VLOOKUP(B3003,'2-Kosten per locatie'!$A$11:$C$31,3,FALSE)</f>
        <v>0</v>
      </c>
      <c r="U3003" s="144">
        <f t="shared" si="238"/>
        <v>0</v>
      </c>
      <c r="V3003" s="145" t="str">
        <f>VLOOKUP(K3003,'3-Productie normen'!A:AG,29,FALSE)</f>
        <v>S</v>
      </c>
      <c r="W3003" s="145"/>
      <c r="X3003" s="146"/>
      <c r="Y3003" s="147">
        <f t="shared" si="239"/>
        <v>4760.0999999999995</v>
      </c>
    </row>
    <row r="3004" spans="1:25" s="148" customFormat="1" ht="13.9" customHeight="1">
      <c r="A3004" s="137">
        <v>3858</v>
      </c>
      <c r="B3004" s="138" t="s">
        <v>3153</v>
      </c>
      <c r="C3004" s="138" t="s">
        <v>3154</v>
      </c>
      <c r="D3004" s="138"/>
      <c r="E3004" s="2">
        <v>0</v>
      </c>
      <c r="F3004" s="2" t="s">
        <v>746</v>
      </c>
      <c r="G3004" s="2" t="s">
        <v>4061</v>
      </c>
      <c r="H3004" s="2" t="s">
        <v>246</v>
      </c>
      <c r="I3004" s="139" t="s">
        <v>46</v>
      </c>
      <c r="J3004" s="139" t="s">
        <v>323</v>
      </c>
      <c r="K3004" s="139" t="s">
        <v>321</v>
      </c>
      <c r="L3004" s="139" t="s">
        <v>3466</v>
      </c>
      <c r="M3004" s="140"/>
      <c r="N3004" s="141">
        <v>0.97</v>
      </c>
      <c r="O3004" s="142">
        <f t="shared" si="235"/>
        <v>410</v>
      </c>
      <c r="P3004" s="2">
        <v>205</v>
      </c>
      <c r="Q3004" s="2">
        <v>205</v>
      </c>
      <c r="R3004" s="143" t="e">
        <f t="shared" si="236"/>
        <v>#DIV/0!</v>
      </c>
      <c r="S3004" s="143" t="e">
        <f t="shared" si="237"/>
        <v>#DIV/0!</v>
      </c>
      <c r="T3004" s="144">
        <f>IF(P3004="nio",0,IF(P3004&gt;0,VLOOKUP(K3004,'3-Productie normen'!A:W,VLOOKUP(P3004,'3-Productie normen'!$B$37:$C$59,2,FALSE),FALSE)))/VLOOKUP(B3004,'2-Kosten per locatie'!$A$11:$C$31,3,FALSE)</f>
        <v>0</v>
      </c>
      <c r="U3004" s="144">
        <f t="shared" si="238"/>
        <v>0</v>
      </c>
      <c r="V3004" s="145" t="str">
        <f>VLOOKUP(K3004,'3-Productie normen'!A:AG,29,FALSE)</f>
        <v>S</v>
      </c>
      <c r="W3004" s="145"/>
      <c r="X3004" s="146"/>
      <c r="Y3004" s="147">
        <f t="shared" si="239"/>
        <v>397.7</v>
      </c>
    </row>
    <row r="3005" spans="1:25" s="148" customFormat="1" ht="13.9" customHeight="1">
      <c r="A3005" s="137">
        <v>3859</v>
      </c>
      <c r="B3005" s="138" t="s">
        <v>3153</v>
      </c>
      <c r="C3005" s="138" t="s">
        <v>3154</v>
      </c>
      <c r="D3005" s="138"/>
      <c r="E3005" s="2">
        <v>0</v>
      </c>
      <c r="F3005" s="2" t="s">
        <v>746</v>
      </c>
      <c r="G3005" s="2" t="s">
        <v>4062</v>
      </c>
      <c r="H3005" s="2" t="s">
        <v>246</v>
      </c>
      <c r="I3005" s="139" t="s">
        <v>46</v>
      </c>
      <c r="J3005" s="139" t="s">
        <v>323</v>
      </c>
      <c r="K3005" s="139" t="s">
        <v>321</v>
      </c>
      <c r="L3005" s="139" t="s">
        <v>3466</v>
      </c>
      <c r="M3005" s="140"/>
      <c r="N3005" s="141">
        <v>0.96</v>
      </c>
      <c r="O3005" s="142">
        <f t="shared" si="235"/>
        <v>410</v>
      </c>
      <c r="P3005" s="2">
        <v>205</v>
      </c>
      <c r="Q3005" s="2">
        <v>205</v>
      </c>
      <c r="R3005" s="143" t="e">
        <f t="shared" si="236"/>
        <v>#DIV/0!</v>
      </c>
      <c r="S3005" s="143" t="e">
        <f t="shared" si="237"/>
        <v>#DIV/0!</v>
      </c>
      <c r="T3005" s="144">
        <f>IF(P3005="nio",0,IF(P3005&gt;0,VLOOKUP(K3005,'3-Productie normen'!A:W,VLOOKUP(P3005,'3-Productie normen'!$B$37:$C$59,2,FALSE),FALSE)))/VLOOKUP(B3005,'2-Kosten per locatie'!$A$11:$C$31,3,FALSE)</f>
        <v>0</v>
      </c>
      <c r="U3005" s="144">
        <f t="shared" si="238"/>
        <v>0</v>
      </c>
      <c r="V3005" s="145" t="str">
        <f>VLOOKUP(K3005,'3-Productie normen'!A:AG,29,FALSE)</f>
        <v>S</v>
      </c>
      <c r="W3005" s="145"/>
      <c r="X3005" s="146"/>
      <c r="Y3005" s="147">
        <f t="shared" si="239"/>
        <v>393.59999999999997</v>
      </c>
    </row>
    <row r="3006" spans="1:25" s="148" customFormat="1" ht="13.9" customHeight="1">
      <c r="A3006" s="137">
        <v>3860</v>
      </c>
      <c r="B3006" s="138" t="s">
        <v>3153</v>
      </c>
      <c r="C3006" s="138" t="s">
        <v>3154</v>
      </c>
      <c r="D3006" s="138"/>
      <c r="E3006" s="2">
        <v>0</v>
      </c>
      <c r="F3006" s="2" t="s">
        <v>746</v>
      </c>
      <c r="G3006" s="2" t="s">
        <v>4063</v>
      </c>
      <c r="H3006" s="2" t="s">
        <v>246</v>
      </c>
      <c r="I3006" s="139" t="s">
        <v>46</v>
      </c>
      <c r="J3006" s="139" t="s">
        <v>83</v>
      </c>
      <c r="K3006" s="139" t="s">
        <v>51</v>
      </c>
      <c r="L3006" s="139" t="s">
        <v>294</v>
      </c>
      <c r="M3006" s="140"/>
      <c r="N3006" s="141">
        <v>6.98</v>
      </c>
      <c r="O3006" s="142">
        <f t="shared" si="235"/>
        <v>205</v>
      </c>
      <c r="P3006" s="2">
        <v>205</v>
      </c>
      <c r="Q3006" s="2"/>
      <c r="R3006" s="143" t="e">
        <f t="shared" si="236"/>
        <v>#DIV/0!</v>
      </c>
      <c r="S3006" s="143">
        <f t="shared" si="237"/>
        <v>0</v>
      </c>
      <c r="T3006" s="144">
        <f>IF(P3006="nio",0,IF(P3006&gt;0,VLOOKUP(K3006,'3-Productie normen'!A:W,VLOOKUP(P3006,'3-Productie normen'!$B$37:$C$59,2,FALSE),FALSE)))/VLOOKUP(B3006,'2-Kosten per locatie'!$A$11:$C$31,3,FALSE)</f>
        <v>0</v>
      </c>
      <c r="U3006" s="144">
        <f t="shared" si="238"/>
        <v>0</v>
      </c>
      <c r="V3006" s="145" t="str">
        <f>VLOOKUP(K3006,'3-Productie normen'!A:AG,29,FALSE)</f>
        <v>V</v>
      </c>
      <c r="W3006" s="145"/>
      <c r="X3006" s="146"/>
      <c r="Y3006" s="147">
        <f t="shared" si="239"/>
        <v>1430.9</v>
      </c>
    </row>
    <row r="3007" spans="1:25" s="148" customFormat="1" ht="13.9" customHeight="1">
      <c r="A3007" s="137">
        <v>3861</v>
      </c>
      <c r="B3007" s="138" t="s">
        <v>3153</v>
      </c>
      <c r="C3007" s="138" t="s">
        <v>3154</v>
      </c>
      <c r="D3007" s="138"/>
      <c r="E3007" s="2">
        <v>0</v>
      </c>
      <c r="F3007" s="2" t="s">
        <v>746</v>
      </c>
      <c r="G3007" s="2" t="s">
        <v>4064</v>
      </c>
      <c r="H3007" s="2" t="s">
        <v>246</v>
      </c>
      <c r="I3007" s="139" t="s">
        <v>46</v>
      </c>
      <c r="J3007" s="139" t="s">
        <v>323</v>
      </c>
      <c r="K3007" s="139" t="s">
        <v>321</v>
      </c>
      <c r="L3007" s="139" t="s">
        <v>294</v>
      </c>
      <c r="M3007" s="140"/>
      <c r="N3007" s="141">
        <v>1.03</v>
      </c>
      <c r="O3007" s="142">
        <f t="shared" si="235"/>
        <v>410</v>
      </c>
      <c r="P3007" s="2">
        <v>205</v>
      </c>
      <c r="Q3007" s="2">
        <v>205</v>
      </c>
      <c r="R3007" s="143" t="e">
        <f t="shared" si="236"/>
        <v>#DIV/0!</v>
      </c>
      <c r="S3007" s="143" t="e">
        <f t="shared" si="237"/>
        <v>#DIV/0!</v>
      </c>
      <c r="T3007" s="144">
        <f>IF(P3007="nio",0,IF(P3007&gt;0,VLOOKUP(K3007,'3-Productie normen'!A:W,VLOOKUP(P3007,'3-Productie normen'!$B$37:$C$59,2,FALSE),FALSE)))/VLOOKUP(B3007,'2-Kosten per locatie'!$A$11:$C$31,3,FALSE)</f>
        <v>0</v>
      </c>
      <c r="U3007" s="144">
        <f t="shared" si="238"/>
        <v>0</v>
      </c>
      <c r="V3007" s="145" t="str">
        <f>VLOOKUP(K3007,'3-Productie normen'!A:AG,29,FALSE)</f>
        <v>S</v>
      </c>
      <c r="W3007" s="145"/>
      <c r="X3007" s="146"/>
      <c r="Y3007" s="147">
        <f t="shared" si="239"/>
        <v>422.3</v>
      </c>
    </row>
    <row r="3008" spans="1:25" s="148" customFormat="1" ht="13.9" customHeight="1">
      <c r="A3008" s="137">
        <v>3862</v>
      </c>
      <c r="B3008" s="138" t="s">
        <v>3153</v>
      </c>
      <c r="C3008" s="138" t="s">
        <v>3154</v>
      </c>
      <c r="D3008" s="138"/>
      <c r="E3008" s="2">
        <v>0</v>
      </c>
      <c r="F3008" s="2" t="s">
        <v>746</v>
      </c>
      <c r="G3008" s="2" t="s">
        <v>4065</v>
      </c>
      <c r="H3008" s="2" t="s">
        <v>246</v>
      </c>
      <c r="I3008" s="139" t="s">
        <v>46</v>
      </c>
      <c r="J3008" s="139" t="s">
        <v>320</v>
      </c>
      <c r="K3008" s="139" t="s">
        <v>321</v>
      </c>
      <c r="L3008" s="139" t="s">
        <v>294</v>
      </c>
      <c r="M3008" s="140"/>
      <c r="N3008" s="141">
        <v>3.53</v>
      </c>
      <c r="O3008" s="142">
        <f t="shared" si="235"/>
        <v>410</v>
      </c>
      <c r="P3008" s="2">
        <v>205</v>
      </c>
      <c r="Q3008" s="2">
        <v>205</v>
      </c>
      <c r="R3008" s="143" t="e">
        <f t="shared" si="236"/>
        <v>#DIV/0!</v>
      </c>
      <c r="S3008" s="143" t="e">
        <f t="shared" si="237"/>
        <v>#DIV/0!</v>
      </c>
      <c r="T3008" s="144">
        <f>IF(P3008="nio",0,IF(P3008&gt;0,VLOOKUP(K3008,'3-Productie normen'!A:W,VLOOKUP(P3008,'3-Productie normen'!$B$37:$C$59,2,FALSE),FALSE)))/VLOOKUP(B3008,'2-Kosten per locatie'!$A$11:$C$31,3,FALSE)</f>
        <v>0</v>
      </c>
      <c r="U3008" s="144">
        <f t="shared" si="238"/>
        <v>0</v>
      </c>
      <c r="V3008" s="145" t="str">
        <f>VLOOKUP(K3008,'3-Productie normen'!A:AG,29,FALSE)</f>
        <v>S</v>
      </c>
      <c r="W3008" s="145"/>
      <c r="X3008" s="146"/>
      <c r="Y3008" s="147">
        <f t="shared" si="239"/>
        <v>1447.3</v>
      </c>
    </row>
    <row r="3009" spans="1:25" s="148" customFormat="1" ht="13.9" customHeight="1">
      <c r="A3009" s="137">
        <v>3863</v>
      </c>
      <c r="B3009" s="138" t="s">
        <v>3153</v>
      </c>
      <c r="C3009" s="138" t="s">
        <v>3154</v>
      </c>
      <c r="D3009" s="138"/>
      <c r="E3009" s="2">
        <v>0</v>
      </c>
      <c r="F3009" s="2" t="s">
        <v>746</v>
      </c>
      <c r="G3009" s="2" t="s">
        <v>4066</v>
      </c>
      <c r="H3009" s="2" t="s">
        <v>246</v>
      </c>
      <c r="I3009" s="139" t="s">
        <v>46</v>
      </c>
      <c r="J3009" s="139" t="s">
        <v>323</v>
      </c>
      <c r="K3009" s="139" t="s">
        <v>321</v>
      </c>
      <c r="L3009" s="139" t="s">
        <v>294</v>
      </c>
      <c r="M3009" s="140"/>
      <c r="N3009" s="141">
        <v>1.02</v>
      </c>
      <c r="O3009" s="142">
        <f t="shared" si="235"/>
        <v>410</v>
      </c>
      <c r="P3009" s="2">
        <v>205</v>
      </c>
      <c r="Q3009" s="2">
        <v>205</v>
      </c>
      <c r="R3009" s="143" t="e">
        <f t="shared" si="236"/>
        <v>#DIV/0!</v>
      </c>
      <c r="S3009" s="143" t="e">
        <f t="shared" si="237"/>
        <v>#DIV/0!</v>
      </c>
      <c r="T3009" s="144">
        <f>IF(P3009="nio",0,IF(P3009&gt;0,VLOOKUP(K3009,'3-Productie normen'!A:W,VLOOKUP(P3009,'3-Productie normen'!$B$37:$C$59,2,FALSE),FALSE)))/VLOOKUP(B3009,'2-Kosten per locatie'!$A$11:$C$31,3,FALSE)</f>
        <v>0</v>
      </c>
      <c r="U3009" s="144">
        <f t="shared" si="238"/>
        <v>0</v>
      </c>
      <c r="V3009" s="145" t="str">
        <f>VLOOKUP(K3009,'3-Productie normen'!A:AG,29,FALSE)</f>
        <v>S</v>
      </c>
      <c r="W3009" s="145"/>
      <c r="X3009" s="146"/>
      <c r="Y3009" s="147">
        <f t="shared" si="239"/>
        <v>418.2</v>
      </c>
    </row>
    <row r="3010" spans="1:25" s="148" customFormat="1" ht="13.9" customHeight="1">
      <c r="A3010" s="137">
        <v>3864</v>
      </c>
      <c r="B3010" s="138" t="s">
        <v>3153</v>
      </c>
      <c r="C3010" s="138" t="s">
        <v>3154</v>
      </c>
      <c r="D3010" s="138"/>
      <c r="E3010" s="2">
        <v>0</v>
      </c>
      <c r="F3010" s="2" t="s">
        <v>746</v>
      </c>
      <c r="G3010" s="2" t="s">
        <v>4067</v>
      </c>
      <c r="H3010" s="2" t="s">
        <v>246</v>
      </c>
      <c r="I3010" s="139" t="s">
        <v>46</v>
      </c>
      <c r="J3010" s="139" t="s">
        <v>323</v>
      </c>
      <c r="K3010" s="139" t="s">
        <v>321</v>
      </c>
      <c r="L3010" s="139" t="s">
        <v>294</v>
      </c>
      <c r="M3010" s="140"/>
      <c r="N3010" s="141">
        <v>1.02</v>
      </c>
      <c r="O3010" s="142">
        <f t="shared" si="235"/>
        <v>410</v>
      </c>
      <c r="P3010" s="2">
        <v>205</v>
      </c>
      <c r="Q3010" s="2">
        <v>205</v>
      </c>
      <c r="R3010" s="143" t="e">
        <f t="shared" si="236"/>
        <v>#DIV/0!</v>
      </c>
      <c r="S3010" s="143" t="e">
        <f t="shared" si="237"/>
        <v>#DIV/0!</v>
      </c>
      <c r="T3010" s="144">
        <f>IF(P3010="nio",0,IF(P3010&gt;0,VLOOKUP(K3010,'3-Productie normen'!A:W,VLOOKUP(P3010,'3-Productie normen'!$B$37:$C$59,2,FALSE),FALSE)))/VLOOKUP(B3010,'2-Kosten per locatie'!$A$11:$C$31,3,FALSE)</f>
        <v>0</v>
      </c>
      <c r="U3010" s="144">
        <f t="shared" si="238"/>
        <v>0</v>
      </c>
      <c r="V3010" s="145" t="str">
        <f>VLOOKUP(K3010,'3-Productie normen'!A:AG,29,FALSE)</f>
        <v>S</v>
      </c>
      <c r="W3010" s="145"/>
      <c r="X3010" s="146"/>
      <c r="Y3010" s="147">
        <f t="shared" si="239"/>
        <v>418.2</v>
      </c>
    </row>
    <row r="3011" spans="1:25" s="148" customFormat="1" ht="13.9" customHeight="1">
      <c r="A3011" s="137">
        <v>3865</v>
      </c>
      <c r="B3011" s="138" t="s">
        <v>3153</v>
      </c>
      <c r="C3011" s="138" t="s">
        <v>3154</v>
      </c>
      <c r="D3011" s="138"/>
      <c r="E3011" s="2">
        <v>0</v>
      </c>
      <c r="F3011" s="2" t="s">
        <v>746</v>
      </c>
      <c r="G3011" s="2" t="s">
        <v>4068</v>
      </c>
      <c r="H3011" s="2" t="s">
        <v>4069</v>
      </c>
      <c r="I3011" s="139" t="s">
        <v>350</v>
      </c>
      <c r="J3011" s="139" t="s">
        <v>4070</v>
      </c>
      <c r="K3011" s="139" t="s">
        <v>612</v>
      </c>
      <c r="L3011" s="139" t="s">
        <v>298</v>
      </c>
      <c r="M3011" s="140" t="s">
        <v>8160</v>
      </c>
      <c r="N3011" s="141">
        <v>121.13</v>
      </c>
      <c r="O3011" s="142">
        <f t="shared" si="235"/>
        <v>205</v>
      </c>
      <c r="P3011" s="2">
        <v>205</v>
      </c>
      <c r="Q3011" s="2"/>
      <c r="R3011" s="143" t="e">
        <f t="shared" si="236"/>
        <v>#DIV/0!</v>
      </c>
      <c r="S3011" s="143">
        <f t="shared" si="237"/>
        <v>0</v>
      </c>
      <c r="T3011" s="144">
        <f>IF(P3011="nio",0,IF(P3011&gt;0,VLOOKUP(K3011,'3-Productie normen'!A:W,VLOOKUP(P3011,'3-Productie normen'!$B$37:$C$59,2,FALSE),FALSE)))/VLOOKUP(B3011,'2-Kosten per locatie'!$A$11:$C$31,3,FALSE)</f>
        <v>0</v>
      </c>
      <c r="U3011" s="144">
        <f t="shared" si="238"/>
        <v>0</v>
      </c>
      <c r="V3011" s="145" t="str">
        <f>VLOOKUP(K3011,'3-Productie normen'!A:AG,29,FALSE)</f>
        <v>L</v>
      </c>
      <c r="W3011" s="145"/>
      <c r="X3011" s="146"/>
      <c r="Y3011" s="147">
        <f t="shared" si="239"/>
        <v>24831.649999999998</v>
      </c>
    </row>
    <row r="3012" spans="1:25" s="148" customFormat="1" ht="13.9" customHeight="1">
      <c r="A3012" s="137">
        <v>3866</v>
      </c>
      <c r="B3012" s="138" t="s">
        <v>3153</v>
      </c>
      <c r="C3012" s="138" t="s">
        <v>3154</v>
      </c>
      <c r="D3012" s="138"/>
      <c r="E3012" s="2">
        <v>0</v>
      </c>
      <c r="F3012" s="2" t="s">
        <v>746</v>
      </c>
      <c r="G3012" s="2" t="s">
        <v>4071</v>
      </c>
      <c r="H3012" s="2" t="s">
        <v>4072</v>
      </c>
      <c r="I3012" s="139" t="s">
        <v>350</v>
      </c>
      <c r="J3012" s="139" t="s">
        <v>836</v>
      </c>
      <c r="K3012" s="139" t="s">
        <v>612</v>
      </c>
      <c r="L3012" s="139" t="s">
        <v>1421</v>
      </c>
      <c r="M3012" s="140"/>
      <c r="N3012" s="141">
        <v>71.94</v>
      </c>
      <c r="O3012" s="142">
        <f t="shared" si="235"/>
        <v>205</v>
      </c>
      <c r="P3012" s="2">
        <v>205</v>
      </c>
      <c r="Q3012" s="2"/>
      <c r="R3012" s="143" t="e">
        <f t="shared" si="236"/>
        <v>#DIV/0!</v>
      </c>
      <c r="S3012" s="143">
        <f t="shared" si="237"/>
        <v>0</v>
      </c>
      <c r="T3012" s="144">
        <f>IF(P3012="nio",0,IF(P3012&gt;0,VLOOKUP(K3012,'3-Productie normen'!A:W,VLOOKUP(P3012,'3-Productie normen'!$B$37:$C$59,2,FALSE),FALSE)))/VLOOKUP(B3012,'2-Kosten per locatie'!$A$11:$C$31,3,FALSE)</f>
        <v>0</v>
      </c>
      <c r="U3012" s="144">
        <f t="shared" si="238"/>
        <v>0</v>
      </c>
      <c r="V3012" s="145" t="str">
        <f>VLOOKUP(K3012,'3-Productie normen'!A:AG,29,FALSE)</f>
        <v>L</v>
      </c>
      <c r="W3012" s="145"/>
      <c r="X3012" s="146"/>
      <c r="Y3012" s="147">
        <f t="shared" si="239"/>
        <v>14747.699999999999</v>
      </c>
    </row>
    <row r="3013" spans="1:25" s="148" customFormat="1" ht="13.9" customHeight="1">
      <c r="A3013" s="137">
        <v>3867</v>
      </c>
      <c r="B3013" s="138" t="s">
        <v>3153</v>
      </c>
      <c r="C3013" s="138" t="s">
        <v>3154</v>
      </c>
      <c r="D3013" s="138"/>
      <c r="E3013" s="2">
        <v>0</v>
      </c>
      <c r="F3013" s="2" t="s">
        <v>746</v>
      </c>
      <c r="G3013" s="2" t="s">
        <v>4073</v>
      </c>
      <c r="H3013" s="2" t="s">
        <v>4074</v>
      </c>
      <c r="I3013" s="139" t="s">
        <v>350</v>
      </c>
      <c r="J3013" s="139" t="s">
        <v>4075</v>
      </c>
      <c r="K3013" s="139" t="s">
        <v>619</v>
      </c>
      <c r="L3013" s="139" t="s">
        <v>298</v>
      </c>
      <c r="M3013" s="140" t="s">
        <v>8160</v>
      </c>
      <c r="N3013" s="141">
        <v>145.47999999999999</v>
      </c>
      <c r="O3013" s="142">
        <f t="shared" si="235"/>
        <v>123</v>
      </c>
      <c r="P3013" s="2">
        <v>123</v>
      </c>
      <c r="Q3013" s="2"/>
      <c r="R3013" s="143" t="e">
        <f t="shared" si="236"/>
        <v>#DIV/0!</v>
      </c>
      <c r="S3013" s="143">
        <f t="shared" si="237"/>
        <v>0</v>
      </c>
      <c r="T3013" s="144">
        <f>IF(P3013="nio",0,IF(P3013&gt;0,VLOOKUP(K3013,'3-Productie normen'!A:W,VLOOKUP(P3013,'3-Productie normen'!$B$37:$C$59,2,FALSE),FALSE)))/VLOOKUP(B3013,'2-Kosten per locatie'!$A$11:$C$31,3,FALSE)</f>
        <v>0</v>
      </c>
      <c r="U3013" s="144">
        <f t="shared" si="238"/>
        <v>0</v>
      </c>
      <c r="V3013" s="145" t="str">
        <f>VLOOKUP(K3013,'3-Productie normen'!A:AG,29,FALSE)</f>
        <v>L</v>
      </c>
      <c r="W3013" s="145"/>
      <c r="X3013" s="146"/>
      <c r="Y3013" s="147">
        <f t="shared" si="239"/>
        <v>17894.039999999997</v>
      </c>
    </row>
    <row r="3014" spans="1:25" s="148" customFormat="1" ht="13.9" customHeight="1">
      <c r="A3014" s="137">
        <v>3868</v>
      </c>
      <c r="B3014" s="138" t="s">
        <v>3153</v>
      </c>
      <c r="C3014" s="138" t="s">
        <v>3154</v>
      </c>
      <c r="D3014" s="138"/>
      <c r="E3014" s="2">
        <v>0</v>
      </c>
      <c r="F3014" s="2" t="s">
        <v>746</v>
      </c>
      <c r="G3014" s="2" t="s">
        <v>4076</v>
      </c>
      <c r="H3014" s="2" t="s">
        <v>4077</v>
      </c>
      <c r="I3014" s="139" t="s">
        <v>277</v>
      </c>
      <c r="J3014" s="139" t="s">
        <v>277</v>
      </c>
      <c r="K3014" s="139" t="s">
        <v>478</v>
      </c>
      <c r="L3014" s="139" t="s">
        <v>1421</v>
      </c>
      <c r="M3014" s="140"/>
      <c r="N3014" s="141">
        <v>39.880000000000003</v>
      </c>
      <c r="O3014" s="142">
        <f t="shared" si="235"/>
        <v>123</v>
      </c>
      <c r="P3014" s="2">
        <v>123</v>
      </c>
      <c r="Q3014" s="2"/>
      <c r="R3014" s="143" t="e">
        <f t="shared" si="236"/>
        <v>#DIV/0!</v>
      </c>
      <c r="S3014" s="143">
        <f t="shared" si="237"/>
        <v>0</v>
      </c>
      <c r="T3014" s="144">
        <f>IF(P3014="nio",0,IF(P3014&gt;0,VLOOKUP(K3014,'3-Productie normen'!A:W,VLOOKUP(P3014,'3-Productie normen'!$B$37:$C$59,2,FALSE),FALSE)))/VLOOKUP(B3014,'2-Kosten per locatie'!$A$11:$C$31,3,FALSE)</f>
        <v>0</v>
      </c>
      <c r="U3014" s="144">
        <f t="shared" si="238"/>
        <v>0</v>
      </c>
      <c r="V3014" s="145" t="str">
        <f>VLOOKUP(K3014,'3-Productie normen'!A:AG,29,FALSE)</f>
        <v>B</v>
      </c>
      <c r="W3014" s="145"/>
      <c r="X3014" s="146"/>
      <c r="Y3014" s="147">
        <f t="shared" si="239"/>
        <v>4905.2400000000007</v>
      </c>
    </row>
    <row r="3015" spans="1:25" s="148" customFormat="1" ht="13.9" customHeight="1">
      <c r="A3015" s="137">
        <v>3869</v>
      </c>
      <c r="B3015" s="138" t="s">
        <v>3153</v>
      </c>
      <c r="C3015" s="138" t="s">
        <v>3154</v>
      </c>
      <c r="D3015" s="138"/>
      <c r="E3015" s="2">
        <v>0</v>
      </c>
      <c r="F3015" s="2" t="s">
        <v>746</v>
      </c>
      <c r="G3015" s="2" t="s">
        <v>4078</v>
      </c>
      <c r="H3015" s="2" t="s">
        <v>4079</v>
      </c>
      <c r="I3015" s="139" t="s">
        <v>267</v>
      </c>
      <c r="J3015" s="139" t="s">
        <v>267</v>
      </c>
      <c r="K3015" s="139" t="s">
        <v>267</v>
      </c>
      <c r="L3015" s="139" t="s">
        <v>298</v>
      </c>
      <c r="M3015" s="140" t="s">
        <v>8160</v>
      </c>
      <c r="N3015" s="141">
        <v>4.8</v>
      </c>
      <c r="O3015" s="142">
        <f t="shared" si="235"/>
        <v>2</v>
      </c>
      <c r="P3015" s="2">
        <v>2</v>
      </c>
      <c r="Q3015" s="2"/>
      <c r="R3015" s="143" t="e">
        <f t="shared" si="236"/>
        <v>#DIV/0!</v>
      </c>
      <c r="S3015" s="143">
        <f t="shared" si="237"/>
        <v>0</v>
      </c>
      <c r="T3015" s="144">
        <f>IF(P3015="nio",0,IF(P3015&gt;0,VLOOKUP(K3015,'3-Productie normen'!A:W,VLOOKUP(P3015,'3-Productie normen'!$B$37:$C$59,2,FALSE),FALSE)))/VLOOKUP(B3015,'2-Kosten per locatie'!$A$11:$C$31,3,FALSE)</f>
        <v>0</v>
      </c>
      <c r="U3015" s="144">
        <f t="shared" si="238"/>
        <v>0</v>
      </c>
      <c r="V3015" s="145" t="str">
        <f>VLOOKUP(K3015,'3-Productie normen'!A:AG,29,FALSE)</f>
        <v>V</v>
      </c>
      <c r="W3015" s="145"/>
      <c r="X3015" s="146"/>
      <c r="Y3015" s="147">
        <f t="shared" si="239"/>
        <v>9.6</v>
      </c>
    </row>
    <row r="3016" spans="1:25" s="148" customFormat="1" ht="13.9" customHeight="1">
      <c r="A3016" s="137">
        <v>3870</v>
      </c>
      <c r="B3016" s="138" t="s">
        <v>3153</v>
      </c>
      <c r="C3016" s="138" t="s">
        <v>3154</v>
      </c>
      <c r="D3016" s="138"/>
      <c r="E3016" s="2">
        <v>0</v>
      </c>
      <c r="F3016" s="2" t="s">
        <v>746</v>
      </c>
      <c r="G3016" s="2" t="s">
        <v>4080</v>
      </c>
      <c r="H3016" s="2" t="s">
        <v>4081</v>
      </c>
      <c r="I3016" s="139" t="s">
        <v>350</v>
      </c>
      <c r="J3016" s="139" t="s">
        <v>4082</v>
      </c>
      <c r="K3016" s="139" t="s">
        <v>619</v>
      </c>
      <c r="L3016" s="139" t="s">
        <v>3150</v>
      </c>
      <c r="M3016" s="140" t="s">
        <v>8160</v>
      </c>
      <c r="N3016" s="141">
        <v>46.49</v>
      </c>
      <c r="O3016" s="142">
        <f t="shared" si="235"/>
        <v>123</v>
      </c>
      <c r="P3016" s="2">
        <v>123</v>
      </c>
      <c r="Q3016" s="2"/>
      <c r="R3016" s="143" t="e">
        <f t="shared" si="236"/>
        <v>#DIV/0!</v>
      </c>
      <c r="S3016" s="143">
        <f t="shared" si="237"/>
        <v>0</v>
      </c>
      <c r="T3016" s="144">
        <f>IF(P3016="nio",0,IF(P3016&gt;0,VLOOKUP(K3016,'3-Productie normen'!A:W,VLOOKUP(P3016,'3-Productie normen'!$B$37:$C$59,2,FALSE),FALSE)))/VLOOKUP(B3016,'2-Kosten per locatie'!$A$11:$C$31,3,FALSE)</f>
        <v>0</v>
      </c>
      <c r="U3016" s="144">
        <f t="shared" si="238"/>
        <v>0</v>
      </c>
      <c r="V3016" s="145" t="str">
        <f>VLOOKUP(K3016,'3-Productie normen'!A:AG,29,FALSE)</f>
        <v>L</v>
      </c>
      <c r="W3016" s="145"/>
      <c r="X3016" s="146"/>
      <c r="Y3016" s="147">
        <f t="shared" si="239"/>
        <v>5718.27</v>
      </c>
    </row>
    <row r="3017" spans="1:25" s="148" customFormat="1" ht="13.9" customHeight="1">
      <c r="A3017" s="137">
        <v>3871</v>
      </c>
      <c r="B3017" s="138" t="s">
        <v>3153</v>
      </c>
      <c r="C3017" s="138" t="s">
        <v>3154</v>
      </c>
      <c r="D3017" s="138"/>
      <c r="E3017" s="2">
        <v>0</v>
      </c>
      <c r="F3017" s="2" t="s">
        <v>746</v>
      </c>
      <c r="G3017" s="2" t="s">
        <v>4083</v>
      </c>
      <c r="H3017" s="2" t="s">
        <v>4084</v>
      </c>
      <c r="I3017" s="139" t="s">
        <v>350</v>
      </c>
      <c r="J3017" s="139" t="s">
        <v>4082</v>
      </c>
      <c r="K3017" s="139" t="s">
        <v>619</v>
      </c>
      <c r="L3017" s="139" t="s">
        <v>3150</v>
      </c>
      <c r="M3017" s="140" t="s">
        <v>8160</v>
      </c>
      <c r="N3017" s="141">
        <v>76.03</v>
      </c>
      <c r="O3017" s="142">
        <f t="shared" si="235"/>
        <v>123</v>
      </c>
      <c r="P3017" s="2">
        <v>123</v>
      </c>
      <c r="Q3017" s="2"/>
      <c r="R3017" s="143" t="e">
        <f t="shared" si="236"/>
        <v>#DIV/0!</v>
      </c>
      <c r="S3017" s="143">
        <f t="shared" si="237"/>
        <v>0</v>
      </c>
      <c r="T3017" s="144">
        <f>IF(P3017="nio",0,IF(P3017&gt;0,VLOOKUP(K3017,'3-Productie normen'!A:W,VLOOKUP(P3017,'3-Productie normen'!$B$37:$C$59,2,FALSE),FALSE)))/VLOOKUP(B3017,'2-Kosten per locatie'!$A$11:$C$31,3,FALSE)</f>
        <v>0</v>
      </c>
      <c r="U3017" s="144">
        <f t="shared" si="238"/>
        <v>0</v>
      </c>
      <c r="V3017" s="145" t="str">
        <f>VLOOKUP(K3017,'3-Productie normen'!A:AG,29,FALSE)</f>
        <v>L</v>
      </c>
      <c r="W3017" s="145"/>
      <c r="X3017" s="146"/>
      <c r="Y3017" s="147">
        <f t="shared" si="239"/>
        <v>9351.69</v>
      </c>
    </row>
    <row r="3018" spans="1:25" s="148" customFormat="1" ht="13.9" customHeight="1">
      <c r="A3018" s="137">
        <v>3872</v>
      </c>
      <c r="B3018" s="138" t="s">
        <v>3153</v>
      </c>
      <c r="C3018" s="138" t="s">
        <v>3154</v>
      </c>
      <c r="D3018" s="138"/>
      <c r="E3018" s="2">
        <v>0</v>
      </c>
      <c r="F3018" s="2" t="s">
        <v>746</v>
      </c>
      <c r="G3018" s="2" t="s">
        <v>4085</v>
      </c>
      <c r="H3018" s="2" t="s">
        <v>4081</v>
      </c>
      <c r="I3018" s="139" t="s">
        <v>350</v>
      </c>
      <c r="J3018" s="139" t="s">
        <v>4082</v>
      </c>
      <c r="K3018" s="139" t="s">
        <v>619</v>
      </c>
      <c r="L3018" s="139" t="s">
        <v>3150</v>
      </c>
      <c r="M3018" s="140" t="s">
        <v>8160</v>
      </c>
      <c r="N3018" s="141">
        <v>53.63</v>
      </c>
      <c r="O3018" s="142">
        <f t="shared" si="235"/>
        <v>123</v>
      </c>
      <c r="P3018" s="2">
        <v>123</v>
      </c>
      <c r="Q3018" s="2"/>
      <c r="R3018" s="143" t="e">
        <f t="shared" si="236"/>
        <v>#DIV/0!</v>
      </c>
      <c r="S3018" s="143">
        <f t="shared" si="237"/>
        <v>0</v>
      </c>
      <c r="T3018" s="144">
        <f>IF(P3018="nio",0,IF(P3018&gt;0,VLOOKUP(K3018,'3-Productie normen'!A:W,VLOOKUP(P3018,'3-Productie normen'!$B$37:$C$59,2,FALSE),FALSE)))/VLOOKUP(B3018,'2-Kosten per locatie'!$A$11:$C$31,3,FALSE)</f>
        <v>0</v>
      </c>
      <c r="U3018" s="144">
        <f t="shared" si="238"/>
        <v>0</v>
      </c>
      <c r="V3018" s="145" t="str">
        <f>VLOOKUP(K3018,'3-Productie normen'!A:AG,29,FALSE)</f>
        <v>L</v>
      </c>
      <c r="W3018" s="145"/>
      <c r="X3018" s="146"/>
      <c r="Y3018" s="147">
        <f t="shared" si="239"/>
        <v>6596.4900000000007</v>
      </c>
    </row>
    <row r="3019" spans="1:25" s="148" customFormat="1" ht="13.9" customHeight="1">
      <c r="A3019" s="137">
        <v>3873</v>
      </c>
      <c r="B3019" s="138" t="s">
        <v>3153</v>
      </c>
      <c r="C3019" s="138" t="s">
        <v>3154</v>
      </c>
      <c r="D3019" s="138"/>
      <c r="E3019" s="2">
        <v>0</v>
      </c>
      <c r="F3019" s="2" t="s">
        <v>746</v>
      </c>
      <c r="G3019" s="2" t="s">
        <v>4086</v>
      </c>
      <c r="H3019" s="2" t="s">
        <v>4087</v>
      </c>
      <c r="I3019" s="139" t="s">
        <v>350</v>
      </c>
      <c r="J3019" s="139" t="s">
        <v>4088</v>
      </c>
      <c r="K3019" s="139" t="s">
        <v>619</v>
      </c>
      <c r="L3019" s="139" t="s">
        <v>3150</v>
      </c>
      <c r="M3019" s="140" t="s">
        <v>8160</v>
      </c>
      <c r="N3019" s="141">
        <v>170.76</v>
      </c>
      <c r="O3019" s="142">
        <f t="shared" si="235"/>
        <v>123</v>
      </c>
      <c r="P3019" s="2">
        <v>123</v>
      </c>
      <c r="Q3019" s="2"/>
      <c r="R3019" s="143" t="e">
        <f t="shared" si="236"/>
        <v>#DIV/0!</v>
      </c>
      <c r="S3019" s="143">
        <f t="shared" si="237"/>
        <v>0</v>
      </c>
      <c r="T3019" s="144">
        <f>IF(P3019="nio",0,IF(P3019&gt;0,VLOOKUP(K3019,'3-Productie normen'!A:W,VLOOKUP(P3019,'3-Productie normen'!$B$37:$C$59,2,FALSE),FALSE)))/VLOOKUP(B3019,'2-Kosten per locatie'!$A$11:$C$31,3,FALSE)</f>
        <v>0</v>
      </c>
      <c r="U3019" s="144">
        <f t="shared" si="238"/>
        <v>0</v>
      </c>
      <c r="V3019" s="145" t="str">
        <f>VLOOKUP(K3019,'3-Productie normen'!A:AG,29,FALSE)</f>
        <v>L</v>
      </c>
      <c r="W3019" s="145"/>
      <c r="X3019" s="146"/>
      <c r="Y3019" s="147">
        <f t="shared" si="239"/>
        <v>21003.48</v>
      </c>
    </row>
    <row r="3020" spans="1:25" s="148" customFormat="1" ht="13.9" customHeight="1">
      <c r="A3020" s="137">
        <v>3874</v>
      </c>
      <c r="B3020" s="138" t="s">
        <v>3153</v>
      </c>
      <c r="C3020" s="138" t="s">
        <v>3154</v>
      </c>
      <c r="D3020" s="138"/>
      <c r="E3020" s="2">
        <v>0</v>
      </c>
      <c r="F3020" s="2" t="s">
        <v>4089</v>
      </c>
      <c r="G3020" s="2"/>
      <c r="H3020" s="2"/>
      <c r="I3020" s="139"/>
      <c r="J3020" s="139" t="s">
        <v>4090</v>
      </c>
      <c r="K3020" s="139" t="s">
        <v>51</v>
      </c>
      <c r="L3020" s="139" t="s">
        <v>4091</v>
      </c>
      <c r="M3020" s="140"/>
      <c r="N3020" s="141">
        <v>33.06</v>
      </c>
      <c r="O3020" s="142">
        <f t="shared" si="235"/>
        <v>205</v>
      </c>
      <c r="P3020" s="2">
        <v>205</v>
      </c>
      <c r="Q3020" s="2"/>
      <c r="R3020" s="143" t="e">
        <f t="shared" si="236"/>
        <v>#DIV/0!</v>
      </c>
      <c r="S3020" s="143">
        <f t="shared" si="237"/>
        <v>0</v>
      </c>
      <c r="T3020" s="144">
        <f>IF(P3020="nio",0,IF(P3020&gt;0,VLOOKUP(K3020,'3-Productie normen'!A:W,VLOOKUP(P3020,'3-Productie normen'!$B$37:$C$59,2,FALSE),FALSE)))/VLOOKUP(B3020,'2-Kosten per locatie'!$A$11:$C$31,3,FALSE)</f>
        <v>0</v>
      </c>
      <c r="U3020" s="144">
        <f t="shared" si="238"/>
        <v>0</v>
      </c>
      <c r="V3020" s="145" t="str">
        <f>VLOOKUP(K3020,'3-Productie normen'!A:AG,29,FALSE)</f>
        <v>V</v>
      </c>
      <c r="W3020" s="145"/>
      <c r="X3020" s="146"/>
      <c r="Y3020" s="147">
        <f t="shared" si="239"/>
        <v>6777.3</v>
      </c>
    </row>
    <row r="3021" spans="1:25" s="148" customFormat="1" ht="13.9" customHeight="1">
      <c r="A3021" s="137">
        <v>3875</v>
      </c>
      <c r="B3021" s="138" t="s">
        <v>3153</v>
      </c>
      <c r="C3021" s="138" t="s">
        <v>3154</v>
      </c>
      <c r="D3021" s="138"/>
      <c r="E3021" s="2">
        <v>0</v>
      </c>
      <c r="F3021" s="2" t="s">
        <v>4089</v>
      </c>
      <c r="G3021" s="2"/>
      <c r="H3021" s="2"/>
      <c r="I3021" s="139"/>
      <c r="J3021" s="139" t="s">
        <v>2160</v>
      </c>
      <c r="K3021" s="139" t="s">
        <v>8039</v>
      </c>
      <c r="L3021" s="139" t="s">
        <v>4092</v>
      </c>
      <c r="M3021" s="140"/>
      <c r="N3021" s="141">
        <v>15.53</v>
      </c>
      <c r="O3021" s="142">
        <f t="shared" si="235"/>
        <v>205</v>
      </c>
      <c r="P3021" s="2">
        <v>205</v>
      </c>
      <c r="Q3021" s="2"/>
      <c r="R3021" s="143" t="e">
        <f t="shared" si="236"/>
        <v>#DIV/0!</v>
      </c>
      <c r="S3021" s="143">
        <f t="shared" si="237"/>
        <v>0</v>
      </c>
      <c r="T3021" s="144">
        <f>IF(P3021="nio",0,IF(P3021&gt;0,VLOOKUP(K3021,'3-Productie normen'!A:W,VLOOKUP(P3021,'3-Productie normen'!$B$37:$C$59,2,FALSE),FALSE)))/VLOOKUP(B3021,'2-Kosten per locatie'!$A$11:$C$31,3,FALSE)</f>
        <v>0</v>
      </c>
      <c r="U3021" s="144">
        <f t="shared" si="238"/>
        <v>0</v>
      </c>
      <c r="V3021" s="145" t="str">
        <f>VLOOKUP(K3021,'3-Productie normen'!A:AG,29,FALSE)</f>
        <v>S</v>
      </c>
      <c r="W3021" s="145"/>
      <c r="X3021" s="146"/>
      <c r="Y3021" s="147">
        <f t="shared" si="239"/>
        <v>3183.65</v>
      </c>
    </row>
    <row r="3022" spans="1:25" s="148" customFormat="1" ht="13.9" customHeight="1">
      <c r="A3022" s="137">
        <v>3876</v>
      </c>
      <c r="B3022" s="138" t="s">
        <v>3153</v>
      </c>
      <c r="C3022" s="138" t="s">
        <v>3154</v>
      </c>
      <c r="D3022" s="138"/>
      <c r="E3022" s="2">
        <v>0</v>
      </c>
      <c r="F3022" s="2" t="s">
        <v>4089</v>
      </c>
      <c r="G3022" s="2"/>
      <c r="H3022" s="2"/>
      <c r="I3022" s="139"/>
      <c r="J3022" s="139" t="s">
        <v>4090</v>
      </c>
      <c r="K3022" s="139" t="s">
        <v>51</v>
      </c>
      <c r="L3022" s="139" t="s">
        <v>4091</v>
      </c>
      <c r="M3022" s="140"/>
      <c r="N3022" s="141">
        <v>15.64</v>
      </c>
      <c r="O3022" s="142">
        <f t="shared" si="235"/>
        <v>205</v>
      </c>
      <c r="P3022" s="2">
        <v>205</v>
      </c>
      <c r="Q3022" s="2"/>
      <c r="R3022" s="143" t="e">
        <f t="shared" si="236"/>
        <v>#DIV/0!</v>
      </c>
      <c r="S3022" s="143">
        <f t="shared" si="237"/>
        <v>0</v>
      </c>
      <c r="T3022" s="144">
        <f>IF(P3022="nio",0,IF(P3022&gt;0,VLOOKUP(K3022,'3-Productie normen'!A:W,VLOOKUP(P3022,'3-Productie normen'!$B$37:$C$59,2,FALSE),FALSE)))/VLOOKUP(B3022,'2-Kosten per locatie'!$A$11:$C$31,3,FALSE)</f>
        <v>0</v>
      </c>
      <c r="U3022" s="144">
        <f t="shared" si="238"/>
        <v>0</v>
      </c>
      <c r="V3022" s="145" t="str">
        <f>VLOOKUP(K3022,'3-Productie normen'!A:AG,29,FALSE)</f>
        <v>V</v>
      </c>
      <c r="W3022" s="145"/>
      <c r="X3022" s="146"/>
      <c r="Y3022" s="147">
        <f t="shared" si="239"/>
        <v>3206.2000000000003</v>
      </c>
    </row>
    <row r="3023" spans="1:25" s="148" customFormat="1" ht="13.9" customHeight="1">
      <c r="A3023" s="137">
        <v>3877</v>
      </c>
      <c r="B3023" s="138" t="s">
        <v>3153</v>
      </c>
      <c r="C3023" s="138" t="s">
        <v>3154</v>
      </c>
      <c r="D3023" s="138"/>
      <c r="E3023" s="2">
        <v>0</v>
      </c>
      <c r="F3023" s="2" t="s">
        <v>4089</v>
      </c>
      <c r="G3023" s="2"/>
      <c r="H3023" s="2"/>
      <c r="I3023" s="139"/>
      <c r="J3023" s="139" t="s">
        <v>4090</v>
      </c>
      <c r="K3023" s="139" t="s">
        <v>51</v>
      </c>
      <c r="L3023" s="139" t="s">
        <v>4091</v>
      </c>
      <c r="M3023" s="140"/>
      <c r="N3023" s="141">
        <v>33.06</v>
      </c>
      <c r="O3023" s="142">
        <f t="shared" si="235"/>
        <v>205</v>
      </c>
      <c r="P3023" s="2">
        <v>205</v>
      </c>
      <c r="Q3023" s="2"/>
      <c r="R3023" s="143" t="e">
        <f t="shared" si="236"/>
        <v>#DIV/0!</v>
      </c>
      <c r="S3023" s="143">
        <f t="shared" si="237"/>
        <v>0</v>
      </c>
      <c r="T3023" s="144">
        <f>IF(P3023="nio",0,IF(P3023&gt;0,VLOOKUP(K3023,'3-Productie normen'!A:W,VLOOKUP(P3023,'3-Productie normen'!$B$37:$C$59,2,FALSE),FALSE)))/VLOOKUP(B3023,'2-Kosten per locatie'!$A$11:$C$31,3,FALSE)</f>
        <v>0</v>
      </c>
      <c r="U3023" s="144">
        <f t="shared" si="238"/>
        <v>0</v>
      </c>
      <c r="V3023" s="145" t="str">
        <f>VLOOKUP(K3023,'3-Productie normen'!A:AG,29,FALSE)</f>
        <v>V</v>
      </c>
      <c r="W3023" s="145"/>
      <c r="X3023" s="146"/>
      <c r="Y3023" s="147">
        <f t="shared" si="239"/>
        <v>6777.3</v>
      </c>
    </row>
    <row r="3024" spans="1:25" s="148" customFormat="1" ht="13.9" customHeight="1">
      <c r="A3024" s="137">
        <v>3878</v>
      </c>
      <c r="B3024" s="138" t="s">
        <v>3153</v>
      </c>
      <c r="C3024" s="138" t="s">
        <v>3154</v>
      </c>
      <c r="D3024" s="138"/>
      <c r="E3024" s="2">
        <v>0</v>
      </c>
      <c r="F3024" s="2" t="s">
        <v>4089</v>
      </c>
      <c r="G3024" s="2"/>
      <c r="H3024" s="2"/>
      <c r="I3024" s="139"/>
      <c r="J3024" s="139" t="s">
        <v>2160</v>
      </c>
      <c r="K3024" s="139" t="s">
        <v>8039</v>
      </c>
      <c r="L3024" s="139" t="s">
        <v>4092</v>
      </c>
      <c r="M3024" s="140"/>
      <c r="N3024" s="141">
        <v>15.53</v>
      </c>
      <c r="O3024" s="142">
        <f t="shared" si="235"/>
        <v>205</v>
      </c>
      <c r="P3024" s="2">
        <v>205</v>
      </c>
      <c r="Q3024" s="2"/>
      <c r="R3024" s="143" t="e">
        <f t="shared" si="236"/>
        <v>#DIV/0!</v>
      </c>
      <c r="S3024" s="143">
        <f t="shared" si="237"/>
        <v>0</v>
      </c>
      <c r="T3024" s="144">
        <f>IF(P3024="nio",0,IF(P3024&gt;0,VLOOKUP(K3024,'3-Productie normen'!A:W,VLOOKUP(P3024,'3-Productie normen'!$B$37:$C$59,2,FALSE),FALSE)))/VLOOKUP(B3024,'2-Kosten per locatie'!$A$11:$C$31,3,FALSE)</f>
        <v>0</v>
      </c>
      <c r="U3024" s="144">
        <f t="shared" si="238"/>
        <v>0</v>
      </c>
      <c r="V3024" s="145" t="str">
        <f>VLOOKUP(K3024,'3-Productie normen'!A:AG,29,FALSE)</f>
        <v>S</v>
      </c>
      <c r="W3024" s="145"/>
      <c r="X3024" s="146"/>
      <c r="Y3024" s="147">
        <f t="shared" si="239"/>
        <v>3183.65</v>
      </c>
    </row>
    <row r="3025" spans="1:25" s="148" customFormat="1" ht="13.9" customHeight="1">
      <c r="A3025" s="137">
        <v>3879</v>
      </c>
      <c r="B3025" s="138" t="s">
        <v>3153</v>
      </c>
      <c r="C3025" s="138" t="s">
        <v>3154</v>
      </c>
      <c r="D3025" s="138"/>
      <c r="E3025" s="2">
        <v>0</v>
      </c>
      <c r="F3025" s="2" t="s">
        <v>4089</v>
      </c>
      <c r="G3025" s="2"/>
      <c r="H3025" s="2"/>
      <c r="I3025" s="139"/>
      <c r="J3025" s="139" t="s">
        <v>4090</v>
      </c>
      <c r="K3025" s="139" t="s">
        <v>51</v>
      </c>
      <c r="L3025" s="139" t="s">
        <v>4091</v>
      </c>
      <c r="M3025" s="140"/>
      <c r="N3025" s="141">
        <v>15.64</v>
      </c>
      <c r="O3025" s="142">
        <f t="shared" si="235"/>
        <v>205</v>
      </c>
      <c r="P3025" s="2">
        <v>205</v>
      </c>
      <c r="Q3025" s="2"/>
      <c r="R3025" s="143" t="e">
        <f t="shared" si="236"/>
        <v>#DIV/0!</v>
      </c>
      <c r="S3025" s="143">
        <f t="shared" si="237"/>
        <v>0</v>
      </c>
      <c r="T3025" s="144">
        <f>IF(P3025="nio",0,IF(P3025&gt;0,VLOOKUP(K3025,'3-Productie normen'!A:W,VLOOKUP(P3025,'3-Productie normen'!$B$37:$C$59,2,FALSE),FALSE)))/VLOOKUP(B3025,'2-Kosten per locatie'!$A$11:$C$31,3,FALSE)</f>
        <v>0</v>
      </c>
      <c r="U3025" s="144">
        <f t="shared" si="238"/>
        <v>0</v>
      </c>
      <c r="V3025" s="145" t="str">
        <f>VLOOKUP(K3025,'3-Productie normen'!A:AG,29,FALSE)</f>
        <v>V</v>
      </c>
      <c r="W3025" s="145"/>
      <c r="X3025" s="146"/>
      <c r="Y3025" s="147">
        <f t="shared" si="239"/>
        <v>3206.2000000000003</v>
      </c>
    </row>
    <row r="3026" spans="1:25" s="148" customFormat="1" ht="13.9" customHeight="1">
      <c r="A3026" s="137">
        <v>3880</v>
      </c>
      <c r="B3026" s="138" t="s">
        <v>3153</v>
      </c>
      <c r="C3026" s="138" t="s">
        <v>3154</v>
      </c>
      <c r="D3026" s="138"/>
      <c r="E3026" s="2">
        <v>0</v>
      </c>
      <c r="F3026" s="2" t="s">
        <v>4089</v>
      </c>
      <c r="G3026" s="2"/>
      <c r="H3026" s="2"/>
      <c r="I3026" s="139"/>
      <c r="J3026" s="139" t="s">
        <v>4093</v>
      </c>
      <c r="K3026" s="139" t="s">
        <v>8039</v>
      </c>
      <c r="L3026" s="139" t="s">
        <v>4091</v>
      </c>
      <c r="M3026" s="140"/>
      <c r="N3026" s="141">
        <v>15.81</v>
      </c>
      <c r="O3026" s="142">
        <f t="shared" si="235"/>
        <v>205</v>
      </c>
      <c r="P3026" s="2">
        <v>205</v>
      </c>
      <c r="Q3026" s="2"/>
      <c r="R3026" s="143" t="e">
        <f t="shared" si="236"/>
        <v>#DIV/0!</v>
      </c>
      <c r="S3026" s="143">
        <f t="shared" si="237"/>
        <v>0</v>
      </c>
      <c r="T3026" s="144">
        <f>IF(P3026="nio",0,IF(P3026&gt;0,VLOOKUP(K3026,'3-Productie normen'!A:W,VLOOKUP(P3026,'3-Productie normen'!$B$37:$C$59,2,FALSE),FALSE)))/VLOOKUP(B3026,'2-Kosten per locatie'!$A$11:$C$31,3,FALSE)</f>
        <v>0</v>
      </c>
      <c r="U3026" s="144">
        <f t="shared" si="238"/>
        <v>0</v>
      </c>
      <c r="V3026" s="145" t="str">
        <f>VLOOKUP(K3026,'3-Productie normen'!A:AG,29,FALSE)</f>
        <v>S</v>
      </c>
      <c r="W3026" s="145"/>
      <c r="X3026" s="146"/>
      <c r="Y3026" s="147">
        <f t="shared" si="239"/>
        <v>3241.05</v>
      </c>
    </row>
    <row r="3027" spans="1:25" s="148" customFormat="1" ht="13.9" customHeight="1">
      <c r="A3027" s="137">
        <v>3881</v>
      </c>
      <c r="B3027" s="138" t="s">
        <v>3153</v>
      </c>
      <c r="C3027" s="138" t="s">
        <v>3154</v>
      </c>
      <c r="D3027" s="138"/>
      <c r="E3027" s="2">
        <v>0</v>
      </c>
      <c r="F3027" s="2" t="s">
        <v>4089</v>
      </c>
      <c r="G3027" s="2"/>
      <c r="H3027" s="2"/>
      <c r="I3027" s="139"/>
      <c r="J3027" s="139" t="s">
        <v>4094</v>
      </c>
      <c r="K3027" s="139" t="s">
        <v>267</v>
      </c>
      <c r="L3027" s="139" t="s">
        <v>4091</v>
      </c>
      <c r="M3027" s="140"/>
      <c r="N3027" s="141">
        <v>15.81</v>
      </c>
      <c r="O3027" s="142">
        <f t="shared" si="235"/>
        <v>2</v>
      </c>
      <c r="P3027" s="2">
        <v>2</v>
      </c>
      <c r="Q3027" s="2"/>
      <c r="R3027" s="143" t="e">
        <f t="shared" si="236"/>
        <v>#DIV/0!</v>
      </c>
      <c r="S3027" s="143">
        <f t="shared" si="237"/>
        <v>0</v>
      </c>
      <c r="T3027" s="144">
        <f>IF(P3027="nio",0,IF(P3027&gt;0,VLOOKUP(K3027,'3-Productie normen'!A:W,VLOOKUP(P3027,'3-Productie normen'!$B$37:$C$59,2,FALSE),FALSE)))/VLOOKUP(B3027,'2-Kosten per locatie'!$A$11:$C$31,3,FALSE)</f>
        <v>0</v>
      </c>
      <c r="U3027" s="144">
        <f t="shared" si="238"/>
        <v>0</v>
      </c>
      <c r="V3027" s="145" t="str">
        <f>VLOOKUP(K3027,'3-Productie normen'!A:AG,29,FALSE)</f>
        <v>V</v>
      </c>
      <c r="W3027" s="145"/>
      <c r="X3027" s="146"/>
      <c r="Y3027" s="147">
        <f t="shared" si="239"/>
        <v>31.62</v>
      </c>
    </row>
    <row r="3028" spans="1:25" s="148" customFormat="1" ht="13.9" customHeight="1">
      <c r="A3028" s="137">
        <v>3882</v>
      </c>
      <c r="B3028" s="138" t="s">
        <v>3153</v>
      </c>
      <c r="C3028" s="138" t="s">
        <v>3155</v>
      </c>
      <c r="D3028" s="138"/>
      <c r="E3028" s="2">
        <v>11</v>
      </c>
      <c r="F3028" s="2" t="s">
        <v>81</v>
      </c>
      <c r="G3028" s="2" t="s">
        <v>4095</v>
      </c>
      <c r="H3028" s="2"/>
      <c r="I3028" s="139" t="s">
        <v>2098</v>
      </c>
      <c r="J3028" s="139"/>
      <c r="K3028" s="139" t="s">
        <v>304</v>
      </c>
      <c r="L3028" s="139" t="s">
        <v>2117</v>
      </c>
      <c r="M3028" s="140" t="s">
        <v>8160</v>
      </c>
      <c r="N3028" s="141">
        <v>192.8</v>
      </c>
      <c r="O3028" s="142">
        <f t="shared" si="235"/>
        <v>210</v>
      </c>
      <c r="P3028" s="2">
        <v>210</v>
      </c>
      <c r="Q3028" s="2"/>
      <c r="R3028" s="143" t="e">
        <f t="shared" si="236"/>
        <v>#DIV/0!</v>
      </c>
      <c r="S3028" s="143">
        <f t="shared" si="237"/>
        <v>0</v>
      </c>
      <c r="T3028" s="144">
        <f>IF(P3028="nio",0,IF(P3028&gt;0,VLOOKUP(K3028,'3-Productie normen'!A:W,VLOOKUP(P3028,'3-Productie normen'!$B$37:$C$59,2,FALSE),FALSE)))/VLOOKUP(B3028,'2-Kosten per locatie'!$A$11:$C$31,3,FALSE)</f>
        <v>0</v>
      </c>
      <c r="U3028" s="144">
        <f t="shared" si="238"/>
        <v>0</v>
      </c>
      <c r="V3028" s="145" t="str">
        <f>VLOOKUP(K3028,'3-Productie normen'!A:AG,29,FALSE)</f>
        <v>V</v>
      </c>
      <c r="W3028" s="145"/>
      <c r="X3028" s="146"/>
      <c r="Y3028" s="147">
        <f t="shared" si="239"/>
        <v>40488</v>
      </c>
    </row>
    <row r="3029" spans="1:25" s="148" customFormat="1" ht="13.9" customHeight="1">
      <c r="A3029" s="137">
        <v>3883</v>
      </c>
      <c r="B3029" s="138" t="s">
        <v>3153</v>
      </c>
      <c r="C3029" s="138" t="s">
        <v>3155</v>
      </c>
      <c r="D3029" s="138"/>
      <c r="E3029" s="2">
        <v>11</v>
      </c>
      <c r="F3029" s="2" t="s">
        <v>81</v>
      </c>
      <c r="G3029" s="2" t="s">
        <v>4096</v>
      </c>
      <c r="H3029" s="2"/>
      <c r="I3029" s="139" t="s">
        <v>309</v>
      </c>
      <c r="J3029" s="139"/>
      <c r="K3029" s="139" t="s">
        <v>259</v>
      </c>
      <c r="L3029" s="139" t="s">
        <v>4097</v>
      </c>
      <c r="M3029" s="140"/>
      <c r="N3029" s="141">
        <v>155.91999999999999</v>
      </c>
      <c r="O3029" s="142">
        <f t="shared" si="235"/>
        <v>0</v>
      </c>
      <c r="P3029" s="2" t="s">
        <v>477</v>
      </c>
      <c r="Q3029" s="2"/>
      <c r="R3029" s="143">
        <f t="shared" si="236"/>
        <v>0</v>
      </c>
      <c r="S3029" s="143">
        <f t="shared" si="237"/>
        <v>0</v>
      </c>
      <c r="T3029" s="144">
        <f>IF(P3029="nio",0,IF(P3029&gt;0,VLOOKUP(K3029,'3-Productie normen'!A:W,VLOOKUP(P3029,'3-Productie normen'!$B$37:$C$59,2,FALSE),FALSE)))/VLOOKUP(B3029,'2-Kosten per locatie'!$A$11:$C$31,3,FALSE)</f>
        <v>0</v>
      </c>
      <c r="U3029" s="144">
        <f t="shared" si="238"/>
        <v>0</v>
      </c>
      <c r="V3029" s="145">
        <f>VLOOKUP(K3029,'3-Productie normen'!A:AG,29,FALSE)</f>
        <v>0</v>
      </c>
      <c r="W3029" s="145"/>
      <c r="X3029" s="146"/>
      <c r="Y3029" s="147">
        <f t="shared" si="239"/>
        <v>0</v>
      </c>
    </row>
    <row r="3030" spans="1:25" s="148" customFormat="1" ht="13.9" customHeight="1">
      <c r="A3030" s="137">
        <v>3884</v>
      </c>
      <c r="B3030" s="138" t="s">
        <v>3153</v>
      </c>
      <c r="C3030" s="138" t="s">
        <v>3155</v>
      </c>
      <c r="D3030" s="138"/>
      <c r="E3030" s="2">
        <v>11</v>
      </c>
      <c r="F3030" s="2" t="s">
        <v>81</v>
      </c>
      <c r="G3030" s="2" t="s">
        <v>4098</v>
      </c>
      <c r="H3030" s="2"/>
      <c r="I3030" s="139" t="s">
        <v>3138</v>
      </c>
      <c r="J3030" s="139"/>
      <c r="K3030" s="139" t="s">
        <v>478</v>
      </c>
      <c r="L3030" s="139" t="s">
        <v>2117</v>
      </c>
      <c r="M3030" s="140" t="s">
        <v>8160</v>
      </c>
      <c r="N3030" s="141">
        <v>34.1</v>
      </c>
      <c r="O3030" s="142">
        <f t="shared" si="235"/>
        <v>126</v>
      </c>
      <c r="P3030" s="2">
        <v>126</v>
      </c>
      <c r="Q3030" s="2"/>
      <c r="R3030" s="143" t="e">
        <f t="shared" si="236"/>
        <v>#DIV/0!</v>
      </c>
      <c r="S3030" s="143">
        <f t="shared" si="237"/>
        <v>0</v>
      </c>
      <c r="T3030" s="144">
        <f>IF(P3030="nio",0,IF(P3030&gt;0,VLOOKUP(K3030,'3-Productie normen'!A:W,VLOOKUP(P3030,'3-Productie normen'!$B$37:$C$59,2,FALSE),FALSE)))/VLOOKUP(B3030,'2-Kosten per locatie'!$A$11:$C$31,3,FALSE)</f>
        <v>0</v>
      </c>
      <c r="U3030" s="144">
        <f t="shared" si="238"/>
        <v>0</v>
      </c>
      <c r="V3030" s="145" t="str">
        <f>VLOOKUP(K3030,'3-Productie normen'!A:AG,29,FALSE)</f>
        <v>B</v>
      </c>
      <c r="W3030" s="145"/>
      <c r="X3030" s="146"/>
      <c r="Y3030" s="147">
        <f t="shared" si="239"/>
        <v>4296.6000000000004</v>
      </c>
    </row>
    <row r="3031" spans="1:25" s="148" customFormat="1" ht="13.9" customHeight="1">
      <c r="A3031" s="137">
        <v>3885</v>
      </c>
      <c r="B3031" s="138" t="s">
        <v>3153</v>
      </c>
      <c r="C3031" s="138" t="s">
        <v>3155</v>
      </c>
      <c r="D3031" s="138"/>
      <c r="E3031" s="2">
        <v>11</v>
      </c>
      <c r="F3031" s="2" t="s">
        <v>81</v>
      </c>
      <c r="G3031" s="2" t="s">
        <v>4099</v>
      </c>
      <c r="H3031" s="2"/>
      <c r="I3031" s="139" t="s">
        <v>1614</v>
      </c>
      <c r="J3031" s="139"/>
      <c r="K3031" s="139" t="s">
        <v>612</v>
      </c>
      <c r="L3031" s="139" t="s">
        <v>2117</v>
      </c>
      <c r="M3031" s="140" t="s">
        <v>8160</v>
      </c>
      <c r="N3031" s="141">
        <v>58</v>
      </c>
      <c r="O3031" s="142">
        <f t="shared" si="235"/>
        <v>210</v>
      </c>
      <c r="P3031" s="2">
        <v>210</v>
      </c>
      <c r="Q3031" s="2"/>
      <c r="R3031" s="143" t="e">
        <f t="shared" si="236"/>
        <v>#DIV/0!</v>
      </c>
      <c r="S3031" s="143">
        <f t="shared" si="237"/>
        <v>0</v>
      </c>
      <c r="T3031" s="144">
        <f>IF(P3031="nio",0,IF(P3031&gt;0,VLOOKUP(K3031,'3-Productie normen'!A:W,VLOOKUP(P3031,'3-Productie normen'!$B$37:$C$59,2,FALSE),FALSE)))/VLOOKUP(B3031,'2-Kosten per locatie'!$A$11:$C$31,3,FALSE)</f>
        <v>0</v>
      </c>
      <c r="U3031" s="144">
        <f t="shared" si="238"/>
        <v>0</v>
      </c>
      <c r="V3031" s="145" t="str">
        <f>VLOOKUP(K3031,'3-Productie normen'!A:AG,29,FALSE)</f>
        <v>L</v>
      </c>
      <c r="W3031" s="145"/>
      <c r="X3031" s="146"/>
      <c r="Y3031" s="147">
        <f t="shared" si="239"/>
        <v>12180</v>
      </c>
    </row>
    <row r="3032" spans="1:25" s="148" customFormat="1" ht="13.9" customHeight="1">
      <c r="A3032" s="137">
        <v>3886</v>
      </c>
      <c r="B3032" s="138" t="s">
        <v>3153</v>
      </c>
      <c r="C3032" s="138" t="s">
        <v>3155</v>
      </c>
      <c r="D3032" s="138"/>
      <c r="E3032" s="2">
        <v>11</v>
      </c>
      <c r="F3032" s="2" t="s">
        <v>81</v>
      </c>
      <c r="G3032" s="2" t="s">
        <v>4100</v>
      </c>
      <c r="H3032" s="2"/>
      <c r="I3032" s="139" t="s">
        <v>1614</v>
      </c>
      <c r="J3032" s="139"/>
      <c r="K3032" s="139" t="s">
        <v>612</v>
      </c>
      <c r="L3032" s="139" t="s">
        <v>2117</v>
      </c>
      <c r="M3032" s="140" t="s">
        <v>8160</v>
      </c>
      <c r="N3032" s="141">
        <v>58.03</v>
      </c>
      <c r="O3032" s="142">
        <f t="shared" si="235"/>
        <v>210</v>
      </c>
      <c r="P3032" s="2">
        <v>210</v>
      </c>
      <c r="Q3032" s="2"/>
      <c r="R3032" s="143" t="e">
        <f t="shared" si="236"/>
        <v>#DIV/0!</v>
      </c>
      <c r="S3032" s="143">
        <f t="shared" si="237"/>
        <v>0</v>
      </c>
      <c r="T3032" s="144">
        <f>IF(P3032="nio",0,IF(P3032&gt;0,VLOOKUP(K3032,'3-Productie normen'!A:W,VLOOKUP(P3032,'3-Productie normen'!$B$37:$C$59,2,FALSE),FALSE)))/VLOOKUP(B3032,'2-Kosten per locatie'!$A$11:$C$31,3,FALSE)</f>
        <v>0</v>
      </c>
      <c r="U3032" s="144">
        <f t="shared" si="238"/>
        <v>0</v>
      </c>
      <c r="V3032" s="145" t="str">
        <f>VLOOKUP(K3032,'3-Productie normen'!A:AG,29,FALSE)</f>
        <v>L</v>
      </c>
      <c r="W3032" s="145"/>
      <c r="X3032" s="146"/>
      <c r="Y3032" s="147">
        <f t="shared" si="239"/>
        <v>12186.300000000001</v>
      </c>
    </row>
    <row r="3033" spans="1:25" s="148" customFormat="1" ht="13.9" customHeight="1">
      <c r="A3033" s="137">
        <v>3887</v>
      </c>
      <c r="B3033" s="138" t="s">
        <v>3153</v>
      </c>
      <c r="C3033" s="138" t="s">
        <v>3155</v>
      </c>
      <c r="D3033" s="138"/>
      <c r="E3033" s="2">
        <v>11</v>
      </c>
      <c r="F3033" s="2" t="s">
        <v>81</v>
      </c>
      <c r="G3033" s="2" t="s">
        <v>4101</v>
      </c>
      <c r="H3033" s="2"/>
      <c r="I3033" s="139" t="s">
        <v>3138</v>
      </c>
      <c r="J3033" s="139"/>
      <c r="K3033" s="139" t="s">
        <v>478</v>
      </c>
      <c r="L3033" s="139" t="s">
        <v>2117</v>
      </c>
      <c r="M3033" s="140" t="s">
        <v>8160</v>
      </c>
      <c r="N3033" s="141">
        <v>8.2100000000000009</v>
      </c>
      <c r="O3033" s="142">
        <f t="shared" si="235"/>
        <v>126</v>
      </c>
      <c r="P3033" s="2">
        <v>126</v>
      </c>
      <c r="Q3033" s="2"/>
      <c r="R3033" s="143" t="e">
        <f t="shared" si="236"/>
        <v>#DIV/0!</v>
      </c>
      <c r="S3033" s="143">
        <f t="shared" si="237"/>
        <v>0</v>
      </c>
      <c r="T3033" s="144">
        <f>IF(P3033="nio",0,IF(P3033&gt;0,VLOOKUP(K3033,'3-Productie normen'!A:W,VLOOKUP(P3033,'3-Productie normen'!$B$37:$C$59,2,FALSE),FALSE)))/VLOOKUP(B3033,'2-Kosten per locatie'!$A$11:$C$31,3,FALSE)</f>
        <v>0</v>
      </c>
      <c r="U3033" s="144">
        <f t="shared" si="238"/>
        <v>0</v>
      </c>
      <c r="V3033" s="145" t="str">
        <f>VLOOKUP(K3033,'3-Productie normen'!A:AG,29,FALSE)</f>
        <v>B</v>
      </c>
      <c r="W3033" s="145"/>
      <c r="X3033" s="146"/>
      <c r="Y3033" s="147">
        <f t="shared" si="239"/>
        <v>1034.46</v>
      </c>
    </row>
    <row r="3034" spans="1:25" s="148" customFormat="1" ht="13.9" customHeight="1">
      <c r="A3034" s="137">
        <v>3888</v>
      </c>
      <c r="B3034" s="138" t="s">
        <v>3153</v>
      </c>
      <c r="C3034" s="138" t="s">
        <v>3155</v>
      </c>
      <c r="D3034" s="138"/>
      <c r="E3034" s="2">
        <v>11</v>
      </c>
      <c r="F3034" s="2" t="s">
        <v>81</v>
      </c>
      <c r="G3034" s="2" t="s">
        <v>4102</v>
      </c>
      <c r="H3034" s="2"/>
      <c r="I3034" s="139" t="s">
        <v>253</v>
      </c>
      <c r="J3034" s="139"/>
      <c r="K3034" s="139" t="s">
        <v>4571</v>
      </c>
      <c r="L3034" s="139" t="s">
        <v>2117</v>
      </c>
      <c r="M3034" s="140" t="s">
        <v>8160</v>
      </c>
      <c r="N3034" s="141">
        <v>60.62</v>
      </c>
      <c r="O3034" s="142">
        <f t="shared" si="235"/>
        <v>210</v>
      </c>
      <c r="P3034" s="2">
        <v>210</v>
      </c>
      <c r="Q3034" s="2"/>
      <c r="R3034" s="143" t="e">
        <f t="shared" si="236"/>
        <v>#DIV/0!</v>
      </c>
      <c r="S3034" s="143">
        <f t="shared" si="237"/>
        <v>0</v>
      </c>
      <c r="T3034" s="144">
        <f>IF(P3034="nio",0,IF(P3034&gt;0,VLOOKUP(K3034,'3-Productie normen'!A:W,VLOOKUP(P3034,'3-Productie normen'!$B$37:$C$59,2,FALSE),FALSE)))/VLOOKUP(B3034,'2-Kosten per locatie'!$A$11:$C$31,3,FALSE)</f>
        <v>0</v>
      </c>
      <c r="U3034" s="144">
        <f t="shared" si="238"/>
        <v>0</v>
      </c>
      <c r="V3034" s="145" t="str">
        <f>VLOOKUP(K3034,'3-Productie normen'!A:AG,29,FALSE)</f>
        <v>V</v>
      </c>
      <c r="W3034" s="145"/>
      <c r="X3034" s="146"/>
      <c r="Y3034" s="147">
        <f t="shared" si="239"/>
        <v>12730.199999999999</v>
      </c>
    </row>
    <row r="3035" spans="1:25" s="148" customFormat="1" ht="13.9" customHeight="1">
      <c r="A3035" s="137">
        <v>3889</v>
      </c>
      <c r="B3035" s="138" t="s">
        <v>3153</v>
      </c>
      <c r="C3035" s="138" t="s">
        <v>3155</v>
      </c>
      <c r="D3035" s="138"/>
      <c r="E3035" s="2">
        <v>11</v>
      </c>
      <c r="F3035" s="2" t="s">
        <v>81</v>
      </c>
      <c r="G3035" s="2" t="s">
        <v>4103</v>
      </c>
      <c r="H3035" s="2"/>
      <c r="I3035" s="139" t="s">
        <v>2116</v>
      </c>
      <c r="J3035" s="139"/>
      <c r="K3035" s="139" t="s">
        <v>4571</v>
      </c>
      <c r="L3035" s="139" t="s">
        <v>2096</v>
      </c>
      <c r="M3035" s="140"/>
      <c r="N3035" s="141">
        <v>2.2999999999999998</v>
      </c>
      <c r="O3035" s="142">
        <f t="shared" si="235"/>
        <v>210</v>
      </c>
      <c r="P3035" s="2">
        <v>210</v>
      </c>
      <c r="Q3035" s="2"/>
      <c r="R3035" s="143" t="e">
        <f t="shared" si="236"/>
        <v>#DIV/0!</v>
      </c>
      <c r="S3035" s="143">
        <f t="shared" si="237"/>
        <v>0</v>
      </c>
      <c r="T3035" s="144">
        <f>IF(P3035="nio",0,IF(P3035&gt;0,VLOOKUP(K3035,'3-Productie normen'!A:W,VLOOKUP(P3035,'3-Productie normen'!$B$37:$C$59,2,FALSE),FALSE)))/VLOOKUP(B3035,'2-Kosten per locatie'!$A$11:$C$31,3,FALSE)</f>
        <v>0</v>
      </c>
      <c r="U3035" s="144">
        <f t="shared" si="238"/>
        <v>0</v>
      </c>
      <c r="V3035" s="145" t="str">
        <f>VLOOKUP(K3035,'3-Productie normen'!A:AG,29,FALSE)</f>
        <v>V</v>
      </c>
      <c r="W3035" s="145"/>
      <c r="X3035" s="146"/>
      <c r="Y3035" s="147">
        <f t="shared" si="239"/>
        <v>482.99999999999994</v>
      </c>
    </row>
    <row r="3036" spans="1:25" s="148" customFormat="1" ht="13.9" customHeight="1">
      <c r="A3036" s="137">
        <v>3890</v>
      </c>
      <c r="B3036" s="138" t="s">
        <v>3153</v>
      </c>
      <c r="C3036" s="138" t="s">
        <v>3155</v>
      </c>
      <c r="D3036" s="138"/>
      <c r="E3036" s="2">
        <v>11</v>
      </c>
      <c r="F3036" s="2" t="s">
        <v>81</v>
      </c>
      <c r="G3036" s="2" t="s">
        <v>4104</v>
      </c>
      <c r="H3036" s="2"/>
      <c r="I3036" s="139" t="s">
        <v>253</v>
      </c>
      <c r="J3036" s="139"/>
      <c r="K3036" s="139" t="s">
        <v>4571</v>
      </c>
      <c r="L3036" s="139" t="s">
        <v>2117</v>
      </c>
      <c r="M3036" s="140" t="s">
        <v>8160</v>
      </c>
      <c r="N3036" s="141">
        <v>10.3</v>
      </c>
      <c r="O3036" s="142">
        <f t="shared" si="235"/>
        <v>210</v>
      </c>
      <c r="P3036" s="2">
        <v>210</v>
      </c>
      <c r="Q3036" s="2"/>
      <c r="R3036" s="143" t="e">
        <f t="shared" si="236"/>
        <v>#DIV/0!</v>
      </c>
      <c r="S3036" s="143">
        <f t="shared" si="237"/>
        <v>0</v>
      </c>
      <c r="T3036" s="144">
        <f>IF(P3036="nio",0,IF(P3036&gt;0,VLOOKUP(K3036,'3-Productie normen'!A:W,VLOOKUP(P3036,'3-Productie normen'!$B$37:$C$59,2,FALSE),FALSE)))/VLOOKUP(B3036,'2-Kosten per locatie'!$A$11:$C$31,3,FALSE)</f>
        <v>0</v>
      </c>
      <c r="U3036" s="144">
        <f t="shared" si="238"/>
        <v>0</v>
      </c>
      <c r="V3036" s="145" t="str">
        <f>VLOOKUP(K3036,'3-Productie normen'!A:AG,29,FALSE)</f>
        <v>V</v>
      </c>
      <c r="W3036" s="145"/>
      <c r="X3036" s="146"/>
      <c r="Y3036" s="147">
        <f t="shared" si="239"/>
        <v>2163</v>
      </c>
    </row>
    <row r="3037" spans="1:25" s="148" customFormat="1" ht="13.9" customHeight="1">
      <c r="A3037" s="137">
        <v>3891</v>
      </c>
      <c r="B3037" s="138" t="s">
        <v>3153</v>
      </c>
      <c r="C3037" s="138" t="s">
        <v>3155</v>
      </c>
      <c r="D3037" s="138"/>
      <c r="E3037" s="2">
        <v>11</v>
      </c>
      <c r="F3037" s="2" t="s">
        <v>81</v>
      </c>
      <c r="G3037" s="2" t="s">
        <v>4105</v>
      </c>
      <c r="H3037" s="2"/>
      <c r="I3037" s="139" t="s">
        <v>4106</v>
      </c>
      <c r="J3037" s="139"/>
      <c r="K3037" s="139" t="s">
        <v>321</v>
      </c>
      <c r="L3037" s="139" t="s">
        <v>4097</v>
      </c>
      <c r="M3037" s="140"/>
      <c r="N3037" s="141">
        <v>3.5</v>
      </c>
      <c r="O3037" s="142">
        <f t="shared" si="235"/>
        <v>420</v>
      </c>
      <c r="P3037" s="2">
        <v>210</v>
      </c>
      <c r="Q3037" s="2">
        <v>210</v>
      </c>
      <c r="R3037" s="143" t="e">
        <f t="shared" si="236"/>
        <v>#DIV/0!</v>
      </c>
      <c r="S3037" s="143" t="e">
        <f t="shared" si="237"/>
        <v>#DIV/0!</v>
      </c>
      <c r="T3037" s="144">
        <f>IF(P3037="nio",0,IF(P3037&gt;0,VLOOKUP(K3037,'3-Productie normen'!A:W,VLOOKUP(P3037,'3-Productie normen'!$B$37:$C$59,2,FALSE),FALSE)))/VLOOKUP(B3037,'2-Kosten per locatie'!$A$11:$C$31,3,FALSE)</f>
        <v>0</v>
      </c>
      <c r="U3037" s="144">
        <f t="shared" si="238"/>
        <v>0</v>
      </c>
      <c r="V3037" s="145" t="str">
        <f>VLOOKUP(K3037,'3-Productie normen'!A:AG,29,FALSE)</f>
        <v>S</v>
      </c>
      <c r="W3037" s="145"/>
      <c r="X3037" s="146"/>
      <c r="Y3037" s="147">
        <f t="shared" si="239"/>
        <v>1470</v>
      </c>
    </row>
    <row r="3038" spans="1:25" s="148" customFormat="1" ht="13.9" customHeight="1">
      <c r="A3038" s="137">
        <v>3892</v>
      </c>
      <c r="B3038" s="138" t="s">
        <v>3153</v>
      </c>
      <c r="C3038" s="138" t="s">
        <v>3155</v>
      </c>
      <c r="D3038" s="138"/>
      <c r="E3038" s="2">
        <v>11</v>
      </c>
      <c r="F3038" s="2" t="s">
        <v>81</v>
      </c>
      <c r="G3038" s="2" t="s">
        <v>4107</v>
      </c>
      <c r="H3038" s="2"/>
      <c r="I3038" s="139" t="s">
        <v>4108</v>
      </c>
      <c r="J3038" s="139"/>
      <c r="K3038" s="139" t="s">
        <v>321</v>
      </c>
      <c r="L3038" s="139" t="s">
        <v>4097</v>
      </c>
      <c r="M3038" s="140"/>
      <c r="N3038" s="141">
        <v>5.3</v>
      </c>
      <c r="O3038" s="142">
        <f t="shared" si="235"/>
        <v>420</v>
      </c>
      <c r="P3038" s="2">
        <v>210</v>
      </c>
      <c r="Q3038" s="2">
        <v>210</v>
      </c>
      <c r="R3038" s="143" t="e">
        <f t="shared" si="236"/>
        <v>#DIV/0!</v>
      </c>
      <c r="S3038" s="143" t="e">
        <f t="shared" si="237"/>
        <v>#DIV/0!</v>
      </c>
      <c r="T3038" s="144">
        <f>IF(P3038="nio",0,IF(P3038&gt;0,VLOOKUP(K3038,'3-Productie normen'!A:W,VLOOKUP(P3038,'3-Productie normen'!$B$37:$C$59,2,FALSE),FALSE)))/VLOOKUP(B3038,'2-Kosten per locatie'!$A$11:$C$31,3,FALSE)</f>
        <v>0</v>
      </c>
      <c r="U3038" s="144">
        <f t="shared" si="238"/>
        <v>0</v>
      </c>
      <c r="V3038" s="145" t="str">
        <f>VLOOKUP(K3038,'3-Productie normen'!A:AG,29,FALSE)</f>
        <v>S</v>
      </c>
      <c r="W3038" s="145"/>
      <c r="X3038" s="146"/>
      <c r="Y3038" s="147">
        <f t="shared" si="239"/>
        <v>2226</v>
      </c>
    </row>
    <row r="3039" spans="1:25" s="148" customFormat="1" ht="13.9" customHeight="1">
      <c r="A3039" s="137">
        <v>3893</v>
      </c>
      <c r="B3039" s="138" t="s">
        <v>3153</v>
      </c>
      <c r="C3039" s="138" t="s">
        <v>3155</v>
      </c>
      <c r="D3039" s="138"/>
      <c r="E3039" s="2">
        <v>11</v>
      </c>
      <c r="F3039" s="2" t="s">
        <v>81</v>
      </c>
      <c r="G3039" s="2" t="s">
        <v>4109</v>
      </c>
      <c r="H3039" s="2"/>
      <c r="I3039" s="139" t="s">
        <v>4110</v>
      </c>
      <c r="J3039" s="139"/>
      <c r="K3039" s="139" t="s">
        <v>321</v>
      </c>
      <c r="L3039" s="139" t="s">
        <v>4097</v>
      </c>
      <c r="M3039" s="140"/>
      <c r="N3039" s="141">
        <v>5.3</v>
      </c>
      <c r="O3039" s="142">
        <f t="shared" si="235"/>
        <v>420</v>
      </c>
      <c r="P3039" s="2">
        <v>210</v>
      </c>
      <c r="Q3039" s="2">
        <v>210</v>
      </c>
      <c r="R3039" s="143" t="e">
        <f t="shared" si="236"/>
        <v>#DIV/0!</v>
      </c>
      <c r="S3039" s="143" t="e">
        <f t="shared" si="237"/>
        <v>#DIV/0!</v>
      </c>
      <c r="T3039" s="144">
        <f>IF(P3039="nio",0,IF(P3039&gt;0,VLOOKUP(K3039,'3-Productie normen'!A:W,VLOOKUP(P3039,'3-Productie normen'!$B$37:$C$59,2,FALSE),FALSE)))/VLOOKUP(B3039,'2-Kosten per locatie'!$A$11:$C$31,3,FALSE)</f>
        <v>0</v>
      </c>
      <c r="U3039" s="144">
        <f t="shared" si="238"/>
        <v>0</v>
      </c>
      <c r="V3039" s="145" t="str">
        <f>VLOOKUP(K3039,'3-Productie normen'!A:AG,29,FALSE)</f>
        <v>S</v>
      </c>
      <c r="W3039" s="145"/>
      <c r="X3039" s="146"/>
      <c r="Y3039" s="147">
        <f t="shared" si="239"/>
        <v>2226</v>
      </c>
    </row>
    <row r="3040" spans="1:25" s="148" customFormat="1" ht="13.9" customHeight="1">
      <c r="A3040" s="137">
        <v>3894</v>
      </c>
      <c r="B3040" s="138" t="s">
        <v>3153</v>
      </c>
      <c r="C3040" s="138" t="s">
        <v>3155</v>
      </c>
      <c r="D3040" s="138"/>
      <c r="E3040" s="2">
        <v>11</v>
      </c>
      <c r="F3040" s="2" t="s">
        <v>81</v>
      </c>
      <c r="G3040" s="2" t="s">
        <v>4111</v>
      </c>
      <c r="H3040" s="2"/>
      <c r="I3040" s="139" t="s">
        <v>4112</v>
      </c>
      <c r="J3040" s="139"/>
      <c r="K3040" s="139" t="s">
        <v>4571</v>
      </c>
      <c r="L3040" s="139" t="s">
        <v>2117</v>
      </c>
      <c r="M3040" s="140" t="s">
        <v>8160</v>
      </c>
      <c r="N3040" s="141">
        <v>1.63</v>
      </c>
      <c r="O3040" s="142">
        <f t="shared" si="235"/>
        <v>210</v>
      </c>
      <c r="P3040" s="2">
        <v>210</v>
      </c>
      <c r="Q3040" s="2"/>
      <c r="R3040" s="143" t="e">
        <f t="shared" si="236"/>
        <v>#DIV/0!</v>
      </c>
      <c r="S3040" s="143">
        <f t="shared" si="237"/>
        <v>0</v>
      </c>
      <c r="T3040" s="144">
        <f>IF(P3040="nio",0,IF(P3040&gt;0,VLOOKUP(K3040,'3-Productie normen'!A:W,VLOOKUP(P3040,'3-Productie normen'!$B$37:$C$59,2,FALSE),FALSE)))/VLOOKUP(B3040,'2-Kosten per locatie'!$A$11:$C$31,3,FALSE)</f>
        <v>0</v>
      </c>
      <c r="U3040" s="144">
        <f t="shared" si="238"/>
        <v>0</v>
      </c>
      <c r="V3040" s="145" t="str">
        <f>VLOOKUP(K3040,'3-Productie normen'!A:AG,29,FALSE)</f>
        <v>V</v>
      </c>
      <c r="W3040" s="145"/>
      <c r="X3040" s="146"/>
      <c r="Y3040" s="147">
        <f t="shared" si="239"/>
        <v>342.29999999999995</v>
      </c>
    </row>
    <row r="3041" spans="1:25" s="148" customFormat="1" ht="13.9" customHeight="1">
      <c r="A3041" s="137">
        <v>3895</v>
      </c>
      <c r="B3041" s="138" t="s">
        <v>3153</v>
      </c>
      <c r="C3041" s="138" t="s">
        <v>3155</v>
      </c>
      <c r="D3041" s="138"/>
      <c r="E3041" s="2">
        <v>11</v>
      </c>
      <c r="F3041" s="2" t="s">
        <v>81</v>
      </c>
      <c r="G3041" s="2" t="s">
        <v>4113</v>
      </c>
      <c r="H3041" s="2"/>
      <c r="I3041" s="139" t="s">
        <v>56</v>
      </c>
      <c r="J3041" s="139"/>
      <c r="K3041" s="139" t="s">
        <v>248</v>
      </c>
      <c r="L3041" s="139" t="s">
        <v>2117</v>
      </c>
      <c r="M3041" s="140" t="s">
        <v>8160</v>
      </c>
      <c r="N3041" s="141">
        <v>16.55</v>
      </c>
      <c r="O3041" s="142">
        <f t="shared" si="235"/>
        <v>210</v>
      </c>
      <c r="P3041" s="2">
        <v>210</v>
      </c>
      <c r="Q3041" s="2"/>
      <c r="R3041" s="143" t="e">
        <f t="shared" si="236"/>
        <v>#DIV/0!</v>
      </c>
      <c r="S3041" s="143">
        <f t="shared" si="237"/>
        <v>0</v>
      </c>
      <c r="T3041" s="144">
        <f>IF(P3041="nio",0,IF(P3041&gt;0,VLOOKUP(K3041,'3-Productie normen'!A:W,VLOOKUP(P3041,'3-Productie normen'!$B$37:$C$59,2,FALSE),FALSE)))/VLOOKUP(B3041,'2-Kosten per locatie'!$A$11:$C$31,3,FALSE)</f>
        <v>0</v>
      </c>
      <c r="U3041" s="144">
        <f t="shared" si="238"/>
        <v>0</v>
      </c>
      <c r="V3041" s="145" t="str">
        <f>VLOOKUP(K3041,'3-Productie normen'!A:AG,29,FALSE)</f>
        <v>V</v>
      </c>
      <c r="W3041" s="145"/>
      <c r="X3041" s="146"/>
      <c r="Y3041" s="147">
        <f t="shared" si="239"/>
        <v>3475.5</v>
      </c>
    </row>
    <row r="3042" spans="1:25" s="148" customFormat="1" ht="13.9" customHeight="1">
      <c r="A3042" s="137">
        <v>3896</v>
      </c>
      <c r="B3042" s="138" t="s">
        <v>3153</v>
      </c>
      <c r="C3042" s="138" t="s">
        <v>3155</v>
      </c>
      <c r="D3042" s="138"/>
      <c r="E3042" s="2">
        <v>11</v>
      </c>
      <c r="F3042" s="2" t="s">
        <v>81</v>
      </c>
      <c r="G3042" s="2" t="s">
        <v>4114</v>
      </c>
      <c r="H3042" s="2"/>
      <c r="I3042" s="139" t="s">
        <v>2126</v>
      </c>
      <c r="J3042" s="139"/>
      <c r="K3042" s="139" t="s">
        <v>248</v>
      </c>
      <c r="L3042" s="139" t="s">
        <v>4115</v>
      </c>
      <c r="M3042" s="140"/>
      <c r="N3042" s="141">
        <v>3.64</v>
      </c>
      <c r="O3042" s="142">
        <f t="shared" si="235"/>
        <v>210</v>
      </c>
      <c r="P3042" s="2">
        <v>210</v>
      </c>
      <c r="Q3042" s="2"/>
      <c r="R3042" s="143" t="e">
        <f t="shared" si="236"/>
        <v>#DIV/0!</v>
      </c>
      <c r="S3042" s="143">
        <f t="shared" si="237"/>
        <v>0</v>
      </c>
      <c r="T3042" s="144">
        <f>IF(P3042="nio",0,IF(P3042&gt;0,VLOOKUP(K3042,'3-Productie normen'!A:W,VLOOKUP(P3042,'3-Productie normen'!$B$37:$C$59,2,FALSE),FALSE)))/VLOOKUP(B3042,'2-Kosten per locatie'!$A$11:$C$31,3,FALSE)</f>
        <v>0</v>
      </c>
      <c r="U3042" s="144">
        <f t="shared" si="238"/>
        <v>0</v>
      </c>
      <c r="V3042" s="145" t="str">
        <f>VLOOKUP(K3042,'3-Productie normen'!A:AG,29,FALSE)</f>
        <v>V</v>
      </c>
      <c r="W3042" s="145"/>
      <c r="X3042" s="146"/>
      <c r="Y3042" s="147">
        <f t="shared" si="239"/>
        <v>764.4</v>
      </c>
    </row>
    <row r="3043" spans="1:25" s="148" customFormat="1" ht="13.9" customHeight="1">
      <c r="A3043" s="137">
        <v>3897</v>
      </c>
      <c r="B3043" s="138" t="s">
        <v>3153</v>
      </c>
      <c r="C3043" s="138" t="s">
        <v>3155</v>
      </c>
      <c r="D3043" s="138"/>
      <c r="E3043" s="2">
        <v>11</v>
      </c>
      <c r="F3043" s="2" t="s">
        <v>81</v>
      </c>
      <c r="G3043" s="2" t="s">
        <v>4116</v>
      </c>
      <c r="H3043" s="2"/>
      <c r="I3043" s="139" t="s">
        <v>4117</v>
      </c>
      <c r="J3043" s="139"/>
      <c r="K3043" s="139" t="s">
        <v>248</v>
      </c>
      <c r="L3043" s="139" t="s">
        <v>2096</v>
      </c>
      <c r="M3043" s="140"/>
      <c r="N3043" s="141">
        <v>5.2</v>
      </c>
      <c r="O3043" s="142">
        <f t="shared" si="235"/>
        <v>210</v>
      </c>
      <c r="P3043" s="2">
        <v>210</v>
      </c>
      <c r="Q3043" s="2"/>
      <c r="R3043" s="143" t="e">
        <f t="shared" si="236"/>
        <v>#DIV/0!</v>
      </c>
      <c r="S3043" s="143">
        <f t="shared" si="237"/>
        <v>0</v>
      </c>
      <c r="T3043" s="144">
        <f>IF(P3043="nio",0,IF(P3043&gt;0,VLOOKUP(K3043,'3-Productie normen'!A:W,VLOOKUP(P3043,'3-Productie normen'!$B$37:$C$59,2,FALSE),FALSE)))/VLOOKUP(B3043,'2-Kosten per locatie'!$A$11:$C$31,3,FALSE)</f>
        <v>0</v>
      </c>
      <c r="U3043" s="144">
        <f t="shared" si="238"/>
        <v>0</v>
      </c>
      <c r="V3043" s="145" t="str">
        <f>VLOOKUP(K3043,'3-Productie normen'!A:AG,29,FALSE)</f>
        <v>V</v>
      </c>
      <c r="W3043" s="145"/>
      <c r="X3043" s="146"/>
      <c r="Y3043" s="147">
        <f t="shared" si="239"/>
        <v>1092</v>
      </c>
    </row>
    <row r="3044" spans="1:25" s="148" customFormat="1" ht="13.9" customHeight="1">
      <c r="A3044" s="137">
        <v>3898</v>
      </c>
      <c r="B3044" s="138" t="s">
        <v>3153</v>
      </c>
      <c r="C3044" s="138" t="s">
        <v>3155</v>
      </c>
      <c r="D3044" s="138"/>
      <c r="E3044" s="2">
        <v>11</v>
      </c>
      <c r="F3044" s="2" t="s">
        <v>81</v>
      </c>
      <c r="G3044" s="2" t="s">
        <v>4118</v>
      </c>
      <c r="H3044" s="2"/>
      <c r="I3044" s="139" t="s">
        <v>57</v>
      </c>
      <c r="J3044" s="139"/>
      <c r="K3044" s="139" t="s">
        <v>4571</v>
      </c>
      <c r="L3044" s="139" t="s">
        <v>4119</v>
      </c>
      <c r="M3044" s="140"/>
      <c r="N3044" s="141">
        <v>4.3</v>
      </c>
      <c r="O3044" s="142">
        <f t="shared" si="235"/>
        <v>210</v>
      </c>
      <c r="P3044" s="2">
        <v>210</v>
      </c>
      <c r="Q3044" s="2"/>
      <c r="R3044" s="143" t="e">
        <f t="shared" si="236"/>
        <v>#DIV/0!</v>
      </c>
      <c r="S3044" s="143">
        <f t="shared" si="237"/>
        <v>0</v>
      </c>
      <c r="T3044" s="144">
        <f>IF(P3044="nio",0,IF(P3044&gt;0,VLOOKUP(K3044,'3-Productie normen'!A:W,VLOOKUP(P3044,'3-Productie normen'!$B$37:$C$59,2,FALSE),FALSE)))/VLOOKUP(B3044,'2-Kosten per locatie'!$A$11:$C$31,3,FALSE)</f>
        <v>0</v>
      </c>
      <c r="U3044" s="144">
        <f t="shared" si="238"/>
        <v>0</v>
      </c>
      <c r="V3044" s="145" t="str">
        <f>VLOOKUP(K3044,'3-Productie normen'!A:AG,29,FALSE)</f>
        <v>V</v>
      </c>
      <c r="W3044" s="145"/>
      <c r="X3044" s="146"/>
      <c r="Y3044" s="147">
        <f t="shared" si="239"/>
        <v>903</v>
      </c>
    </row>
    <row r="3045" spans="1:25" s="148" customFormat="1" ht="13.9" customHeight="1">
      <c r="A3045" s="137">
        <v>3899</v>
      </c>
      <c r="B3045" s="138" t="s">
        <v>3153</v>
      </c>
      <c r="C3045" s="138" t="s">
        <v>3155</v>
      </c>
      <c r="D3045" s="138"/>
      <c r="E3045" s="2">
        <v>11</v>
      </c>
      <c r="F3045" s="2" t="s">
        <v>81</v>
      </c>
      <c r="G3045" s="2" t="s">
        <v>4120</v>
      </c>
      <c r="H3045" s="2"/>
      <c r="I3045" s="139" t="s">
        <v>293</v>
      </c>
      <c r="J3045" s="139"/>
      <c r="K3045" s="139" t="s">
        <v>4571</v>
      </c>
      <c r="L3045" s="139" t="s">
        <v>2117</v>
      </c>
      <c r="M3045" s="140" t="s">
        <v>8160</v>
      </c>
      <c r="N3045" s="141">
        <v>37.299999999999997</v>
      </c>
      <c r="O3045" s="142">
        <f t="shared" si="235"/>
        <v>210</v>
      </c>
      <c r="P3045" s="2">
        <v>210</v>
      </c>
      <c r="Q3045" s="2"/>
      <c r="R3045" s="143" t="e">
        <f t="shared" si="236"/>
        <v>#DIV/0!</v>
      </c>
      <c r="S3045" s="143">
        <f t="shared" si="237"/>
        <v>0</v>
      </c>
      <c r="T3045" s="144">
        <f>IF(P3045="nio",0,IF(P3045&gt;0,VLOOKUP(K3045,'3-Productie normen'!A:W,VLOOKUP(P3045,'3-Productie normen'!$B$37:$C$59,2,FALSE),FALSE)))/VLOOKUP(B3045,'2-Kosten per locatie'!$A$11:$C$31,3,FALSE)</f>
        <v>0</v>
      </c>
      <c r="U3045" s="144">
        <f t="shared" si="238"/>
        <v>0</v>
      </c>
      <c r="V3045" s="145" t="str">
        <f>VLOOKUP(K3045,'3-Productie normen'!A:AG,29,FALSE)</f>
        <v>V</v>
      </c>
      <c r="W3045" s="145"/>
      <c r="X3045" s="146"/>
      <c r="Y3045" s="147">
        <f t="shared" si="239"/>
        <v>7832.9999999999991</v>
      </c>
    </row>
    <row r="3046" spans="1:25" s="148" customFormat="1" ht="13.9" customHeight="1">
      <c r="A3046" s="137">
        <v>3900</v>
      </c>
      <c r="B3046" s="138" t="s">
        <v>3153</v>
      </c>
      <c r="C3046" s="138" t="s">
        <v>3155</v>
      </c>
      <c r="D3046" s="138"/>
      <c r="E3046" s="2">
        <v>11</v>
      </c>
      <c r="F3046" s="2" t="s">
        <v>81</v>
      </c>
      <c r="G3046" s="2" t="s">
        <v>4121</v>
      </c>
      <c r="H3046" s="2"/>
      <c r="I3046" s="139" t="s">
        <v>337</v>
      </c>
      <c r="J3046" s="139"/>
      <c r="K3046" s="139" t="s">
        <v>478</v>
      </c>
      <c r="L3046" s="139" t="s">
        <v>2096</v>
      </c>
      <c r="M3046" s="140"/>
      <c r="N3046" s="141">
        <v>24</v>
      </c>
      <c r="O3046" s="142">
        <f t="shared" si="235"/>
        <v>126</v>
      </c>
      <c r="P3046" s="2">
        <v>126</v>
      </c>
      <c r="Q3046" s="2"/>
      <c r="R3046" s="143" t="e">
        <f t="shared" si="236"/>
        <v>#DIV/0!</v>
      </c>
      <c r="S3046" s="143">
        <f t="shared" si="237"/>
        <v>0</v>
      </c>
      <c r="T3046" s="144">
        <f>IF(P3046="nio",0,IF(P3046&gt;0,VLOOKUP(K3046,'3-Productie normen'!A:W,VLOOKUP(P3046,'3-Productie normen'!$B$37:$C$59,2,FALSE),FALSE)))/VLOOKUP(B3046,'2-Kosten per locatie'!$A$11:$C$31,3,FALSE)</f>
        <v>0</v>
      </c>
      <c r="U3046" s="144">
        <f t="shared" si="238"/>
        <v>0</v>
      </c>
      <c r="V3046" s="145" t="str">
        <f>VLOOKUP(K3046,'3-Productie normen'!A:AG,29,FALSE)</f>
        <v>B</v>
      </c>
      <c r="W3046" s="145"/>
      <c r="X3046" s="146"/>
      <c r="Y3046" s="147">
        <f t="shared" si="239"/>
        <v>3024</v>
      </c>
    </row>
    <row r="3047" spans="1:25" s="148" customFormat="1" ht="13.9" customHeight="1">
      <c r="A3047" s="137">
        <v>3901</v>
      </c>
      <c r="B3047" s="138" t="s">
        <v>3153</v>
      </c>
      <c r="C3047" s="138" t="s">
        <v>3155</v>
      </c>
      <c r="D3047" s="138"/>
      <c r="E3047" s="2">
        <v>11</v>
      </c>
      <c r="F3047" s="2" t="s">
        <v>81</v>
      </c>
      <c r="G3047" s="2" t="s">
        <v>4122</v>
      </c>
      <c r="H3047" s="2"/>
      <c r="I3047" s="139" t="s">
        <v>695</v>
      </c>
      <c r="J3047" s="139"/>
      <c r="K3047" s="139" t="s">
        <v>4571</v>
      </c>
      <c r="L3047" s="139" t="s">
        <v>2989</v>
      </c>
      <c r="M3047" s="140"/>
      <c r="N3047" s="141">
        <v>14.14</v>
      </c>
      <c r="O3047" s="142">
        <f t="shared" si="235"/>
        <v>210</v>
      </c>
      <c r="P3047" s="2">
        <v>210</v>
      </c>
      <c r="Q3047" s="2"/>
      <c r="R3047" s="143" t="e">
        <f t="shared" si="236"/>
        <v>#DIV/0!</v>
      </c>
      <c r="S3047" s="143">
        <f t="shared" si="237"/>
        <v>0</v>
      </c>
      <c r="T3047" s="144">
        <f>IF(P3047="nio",0,IF(P3047&gt;0,VLOOKUP(K3047,'3-Productie normen'!A:W,VLOOKUP(P3047,'3-Productie normen'!$B$37:$C$59,2,FALSE),FALSE)))/VLOOKUP(B3047,'2-Kosten per locatie'!$A$11:$C$31,3,FALSE)</f>
        <v>0</v>
      </c>
      <c r="U3047" s="144">
        <f t="shared" si="238"/>
        <v>0</v>
      </c>
      <c r="V3047" s="145" t="str">
        <f>VLOOKUP(K3047,'3-Productie normen'!A:AG,29,FALSE)</f>
        <v>V</v>
      </c>
      <c r="W3047" s="145"/>
      <c r="X3047" s="146"/>
      <c r="Y3047" s="147">
        <f t="shared" si="239"/>
        <v>2969.4</v>
      </c>
    </row>
    <row r="3048" spans="1:25" s="148" customFormat="1" ht="13.9" customHeight="1">
      <c r="A3048" s="137">
        <v>3902</v>
      </c>
      <c r="B3048" s="138" t="s">
        <v>3153</v>
      </c>
      <c r="C3048" s="138" t="s">
        <v>3155</v>
      </c>
      <c r="D3048" s="138"/>
      <c r="E3048" s="2">
        <v>11</v>
      </c>
      <c r="F3048" s="2" t="s">
        <v>81</v>
      </c>
      <c r="G3048" s="2" t="s">
        <v>4123</v>
      </c>
      <c r="H3048" s="2"/>
      <c r="I3048" s="139" t="s">
        <v>297</v>
      </c>
      <c r="J3048" s="139"/>
      <c r="K3048" s="139" t="s">
        <v>4571</v>
      </c>
      <c r="L3048" s="139" t="s">
        <v>4097</v>
      </c>
      <c r="M3048" s="140"/>
      <c r="N3048" s="141">
        <v>3</v>
      </c>
      <c r="O3048" s="142">
        <f t="shared" si="235"/>
        <v>210</v>
      </c>
      <c r="P3048" s="2">
        <v>210</v>
      </c>
      <c r="Q3048" s="2"/>
      <c r="R3048" s="143" t="e">
        <f t="shared" si="236"/>
        <v>#DIV/0!</v>
      </c>
      <c r="S3048" s="143">
        <f t="shared" si="237"/>
        <v>0</v>
      </c>
      <c r="T3048" s="144">
        <f>IF(P3048="nio",0,IF(P3048&gt;0,VLOOKUP(K3048,'3-Productie normen'!A:W,VLOOKUP(P3048,'3-Productie normen'!$B$37:$C$59,2,FALSE),FALSE)))/VLOOKUP(B3048,'2-Kosten per locatie'!$A$11:$C$31,3,FALSE)</f>
        <v>0</v>
      </c>
      <c r="U3048" s="144">
        <f t="shared" si="238"/>
        <v>0</v>
      </c>
      <c r="V3048" s="145" t="str">
        <f>VLOOKUP(K3048,'3-Productie normen'!A:AG,29,FALSE)</f>
        <v>V</v>
      </c>
      <c r="W3048" s="145"/>
      <c r="X3048" s="146"/>
      <c r="Y3048" s="147">
        <f t="shared" si="239"/>
        <v>630</v>
      </c>
    </row>
    <row r="3049" spans="1:25" s="148" customFormat="1" ht="13.9" customHeight="1">
      <c r="A3049" s="137">
        <v>3903</v>
      </c>
      <c r="B3049" s="138" t="s">
        <v>3153</v>
      </c>
      <c r="C3049" s="138" t="s">
        <v>3155</v>
      </c>
      <c r="D3049" s="138"/>
      <c r="E3049" s="2">
        <v>11</v>
      </c>
      <c r="F3049" s="2" t="s">
        <v>81</v>
      </c>
      <c r="G3049" s="2" t="s">
        <v>4124</v>
      </c>
      <c r="H3049" s="2"/>
      <c r="I3049" s="139" t="s">
        <v>297</v>
      </c>
      <c r="J3049" s="139"/>
      <c r="K3049" s="139" t="s">
        <v>4571</v>
      </c>
      <c r="L3049" s="139" t="s">
        <v>4125</v>
      </c>
      <c r="M3049" s="140"/>
      <c r="N3049" s="141">
        <v>3.5</v>
      </c>
      <c r="O3049" s="142">
        <f t="shared" si="235"/>
        <v>210</v>
      </c>
      <c r="P3049" s="2">
        <v>210</v>
      </c>
      <c r="Q3049" s="2"/>
      <c r="R3049" s="143" t="e">
        <f t="shared" si="236"/>
        <v>#DIV/0!</v>
      </c>
      <c r="S3049" s="143">
        <f t="shared" si="237"/>
        <v>0</v>
      </c>
      <c r="T3049" s="144">
        <f>IF(P3049="nio",0,IF(P3049&gt;0,VLOOKUP(K3049,'3-Productie normen'!A:W,VLOOKUP(P3049,'3-Productie normen'!$B$37:$C$59,2,FALSE),FALSE)))/VLOOKUP(B3049,'2-Kosten per locatie'!$A$11:$C$31,3,FALSE)</f>
        <v>0</v>
      </c>
      <c r="U3049" s="144">
        <f t="shared" si="238"/>
        <v>0</v>
      </c>
      <c r="V3049" s="145" t="str">
        <f>VLOOKUP(K3049,'3-Productie normen'!A:AG,29,FALSE)</f>
        <v>V</v>
      </c>
      <c r="W3049" s="145"/>
      <c r="X3049" s="146"/>
      <c r="Y3049" s="147">
        <f t="shared" si="239"/>
        <v>735</v>
      </c>
    </row>
    <row r="3050" spans="1:25" s="148" customFormat="1" ht="13.9" customHeight="1">
      <c r="A3050" s="137">
        <v>3904</v>
      </c>
      <c r="B3050" s="138" t="s">
        <v>3153</v>
      </c>
      <c r="C3050" s="138" t="s">
        <v>3155</v>
      </c>
      <c r="D3050" s="138"/>
      <c r="E3050" s="2">
        <v>11</v>
      </c>
      <c r="F3050" s="2" t="s">
        <v>81</v>
      </c>
      <c r="G3050" s="2" t="s">
        <v>4126</v>
      </c>
      <c r="H3050" s="2"/>
      <c r="I3050" s="139" t="s">
        <v>4127</v>
      </c>
      <c r="J3050" s="139"/>
      <c r="K3050" s="139" t="s">
        <v>612</v>
      </c>
      <c r="L3050" s="139" t="s">
        <v>2096</v>
      </c>
      <c r="M3050" s="140"/>
      <c r="N3050" s="141">
        <v>80.58</v>
      </c>
      <c r="O3050" s="142">
        <f t="shared" si="235"/>
        <v>210</v>
      </c>
      <c r="P3050" s="2">
        <v>210</v>
      </c>
      <c r="Q3050" s="2"/>
      <c r="R3050" s="143" t="e">
        <f t="shared" si="236"/>
        <v>#DIV/0!</v>
      </c>
      <c r="S3050" s="143">
        <f t="shared" si="237"/>
        <v>0</v>
      </c>
      <c r="T3050" s="144">
        <f>IF(P3050="nio",0,IF(P3050&gt;0,VLOOKUP(K3050,'3-Productie normen'!A:W,VLOOKUP(P3050,'3-Productie normen'!$B$37:$C$59,2,FALSE),FALSE)))/VLOOKUP(B3050,'2-Kosten per locatie'!$A$11:$C$31,3,FALSE)</f>
        <v>0</v>
      </c>
      <c r="U3050" s="144">
        <f t="shared" si="238"/>
        <v>0</v>
      </c>
      <c r="V3050" s="145" t="str">
        <f>VLOOKUP(K3050,'3-Productie normen'!A:AG,29,FALSE)</f>
        <v>L</v>
      </c>
      <c r="W3050" s="145"/>
      <c r="X3050" s="146"/>
      <c r="Y3050" s="147">
        <f t="shared" si="239"/>
        <v>16921.8</v>
      </c>
    </row>
    <row r="3051" spans="1:25" s="148" customFormat="1" ht="13.9" customHeight="1">
      <c r="A3051" s="137">
        <v>3905</v>
      </c>
      <c r="B3051" s="138" t="s">
        <v>3153</v>
      </c>
      <c r="C3051" s="138" t="s">
        <v>3155</v>
      </c>
      <c r="D3051" s="138"/>
      <c r="E3051" s="2">
        <v>11</v>
      </c>
      <c r="F3051" s="2" t="s">
        <v>81</v>
      </c>
      <c r="G3051" s="2" t="s">
        <v>4128</v>
      </c>
      <c r="H3051" s="2"/>
      <c r="I3051" s="139" t="s">
        <v>4129</v>
      </c>
      <c r="J3051" s="139"/>
      <c r="K3051" s="139" t="s">
        <v>321</v>
      </c>
      <c r="L3051" s="139" t="s">
        <v>2117</v>
      </c>
      <c r="M3051" s="140" t="s">
        <v>8160</v>
      </c>
      <c r="N3051" s="141">
        <v>2</v>
      </c>
      <c r="O3051" s="142">
        <f t="shared" si="235"/>
        <v>420</v>
      </c>
      <c r="P3051" s="2">
        <v>210</v>
      </c>
      <c r="Q3051" s="2">
        <v>210</v>
      </c>
      <c r="R3051" s="143" t="e">
        <f t="shared" si="236"/>
        <v>#DIV/0!</v>
      </c>
      <c r="S3051" s="143" t="e">
        <f t="shared" si="237"/>
        <v>#DIV/0!</v>
      </c>
      <c r="T3051" s="144">
        <f>IF(P3051="nio",0,IF(P3051&gt;0,VLOOKUP(K3051,'3-Productie normen'!A:W,VLOOKUP(P3051,'3-Productie normen'!$B$37:$C$59,2,FALSE),FALSE)))/VLOOKUP(B3051,'2-Kosten per locatie'!$A$11:$C$31,3,FALSE)</f>
        <v>0</v>
      </c>
      <c r="U3051" s="144">
        <f t="shared" si="238"/>
        <v>0</v>
      </c>
      <c r="V3051" s="145" t="str">
        <f>VLOOKUP(K3051,'3-Productie normen'!A:AG,29,FALSE)</f>
        <v>S</v>
      </c>
      <c r="W3051" s="145"/>
      <c r="X3051" s="146"/>
      <c r="Y3051" s="147">
        <f t="shared" si="239"/>
        <v>840</v>
      </c>
    </row>
    <row r="3052" spans="1:25" s="148" customFormat="1" ht="13.9" customHeight="1">
      <c r="A3052" s="137">
        <v>3906</v>
      </c>
      <c r="B3052" s="138" t="s">
        <v>3153</v>
      </c>
      <c r="C3052" s="138" t="s">
        <v>3155</v>
      </c>
      <c r="D3052" s="138"/>
      <c r="E3052" s="2">
        <v>11</v>
      </c>
      <c r="F3052" s="2" t="s">
        <v>81</v>
      </c>
      <c r="G3052" s="2" t="s">
        <v>4130</v>
      </c>
      <c r="H3052" s="2"/>
      <c r="I3052" s="139" t="s">
        <v>4131</v>
      </c>
      <c r="J3052" s="139"/>
      <c r="K3052" s="139" t="s">
        <v>321</v>
      </c>
      <c r="L3052" s="139" t="s">
        <v>2117</v>
      </c>
      <c r="M3052" s="140" t="s">
        <v>8160</v>
      </c>
      <c r="N3052" s="141">
        <v>2</v>
      </c>
      <c r="O3052" s="142">
        <f t="shared" si="235"/>
        <v>420</v>
      </c>
      <c r="P3052" s="2">
        <v>210</v>
      </c>
      <c r="Q3052" s="2">
        <v>210</v>
      </c>
      <c r="R3052" s="143" t="e">
        <f t="shared" si="236"/>
        <v>#DIV/0!</v>
      </c>
      <c r="S3052" s="143" t="e">
        <f t="shared" si="237"/>
        <v>#DIV/0!</v>
      </c>
      <c r="T3052" s="144">
        <f>IF(P3052="nio",0,IF(P3052&gt;0,VLOOKUP(K3052,'3-Productie normen'!A:W,VLOOKUP(P3052,'3-Productie normen'!$B$37:$C$59,2,FALSE),FALSE)))/VLOOKUP(B3052,'2-Kosten per locatie'!$A$11:$C$31,3,FALSE)</f>
        <v>0</v>
      </c>
      <c r="U3052" s="144">
        <f t="shared" si="238"/>
        <v>0</v>
      </c>
      <c r="V3052" s="145" t="str">
        <f>VLOOKUP(K3052,'3-Productie normen'!A:AG,29,FALSE)</f>
        <v>S</v>
      </c>
      <c r="W3052" s="145"/>
      <c r="X3052" s="146"/>
      <c r="Y3052" s="147">
        <f t="shared" si="239"/>
        <v>840</v>
      </c>
    </row>
    <row r="3053" spans="1:25" s="148" customFormat="1" ht="13.9" customHeight="1">
      <c r="A3053" s="137">
        <v>3907</v>
      </c>
      <c r="B3053" s="138" t="s">
        <v>3153</v>
      </c>
      <c r="C3053" s="138" t="s">
        <v>3155</v>
      </c>
      <c r="D3053" s="138"/>
      <c r="E3053" s="2">
        <v>11</v>
      </c>
      <c r="F3053" s="2" t="s">
        <v>81</v>
      </c>
      <c r="G3053" s="2" t="s">
        <v>4132</v>
      </c>
      <c r="H3053" s="2"/>
      <c r="I3053" s="139" t="s">
        <v>4133</v>
      </c>
      <c r="J3053" s="139"/>
      <c r="K3053" s="139" t="s">
        <v>321</v>
      </c>
      <c r="L3053" s="139" t="s">
        <v>2113</v>
      </c>
      <c r="M3053" s="140"/>
      <c r="N3053" s="141">
        <v>3.6</v>
      </c>
      <c r="O3053" s="142">
        <f t="shared" si="235"/>
        <v>420</v>
      </c>
      <c r="P3053" s="2">
        <v>210</v>
      </c>
      <c r="Q3053" s="2">
        <v>210</v>
      </c>
      <c r="R3053" s="143" t="e">
        <f t="shared" si="236"/>
        <v>#DIV/0!</v>
      </c>
      <c r="S3053" s="143" t="e">
        <f t="shared" si="237"/>
        <v>#DIV/0!</v>
      </c>
      <c r="T3053" s="144">
        <f>IF(P3053="nio",0,IF(P3053&gt;0,VLOOKUP(K3053,'3-Productie normen'!A:W,VLOOKUP(P3053,'3-Productie normen'!$B$37:$C$59,2,FALSE),FALSE)))/VLOOKUP(B3053,'2-Kosten per locatie'!$A$11:$C$31,3,FALSE)</f>
        <v>0</v>
      </c>
      <c r="U3053" s="144">
        <f t="shared" si="238"/>
        <v>0</v>
      </c>
      <c r="V3053" s="145" t="str">
        <f>VLOOKUP(K3053,'3-Productie normen'!A:AG,29,FALSE)</f>
        <v>S</v>
      </c>
      <c r="W3053" s="145"/>
      <c r="X3053" s="146"/>
      <c r="Y3053" s="147">
        <f t="shared" si="239"/>
        <v>1512</v>
      </c>
    </row>
    <row r="3054" spans="1:25" s="148" customFormat="1" ht="13.9" customHeight="1">
      <c r="A3054" s="137">
        <v>3908</v>
      </c>
      <c r="B3054" s="138" t="s">
        <v>3153</v>
      </c>
      <c r="C3054" s="138" t="s">
        <v>3155</v>
      </c>
      <c r="D3054" s="138"/>
      <c r="E3054" s="2">
        <v>11</v>
      </c>
      <c r="F3054" s="2" t="s">
        <v>81</v>
      </c>
      <c r="G3054" s="2" t="s">
        <v>4134</v>
      </c>
      <c r="H3054" s="2"/>
      <c r="I3054" s="139" t="s">
        <v>4135</v>
      </c>
      <c r="J3054" s="139"/>
      <c r="K3054" s="139" t="s">
        <v>321</v>
      </c>
      <c r="L3054" s="139" t="s">
        <v>2113</v>
      </c>
      <c r="M3054" s="140"/>
      <c r="N3054" s="141">
        <v>3.6</v>
      </c>
      <c r="O3054" s="142">
        <f t="shared" si="235"/>
        <v>420</v>
      </c>
      <c r="P3054" s="2">
        <v>210</v>
      </c>
      <c r="Q3054" s="2">
        <v>210</v>
      </c>
      <c r="R3054" s="143" t="e">
        <f t="shared" si="236"/>
        <v>#DIV/0!</v>
      </c>
      <c r="S3054" s="143" t="e">
        <f t="shared" si="237"/>
        <v>#DIV/0!</v>
      </c>
      <c r="T3054" s="144">
        <f>IF(P3054="nio",0,IF(P3054&gt;0,VLOOKUP(K3054,'3-Productie normen'!A:W,VLOOKUP(P3054,'3-Productie normen'!$B$37:$C$59,2,FALSE),FALSE)))/VLOOKUP(B3054,'2-Kosten per locatie'!$A$11:$C$31,3,FALSE)</f>
        <v>0</v>
      </c>
      <c r="U3054" s="144">
        <f t="shared" si="238"/>
        <v>0</v>
      </c>
      <c r="V3054" s="145" t="str">
        <f>VLOOKUP(K3054,'3-Productie normen'!A:AG,29,FALSE)</f>
        <v>S</v>
      </c>
      <c r="W3054" s="145"/>
      <c r="X3054" s="146"/>
      <c r="Y3054" s="147">
        <f t="shared" si="239"/>
        <v>1512</v>
      </c>
    </row>
    <row r="3055" spans="1:25" s="148" customFormat="1" ht="13.9" customHeight="1">
      <c r="A3055" s="137">
        <v>3909</v>
      </c>
      <c r="B3055" s="138" t="s">
        <v>3153</v>
      </c>
      <c r="C3055" s="138" t="s">
        <v>3155</v>
      </c>
      <c r="D3055" s="138"/>
      <c r="E3055" s="2">
        <v>11</v>
      </c>
      <c r="F3055" s="2" t="s">
        <v>81</v>
      </c>
      <c r="G3055" s="2" t="s">
        <v>4136</v>
      </c>
      <c r="H3055" s="2"/>
      <c r="I3055" s="139" t="s">
        <v>4137</v>
      </c>
      <c r="J3055" s="139"/>
      <c r="K3055" s="139" t="s">
        <v>321</v>
      </c>
      <c r="L3055" s="139" t="s">
        <v>2113</v>
      </c>
      <c r="M3055" s="140"/>
      <c r="N3055" s="141">
        <v>3.6</v>
      </c>
      <c r="O3055" s="142">
        <f t="shared" si="235"/>
        <v>420</v>
      </c>
      <c r="P3055" s="2">
        <v>210</v>
      </c>
      <c r="Q3055" s="2">
        <v>210</v>
      </c>
      <c r="R3055" s="143" t="e">
        <f t="shared" si="236"/>
        <v>#DIV/0!</v>
      </c>
      <c r="S3055" s="143" t="e">
        <f t="shared" si="237"/>
        <v>#DIV/0!</v>
      </c>
      <c r="T3055" s="144">
        <f>IF(P3055="nio",0,IF(P3055&gt;0,VLOOKUP(K3055,'3-Productie normen'!A:W,VLOOKUP(P3055,'3-Productie normen'!$B$37:$C$59,2,FALSE),FALSE)))/VLOOKUP(B3055,'2-Kosten per locatie'!$A$11:$C$31,3,FALSE)</f>
        <v>0</v>
      </c>
      <c r="U3055" s="144">
        <f t="shared" si="238"/>
        <v>0</v>
      </c>
      <c r="V3055" s="145" t="str">
        <f>VLOOKUP(K3055,'3-Productie normen'!A:AG,29,FALSE)</f>
        <v>S</v>
      </c>
      <c r="W3055" s="145"/>
      <c r="X3055" s="146"/>
      <c r="Y3055" s="147">
        <f t="shared" si="239"/>
        <v>1512</v>
      </c>
    </row>
    <row r="3056" spans="1:25" s="148" customFormat="1" ht="13.9" customHeight="1">
      <c r="A3056" s="137">
        <v>3910</v>
      </c>
      <c r="B3056" s="138" t="s">
        <v>3153</v>
      </c>
      <c r="C3056" s="138" t="s">
        <v>3155</v>
      </c>
      <c r="D3056" s="138"/>
      <c r="E3056" s="2">
        <v>11</v>
      </c>
      <c r="F3056" s="2" t="s">
        <v>81</v>
      </c>
      <c r="G3056" s="2" t="s">
        <v>4138</v>
      </c>
      <c r="H3056" s="2"/>
      <c r="I3056" s="139" t="s">
        <v>4139</v>
      </c>
      <c r="J3056" s="139"/>
      <c r="K3056" s="139" t="s">
        <v>321</v>
      </c>
      <c r="L3056" s="139" t="s">
        <v>2113</v>
      </c>
      <c r="M3056" s="140"/>
      <c r="N3056" s="141">
        <v>3.6</v>
      </c>
      <c r="O3056" s="142">
        <f t="shared" si="235"/>
        <v>420</v>
      </c>
      <c r="P3056" s="2">
        <v>210</v>
      </c>
      <c r="Q3056" s="2">
        <v>210</v>
      </c>
      <c r="R3056" s="143" t="e">
        <f t="shared" si="236"/>
        <v>#DIV/0!</v>
      </c>
      <c r="S3056" s="143" t="e">
        <f t="shared" si="237"/>
        <v>#DIV/0!</v>
      </c>
      <c r="T3056" s="144">
        <f>IF(P3056="nio",0,IF(P3056&gt;0,VLOOKUP(K3056,'3-Productie normen'!A:W,VLOOKUP(P3056,'3-Productie normen'!$B$37:$C$59,2,FALSE),FALSE)))/VLOOKUP(B3056,'2-Kosten per locatie'!$A$11:$C$31,3,FALSE)</f>
        <v>0</v>
      </c>
      <c r="U3056" s="144">
        <f t="shared" si="238"/>
        <v>0</v>
      </c>
      <c r="V3056" s="145" t="str">
        <f>VLOOKUP(K3056,'3-Productie normen'!A:AG,29,FALSE)</f>
        <v>S</v>
      </c>
      <c r="W3056" s="145"/>
      <c r="X3056" s="146"/>
      <c r="Y3056" s="147">
        <f t="shared" si="239"/>
        <v>1512</v>
      </c>
    </row>
    <row r="3057" spans="1:25" s="148" customFormat="1" ht="13.9" customHeight="1">
      <c r="A3057" s="137">
        <v>3911</v>
      </c>
      <c r="B3057" s="138" t="s">
        <v>3153</v>
      </c>
      <c r="C3057" s="138" t="s">
        <v>3155</v>
      </c>
      <c r="D3057" s="138"/>
      <c r="E3057" s="2">
        <v>0</v>
      </c>
      <c r="F3057" s="2" t="s">
        <v>372</v>
      </c>
      <c r="G3057" s="2" t="s">
        <v>4140</v>
      </c>
      <c r="H3057" s="2"/>
      <c r="I3057" s="139" t="s">
        <v>4141</v>
      </c>
      <c r="J3057" s="139"/>
      <c r="K3057" s="139" t="s">
        <v>478</v>
      </c>
      <c r="L3057" s="139" t="s">
        <v>2117</v>
      </c>
      <c r="M3057" s="140" t="s">
        <v>8160</v>
      </c>
      <c r="N3057" s="141">
        <v>50.9</v>
      </c>
      <c r="O3057" s="142">
        <f t="shared" si="235"/>
        <v>126</v>
      </c>
      <c r="P3057" s="2">
        <v>126</v>
      </c>
      <c r="Q3057" s="2"/>
      <c r="R3057" s="143" t="e">
        <f t="shared" si="236"/>
        <v>#DIV/0!</v>
      </c>
      <c r="S3057" s="143">
        <f t="shared" si="237"/>
        <v>0</v>
      </c>
      <c r="T3057" s="144">
        <f>IF(P3057="nio",0,IF(P3057&gt;0,VLOOKUP(K3057,'3-Productie normen'!A:W,VLOOKUP(P3057,'3-Productie normen'!$B$37:$C$59,2,FALSE),FALSE)))/VLOOKUP(B3057,'2-Kosten per locatie'!$A$11:$C$31,3,FALSE)</f>
        <v>0</v>
      </c>
      <c r="U3057" s="144">
        <f t="shared" si="238"/>
        <v>0</v>
      </c>
      <c r="V3057" s="145" t="str">
        <f>VLOOKUP(K3057,'3-Productie normen'!A:AG,29,FALSE)</f>
        <v>B</v>
      </c>
      <c r="W3057" s="145"/>
      <c r="X3057" s="146"/>
      <c r="Y3057" s="147">
        <f t="shared" si="239"/>
        <v>6413.4</v>
      </c>
    </row>
    <row r="3058" spans="1:25" s="148" customFormat="1" ht="13.9" customHeight="1">
      <c r="A3058" s="137">
        <v>3912</v>
      </c>
      <c r="B3058" s="138" t="s">
        <v>3153</v>
      </c>
      <c r="C3058" s="138" t="s">
        <v>3155</v>
      </c>
      <c r="D3058" s="138"/>
      <c r="E3058" s="2">
        <v>0</v>
      </c>
      <c r="F3058" s="2" t="s">
        <v>372</v>
      </c>
      <c r="G3058" s="2" t="s">
        <v>4142</v>
      </c>
      <c r="H3058" s="2"/>
      <c r="I3058" s="139" t="s">
        <v>3138</v>
      </c>
      <c r="J3058" s="139"/>
      <c r="K3058" s="139" t="s">
        <v>478</v>
      </c>
      <c r="L3058" s="139" t="s">
        <v>2117</v>
      </c>
      <c r="M3058" s="140" t="s">
        <v>8160</v>
      </c>
      <c r="N3058" s="141">
        <v>26.13</v>
      </c>
      <c r="O3058" s="142">
        <f t="shared" si="235"/>
        <v>126</v>
      </c>
      <c r="P3058" s="2">
        <v>126</v>
      </c>
      <c r="Q3058" s="2"/>
      <c r="R3058" s="143" t="e">
        <f t="shared" si="236"/>
        <v>#DIV/0!</v>
      </c>
      <c r="S3058" s="143">
        <f t="shared" si="237"/>
        <v>0</v>
      </c>
      <c r="T3058" s="144">
        <f>IF(P3058="nio",0,IF(P3058&gt;0,VLOOKUP(K3058,'3-Productie normen'!A:W,VLOOKUP(P3058,'3-Productie normen'!$B$37:$C$59,2,FALSE),FALSE)))/VLOOKUP(B3058,'2-Kosten per locatie'!$A$11:$C$31,3,FALSE)</f>
        <v>0</v>
      </c>
      <c r="U3058" s="144">
        <f t="shared" si="238"/>
        <v>0</v>
      </c>
      <c r="V3058" s="145" t="str">
        <f>VLOOKUP(K3058,'3-Productie normen'!A:AG,29,FALSE)</f>
        <v>B</v>
      </c>
      <c r="W3058" s="145"/>
      <c r="X3058" s="146"/>
      <c r="Y3058" s="147">
        <f t="shared" si="239"/>
        <v>3292.3799999999997</v>
      </c>
    </row>
    <row r="3059" spans="1:25" s="148" customFormat="1" ht="13.9" customHeight="1">
      <c r="A3059" s="137">
        <v>3913</v>
      </c>
      <c r="B3059" s="138" t="s">
        <v>3153</v>
      </c>
      <c r="C3059" s="138" t="s">
        <v>3155</v>
      </c>
      <c r="D3059" s="138"/>
      <c r="E3059" s="2">
        <v>0</v>
      </c>
      <c r="F3059" s="2" t="s">
        <v>372</v>
      </c>
      <c r="G3059" s="2" t="s">
        <v>4143</v>
      </c>
      <c r="H3059" s="2"/>
      <c r="I3059" s="139" t="s">
        <v>1619</v>
      </c>
      <c r="J3059" s="139"/>
      <c r="K3059" s="139" t="s">
        <v>478</v>
      </c>
      <c r="L3059" s="139" t="s">
        <v>2117</v>
      </c>
      <c r="M3059" s="140" t="s">
        <v>8160</v>
      </c>
      <c r="N3059" s="141">
        <v>52.26</v>
      </c>
      <c r="O3059" s="142">
        <f t="shared" si="235"/>
        <v>126</v>
      </c>
      <c r="P3059" s="2">
        <v>126</v>
      </c>
      <c r="Q3059" s="2"/>
      <c r="R3059" s="143" t="e">
        <f t="shared" si="236"/>
        <v>#DIV/0!</v>
      </c>
      <c r="S3059" s="143">
        <f t="shared" si="237"/>
        <v>0</v>
      </c>
      <c r="T3059" s="144">
        <f>IF(P3059="nio",0,IF(P3059&gt;0,VLOOKUP(K3059,'3-Productie normen'!A:W,VLOOKUP(P3059,'3-Productie normen'!$B$37:$C$59,2,FALSE),FALSE)))/VLOOKUP(B3059,'2-Kosten per locatie'!$A$11:$C$31,3,FALSE)</f>
        <v>0</v>
      </c>
      <c r="U3059" s="144">
        <f t="shared" si="238"/>
        <v>0</v>
      </c>
      <c r="V3059" s="145" t="str">
        <f>VLOOKUP(K3059,'3-Productie normen'!A:AG,29,FALSE)</f>
        <v>B</v>
      </c>
      <c r="W3059" s="145"/>
      <c r="X3059" s="146"/>
      <c r="Y3059" s="147">
        <f t="shared" si="239"/>
        <v>6584.7599999999993</v>
      </c>
    </row>
    <row r="3060" spans="1:25" s="148" customFormat="1" ht="13.9" customHeight="1">
      <c r="A3060" s="137">
        <v>3914</v>
      </c>
      <c r="B3060" s="138" t="s">
        <v>3153</v>
      </c>
      <c r="C3060" s="138" t="s">
        <v>3155</v>
      </c>
      <c r="D3060" s="138"/>
      <c r="E3060" s="2">
        <v>0</v>
      </c>
      <c r="F3060" s="2" t="s">
        <v>372</v>
      </c>
      <c r="G3060" s="2" t="s">
        <v>4144</v>
      </c>
      <c r="H3060" s="2"/>
      <c r="I3060" s="139" t="s">
        <v>4145</v>
      </c>
      <c r="J3060" s="139"/>
      <c r="K3060" s="139" t="s">
        <v>612</v>
      </c>
      <c r="L3060" s="139" t="s">
        <v>2117</v>
      </c>
      <c r="M3060" s="140" t="s">
        <v>8160</v>
      </c>
      <c r="N3060" s="141">
        <v>52.18</v>
      </c>
      <c r="O3060" s="142">
        <f t="shared" ref="O3060:O3123" si="240">SUM(P3060:Q3060)</f>
        <v>210</v>
      </c>
      <c r="P3060" s="2">
        <v>210</v>
      </c>
      <c r="Q3060" s="2"/>
      <c r="R3060" s="143" t="e">
        <f t="shared" ref="R3060:R3123" si="241">IF(P3060="nio",0,IF(P3060&gt;0,P3060*N3060/T3060,0))</f>
        <v>#DIV/0!</v>
      </c>
      <c r="S3060" s="143">
        <f t="shared" ref="S3060:S3123" si="242">IF(Q3060&gt;0,Q3060*N3060/U3060,0)</f>
        <v>0</v>
      </c>
      <c r="T3060" s="144">
        <f>IF(P3060="nio",0,IF(P3060&gt;0,VLOOKUP(K3060,'3-Productie normen'!A:W,VLOOKUP(P3060,'3-Productie normen'!$B$37:$C$59,2,FALSE),FALSE)))/VLOOKUP(B3060,'2-Kosten per locatie'!$A$11:$C$31,3,FALSE)</f>
        <v>0</v>
      </c>
      <c r="U3060" s="144">
        <f t="shared" ref="U3060:U3123" si="243">IF(Q3060&gt;0,T3060*$U$8,0)</f>
        <v>0</v>
      </c>
      <c r="V3060" s="145" t="str">
        <f>VLOOKUP(K3060,'3-Productie normen'!A:AG,29,FALSE)</f>
        <v>L</v>
      </c>
      <c r="W3060" s="145"/>
      <c r="X3060" s="146"/>
      <c r="Y3060" s="147">
        <f t="shared" ref="Y3060:Y3123" si="244">O3060*N3060</f>
        <v>10957.8</v>
      </c>
    </row>
    <row r="3061" spans="1:25" s="148" customFormat="1" ht="13.9" customHeight="1">
      <c r="A3061" s="137">
        <v>3915</v>
      </c>
      <c r="B3061" s="138" t="s">
        <v>3153</v>
      </c>
      <c r="C3061" s="138" t="s">
        <v>3155</v>
      </c>
      <c r="D3061" s="138"/>
      <c r="E3061" s="2">
        <v>0</v>
      </c>
      <c r="F3061" s="2" t="s">
        <v>372</v>
      </c>
      <c r="G3061" s="2" t="s">
        <v>4146</v>
      </c>
      <c r="H3061" s="2"/>
      <c r="I3061" s="139" t="s">
        <v>4145</v>
      </c>
      <c r="J3061" s="139"/>
      <c r="K3061" s="139" t="s">
        <v>612</v>
      </c>
      <c r="L3061" s="139" t="s">
        <v>2117</v>
      </c>
      <c r="M3061" s="140" t="s">
        <v>8160</v>
      </c>
      <c r="N3061" s="141">
        <v>74.8</v>
      </c>
      <c r="O3061" s="142">
        <f t="shared" si="240"/>
        <v>210</v>
      </c>
      <c r="P3061" s="2">
        <v>210</v>
      </c>
      <c r="Q3061" s="2"/>
      <c r="R3061" s="143" t="e">
        <f t="shared" si="241"/>
        <v>#DIV/0!</v>
      </c>
      <c r="S3061" s="143">
        <f t="shared" si="242"/>
        <v>0</v>
      </c>
      <c r="T3061" s="144">
        <f>IF(P3061="nio",0,IF(P3061&gt;0,VLOOKUP(K3061,'3-Productie normen'!A:W,VLOOKUP(P3061,'3-Productie normen'!$B$37:$C$59,2,FALSE),FALSE)))/VLOOKUP(B3061,'2-Kosten per locatie'!$A$11:$C$31,3,FALSE)</f>
        <v>0</v>
      </c>
      <c r="U3061" s="144">
        <f t="shared" si="243"/>
        <v>0</v>
      </c>
      <c r="V3061" s="145" t="str">
        <f>VLOOKUP(K3061,'3-Productie normen'!A:AG,29,FALSE)</f>
        <v>L</v>
      </c>
      <c r="W3061" s="145"/>
      <c r="X3061" s="146"/>
      <c r="Y3061" s="147">
        <f t="shared" si="244"/>
        <v>15708</v>
      </c>
    </row>
    <row r="3062" spans="1:25" s="148" customFormat="1" ht="13.9" customHeight="1">
      <c r="A3062" s="137">
        <v>3916</v>
      </c>
      <c r="B3062" s="138" t="s">
        <v>3153</v>
      </c>
      <c r="C3062" s="138" t="s">
        <v>3155</v>
      </c>
      <c r="D3062" s="138"/>
      <c r="E3062" s="2">
        <v>0</v>
      </c>
      <c r="F3062" s="2" t="s">
        <v>372</v>
      </c>
      <c r="G3062" s="2" t="s">
        <v>4147</v>
      </c>
      <c r="H3062" s="2"/>
      <c r="I3062" s="139" t="s">
        <v>1762</v>
      </c>
      <c r="J3062" s="139"/>
      <c r="K3062" s="139" t="s">
        <v>478</v>
      </c>
      <c r="L3062" s="139" t="s">
        <v>2117</v>
      </c>
      <c r="M3062" s="140" t="s">
        <v>8160</v>
      </c>
      <c r="N3062" s="141">
        <v>17.09</v>
      </c>
      <c r="O3062" s="142">
        <f t="shared" si="240"/>
        <v>126</v>
      </c>
      <c r="P3062" s="2">
        <v>126</v>
      </c>
      <c r="Q3062" s="2"/>
      <c r="R3062" s="143" t="e">
        <f t="shared" si="241"/>
        <v>#DIV/0!</v>
      </c>
      <c r="S3062" s="143">
        <f t="shared" si="242"/>
        <v>0</v>
      </c>
      <c r="T3062" s="144">
        <f>IF(P3062="nio",0,IF(P3062&gt;0,VLOOKUP(K3062,'3-Productie normen'!A:W,VLOOKUP(P3062,'3-Productie normen'!$B$37:$C$59,2,FALSE),FALSE)))/VLOOKUP(B3062,'2-Kosten per locatie'!$A$11:$C$31,3,FALSE)</f>
        <v>0</v>
      </c>
      <c r="U3062" s="144">
        <f t="shared" si="243"/>
        <v>0</v>
      </c>
      <c r="V3062" s="145" t="str">
        <f>VLOOKUP(K3062,'3-Productie normen'!A:AG,29,FALSE)</f>
        <v>B</v>
      </c>
      <c r="W3062" s="145"/>
      <c r="X3062" s="146"/>
      <c r="Y3062" s="147">
        <f t="shared" si="244"/>
        <v>2153.34</v>
      </c>
    </row>
    <row r="3063" spans="1:25" s="148" customFormat="1" ht="13.9" customHeight="1">
      <c r="A3063" s="137">
        <v>3917</v>
      </c>
      <c r="B3063" s="138" t="s">
        <v>3153</v>
      </c>
      <c r="C3063" s="138" t="s">
        <v>3155</v>
      </c>
      <c r="D3063" s="138"/>
      <c r="E3063" s="2">
        <v>0</v>
      </c>
      <c r="F3063" s="2" t="s">
        <v>372</v>
      </c>
      <c r="G3063" s="2" t="s">
        <v>4148</v>
      </c>
      <c r="H3063" s="2"/>
      <c r="I3063" s="139" t="s">
        <v>4145</v>
      </c>
      <c r="J3063" s="139"/>
      <c r="K3063" s="139" t="s">
        <v>612</v>
      </c>
      <c r="L3063" s="139" t="s">
        <v>2117</v>
      </c>
      <c r="M3063" s="140" t="s">
        <v>8160</v>
      </c>
      <c r="N3063" s="141">
        <v>57.84</v>
      </c>
      <c r="O3063" s="142">
        <f t="shared" si="240"/>
        <v>210</v>
      </c>
      <c r="P3063" s="2">
        <v>210</v>
      </c>
      <c r="Q3063" s="2"/>
      <c r="R3063" s="143" t="e">
        <f t="shared" si="241"/>
        <v>#DIV/0!</v>
      </c>
      <c r="S3063" s="143">
        <f t="shared" si="242"/>
        <v>0</v>
      </c>
      <c r="T3063" s="144">
        <f>IF(P3063="nio",0,IF(P3063&gt;0,VLOOKUP(K3063,'3-Productie normen'!A:W,VLOOKUP(P3063,'3-Productie normen'!$B$37:$C$59,2,FALSE),FALSE)))/VLOOKUP(B3063,'2-Kosten per locatie'!$A$11:$C$31,3,FALSE)</f>
        <v>0</v>
      </c>
      <c r="U3063" s="144">
        <f t="shared" si="243"/>
        <v>0</v>
      </c>
      <c r="V3063" s="145" t="str">
        <f>VLOOKUP(K3063,'3-Productie normen'!A:AG,29,FALSE)</f>
        <v>L</v>
      </c>
      <c r="W3063" s="145"/>
      <c r="X3063" s="146"/>
      <c r="Y3063" s="147">
        <f t="shared" si="244"/>
        <v>12146.400000000001</v>
      </c>
    </row>
    <row r="3064" spans="1:25" s="148" customFormat="1" ht="13.9" customHeight="1">
      <c r="A3064" s="137">
        <v>3918</v>
      </c>
      <c r="B3064" s="138" t="s">
        <v>3153</v>
      </c>
      <c r="C3064" s="138" t="s">
        <v>3155</v>
      </c>
      <c r="D3064" s="138"/>
      <c r="E3064" s="2">
        <v>0</v>
      </c>
      <c r="F3064" s="2" t="s">
        <v>372</v>
      </c>
      <c r="G3064" s="2" t="s">
        <v>4149</v>
      </c>
      <c r="H3064" s="2"/>
      <c r="I3064" s="139" t="s">
        <v>4145</v>
      </c>
      <c r="J3064" s="139"/>
      <c r="K3064" s="139" t="s">
        <v>612</v>
      </c>
      <c r="L3064" s="139" t="s">
        <v>2117</v>
      </c>
      <c r="M3064" s="140" t="s">
        <v>8160</v>
      </c>
      <c r="N3064" s="141">
        <v>58</v>
      </c>
      <c r="O3064" s="142">
        <f t="shared" si="240"/>
        <v>210</v>
      </c>
      <c r="P3064" s="2">
        <v>210</v>
      </c>
      <c r="Q3064" s="2"/>
      <c r="R3064" s="143" t="e">
        <f t="shared" si="241"/>
        <v>#DIV/0!</v>
      </c>
      <c r="S3064" s="143">
        <f t="shared" si="242"/>
        <v>0</v>
      </c>
      <c r="T3064" s="144">
        <f>IF(P3064="nio",0,IF(P3064&gt;0,VLOOKUP(K3064,'3-Productie normen'!A:W,VLOOKUP(P3064,'3-Productie normen'!$B$37:$C$59,2,FALSE),FALSE)))/VLOOKUP(B3064,'2-Kosten per locatie'!$A$11:$C$31,3,FALSE)</f>
        <v>0</v>
      </c>
      <c r="U3064" s="144">
        <f t="shared" si="243"/>
        <v>0</v>
      </c>
      <c r="V3064" s="145" t="str">
        <f>VLOOKUP(K3064,'3-Productie normen'!A:AG,29,FALSE)</f>
        <v>L</v>
      </c>
      <c r="W3064" s="145"/>
      <c r="X3064" s="146"/>
      <c r="Y3064" s="147">
        <f t="shared" si="244"/>
        <v>12180</v>
      </c>
    </row>
    <row r="3065" spans="1:25" s="148" customFormat="1" ht="13.9" customHeight="1">
      <c r="A3065" s="137">
        <v>3919</v>
      </c>
      <c r="B3065" s="138" t="s">
        <v>3153</v>
      </c>
      <c r="C3065" s="138" t="s">
        <v>3155</v>
      </c>
      <c r="D3065" s="138"/>
      <c r="E3065" s="2">
        <v>0</v>
      </c>
      <c r="F3065" s="2" t="s">
        <v>372</v>
      </c>
      <c r="G3065" s="2" t="s">
        <v>4150</v>
      </c>
      <c r="H3065" s="2"/>
      <c r="I3065" s="139" t="s">
        <v>1762</v>
      </c>
      <c r="J3065" s="139"/>
      <c r="K3065" s="139" t="s">
        <v>478</v>
      </c>
      <c r="L3065" s="139" t="s">
        <v>2117</v>
      </c>
      <c r="M3065" s="140" t="s">
        <v>8160</v>
      </c>
      <c r="N3065" s="141">
        <v>17.8</v>
      </c>
      <c r="O3065" s="142">
        <f t="shared" si="240"/>
        <v>126</v>
      </c>
      <c r="P3065" s="2">
        <v>126</v>
      </c>
      <c r="Q3065" s="2"/>
      <c r="R3065" s="143" t="e">
        <f t="shared" si="241"/>
        <v>#DIV/0!</v>
      </c>
      <c r="S3065" s="143">
        <f t="shared" si="242"/>
        <v>0</v>
      </c>
      <c r="T3065" s="144">
        <f>IF(P3065="nio",0,IF(P3065&gt;0,VLOOKUP(K3065,'3-Productie normen'!A:W,VLOOKUP(P3065,'3-Productie normen'!$B$37:$C$59,2,FALSE),FALSE)))/VLOOKUP(B3065,'2-Kosten per locatie'!$A$11:$C$31,3,FALSE)</f>
        <v>0</v>
      </c>
      <c r="U3065" s="144">
        <f t="shared" si="243"/>
        <v>0</v>
      </c>
      <c r="V3065" s="145" t="str">
        <f>VLOOKUP(K3065,'3-Productie normen'!A:AG,29,FALSE)</f>
        <v>B</v>
      </c>
      <c r="W3065" s="145"/>
      <c r="X3065" s="146"/>
      <c r="Y3065" s="147">
        <f t="shared" si="244"/>
        <v>2242.8000000000002</v>
      </c>
    </row>
    <row r="3066" spans="1:25" s="148" customFormat="1" ht="13.9" customHeight="1">
      <c r="A3066" s="137">
        <v>3920</v>
      </c>
      <c r="B3066" s="138" t="s">
        <v>3153</v>
      </c>
      <c r="C3066" s="138" t="s">
        <v>3155</v>
      </c>
      <c r="D3066" s="138"/>
      <c r="E3066" s="2">
        <v>0</v>
      </c>
      <c r="F3066" s="2" t="s">
        <v>372</v>
      </c>
      <c r="G3066" s="2" t="s">
        <v>4151</v>
      </c>
      <c r="H3066" s="2"/>
      <c r="I3066" s="139" t="s">
        <v>1443</v>
      </c>
      <c r="J3066" s="139"/>
      <c r="K3066" s="139" t="s">
        <v>4571</v>
      </c>
      <c r="L3066" s="139" t="s">
        <v>2117</v>
      </c>
      <c r="M3066" s="140" t="s">
        <v>8160</v>
      </c>
      <c r="N3066" s="141">
        <v>58.76</v>
      </c>
      <c r="O3066" s="142">
        <f t="shared" si="240"/>
        <v>210</v>
      </c>
      <c r="P3066" s="2">
        <v>210</v>
      </c>
      <c r="Q3066" s="2"/>
      <c r="R3066" s="143" t="e">
        <f t="shared" si="241"/>
        <v>#DIV/0!</v>
      </c>
      <c r="S3066" s="143">
        <f t="shared" si="242"/>
        <v>0</v>
      </c>
      <c r="T3066" s="144">
        <f>IF(P3066="nio",0,IF(P3066&gt;0,VLOOKUP(K3066,'3-Productie normen'!A:W,VLOOKUP(P3066,'3-Productie normen'!$B$37:$C$59,2,FALSE),FALSE)))/VLOOKUP(B3066,'2-Kosten per locatie'!$A$11:$C$31,3,FALSE)</f>
        <v>0</v>
      </c>
      <c r="U3066" s="144">
        <f t="shared" si="243"/>
        <v>0</v>
      </c>
      <c r="V3066" s="145" t="str">
        <f>VLOOKUP(K3066,'3-Productie normen'!A:AG,29,FALSE)</f>
        <v>V</v>
      </c>
      <c r="W3066" s="145"/>
      <c r="X3066" s="146"/>
      <c r="Y3066" s="147">
        <f t="shared" si="244"/>
        <v>12339.6</v>
      </c>
    </row>
    <row r="3067" spans="1:25" s="148" customFormat="1" ht="13.9" customHeight="1">
      <c r="A3067" s="137">
        <v>3921</v>
      </c>
      <c r="B3067" s="138" t="s">
        <v>3153</v>
      </c>
      <c r="C3067" s="138" t="s">
        <v>3155</v>
      </c>
      <c r="D3067" s="138"/>
      <c r="E3067" s="2">
        <v>0</v>
      </c>
      <c r="F3067" s="2" t="s">
        <v>372</v>
      </c>
      <c r="G3067" s="2" t="s">
        <v>4152</v>
      </c>
      <c r="H3067" s="2"/>
      <c r="I3067" s="139" t="s">
        <v>3113</v>
      </c>
      <c r="J3067" s="139"/>
      <c r="K3067" s="139" t="s">
        <v>321</v>
      </c>
      <c r="L3067" s="139" t="s">
        <v>4097</v>
      </c>
      <c r="M3067" s="140"/>
      <c r="N3067" s="141">
        <v>5.15</v>
      </c>
      <c r="O3067" s="142">
        <f t="shared" si="240"/>
        <v>420</v>
      </c>
      <c r="P3067" s="2">
        <v>210</v>
      </c>
      <c r="Q3067" s="2">
        <v>210</v>
      </c>
      <c r="R3067" s="143" t="e">
        <f t="shared" si="241"/>
        <v>#DIV/0!</v>
      </c>
      <c r="S3067" s="143" t="e">
        <f t="shared" si="242"/>
        <v>#DIV/0!</v>
      </c>
      <c r="T3067" s="144">
        <f>IF(P3067="nio",0,IF(P3067&gt;0,VLOOKUP(K3067,'3-Productie normen'!A:W,VLOOKUP(P3067,'3-Productie normen'!$B$37:$C$59,2,FALSE),FALSE)))/VLOOKUP(B3067,'2-Kosten per locatie'!$A$11:$C$31,3,FALSE)</f>
        <v>0</v>
      </c>
      <c r="U3067" s="144">
        <f t="shared" si="243"/>
        <v>0</v>
      </c>
      <c r="V3067" s="145" t="str">
        <f>VLOOKUP(K3067,'3-Productie normen'!A:AG,29,FALSE)</f>
        <v>S</v>
      </c>
      <c r="W3067" s="145"/>
      <c r="X3067" s="146"/>
      <c r="Y3067" s="147">
        <f t="shared" si="244"/>
        <v>2163</v>
      </c>
    </row>
    <row r="3068" spans="1:25" s="148" customFormat="1" ht="13.9" customHeight="1">
      <c r="A3068" s="137">
        <v>3922</v>
      </c>
      <c r="B3068" s="138" t="s">
        <v>3153</v>
      </c>
      <c r="C3068" s="138" t="s">
        <v>3155</v>
      </c>
      <c r="D3068" s="138"/>
      <c r="E3068" s="2">
        <v>0</v>
      </c>
      <c r="F3068" s="2" t="s">
        <v>372</v>
      </c>
      <c r="G3068" s="2" t="s">
        <v>4153</v>
      </c>
      <c r="H3068" s="2"/>
      <c r="I3068" s="139" t="s">
        <v>3112</v>
      </c>
      <c r="J3068" s="139"/>
      <c r="K3068" s="139" t="s">
        <v>321</v>
      </c>
      <c r="L3068" s="139" t="s">
        <v>4097</v>
      </c>
      <c r="M3068" s="140"/>
      <c r="N3068" s="141">
        <v>5.15</v>
      </c>
      <c r="O3068" s="142">
        <f t="shared" si="240"/>
        <v>420</v>
      </c>
      <c r="P3068" s="2">
        <v>210</v>
      </c>
      <c r="Q3068" s="2">
        <v>210</v>
      </c>
      <c r="R3068" s="143" t="e">
        <f t="shared" si="241"/>
        <v>#DIV/0!</v>
      </c>
      <c r="S3068" s="143" t="e">
        <f t="shared" si="242"/>
        <v>#DIV/0!</v>
      </c>
      <c r="T3068" s="144">
        <f>IF(P3068="nio",0,IF(P3068&gt;0,VLOOKUP(K3068,'3-Productie normen'!A:W,VLOOKUP(P3068,'3-Productie normen'!$B$37:$C$59,2,FALSE),FALSE)))/VLOOKUP(B3068,'2-Kosten per locatie'!$A$11:$C$31,3,FALSE)</f>
        <v>0</v>
      </c>
      <c r="U3068" s="144">
        <f t="shared" si="243"/>
        <v>0</v>
      </c>
      <c r="V3068" s="145" t="str">
        <f>VLOOKUP(K3068,'3-Productie normen'!A:AG,29,FALSE)</f>
        <v>S</v>
      </c>
      <c r="W3068" s="145"/>
      <c r="X3068" s="146"/>
      <c r="Y3068" s="147">
        <f t="shared" si="244"/>
        <v>2163</v>
      </c>
    </row>
    <row r="3069" spans="1:25" s="148" customFormat="1" ht="13.9" customHeight="1">
      <c r="A3069" s="137">
        <v>3923</v>
      </c>
      <c r="B3069" s="138" t="s">
        <v>3153</v>
      </c>
      <c r="C3069" s="138" t="s">
        <v>3155</v>
      </c>
      <c r="D3069" s="138"/>
      <c r="E3069" s="2">
        <v>0</v>
      </c>
      <c r="F3069" s="2" t="s">
        <v>372</v>
      </c>
      <c r="G3069" s="2" t="s">
        <v>4154</v>
      </c>
      <c r="H3069" s="2"/>
      <c r="I3069" s="139" t="s">
        <v>4155</v>
      </c>
      <c r="J3069" s="139"/>
      <c r="K3069" s="139" t="s">
        <v>304</v>
      </c>
      <c r="L3069" s="139" t="s">
        <v>2117</v>
      </c>
      <c r="M3069" s="140" t="s">
        <v>8160</v>
      </c>
      <c r="N3069" s="141">
        <v>1.66</v>
      </c>
      <c r="O3069" s="142">
        <f t="shared" si="240"/>
        <v>210</v>
      </c>
      <c r="P3069" s="2">
        <v>210</v>
      </c>
      <c r="Q3069" s="2"/>
      <c r="R3069" s="143" t="e">
        <f t="shared" si="241"/>
        <v>#DIV/0!</v>
      </c>
      <c r="S3069" s="143">
        <f t="shared" si="242"/>
        <v>0</v>
      </c>
      <c r="T3069" s="144">
        <f>IF(P3069="nio",0,IF(P3069&gt;0,VLOOKUP(K3069,'3-Productie normen'!A:W,VLOOKUP(P3069,'3-Productie normen'!$B$37:$C$59,2,FALSE),FALSE)))/VLOOKUP(B3069,'2-Kosten per locatie'!$A$11:$C$31,3,FALSE)</f>
        <v>0</v>
      </c>
      <c r="U3069" s="144">
        <f t="shared" si="243"/>
        <v>0</v>
      </c>
      <c r="V3069" s="145" t="str">
        <f>VLOOKUP(K3069,'3-Productie normen'!A:AG,29,FALSE)</f>
        <v>V</v>
      </c>
      <c r="W3069" s="145"/>
      <c r="X3069" s="146"/>
      <c r="Y3069" s="147">
        <f t="shared" si="244"/>
        <v>348.59999999999997</v>
      </c>
    </row>
    <row r="3070" spans="1:25" s="148" customFormat="1" ht="13.9" customHeight="1">
      <c r="A3070" s="137">
        <v>3924</v>
      </c>
      <c r="B3070" s="138" t="s">
        <v>3153</v>
      </c>
      <c r="C3070" s="138" t="s">
        <v>3155</v>
      </c>
      <c r="D3070" s="138"/>
      <c r="E3070" s="2">
        <v>0</v>
      </c>
      <c r="F3070" s="2" t="s">
        <v>372</v>
      </c>
      <c r="G3070" s="2" t="s">
        <v>4156</v>
      </c>
      <c r="H3070" s="2"/>
      <c r="I3070" s="139" t="s">
        <v>1443</v>
      </c>
      <c r="J3070" s="139"/>
      <c r="K3070" s="139" t="s">
        <v>4571</v>
      </c>
      <c r="L3070" s="139" t="s">
        <v>2117</v>
      </c>
      <c r="M3070" s="140" t="s">
        <v>8160</v>
      </c>
      <c r="N3070" s="141">
        <v>35.43</v>
      </c>
      <c r="O3070" s="142">
        <f t="shared" si="240"/>
        <v>210</v>
      </c>
      <c r="P3070" s="2">
        <v>210</v>
      </c>
      <c r="Q3070" s="2"/>
      <c r="R3070" s="143" t="e">
        <f t="shared" si="241"/>
        <v>#DIV/0!</v>
      </c>
      <c r="S3070" s="143">
        <f t="shared" si="242"/>
        <v>0</v>
      </c>
      <c r="T3070" s="144">
        <f>IF(P3070="nio",0,IF(P3070&gt;0,VLOOKUP(K3070,'3-Productie normen'!A:W,VLOOKUP(P3070,'3-Productie normen'!$B$37:$C$59,2,FALSE),FALSE)))/VLOOKUP(B3070,'2-Kosten per locatie'!$A$11:$C$31,3,FALSE)</f>
        <v>0</v>
      </c>
      <c r="U3070" s="144">
        <f t="shared" si="243"/>
        <v>0</v>
      </c>
      <c r="V3070" s="145" t="str">
        <f>VLOOKUP(K3070,'3-Productie normen'!A:AG,29,FALSE)</f>
        <v>V</v>
      </c>
      <c r="W3070" s="145"/>
      <c r="X3070" s="146"/>
      <c r="Y3070" s="147">
        <f t="shared" si="244"/>
        <v>7440.3</v>
      </c>
    </row>
    <row r="3071" spans="1:25" s="148" customFormat="1" ht="13.9" customHeight="1">
      <c r="A3071" s="137">
        <v>3925</v>
      </c>
      <c r="B3071" s="138" t="s">
        <v>3153</v>
      </c>
      <c r="C3071" s="138" t="s">
        <v>3155</v>
      </c>
      <c r="D3071" s="138"/>
      <c r="E3071" s="2">
        <v>0</v>
      </c>
      <c r="F3071" s="2" t="s">
        <v>372</v>
      </c>
      <c r="G3071" s="2" t="s">
        <v>4157</v>
      </c>
      <c r="H3071" s="2"/>
      <c r="I3071" s="139" t="s">
        <v>2163</v>
      </c>
      <c r="J3071" s="139"/>
      <c r="K3071" s="139" t="s">
        <v>248</v>
      </c>
      <c r="L3071" s="139" t="s">
        <v>2117</v>
      </c>
      <c r="M3071" s="140" t="s">
        <v>8160</v>
      </c>
      <c r="N3071" s="141">
        <v>1.8</v>
      </c>
      <c r="O3071" s="142">
        <f t="shared" si="240"/>
        <v>210</v>
      </c>
      <c r="P3071" s="2">
        <v>210</v>
      </c>
      <c r="Q3071" s="2"/>
      <c r="R3071" s="143" t="e">
        <f t="shared" si="241"/>
        <v>#DIV/0!</v>
      </c>
      <c r="S3071" s="143">
        <f t="shared" si="242"/>
        <v>0</v>
      </c>
      <c r="T3071" s="144">
        <f>IF(P3071="nio",0,IF(P3071&gt;0,VLOOKUP(K3071,'3-Productie normen'!A:W,VLOOKUP(P3071,'3-Productie normen'!$B$37:$C$59,2,FALSE),FALSE)))/VLOOKUP(B3071,'2-Kosten per locatie'!$A$11:$C$31,3,FALSE)</f>
        <v>0</v>
      </c>
      <c r="U3071" s="144">
        <f t="shared" si="243"/>
        <v>0</v>
      </c>
      <c r="V3071" s="145" t="str">
        <f>VLOOKUP(K3071,'3-Productie normen'!A:AG,29,FALSE)</f>
        <v>V</v>
      </c>
      <c r="W3071" s="145"/>
      <c r="X3071" s="146"/>
      <c r="Y3071" s="147">
        <f t="shared" si="244"/>
        <v>378</v>
      </c>
    </row>
    <row r="3072" spans="1:25" s="148" customFormat="1" ht="13.9" customHeight="1">
      <c r="A3072" s="137">
        <v>3926</v>
      </c>
      <c r="B3072" s="138" t="s">
        <v>3153</v>
      </c>
      <c r="C3072" s="138" t="s">
        <v>3155</v>
      </c>
      <c r="D3072" s="138"/>
      <c r="E3072" s="2">
        <v>0</v>
      </c>
      <c r="F3072" s="2" t="s">
        <v>372</v>
      </c>
      <c r="G3072" s="2" t="s">
        <v>4158</v>
      </c>
      <c r="H3072" s="2"/>
      <c r="I3072" s="139" t="s">
        <v>56</v>
      </c>
      <c r="J3072" s="139"/>
      <c r="K3072" s="139" t="s">
        <v>248</v>
      </c>
      <c r="L3072" s="139" t="s">
        <v>2117</v>
      </c>
      <c r="M3072" s="140" t="s">
        <v>8160</v>
      </c>
      <c r="N3072" s="141">
        <v>6.55</v>
      </c>
      <c r="O3072" s="142">
        <f t="shared" si="240"/>
        <v>210</v>
      </c>
      <c r="P3072" s="2">
        <v>210</v>
      </c>
      <c r="Q3072" s="2"/>
      <c r="R3072" s="143" t="e">
        <f t="shared" si="241"/>
        <v>#DIV/0!</v>
      </c>
      <c r="S3072" s="143">
        <f t="shared" si="242"/>
        <v>0</v>
      </c>
      <c r="T3072" s="144">
        <f>IF(P3072="nio",0,IF(P3072&gt;0,VLOOKUP(K3072,'3-Productie normen'!A:W,VLOOKUP(P3072,'3-Productie normen'!$B$37:$C$59,2,FALSE),FALSE)))/VLOOKUP(B3072,'2-Kosten per locatie'!$A$11:$C$31,3,FALSE)</f>
        <v>0</v>
      </c>
      <c r="U3072" s="144">
        <f t="shared" si="243"/>
        <v>0</v>
      </c>
      <c r="V3072" s="145" t="str">
        <f>VLOOKUP(K3072,'3-Productie normen'!A:AG,29,FALSE)</f>
        <v>V</v>
      </c>
      <c r="W3072" s="145"/>
      <c r="X3072" s="146"/>
      <c r="Y3072" s="147">
        <f t="shared" si="244"/>
        <v>1375.5</v>
      </c>
    </row>
    <row r="3073" spans="1:25" s="148" customFormat="1" ht="13.9" customHeight="1">
      <c r="A3073" s="137">
        <v>3927</v>
      </c>
      <c r="B3073" s="138" t="s">
        <v>3153</v>
      </c>
      <c r="C3073" s="138" t="s">
        <v>3155</v>
      </c>
      <c r="D3073" s="138"/>
      <c r="E3073" s="2">
        <v>0</v>
      </c>
      <c r="F3073" s="2" t="s">
        <v>372</v>
      </c>
      <c r="G3073" s="2" t="s">
        <v>4159</v>
      </c>
      <c r="H3073" s="2"/>
      <c r="I3073" s="139" t="s">
        <v>2126</v>
      </c>
      <c r="J3073" s="139"/>
      <c r="K3073" s="139" t="s">
        <v>248</v>
      </c>
      <c r="L3073" s="139" t="s">
        <v>4115</v>
      </c>
      <c r="M3073" s="140"/>
      <c r="N3073" s="141">
        <v>5.0999999999999996</v>
      </c>
      <c r="O3073" s="142">
        <f t="shared" si="240"/>
        <v>210</v>
      </c>
      <c r="P3073" s="2">
        <v>210</v>
      </c>
      <c r="Q3073" s="2"/>
      <c r="R3073" s="143" t="e">
        <f t="shared" si="241"/>
        <v>#DIV/0!</v>
      </c>
      <c r="S3073" s="143">
        <f t="shared" si="242"/>
        <v>0</v>
      </c>
      <c r="T3073" s="144">
        <f>IF(P3073="nio",0,IF(P3073&gt;0,VLOOKUP(K3073,'3-Productie normen'!A:W,VLOOKUP(P3073,'3-Productie normen'!$B$37:$C$59,2,FALSE),FALSE)))/VLOOKUP(B3073,'2-Kosten per locatie'!$A$11:$C$31,3,FALSE)</f>
        <v>0</v>
      </c>
      <c r="U3073" s="144">
        <f t="shared" si="243"/>
        <v>0</v>
      </c>
      <c r="V3073" s="145" t="str">
        <f>VLOOKUP(K3073,'3-Productie normen'!A:AG,29,FALSE)</f>
        <v>V</v>
      </c>
      <c r="W3073" s="145"/>
      <c r="X3073" s="146"/>
      <c r="Y3073" s="147">
        <f t="shared" si="244"/>
        <v>1071</v>
      </c>
    </row>
    <row r="3074" spans="1:25" s="148" customFormat="1" ht="13.9" customHeight="1">
      <c r="A3074" s="137">
        <v>3928</v>
      </c>
      <c r="B3074" s="138" t="s">
        <v>3153</v>
      </c>
      <c r="C3074" s="138" t="s">
        <v>3155</v>
      </c>
      <c r="D3074" s="138"/>
      <c r="E3074" s="2">
        <v>0</v>
      </c>
      <c r="F3074" s="2" t="s">
        <v>422</v>
      </c>
      <c r="G3074" s="2" t="s">
        <v>4160</v>
      </c>
      <c r="H3074" s="2"/>
      <c r="I3074" s="139" t="s">
        <v>4161</v>
      </c>
      <c r="J3074" s="139"/>
      <c r="K3074" s="139" t="s">
        <v>612</v>
      </c>
      <c r="L3074" s="139" t="s">
        <v>2096</v>
      </c>
      <c r="M3074" s="140"/>
      <c r="N3074" s="141">
        <v>103.13</v>
      </c>
      <c r="O3074" s="142">
        <f t="shared" si="240"/>
        <v>210</v>
      </c>
      <c r="P3074" s="2">
        <v>210</v>
      </c>
      <c r="Q3074" s="2"/>
      <c r="R3074" s="143" t="e">
        <f t="shared" si="241"/>
        <v>#DIV/0!</v>
      </c>
      <c r="S3074" s="143">
        <f t="shared" si="242"/>
        <v>0</v>
      </c>
      <c r="T3074" s="144">
        <f>IF(P3074="nio",0,IF(P3074&gt;0,VLOOKUP(K3074,'3-Productie normen'!A:W,VLOOKUP(P3074,'3-Productie normen'!$B$37:$C$59,2,FALSE),FALSE)))/VLOOKUP(B3074,'2-Kosten per locatie'!$A$11:$C$31,3,FALSE)</f>
        <v>0</v>
      </c>
      <c r="U3074" s="144">
        <f t="shared" si="243"/>
        <v>0</v>
      </c>
      <c r="V3074" s="145" t="str">
        <f>VLOOKUP(K3074,'3-Productie normen'!A:AG,29,FALSE)</f>
        <v>L</v>
      </c>
      <c r="W3074" s="145"/>
      <c r="X3074" s="146"/>
      <c r="Y3074" s="147">
        <f t="shared" si="244"/>
        <v>21657.3</v>
      </c>
    </row>
    <row r="3075" spans="1:25" s="148" customFormat="1" ht="13.9" customHeight="1">
      <c r="A3075" s="137">
        <v>3929</v>
      </c>
      <c r="B3075" s="138" t="s">
        <v>3153</v>
      </c>
      <c r="C3075" s="138" t="s">
        <v>3155</v>
      </c>
      <c r="D3075" s="138"/>
      <c r="E3075" s="2">
        <v>0</v>
      </c>
      <c r="F3075" s="2" t="s">
        <v>422</v>
      </c>
      <c r="G3075" s="2" t="s">
        <v>4162</v>
      </c>
      <c r="H3075" s="2"/>
      <c r="I3075" s="139" t="s">
        <v>4163</v>
      </c>
      <c r="J3075" s="139"/>
      <c r="K3075" s="139" t="s">
        <v>478</v>
      </c>
      <c r="L3075" s="139" t="s">
        <v>2117</v>
      </c>
      <c r="M3075" s="140" t="s">
        <v>8160</v>
      </c>
      <c r="N3075" s="141">
        <v>50.4</v>
      </c>
      <c r="O3075" s="142">
        <f t="shared" si="240"/>
        <v>126</v>
      </c>
      <c r="P3075" s="2">
        <v>126</v>
      </c>
      <c r="Q3075" s="2"/>
      <c r="R3075" s="143" t="e">
        <f t="shared" si="241"/>
        <v>#DIV/0!</v>
      </c>
      <c r="S3075" s="143">
        <f t="shared" si="242"/>
        <v>0</v>
      </c>
      <c r="T3075" s="144">
        <f>IF(P3075="nio",0,IF(P3075&gt;0,VLOOKUP(K3075,'3-Productie normen'!A:W,VLOOKUP(P3075,'3-Productie normen'!$B$37:$C$59,2,FALSE),FALSE)))/VLOOKUP(B3075,'2-Kosten per locatie'!$A$11:$C$31,3,FALSE)</f>
        <v>0</v>
      </c>
      <c r="U3075" s="144">
        <f t="shared" si="243"/>
        <v>0</v>
      </c>
      <c r="V3075" s="145" t="str">
        <f>VLOOKUP(K3075,'3-Productie normen'!A:AG,29,FALSE)</f>
        <v>B</v>
      </c>
      <c r="W3075" s="145"/>
      <c r="X3075" s="146"/>
      <c r="Y3075" s="147">
        <f t="shared" si="244"/>
        <v>6350.4</v>
      </c>
    </row>
    <row r="3076" spans="1:25" s="148" customFormat="1" ht="13.9" customHeight="1">
      <c r="A3076" s="137">
        <v>3930</v>
      </c>
      <c r="B3076" s="138" t="s">
        <v>3153</v>
      </c>
      <c r="C3076" s="138" t="s">
        <v>3155</v>
      </c>
      <c r="D3076" s="138"/>
      <c r="E3076" s="2">
        <v>0</v>
      </c>
      <c r="F3076" s="2" t="s">
        <v>422</v>
      </c>
      <c r="G3076" s="2" t="s">
        <v>4164</v>
      </c>
      <c r="H3076" s="2"/>
      <c r="I3076" s="139" t="s">
        <v>1614</v>
      </c>
      <c r="J3076" s="139"/>
      <c r="K3076" s="139" t="s">
        <v>612</v>
      </c>
      <c r="L3076" s="139" t="s">
        <v>2117</v>
      </c>
      <c r="M3076" s="140" t="s">
        <v>8160</v>
      </c>
      <c r="N3076" s="141">
        <v>49.5</v>
      </c>
      <c r="O3076" s="142">
        <f t="shared" si="240"/>
        <v>210</v>
      </c>
      <c r="P3076" s="2">
        <v>210</v>
      </c>
      <c r="Q3076" s="2"/>
      <c r="R3076" s="143" t="e">
        <f t="shared" si="241"/>
        <v>#DIV/0!</v>
      </c>
      <c r="S3076" s="143">
        <f t="shared" si="242"/>
        <v>0</v>
      </c>
      <c r="T3076" s="144">
        <f>IF(P3076="nio",0,IF(P3076&gt;0,VLOOKUP(K3076,'3-Productie normen'!A:W,VLOOKUP(P3076,'3-Productie normen'!$B$37:$C$59,2,FALSE),FALSE)))/VLOOKUP(B3076,'2-Kosten per locatie'!$A$11:$C$31,3,FALSE)</f>
        <v>0</v>
      </c>
      <c r="U3076" s="144">
        <f t="shared" si="243"/>
        <v>0</v>
      </c>
      <c r="V3076" s="145" t="str">
        <f>VLOOKUP(K3076,'3-Productie normen'!A:AG,29,FALSE)</f>
        <v>L</v>
      </c>
      <c r="W3076" s="145"/>
      <c r="X3076" s="146"/>
      <c r="Y3076" s="147">
        <f t="shared" si="244"/>
        <v>10395</v>
      </c>
    </row>
    <row r="3077" spans="1:25" s="148" customFormat="1" ht="13.9" customHeight="1">
      <c r="A3077" s="137">
        <v>3931</v>
      </c>
      <c r="B3077" s="138" t="s">
        <v>3153</v>
      </c>
      <c r="C3077" s="138" t="s">
        <v>3155</v>
      </c>
      <c r="D3077" s="138"/>
      <c r="E3077" s="2">
        <v>0</v>
      </c>
      <c r="F3077" s="2" t="s">
        <v>422</v>
      </c>
      <c r="G3077" s="2" t="s">
        <v>4165</v>
      </c>
      <c r="H3077" s="2"/>
      <c r="I3077" s="139" t="s">
        <v>1614</v>
      </c>
      <c r="J3077" s="139"/>
      <c r="K3077" s="139" t="s">
        <v>612</v>
      </c>
      <c r="L3077" s="139" t="s">
        <v>2096</v>
      </c>
      <c r="M3077" s="140"/>
      <c r="N3077" s="141">
        <v>49.5</v>
      </c>
      <c r="O3077" s="142">
        <f t="shared" si="240"/>
        <v>210</v>
      </c>
      <c r="P3077" s="2">
        <v>210</v>
      </c>
      <c r="Q3077" s="2"/>
      <c r="R3077" s="143" t="e">
        <f t="shared" si="241"/>
        <v>#DIV/0!</v>
      </c>
      <c r="S3077" s="143">
        <f t="shared" si="242"/>
        <v>0</v>
      </c>
      <c r="T3077" s="144">
        <f>IF(P3077="nio",0,IF(P3077&gt;0,VLOOKUP(K3077,'3-Productie normen'!A:W,VLOOKUP(P3077,'3-Productie normen'!$B$37:$C$59,2,FALSE),FALSE)))/VLOOKUP(B3077,'2-Kosten per locatie'!$A$11:$C$31,3,FALSE)</f>
        <v>0</v>
      </c>
      <c r="U3077" s="144">
        <f t="shared" si="243"/>
        <v>0</v>
      </c>
      <c r="V3077" s="145" t="str">
        <f>VLOOKUP(K3077,'3-Productie normen'!A:AG,29,FALSE)</f>
        <v>L</v>
      </c>
      <c r="W3077" s="145"/>
      <c r="X3077" s="146"/>
      <c r="Y3077" s="147">
        <f t="shared" si="244"/>
        <v>10395</v>
      </c>
    </row>
    <row r="3078" spans="1:25" s="148" customFormat="1" ht="13.9" customHeight="1">
      <c r="A3078" s="137">
        <v>3932</v>
      </c>
      <c r="B3078" s="138" t="s">
        <v>3153</v>
      </c>
      <c r="C3078" s="138" t="s">
        <v>3155</v>
      </c>
      <c r="D3078" s="138"/>
      <c r="E3078" s="2">
        <v>0</v>
      </c>
      <c r="F3078" s="2" t="s">
        <v>422</v>
      </c>
      <c r="G3078" s="2" t="s">
        <v>4166</v>
      </c>
      <c r="H3078" s="2"/>
      <c r="I3078" s="139" t="s">
        <v>1614</v>
      </c>
      <c r="J3078" s="139"/>
      <c r="K3078" s="139" t="s">
        <v>612</v>
      </c>
      <c r="L3078" s="139" t="s">
        <v>2096</v>
      </c>
      <c r="M3078" s="140"/>
      <c r="N3078" s="141">
        <v>54.93</v>
      </c>
      <c r="O3078" s="142">
        <f t="shared" si="240"/>
        <v>210</v>
      </c>
      <c r="P3078" s="2">
        <v>210</v>
      </c>
      <c r="Q3078" s="2"/>
      <c r="R3078" s="143" t="e">
        <f t="shared" si="241"/>
        <v>#DIV/0!</v>
      </c>
      <c r="S3078" s="143">
        <f t="shared" si="242"/>
        <v>0</v>
      </c>
      <c r="T3078" s="144">
        <f>IF(P3078="nio",0,IF(P3078&gt;0,VLOOKUP(K3078,'3-Productie normen'!A:W,VLOOKUP(P3078,'3-Productie normen'!$B$37:$C$59,2,FALSE),FALSE)))/VLOOKUP(B3078,'2-Kosten per locatie'!$A$11:$C$31,3,FALSE)</f>
        <v>0</v>
      </c>
      <c r="U3078" s="144">
        <f t="shared" si="243"/>
        <v>0</v>
      </c>
      <c r="V3078" s="145" t="str">
        <f>VLOOKUP(K3078,'3-Productie normen'!A:AG,29,FALSE)</f>
        <v>L</v>
      </c>
      <c r="W3078" s="145"/>
      <c r="X3078" s="146"/>
      <c r="Y3078" s="147">
        <f t="shared" si="244"/>
        <v>11535.3</v>
      </c>
    </row>
    <row r="3079" spans="1:25" s="148" customFormat="1" ht="13.9" customHeight="1">
      <c r="A3079" s="137">
        <v>3933</v>
      </c>
      <c r="B3079" s="138" t="s">
        <v>3153</v>
      </c>
      <c r="C3079" s="138" t="s">
        <v>3155</v>
      </c>
      <c r="D3079" s="138"/>
      <c r="E3079" s="2">
        <v>0</v>
      </c>
      <c r="F3079" s="2" t="s">
        <v>422</v>
      </c>
      <c r="G3079" s="2" t="s">
        <v>4167</v>
      </c>
      <c r="H3079" s="2"/>
      <c r="I3079" s="139" t="s">
        <v>2147</v>
      </c>
      <c r="J3079" s="139"/>
      <c r="K3079" s="139" t="s">
        <v>612</v>
      </c>
      <c r="L3079" s="139" t="s">
        <v>2096</v>
      </c>
      <c r="M3079" s="140"/>
      <c r="N3079" s="141">
        <v>57.28</v>
      </c>
      <c r="O3079" s="142">
        <f t="shared" si="240"/>
        <v>210</v>
      </c>
      <c r="P3079" s="2">
        <v>210</v>
      </c>
      <c r="Q3079" s="2"/>
      <c r="R3079" s="143" t="e">
        <f t="shared" si="241"/>
        <v>#DIV/0!</v>
      </c>
      <c r="S3079" s="143">
        <f t="shared" si="242"/>
        <v>0</v>
      </c>
      <c r="T3079" s="144">
        <f>IF(P3079="nio",0,IF(P3079&gt;0,VLOOKUP(K3079,'3-Productie normen'!A:W,VLOOKUP(P3079,'3-Productie normen'!$B$37:$C$59,2,FALSE),FALSE)))/VLOOKUP(B3079,'2-Kosten per locatie'!$A$11:$C$31,3,FALSE)</f>
        <v>0</v>
      </c>
      <c r="U3079" s="144">
        <f t="shared" si="243"/>
        <v>0</v>
      </c>
      <c r="V3079" s="145" t="str">
        <f>VLOOKUP(K3079,'3-Productie normen'!A:AG,29,FALSE)</f>
        <v>L</v>
      </c>
      <c r="W3079" s="145"/>
      <c r="X3079" s="146"/>
      <c r="Y3079" s="147">
        <f t="shared" si="244"/>
        <v>12028.800000000001</v>
      </c>
    </row>
    <row r="3080" spans="1:25" s="148" customFormat="1" ht="13.9" customHeight="1">
      <c r="A3080" s="137">
        <v>3934</v>
      </c>
      <c r="B3080" s="138" t="s">
        <v>3153</v>
      </c>
      <c r="C3080" s="138" t="s">
        <v>3155</v>
      </c>
      <c r="D3080" s="138"/>
      <c r="E3080" s="2">
        <v>0</v>
      </c>
      <c r="F3080" s="2" t="s">
        <v>422</v>
      </c>
      <c r="G3080" s="2" t="s">
        <v>4168</v>
      </c>
      <c r="H3080" s="2"/>
      <c r="I3080" s="139" t="s">
        <v>4169</v>
      </c>
      <c r="J3080" s="139"/>
      <c r="K3080" s="139" t="s">
        <v>417</v>
      </c>
      <c r="L3080" s="139" t="s">
        <v>4170</v>
      </c>
      <c r="M3080" s="140"/>
      <c r="N3080" s="141">
        <v>38.799999999999997</v>
      </c>
      <c r="O3080" s="142">
        <f t="shared" si="240"/>
        <v>126</v>
      </c>
      <c r="P3080" s="2">
        <v>126</v>
      </c>
      <c r="Q3080" s="2"/>
      <c r="R3080" s="143" t="e">
        <f t="shared" si="241"/>
        <v>#DIV/0!</v>
      </c>
      <c r="S3080" s="143">
        <f t="shared" si="242"/>
        <v>0</v>
      </c>
      <c r="T3080" s="144">
        <f>IF(P3080="nio",0,IF(P3080&gt;0,VLOOKUP(K3080,'3-Productie normen'!A:W,VLOOKUP(P3080,'3-Productie normen'!$B$37:$C$59,2,FALSE),FALSE)))/VLOOKUP(B3080,'2-Kosten per locatie'!$A$11:$C$31,3,FALSE)</f>
        <v>0</v>
      </c>
      <c r="U3080" s="144">
        <f t="shared" si="243"/>
        <v>0</v>
      </c>
      <c r="V3080" s="145" t="str">
        <f>VLOOKUP(K3080,'3-Productie normen'!A:AG,29,FALSE)</f>
        <v>B</v>
      </c>
      <c r="W3080" s="145"/>
      <c r="X3080" s="146"/>
      <c r="Y3080" s="147">
        <f t="shared" si="244"/>
        <v>4888.7999999999993</v>
      </c>
    </row>
    <row r="3081" spans="1:25" s="148" customFormat="1" ht="13.9" customHeight="1">
      <c r="A3081" s="137">
        <v>3935</v>
      </c>
      <c r="B3081" s="138" t="s">
        <v>3153</v>
      </c>
      <c r="C3081" s="138" t="s">
        <v>3155</v>
      </c>
      <c r="D3081" s="138"/>
      <c r="E3081" s="2">
        <v>0</v>
      </c>
      <c r="F3081" s="2" t="s">
        <v>422</v>
      </c>
      <c r="G3081" s="2" t="s">
        <v>4171</v>
      </c>
      <c r="H3081" s="2"/>
      <c r="I3081" s="139" t="s">
        <v>4172</v>
      </c>
      <c r="J3081" s="139"/>
      <c r="K3081" s="139" t="s">
        <v>478</v>
      </c>
      <c r="L3081" s="139" t="s">
        <v>2117</v>
      </c>
      <c r="M3081" s="140" t="s">
        <v>8160</v>
      </c>
      <c r="N3081" s="141">
        <v>14.42</v>
      </c>
      <c r="O3081" s="142">
        <f t="shared" si="240"/>
        <v>126</v>
      </c>
      <c r="P3081" s="2">
        <v>126</v>
      </c>
      <c r="Q3081" s="2"/>
      <c r="R3081" s="143" t="e">
        <f t="shared" si="241"/>
        <v>#DIV/0!</v>
      </c>
      <c r="S3081" s="143">
        <f t="shared" si="242"/>
        <v>0</v>
      </c>
      <c r="T3081" s="144">
        <f>IF(P3081="nio",0,IF(P3081&gt;0,VLOOKUP(K3081,'3-Productie normen'!A:W,VLOOKUP(P3081,'3-Productie normen'!$B$37:$C$59,2,FALSE),FALSE)))/VLOOKUP(B3081,'2-Kosten per locatie'!$A$11:$C$31,3,FALSE)</f>
        <v>0</v>
      </c>
      <c r="U3081" s="144">
        <f t="shared" si="243"/>
        <v>0</v>
      </c>
      <c r="V3081" s="145" t="str">
        <f>VLOOKUP(K3081,'3-Productie normen'!A:AG,29,FALSE)</f>
        <v>B</v>
      </c>
      <c r="W3081" s="145"/>
      <c r="X3081" s="146"/>
      <c r="Y3081" s="147">
        <f t="shared" si="244"/>
        <v>1816.92</v>
      </c>
    </row>
    <row r="3082" spans="1:25" s="148" customFormat="1" ht="13.9" customHeight="1">
      <c r="A3082" s="137">
        <v>3936</v>
      </c>
      <c r="B3082" s="138" t="s">
        <v>3153</v>
      </c>
      <c r="C3082" s="138" t="s">
        <v>3155</v>
      </c>
      <c r="D3082" s="138"/>
      <c r="E3082" s="2">
        <v>0</v>
      </c>
      <c r="F3082" s="2" t="s">
        <v>422</v>
      </c>
      <c r="G3082" s="2" t="s">
        <v>4173</v>
      </c>
      <c r="H3082" s="2"/>
      <c r="I3082" s="139" t="s">
        <v>1619</v>
      </c>
      <c r="J3082" s="139"/>
      <c r="K3082" s="139" t="s">
        <v>478</v>
      </c>
      <c r="L3082" s="139" t="s">
        <v>2117</v>
      </c>
      <c r="M3082" s="140" t="s">
        <v>8160</v>
      </c>
      <c r="N3082" s="141">
        <v>10</v>
      </c>
      <c r="O3082" s="142">
        <f t="shared" si="240"/>
        <v>126</v>
      </c>
      <c r="P3082" s="2">
        <v>126</v>
      </c>
      <c r="Q3082" s="2"/>
      <c r="R3082" s="143" t="e">
        <f t="shared" si="241"/>
        <v>#DIV/0!</v>
      </c>
      <c r="S3082" s="143">
        <f t="shared" si="242"/>
        <v>0</v>
      </c>
      <c r="T3082" s="144">
        <f>IF(P3082="nio",0,IF(P3082&gt;0,VLOOKUP(K3082,'3-Productie normen'!A:W,VLOOKUP(P3082,'3-Productie normen'!$B$37:$C$59,2,FALSE),FALSE)))/VLOOKUP(B3082,'2-Kosten per locatie'!$A$11:$C$31,3,FALSE)</f>
        <v>0</v>
      </c>
      <c r="U3082" s="144">
        <f t="shared" si="243"/>
        <v>0</v>
      </c>
      <c r="V3082" s="145" t="str">
        <f>VLOOKUP(K3082,'3-Productie normen'!A:AG,29,FALSE)</f>
        <v>B</v>
      </c>
      <c r="W3082" s="145"/>
      <c r="X3082" s="146"/>
      <c r="Y3082" s="147">
        <f t="shared" si="244"/>
        <v>1260</v>
      </c>
    </row>
    <row r="3083" spans="1:25" s="148" customFormat="1" ht="13.9" customHeight="1">
      <c r="A3083" s="137">
        <v>3937</v>
      </c>
      <c r="B3083" s="138" t="s">
        <v>3153</v>
      </c>
      <c r="C3083" s="138" t="s">
        <v>3155</v>
      </c>
      <c r="D3083" s="138"/>
      <c r="E3083" s="2"/>
      <c r="F3083" s="2" t="s">
        <v>422</v>
      </c>
      <c r="G3083" s="2" t="s">
        <v>4174</v>
      </c>
      <c r="H3083" s="2"/>
      <c r="I3083" s="139" t="s">
        <v>4161</v>
      </c>
      <c r="J3083" s="139"/>
      <c r="K3083" s="139" t="s">
        <v>612</v>
      </c>
      <c r="L3083" s="139" t="s">
        <v>2117</v>
      </c>
      <c r="M3083" s="140" t="s">
        <v>8160</v>
      </c>
      <c r="N3083" s="141">
        <v>63</v>
      </c>
      <c r="O3083" s="142">
        <f t="shared" si="240"/>
        <v>210</v>
      </c>
      <c r="P3083" s="2">
        <v>210</v>
      </c>
      <c r="Q3083" s="2"/>
      <c r="R3083" s="143" t="e">
        <f t="shared" si="241"/>
        <v>#DIV/0!</v>
      </c>
      <c r="S3083" s="143">
        <f t="shared" si="242"/>
        <v>0</v>
      </c>
      <c r="T3083" s="144">
        <f>IF(P3083="nio",0,IF(P3083&gt;0,VLOOKUP(K3083,'3-Productie normen'!A:W,VLOOKUP(P3083,'3-Productie normen'!$B$37:$C$59,2,FALSE),FALSE)))/VLOOKUP(B3083,'2-Kosten per locatie'!$A$11:$C$31,3,FALSE)</f>
        <v>0</v>
      </c>
      <c r="U3083" s="144">
        <f t="shared" si="243"/>
        <v>0</v>
      </c>
      <c r="V3083" s="145" t="str">
        <f>VLOOKUP(K3083,'3-Productie normen'!A:AG,29,FALSE)</f>
        <v>L</v>
      </c>
      <c r="W3083" s="145"/>
      <c r="X3083" s="146"/>
      <c r="Y3083" s="147">
        <f t="shared" si="244"/>
        <v>13230</v>
      </c>
    </row>
    <row r="3084" spans="1:25" s="148" customFormat="1" ht="13.9" customHeight="1">
      <c r="A3084" s="137">
        <v>3938</v>
      </c>
      <c r="B3084" s="138" t="s">
        <v>3153</v>
      </c>
      <c r="C3084" s="138" t="s">
        <v>3155</v>
      </c>
      <c r="D3084" s="138"/>
      <c r="E3084" s="2">
        <v>0</v>
      </c>
      <c r="F3084" s="2" t="s">
        <v>422</v>
      </c>
      <c r="G3084" s="2" t="s">
        <v>4175</v>
      </c>
      <c r="H3084" s="2"/>
      <c r="I3084" s="139" t="s">
        <v>3113</v>
      </c>
      <c r="J3084" s="139"/>
      <c r="K3084" s="139" t="s">
        <v>321</v>
      </c>
      <c r="L3084" s="139" t="s">
        <v>4097</v>
      </c>
      <c r="M3084" s="140"/>
      <c r="N3084" s="141">
        <v>5.0999999999999996</v>
      </c>
      <c r="O3084" s="142">
        <f t="shared" si="240"/>
        <v>420</v>
      </c>
      <c r="P3084" s="2">
        <v>210</v>
      </c>
      <c r="Q3084" s="2">
        <v>210</v>
      </c>
      <c r="R3084" s="143" t="e">
        <f t="shared" si="241"/>
        <v>#DIV/0!</v>
      </c>
      <c r="S3084" s="143" t="e">
        <f t="shared" si="242"/>
        <v>#DIV/0!</v>
      </c>
      <c r="T3084" s="144">
        <f>IF(P3084="nio",0,IF(P3084&gt;0,VLOOKUP(K3084,'3-Productie normen'!A:W,VLOOKUP(P3084,'3-Productie normen'!$B$37:$C$59,2,FALSE),FALSE)))/VLOOKUP(B3084,'2-Kosten per locatie'!$A$11:$C$31,3,FALSE)</f>
        <v>0</v>
      </c>
      <c r="U3084" s="144">
        <f t="shared" si="243"/>
        <v>0</v>
      </c>
      <c r="V3084" s="145" t="str">
        <f>VLOOKUP(K3084,'3-Productie normen'!A:AG,29,FALSE)</f>
        <v>S</v>
      </c>
      <c r="W3084" s="145"/>
      <c r="X3084" s="146"/>
      <c r="Y3084" s="147">
        <f t="shared" si="244"/>
        <v>2142</v>
      </c>
    </row>
    <row r="3085" spans="1:25" s="148" customFormat="1" ht="13.9" customHeight="1">
      <c r="A3085" s="137">
        <v>3939</v>
      </c>
      <c r="B3085" s="138" t="s">
        <v>3153</v>
      </c>
      <c r="C3085" s="138" t="s">
        <v>3155</v>
      </c>
      <c r="D3085" s="138"/>
      <c r="E3085" s="2">
        <v>0</v>
      </c>
      <c r="F3085" s="2" t="s">
        <v>422</v>
      </c>
      <c r="G3085" s="2" t="s">
        <v>4176</v>
      </c>
      <c r="H3085" s="2"/>
      <c r="I3085" s="139" t="s">
        <v>3112</v>
      </c>
      <c r="J3085" s="139"/>
      <c r="K3085" s="139" t="s">
        <v>321</v>
      </c>
      <c r="L3085" s="139" t="s">
        <v>4097</v>
      </c>
      <c r="M3085" s="140"/>
      <c r="N3085" s="141">
        <v>5.0599999999999996</v>
      </c>
      <c r="O3085" s="142">
        <f t="shared" si="240"/>
        <v>420</v>
      </c>
      <c r="P3085" s="2">
        <v>210</v>
      </c>
      <c r="Q3085" s="2">
        <v>210</v>
      </c>
      <c r="R3085" s="143" t="e">
        <f t="shared" si="241"/>
        <v>#DIV/0!</v>
      </c>
      <c r="S3085" s="143" t="e">
        <f t="shared" si="242"/>
        <v>#DIV/0!</v>
      </c>
      <c r="T3085" s="144">
        <f>IF(P3085="nio",0,IF(P3085&gt;0,VLOOKUP(K3085,'3-Productie normen'!A:W,VLOOKUP(P3085,'3-Productie normen'!$B$37:$C$59,2,FALSE),FALSE)))/VLOOKUP(B3085,'2-Kosten per locatie'!$A$11:$C$31,3,FALSE)</f>
        <v>0</v>
      </c>
      <c r="U3085" s="144">
        <f t="shared" si="243"/>
        <v>0</v>
      </c>
      <c r="V3085" s="145" t="str">
        <f>VLOOKUP(K3085,'3-Productie normen'!A:AG,29,FALSE)</f>
        <v>S</v>
      </c>
      <c r="W3085" s="145"/>
      <c r="X3085" s="146"/>
      <c r="Y3085" s="147">
        <f t="shared" si="244"/>
        <v>2125.1999999999998</v>
      </c>
    </row>
    <row r="3086" spans="1:25" s="148" customFormat="1" ht="13.9" customHeight="1">
      <c r="A3086" s="137">
        <v>3940</v>
      </c>
      <c r="B3086" s="138" t="s">
        <v>3153</v>
      </c>
      <c r="C3086" s="138" t="s">
        <v>3155</v>
      </c>
      <c r="D3086" s="138"/>
      <c r="E3086" s="2">
        <v>0</v>
      </c>
      <c r="F3086" s="2" t="s">
        <v>422</v>
      </c>
      <c r="G3086" s="2" t="s">
        <v>4177</v>
      </c>
      <c r="H3086" s="2"/>
      <c r="I3086" s="139" t="s">
        <v>4155</v>
      </c>
      <c r="J3086" s="139"/>
      <c r="K3086" s="139" t="s">
        <v>304</v>
      </c>
      <c r="L3086" s="139" t="s">
        <v>2117</v>
      </c>
      <c r="M3086" s="140" t="s">
        <v>8160</v>
      </c>
      <c r="N3086" s="141">
        <v>1.65</v>
      </c>
      <c r="O3086" s="142">
        <f t="shared" si="240"/>
        <v>210</v>
      </c>
      <c r="P3086" s="2">
        <v>210</v>
      </c>
      <c r="Q3086" s="2"/>
      <c r="R3086" s="143" t="e">
        <f t="shared" si="241"/>
        <v>#DIV/0!</v>
      </c>
      <c r="S3086" s="143">
        <f t="shared" si="242"/>
        <v>0</v>
      </c>
      <c r="T3086" s="144">
        <f>IF(P3086="nio",0,IF(P3086&gt;0,VLOOKUP(K3086,'3-Productie normen'!A:W,VLOOKUP(P3086,'3-Productie normen'!$B$37:$C$59,2,FALSE),FALSE)))/VLOOKUP(B3086,'2-Kosten per locatie'!$A$11:$C$31,3,FALSE)</f>
        <v>0</v>
      </c>
      <c r="U3086" s="144">
        <f t="shared" si="243"/>
        <v>0</v>
      </c>
      <c r="V3086" s="145" t="str">
        <f>VLOOKUP(K3086,'3-Productie normen'!A:AG,29,FALSE)</f>
        <v>V</v>
      </c>
      <c r="W3086" s="145"/>
      <c r="X3086" s="146"/>
      <c r="Y3086" s="147">
        <f t="shared" si="244"/>
        <v>346.5</v>
      </c>
    </row>
    <row r="3087" spans="1:25" s="148" customFormat="1" ht="13.9" customHeight="1">
      <c r="A3087" s="137">
        <v>3941</v>
      </c>
      <c r="B3087" s="138" t="s">
        <v>3153</v>
      </c>
      <c r="C3087" s="138" t="s">
        <v>3155</v>
      </c>
      <c r="D3087" s="138"/>
      <c r="E3087" s="2">
        <v>0</v>
      </c>
      <c r="F3087" s="2" t="s">
        <v>422</v>
      </c>
      <c r="G3087" s="2" t="s">
        <v>4178</v>
      </c>
      <c r="H3087" s="2"/>
      <c r="I3087" s="139" t="s">
        <v>1443</v>
      </c>
      <c r="J3087" s="139"/>
      <c r="K3087" s="139" t="s">
        <v>4571</v>
      </c>
      <c r="L3087" s="139" t="s">
        <v>2117</v>
      </c>
      <c r="M3087" s="140" t="s">
        <v>8160</v>
      </c>
      <c r="N3087" s="141">
        <v>16.350000000000001</v>
      </c>
      <c r="O3087" s="142">
        <f t="shared" si="240"/>
        <v>210</v>
      </c>
      <c r="P3087" s="2">
        <v>210</v>
      </c>
      <c r="Q3087" s="2"/>
      <c r="R3087" s="143" t="e">
        <f t="shared" si="241"/>
        <v>#DIV/0!</v>
      </c>
      <c r="S3087" s="143">
        <f t="shared" si="242"/>
        <v>0</v>
      </c>
      <c r="T3087" s="144">
        <f>IF(P3087="nio",0,IF(P3087&gt;0,VLOOKUP(K3087,'3-Productie normen'!A:W,VLOOKUP(P3087,'3-Productie normen'!$B$37:$C$59,2,FALSE),FALSE)))/VLOOKUP(B3087,'2-Kosten per locatie'!$A$11:$C$31,3,FALSE)</f>
        <v>0</v>
      </c>
      <c r="U3087" s="144">
        <f t="shared" si="243"/>
        <v>0</v>
      </c>
      <c r="V3087" s="145" t="str">
        <f>VLOOKUP(K3087,'3-Productie normen'!A:AG,29,FALSE)</f>
        <v>V</v>
      </c>
      <c r="W3087" s="145"/>
      <c r="X3087" s="146"/>
      <c r="Y3087" s="147">
        <f t="shared" si="244"/>
        <v>3433.5000000000005</v>
      </c>
    </row>
    <row r="3088" spans="1:25" s="148" customFormat="1" ht="13.9" customHeight="1">
      <c r="A3088" s="137">
        <v>3942</v>
      </c>
      <c r="B3088" s="138" t="s">
        <v>3153</v>
      </c>
      <c r="C3088" s="138" t="s">
        <v>3155</v>
      </c>
      <c r="D3088" s="138"/>
      <c r="E3088" s="2">
        <v>0</v>
      </c>
      <c r="F3088" s="2" t="s">
        <v>422</v>
      </c>
      <c r="G3088" s="2" t="s">
        <v>4179</v>
      </c>
      <c r="H3088" s="2"/>
      <c r="I3088" s="139" t="s">
        <v>4155</v>
      </c>
      <c r="J3088" s="139"/>
      <c r="K3088" s="139" t="s">
        <v>304</v>
      </c>
      <c r="L3088" s="139" t="s">
        <v>2117</v>
      </c>
      <c r="M3088" s="140" t="s">
        <v>8160</v>
      </c>
      <c r="N3088" s="141">
        <v>7.3</v>
      </c>
      <c r="O3088" s="142">
        <f t="shared" si="240"/>
        <v>210</v>
      </c>
      <c r="P3088" s="2">
        <v>210</v>
      </c>
      <c r="Q3088" s="2"/>
      <c r="R3088" s="143" t="e">
        <f t="shared" si="241"/>
        <v>#DIV/0!</v>
      </c>
      <c r="S3088" s="143">
        <f t="shared" si="242"/>
        <v>0</v>
      </c>
      <c r="T3088" s="144">
        <f>IF(P3088="nio",0,IF(P3088&gt;0,VLOOKUP(K3088,'3-Productie normen'!A:W,VLOOKUP(P3088,'3-Productie normen'!$B$37:$C$59,2,FALSE),FALSE)))/VLOOKUP(B3088,'2-Kosten per locatie'!$A$11:$C$31,3,FALSE)</f>
        <v>0</v>
      </c>
      <c r="U3088" s="144">
        <f t="shared" si="243"/>
        <v>0</v>
      </c>
      <c r="V3088" s="145" t="str">
        <f>VLOOKUP(K3088,'3-Productie normen'!A:AG,29,FALSE)</f>
        <v>V</v>
      </c>
      <c r="W3088" s="145"/>
      <c r="X3088" s="146"/>
      <c r="Y3088" s="147">
        <f t="shared" si="244"/>
        <v>1533</v>
      </c>
    </row>
    <row r="3089" spans="1:25" s="148" customFormat="1" ht="13.9" customHeight="1">
      <c r="A3089" s="137">
        <v>3943</v>
      </c>
      <c r="B3089" s="138" t="s">
        <v>3153</v>
      </c>
      <c r="C3089" s="138" t="s">
        <v>3155</v>
      </c>
      <c r="D3089" s="138"/>
      <c r="E3089" s="2">
        <v>0</v>
      </c>
      <c r="F3089" s="2" t="s">
        <v>422</v>
      </c>
      <c r="G3089" s="2" t="s">
        <v>4180</v>
      </c>
      <c r="H3089" s="2"/>
      <c r="I3089" s="139" t="s">
        <v>344</v>
      </c>
      <c r="J3089" s="139"/>
      <c r="K3089" s="139" t="s">
        <v>479</v>
      </c>
      <c r="L3089" s="139" t="s">
        <v>4170</v>
      </c>
      <c r="M3089" s="140"/>
      <c r="N3089" s="141">
        <v>68.91</v>
      </c>
      <c r="O3089" s="142">
        <f t="shared" si="240"/>
        <v>126</v>
      </c>
      <c r="P3089" s="2">
        <v>126</v>
      </c>
      <c r="Q3089" s="2"/>
      <c r="R3089" s="143" t="e">
        <f t="shared" si="241"/>
        <v>#DIV/0!</v>
      </c>
      <c r="S3089" s="143">
        <f t="shared" si="242"/>
        <v>0</v>
      </c>
      <c r="T3089" s="144">
        <f>IF(P3089="nio",0,IF(P3089&gt;0,VLOOKUP(K3089,'3-Productie normen'!A:W,VLOOKUP(P3089,'3-Productie normen'!$B$37:$C$59,2,FALSE),FALSE)))/VLOOKUP(B3089,'2-Kosten per locatie'!$A$11:$C$31,3,FALSE)</f>
        <v>0</v>
      </c>
      <c r="U3089" s="144">
        <f t="shared" si="243"/>
        <v>0</v>
      </c>
      <c r="V3089" s="145" t="str">
        <f>VLOOKUP(K3089,'3-Productie normen'!A:AG,29,FALSE)</f>
        <v>B</v>
      </c>
      <c r="W3089" s="145"/>
      <c r="X3089" s="146"/>
      <c r="Y3089" s="147">
        <f t="shared" si="244"/>
        <v>8682.66</v>
      </c>
    </row>
    <row r="3090" spans="1:25" s="148" customFormat="1" ht="13.9" customHeight="1">
      <c r="A3090" s="137">
        <v>3944</v>
      </c>
      <c r="B3090" s="138" t="s">
        <v>3153</v>
      </c>
      <c r="C3090" s="138" t="s">
        <v>3155</v>
      </c>
      <c r="D3090" s="138"/>
      <c r="E3090" s="2">
        <v>0</v>
      </c>
      <c r="F3090" s="2" t="s">
        <v>422</v>
      </c>
      <c r="G3090" s="2" t="s">
        <v>4181</v>
      </c>
      <c r="H3090" s="2"/>
      <c r="I3090" s="139" t="s">
        <v>56</v>
      </c>
      <c r="J3090" s="139"/>
      <c r="K3090" s="139" t="s">
        <v>248</v>
      </c>
      <c r="L3090" s="139" t="s">
        <v>2117</v>
      </c>
      <c r="M3090" s="140" t="s">
        <v>8160</v>
      </c>
      <c r="N3090" s="141">
        <v>6.55</v>
      </c>
      <c r="O3090" s="142">
        <f t="shared" si="240"/>
        <v>210</v>
      </c>
      <c r="P3090" s="2">
        <v>210</v>
      </c>
      <c r="Q3090" s="2"/>
      <c r="R3090" s="143" t="e">
        <f t="shared" si="241"/>
        <v>#DIV/0!</v>
      </c>
      <c r="S3090" s="143">
        <f t="shared" si="242"/>
        <v>0</v>
      </c>
      <c r="T3090" s="144">
        <f>IF(P3090="nio",0,IF(P3090&gt;0,VLOOKUP(K3090,'3-Productie normen'!A:W,VLOOKUP(P3090,'3-Productie normen'!$B$37:$C$59,2,FALSE),FALSE)))/VLOOKUP(B3090,'2-Kosten per locatie'!$A$11:$C$31,3,FALSE)</f>
        <v>0</v>
      </c>
      <c r="U3090" s="144">
        <f t="shared" si="243"/>
        <v>0</v>
      </c>
      <c r="V3090" s="145" t="str">
        <f>VLOOKUP(K3090,'3-Productie normen'!A:AG,29,FALSE)</f>
        <v>V</v>
      </c>
      <c r="W3090" s="145"/>
      <c r="X3090" s="146"/>
      <c r="Y3090" s="147">
        <f t="shared" si="244"/>
        <v>1375.5</v>
      </c>
    </row>
    <row r="3091" spans="1:25" s="148" customFormat="1" ht="13.9" customHeight="1">
      <c r="A3091" s="137">
        <v>3945</v>
      </c>
      <c r="B3091" s="138" t="s">
        <v>3153</v>
      </c>
      <c r="C3091" s="138" t="s">
        <v>3155</v>
      </c>
      <c r="D3091" s="138"/>
      <c r="E3091" s="2">
        <v>0</v>
      </c>
      <c r="F3091" s="2" t="s">
        <v>422</v>
      </c>
      <c r="G3091" s="2" t="s">
        <v>4182</v>
      </c>
      <c r="H3091" s="2"/>
      <c r="I3091" s="139" t="s">
        <v>2126</v>
      </c>
      <c r="J3091" s="139"/>
      <c r="K3091" s="139" t="s">
        <v>248</v>
      </c>
      <c r="L3091" s="139" t="s">
        <v>4115</v>
      </c>
      <c r="M3091" s="140"/>
      <c r="N3091" s="141">
        <v>5.0999999999999996</v>
      </c>
      <c r="O3091" s="142">
        <f t="shared" si="240"/>
        <v>210</v>
      </c>
      <c r="P3091" s="2">
        <v>210</v>
      </c>
      <c r="Q3091" s="2"/>
      <c r="R3091" s="143" t="e">
        <f t="shared" si="241"/>
        <v>#DIV/0!</v>
      </c>
      <c r="S3091" s="143">
        <f t="shared" si="242"/>
        <v>0</v>
      </c>
      <c r="T3091" s="144">
        <f>IF(P3091="nio",0,IF(P3091&gt;0,VLOOKUP(K3091,'3-Productie normen'!A:W,VLOOKUP(P3091,'3-Productie normen'!$B$37:$C$59,2,FALSE),FALSE)))/VLOOKUP(B3091,'2-Kosten per locatie'!$A$11:$C$31,3,FALSE)</f>
        <v>0</v>
      </c>
      <c r="U3091" s="144">
        <f t="shared" si="243"/>
        <v>0</v>
      </c>
      <c r="V3091" s="145" t="str">
        <f>VLOOKUP(K3091,'3-Productie normen'!A:AG,29,FALSE)</f>
        <v>V</v>
      </c>
      <c r="W3091" s="145"/>
      <c r="X3091" s="146"/>
      <c r="Y3091" s="147">
        <f t="shared" si="244"/>
        <v>1071</v>
      </c>
    </row>
    <row r="3092" spans="1:25" s="148" customFormat="1" ht="13.9" customHeight="1">
      <c r="A3092" s="137">
        <v>3946</v>
      </c>
      <c r="B3092" s="138" t="s">
        <v>3153</v>
      </c>
      <c r="C3092" s="138" t="s">
        <v>3155</v>
      </c>
      <c r="D3092" s="138"/>
      <c r="E3092" s="2">
        <v>0</v>
      </c>
      <c r="F3092" s="2" t="s">
        <v>746</v>
      </c>
      <c r="G3092" s="2" t="s">
        <v>4183</v>
      </c>
      <c r="H3092" s="2"/>
      <c r="I3092" s="139" t="s">
        <v>4184</v>
      </c>
      <c r="J3092" s="139"/>
      <c r="K3092" s="139" t="s">
        <v>4571</v>
      </c>
      <c r="L3092" s="139" t="s">
        <v>2117</v>
      </c>
      <c r="M3092" s="140" t="s">
        <v>8160</v>
      </c>
      <c r="N3092" s="141">
        <v>51.36</v>
      </c>
      <c r="O3092" s="142">
        <f t="shared" si="240"/>
        <v>210</v>
      </c>
      <c r="P3092" s="2">
        <v>210</v>
      </c>
      <c r="Q3092" s="2"/>
      <c r="R3092" s="143" t="e">
        <f t="shared" si="241"/>
        <v>#DIV/0!</v>
      </c>
      <c r="S3092" s="143">
        <f t="shared" si="242"/>
        <v>0</v>
      </c>
      <c r="T3092" s="144">
        <f>IF(P3092="nio",0,IF(P3092&gt;0,VLOOKUP(K3092,'3-Productie normen'!A:W,VLOOKUP(P3092,'3-Productie normen'!$B$37:$C$59,2,FALSE),FALSE)))/VLOOKUP(B3092,'2-Kosten per locatie'!$A$11:$C$31,3,FALSE)</f>
        <v>0</v>
      </c>
      <c r="U3092" s="144">
        <f t="shared" si="243"/>
        <v>0</v>
      </c>
      <c r="V3092" s="145" t="str">
        <f>VLOOKUP(K3092,'3-Productie normen'!A:AG,29,FALSE)</f>
        <v>V</v>
      </c>
      <c r="W3092" s="145"/>
      <c r="X3092" s="146"/>
      <c r="Y3092" s="147">
        <f t="shared" si="244"/>
        <v>10785.6</v>
      </c>
    </row>
    <row r="3093" spans="1:25" s="148" customFormat="1" ht="13.9" customHeight="1">
      <c r="A3093" s="137">
        <v>3947</v>
      </c>
      <c r="B3093" s="138" t="s">
        <v>3153</v>
      </c>
      <c r="C3093" s="138" t="s">
        <v>3155</v>
      </c>
      <c r="D3093" s="138"/>
      <c r="E3093" s="2">
        <v>0</v>
      </c>
      <c r="F3093" s="2" t="s">
        <v>746</v>
      </c>
      <c r="G3093" s="2" t="s">
        <v>4185</v>
      </c>
      <c r="H3093" s="2"/>
      <c r="I3093" s="139" t="s">
        <v>1614</v>
      </c>
      <c r="J3093" s="139"/>
      <c r="K3093" s="139" t="s">
        <v>612</v>
      </c>
      <c r="L3093" s="139" t="s">
        <v>2096</v>
      </c>
      <c r="M3093" s="140"/>
      <c r="N3093" s="141">
        <v>51.46</v>
      </c>
      <c r="O3093" s="142">
        <f t="shared" si="240"/>
        <v>210</v>
      </c>
      <c r="P3093" s="2">
        <v>210</v>
      </c>
      <c r="Q3093" s="2"/>
      <c r="R3093" s="143" t="e">
        <f t="shared" si="241"/>
        <v>#DIV/0!</v>
      </c>
      <c r="S3093" s="143">
        <f t="shared" si="242"/>
        <v>0</v>
      </c>
      <c r="T3093" s="144">
        <f>IF(P3093="nio",0,IF(P3093&gt;0,VLOOKUP(K3093,'3-Productie normen'!A:W,VLOOKUP(P3093,'3-Productie normen'!$B$37:$C$59,2,FALSE),FALSE)))/VLOOKUP(B3093,'2-Kosten per locatie'!$A$11:$C$31,3,FALSE)</f>
        <v>0</v>
      </c>
      <c r="U3093" s="144">
        <f t="shared" si="243"/>
        <v>0</v>
      </c>
      <c r="V3093" s="145" t="str">
        <f>VLOOKUP(K3093,'3-Productie normen'!A:AG,29,FALSE)</f>
        <v>L</v>
      </c>
      <c r="W3093" s="145"/>
      <c r="X3093" s="146"/>
      <c r="Y3093" s="147">
        <f t="shared" si="244"/>
        <v>10806.6</v>
      </c>
    </row>
    <row r="3094" spans="1:25" s="148" customFormat="1" ht="13.9" customHeight="1">
      <c r="A3094" s="137">
        <v>3948</v>
      </c>
      <c r="B3094" s="138" t="s">
        <v>3153</v>
      </c>
      <c r="C3094" s="138" t="s">
        <v>3155</v>
      </c>
      <c r="D3094" s="138"/>
      <c r="E3094" s="2">
        <v>0</v>
      </c>
      <c r="F3094" s="2" t="s">
        <v>746</v>
      </c>
      <c r="G3094" s="2" t="s">
        <v>4186</v>
      </c>
      <c r="H3094" s="2"/>
      <c r="I3094" s="139" t="s">
        <v>1614</v>
      </c>
      <c r="J3094" s="139"/>
      <c r="K3094" s="139" t="s">
        <v>612</v>
      </c>
      <c r="L3094" s="139" t="s">
        <v>2096</v>
      </c>
      <c r="M3094" s="140"/>
      <c r="N3094" s="141">
        <v>51.36</v>
      </c>
      <c r="O3094" s="142">
        <f t="shared" si="240"/>
        <v>210</v>
      </c>
      <c r="P3094" s="2">
        <v>210</v>
      </c>
      <c r="Q3094" s="2"/>
      <c r="R3094" s="143" t="e">
        <f t="shared" si="241"/>
        <v>#DIV/0!</v>
      </c>
      <c r="S3094" s="143">
        <f t="shared" si="242"/>
        <v>0</v>
      </c>
      <c r="T3094" s="144">
        <f>IF(P3094="nio",0,IF(P3094&gt;0,VLOOKUP(K3094,'3-Productie normen'!A:W,VLOOKUP(P3094,'3-Productie normen'!$B$37:$C$59,2,FALSE),FALSE)))/VLOOKUP(B3094,'2-Kosten per locatie'!$A$11:$C$31,3,FALSE)</f>
        <v>0</v>
      </c>
      <c r="U3094" s="144">
        <f t="shared" si="243"/>
        <v>0</v>
      </c>
      <c r="V3094" s="145" t="str">
        <f>VLOOKUP(K3094,'3-Productie normen'!A:AG,29,FALSE)</f>
        <v>L</v>
      </c>
      <c r="W3094" s="145"/>
      <c r="X3094" s="146"/>
      <c r="Y3094" s="147">
        <f t="shared" si="244"/>
        <v>10785.6</v>
      </c>
    </row>
    <row r="3095" spans="1:25" s="148" customFormat="1" ht="13.9" customHeight="1">
      <c r="A3095" s="137">
        <v>3949</v>
      </c>
      <c r="B3095" s="138" t="s">
        <v>3153</v>
      </c>
      <c r="C3095" s="138" t="s">
        <v>3155</v>
      </c>
      <c r="D3095" s="138"/>
      <c r="E3095" s="2">
        <v>0</v>
      </c>
      <c r="F3095" s="2" t="s">
        <v>746</v>
      </c>
      <c r="G3095" s="2" t="s">
        <v>4187</v>
      </c>
      <c r="H3095" s="2"/>
      <c r="I3095" s="139" t="s">
        <v>1614</v>
      </c>
      <c r="J3095" s="139"/>
      <c r="K3095" s="139" t="s">
        <v>612</v>
      </c>
      <c r="L3095" s="139" t="s">
        <v>2096</v>
      </c>
      <c r="M3095" s="140"/>
      <c r="N3095" s="141">
        <v>51.31</v>
      </c>
      <c r="O3095" s="142">
        <f t="shared" si="240"/>
        <v>210</v>
      </c>
      <c r="P3095" s="2">
        <v>210</v>
      </c>
      <c r="Q3095" s="2"/>
      <c r="R3095" s="143" t="e">
        <f t="shared" si="241"/>
        <v>#DIV/0!</v>
      </c>
      <c r="S3095" s="143">
        <f t="shared" si="242"/>
        <v>0</v>
      </c>
      <c r="T3095" s="144">
        <f>IF(P3095="nio",0,IF(P3095&gt;0,VLOOKUP(K3095,'3-Productie normen'!A:W,VLOOKUP(P3095,'3-Productie normen'!$B$37:$C$59,2,FALSE),FALSE)))/VLOOKUP(B3095,'2-Kosten per locatie'!$A$11:$C$31,3,FALSE)</f>
        <v>0</v>
      </c>
      <c r="U3095" s="144">
        <f t="shared" si="243"/>
        <v>0</v>
      </c>
      <c r="V3095" s="145" t="str">
        <f>VLOOKUP(K3095,'3-Productie normen'!A:AG,29,FALSE)</f>
        <v>L</v>
      </c>
      <c r="W3095" s="145"/>
      <c r="X3095" s="146"/>
      <c r="Y3095" s="147">
        <f t="shared" si="244"/>
        <v>10775.1</v>
      </c>
    </row>
    <row r="3096" spans="1:25" s="148" customFormat="1" ht="13.9" customHeight="1">
      <c r="A3096" s="137">
        <v>3950</v>
      </c>
      <c r="B3096" s="138" t="s">
        <v>3153</v>
      </c>
      <c r="C3096" s="138" t="s">
        <v>3155</v>
      </c>
      <c r="D3096" s="138"/>
      <c r="E3096" s="2">
        <v>0</v>
      </c>
      <c r="F3096" s="2" t="s">
        <v>746</v>
      </c>
      <c r="G3096" s="2" t="s">
        <v>4188</v>
      </c>
      <c r="H3096" s="2"/>
      <c r="I3096" s="139" t="s">
        <v>3138</v>
      </c>
      <c r="J3096" s="139"/>
      <c r="K3096" s="139" t="s">
        <v>478</v>
      </c>
      <c r="L3096" s="139" t="s">
        <v>2096</v>
      </c>
      <c r="M3096" s="140"/>
      <c r="N3096" s="141">
        <v>38.93</v>
      </c>
      <c r="O3096" s="142">
        <f t="shared" si="240"/>
        <v>126</v>
      </c>
      <c r="P3096" s="2">
        <v>126</v>
      </c>
      <c r="Q3096" s="2"/>
      <c r="R3096" s="143" t="e">
        <f t="shared" si="241"/>
        <v>#DIV/0!</v>
      </c>
      <c r="S3096" s="143">
        <f t="shared" si="242"/>
        <v>0</v>
      </c>
      <c r="T3096" s="144">
        <f>IF(P3096="nio",0,IF(P3096&gt;0,VLOOKUP(K3096,'3-Productie normen'!A:W,VLOOKUP(P3096,'3-Productie normen'!$B$37:$C$59,2,FALSE),FALSE)))/VLOOKUP(B3096,'2-Kosten per locatie'!$A$11:$C$31,3,FALSE)</f>
        <v>0</v>
      </c>
      <c r="U3096" s="144">
        <f t="shared" si="243"/>
        <v>0</v>
      </c>
      <c r="V3096" s="145" t="str">
        <f>VLOOKUP(K3096,'3-Productie normen'!A:AG,29,FALSE)</f>
        <v>B</v>
      </c>
      <c r="W3096" s="145"/>
      <c r="X3096" s="146"/>
      <c r="Y3096" s="147">
        <f t="shared" si="244"/>
        <v>4905.18</v>
      </c>
    </row>
    <row r="3097" spans="1:25" s="148" customFormat="1" ht="13.9" customHeight="1">
      <c r="A3097" s="137">
        <v>3951</v>
      </c>
      <c r="B3097" s="138" t="s">
        <v>3153</v>
      </c>
      <c r="C3097" s="138" t="s">
        <v>3155</v>
      </c>
      <c r="D3097" s="138"/>
      <c r="E3097" s="2">
        <v>0</v>
      </c>
      <c r="F3097" s="2" t="s">
        <v>746</v>
      </c>
      <c r="G3097" s="2" t="s">
        <v>4189</v>
      </c>
      <c r="H3097" s="2"/>
      <c r="I3097" s="139" t="s">
        <v>3138</v>
      </c>
      <c r="J3097" s="139"/>
      <c r="K3097" s="139" t="s">
        <v>478</v>
      </c>
      <c r="L3097" s="139" t="s">
        <v>2117</v>
      </c>
      <c r="M3097" s="140" t="s">
        <v>8160</v>
      </c>
      <c r="N3097" s="141">
        <v>12.27</v>
      </c>
      <c r="O3097" s="142">
        <f t="shared" si="240"/>
        <v>126</v>
      </c>
      <c r="P3097" s="2">
        <v>126</v>
      </c>
      <c r="Q3097" s="2"/>
      <c r="R3097" s="143" t="e">
        <f t="shared" si="241"/>
        <v>#DIV/0!</v>
      </c>
      <c r="S3097" s="143">
        <f t="shared" si="242"/>
        <v>0</v>
      </c>
      <c r="T3097" s="144">
        <f>IF(P3097="nio",0,IF(P3097&gt;0,VLOOKUP(K3097,'3-Productie normen'!A:W,VLOOKUP(P3097,'3-Productie normen'!$B$37:$C$59,2,FALSE),FALSE)))/VLOOKUP(B3097,'2-Kosten per locatie'!$A$11:$C$31,3,FALSE)</f>
        <v>0</v>
      </c>
      <c r="U3097" s="144">
        <f t="shared" si="243"/>
        <v>0</v>
      </c>
      <c r="V3097" s="145" t="str">
        <f>VLOOKUP(K3097,'3-Productie normen'!A:AG,29,FALSE)</f>
        <v>B</v>
      </c>
      <c r="W3097" s="145"/>
      <c r="X3097" s="146"/>
      <c r="Y3097" s="147">
        <f t="shared" si="244"/>
        <v>1546.02</v>
      </c>
    </row>
    <row r="3098" spans="1:25" s="148" customFormat="1" ht="13.9" customHeight="1">
      <c r="A3098" s="137">
        <v>3952</v>
      </c>
      <c r="B3098" s="138" t="s">
        <v>3153</v>
      </c>
      <c r="C3098" s="138" t="s">
        <v>3155</v>
      </c>
      <c r="D3098" s="138"/>
      <c r="E3098" s="2">
        <v>0</v>
      </c>
      <c r="F3098" s="2" t="s">
        <v>746</v>
      </c>
      <c r="G3098" s="2" t="s">
        <v>4190</v>
      </c>
      <c r="H3098" s="2"/>
      <c r="I3098" s="139" t="s">
        <v>3138</v>
      </c>
      <c r="J3098" s="139"/>
      <c r="K3098" s="139" t="s">
        <v>478</v>
      </c>
      <c r="L3098" s="139" t="s">
        <v>2117</v>
      </c>
      <c r="M3098" s="140" t="s">
        <v>8160</v>
      </c>
      <c r="N3098" s="141">
        <v>47.2</v>
      </c>
      <c r="O3098" s="142">
        <f t="shared" si="240"/>
        <v>126</v>
      </c>
      <c r="P3098" s="2">
        <v>126</v>
      </c>
      <c r="Q3098" s="2"/>
      <c r="R3098" s="143" t="e">
        <f t="shared" si="241"/>
        <v>#DIV/0!</v>
      </c>
      <c r="S3098" s="143">
        <f t="shared" si="242"/>
        <v>0</v>
      </c>
      <c r="T3098" s="144">
        <f>IF(P3098="nio",0,IF(P3098&gt;0,VLOOKUP(K3098,'3-Productie normen'!A:W,VLOOKUP(P3098,'3-Productie normen'!$B$37:$C$59,2,FALSE),FALSE)))/VLOOKUP(B3098,'2-Kosten per locatie'!$A$11:$C$31,3,FALSE)</f>
        <v>0</v>
      </c>
      <c r="U3098" s="144">
        <f t="shared" si="243"/>
        <v>0</v>
      </c>
      <c r="V3098" s="145" t="str">
        <f>VLOOKUP(K3098,'3-Productie normen'!A:AG,29,FALSE)</f>
        <v>B</v>
      </c>
      <c r="W3098" s="145"/>
      <c r="X3098" s="146"/>
      <c r="Y3098" s="147">
        <f t="shared" si="244"/>
        <v>5947.2000000000007</v>
      </c>
    </row>
    <row r="3099" spans="1:25" s="148" customFormat="1" ht="13.9" customHeight="1">
      <c r="A3099" s="137">
        <v>3953</v>
      </c>
      <c r="B3099" s="138" t="s">
        <v>3153</v>
      </c>
      <c r="C3099" s="138" t="s">
        <v>3155</v>
      </c>
      <c r="D3099" s="138"/>
      <c r="E3099" s="2">
        <v>0</v>
      </c>
      <c r="F3099" s="2" t="s">
        <v>746</v>
      </c>
      <c r="G3099" s="2" t="s">
        <v>4191</v>
      </c>
      <c r="H3099" s="2"/>
      <c r="I3099" s="139" t="s">
        <v>3138</v>
      </c>
      <c r="J3099" s="139"/>
      <c r="K3099" s="139" t="s">
        <v>478</v>
      </c>
      <c r="L3099" s="139" t="s">
        <v>2117</v>
      </c>
      <c r="M3099" s="140" t="s">
        <v>8160</v>
      </c>
      <c r="N3099" s="141">
        <v>95.33</v>
      </c>
      <c r="O3099" s="142">
        <f t="shared" si="240"/>
        <v>126</v>
      </c>
      <c r="P3099" s="2">
        <v>126</v>
      </c>
      <c r="Q3099" s="2"/>
      <c r="R3099" s="143" t="e">
        <f t="shared" si="241"/>
        <v>#DIV/0!</v>
      </c>
      <c r="S3099" s="143">
        <f t="shared" si="242"/>
        <v>0</v>
      </c>
      <c r="T3099" s="144">
        <f>IF(P3099="nio",0,IF(P3099&gt;0,VLOOKUP(K3099,'3-Productie normen'!A:W,VLOOKUP(P3099,'3-Productie normen'!$B$37:$C$59,2,FALSE),FALSE)))/VLOOKUP(B3099,'2-Kosten per locatie'!$A$11:$C$31,3,FALSE)</f>
        <v>0</v>
      </c>
      <c r="U3099" s="144">
        <f t="shared" si="243"/>
        <v>0</v>
      </c>
      <c r="V3099" s="145" t="str">
        <f>VLOOKUP(K3099,'3-Productie normen'!A:AG,29,FALSE)</f>
        <v>B</v>
      </c>
      <c r="W3099" s="145"/>
      <c r="X3099" s="146"/>
      <c r="Y3099" s="147">
        <f t="shared" si="244"/>
        <v>12011.58</v>
      </c>
    </row>
    <row r="3100" spans="1:25" s="148" customFormat="1" ht="13.9" customHeight="1">
      <c r="A3100" s="137">
        <v>3954</v>
      </c>
      <c r="B3100" s="138" t="s">
        <v>3153</v>
      </c>
      <c r="C3100" s="138" t="s">
        <v>3155</v>
      </c>
      <c r="D3100" s="138"/>
      <c r="E3100" s="2">
        <v>0</v>
      </c>
      <c r="F3100" s="2" t="s">
        <v>746</v>
      </c>
      <c r="G3100" s="2" t="s">
        <v>4192</v>
      </c>
      <c r="H3100" s="2"/>
      <c r="I3100" s="139" t="s">
        <v>3138</v>
      </c>
      <c r="J3100" s="139"/>
      <c r="K3100" s="139" t="s">
        <v>478</v>
      </c>
      <c r="L3100" s="139" t="s">
        <v>2117</v>
      </c>
      <c r="M3100" s="140" t="s">
        <v>8160</v>
      </c>
      <c r="N3100" s="141">
        <v>32.869999999999997</v>
      </c>
      <c r="O3100" s="142">
        <f t="shared" si="240"/>
        <v>126</v>
      </c>
      <c r="P3100" s="2">
        <v>126</v>
      </c>
      <c r="Q3100" s="2"/>
      <c r="R3100" s="143" t="e">
        <f t="shared" si="241"/>
        <v>#DIV/0!</v>
      </c>
      <c r="S3100" s="143">
        <f t="shared" si="242"/>
        <v>0</v>
      </c>
      <c r="T3100" s="144">
        <f>IF(P3100="nio",0,IF(P3100&gt;0,VLOOKUP(K3100,'3-Productie normen'!A:W,VLOOKUP(P3100,'3-Productie normen'!$B$37:$C$59,2,FALSE),FALSE)))/VLOOKUP(B3100,'2-Kosten per locatie'!$A$11:$C$31,3,FALSE)</f>
        <v>0</v>
      </c>
      <c r="U3100" s="144">
        <f t="shared" si="243"/>
        <v>0</v>
      </c>
      <c r="V3100" s="145" t="str">
        <f>VLOOKUP(K3100,'3-Productie normen'!A:AG,29,FALSE)</f>
        <v>B</v>
      </c>
      <c r="W3100" s="145"/>
      <c r="X3100" s="146"/>
      <c r="Y3100" s="147">
        <f t="shared" si="244"/>
        <v>4141.62</v>
      </c>
    </row>
    <row r="3101" spans="1:25" s="148" customFormat="1" ht="13.9" customHeight="1">
      <c r="A3101" s="137">
        <v>3955</v>
      </c>
      <c r="B3101" s="138" t="s">
        <v>3153</v>
      </c>
      <c r="C3101" s="138" t="s">
        <v>3155</v>
      </c>
      <c r="D3101" s="138"/>
      <c r="E3101" s="2">
        <v>0</v>
      </c>
      <c r="F3101" s="2" t="s">
        <v>746</v>
      </c>
      <c r="G3101" s="2" t="s">
        <v>4193</v>
      </c>
      <c r="H3101" s="2"/>
      <c r="I3101" s="139" t="s">
        <v>4161</v>
      </c>
      <c r="J3101" s="139"/>
      <c r="K3101" s="139" t="s">
        <v>612</v>
      </c>
      <c r="L3101" s="139" t="s">
        <v>2117</v>
      </c>
      <c r="M3101" s="140" t="s">
        <v>8160</v>
      </c>
      <c r="N3101" s="141">
        <v>67.22</v>
      </c>
      <c r="O3101" s="142">
        <f t="shared" si="240"/>
        <v>210</v>
      </c>
      <c r="P3101" s="2">
        <v>210</v>
      </c>
      <c r="Q3101" s="2"/>
      <c r="R3101" s="143" t="e">
        <f t="shared" si="241"/>
        <v>#DIV/0!</v>
      </c>
      <c r="S3101" s="143">
        <f t="shared" si="242"/>
        <v>0</v>
      </c>
      <c r="T3101" s="144">
        <f>IF(P3101="nio",0,IF(P3101&gt;0,VLOOKUP(K3101,'3-Productie normen'!A:W,VLOOKUP(P3101,'3-Productie normen'!$B$37:$C$59,2,FALSE),FALSE)))/VLOOKUP(B3101,'2-Kosten per locatie'!$A$11:$C$31,3,FALSE)</f>
        <v>0</v>
      </c>
      <c r="U3101" s="144">
        <f t="shared" si="243"/>
        <v>0</v>
      </c>
      <c r="V3101" s="145" t="str">
        <f>VLOOKUP(K3101,'3-Productie normen'!A:AG,29,FALSE)</f>
        <v>L</v>
      </c>
      <c r="W3101" s="145"/>
      <c r="X3101" s="146"/>
      <c r="Y3101" s="147">
        <f t="shared" si="244"/>
        <v>14116.199999999999</v>
      </c>
    </row>
    <row r="3102" spans="1:25" s="148" customFormat="1" ht="13.9" customHeight="1">
      <c r="A3102" s="137">
        <v>3956</v>
      </c>
      <c r="B3102" s="138" t="s">
        <v>3153</v>
      </c>
      <c r="C3102" s="138" t="s">
        <v>3155</v>
      </c>
      <c r="D3102" s="138"/>
      <c r="E3102" s="2">
        <v>0</v>
      </c>
      <c r="F3102" s="2" t="s">
        <v>746</v>
      </c>
      <c r="G3102" s="2" t="s">
        <v>4194</v>
      </c>
      <c r="H3102" s="2"/>
      <c r="I3102" s="139" t="s">
        <v>3113</v>
      </c>
      <c r="J3102" s="139"/>
      <c r="K3102" s="139" t="s">
        <v>321</v>
      </c>
      <c r="L3102" s="139" t="s">
        <v>4097</v>
      </c>
      <c r="M3102" s="140"/>
      <c r="N3102" s="141">
        <v>5.12</v>
      </c>
      <c r="O3102" s="142">
        <f t="shared" si="240"/>
        <v>420</v>
      </c>
      <c r="P3102" s="2">
        <v>210</v>
      </c>
      <c r="Q3102" s="2">
        <v>210</v>
      </c>
      <c r="R3102" s="143" t="e">
        <f t="shared" si="241"/>
        <v>#DIV/0!</v>
      </c>
      <c r="S3102" s="143" t="e">
        <f t="shared" si="242"/>
        <v>#DIV/0!</v>
      </c>
      <c r="T3102" s="144">
        <f>IF(P3102="nio",0,IF(P3102&gt;0,VLOOKUP(K3102,'3-Productie normen'!A:W,VLOOKUP(P3102,'3-Productie normen'!$B$37:$C$59,2,FALSE),FALSE)))/VLOOKUP(B3102,'2-Kosten per locatie'!$A$11:$C$31,3,FALSE)</f>
        <v>0</v>
      </c>
      <c r="U3102" s="144">
        <f t="shared" si="243"/>
        <v>0</v>
      </c>
      <c r="V3102" s="145" t="str">
        <f>VLOOKUP(K3102,'3-Productie normen'!A:AG,29,FALSE)</f>
        <v>S</v>
      </c>
      <c r="W3102" s="145"/>
      <c r="X3102" s="146"/>
      <c r="Y3102" s="147">
        <f t="shared" si="244"/>
        <v>2150.4</v>
      </c>
    </row>
    <row r="3103" spans="1:25" s="148" customFormat="1" ht="13.9" customHeight="1">
      <c r="A3103" s="137">
        <v>3957</v>
      </c>
      <c r="B3103" s="138" t="s">
        <v>3153</v>
      </c>
      <c r="C3103" s="138" t="s">
        <v>3155</v>
      </c>
      <c r="D3103" s="138"/>
      <c r="E3103" s="2">
        <v>0</v>
      </c>
      <c r="F3103" s="2" t="s">
        <v>746</v>
      </c>
      <c r="G3103" s="2" t="s">
        <v>4195</v>
      </c>
      <c r="H3103" s="2"/>
      <c r="I3103" s="139" t="s">
        <v>3112</v>
      </c>
      <c r="J3103" s="139"/>
      <c r="K3103" s="139" t="s">
        <v>321</v>
      </c>
      <c r="L3103" s="139" t="s">
        <v>4097</v>
      </c>
      <c r="M3103" s="140"/>
      <c r="N3103" s="141">
        <v>5.0199999999999996</v>
      </c>
      <c r="O3103" s="142">
        <f t="shared" si="240"/>
        <v>420</v>
      </c>
      <c r="P3103" s="2">
        <v>210</v>
      </c>
      <c r="Q3103" s="2">
        <v>210</v>
      </c>
      <c r="R3103" s="143" t="e">
        <f t="shared" si="241"/>
        <v>#DIV/0!</v>
      </c>
      <c r="S3103" s="143" t="e">
        <f t="shared" si="242"/>
        <v>#DIV/0!</v>
      </c>
      <c r="T3103" s="144">
        <f>IF(P3103="nio",0,IF(P3103&gt;0,VLOOKUP(K3103,'3-Productie normen'!A:W,VLOOKUP(P3103,'3-Productie normen'!$B$37:$C$59,2,FALSE),FALSE)))/VLOOKUP(B3103,'2-Kosten per locatie'!$A$11:$C$31,3,FALSE)</f>
        <v>0</v>
      </c>
      <c r="U3103" s="144">
        <f t="shared" si="243"/>
        <v>0</v>
      </c>
      <c r="V3103" s="145" t="str">
        <f>VLOOKUP(K3103,'3-Productie normen'!A:AG,29,FALSE)</f>
        <v>S</v>
      </c>
      <c r="W3103" s="145"/>
      <c r="X3103" s="146"/>
      <c r="Y3103" s="147">
        <f t="shared" si="244"/>
        <v>2108.3999999999996</v>
      </c>
    </row>
    <row r="3104" spans="1:25" s="148" customFormat="1" ht="13.9" customHeight="1">
      <c r="A3104" s="137">
        <v>3958</v>
      </c>
      <c r="B3104" s="138" t="s">
        <v>3153</v>
      </c>
      <c r="C3104" s="138" t="s">
        <v>3155</v>
      </c>
      <c r="D3104" s="138"/>
      <c r="E3104" s="2">
        <v>0</v>
      </c>
      <c r="F3104" s="2" t="s">
        <v>746</v>
      </c>
      <c r="G3104" s="2" t="s">
        <v>4196</v>
      </c>
      <c r="H3104" s="2"/>
      <c r="I3104" s="139" t="s">
        <v>4155</v>
      </c>
      <c r="J3104" s="139"/>
      <c r="K3104" s="139" t="s">
        <v>304</v>
      </c>
      <c r="L3104" s="139" t="s">
        <v>2117</v>
      </c>
      <c r="M3104" s="140" t="s">
        <v>8160</v>
      </c>
      <c r="N3104" s="141">
        <v>1.67</v>
      </c>
      <c r="O3104" s="142">
        <f t="shared" si="240"/>
        <v>210</v>
      </c>
      <c r="P3104" s="2">
        <v>210</v>
      </c>
      <c r="Q3104" s="2"/>
      <c r="R3104" s="143" t="e">
        <f t="shared" si="241"/>
        <v>#DIV/0!</v>
      </c>
      <c r="S3104" s="143">
        <f t="shared" si="242"/>
        <v>0</v>
      </c>
      <c r="T3104" s="144">
        <f>IF(P3104="nio",0,IF(P3104&gt;0,VLOOKUP(K3104,'3-Productie normen'!A:W,VLOOKUP(P3104,'3-Productie normen'!$B$37:$C$59,2,FALSE),FALSE)))/VLOOKUP(B3104,'2-Kosten per locatie'!$A$11:$C$31,3,FALSE)</f>
        <v>0</v>
      </c>
      <c r="U3104" s="144">
        <f t="shared" si="243"/>
        <v>0</v>
      </c>
      <c r="V3104" s="145" t="str">
        <f>VLOOKUP(K3104,'3-Productie normen'!A:AG,29,FALSE)</f>
        <v>V</v>
      </c>
      <c r="W3104" s="145"/>
      <c r="X3104" s="146"/>
      <c r="Y3104" s="147">
        <f t="shared" si="244"/>
        <v>350.7</v>
      </c>
    </row>
    <row r="3105" spans="1:25" s="148" customFormat="1" ht="13.9" customHeight="1">
      <c r="A3105" s="137">
        <v>3959</v>
      </c>
      <c r="B3105" s="138" t="s">
        <v>3153</v>
      </c>
      <c r="C3105" s="138" t="s">
        <v>3155</v>
      </c>
      <c r="D3105" s="138"/>
      <c r="E3105" s="2">
        <v>0</v>
      </c>
      <c r="F3105" s="2" t="s">
        <v>746</v>
      </c>
      <c r="G3105" s="2" t="s">
        <v>4197</v>
      </c>
      <c r="H3105" s="2"/>
      <c r="I3105" s="139" t="s">
        <v>1443</v>
      </c>
      <c r="J3105" s="139"/>
      <c r="K3105" s="139" t="s">
        <v>4571</v>
      </c>
      <c r="L3105" s="139" t="s">
        <v>2117</v>
      </c>
      <c r="M3105" s="140" t="s">
        <v>8160</v>
      </c>
      <c r="N3105" s="141">
        <v>16.329999999999998</v>
      </c>
      <c r="O3105" s="142">
        <f t="shared" si="240"/>
        <v>210</v>
      </c>
      <c r="P3105" s="2">
        <v>210</v>
      </c>
      <c r="Q3105" s="2"/>
      <c r="R3105" s="143" t="e">
        <f t="shared" si="241"/>
        <v>#DIV/0!</v>
      </c>
      <c r="S3105" s="143">
        <f t="shared" si="242"/>
        <v>0</v>
      </c>
      <c r="T3105" s="144">
        <f>IF(P3105="nio",0,IF(P3105&gt;0,VLOOKUP(K3105,'3-Productie normen'!A:W,VLOOKUP(P3105,'3-Productie normen'!$B$37:$C$59,2,FALSE),FALSE)))/VLOOKUP(B3105,'2-Kosten per locatie'!$A$11:$C$31,3,FALSE)</f>
        <v>0</v>
      </c>
      <c r="U3105" s="144">
        <f t="shared" si="243"/>
        <v>0</v>
      </c>
      <c r="V3105" s="145" t="str">
        <f>VLOOKUP(K3105,'3-Productie normen'!A:AG,29,FALSE)</f>
        <v>V</v>
      </c>
      <c r="W3105" s="145"/>
      <c r="X3105" s="146"/>
      <c r="Y3105" s="147">
        <f t="shared" si="244"/>
        <v>3429.2999999999997</v>
      </c>
    </row>
    <row r="3106" spans="1:25" s="148" customFormat="1" ht="13.9" customHeight="1">
      <c r="A3106" s="137">
        <v>3960</v>
      </c>
      <c r="B3106" s="138" t="s">
        <v>3153</v>
      </c>
      <c r="C3106" s="138" t="s">
        <v>3155</v>
      </c>
      <c r="D3106" s="138"/>
      <c r="E3106" s="2">
        <v>0</v>
      </c>
      <c r="F3106" s="2" t="s">
        <v>746</v>
      </c>
      <c r="G3106" s="2" t="s">
        <v>4198</v>
      </c>
      <c r="H3106" s="2"/>
      <c r="I3106" s="139" t="s">
        <v>4199</v>
      </c>
      <c r="J3106" s="139"/>
      <c r="K3106" s="139" t="s">
        <v>304</v>
      </c>
      <c r="L3106" s="139" t="s">
        <v>2096</v>
      </c>
      <c r="M3106" s="140"/>
      <c r="N3106" s="141">
        <v>7.37</v>
      </c>
      <c r="O3106" s="142">
        <f t="shared" si="240"/>
        <v>210</v>
      </c>
      <c r="P3106" s="2">
        <v>210</v>
      </c>
      <c r="Q3106" s="2"/>
      <c r="R3106" s="143" t="e">
        <f t="shared" si="241"/>
        <v>#DIV/0!</v>
      </c>
      <c r="S3106" s="143">
        <f t="shared" si="242"/>
        <v>0</v>
      </c>
      <c r="T3106" s="144">
        <f>IF(P3106="nio",0,IF(P3106&gt;0,VLOOKUP(K3106,'3-Productie normen'!A:W,VLOOKUP(P3106,'3-Productie normen'!$B$37:$C$59,2,FALSE),FALSE)))/VLOOKUP(B3106,'2-Kosten per locatie'!$A$11:$C$31,3,FALSE)</f>
        <v>0</v>
      </c>
      <c r="U3106" s="144">
        <f t="shared" si="243"/>
        <v>0</v>
      </c>
      <c r="V3106" s="145" t="str">
        <f>VLOOKUP(K3106,'3-Productie normen'!A:AG,29,FALSE)</f>
        <v>V</v>
      </c>
      <c r="W3106" s="145"/>
      <c r="X3106" s="146"/>
      <c r="Y3106" s="147">
        <f t="shared" si="244"/>
        <v>1547.7</v>
      </c>
    </row>
    <row r="3107" spans="1:25" s="148" customFormat="1" ht="13.9" customHeight="1">
      <c r="A3107" s="137">
        <v>3961</v>
      </c>
      <c r="B3107" s="138" t="s">
        <v>3153</v>
      </c>
      <c r="C3107" s="138" t="s">
        <v>3155</v>
      </c>
      <c r="D3107" s="138"/>
      <c r="E3107" s="2">
        <v>0</v>
      </c>
      <c r="F3107" s="2" t="s">
        <v>746</v>
      </c>
      <c r="G3107" s="2" t="s">
        <v>4200</v>
      </c>
      <c r="H3107" s="2"/>
      <c r="I3107" s="139" t="s">
        <v>4201</v>
      </c>
      <c r="J3107" s="139"/>
      <c r="K3107" s="139" t="s">
        <v>612</v>
      </c>
      <c r="L3107" s="139" t="s">
        <v>2096</v>
      </c>
      <c r="M3107" s="140"/>
      <c r="N3107" s="141">
        <v>68.91</v>
      </c>
      <c r="O3107" s="142">
        <f t="shared" si="240"/>
        <v>210</v>
      </c>
      <c r="P3107" s="2">
        <v>210</v>
      </c>
      <c r="Q3107" s="2"/>
      <c r="R3107" s="143" t="e">
        <f t="shared" si="241"/>
        <v>#DIV/0!</v>
      </c>
      <c r="S3107" s="143">
        <f t="shared" si="242"/>
        <v>0</v>
      </c>
      <c r="T3107" s="144">
        <f>IF(P3107="nio",0,IF(P3107&gt;0,VLOOKUP(K3107,'3-Productie normen'!A:W,VLOOKUP(P3107,'3-Productie normen'!$B$37:$C$59,2,FALSE),FALSE)))/VLOOKUP(B3107,'2-Kosten per locatie'!$A$11:$C$31,3,FALSE)</f>
        <v>0</v>
      </c>
      <c r="U3107" s="144">
        <f t="shared" si="243"/>
        <v>0</v>
      </c>
      <c r="V3107" s="145" t="str">
        <f>VLOOKUP(K3107,'3-Productie normen'!A:AG,29,FALSE)</f>
        <v>L</v>
      </c>
      <c r="W3107" s="145"/>
      <c r="X3107" s="146"/>
      <c r="Y3107" s="147">
        <f t="shared" si="244"/>
        <v>14471.099999999999</v>
      </c>
    </row>
    <row r="3108" spans="1:25" s="148" customFormat="1" ht="13.9" customHeight="1">
      <c r="A3108" s="137">
        <v>3962</v>
      </c>
      <c r="B3108" s="138" t="s">
        <v>3153</v>
      </c>
      <c r="C3108" s="138" t="s">
        <v>3155</v>
      </c>
      <c r="D3108" s="138"/>
      <c r="E3108" s="2">
        <v>0</v>
      </c>
      <c r="F3108" s="2" t="s">
        <v>746</v>
      </c>
      <c r="G3108" s="2" t="s">
        <v>4202</v>
      </c>
      <c r="H3108" s="2"/>
      <c r="I3108" s="139" t="s">
        <v>2126</v>
      </c>
      <c r="J3108" s="139"/>
      <c r="K3108" s="139" t="s">
        <v>248</v>
      </c>
      <c r="L3108" s="139" t="s">
        <v>4115</v>
      </c>
      <c r="M3108" s="140"/>
      <c r="N3108" s="141">
        <v>5.2</v>
      </c>
      <c r="O3108" s="142">
        <f t="shared" si="240"/>
        <v>210</v>
      </c>
      <c r="P3108" s="2">
        <v>210</v>
      </c>
      <c r="Q3108" s="2"/>
      <c r="R3108" s="143" t="e">
        <f t="shared" si="241"/>
        <v>#DIV/0!</v>
      </c>
      <c r="S3108" s="143">
        <f t="shared" si="242"/>
        <v>0</v>
      </c>
      <c r="T3108" s="144">
        <f>IF(P3108="nio",0,IF(P3108&gt;0,VLOOKUP(K3108,'3-Productie normen'!A:W,VLOOKUP(P3108,'3-Productie normen'!$B$37:$C$59,2,FALSE),FALSE)))/VLOOKUP(B3108,'2-Kosten per locatie'!$A$11:$C$31,3,FALSE)</f>
        <v>0</v>
      </c>
      <c r="U3108" s="144">
        <f t="shared" si="243"/>
        <v>0</v>
      </c>
      <c r="V3108" s="145" t="str">
        <f>VLOOKUP(K3108,'3-Productie normen'!A:AG,29,FALSE)</f>
        <v>V</v>
      </c>
      <c r="W3108" s="145"/>
      <c r="X3108" s="146"/>
      <c r="Y3108" s="147">
        <f t="shared" si="244"/>
        <v>1092</v>
      </c>
    </row>
    <row r="3109" spans="1:25" s="148" customFormat="1" ht="13.9" customHeight="1">
      <c r="A3109" s="137">
        <v>3963</v>
      </c>
      <c r="B3109" s="138" t="s">
        <v>3153</v>
      </c>
      <c r="C3109" s="138" t="s">
        <v>3155</v>
      </c>
      <c r="D3109" s="138"/>
      <c r="E3109" s="2">
        <v>0</v>
      </c>
      <c r="F3109" s="2" t="s">
        <v>746</v>
      </c>
      <c r="G3109" s="2" t="s">
        <v>4203</v>
      </c>
      <c r="H3109" s="2"/>
      <c r="I3109" s="139" t="s">
        <v>56</v>
      </c>
      <c r="J3109" s="139"/>
      <c r="K3109" s="139" t="s">
        <v>248</v>
      </c>
      <c r="L3109" s="139" t="s">
        <v>2117</v>
      </c>
      <c r="M3109" s="140" t="s">
        <v>8160</v>
      </c>
      <c r="N3109" s="141">
        <v>11.34</v>
      </c>
      <c r="O3109" s="142">
        <f t="shared" si="240"/>
        <v>210</v>
      </c>
      <c r="P3109" s="2">
        <v>210</v>
      </c>
      <c r="Q3109" s="2"/>
      <c r="R3109" s="143" t="e">
        <f t="shared" si="241"/>
        <v>#DIV/0!</v>
      </c>
      <c r="S3109" s="143">
        <f t="shared" si="242"/>
        <v>0</v>
      </c>
      <c r="T3109" s="144">
        <f>IF(P3109="nio",0,IF(P3109&gt;0,VLOOKUP(K3109,'3-Productie normen'!A:W,VLOOKUP(P3109,'3-Productie normen'!$B$37:$C$59,2,FALSE),FALSE)))/VLOOKUP(B3109,'2-Kosten per locatie'!$A$11:$C$31,3,FALSE)</f>
        <v>0</v>
      </c>
      <c r="U3109" s="144">
        <f t="shared" si="243"/>
        <v>0</v>
      </c>
      <c r="V3109" s="145" t="str">
        <f>VLOOKUP(K3109,'3-Productie normen'!A:AG,29,FALSE)</f>
        <v>V</v>
      </c>
      <c r="W3109" s="145"/>
      <c r="X3109" s="146"/>
      <c r="Y3109" s="147">
        <f t="shared" si="244"/>
        <v>2381.4</v>
      </c>
    </row>
    <row r="3110" spans="1:25" s="148" customFormat="1" ht="13.9" customHeight="1">
      <c r="A3110" s="137">
        <v>3964</v>
      </c>
      <c r="B3110" s="138" t="s">
        <v>4205</v>
      </c>
      <c r="C3110" s="138" t="s">
        <v>4210</v>
      </c>
      <c r="D3110" s="138"/>
      <c r="E3110" s="2"/>
      <c r="F3110" s="2" t="s">
        <v>244</v>
      </c>
      <c r="G3110" s="2" t="s">
        <v>4211</v>
      </c>
      <c r="H3110" s="2"/>
      <c r="I3110" s="139" t="s">
        <v>521</v>
      </c>
      <c r="J3110" s="139" t="s">
        <v>522</v>
      </c>
      <c r="K3110" s="139" t="s">
        <v>259</v>
      </c>
      <c r="L3110" s="139" t="s">
        <v>249</v>
      </c>
      <c r="M3110" s="140"/>
      <c r="N3110" s="141">
        <v>713.54</v>
      </c>
      <c r="O3110" s="142">
        <f t="shared" si="240"/>
        <v>0</v>
      </c>
      <c r="P3110" s="2" t="s">
        <v>477</v>
      </c>
      <c r="Q3110" s="2"/>
      <c r="R3110" s="143">
        <f t="shared" si="241"/>
        <v>0</v>
      </c>
      <c r="S3110" s="143">
        <f t="shared" si="242"/>
        <v>0</v>
      </c>
      <c r="T3110" s="144">
        <f>IF(P3110="nio",0,IF(P3110&gt;0,VLOOKUP(K3110,'3-Productie normen'!A:W,VLOOKUP(P3110,'3-Productie normen'!$B$37:$C$59,2,FALSE),FALSE)))/VLOOKUP(B3110,'2-Kosten per locatie'!$A$11:$C$31,3,FALSE)</f>
        <v>0</v>
      </c>
      <c r="U3110" s="144">
        <f t="shared" si="243"/>
        <v>0</v>
      </c>
      <c r="V3110" s="145">
        <f>VLOOKUP(K3110,'3-Productie normen'!A:AG,29,FALSE)</f>
        <v>0</v>
      </c>
      <c r="W3110" s="145"/>
      <c r="X3110" s="146"/>
      <c r="Y3110" s="147">
        <f t="shared" si="244"/>
        <v>0</v>
      </c>
    </row>
    <row r="3111" spans="1:25" s="148" customFormat="1" ht="13.9" customHeight="1">
      <c r="A3111" s="137">
        <v>3965</v>
      </c>
      <c r="B3111" s="138" t="s">
        <v>4205</v>
      </c>
      <c r="C3111" s="138" t="s">
        <v>4210</v>
      </c>
      <c r="D3111" s="138"/>
      <c r="E3111" s="2"/>
      <c r="F3111" s="2" t="s">
        <v>244</v>
      </c>
      <c r="G3111" s="2" t="s">
        <v>4212</v>
      </c>
      <c r="H3111" s="2"/>
      <c r="I3111" s="139" t="s">
        <v>521</v>
      </c>
      <c r="J3111" s="139" t="s">
        <v>522</v>
      </c>
      <c r="K3111" s="139" t="s">
        <v>259</v>
      </c>
      <c r="L3111" s="139" t="s">
        <v>249</v>
      </c>
      <c r="M3111" s="140"/>
      <c r="N3111" s="141">
        <v>81.260000000000005</v>
      </c>
      <c r="O3111" s="142">
        <f t="shared" si="240"/>
        <v>0</v>
      </c>
      <c r="P3111" s="2" t="s">
        <v>477</v>
      </c>
      <c r="Q3111" s="2"/>
      <c r="R3111" s="143">
        <f t="shared" si="241"/>
        <v>0</v>
      </c>
      <c r="S3111" s="143">
        <f t="shared" si="242"/>
        <v>0</v>
      </c>
      <c r="T3111" s="144">
        <f>IF(P3111="nio",0,IF(P3111&gt;0,VLOOKUP(K3111,'3-Productie normen'!A:W,VLOOKUP(P3111,'3-Productie normen'!$B$37:$C$59,2,FALSE),FALSE)))/VLOOKUP(B3111,'2-Kosten per locatie'!$A$11:$C$31,3,FALSE)</f>
        <v>0</v>
      </c>
      <c r="U3111" s="144">
        <f t="shared" si="243"/>
        <v>0</v>
      </c>
      <c r="V3111" s="145">
        <f>VLOOKUP(K3111,'3-Productie normen'!A:AG,29,FALSE)</f>
        <v>0</v>
      </c>
      <c r="W3111" s="145"/>
      <c r="X3111" s="146"/>
      <c r="Y3111" s="147">
        <f t="shared" si="244"/>
        <v>0</v>
      </c>
    </row>
    <row r="3112" spans="1:25" s="148" customFormat="1" ht="13.9" customHeight="1">
      <c r="A3112" s="137">
        <v>3966</v>
      </c>
      <c r="B3112" s="138" t="s">
        <v>4205</v>
      </c>
      <c r="C3112" s="138" t="s">
        <v>4210</v>
      </c>
      <c r="D3112" s="138"/>
      <c r="E3112" s="2"/>
      <c r="F3112" s="2" t="s">
        <v>244</v>
      </c>
      <c r="G3112" s="2" t="s">
        <v>4213</v>
      </c>
      <c r="H3112" s="2"/>
      <c r="I3112" s="139" t="s">
        <v>267</v>
      </c>
      <c r="J3112" s="139" t="s">
        <v>267</v>
      </c>
      <c r="K3112" s="139" t="s">
        <v>267</v>
      </c>
      <c r="L3112" s="139" t="s">
        <v>249</v>
      </c>
      <c r="M3112" s="140"/>
      <c r="N3112" s="141">
        <v>18.579999999999998</v>
      </c>
      <c r="O3112" s="142">
        <f t="shared" si="240"/>
        <v>2</v>
      </c>
      <c r="P3112" s="2">
        <v>2</v>
      </c>
      <c r="Q3112" s="2"/>
      <c r="R3112" s="143" t="e">
        <f t="shared" si="241"/>
        <v>#DIV/0!</v>
      </c>
      <c r="S3112" s="143">
        <f t="shared" si="242"/>
        <v>0</v>
      </c>
      <c r="T3112" s="144">
        <f>IF(P3112="nio",0,IF(P3112&gt;0,VLOOKUP(K3112,'3-Productie normen'!A:W,VLOOKUP(P3112,'3-Productie normen'!$B$37:$C$59,2,FALSE),FALSE)))/VLOOKUP(B3112,'2-Kosten per locatie'!$A$11:$C$31,3,FALSE)</f>
        <v>0</v>
      </c>
      <c r="U3112" s="144">
        <f t="shared" si="243"/>
        <v>0</v>
      </c>
      <c r="V3112" s="145" t="str">
        <f>VLOOKUP(K3112,'3-Productie normen'!A:AG,29,FALSE)</f>
        <v>V</v>
      </c>
      <c r="W3112" s="145"/>
      <c r="X3112" s="146"/>
      <c r="Y3112" s="147">
        <f t="shared" si="244"/>
        <v>37.159999999999997</v>
      </c>
    </row>
    <row r="3113" spans="1:25" s="148" customFormat="1" ht="13.9" customHeight="1">
      <c r="A3113" s="137">
        <v>3967</v>
      </c>
      <c r="B3113" s="138" t="s">
        <v>4205</v>
      </c>
      <c r="C3113" s="138" t="s">
        <v>4210</v>
      </c>
      <c r="D3113" s="138"/>
      <c r="E3113" s="2"/>
      <c r="F3113" s="2" t="s">
        <v>244</v>
      </c>
      <c r="G3113" s="2" t="s">
        <v>4214</v>
      </c>
      <c r="H3113" s="2"/>
      <c r="I3113" s="139" t="s">
        <v>267</v>
      </c>
      <c r="J3113" s="139" t="s">
        <v>267</v>
      </c>
      <c r="K3113" s="139" t="s">
        <v>267</v>
      </c>
      <c r="L3113" s="139" t="s">
        <v>249</v>
      </c>
      <c r="M3113" s="140"/>
      <c r="N3113" s="141">
        <v>38.94</v>
      </c>
      <c r="O3113" s="142">
        <f t="shared" si="240"/>
        <v>2</v>
      </c>
      <c r="P3113" s="2">
        <v>2</v>
      </c>
      <c r="Q3113" s="2"/>
      <c r="R3113" s="143" t="e">
        <f t="shared" si="241"/>
        <v>#DIV/0!</v>
      </c>
      <c r="S3113" s="143">
        <f t="shared" si="242"/>
        <v>0</v>
      </c>
      <c r="T3113" s="144">
        <f>IF(P3113="nio",0,IF(P3113&gt;0,VLOOKUP(K3113,'3-Productie normen'!A:W,VLOOKUP(P3113,'3-Productie normen'!$B$37:$C$59,2,FALSE),FALSE)))/VLOOKUP(B3113,'2-Kosten per locatie'!$A$11:$C$31,3,FALSE)</f>
        <v>0</v>
      </c>
      <c r="U3113" s="144">
        <f t="shared" si="243"/>
        <v>0</v>
      </c>
      <c r="V3113" s="145" t="str">
        <f>VLOOKUP(K3113,'3-Productie normen'!A:AG,29,FALSE)</f>
        <v>V</v>
      </c>
      <c r="W3113" s="145"/>
      <c r="X3113" s="146"/>
      <c r="Y3113" s="147">
        <f t="shared" si="244"/>
        <v>77.88</v>
      </c>
    </row>
    <row r="3114" spans="1:25" s="148" customFormat="1" ht="13.9" customHeight="1">
      <c r="A3114" s="137">
        <v>3968</v>
      </c>
      <c r="B3114" s="138" t="s">
        <v>4205</v>
      </c>
      <c r="C3114" s="138" t="s">
        <v>4210</v>
      </c>
      <c r="D3114" s="138"/>
      <c r="E3114" s="2"/>
      <c r="F3114" s="2" t="s">
        <v>244</v>
      </c>
      <c r="G3114" s="2" t="s">
        <v>4215</v>
      </c>
      <c r="H3114" s="2"/>
      <c r="I3114" s="139" t="s">
        <v>267</v>
      </c>
      <c r="J3114" s="139" t="s">
        <v>267</v>
      </c>
      <c r="K3114" s="139" t="s">
        <v>267</v>
      </c>
      <c r="L3114" s="139" t="s">
        <v>249</v>
      </c>
      <c r="M3114" s="140"/>
      <c r="N3114" s="141">
        <v>20.18</v>
      </c>
      <c r="O3114" s="142">
        <f t="shared" si="240"/>
        <v>2</v>
      </c>
      <c r="P3114" s="2">
        <v>2</v>
      </c>
      <c r="Q3114" s="2"/>
      <c r="R3114" s="143" t="e">
        <f t="shared" si="241"/>
        <v>#DIV/0!</v>
      </c>
      <c r="S3114" s="143">
        <f t="shared" si="242"/>
        <v>0</v>
      </c>
      <c r="T3114" s="144">
        <f>IF(P3114="nio",0,IF(P3114&gt;0,VLOOKUP(K3114,'3-Productie normen'!A:W,VLOOKUP(P3114,'3-Productie normen'!$B$37:$C$59,2,FALSE),FALSE)))/VLOOKUP(B3114,'2-Kosten per locatie'!$A$11:$C$31,3,FALSE)</f>
        <v>0</v>
      </c>
      <c r="U3114" s="144">
        <f t="shared" si="243"/>
        <v>0</v>
      </c>
      <c r="V3114" s="145" t="str">
        <f>VLOOKUP(K3114,'3-Productie normen'!A:AG,29,FALSE)</f>
        <v>V</v>
      </c>
      <c r="W3114" s="145"/>
      <c r="X3114" s="146"/>
      <c r="Y3114" s="147">
        <f t="shared" si="244"/>
        <v>40.36</v>
      </c>
    </row>
    <row r="3115" spans="1:25" s="148" customFormat="1" ht="13.9" customHeight="1">
      <c r="A3115" s="137">
        <v>3969</v>
      </c>
      <c r="B3115" s="138" t="s">
        <v>4205</v>
      </c>
      <c r="C3115" s="138" t="s">
        <v>4210</v>
      </c>
      <c r="D3115" s="138"/>
      <c r="E3115" s="2"/>
      <c r="F3115" s="2" t="s">
        <v>244</v>
      </c>
      <c r="G3115" s="2" t="s">
        <v>4216</v>
      </c>
      <c r="H3115" s="2"/>
      <c r="I3115" s="139" t="s">
        <v>267</v>
      </c>
      <c r="J3115" s="139" t="s">
        <v>267</v>
      </c>
      <c r="K3115" s="139" t="s">
        <v>267</v>
      </c>
      <c r="L3115" s="139" t="s">
        <v>249</v>
      </c>
      <c r="M3115" s="140"/>
      <c r="N3115" s="141">
        <v>62.84</v>
      </c>
      <c r="O3115" s="142">
        <f t="shared" si="240"/>
        <v>2</v>
      </c>
      <c r="P3115" s="2">
        <v>2</v>
      </c>
      <c r="Q3115" s="2"/>
      <c r="R3115" s="143" t="e">
        <f t="shared" si="241"/>
        <v>#DIV/0!</v>
      </c>
      <c r="S3115" s="143">
        <f t="shared" si="242"/>
        <v>0</v>
      </c>
      <c r="T3115" s="144">
        <f>IF(P3115="nio",0,IF(P3115&gt;0,VLOOKUP(K3115,'3-Productie normen'!A:W,VLOOKUP(P3115,'3-Productie normen'!$B$37:$C$59,2,FALSE),FALSE)))/VLOOKUP(B3115,'2-Kosten per locatie'!$A$11:$C$31,3,FALSE)</f>
        <v>0</v>
      </c>
      <c r="U3115" s="144">
        <f t="shared" si="243"/>
        <v>0</v>
      </c>
      <c r="V3115" s="145" t="str">
        <f>VLOOKUP(K3115,'3-Productie normen'!A:AG,29,FALSE)</f>
        <v>V</v>
      </c>
      <c r="W3115" s="145"/>
      <c r="X3115" s="146"/>
      <c r="Y3115" s="147">
        <f t="shared" si="244"/>
        <v>125.68</v>
      </c>
    </row>
    <row r="3116" spans="1:25" s="148" customFormat="1" ht="13.9" customHeight="1">
      <c r="A3116" s="137">
        <v>3970</v>
      </c>
      <c r="B3116" s="138" t="s">
        <v>4205</v>
      </c>
      <c r="C3116" s="138" t="s">
        <v>4210</v>
      </c>
      <c r="D3116" s="138"/>
      <c r="E3116" s="2"/>
      <c r="F3116" s="2" t="s">
        <v>284</v>
      </c>
      <c r="G3116" s="2" t="s">
        <v>4217</v>
      </c>
      <c r="H3116" s="2"/>
      <c r="I3116" s="139" t="s">
        <v>247</v>
      </c>
      <c r="J3116" s="139" t="s">
        <v>56</v>
      </c>
      <c r="K3116" s="139" t="s">
        <v>248</v>
      </c>
      <c r="L3116" s="139" t="s">
        <v>4218</v>
      </c>
      <c r="M3116" s="140" t="s">
        <v>8160</v>
      </c>
      <c r="N3116" s="141">
        <v>19.13</v>
      </c>
      <c r="O3116" s="142">
        <f t="shared" si="240"/>
        <v>200</v>
      </c>
      <c r="P3116" s="2">
        <v>200</v>
      </c>
      <c r="Q3116" s="2"/>
      <c r="R3116" s="143" t="e">
        <f t="shared" si="241"/>
        <v>#DIV/0!</v>
      </c>
      <c r="S3116" s="143">
        <f t="shared" si="242"/>
        <v>0</v>
      </c>
      <c r="T3116" s="144">
        <f>IF(P3116="nio",0,IF(P3116&gt;0,VLOOKUP(K3116,'3-Productie normen'!A:W,VLOOKUP(P3116,'3-Productie normen'!$B$37:$C$59,2,FALSE),FALSE)))/VLOOKUP(B3116,'2-Kosten per locatie'!$A$11:$C$31,3,FALSE)</f>
        <v>0</v>
      </c>
      <c r="U3116" s="144">
        <f t="shared" si="243"/>
        <v>0</v>
      </c>
      <c r="V3116" s="145" t="str">
        <f>VLOOKUP(K3116,'3-Productie normen'!A:AG,29,FALSE)</f>
        <v>V</v>
      </c>
      <c r="W3116" s="145"/>
      <c r="X3116" s="146"/>
      <c r="Y3116" s="147">
        <f t="shared" si="244"/>
        <v>3826</v>
      </c>
    </row>
    <row r="3117" spans="1:25" s="148" customFormat="1" ht="13.9" customHeight="1">
      <c r="A3117" s="137">
        <v>3971</v>
      </c>
      <c r="B3117" s="138" t="s">
        <v>4205</v>
      </c>
      <c r="C3117" s="138" t="s">
        <v>4210</v>
      </c>
      <c r="D3117" s="138"/>
      <c r="E3117" s="2"/>
      <c r="F3117" s="2" t="s">
        <v>284</v>
      </c>
      <c r="G3117" s="2" t="s">
        <v>4219</v>
      </c>
      <c r="H3117" s="2"/>
      <c r="I3117" s="139" t="s">
        <v>247</v>
      </c>
      <c r="J3117" s="139" t="s">
        <v>56</v>
      </c>
      <c r="K3117" s="139" t="s">
        <v>248</v>
      </c>
      <c r="L3117" s="139" t="s">
        <v>4218</v>
      </c>
      <c r="M3117" s="140" t="s">
        <v>8160</v>
      </c>
      <c r="N3117" s="141">
        <v>25.66</v>
      </c>
      <c r="O3117" s="142">
        <f t="shared" si="240"/>
        <v>200</v>
      </c>
      <c r="P3117" s="2">
        <v>200</v>
      </c>
      <c r="Q3117" s="2"/>
      <c r="R3117" s="143" t="e">
        <f t="shared" si="241"/>
        <v>#DIV/0!</v>
      </c>
      <c r="S3117" s="143">
        <f t="shared" si="242"/>
        <v>0</v>
      </c>
      <c r="T3117" s="144">
        <f>IF(P3117="nio",0,IF(P3117&gt;0,VLOOKUP(K3117,'3-Productie normen'!A:W,VLOOKUP(P3117,'3-Productie normen'!$B$37:$C$59,2,FALSE),FALSE)))/VLOOKUP(B3117,'2-Kosten per locatie'!$A$11:$C$31,3,FALSE)</f>
        <v>0</v>
      </c>
      <c r="U3117" s="144">
        <f t="shared" si="243"/>
        <v>0</v>
      </c>
      <c r="V3117" s="145" t="str">
        <f>VLOOKUP(K3117,'3-Productie normen'!A:AG,29,FALSE)</f>
        <v>V</v>
      </c>
      <c r="W3117" s="145"/>
      <c r="X3117" s="146"/>
      <c r="Y3117" s="147">
        <f t="shared" si="244"/>
        <v>5132</v>
      </c>
    </row>
    <row r="3118" spans="1:25" s="148" customFormat="1" ht="13.9" customHeight="1">
      <c r="A3118" s="137">
        <v>3972</v>
      </c>
      <c r="B3118" s="138" t="s">
        <v>4205</v>
      </c>
      <c r="C3118" s="138" t="s">
        <v>4210</v>
      </c>
      <c r="D3118" s="138"/>
      <c r="E3118" s="2"/>
      <c r="F3118" s="2" t="s">
        <v>284</v>
      </c>
      <c r="G3118" s="2" t="s">
        <v>4220</v>
      </c>
      <c r="H3118" s="2"/>
      <c r="I3118" s="139" t="s">
        <v>247</v>
      </c>
      <c r="J3118" s="139" t="s">
        <v>56</v>
      </c>
      <c r="K3118" s="139" t="s">
        <v>248</v>
      </c>
      <c r="L3118" s="139" t="s">
        <v>4218</v>
      </c>
      <c r="M3118" s="140" t="s">
        <v>8160</v>
      </c>
      <c r="N3118" s="141">
        <v>20.37</v>
      </c>
      <c r="O3118" s="142">
        <f t="shared" si="240"/>
        <v>200</v>
      </c>
      <c r="P3118" s="2">
        <v>200</v>
      </c>
      <c r="Q3118" s="2"/>
      <c r="R3118" s="143" t="e">
        <f t="shared" si="241"/>
        <v>#DIV/0!</v>
      </c>
      <c r="S3118" s="143">
        <f t="shared" si="242"/>
        <v>0</v>
      </c>
      <c r="T3118" s="144">
        <f>IF(P3118="nio",0,IF(P3118&gt;0,VLOOKUP(K3118,'3-Productie normen'!A:W,VLOOKUP(P3118,'3-Productie normen'!$B$37:$C$59,2,FALSE),FALSE)))/VLOOKUP(B3118,'2-Kosten per locatie'!$A$11:$C$31,3,FALSE)</f>
        <v>0</v>
      </c>
      <c r="U3118" s="144">
        <f t="shared" si="243"/>
        <v>0</v>
      </c>
      <c r="V3118" s="145" t="str">
        <f>VLOOKUP(K3118,'3-Productie normen'!A:AG,29,FALSE)</f>
        <v>V</v>
      </c>
      <c r="W3118" s="145"/>
      <c r="X3118" s="146"/>
      <c r="Y3118" s="147">
        <f t="shared" si="244"/>
        <v>4074</v>
      </c>
    </row>
    <row r="3119" spans="1:25" s="148" customFormat="1" ht="13.9" customHeight="1">
      <c r="A3119" s="137">
        <v>3973</v>
      </c>
      <c r="B3119" s="138" t="s">
        <v>4205</v>
      </c>
      <c r="C3119" s="138" t="s">
        <v>4210</v>
      </c>
      <c r="D3119" s="138"/>
      <c r="E3119" s="2"/>
      <c r="F3119" s="2" t="s">
        <v>284</v>
      </c>
      <c r="G3119" s="2" t="s">
        <v>4221</v>
      </c>
      <c r="H3119" s="2"/>
      <c r="I3119" s="139" t="s">
        <v>247</v>
      </c>
      <c r="J3119" s="139" t="s">
        <v>57</v>
      </c>
      <c r="K3119" s="139" t="s">
        <v>57</v>
      </c>
      <c r="L3119" s="139" t="s">
        <v>246</v>
      </c>
      <c r="M3119" s="140"/>
      <c r="N3119" s="141">
        <v>1.59</v>
      </c>
      <c r="O3119" s="142">
        <f t="shared" si="240"/>
        <v>200</v>
      </c>
      <c r="P3119" s="2">
        <v>200</v>
      </c>
      <c r="Q3119" s="2"/>
      <c r="R3119" s="143" t="e">
        <f t="shared" si="241"/>
        <v>#DIV/0!</v>
      </c>
      <c r="S3119" s="143">
        <f t="shared" si="242"/>
        <v>0</v>
      </c>
      <c r="T3119" s="144">
        <f>IF(P3119="nio",0,IF(P3119&gt;0,VLOOKUP(K3119,'3-Productie normen'!A:W,VLOOKUP(P3119,'3-Productie normen'!$B$37:$C$59,2,FALSE),FALSE)))/VLOOKUP(B3119,'2-Kosten per locatie'!$A$11:$C$31,3,FALSE)</f>
        <v>0</v>
      </c>
      <c r="U3119" s="144">
        <f t="shared" si="243"/>
        <v>0</v>
      </c>
      <c r="V3119" s="145" t="str">
        <f>VLOOKUP(K3119,'3-Productie normen'!A:AG,29,FALSE)</f>
        <v>V</v>
      </c>
      <c r="W3119" s="145"/>
      <c r="X3119" s="146"/>
      <c r="Y3119" s="147">
        <f t="shared" si="244"/>
        <v>318</v>
      </c>
    </row>
    <row r="3120" spans="1:25" s="148" customFormat="1" ht="13.9" customHeight="1">
      <c r="A3120" s="137">
        <v>3974</v>
      </c>
      <c r="B3120" s="138" t="s">
        <v>4205</v>
      </c>
      <c r="C3120" s="138" t="s">
        <v>4210</v>
      </c>
      <c r="D3120" s="138"/>
      <c r="E3120" s="2"/>
      <c r="F3120" s="2" t="s">
        <v>284</v>
      </c>
      <c r="G3120" s="2" t="s">
        <v>4222</v>
      </c>
      <c r="H3120" s="2"/>
      <c r="I3120" s="139" t="s">
        <v>247</v>
      </c>
      <c r="J3120" s="139" t="s">
        <v>56</v>
      </c>
      <c r="K3120" s="139" t="s">
        <v>248</v>
      </c>
      <c r="L3120" s="139" t="s">
        <v>4218</v>
      </c>
      <c r="M3120" s="140" t="s">
        <v>8160</v>
      </c>
      <c r="N3120" s="141">
        <v>19.850000000000001</v>
      </c>
      <c r="O3120" s="142">
        <f t="shared" si="240"/>
        <v>200</v>
      </c>
      <c r="P3120" s="2">
        <v>200</v>
      </c>
      <c r="Q3120" s="2"/>
      <c r="R3120" s="143" t="e">
        <f t="shared" si="241"/>
        <v>#DIV/0!</v>
      </c>
      <c r="S3120" s="143">
        <f t="shared" si="242"/>
        <v>0</v>
      </c>
      <c r="T3120" s="144">
        <f>IF(P3120="nio",0,IF(P3120&gt;0,VLOOKUP(K3120,'3-Productie normen'!A:W,VLOOKUP(P3120,'3-Productie normen'!$B$37:$C$59,2,FALSE),FALSE)))/VLOOKUP(B3120,'2-Kosten per locatie'!$A$11:$C$31,3,FALSE)</f>
        <v>0</v>
      </c>
      <c r="U3120" s="144">
        <f t="shared" si="243"/>
        <v>0</v>
      </c>
      <c r="V3120" s="145" t="str">
        <f>VLOOKUP(K3120,'3-Productie normen'!A:AG,29,FALSE)</f>
        <v>V</v>
      </c>
      <c r="W3120" s="145"/>
      <c r="X3120" s="146"/>
      <c r="Y3120" s="147">
        <f t="shared" si="244"/>
        <v>3970.0000000000005</v>
      </c>
    </row>
    <row r="3121" spans="1:25" s="148" customFormat="1" ht="13.9" customHeight="1">
      <c r="A3121" s="137">
        <v>3975</v>
      </c>
      <c r="B3121" s="138" t="s">
        <v>4205</v>
      </c>
      <c r="C3121" s="138" t="s">
        <v>4210</v>
      </c>
      <c r="D3121" s="138"/>
      <c r="E3121" s="2"/>
      <c r="F3121" s="2" t="s">
        <v>284</v>
      </c>
      <c r="G3121" s="2" t="s">
        <v>4223</v>
      </c>
      <c r="H3121" s="2"/>
      <c r="I3121" s="139" t="s">
        <v>247</v>
      </c>
      <c r="J3121" s="139" t="s">
        <v>56</v>
      </c>
      <c r="K3121" s="139" t="s">
        <v>248</v>
      </c>
      <c r="L3121" s="139" t="s">
        <v>249</v>
      </c>
      <c r="M3121" s="140"/>
      <c r="N3121" s="141">
        <v>42.6</v>
      </c>
      <c r="O3121" s="142">
        <f t="shared" si="240"/>
        <v>200</v>
      </c>
      <c r="P3121" s="2">
        <v>200</v>
      </c>
      <c r="Q3121" s="2"/>
      <c r="R3121" s="143" t="e">
        <f t="shared" si="241"/>
        <v>#DIV/0!</v>
      </c>
      <c r="S3121" s="143">
        <f t="shared" si="242"/>
        <v>0</v>
      </c>
      <c r="T3121" s="144">
        <f>IF(P3121="nio",0,IF(P3121&gt;0,VLOOKUP(K3121,'3-Productie normen'!A:W,VLOOKUP(P3121,'3-Productie normen'!$B$37:$C$59,2,FALSE),FALSE)))/VLOOKUP(B3121,'2-Kosten per locatie'!$A$11:$C$31,3,FALSE)</f>
        <v>0</v>
      </c>
      <c r="U3121" s="144">
        <f t="shared" si="243"/>
        <v>0</v>
      </c>
      <c r="V3121" s="145" t="str">
        <f>VLOOKUP(K3121,'3-Productie normen'!A:AG,29,FALSE)</f>
        <v>V</v>
      </c>
      <c r="W3121" s="145"/>
      <c r="X3121" s="146"/>
      <c r="Y3121" s="147">
        <f t="shared" si="244"/>
        <v>8520</v>
      </c>
    </row>
    <row r="3122" spans="1:25" s="148" customFormat="1" ht="13.9" customHeight="1">
      <c r="A3122" s="137">
        <v>3976</v>
      </c>
      <c r="B3122" s="138" t="s">
        <v>4205</v>
      </c>
      <c r="C3122" s="138" t="s">
        <v>4210</v>
      </c>
      <c r="D3122" s="138"/>
      <c r="E3122" s="2"/>
      <c r="F3122" s="2" t="s">
        <v>284</v>
      </c>
      <c r="G3122" s="2" t="s">
        <v>4224</v>
      </c>
      <c r="H3122" s="2"/>
      <c r="I3122" s="139" t="s">
        <v>247</v>
      </c>
      <c r="J3122" s="139" t="s">
        <v>56</v>
      </c>
      <c r="K3122" s="139" t="s">
        <v>248</v>
      </c>
      <c r="L3122" s="139" t="s">
        <v>4218</v>
      </c>
      <c r="M3122" s="140" t="s">
        <v>8160</v>
      </c>
      <c r="N3122" s="141">
        <v>81.33</v>
      </c>
      <c r="O3122" s="142">
        <f t="shared" si="240"/>
        <v>200</v>
      </c>
      <c r="P3122" s="2">
        <v>200</v>
      </c>
      <c r="Q3122" s="2"/>
      <c r="R3122" s="143" t="e">
        <f t="shared" si="241"/>
        <v>#DIV/0!</v>
      </c>
      <c r="S3122" s="143">
        <f t="shared" si="242"/>
        <v>0</v>
      </c>
      <c r="T3122" s="144">
        <f>IF(P3122="nio",0,IF(P3122&gt;0,VLOOKUP(K3122,'3-Productie normen'!A:W,VLOOKUP(P3122,'3-Productie normen'!$B$37:$C$59,2,FALSE),FALSE)))/VLOOKUP(B3122,'2-Kosten per locatie'!$A$11:$C$31,3,FALSE)</f>
        <v>0</v>
      </c>
      <c r="U3122" s="144">
        <f t="shared" si="243"/>
        <v>0</v>
      </c>
      <c r="V3122" s="145" t="str">
        <f>VLOOKUP(K3122,'3-Productie normen'!A:AG,29,FALSE)</f>
        <v>V</v>
      </c>
      <c r="W3122" s="145"/>
      <c r="X3122" s="146"/>
      <c r="Y3122" s="147">
        <f t="shared" si="244"/>
        <v>16266</v>
      </c>
    </row>
    <row r="3123" spans="1:25" s="148" customFormat="1" ht="13.9" customHeight="1">
      <c r="A3123" s="137">
        <v>3977</v>
      </c>
      <c r="B3123" s="138" t="s">
        <v>4205</v>
      </c>
      <c r="C3123" s="138" t="s">
        <v>4210</v>
      </c>
      <c r="D3123" s="138"/>
      <c r="E3123" s="2"/>
      <c r="F3123" s="2" t="s">
        <v>284</v>
      </c>
      <c r="G3123" s="2" t="s">
        <v>4225</v>
      </c>
      <c r="H3123" s="2"/>
      <c r="I3123" s="139" t="s">
        <v>252</v>
      </c>
      <c r="J3123" s="139" t="s">
        <v>253</v>
      </c>
      <c r="K3123" s="139" t="s">
        <v>4571</v>
      </c>
      <c r="L3123" s="139" t="s">
        <v>298</v>
      </c>
      <c r="M3123" s="140" t="s">
        <v>8160</v>
      </c>
      <c r="N3123" s="141">
        <v>70.17</v>
      </c>
      <c r="O3123" s="142">
        <f t="shared" si="240"/>
        <v>200</v>
      </c>
      <c r="P3123" s="2">
        <v>200</v>
      </c>
      <c r="Q3123" s="2"/>
      <c r="R3123" s="143" t="e">
        <f t="shared" si="241"/>
        <v>#DIV/0!</v>
      </c>
      <c r="S3123" s="143">
        <f t="shared" si="242"/>
        <v>0</v>
      </c>
      <c r="T3123" s="144">
        <f>IF(P3123="nio",0,IF(P3123&gt;0,VLOOKUP(K3123,'3-Productie normen'!A:W,VLOOKUP(P3123,'3-Productie normen'!$B$37:$C$59,2,FALSE),FALSE)))/VLOOKUP(B3123,'2-Kosten per locatie'!$A$11:$C$31,3,FALSE)</f>
        <v>0</v>
      </c>
      <c r="U3123" s="144">
        <f t="shared" si="243"/>
        <v>0</v>
      </c>
      <c r="V3123" s="145" t="str">
        <f>VLOOKUP(K3123,'3-Productie normen'!A:AG,29,FALSE)</f>
        <v>V</v>
      </c>
      <c r="W3123" s="145"/>
      <c r="X3123" s="146"/>
      <c r="Y3123" s="147">
        <f t="shared" si="244"/>
        <v>14034</v>
      </c>
    </row>
    <row r="3124" spans="1:25" s="148" customFormat="1" ht="13.9" customHeight="1">
      <c r="A3124" s="137">
        <v>3978</v>
      </c>
      <c r="B3124" s="138" t="s">
        <v>4205</v>
      </c>
      <c r="C3124" s="138" t="s">
        <v>4210</v>
      </c>
      <c r="D3124" s="138"/>
      <c r="E3124" s="2"/>
      <c r="F3124" s="2" t="s">
        <v>284</v>
      </c>
      <c r="G3124" s="2" t="s">
        <v>4226</v>
      </c>
      <c r="H3124" s="2"/>
      <c r="I3124" s="139" t="s">
        <v>252</v>
      </c>
      <c r="J3124" s="139" t="s">
        <v>253</v>
      </c>
      <c r="K3124" s="139" t="s">
        <v>4571</v>
      </c>
      <c r="L3124" s="139" t="s">
        <v>1421</v>
      </c>
      <c r="M3124" s="140"/>
      <c r="N3124" s="141">
        <v>8.2899999999999991</v>
      </c>
      <c r="O3124" s="142">
        <f t="shared" ref="O3124:O3187" si="245">SUM(P3124:Q3124)</f>
        <v>200</v>
      </c>
      <c r="P3124" s="2">
        <v>200</v>
      </c>
      <c r="Q3124" s="2"/>
      <c r="R3124" s="143" t="e">
        <f t="shared" ref="R3124:R3187" si="246">IF(P3124="nio",0,IF(P3124&gt;0,P3124*N3124/T3124,0))</f>
        <v>#DIV/0!</v>
      </c>
      <c r="S3124" s="143">
        <f t="shared" ref="S3124:S3187" si="247">IF(Q3124&gt;0,Q3124*N3124/U3124,0)</f>
        <v>0</v>
      </c>
      <c r="T3124" s="144">
        <f>IF(P3124="nio",0,IF(P3124&gt;0,VLOOKUP(K3124,'3-Productie normen'!A:W,VLOOKUP(P3124,'3-Productie normen'!$B$37:$C$59,2,FALSE),FALSE)))/VLOOKUP(B3124,'2-Kosten per locatie'!$A$11:$C$31,3,FALSE)</f>
        <v>0</v>
      </c>
      <c r="U3124" s="144">
        <f t="shared" ref="U3124:U3187" si="248">IF(Q3124&gt;0,T3124*$U$8,0)</f>
        <v>0</v>
      </c>
      <c r="V3124" s="145" t="str">
        <f>VLOOKUP(K3124,'3-Productie normen'!A:AG,29,FALSE)</f>
        <v>V</v>
      </c>
      <c r="W3124" s="145"/>
      <c r="X3124" s="146"/>
      <c r="Y3124" s="147">
        <f t="shared" ref="Y3124:Y3187" si="249">O3124*N3124</f>
        <v>1657.9999999999998</v>
      </c>
    </row>
    <row r="3125" spans="1:25" s="148" customFormat="1" ht="13.9" customHeight="1">
      <c r="A3125" s="137">
        <v>3979</v>
      </c>
      <c r="B3125" s="138" t="s">
        <v>4205</v>
      </c>
      <c r="C3125" s="138" t="s">
        <v>4210</v>
      </c>
      <c r="D3125" s="138"/>
      <c r="E3125" s="2"/>
      <c r="F3125" s="2" t="s">
        <v>284</v>
      </c>
      <c r="G3125" s="2" t="s">
        <v>4227</v>
      </c>
      <c r="H3125" s="2" t="s">
        <v>4228</v>
      </c>
      <c r="I3125" s="139" t="s">
        <v>252</v>
      </c>
      <c r="J3125" s="139" t="s">
        <v>55</v>
      </c>
      <c r="K3125" s="139" t="s">
        <v>259</v>
      </c>
      <c r="L3125" s="139" t="s">
        <v>1421</v>
      </c>
      <c r="M3125" s="140"/>
      <c r="N3125" s="141">
        <v>12.7</v>
      </c>
      <c r="O3125" s="142">
        <f t="shared" si="245"/>
        <v>0</v>
      </c>
      <c r="P3125" s="2" t="s">
        <v>477</v>
      </c>
      <c r="Q3125" s="2"/>
      <c r="R3125" s="143">
        <f t="shared" si="246"/>
        <v>0</v>
      </c>
      <c r="S3125" s="143">
        <f t="shared" si="247"/>
        <v>0</v>
      </c>
      <c r="T3125" s="144">
        <f>IF(P3125="nio",0,IF(P3125&gt;0,VLOOKUP(K3125,'3-Productie normen'!A:W,VLOOKUP(P3125,'3-Productie normen'!$B$37:$C$59,2,FALSE),FALSE)))/VLOOKUP(B3125,'2-Kosten per locatie'!$A$11:$C$31,3,FALSE)</f>
        <v>0</v>
      </c>
      <c r="U3125" s="144">
        <f t="shared" si="248"/>
        <v>0</v>
      </c>
      <c r="V3125" s="145">
        <f>VLOOKUP(K3125,'3-Productie normen'!A:AG,29,FALSE)</f>
        <v>0</v>
      </c>
      <c r="W3125" s="145" t="s">
        <v>4566</v>
      </c>
      <c r="X3125" s="146"/>
      <c r="Y3125" s="147">
        <f t="shared" si="249"/>
        <v>0</v>
      </c>
    </row>
    <row r="3126" spans="1:25" s="148" customFormat="1" ht="13.9" customHeight="1">
      <c r="A3126" s="137">
        <v>3980</v>
      </c>
      <c r="B3126" s="138" t="s">
        <v>4205</v>
      </c>
      <c r="C3126" s="138" t="s">
        <v>4210</v>
      </c>
      <c r="D3126" s="138"/>
      <c r="E3126" s="2"/>
      <c r="F3126" s="2" t="s">
        <v>284</v>
      </c>
      <c r="G3126" s="2" t="s">
        <v>4229</v>
      </c>
      <c r="H3126" s="2"/>
      <c r="I3126" s="139" t="s">
        <v>252</v>
      </c>
      <c r="J3126" s="139" t="s">
        <v>253</v>
      </c>
      <c r="K3126" s="139" t="s">
        <v>4571</v>
      </c>
      <c r="L3126" s="139" t="s">
        <v>1421</v>
      </c>
      <c r="M3126" s="140"/>
      <c r="N3126" s="141">
        <v>22.17</v>
      </c>
      <c r="O3126" s="142">
        <f t="shared" si="245"/>
        <v>200</v>
      </c>
      <c r="P3126" s="2">
        <v>200</v>
      </c>
      <c r="Q3126" s="2"/>
      <c r="R3126" s="143" t="e">
        <f t="shared" si="246"/>
        <v>#DIV/0!</v>
      </c>
      <c r="S3126" s="143">
        <f t="shared" si="247"/>
        <v>0</v>
      </c>
      <c r="T3126" s="144">
        <f>IF(P3126="nio",0,IF(P3126&gt;0,VLOOKUP(K3126,'3-Productie normen'!A:W,VLOOKUP(P3126,'3-Productie normen'!$B$37:$C$59,2,FALSE),FALSE)))/VLOOKUP(B3126,'2-Kosten per locatie'!$A$11:$C$31,3,FALSE)</f>
        <v>0</v>
      </c>
      <c r="U3126" s="144">
        <f t="shared" si="248"/>
        <v>0</v>
      </c>
      <c r="V3126" s="145" t="str">
        <f>VLOOKUP(K3126,'3-Productie normen'!A:AG,29,FALSE)</f>
        <v>V</v>
      </c>
      <c r="W3126" s="145"/>
      <c r="X3126" s="146"/>
      <c r="Y3126" s="147">
        <f t="shared" si="249"/>
        <v>4434</v>
      </c>
    </row>
    <row r="3127" spans="1:25" s="148" customFormat="1" ht="13.9" customHeight="1">
      <c r="A3127" s="137">
        <v>3981</v>
      </c>
      <c r="B3127" s="138" t="s">
        <v>4205</v>
      </c>
      <c r="C3127" s="138" t="s">
        <v>4210</v>
      </c>
      <c r="D3127" s="138"/>
      <c r="E3127" s="2"/>
      <c r="F3127" s="2" t="s">
        <v>284</v>
      </c>
      <c r="G3127" s="2" t="s">
        <v>4230</v>
      </c>
      <c r="H3127" s="2"/>
      <c r="I3127" s="139" t="s">
        <v>257</v>
      </c>
      <c r="J3127" s="139" t="s">
        <v>495</v>
      </c>
      <c r="K3127" s="139" t="s">
        <v>259</v>
      </c>
      <c r="L3127" s="139" t="s">
        <v>246</v>
      </c>
      <c r="M3127" s="140"/>
      <c r="N3127" s="141">
        <v>3.26</v>
      </c>
      <c r="O3127" s="142">
        <f t="shared" si="245"/>
        <v>0</v>
      </c>
      <c r="P3127" s="2" t="s">
        <v>477</v>
      </c>
      <c r="Q3127" s="2"/>
      <c r="R3127" s="143">
        <f t="shared" si="246"/>
        <v>0</v>
      </c>
      <c r="S3127" s="143">
        <f t="shared" si="247"/>
        <v>0</v>
      </c>
      <c r="T3127" s="144">
        <f>IF(P3127="nio",0,IF(P3127&gt;0,VLOOKUP(K3127,'3-Productie normen'!A:W,VLOOKUP(P3127,'3-Productie normen'!$B$37:$C$59,2,FALSE),FALSE)))/VLOOKUP(B3127,'2-Kosten per locatie'!$A$11:$C$31,3,FALSE)</f>
        <v>0</v>
      </c>
      <c r="U3127" s="144">
        <f t="shared" si="248"/>
        <v>0</v>
      </c>
      <c r="V3127" s="145">
        <f>VLOOKUP(K3127,'3-Productie normen'!A:AG,29,FALSE)</f>
        <v>0</v>
      </c>
      <c r="W3127" s="145"/>
      <c r="X3127" s="146"/>
      <c r="Y3127" s="147">
        <f t="shared" si="249"/>
        <v>0</v>
      </c>
    </row>
    <row r="3128" spans="1:25" s="148" customFormat="1" ht="13.9" customHeight="1">
      <c r="A3128" s="137">
        <v>3982</v>
      </c>
      <c r="B3128" s="138" t="s">
        <v>4205</v>
      </c>
      <c r="C3128" s="138" t="s">
        <v>4210</v>
      </c>
      <c r="D3128" s="138"/>
      <c r="E3128" s="2"/>
      <c r="F3128" s="2" t="s">
        <v>284</v>
      </c>
      <c r="G3128" s="2" t="s">
        <v>4231</v>
      </c>
      <c r="H3128" s="2"/>
      <c r="I3128" s="139" t="s">
        <v>46</v>
      </c>
      <c r="J3128" s="139" t="s">
        <v>313</v>
      </c>
      <c r="K3128" s="139" t="s">
        <v>259</v>
      </c>
      <c r="L3128" s="139" t="s">
        <v>1500</v>
      </c>
      <c r="M3128" s="140"/>
      <c r="N3128" s="141">
        <v>1.59</v>
      </c>
      <c r="O3128" s="142">
        <f t="shared" si="245"/>
        <v>0</v>
      </c>
      <c r="P3128" s="2" t="s">
        <v>477</v>
      </c>
      <c r="Q3128" s="2"/>
      <c r="R3128" s="143">
        <f t="shared" si="246"/>
        <v>0</v>
      </c>
      <c r="S3128" s="143">
        <f t="shared" si="247"/>
        <v>0</v>
      </c>
      <c r="T3128" s="144">
        <f>IF(P3128="nio",0,IF(P3128&gt;0,VLOOKUP(K3128,'3-Productie normen'!A:W,VLOOKUP(P3128,'3-Productie normen'!$B$37:$C$59,2,FALSE),FALSE)))/VLOOKUP(B3128,'2-Kosten per locatie'!$A$11:$C$31,3,FALSE)</f>
        <v>0</v>
      </c>
      <c r="U3128" s="144">
        <f t="shared" si="248"/>
        <v>0</v>
      </c>
      <c r="V3128" s="145">
        <f>VLOOKUP(K3128,'3-Productie normen'!A:AG,29,FALSE)</f>
        <v>0</v>
      </c>
      <c r="W3128" s="145"/>
      <c r="X3128" s="146"/>
      <c r="Y3128" s="147">
        <f t="shared" si="249"/>
        <v>0</v>
      </c>
    </row>
    <row r="3129" spans="1:25" s="148" customFormat="1" ht="13.9" customHeight="1">
      <c r="A3129" s="137">
        <v>3983</v>
      </c>
      <c r="B3129" s="138" t="s">
        <v>4205</v>
      </c>
      <c r="C3129" s="138" t="s">
        <v>4210</v>
      </c>
      <c r="D3129" s="138"/>
      <c r="E3129" s="2"/>
      <c r="F3129" s="2" t="s">
        <v>284</v>
      </c>
      <c r="G3129" s="2" t="s">
        <v>4232</v>
      </c>
      <c r="H3129" s="2"/>
      <c r="I3129" s="139" t="s">
        <v>46</v>
      </c>
      <c r="J3129" s="139" t="s">
        <v>313</v>
      </c>
      <c r="K3129" s="139" t="s">
        <v>259</v>
      </c>
      <c r="L3129" s="139" t="s">
        <v>1421</v>
      </c>
      <c r="M3129" s="140"/>
      <c r="N3129" s="141">
        <v>2.79</v>
      </c>
      <c r="O3129" s="142">
        <f t="shared" si="245"/>
        <v>0</v>
      </c>
      <c r="P3129" s="2" t="s">
        <v>477</v>
      </c>
      <c r="Q3129" s="2"/>
      <c r="R3129" s="143">
        <f t="shared" si="246"/>
        <v>0</v>
      </c>
      <c r="S3129" s="143">
        <f t="shared" si="247"/>
        <v>0</v>
      </c>
      <c r="T3129" s="144">
        <f>IF(P3129="nio",0,IF(P3129&gt;0,VLOOKUP(K3129,'3-Productie normen'!A:W,VLOOKUP(P3129,'3-Productie normen'!$B$37:$C$59,2,FALSE),FALSE)))/VLOOKUP(B3129,'2-Kosten per locatie'!$A$11:$C$31,3,FALSE)</f>
        <v>0</v>
      </c>
      <c r="U3129" s="144">
        <f t="shared" si="248"/>
        <v>0</v>
      </c>
      <c r="V3129" s="145">
        <f>VLOOKUP(K3129,'3-Productie normen'!A:AG,29,FALSE)</f>
        <v>0</v>
      </c>
      <c r="W3129" s="145"/>
      <c r="X3129" s="146"/>
      <c r="Y3129" s="147">
        <f t="shared" si="249"/>
        <v>0</v>
      </c>
    </row>
    <row r="3130" spans="1:25" s="148" customFormat="1" ht="13.9" customHeight="1">
      <c r="A3130" s="137">
        <v>3984</v>
      </c>
      <c r="B3130" s="138" t="s">
        <v>4205</v>
      </c>
      <c r="C3130" s="138" t="s">
        <v>4210</v>
      </c>
      <c r="D3130" s="138"/>
      <c r="E3130" s="2"/>
      <c r="F3130" s="2" t="s">
        <v>284</v>
      </c>
      <c r="G3130" s="2" t="s">
        <v>4233</v>
      </c>
      <c r="H3130" s="2" t="s">
        <v>4234</v>
      </c>
      <c r="I3130" s="139" t="s">
        <v>257</v>
      </c>
      <c r="J3130" s="139" t="s">
        <v>1418</v>
      </c>
      <c r="K3130" s="139" t="s">
        <v>259</v>
      </c>
      <c r="L3130" s="139" t="s">
        <v>249</v>
      </c>
      <c r="M3130" s="140"/>
      <c r="N3130" s="141">
        <v>23.7</v>
      </c>
      <c r="O3130" s="142">
        <f t="shared" si="245"/>
        <v>0</v>
      </c>
      <c r="P3130" s="2" t="s">
        <v>477</v>
      </c>
      <c r="Q3130" s="2"/>
      <c r="R3130" s="143">
        <f t="shared" si="246"/>
        <v>0</v>
      </c>
      <c r="S3130" s="143">
        <f t="shared" si="247"/>
        <v>0</v>
      </c>
      <c r="T3130" s="144">
        <f>IF(P3130="nio",0,IF(P3130&gt;0,VLOOKUP(K3130,'3-Productie normen'!A:W,VLOOKUP(P3130,'3-Productie normen'!$B$37:$C$59,2,FALSE),FALSE)))/VLOOKUP(B3130,'2-Kosten per locatie'!$A$11:$C$31,3,FALSE)</f>
        <v>0</v>
      </c>
      <c r="U3130" s="144">
        <f t="shared" si="248"/>
        <v>0</v>
      </c>
      <c r="V3130" s="145">
        <f>VLOOKUP(K3130,'3-Productie normen'!A:AG,29,FALSE)</f>
        <v>0</v>
      </c>
      <c r="W3130" s="145"/>
      <c r="X3130" s="146"/>
      <c r="Y3130" s="147">
        <f t="shared" si="249"/>
        <v>0</v>
      </c>
    </row>
    <row r="3131" spans="1:25" s="148" customFormat="1" ht="13.9" customHeight="1">
      <c r="A3131" s="137">
        <v>3985</v>
      </c>
      <c r="B3131" s="138" t="s">
        <v>4205</v>
      </c>
      <c r="C3131" s="138" t="s">
        <v>4210</v>
      </c>
      <c r="D3131" s="138"/>
      <c r="E3131" s="2"/>
      <c r="F3131" s="2" t="s">
        <v>284</v>
      </c>
      <c r="G3131" s="2" t="s">
        <v>4235</v>
      </c>
      <c r="H3131" s="2"/>
      <c r="I3131" s="139" t="s">
        <v>272</v>
      </c>
      <c r="J3131" s="139" t="s">
        <v>303</v>
      </c>
      <c r="K3131" s="139" t="s">
        <v>259</v>
      </c>
      <c r="L3131" s="139" t="s">
        <v>298</v>
      </c>
      <c r="M3131" s="140"/>
      <c r="N3131" s="141">
        <v>6.31</v>
      </c>
      <c r="O3131" s="142">
        <f t="shared" si="245"/>
        <v>0</v>
      </c>
      <c r="P3131" s="2" t="s">
        <v>477</v>
      </c>
      <c r="Q3131" s="2"/>
      <c r="R3131" s="143">
        <f t="shared" si="246"/>
        <v>0</v>
      </c>
      <c r="S3131" s="143">
        <f t="shared" si="247"/>
        <v>0</v>
      </c>
      <c r="T3131" s="144">
        <f>IF(P3131="nio",0,IF(P3131&gt;0,VLOOKUP(K3131,'3-Productie normen'!A:W,VLOOKUP(P3131,'3-Productie normen'!$B$37:$C$59,2,FALSE),FALSE)))/VLOOKUP(B3131,'2-Kosten per locatie'!$A$11:$C$31,3,FALSE)</f>
        <v>0</v>
      </c>
      <c r="U3131" s="144">
        <f t="shared" si="248"/>
        <v>0</v>
      </c>
      <c r="V3131" s="145">
        <f>VLOOKUP(K3131,'3-Productie normen'!A:AG,29,FALSE)</f>
        <v>0</v>
      </c>
      <c r="W3131" s="145" t="s">
        <v>4566</v>
      </c>
      <c r="X3131" s="146"/>
      <c r="Y3131" s="147">
        <f t="shared" si="249"/>
        <v>0</v>
      </c>
    </row>
    <row r="3132" spans="1:25" s="148" customFormat="1" ht="13.9" customHeight="1">
      <c r="A3132" s="137">
        <v>3986</v>
      </c>
      <c r="B3132" s="138" t="s">
        <v>4205</v>
      </c>
      <c r="C3132" s="138" t="s">
        <v>4210</v>
      </c>
      <c r="D3132" s="138"/>
      <c r="E3132" s="2"/>
      <c r="F3132" s="2" t="s">
        <v>284</v>
      </c>
      <c r="G3132" s="2" t="s">
        <v>4236</v>
      </c>
      <c r="H3132" s="2"/>
      <c r="I3132" s="139" t="s">
        <v>257</v>
      </c>
      <c r="J3132" s="139" t="s">
        <v>495</v>
      </c>
      <c r="K3132" s="139" t="s">
        <v>259</v>
      </c>
      <c r="L3132" s="139" t="s">
        <v>246</v>
      </c>
      <c r="M3132" s="140"/>
      <c r="N3132" s="141">
        <v>2.63</v>
      </c>
      <c r="O3132" s="142">
        <f t="shared" si="245"/>
        <v>0</v>
      </c>
      <c r="P3132" s="2" t="s">
        <v>477</v>
      </c>
      <c r="Q3132" s="2"/>
      <c r="R3132" s="143">
        <f t="shared" si="246"/>
        <v>0</v>
      </c>
      <c r="S3132" s="143">
        <f t="shared" si="247"/>
        <v>0</v>
      </c>
      <c r="T3132" s="144">
        <f>IF(P3132="nio",0,IF(P3132&gt;0,VLOOKUP(K3132,'3-Productie normen'!A:W,VLOOKUP(P3132,'3-Productie normen'!$B$37:$C$59,2,FALSE),FALSE)))/VLOOKUP(B3132,'2-Kosten per locatie'!$A$11:$C$31,3,FALSE)</f>
        <v>0</v>
      </c>
      <c r="U3132" s="144">
        <f t="shared" si="248"/>
        <v>0</v>
      </c>
      <c r="V3132" s="145">
        <f>VLOOKUP(K3132,'3-Productie normen'!A:AG,29,FALSE)</f>
        <v>0</v>
      </c>
      <c r="W3132" s="145"/>
      <c r="X3132" s="146"/>
      <c r="Y3132" s="147">
        <f t="shared" si="249"/>
        <v>0</v>
      </c>
    </row>
    <row r="3133" spans="1:25" s="148" customFormat="1" ht="13.9" customHeight="1">
      <c r="A3133" s="137">
        <v>3987</v>
      </c>
      <c r="B3133" s="138" t="s">
        <v>4205</v>
      </c>
      <c r="C3133" s="138" t="s">
        <v>4210</v>
      </c>
      <c r="D3133" s="138"/>
      <c r="E3133" s="2"/>
      <c r="F3133" s="2" t="s">
        <v>284</v>
      </c>
      <c r="G3133" s="2" t="s">
        <v>4237</v>
      </c>
      <c r="H3133" s="2"/>
      <c r="I3133" s="139" t="s">
        <v>257</v>
      </c>
      <c r="J3133" s="139" t="s">
        <v>258</v>
      </c>
      <c r="K3133" s="139" t="s">
        <v>259</v>
      </c>
      <c r="L3133" s="139" t="s">
        <v>246</v>
      </c>
      <c r="M3133" s="140"/>
      <c r="N3133" s="141">
        <v>5.65</v>
      </c>
      <c r="O3133" s="142">
        <f t="shared" si="245"/>
        <v>0</v>
      </c>
      <c r="P3133" s="2" t="s">
        <v>477</v>
      </c>
      <c r="Q3133" s="2"/>
      <c r="R3133" s="143">
        <f t="shared" si="246"/>
        <v>0</v>
      </c>
      <c r="S3133" s="143">
        <f t="shared" si="247"/>
        <v>0</v>
      </c>
      <c r="T3133" s="144">
        <f>IF(P3133="nio",0,IF(P3133&gt;0,VLOOKUP(K3133,'3-Productie normen'!A:W,VLOOKUP(P3133,'3-Productie normen'!$B$37:$C$59,2,FALSE),FALSE)))/VLOOKUP(B3133,'2-Kosten per locatie'!$A$11:$C$31,3,FALSE)</f>
        <v>0</v>
      </c>
      <c r="U3133" s="144">
        <f t="shared" si="248"/>
        <v>0</v>
      </c>
      <c r="V3133" s="145">
        <f>VLOOKUP(K3133,'3-Productie normen'!A:AG,29,FALSE)</f>
        <v>0</v>
      </c>
      <c r="W3133" s="145"/>
      <c r="X3133" s="146"/>
      <c r="Y3133" s="147">
        <f t="shared" si="249"/>
        <v>0</v>
      </c>
    </row>
    <row r="3134" spans="1:25" s="148" customFormat="1" ht="13.9" customHeight="1">
      <c r="A3134" s="137">
        <v>3988</v>
      </c>
      <c r="B3134" s="138" t="s">
        <v>4205</v>
      </c>
      <c r="C3134" s="138" t="s">
        <v>4210</v>
      </c>
      <c r="D3134" s="138"/>
      <c r="E3134" s="2"/>
      <c r="F3134" s="2" t="s">
        <v>284</v>
      </c>
      <c r="G3134" s="2" t="s">
        <v>4238</v>
      </c>
      <c r="H3134" s="2"/>
      <c r="I3134" s="139" t="s">
        <v>257</v>
      </c>
      <c r="J3134" s="139" t="s">
        <v>258</v>
      </c>
      <c r="K3134" s="139" t="s">
        <v>259</v>
      </c>
      <c r="L3134" s="139" t="s">
        <v>246</v>
      </c>
      <c r="M3134" s="140"/>
      <c r="N3134" s="141">
        <v>1.66</v>
      </c>
      <c r="O3134" s="142">
        <f t="shared" si="245"/>
        <v>0</v>
      </c>
      <c r="P3134" s="2" t="s">
        <v>477</v>
      </c>
      <c r="Q3134" s="2"/>
      <c r="R3134" s="143">
        <f t="shared" si="246"/>
        <v>0</v>
      </c>
      <c r="S3134" s="143">
        <f t="shared" si="247"/>
        <v>0</v>
      </c>
      <c r="T3134" s="144">
        <f>IF(P3134="nio",0,IF(P3134&gt;0,VLOOKUP(K3134,'3-Productie normen'!A:W,VLOOKUP(P3134,'3-Productie normen'!$B$37:$C$59,2,FALSE),FALSE)))/VLOOKUP(B3134,'2-Kosten per locatie'!$A$11:$C$31,3,FALSE)</f>
        <v>0</v>
      </c>
      <c r="U3134" s="144">
        <f t="shared" si="248"/>
        <v>0</v>
      </c>
      <c r="V3134" s="145">
        <f>VLOOKUP(K3134,'3-Productie normen'!A:AG,29,FALSE)</f>
        <v>0</v>
      </c>
      <c r="W3134" s="145"/>
      <c r="X3134" s="146"/>
      <c r="Y3134" s="147">
        <f t="shared" si="249"/>
        <v>0</v>
      </c>
    </row>
    <row r="3135" spans="1:25" s="148" customFormat="1" ht="13.9" customHeight="1">
      <c r="A3135" s="137">
        <v>3989</v>
      </c>
      <c r="B3135" s="138" t="s">
        <v>4205</v>
      </c>
      <c r="C3135" s="138" t="s">
        <v>4210</v>
      </c>
      <c r="D3135" s="138"/>
      <c r="E3135" s="2"/>
      <c r="F3135" s="2" t="s">
        <v>284</v>
      </c>
      <c r="G3135" s="2" t="s">
        <v>4239</v>
      </c>
      <c r="H3135" s="2"/>
      <c r="I3135" s="139" t="s">
        <v>257</v>
      </c>
      <c r="J3135" s="139" t="s">
        <v>258</v>
      </c>
      <c r="K3135" s="139" t="s">
        <v>259</v>
      </c>
      <c r="L3135" s="139" t="s">
        <v>246</v>
      </c>
      <c r="M3135" s="140"/>
      <c r="N3135" s="141">
        <v>23.17</v>
      </c>
      <c r="O3135" s="142">
        <f t="shared" si="245"/>
        <v>0</v>
      </c>
      <c r="P3135" s="2" t="s">
        <v>477</v>
      </c>
      <c r="Q3135" s="2"/>
      <c r="R3135" s="143">
        <f t="shared" si="246"/>
        <v>0</v>
      </c>
      <c r="S3135" s="143">
        <f t="shared" si="247"/>
        <v>0</v>
      </c>
      <c r="T3135" s="144">
        <f>IF(P3135="nio",0,IF(P3135&gt;0,VLOOKUP(K3135,'3-Productie normen'!A:W,VLOOKUP(P3135,'3-Productie normen'!$B$37:$C$59,2,FALSE),FALSE)))/VLOOKUP(B3135,'2-Kosten per locatie'!$A$11:$C$31,3,FALSE)</f>
        <v>0</v>
      </c>
      <c r="U3135" s="144">
        <f t="shared" si="248"/>
        <v>0</v>
      </c>
      <c r="V3135" s="145">
        <f>VLOOKUP(K3135,'3-Productie normen'!A:AG,29,FALSE)</f>
        <v>0</v>
      </c>
      <c r="W3135" s="145"/>
      <c r="X3135" s="146"/>
      <c r="Y3135" s="147">
        <f t="shared" si="249"/>
        <v>0</v>
      </c>
    </row>
    <row r="3136" spans="1:25" s="148" customFormat="1" ht="13.9" customHeight="1">
      <c r="A3136" s="137">
        <v>3990</v>
      </c>
      <c r="B3136" s="138" t="s">
        <v>4205</v>
      </c>
      <c r="C3136" s="138" t="s">
        <v>4210</v>
      </c>
      <c r="D3136" s="138"/>
      <c r="E3136" s="2"/>
      <c r="F3136" s="2" t="s">
        <v>284</v>
      </c>
      <c r="G3136" s="2" t="s">
        <v>4240</v>
      </c>
      <c r="H3136" s="2"/>
      <c r="I3136" s="139" t="s">
        <v>257</v>
      </c>
      <c r="J3136" s="139" t="s">
        <v>258</v>
      </c>
      <c r="K3136" s="139" t="s">
        <v>259</v>
      </c>
      <c r="L3136" s="139" t="s">
        <v>246</v>
      </c>
      <c r="M3136" s="140"/>
      <c r="N3136" s="141">
        <v>4.8600000000000003</v>
      </c>
      <c r="O3136" s="142">
        <f t="shared" si="245"/>
        <v>0</v>
      </c>
      <c r="P3136" s="2" t="s">
        <v>477</v>
      </c>
      <c r="Q3136" s="2"/>
      <c r="R3136" s="143">
        <f t="shared" si="246"/>
        <v>0</v>
      </c>
      <c r="S3136" s="143">
        <f t="shared" si="247"/>
        <v>0</v>
      </c>
      <c r="T3136" s="144">
        <f>IF(P3136="nio",0,IF(P3136&gt;0,VLOOKUP(K3136,'3-Productie normen'!A:W,VLOOKUP(P3136,'3-Productie normen'!$B$37:$C$59,2,FALSE),FALSE)))/VLOOKUP(B3136,'2-Kosten per locatie'!$A$11:$C$31,3,FALSE)</f>
        <v>0</v>
      </c>
      <c r="U3136" s="144">
        <f t="shared" si="248"/>
        <v>0</v>
      </c>
      <c r="V3136" s="145">
        <f>VLOOKUP(K3136,'3-Productie normen'!A:AG,29,FALSE)</f>
        <v>0</v>
      </c>
      <c r="W3136" s="145"/>
      <c r="X3136" s="146"/>
      <c r="Y3136" s="147">
        <f t="shared" si="249"/>
        <v>0</v>
      </c>
    </row>
    <row r="3137" spans="1:25" s="148" customFormat="1" ht="13.9" customHeight="1">
      <c r="A3137" s="137">
        <v>3991</v>
      </c>
      <c r="B3137" s="138" t="s">
        <v>4205</v>
      </c>
      <c r="C3137" s="138" t="s">
        <v>4210</v>
      </c>
      <c r="D3137" s="138"/>
      <c r="E3137" s="2"/>
      <c r="F3137" s="2" t="s">
        <v>284</v>
      </c>
      <c r="G3137" s="2" t="s">
        <v>4241</v>
      </c>
      <c r="H3137" s="2"/>
      <c r="I3137" s="139" t="s">
        <v>257</v>
      </c>
      <c r="J3137" s="139" t="s">
        <v>318</v>
      </c>
      <c r="K3137" s="139" t="s">
        <v>259</v>
      </c>
      <c r="L3137" s="139" t="s">
        <v>246</v>
      </c>
      <c r="M3137" s="140"/>
      <c r="N3137" s="141">
        <v>4.4000000000000004</v>
      </c>
      <c r="O3137" s="142">
        <f t="shared" si="245"/>
        <v>0</v>
      </c>
      <c r="P3137" s="2" t="s">
        <v>477</v>
      </c>
      <c r="Q3137" s="2"/>
      <c r="R3137" s="143">
        <f t="shared" si="246"/>
        <v>0</v>
      </c>
      <c r="S3137" s="143">
        <f t="shared" si="247"/>
        <v>0</v>
      </c>
      <c r="T3137" s="144">
        <f>IF(P3137="nio",0,IF(P3137&gt;0,VLOOKUP(K3137,'3-Productie normen'!A:W,VLOOKUP(P3137,'3-Productie normen'!$B$37:$C$59,2,FALSE),FALSE)))/VLOOKUP(B3137,'2-Kosten per locatie'!$A$11:$C$31,3,FALSE)</f>
        <v>0</v>
      </c>
      <c r="U3137" s="144">
        <f t="shared" si="248"/>
        <v>0</v>
      </c>
      <c r="V3137" s="145">
        <f>VLOOKUP(K3137,'3-Productie normen'!A:AG,29,FALSE)</f>
        <v>0</v>
      </c>
      <c r="W3137" s="145"/>
      <c r="X3137" s="146"/>
      <c r="Y3137" s="147">
        <f t="shared" si="249"/>
        <v>0</v>
      </c>
    </row>
    <row r="3138" spans="1:25" s="148" customFormat="1" ht="13.9" customHeight="1">
      <c r="A3138" s="137">
        <v>3992</v>
      </c>
      <c r="B3138" s="138" t="s">
        <v>4205</v>
      </c>
      <c r="C3138" s="138" t="s">
        <v>4210</v>
      </c>
      <c r="D3138" s="138"/>
      <c r="E3138" s="2"/>
      <c r="F3138" s="2" t="s">
        <v>284</v>
      </c>
      <c r="G3138" s="2" t="s">
        <v>4242</v>
      </c>
      <c r="H3138" s="2"/>
      <c r="I3138" s="139" t="s">
        <v>257</v>
      </c>
      <c r="J3138" s="139" t="s">
        <v>318</v>
      </c>
      <c r="K3138" s="139" t="s">
        <v>259</v>
      </c>
      <c r="L3138" s="139" t="s">
        <v>246</v>
      </c>
      <c r="M3138" s="140"/>
      <c r="N3138" s="141">
        <v>1</v>
      </c>
      <c r="O3138" s="142">
        <f t="shared" si="245"/>
        <v>0</v>
      </c>
      <c r="P3138" s="2" t="s">
        <v>477</v>
      </c>
      <c r="Q3138" s="2"/>
      <c r="R3138" s="143">
        <f t="shared" si="246"/>
        <v>0</v>
      </c>
      <c r="S3138" s="143">
        <f t="shared" si="247"/>
        <v>0</v>
      </c>
      <c r="T3138" s="144">
        <f>IF(P3138="nio",0,IF(P3138&gt;0,VLOOKUP(K3138,'3-Productie normen'!A:W,VLOOKUP(P3138,'3-Productie normen'!$B$37:$C$59,2,FALSE),FALSE)))/VLOOKUP(B3138,'2-Kosten per locatie'!$A$11:$C$31,3,FALSE)</f>
        <v>0</v>
      </c>
      <c r="U3138" s="144">
        <f t="shared" si="248"/>
        <v>0</v>
      </c>
      <c r="V3138" s="145">
        <f>VLOOKUP(K3138,'3-Productie normen'!A:AG,29,FALSE)</f>
        <v>0</v>
      </c>
      <c r="W3138" s="145"/>
      <c r="X3138" s="146"/>
      <c r="Y3138" s="147">
        <f t="shared" si="249"/>
        <v>0</v>
      </c>
    </row>
    <row r="3139" spans="1:25" s="148" customFormat="1" ht="13.9" customHeight="1">
      <c r="A3139" s="137">
        <v>3993</v>
      </c>
      <c r="B3139" s="138" t="s">
        <v>4205</v>
      </c>
      <c r="C3139" s="138" t="s">
        <v>4210</v>
      </c>
      <c r="D3139" s="138"/>
      <c r="E3139" s="2"/>
      <c r="F3139" s="2" t="s">
        <v>284</v>
      </c>
      <c r="G3139" s="2" t="s">
        <v>4243</v>
      </c>
      <c r="H3139" s="2"/>
      <c r="I3139" s="139" t="s">
        <v>46</v>
      </c>
      <c r="J3139" s="139" t="s">
        <v>83</v>
      </c>
      <c r="K3139" s="139" t="s">
        <v>51</v>
      </c>
      <c r="L3139" s="139" t="s">
        <v>249</v>
      </c>
      <c r="M3139" s="140"/>
      <c r="N3139" s="141">
        <v>9.6999999999999993</v>
      </c>
      <c r="O3139" s="142">
        <f t="shared" si="245"/>
        <v>200</v>
      </c>
      <c r="P3139" s="2">
        <v>200</v>
      </c>
      <c r="Q3139" s="2"/>
      <c r="R3139" s="143" t="e">
        <f t="shared" si="246"/>
        <v>#DIV/0!</v>
      </c>
      <c r="S3139" s="143">
        <f t="shared" si="247"/>
        <v>0</v>
      </c>
      <c r="T3139" s="144">
        <f>IF(P3139="nio",0,IF(P3139&gt;0,VLOOKUP(K3139,'3-Productie normen'!A:W,VLOOKUP(P3139,'3-Productie normen'!$B$37:$C$59,2,FALSE),FALSE)))/VLOOKUP(B3139,'2-Kosten per locatie'!$A$11:$C$31,3,FALSE)</f>
        <v>0</v>
      </c>
      <c r="U3139" s="144">
        <f t="shared" si="248"/>
        <v>0</v>
      </c>
      <c r="V3139" s="145" t="str">
        <f>VLOOKUP(K3139,'3-Productie normen'!A:AG,29,FALSE)</f>
        <v>V</v>
      </c>
      <c r="W3139" s="145"/>
      <c r="X3139" s="146"/>
      <c r="Y3139" s="147">
        <f t="shared" si="249"/>
        <v>1939.9999999999998</v>
      </c>
    </row>
    <row r="3140" spans="1:25" s="148" customFormat="1" ht="13.9" customHeight="1">
      <c r="A3140" s="137">
        <v>3994</v>
      </c>
      <c r="B3140" s="138" t="s">
        <v>4205</v>
      </c>
      <c r="C3140" s="138" t="s">
        <v>4210</v>
      </c>
      <c r="D3140" s="138"/>
      <c r="E3140" s="2"/>
      <c r="F3140" s="2" t="s">
        <v>284</v>
      </c>
      <c r="G3140" s="2" t="s">
        <v>4244</v>
      </c>
      <c r="H3140" s="2"/>
      <c r="I3140" s="139" t="s">
        <v>46</v>
      </c>
      <c r="J3140" s="139" t="s">
        <v>2160</v>
      </c>
      <c r="K3140" s="139" t="s">
        <v>8039</v>
      </c>
      <c r="L3140" s="139" t="s">
        <v>1500</v>
      </c>
      <c r="M3140" s="140"/>
      <c r="N3140" s="141">
        <v>6.26</v>
      </c>
      <c r="O3140" s="142">
        <f t="shared" si="245"/>
        <v>200</v>
      </c>
      <c r="P3140" s="2">
        <v>200</v>
      </c>
      <c r="Q3140" s="2"/>
      <c r="R3140" s="143" t="e">
        <f t="shared" si="246"/>
        <v>#DIV/0!</v>
      </c>
      <c r="S3140" s="143">
        <f t="shared" si="247"/>
        <v>0</v>
      </c>
      <c r="T3140" s="144">
        <f>IF(P3140="nio",0,IF(P3140&gt;0,VLOOKUP(K3140,'3-Productie normen'!A:W,VLOOKUP(P3140,'3-Productie normen'!$B$37:$C$59,2,FALSE),FALSE)))/VLOOKUP(B3140,'2-Kosten per locatie'!$A$11:$C$31,3,FALSE)</f>
        <v>0</v>
      </c>
      <c r="U3140" s="144">
        <f t="shared" si="248"/>
        <v>0</v>
      </c>
      <c r="V3140" s="145" t="str">
        <f>VLOOKUP(K3140,'3-Productie normen'!A:AG,29,FALSE)</f>
        <v>S</v>
      </c>
      <c r="W3140" s="145"/>
      <c r="X3140" s="146"/>
      <c r="Y3140" s="147">
        <f t="shared" si="249"/>
        <v>1252</v>
      </c>
    </row>
    <row r="3141" spans="1:25" s="148" customFormat="1" ht="13.9" customHeight="1">
      <c r="A3141" s="137">
        <v>3995</v>
      </c>
      <c r="B3141" s="138" t="s">
        <v>4205</v>
      </c>
      <c r="C3141" s="138" t="s">
        <v>4210</v>
      </c>
      <c r="D3141" s="138"/>
      <c r="E3141" s="2"/>
      <c r="F3141" s="2" t="s">
        <v>284</v>
      </c>
      <c r="G3141" s="2" t="s">
        <v>4245</v>
      </c>
      <c r="H3141" s="2"/>
      <c r="I3141" s="139" t="s">
        <v>46</v>
      </c>
      <c r="J3141" s="139" t="s">
        <v>2160</v>
      </c>
      <c r="K3141" s="139" t="s">
        <v>8039</v>
      </c>
      <c r="L3141" s="139" t="s">
        <v>1500</v>
      </c>
      <c r="M3141" s="140"/>
      <c r="N3141" s="141">
        <v>0.96</v>
      </c>
      <c r="O3141" s="142">
        <f t="shared" si="245"/>
        <v>200</v>
      </c>
      <c r="P3141" s="2">
        <v>200</v>
      </c>
      <c r="Q3141" s="2"/>
      <c r="R3141" s="143" t="e">
        <f t="shared" si="246"/>
        <v>#DIV/0!</v>
      </c>
      <c r="S3141" s="143">
        <f t="shared" si="247"/>
        <v>0</v>
      </c>
      <c r="T3141" s="144">
        <f>IF(P3141="nio",0,IF(P3141&gt;0,VLOOKUP(K3141,'3-Productie normen'!A:W,VLOOKUP(P3141,'3-Productie normen'!$B$37:$C$59,2,FALSE),FALSE)))/VLOOKUP(B3141,'2-Kosten per locatie'!$A$11:$C$31,3,FALSE)</f>
        <v>0</v>
      </c>
      <c r="U3141" s="144">
        <f t="shared" si="248"/>
        <v>0</v>
      </c>
      <c r="V3141" s="145" t="str">
        <f>VLOOKUP(K3141,'3-Productie normen'!A:AG,29,FALSE)</f>
        <v>S</v>
      </c>
      <c r="W3141" s="145"/>
      <c r="X3141" s="146"/>
      <c r="Y3141" s="147">
        <f t="shared" si="249"/>
        <v>192</v>
      </c>
    </row>
    <row r="3142" spans="1:25" s="148" customFormat="1" ht="13.9" customHeight="1">
      <c r="A3142" s="137">
        <v>3996</v>
      </c>
      <c r="B3142" s="138" t="s">
        <v>4205</v>
      </c>
      <c r="C3142" s="138" t="s">
        <v>4210</v>
      </c>
      <c r="D3142" s="138"/>
      <c r="E3142" s="2"/>
      <c r="F3142" s="2" t="s">
        <v>284</v>
      </c>
      <c r="G3142" s="2" t="s">
        <v>4246</v>
      </c>
      <c r="H3142" s="2"/>
      <c r="I3142" s="139" t="s">
        <v>46</v>
      </c>
      <c r="J3142" s="139" t="s">
        <v>2120</v>
      </c>
      <c r="K3142" s="139" t="s">
        <v>321</v>
      </c>
      <c r="L3142" s="139" t="s">
        <v>1500</v>
      </c>
      <c r="M3142" s="140"/>
      <c r="N3142" s="141">
        <v>4.0199999999999996</v>
      </c>
      <c r="O3142" s="142">
        <f t="shared" si="245"/>
        <v>200</v>
      </c>
      <c r="P3142" s="2">
        <v>200</v>
      </c>
      <c r="Q3142" s="2"/>
      <c r="R3142" s="143" t="e">
        <f t="shared" si="246"/>
        <v>#DIV/0!</v>
      </c>
      <c r="S3142" s="143">
        <f t="shared" si="247"/>
        <v>0</v>
      </c>
      <c r="T3142" s="144">
        <f>IF(P3142="nio",0,IF(P3142&gt;0,VLOOKUP(K3142,'3-Productie normen'!A:W,VLOOKUP(P3142,'3-Productie normen'!$B$37:$C$59,2,FALSE),FALSE)))/VLOOKUP(B3142,'2-Kosten per locatie'!$A$11:$C$31,3,FALSE)</f>
        <v>0</v>
      </c>
      <c r="U3142" s="144">
        <f t="shared" si="248"/>
        <v>0</v>
      </c>
      <c r="V3142" s="145" t="str">
        <f>VLOOKUP(K3142,'3-Productie normen'!A:AG,29,FALSE)</f>
        <v>S</v>
      </c>
      <c r="W3142" s="145"/>
      <c r="X3142" s="146"/>
      <c r="Y3142" s="147">
        <f t="shared" si="249"/>
        <v>803.99999999999989</v>
      </c>
    </row>
    <row r="3143" spans="1:25" s="148" customFormat="1" ht="13.9" customHeight="1">
      <c r="A3143" s="137">
        <v>3997</v>
      </c>
      <c r="B3143" s="138" t="s">
        <v>4205</v>
      </c>
      <c r="C3143" s="138" t="s">
        <v>4210</v>
      </c>
      <c r="D3143" s="138"/>
      <c r="E3143" s="2"/>
      <c r="F3143" s="2" t="s">
        <v>284</v>
      </c>
      <c r="G3143" s="2" t="s">
        <v>4247</v>
      </c>
      <c r="H3143" s="2"/>
      <c r="I3143" s="139" t="s">
        <v>46</v>
      </c>
      <c r="J3143" s="139" t="s">
        <v>323</v>
      </c>
      <c r="K3143" s="139" t="s">
        <v>321</v>
      </c>
      <c r="L3143" s="139" t="s">
        <v>1500</v>
      </c>
      <c r="M3143" s="140"/>
      <c r="N3143" s="141">
        <v>0.93</v>
      </c>
      <c r="O3143" s="142">
        <f t="shared" si="245"/>
        <v>200</v>
      </c>
      <c r="P3143" s="2">
        <v>200</v>
      </c>
      <c r="Q3143" s="2"/>
      <c r="R3143" s="143" t="e">
        <f t="shared" si="246"/>
        <v>#DIV/0!</v>
      </c>
      <c r="S3143" s="143">
        <f t="shared" si="247"/>
        <v>0</v>
      </c>
      <c r="T3143" s="144">
        <f>IF(P3143="nio",0,IF(P3143&gt;0,VLOOKUP(K3143,'3-Productie normen'!A:W,VLOOKUP(P3143,'3-Productie normen'!$B$37:$C$59,2,FALSE),FALSE)))/VLOOKUP(B3143,'2-Kosten per locatie'!$A$11:$C$31,3,FALSE)</f>
        <v>0</v>
      </c>
      <c r="U3143" s="144">
        <f t="shared" si="248"/>
        <v>0</v>
      </c>
      <c r="V3143" s="145" t="str">
        <f>VLOOKUP(K3143,'3-Productie normen'!A:AG,29,FALSE)</f>
        <v>S</v>
      </c>
      <c r="W3143" s="145"/>
      <c r="X3143" s="146"/>
      <c r="Y3143" s="147">
        <f t="shared" si="249"/>
        <v>186</v>
      </c>
    </row>
    <row r="3144" spans="1:25" s="148" customFormat="1" ht="13.9" customHeight="1">
      <c r="A3144" s="137">
        <v>3998</v>
      </c>
      <c r="B3144" s="138" t="s">
        <v>4205</v>
      </c>
      <c r="C3144" s="138" t="s">
        <v>4210</v>
      </c>
      <c r="D3144" s="138"/>
      <c r="E3144" s="2"/>
      <c r="F3144" s="2" t="s">
        <v>284</v>
      </c>
      <c r="G3144" s="2" t="s">
        <v>4248</v>
      </c>
      <c r="H3144" s="2"/>
      <c r="I3144" s="139" t="s">
        <v>46</v>
      </c>
      <c r="J3144" s="139" t="s">
        <v>323</v>
      </c>
      <c r="K3144" s="139" t="s">
        <v>321</v>
      </c>
      <c r="L3144" s="139" t="s">
        <v>1500</v>
      </c>
      <c r="M3144" s="140"/>
      <c r="N3144" s="141">
        <v>0.93</v>
      </c>
      <c r="O3144" s="142">
        <f t="shared" si="245"/>
        <v>200</v>
      </c>
      <c r="P3144" s="2">
        <v>200</v>
      </c>
      <c r="Q3144" s="2"/>
      <c r="R3144" s="143" t="e">
        <f t="shared" si="246"/>
        <v>#DIV/0!</v>
      </c>
      <c r="S3144" s="143">
        <f t="shared" si="247"/>
        <v>0</v>
      </c>
      <c r="T3144" s="144">
        <f>IF(P3144="nio",0,IF(P3144&gt;0,VLOOKUP(K3144,'3-Productie normen'!A:W,VLOOKUP(P3144,'3-Productie normen'!$B$37:$C$59,2,FALSE),FALSE)))/VLOOKUP(B3144,'2-Kosten per locatie'!$A$11:$C$31,3,FALSE)</f>
        <v>0</v>
      </c>
      <c r="U3144" s="144">
        <f t="shared" si="248"/>
        <v>0</v>
      </c>
      <c r="V3144" s="145" t="str">
        <f>VLOOKUP(K3144,'3-Productie normen'!A:AG,29,FALSE)</f>
        <v>S</v>
      </c>
      <c r="W3144" s="145"/>
      <c r="X3144" s="146"/>
      <c r="Y3144" s="147">
        <f t="shared" si="249"/>
        <v>186</v>
      </c>
    </row>
    <row r="3145" spans="1:25" s="148" customFormat="1" ht="13.9" customHeight="1">
      <c r="A3145" s="137">
        <v>3999</v>
      </c>
      <c r="B3145" s="138" t="s">
        <v>4205</v>
      </c>
      <c r="C3145" s="138" t="s">
        <v>4210</v>
      </c>
      <c r="D3145" s="138"/>
      <c r="E3145" s="2"/>
      <c r="F3145" s="2" t="s">
        <v>284</v>
      </c>
      <c r="G3145" s="2" t="s">
        <v>4249</v>
      </c>
      <c r="H3145" s="2"/>
      <c r="I3145" s="139" t="s">
        <v>46</v>
      </c>
      <c r="J3145" s="139" t="s">
        <v>2120</v>
      </c>
      <c r="K3145" s="139" t="s">
        <v>321</v>
      </c>
      <c r="L3145" s="139" t="s">
        <v>1500</v>
      </c>
      <c r="M3145" s="140"/>
      <c r="N3145" s="141">
        <v>5.86</v>
      </c>
      <c r="O3145" s="142">
        <f t="shared" si="245"/>
        <v>200</v>
      </c>
      <c r="P3145" s="2">
        <v>200</v>
      </c>
      <c r="Q3145" s="2"/>
      <c r="R3145" s="143" t="e">
        <f t="shared" si="246"/>
        <v>#DIV/0!</v>
      </c>
      <c r="S3145" s="143">
        <f t="shared" si="247"/>
        <v>0</v>
      </c>
      <c r="T3145" s="144">
        <f>IF(P3145="nio",0,IF(P3145&gt;0,VLOOKUP(K3145,'3-Productie normen'!A:W,VLOOKUP(P3145,'3-Productie normen'!$B$37:$C$59,2,FALSE),FALSE)))/VLOOKUP(B3145,'2-Kosten per locatie'!$A$11:$C$31,3,FALSE)</f>
        <v>0</v>
      </c>
      <c r="U3145" s="144">
        <f t="shared" si="248"/>
        <v>0</v>
      </c>
      <c r="V3145" s="145" t="str">
        <f>VLOOKUP(K3145,'3-Productie normen'!A:AG,29,FALSE)</f>
        <v>S</v>
      </c>
      <c r="W3145" s="145"/>
      <c r="X3145" s="146"/>
      <c r="Y3145" s="147">
        <f t="shared" si="249"/>
        <v>1172</v>
      </c>
    </row>
    <row r="3146" spans="1:25" s="148" customFormat="1" ht="13.9" customHeight="1">
      <c r="A3146" s="137">
        <v>4000</v>
      </c>
      <c r="B3146" s="138" t="s">
        <v>4205</v>
      </c>
      <c r="C3146" s="138" t="s">
        <v>4210</v>
      </c>
      <c r="D3146" s="138"/>
      <c r="E3146" s="2"/>
      <c r="F3146" s="2" t="s">
        <v>284</v>
      </c>
      <c r="G3146" s="2" t="s">
        <v>4250</v>
      </c>
      <c r="H3146" s="2"/>
      <c r="I3146" s="139" t="s">
        <v>46</v>
      </c>
      <c r="J3146" s="139" t="s">
        <v>323</v>
      </c>
      <c r="K3146" s="139" t="s">
        <v>321</v>
      </c>
      <c r="L3146" s="139" t="s">
        <v>1500</v>
      </c>
      <c r="M3146" s="140"/>
      <c r="N3146" s="141">
        <v>0.93</v>
      </c>
      <c r="O3146" s="142">
        <f t="shared" si="245"/>
        <v>200</v>
      </c>
      <c r="P3146" s="2">
        <v>200</v>
      </c>
      <c r="Q3146" s="2"/>
      <c r="R3146" s="143" t="e">
        <f t="shared" si="246"/>
        <v>#DIV/0!</v>
      </c>
      <c r="S3146" s="143">
        <f t="shared" si="247"/>
        <v>0</v>
      </c>
      <c r="T3146" s="144">
        <f>IF(P3146="nio",0,IF(P3146&gt;0,VLOOKUP(K3146,'3-Productie normen'!A:W,VLOOKUP(P3146,'3-Productie normen'!$B$37:$C$59,2,FALSE),FALSE)))/VLOOKUP(B3146,'2-Kosten per locatie'!$A$11:$C$31,3,FALSE)</f>
        <v>0</v>
      </c>
      <c r="U3146" s="144">
        <f t="shared" si="248"/>
        <v>0</v>
      </c>
      <c r="V3146" s="145" t="str">
        <f>VLOOKUP(K3146,'3-Productie normen'!A:AG,29,FALSE)</f>
        <v>S</v>
      </c>
      <c r="W3146" s="145"/>
      <c r="X3146" s="146"/>
      <c r="Y3146" s="147">
        <f t="shared" si="249"/>
        <v>186</v>
      </c>
    </row>
    <row r="3147" spans="1:25" s="148" customFormat="1" ht="13.9" customHeight="1">
      <c r="A3147" s="137">
        <v>4001</v>
      </c>
      <c r="B3147" s="138" t="s">
        <v>4205</v>
      </c>
      <c r="C3147" s="138" t="s">
        <v>4210</v>
      </c>
      <c r="D3147" s="138"/>
      <c r="E3147" s="2"/>
      <c r="F3147" s="2" t="s">
        <v>284</v>
      </c>
      <c r="G3147" s="2" t="s">
        <v>4251</v>
      </c>
      <c r="H3147" s="2"/>
      <c r="I3147" s="139" t="s">
        <v>46</v>
      </c>
      <c r="J3147" s="139" t="s">
        <v>323</v>
      </c>
      <c r="K3147" s="139" t="s">
        <v>321</v>
      </c>
      <c r="L3147" s="139" t="s">
        <v>1500</v>
      </c>
      <c r="M3147" s="140"/>
      <c r="N3147" s="141">
        <v>0.92</v>
      </c>
      <c r="O3147" s="142">
        <f t="shared" si="245"/>
        <v>200</v>
      </c>
      <c r="P3147" s="2">
        <v>200</v>
      </c>
      <c r="Q3147" s="2"/>
      <c r="R3147" s="143" t="e">
        <f t="shared" si="246"/>
        <v>#DIV/0!</v>
      </c>
      <c r="S3147" s="143">
        <f t="shared" si="247"/>
        <v>0</v>
      </c>
      <c r="T3147" s="144">
        <f>IF(P3147="nio",0,IF(P3147&gt;0,VLOOKUP(K3147,'3-Productie normen'!A:W,VLOOKUP(P3147,'3-Productie normen'!$B$37:$C$59,2,FALSE),FALSE)))/VLOOKUP(B3147,'2-Kosten per locatie'!$A$11:$C$31,3,FALSE)</f>
        <v>0</v>
      </c>
      <c r="U3147" s="144">
        <f t="shared" si="248"/>
        <v>0</v>
      </c>
      <c r="V3147" s="145" t="str">
        <f>VLOOKUP(K3147,'3-Productie normen'!A:AG,29,FALSE)</f>
        <v>S</v>
      </c>
      <c r="W3147" s="145"/>
      <c r="X3147" s="146"/>
      <c r="Y3147" s="147">
        <f t="shared" si="249"/>
        <v>184</v>
      </c>
    </row>
    <row r="3148" spans="1:25" s="148" customFormat="1" ht="13.9" customHeight="1">
      <c r="A3148" s="137">
        <v>4002</v>
      </c>
      <c r="B3148" s="138" t="s">
        <v>4205</v>
      </c>
      <c r="C3148" s="138" t="s">
        <v>4210</v>
      </c>
      <c r="D3148" s="138"/>
      <c r="E3148" s="2"/>
      <c r="F3148" s="2" t="s">
        <v>284</v>
      </c>
      <c r="G3148" s="2" t="s">
        <v>4252</v>
      </c>
      <c r="H3148" s="2"/>
      <c r="I3148" s="139" t="s">
        <v>46</v>
      </c>
      <c r="J3148" s="139" t="s">
        <v>2160</v>
      </c>
      <c r="K3148" s="139" t="s">
        <v>8039</v>
      </c>
      <c r="L3148" s="139" t="s">
        <v>1500</v>
      </c>
      <c r="M3148" s="140"/>
      <c r="N3148" s="141">
        <v>6.51</v>
      </c>
      <c r="O3148" s="142">
        <f t="shared" si="245"/>
        <v>200</v>
      </c>
      <c r="P3148" s="2">
        <v>200</v>
      </c>
      <c r="Q3148" s="2"/>
      <c r="R3148" s="143" t="e">
        <f t="shared" si="246"/>
        <v>#DIV/0!</v>
      </c>
      <c r="S3148" s="143">
        <f t="shared" si="247"/>
        <v>0</v>
      </c>
      <c r="T3148" s="144">
        <f>IF(P3148="nio",0,IF(P3148&gt;0,VLOOKUP(K3148,'3-Productie normen'!A:W,VLOOKUP(P3148,'3-Productie normen'!$B$37:$C$59,2,FALSE),FALSE)))/VLOOKUP(B3148,'2-Kosten per locatie'!$A$11:$C$31,3,FALSE)</f>
        <v>0</v>
      </c>
      <c r="U3148" s="144">
        <f t="shared" si="248"/>
        <v>0</v>
      </c>
      <c r="V3148" s="145" t="str">
        <f>VLOOKUP(K3148,'3-Productie normen'!A:AG,29,FALSE)</f>
        <v>S</v>
      </c>
      <c r="W3148" s="145"/>
      <c r="X3148" s="146"/>
      <c r="Y3148" s="147">
        <f t="shared" si="249"/>
        <v>1302</v>
      </c>
    </row>
    <row r="3149" spans="1:25" s="148" customFormat="1" ht="13.9" customHeight="1">
      <c r="A3149" s="137">
        <v>4003</v>
      </c>
      <c r="B3149" s="138" t="s">
        <v>4205</v>
      </c>
      <c r="C3149" s="138" t="s">
        <v>4210</v>
      </c>
      <c r="D3149" s="138"/>
      <c r="E3149" s="2"/>
      <c r="F3149" s="2" t="s">
        <v>284</v>
      </c>
      <c r="G3149" s="2" t="s">
        <v>4253</v>
      </c>
      <c r="H3149" s="2"/>
      <c r="I3149" s="139" t="s">
        <v>46</v>
      </c>
      <c r="J3149" s="139" t="s">
        <v>2160</v>
      </c>
      <c r="K3149" s="139" t="s">
        <v>8039</v>
      </c>
      <c r="L3149" s="139" t="s">
        <v>1500</v>
      </c>
      <c r="M3149" s="140"/>
      <c r="N3149" s="141">
        <v>0.77</v>
      </c>
      <c r="O3149" s="142">
        <f t="shared" si="245"/>
        <v>200</v>
      </c>
      <c r="P3149" s="2">
        <v>200</v>
      </c>
      <c r="Q3149" s="2"/>
      <c r="R3149" s="143" t="e">
        <f t="shared" si="246"/>
        <v>#DIV/0!</v>
      </c>
      <c r="S3149" s="143">
        <f t="shared" si="247"/>
        <v>0</v>
      </c>
      <c r="T3149" s="144">
        <f>IF(P3149="nio",0,IF(P3149&gt;0,VLOOKUP(K3149,'3-Productie normen'!A:W,VLOOKUP(P3149,'3-Productie normen'!$B$37:$C$59,2,FALSE),FALSE)))/VLOOKUP(B3149,'2-Kosten per locatie'!$A$11:$C$31,3,FALSE)</f>
        <v>0</v>
      </c>
      <c r="U3149" s="144">
        <f t="shared" si="248"/>
        <v>0</v>
      </c>
      <c r="V3149" s="145" t="str">
        <f>VLOOKUP(K3149,'3-Productie normen'!A:AG,29,FALSE)</f>
        <v>S</v>
      </c>
      <c r="W3149" s="145"/>
      <c r="X3149" s="146"/>
      <c r="Y3149" s="147">
        <f t="shared" si="249"/>
        <v>154</v>
      </c>
    </row>
    <row r="3150" spans="1:25" s="148" customFormat="1" ht="13.9" customHeight="1">
      <c r="A3150" s="137">
        <v>4004</v>
      </c>
      <c r="B3150" s="138" t="s">
        <v>4205</v>
      </c>
      <c r="C3150" s="138" t="s">
        <v>4210</v>
      </c>
      <c r="D3150" s="138"/>
      <c r="E3150" s="2"/>
      <c r="F3150" s="2" t="s">
        <v>284</v>
      </c>
      <c r="G3150" s="2" t="s">
        <v>4254</v>
      </c>
      <c r="H3150" s="2"/>
      <c r="I3150" s="139" t="s">
        <v>46</v>
      </c>
      <c r="J3150" s="139" t="s">
        <v>2120</v>
      </c>
      <c r="K3150" s="139" t="s">
        <v>259</v>
      </c>
      <c r="L3150" s="139" t="s">
        <v>1500</v>
      </c>
      <c r="M3150" s="140"/>
      <c r="N3150" s="141">
        <v>3.38</v>
      </c>
      <c r="O3150" s="142">
        <f t="shared" si="245"/>
        <v>0</v>
      </c>
      <c r="P3150" s="2" t="s">
        <v>477</v>
      </c>
      <c r="Q3150" s="2"/>
      <c r="R3150" s="143">
        <f t="shared" si="246"/>
        <v>0</v>
      </c>
      <c r="S3150" s="143">
        <f t="shared" si="247"/>
        <v>0</v>
      </c>
      <c r="T3150" s="144">
        <f>IF(P3150="nio",0,IF(P3150&gt;0,VLOOKUP(K3150,'3-Productie normen'!A:W,VLOOKUP(P3150,'3-Productie normen'!$B$37:$C$59,2,FALSE),FALSE)))/VLOOKUP(B3150,'2-Kosten per locatie'!$A$11:$C$31,3,FALSE)</f>
        <v>0</v>
      </c>
      <c r="U3150" s="144">
        <f t="shared" si="248"/>
        <v>0</v>
      </c>
      <c r="V3150" s="145">
        <f>VLOOKUP(K3150,'3-Productie normen'!A:AG,29,FALSE)</f>
        <v>0</v>
      </c>
      <c r="W3150" s="145" t="s">
        <v>4567</v>
      </c>
      <c r="X3150" s="146"/>
      <c r="Y3150" s="147">
        <f t="shared" si="249"/>
        <v>0</v>
      </c>
    </row>
    <row r="3151" spans="1:25" s="148" customFormat="1" ht="13.9" customHeight="1">
      <c r="A3151" s="137">
        <v>4005</v>
      </c>
      <c r="B3151" s="138" t="s">
        <v>4205</v>
      </c>
      <c r="C3151" s="138" t="s">
        <v>4210</v>
      </c>
      <c r="D3151" s="138"/>
      <c r="E3151" s="2"/>
      <c r="F3151" s="2" t="s">
        <v>284</v>
      </c>
      <c r="G3151" s="2" t="s">
        <v>4255</v>
      </c>
      <c r="H3151" s="2"/>
      <c r="I3151" s="139" t="s">
        <v>46</v>
      </c>
      <c r="J3151" s="139" t="s">
        <v>323</v>
      </c>
      <c r="K3151" s="139" t="s">
        <v>259</v>
      </c>
      <c r="L3151" s="139" t="s">
        <v>1500</v>
      </c>
      <c r="M3151" s="140"/>
      <c r="N3151" s="141">
        <v>1.85</v>
      </c>
      <c r="O3151" s="142">
        <f t="shared" si="245"/>
        <v>0</v>
      </c>
      <c r="P3151" s="2" t="s">
        <v>477</v>
      </c>
      <c r="Q3151" s="2"/>
      <c r="R3151" s="143">
        <f t="shared" si="246"/>
        <v>0</v>
      </c>
      <c r="S3151" s="143">
        <f t="shared" si="247"/>
        <v>0</v>
      </c>
      <c r="T3151" s="144">
        <f>IF(P3151="nio",0,IF(P3151&gt;0,VLOOKUP(K3151,'3-Productie normen'!A:W,VLOOKUP(P3151,'3-Productie normen'!$B$37:$C$59,2,FALSE),FALSE)))/VLOOKUP(B3151,'2-Kosten per locatie'!$A$11:$C$31,3,FALSE)</f>
        <v>0</v>
      </c>
      <c r="U3151" s="144">
        <f t="shared" si="248"/>
        <v>0</v>
      </c>
      <c r="V3151" s="145">
        <f>VLOOKUP(K3151,'3-Productie normen'!A:AG,29,FALSE)</f>
        <v>0</v>
      </c>
      <c r="W3151" s="145" t="s">
        <v>4567</v>
      </c>
      <c r="X3151" s="146"/>
      <c r="Y3151" s="147">
        <f t="shared" si="249"/>
        <v>0</v>
      </c>
    </row>
    <row r="3152" spans="1:25" s="148" customFormat="1" ht="13.9" customHeight="1">
      <c r="A3152" s="137">
        <v>4006</v>
      </c>
      <c r="B3152" s="138" t="s">
        <v>4205</v>
      </c>
      <c r="C3152" s="138" t="s">
        <v>4210</v>
      </c>
      <c r="D3152" s="138"/>
      <c r="E3152" s="2"/>
      <c r="F3152" s="2" t="s">
        <v>284</v>
      </c>
      <c r="G3152" s="2" t="s">
        <v>4256</v>
      </c>
      <c r="H3152" s="2"/>
      <c r="I3152" s="139" t="s">
        <v>46</v>
      </c>
      <c r="J3152" s="139" t="s">
        <v>323</v>
      </c>
      <c r="K3152" s="139" t="s">
        <v>259</v>
      </c>
      <c r="L3152" s="139" t="s">
        <v>1500</v>
      </c>
      <c r="M3152" s="140"/>
      <c r="N3152" s="141">
        <v>1.83</v>
      </c>
      <c r="O3152" s="142">
        <f t="shared" si="245"/>
        <v>0</v>
      </c>
      <c r="P3152" s="2" t="s">
        <v>477</v>
      </c>
      <c r="Q3152" s="2"/>
      <c r="R3152" s="143">
        <f t="shared" si="246"/>
        <v>0</v>
      </c>
      <c r="S3152" s="143">
        <f t="shared" si="247"/>
        <v>0</v>
      </c>
      <c r="T3152" s="144">
        <f>IF(P3152="nio",0,IF(P3152&gt;0,VLOOKUP(K3152,'3-Productie normen'!A:W,VLOOKUP(P3152,'3-Productie normen'!$B$37:$C$59,2,FALSE),FALSE)))/VLOOKUP(B3152,'2-Kosten per locatie'!$A$11:$C$31,3,FALSE)</f>
        <v>0</v>
      </c>
      <c r="U3152" s="144">
        <f t="shared" si="248"/>
        <v>0</v>
      </c>
      <c r="V3152" s="145">
        <f>VLOOKUP(K3152,'3-Productie normen'!A:AG,29,FALSE)</f>
        <v>0</v>
      </c>
      <c r="W3152" s="145" t="s">
        <v>4567</v>
      </c>
      <c r="X3152" s="146"/>
      <c r="Y3152" s="147">
        <f t="shared" si="249"/>
        <v>0</v>
      </c>
    </row>
    <row r="3153" spans="1:25" s="148" customFormat="1" ht="13.9" customHeight="1">
      <c r="A3153" s="137">
        <v>4007</v>
      </c>
      <c r="B3153" s="138" t="s">
        <v>4205</v>
      </c>
      <c r="C3153" s="138" t="s">
        <v>4210</v>
      </c>
      <c r="D3153" s="138"/>
      <c r="E3153" s="2"/>
      <c r="F3153" s="2" t="s">
        <v>284</v>
      </c>
      <c r="G3153" s="2" t="s">
        <v>4257</v>
      </c>
      <c r="H3153" s="2"/>
      <c r="I3153" s="139" t="s">
        <v>521</v>
      </c>
      <c r="J3153" s="139" t="s">
        <v>4258</v>
      </c>
      <c r="K3153" s="139" t="s">
        <v>259</v>
      </c>
      <c r="L3153" s="139" t="s">
        <v>246</v>
      </c>
      <c r="M3153" s="140"/>
      <c r="N3153" s="141">
        <v>2598.7399999999998</v>
      </c>
      <c r="O3153" s="142">
        <f t="shared" si="245"/>
        <v>0</v>
      </c>
      <c r="P3153" s="2" t="s">
        <v>477</v>
      </c>
      <c r="Q3153" s="2"/>
      <c r="R3153" s="143">
        <f t="shared" si="246"/>
        <v>0</v>
      </c>
      <c r="S3153" s="143">
        <f t="shared" si="247"/>
        <v>0</v>
      </c>
      <c r="T3153" s="144">
        <f>IF(P3153="nio",0,IF(P3153&gt;0,VLOOKUP(K3153,'3-Productie normen'!A:W,VLOOKUP(P3153,'3-Productie normen'!$B$37:$C$59,2,FALSE),FALSE)))/VLOOKUP(B3153,'2-Kosten per locatie'!$A$11:$C$31,3,FALSE)</f>
        <v>0</v>
      </c>
      <c r="U3153" s="144">
        <f t="shared" si="248"/>
        <v>0</v>
      </c>
      <c r="V3153" s="145">
        <f>VLOOKUP(K3153,'3-Productie normen'!A:AG,29,FALSE)</f>
        <v>0</v>
      </c>
      <c r="W3153" s="145"/>
      <c r="X3153" s="146"/>
      <c r="Y3153" s="147">
        <f t="shared" si="249"/>
        <v>0</v>
      </c>
    </row>
    <row r="3154" spans="1:25" s="148" customFormat="1" ht="13.9" customHeight="1">
      <c r="A3154" s="137">
        <v>4008</v>
      </c>
      <c r="B3154" s="138" t="s">
        <v>4205</v>
      </c>
      <c r="C3154" s="138" t="s">
        <v>4210</v>
      </c>
      <c r="D3154" s="138"/>
      <c r="E3154" s="2"/>
      <c r="F3154" s="2" t="s">
        <v>284</v>
      </c>
      <c r="G3154" s="2" t="s">
        <v>4259</v>
      </c>
      <c r="H3154" s="2" t="s">
        <v>1344</v>
      </c>
      <c r="I3154" s="139" t="s">
        <v>350</v>
      </c>
      <c r="J3154" s="139" t="s">
        <v>4260</v>
      </c>
      <c r="K3154" s="139" t="s">
        <v>619</v>
      </c>
      <c r="L3154" s="139" t="s">
        <v>249</v>
      </c>
      <c r="M3154" s="140"/>
      <c r="N3154" s="141">
        <v>303.51</v>
      </c>
      <c r="O3154" s="142">
        <f t="shared" si="245"/>
        <v>200</v>
      </c>
      <c r="P3154" s="2">
        <v>200</v>
      </c>
      <c r="Q3154" s="2"/>
      <c r="R3154" s="143" t="e">
        <f t="shared" si="246"/>
        <v>#DIV/0!</v>
      </c>
      <c r="S3154" s="143">
        <f t="shared" si="247"/>
        <v>0</v>
      </c>
      <c r="T3154" s="144">
        <f>IF(P3154="nio",0,IF(P3154&gt;0,VLOOKUP(K3154,'3-Productie normen'!A:W,VLOOKUP(P3154,'3-Productie normen'!$B$37:$C$59,2,FALSE),FALSE)))/VLOOKUP(B3154,'2-Kosten per locatie'!$A$11:$C$31,3,FALSE)</f>
        <v>0</v>
      </c>
      <c r="U3154" s="144">
        <f t="shared" si="248"/>
        <v>0</v>
      </c>
      <c r="V3154" s="145" t="str">
        <f>VLOOKUP(K3154,'3-Productie normen'!A:AG,29,FALSE)</f>
        <v>L</v>
      </c>
      <c r="W3154" s="145"/>
      <c r="X3154" s="146"/>
      <c r="Y3154" s="147">
        <f t="shared" si="249"/>
        <v>60702</v>
      </c>
    </row>
    <row r="3155" spans="1:25" s="148" customFormat="1" ht="13.9" customHeight="1">
      <c r="A3155" s="137">
        <v>4009</v>
      </c>
      <c r="B3155" s="138" t="s">
        <v>4205</v>
      </c>
      <c r="C3155" s="138" t="s">
        <v>4210</v>
      </c>
      <c r="D3155" s="138"/>
      <c r="E3155" s="2"/>
      <c r="F3155" s="2" t="s">
        <v>284</v>
      </c>
      <c r="G3155" s="2" t="s">
        <v>4261</v>
      </c>
      <c r="H3155" s="2" t="s">
        <v>356</v>
      </c>
      <c r="I3155" s="139" t="s">
        <v>267</v>
      </c>
      <c r="J3155" s="139" t="s">
        <v>267</v>
      </c>
      <c r="K3155" s="139" t="s">
        <v>267</v>
      </c>
      <c r="L3155" s="139" t="s">
        <v>249</v>
      </c>
      <c r="M3155" s="140"/>
      <c r="N3155" s="141">
        <v>9.7899999999999991</v>
      </c>
      <c r="O3155" s="142">
        <f t="shared" si="245"/>
        <v>2</v>
      </c>
      <c r="P3155" s="2">
        <v>2</v>
      </c>
      <c r="Q3155" s="2"/>
      <c r="R3155" s="143" t="e">
        <f t="shared" si="246"/>
        <v>#DIV/0!</v>
      </c>
      <c r="S3155" s="143">
        <f t="shared" si="247"/>
        <v>0</v>
      </c>
      <c r="T3155" s="144">
        <f>IF(P3155="nio",0,IF(P3155&gt;0,VLOOKUP(K3155,'3-Productie normen'!A:W,VLOOKUP(P3155,'3-Productie normen'!$B$37:$C$59,2,FALSE),FALSE)))/VLOOKUP(B3155,'2-Kosten per locatie'!$A$11:$C$31,3,FALSE)</f>
        <v>0</v>
      </c>
      <c r="U3155" s="144">
        <f t="shared" si="248"/>
        <v>0</v>
      </c>
      <c r="V3155" s="145" t="str">
        <f>VLOOKUP(K3155,'3-Productie normen'!A:AG,29,FALSE)</f>
        <v>V</v>
      </c>
      <c r="W3155" s="145"/>
      <c r="X3155" s="146"/>
      <c r="Y3155" s="147">
        <f t="shared" si="249"/>
        <v>19.579999999999998</v>
      </c>
    </row>
    <row r="3156" spans="1:25" s="148" customFormat="1" ht="13.9" customHeight="1">
      <c r="A3156" s="137">
        <v>4010</v>
      </c>
      <c r="B3156" s="138" t="s">
        <v>4205</v>
      </c>
      <c r="C3156" s="138" t="s">
        <v>4210</v>
      </c>
      <c r="D3156" s="138"/>
      <c r="E3156" s="2"/>
      <c r="F3156" s="2" t="s">
        <v>284</v>
      </c>
      <c r="G3156" s="2" t="s">
        <v>4262</v>
      </c>
      <c r="H3156" s="2"/>
      <c r="I3156" s="139" t="s">
        <v>267</v>
      </c>
      <c r="J3156" s="139" t="s">
        <v>267</v>
      </c>
      <c r="K3156" s="139" t="s">
        <v>267</v>
      </c>
      <c r="L3156" s="139" t="s">
        <v>249</v>
      </c>
      <c r="M3156" s="140"/>
      <c r="N3156" s="141">
        <v>25.82</v>
      </c>
      <c r="O3156" s="142">
        <f t="shared" si="245"/>
        <v>2</v>
      </c>
      <c r="P3156" s="2">
        <v>2</v>
      </c>
      <c r="Q3156" s="2"/>
      <c r="R3156" s="143" t="e">
        <f t="shared" si="246"/>
        <v>#DIV/0!</v>
      </c>
      <c r="S3156" s="143">
        <f t="shared" si="247"/>
        <v>0</v>
      </c>
      <c r="T3156" s="144">
        <f>IF(P3156="nio",0,IF(P3156&gt;0,VLOOKUP(K3156,'3-Productie normen'!A:W,VLOOKUP(P3156,'3-Productie normen'!$B$37:$C$59,2,FALSE),FALSE)))/VLOOKUP(B3156,'2-Kosten per locatie'!$A$11:$C$31,3,FALSE)</f>
        <v>0</v>
      </c>
      <c r="U3156" s="144">
        <f t="shared" si="248"/>
        <v>0</v>
      </c>
      <c r="V3156" s="145" t="str">
        <f>VLOOKUP(K3156,'3-Productie normen'!A:AG,29,FALSE)</f>
        <v>V</v>
      </c>
      <c r="W3156" s="145"/>
      <c r="X3156" s="146"/>
      <c r="Y3156" s="147">
        <f t="shared" si="249"/>
        <v>51.64</v>
      </c>
    </row>
    <row r="3157" spans="1:25" s="148" customFormat="1" ht="13.9" customHeight="1">
      <c r="A3157" s="137">
        <v>4011</v>
      </c>
      <c r="B3157" s="138" t="s">
        <v>4205</v>
      </c>
      <c r="C3157" s="138" t="s">
        <v>4210</v>
      </c>
      <c r="D3157" s="138"/>
      <c r="E3157" s="2"/>
      <c r="F3157" s="2" t="s">
        <v>284</v>
      </c>
      <c r="G3157" s="2" t="s">
        <v>4263</v>
      </c>
      <c r="H3157" s="2" t="s">
        <v>1755</v>
      </c>
      <c r="I3157" s="139" t="s">
        <v>277</v>
      </c>
      <c r="J3157" s="139" t="s">
        <v>277</v>
      </c>
      <c r="K3157" s="139" t="s">
        <v>478</v>
      </c>
      <c r="L3157" s="139" t="s">
        <v>298</v>
      </c>
      <c r="M3157" s="140" t="s">
        <v>8160</v>
      </c>
      <c r="N3157" s="141">
        <v>35.85</v>
      </c>
      <c r="O3157" s="142">
        <f t="shared" si="245"/>
        <v>200</v>
      </c>
      <c r="P3157" s="2">
        <v>200</v>
      </c>
      <c r="Q3157" s="2"/>
      <c r="R3157" s="143" t="e">
        <f t="shared" si="246"/>
        <v>#DIV/0!</v>
      </c>
      <c r="S3157" s="143">
        <f t="shared" si="247"/>
        <v>0</v>
      </c>
      <c r="T3157" s="144">
        <f>IF(P3157="nio",0,IF(P3157&gt;0,VLOOKUP(K3157,'3-Productie normen'!A:W,VLOOKUP(P3157,'3-Productie normen'!$B$37:$C$59,2,FALSE),FALSE)))/VLOOKUP(B3157,'2-Kosten per locatie'!$A$11:$C$31,3,FALSE)</f>
        <v>0</v>
      </c>
      <c r="U3157" s="144">
        <f t="shared" si="248"/>
        <v>0</v>
      </c>
      <c r="V3157" s="145" t="str">
        <f>VLOOKUP(K3157,'3-Productie normen'!A:AG,29,FALSE)</f>
        <v>B</v>
      </c>
      <c r="W3157" s="145"/>
      <c r="X3157" s="146"/>
      <c r="Y3157" s="147">
        <f t="shared" si="249"/>
        <v>7170</v>
      </c>
    </row>
    <row r="3158" spans="1:25" s="148" customFormat="1" ht="13.9" customHeight="1">
      <c r="A3158" s="137">
        <v>4012</v>
      </c>
      <c r="B3158" s="138" t="s">
        <v>4205</v>
      </c>
      <c r="C3158" s="138" t="s">
        <v>4210</v>
      </c>
      <c r="D3158" s="138"/>
      <c r="E3158" s="2"/>
      <c r="F3158" s="2" t="s">
        <v>284</v>
      </c>
      <c r="G3158" s="2" t="s">
        <v>4264</v>
      </c>
      <c r="H3158" s="2" t="s">
        <v>3111</v>
      </c>
      <c r="I3158" s="139" t="s">
        <v>350</v>
      </c>
      <c r="J3158" s="139" t="s">
        <v>351</v>
      </c>
      <c r="K3158" s="139" t="s">
        <v>612</v>
      </c>
      <c r="L3158" s="139" t="s">
        <v>298</v>
      </c>
      <c r="M3158" s="140" t="s">
        <v>8160</v>
      </c>
      <c r="N3158" s="141">
        <v>48.14</v>
      </c>
      <c r="O3158" s="142">
        <f t="shared" si="245"/>
        <v>200</v>
      </c>
      <c r="P3158" s="2">
        <v>200</v>
      </c>
      <c r="Q3158" s="2"/>
      <c r="R3158" s="143" t="e">
        <f t="shared" si="246"/>
        <v>#DIV/0!</v>
      </c>
      <c r="S3158" s="143">
        <f t="shared" si="247"/>
        <v>0</v>
      </c>
      <c r="T3158" s="144">
        <f>IF(P3158="nio",0,IF(P3158&gt;0,VLOOKUP(K3158,'3-Productie normen'!A:W,VLOOKUP(P3158,'3-Productie normen'!$B$37:$C$59,2,FALSE),FALSE)))/VLOOKUP(B3158,'2-Kosten per locatie'!$A$11:$C$31,3,FALSE)</f>
        <v>0</v>
      </c>
      <c r="U3158" s="144">
        <f t="shared" si="248"/>
        <v>0</v>
      </c>
      <c r="V3158" s="145" t="str">
        <f>VLOOKUP(K3158,'3-Productie normen'!A:AG,29,FALSE)</f>
        <v>L</v>
      </c>
      <c r="W3158" s="145"/>
      <c r="X3158" s="146"/>
      <c r="Y3158" s="147">
        <f t="shared" si="249"/>
        <v>9628</v>
      </c>
    </row>
    <row r="3159" spans="1:25" s="148" customFormat="1" ht="13.9" customHeight="1">
      <c r="A3159" s="137">
        <v>4013</v>
      </c>
      <c r="B3159" s="138" t="s">
        <v>4205</v>
      </c>
      <c r="C3159" s="138" t="s">
        <v>4210</v>
      </c>
      <c r="D3159" s="138"/>
      <c r="E3159" s="2"/>
      <c r="F3159" s="2" t="s">
        <v>284</v>
      </c>
      <c r="G3159" s="2" t="s">
        <v>4265</v>
      </c>
      <c r="H3159" s="2" t="s">
        <v>3109</v>
      </c>
      <c r="I3159" s="139" t="s">
        <v>350</v>
      </c>
      <c r="J3159" s="139" t="s">
        <v>351</v>
      </c>
      <c r="K3159" s="139" t="s">
        <v>612</v>
      </c>
      <c r="L3159" s="139" t="s">
        <v>298</v>
      </c>
      <c r="M3159" s="140" t="s">
        <v>8160</v>
      </c>
      <c r="N3159" s="141">
        <v>48.12</v>
      </c>
      <c r="O3159" s="142">
        <f t="shared" si="245"/>
        <v>200</v>
      </c>
      <c r="P3159" s="2">
        <v>200</v>
      </c>
      <c r="Q3159" s="2"/>
      <c r="R3159" s="143" t="e">
        <f t="shared" si="246"/>
        <v>#DIV/0!</v>
      </c>
      <c r="S3159" s="143">
        <f t="shared" si="247"/>
        <v>0</v>
      </c>
      <c r="T3159" s="144">
        <f>IF(P3159="nio",0,IF(P3159&gt;0,VLOOKUP(K3159,'3-Productie normen'!A:W,VLOOKUP(P3159,'3-Productie normen'!$B$37:$C$59,2,FALSE),FALSE)))/VLOOKUP(B3159,'2-Kosten per locatie'!$A$11:$C$31,3,FALSE)</f>
        <v>0</v>
      </c>
      <c r="U3159" s="144">
        <f t="shared" si="248"/>
        <v>0</v>
      </c>
      <c r="V3159" s="145" t="str">
        <f>VLOOKUP(K3159,'3-Productie normen'!A:AG,29,FALSE)</f>
        <v>L</v>
      </c>
      <c r="W3159" s="145"/>
      <c r="X3159" s="146"/>
      <c r="Y3159" s="147">
        <f t="shared" si="249"/>
        <v>9624</v>
      </c>
    </row>
    <row r="3160" spans="1:25" s="148" customFormat="1" ht="13.9" customHeight="1">
      <c r="A3160" s="137">
        <v>4014</v>
      </c>
      <c r="B3160" s="138" t="s">
        <v>4205</v>
      </c>
      <c r="C3160" s="138" t="s">
        <v>4210</v>
      </c>
      <c r="D3160" s="138"/>
      <c r="E3160" s="2"/>
      <c r="F3160" s="2" t="s">
        <v>284</v>
      </c>
      <c r="G3160" s="2" t="s">
        <v>4266</v>
      </c>
      <c r="H3160" s="2"/>
      <c r="I3160" s="139" t="s">
        <v>267</v>
      </c>
      <c r="J3160" s="139" t="s">
        <v>267</v>
      </c>
      <c r="K3160" s="139" t="s">
        <v>267</v>
      </c>
      <c r="L3160" s="139" t="s">
        <v>298</v>
      </c>
      <c r="M3160" s="140" t="s">
        <v>8160</v>
      </c>
      <c r="N3160" s="141">
        <v>2.98</v>
      </c>
      <c r="O3160" s="142">
        <f t="shared" si="245"/>
        <v>2</v>
      </c>
      <c r="P3160" s="2">
        <v>2</v>
      </c>
      <c r="Q3160" s="2"/>
      <c r="R3160" s="143" t="e">
        <f t="shared" si="246"/>
        <v>#DIV/0!</v>
      </c>
      <c r="S3160" s="143">
        <f t="shared" si="247"/>
        <v>0</v>
      </c>
      <c r="T3160" s="144">
        <f>IF(P3160="nio",0,IF(P3160&gt;0,VLOOKUP(K3160,'3-Productie normen'!A:W,VLOOKUP(P3160,'3-Productie normen'!$B$37:$C$59,2,FALSE),FALSE)))/VLOOKUP(B3160,'2-Kosten per locatie'!$A$11:$C$31,3,FALSE)</f>
        <v>0</v>
      </c>
      <c r="U3160" s="144">
        <f t="shared" si="248"/>
        <v>0</v>
      </c>
      <c r="V3160" s="145" t="str">
        <f>VLOOKUP(K3160,'3-Productie normen'!A:AG,29,FALSE)</f>
        <v>V</v>
      </c>
      <c r="W3160" s="145"/>
      <c r="X3160" s="146"/>
      <c r="Y3160" s="147">
        <f t="shared" si="249"/>
        <v>5.96</v>
      </c>
    </row>
    <row r="3161" spans="1:25" s="148" customFormat="1" ht="13.9" customHeight="1">
      <c r="A3161" s="137">
        <v>4015</v>
      </c>
      <c r="B3161" s="138" t="s">
        <v>4205</v>
      </c>
      <c r="C3161" s="138" t="s">
        <v>4210</v>
      </c>
      <c r="D3161" s="138"/>
      <c r="E3161" s="2"/>
      <c r="F3161" s="2" t="s">
        <v>284</v>
      </c>
      <c r="G3161" s="2" t="s">
        <v>4267</v>
      </c>
      <c r="H3161" s="2" t="s">
        <v>4268</v>
      </c>
      <c r="I3161" s="139" t="s">
        <v>350</v>
      </c>
      <c r="J3161" s="139" t="s">
        <v>4201</v>
      </c>
      <c r="K3161" s="139" t="s">
        <v>259</v>
      </c>
      <c r="L3161" s="139" t="s">
        <v>298</v>
      </c>
      <c r="M3161" s="140"/>
      <c r="N3161" s="141">
        <v>68.48</v>
      </c>
      <c r="O3161" s="142">
        <f t="shared" si="245"/>
        <v>0</v>
      </c>
      <c r="P3161" s="2" t="s">
        <v>477</v>
      </c>
      <c r="Q3161" s="2"/>
      <c r="R3161" s="143">
        <f t="shared" si="246"/>
        <v>0</v>
      </c>
      <c r="S3161" s="143">
        <f t="shared" si="247"/>
        <v>0</v>
      </c>
      <c r="T3161" s="144">
        <f>IF(P3161="nio",0,IF(P3161&gt;0,VLOOKUP(K3161,'3-Productie normen'!A:W,VLOOKUP(P3161,'3-Productie normen'!$B$37:$C$59,2,FALSE),FALSE)))/VLOOKUP(B3161,'2-Kosten per locatie'!$A$11:$C$31,3,FALSE)</f>
        <v>0</v>
      </c>
      <c r="U3161" s="144">
        <f t="shared" si="248"/>
        <v>0</v>
      </c>
      <c r="V3161" s="145">
        <f>VLOOKUP(K3161,'3-Productie normen'!A:AG,29,FALSE)</f>
        <v>0</v>
      </c>
      <c r="W3161" s="145" t="s">
        <v>4567</v>
      </c>
      <c r="X3161" s="146"/>
      <c r="Y3161" s="147">
        <f t="shared" si="249"/>
        <v>0</v>
      </c>
    </row>
    <row r="3162" spans="1:25" s="148" customFormat="1" ht="13.9" customHeight="1">
      <c r="A3162" s="137">
        <v>4016</v>
      </c>
      <c r="B3162" s="138" t="s">
        <v>4205</v>
      </c>
      <c r="C3162" s="138" t="s">
        <v>4210</v>
      </c>
      <c r="D3162" s="138"/>
      <c r="E3162" s="2"/>
      <c r="F3162" s="2" t="s">
        <v>284</v>
      </c>
      <c r="G3162" s="2" t="s">
        <v>4269</v>
      </c>
      <c r="H3162" s="2" t="s">
        <v>4270</v>
      </c>
      <c r="I3162" s="139" t="s">
        <v>350</v>
      </c>
      <c r="J3162" s="139" t="s">
        <v>351</v>
      </c>
      <c r="K3162" s="139" t="s">
        <v>259</v>
      </c>
      <c r="L3162" s="139" t="s">
        <v>298</v>
      </c>
      <c r="M3162" s="140"/>
      <c r="N3162" s="141">
        <v>140.36000000000001</v>
      </c>
      <c r="O3162" s="142">
        <f t="shared" si="245"/>
        <v>0</v>
      </c>
      <c r="P3162" s="2" t="s">
        <v>477</v>
      </c>
      <c r="Q3162" s="2"/>
      <c r="R3162" s="143">
        <f t="shared" si="246"/>
        <v>0</v>
      </c>
      <c r="S3162" s="143">
        <f t="shared" si="247"/>
        <v>0</v>
      </c>
      <c r="T3162" s="144">
        <f>IF(P3162="nio",0,IF(P3162&gt;0,VLOOKUP(K3162,'3-Productie normen'!A:W,VLOOKUP(P3162,'3-Productie normen'!$B$37:$C$59,2,FALSE),FALSE)))/VLOOKUP(B3162,'2-Kosten per locatie'!$A$11:$C$31,3,FALSE)</f>
        <v>0</v>
      </c>
      <c r="U3162" s="144">
        <f t="shared" si="248"/>
        <v>0</v>
      </c>
      <c r="V3162" s="145">
        <f>VLOOKUP(K3162,'3-Productie normen'!A:AG,29,FALSE)</f>
        <v>0</v>
      </c>
      <c r="W3162" s="145" t="s">
        <v>4567</v>
      </c>
      <c r="X3162" s="146"/>
      <c r="Y3162" s="147">
        <f t="shared" si="249"/>
        <v>0</v>
      </c>
    </row>
    <row r="3163" spans="1:25" s="148" customFormat="1" ht="13.9" customHeight="1">
      <c r="A3163" s="137">
        <v>4017</v>
      </c>
      <c r="B3163" s="138" t="s">
        <v>4205</v>
      </c>
      <c r="C3163" s="138" t="s">
        <v>4210</v>
      </c>
      <c r="D3163" s="138"/>
      <c r="E3163" s="2"/>
      <c r="F3163" s="2" t="s">
        <v>284</v>
      </c>
      <c r="G3163" s="2" t="s">
        <v>4271</v>
      </c>
      <c r="H3163" s="2"/>
      <c r="I3163" s="139" t="s">
        <v>267</v>
      </c>
      <c r="J3163" s="139" t="s">
        <v>267</v>
      </c>
      <c r="K3163" s="139" t="s">
        <v>259</v>
      </c>
      <c r="L3163" s="139" t="s">
        <v>298</v>
      </c>
      <c r="M3163" s="140"/>
      <c r="N3163" s="141">
        <v>5.61</v>
      </c>
      <c r="O3163" s="142">
        <f t="shared" si="245"/>
        <v>0</v>
      </c>
      <c r="P3163" s="2" t="s">
        <v>477</v>
      </c>
      <c r="Q3163" s="2"/>
      <c r="R3163" s="143">
        <f t="shared" si="246"/>
        <v>0</v>
      </c>
      <c r="S3163" s="143">
        <f t="shared" si="247"/>
        <v>0</v>
      </c>
      <c r="T3163" s="144">
        <f>IF(P3163="nio",0,IF(P3163&gt;0,VLOOKUP(K3163,'3-Productie normen'!A:W,VLOOKUP(P3163,'3-Productie normen'!$B$37:$C$59,2,FALSE),FALSE)))/VLOOKUP(B3163,'2-Kosten per locatie'!$A$11:$C$31,3,FALSE)</f>
        <v>0</v>
      </c>
      <c r="U3163" s="144">
        <f t="shared" si="248"/>
        <v>0</v>
      </c>
      <c r="V3163" s="145">
        <f>VLOOKUP(K3163,'3-Productie normen'!A:AG,29,FALSE)</f>
        <v>0</v>
      </c>
      <c r="W3163" s="145" t="s">
        <v>4567</v>
      </c>
      <c r="X3163" s="146"/>
      <c r="Y3163" s="147">
        <f t="shared" si="249"/>
        <v>0</v>
      </c>
    </row>
    <row r="3164" spans="1:25" s="148" customFormat="1" ht="13.9" customHeight="1">
      <c r="A3164" s="137">
        <v>4018</v>
      </c>
      <c r="B3164" s="138" t="s">
        <v>4205</v>
      </c>
      <c r="C3164" s="138" t="s">
        <v>4210</v>
      </c>
      <c r="D3164" s="138"/>
      <c r="E3164" s="2"/>
      <c r="F3164" s="2" t="s">
        <v>284</v>
      </c>
      <c r="G3164" s="2" t="s">
        <v>4272</v>
      </c>
      <c r="H3164" s="2" t="s">
        <v>3105</v>
      </c>
      <c r="I3164" s="139" t="s">
        <v>277</v>
      </c>
      <c r="J3164" s="139" t="s">
        <v>277</v>
      </c>
      <c r="K3164" s="139" t="s">
        <v>478</v>
      </c>
      <c r="L3164" s="139" t="s">
        <v>298</v>
      </c>
      <c r="M3164" s="140" t="s">
        <v>8160</v>
      </c>
      <c r="N3164" s="141">
        <v>54.83</v>
      </c>
      <c r="O3164" s="142">
        <f t="shared" si="245"/>
        <v>200</v>
      </c>
      <c r="P3164" s="2">
        <v>200</v>
      </c>
      <c r="Q3164" s="2"/>
      <c r="R3164" s="143" t="e">
        <f t="shared" si="246"/>
        <v>#DIV/0!</v>
      </c>
      <c r="S3164" s="143">
        <f t="shared" si="247"/>
        <v>0</v>
      </c>
      <c r="T3164" s="144">
        <f>IF(P3164="nio",0,IF(P3164&gt;0,VLOOKUP(K3164,'3-Productie normen'!A:W,VLOOKUP(P3164,'3-Productie normen'!$B$37:$C$59,2,FALSE),FALSE)))/VLOOKUP(B3164,'2-Kosten per locatie'!$A$11:$C$31,3,FALSE)</f>
        <v>0</v>
      </c>
      <c r="U3164" s="144">
        <f t="shared" si="248"/>
        <v>0</v>
      </c>
      <c r="V3164" s="145" t="str">
        <f>VLOOKUP(K3164,'3-Productie normen'!A:AG,29,FALSE)</f>
        <v>B</v>
      </c>
      <c r="W3164" s="145"/>
      <c r="X3164" s="146"/>
      <c r="Y3164" s="147">
        <f t="shared" si="249"/>
        <v>10966</v>
      </c>
    </row>
    <row r="3165" spans="1:25" s="148" customFormat="1" ht="13.9" customHeight="1">
      <c r="A3165" s="137">
        <v>4019</v>
      </c>
      <c r="B3165" s="138" t="s">
        <v>4205</v>
      </c>
      <c r="C3165" s="138" t="s">
        <v>4210</v>
      </c>
      <c r="D3165" s="138"/>
      <c r="E3165" s="2"/>
      <c r="F3165" s="2" t="s">
        <v>284</v>
      </c>
      <c r="G3165" s="2" t="s">
        <v>4273</v>
      </c>
      <c r="H3165" s="2" t="s">
        <v>3104</v>
      </c>
      <c r="I3165" s="139" t="s">
        <v>267</v>
      </c>
      <c r="J3165" s="139" t="s">
        <v>267</v>
      </c>
      <c r="K3165" s="139" t="s">
        <v>267</v>
      </c>
      <c r="L3165" s="139" t="s">
        <v>249</v>
      </c>
      <c r="M3165" s="140"/>
      <c r="N3165" s="141">
        <v>17.8</v>
      </c>
      <c r="O3165" s="142">
        <f t="shared" si="245"/>
        <v>2</v>
      </c>
      <c r="P3165" s="2">
        <v>2</v>
      </c>
      <c r="Q3165" s="2"/>
      <c r="R3165" s="143" t="e">
        <f t="shared" si="246"/>
        <v>#DIV/0!</v>
      </c>
      <c r="S3165" s="143">
        <f t="shared" si="247"/>
        <v>0</v>
      </c>
      <c r="T3165" s="144">
        <f>IF(P3165="nio",0,IF(P3165&gt;0,VLOOKUP(K3165,'3-Productie normen'!A:W,VLOOKUP(P3165,'3-Productie normen'!$B$37:$C$59,2,FALSE),FALSE)))/VLOOKUP(B3165,'2-Kosten per locatie'!$A$11:$C$31,3,FALSE)</f>
        <v>0</v>
      </c>
      <c r="U3165" s="144">
        <f t="shared" si="248"/>
        <v>0</v>
      </c>
      <c r="V3165" s="145" t="str">
        <f>VLOOKUP(K3165,'3-Productie normen'!A:AG,29,FALSE)</f>
        <v>V</v>
      </c>
      <c r="W3165" s="145"/>
      <c r="X3165" s="146"/>
      <c r="Y3165" s="147">
        <f t="shared" si="249"/>
        <v>35.6</v>
      </c>
    </row>
    <row r="3166" spans="1:25" s="148" customFormat="1" ht="13.9" customHeight="1">
      <c r="A3166" s="137">
        <v>4020</v>
      </c>
      <c r="B3166" s="138" t="s">
        <v>4205</v>
      </c>
      <c r="C3166" s="138" t="s">
        <v>4210</v>
      </c>
      <c r="D3166" s="138"/>
      <c r="E3166" s="2"/>
      <c r="F3166" s="2" t="s">
        <v>284</v>
      </c>
      <c r="G3166" s="2" t="s">
        <v>4274</v>
      </c>
      <c r="H3166" s="2"/>
      <c r="I3166" s="139" t="s">
        <v>267</v>
      </c>
      <c r="J3166" s="139" t="s">
        <v>267</v>
      </c>
      <c r="K3166" s="139" t="s">
        <v>267</v>
      </c>
      <c r="L3166" s="139" t="s">
        <v>249</v>
      </c>
      <c r="M3166" s="140"/>
      <c r="N3166" s="141">
        <v>64.400000000000006</v>
      </c>
      <c r="O3166" s="142">
        <f t="shared" si="245"/>
        <v>2</v>
      </c>
      <c r="P3166" s="2">
        <v>2</v>
      </c>
      <c r="Q3166" s="2"/>
      <c r="R3166" s="143" t="e">
        <f t="shared" si="246"/>
        <v>#DIV/0!</v>
      </c>
      <c r="S3166" s="143">
        <f t="shared" si="247"/>
        <v>0</v>
      </c>
      <c r="T3166" s="144">
        <f>IF(P3166="nio",0,IF(P3166&gt;0,VLOOKUP(K3166,'3-Productie normen'!A:W,VLOOKUP(P3166,'3-Productie normen'!$B$37:$C$59,2,FALSE),FALSE)))/VLOOKUP(B3166,'2-Kosten per locatie'!$A$11:$C$31,3,FALSE)</f>
        <v>0</v>
      </c>
      <c r="U3166" s="144">
        <f t="shared" si="248"/>
        <v>0</v>
      </c>
      <c r="V3166" s="145" t="str">
        <f>VLOOKUP(K3166,'3-Productie normen'!A:AG,29,FALSE)</f>
        <v>V</v>
      </c>
      <c r="W3166" s="145"/>
      <c r="X3166" s="146"/>
      <c r="Y3166" s="147">
        <f t="shared" si="249"/>
        <v>128.80000000000001</v>
      </c>
    </row>
    <row r="3167" spans="1:25" s="148" customFormat="1" ht="13.9" customHeight="1">
      <c r="A3167" s="137">
        <v>4021</v>
      </c>
      <c r="B3167" s="138" t="s">
        <v>4205</v>
      </c>
      <c r="C3167" s="138" t="s">
        <v>4210</v>
      </c>
      <c r="D3167" s="138"/>
      <c r="E3167" s="2"/>
      <c r="F3167" s="2" t="s">
        <v>284</v>
      </c>
      <c r="G3167" s="2" t="s">
        <v>4275</v>
      </c>
      <c r="H3167" s="2"/>
      <c r="I3167" s="139" t="s">
        <v>267</v>
      </c>
      <c r="J3167" s="139" t="s">
        <v>267</v>
      </c>
      <c r="K3167" s="139" t="s">
        <v>267</v>
      </c>
      <c r="L3167" s="139" t="s">
        <v>249</v>
      </c>
      <c r="M3167" s="140"/>
      <c r="N3167" s="141">
        <v>22.17</v>
      </c>
      <c r="O3167" s="142">
        <f t="shared" si="245"/>
        <v>2</v>
      </c>
      <c r="P3167" s="2">
        <v>2</v>
      </c>
      <c r="Q3167" s="2"/>
      <c r="R3167" s="143" t="e">
        <f t="shared" si="246"/>
        <v>#DIV/0!</v>
      </c>
      <c r="S3167" s="143">
        <f t="shared" si="247"/>
        <v>0</v>
      </c>
      <c r="T3167" s="144">
        <f>IF(P3167="nio",0,IF(P3167&gt;0,VLOOKUP(K3167,'3-Productie normen'!A:W,VLOOKUP(P3167,'3-Productie normen'!$B$37:$C$59,2,FALSE),FALSE)))/VLOOKUP(B3167,'2-Kosten per locatie'!$A$11:$C$31,3,FALSE)</f>
        <v>0</v>
      </c>
      <c r="U3167" s="144">
        <f t="shared" si="248"/>
        <v>0</v>
      </c>
      <c r="V3167" s="145" t="str">
        <f>VLOOKUP(K3167,'3-Productie normen'!A:AG,29,FALSE)</f>
        <v>V</v>
      </c>
      <c r="W3167" s="145"/>
      <c r="X3167" s="146"/>
      <c r="Y3167" s="147">
        <f t="shared" si="249"/>
        <v>44.34</v>
      </c>
    </row>
    <row r="3168" spans="1:25" s="148" customFormat="1" ht="13.9" customHeight="1">
      <c r="A3168" s="137">
        <v>4022</v>
      </c>
      <c r="B3168" s="138" t="s">
        <v>4205</v>
      </c>
      <c r="C3168" s="138" t="s">
        <v>4210</v>
      </c>
      <c r="D3168" s="138"/>
      <c r="E3168" s="2"/>
      <c r="F3168" s="2" t="s">
        <v>372</v>
      </c>
      <c r="G3168" s="2" t="s">
        <v>4276</v>
      </c>
      <c r="H3168" s="2"/>
      <c r="I3168" s="139" t="s">
        <v>247</v>
      </c>
      <c r="J3168" s="139" t="s">
        <v>56</v>
      </c>
      <c r="K3168" s="139" t="s">
        <v>248</v>
      </c>
      <c r="L3168" s="139" t="s">
        <v>4218</v>
      </c>
      <c r="M3168" s="140" t="s">
        <v>8160</v>
      </c>
      <c r="N3168" s="141">
        <v>25.26</v>
      </c>
      <c r="O3168" s="142">
        <f t="shared" si="245"/>
        <v>200</v>
      </c>
      <c r="P3168" s="2">
        <v>200</v>
      </c>
      <c r="Q3168" s="2"/>
      <c r="R3168" s="143" t="e">
        <f t="shared" si="246"/>
        <v>#DIV/0!</v>
      </c>
      <c r="S3168" s="143">
        <f t="shared" si="247"/>
        <v>0</v>
      </c>
      <c r="T3168" s="144">
        <f>IF(P3168="nio",0,IF(P3168&gt;0,VLOOKUP(K3168,'3-Productie normen'!A:W,VLOOKUP(P3168,'3-Productie normen'!$B$37:$C$59,2,FALSE),FALSE)))/VLOOKUP(B3168,'2-Kosten per locatie'!$A$11:$C$31,3,FALSE)</f>
        <v>0</v>
      </c>
      <c r="U3168" s="144">
        <f t="shared" si="248"/>
        <v>0</v>
      </c>
      <c r="V3168" s="145" t="str">
        <f>VLOOKUP(K3168,'3-Productie normen'!A:AG,29,FALSE)</f>
        <v>V</v>
      </c>
      <c r="W3168" s="145"/>
      <c r="X3168" s="146"/>
      <c r="Y3168" s="147">
        <f t="shared" si="249"/>
        <v>5052</v>
      </c>
    </row>
    <row r="3169" spans="1:25" s="148" customFormat="1" ht="13.9" customHeight="1">
      <c r="A3169" s="137">
        <v>4023</v>
      </c>
      <c r="B3169" s="138" t="s">
        <v>4205</v>
      </c>
      <c r="C3169" s="138" t="s">
        <v>4210</v>
      </c>
      <c r="D3169" s="138"/>
      <c r="E3169" s="2"/>
      <c r="F3169" s="2" t="s">
        <v>372</v>
      </c>
      <c r="G3169" s="2" t="s">
        <v>4277</v>
      </c>
      <c r="H3169" s="2"/>
      <c r="I3169" s="139" t="s">
        <v>247</v>
      </c>
      <c r="J3169" s="139" t="s">
        <v>57</v>
      </c>
      <c r="K3169" s="139" t="s">
        <v>259</v>
      </c>
      <c r="L3169" s="139" t="s">
        <v>246</v>
      </c>
      <c r="M3169" s="140"/>
      <c r="N3169" s="141">
        <v>1.59</v>
      </c>
      <c r="O3169" s="142">
        <f t="shared" si="245"/>
        <v>0</v>
      </c>
      <c r="P3169" s="2" t="s">
        <v>477</v>
      </c>
      <c r="Q3169" s="2"/>
      <c r="R3169" s="143">
        <f t="shared" si="246"/>
        <v>0</v>
      </c>
      <c r="S3169" s="143">
        <f t="shared" si="247"/>
        <v>0</v>
      </c>
      <c r="T3169" s="144">
        <f>IF(P3169="nio",0,IF(P3169&gt;0,VLOOKUP(K3169,'3-Productie normen'!A:W,VLOOKUP(P3169,'3-Productie normen'!$B$37:$C$59,2,FALSE),FALSE)))/VLOOKUP(B3169,'2-Kosten per locatie'!$A$11:$C$31,3,FALSE)</f>
        <v>0</v>
      </c>
      <c r="U3169" s="144">
        <f t="shared" si="248"/>
        <v>0</v>
      </c>
      <c r="V3169" s="145">
        <f>VLOOKUP(K3169,'3-Productie normen'!A:AG,29,FALSE)</f>
        <v>0</v>
      </c>
      <c r="W3169" s="145"/>
      <c r="X3169" s="146"/>
      <c r="Y3169" s="147">
        <f t="shared" si="249"/>
        <v>0</v>
      </c>
    </row>
    <row r="3170" spans="1:25" s="148" customFormat="1" ht="13.9" customHeight="1">
      <c r="A3170" s="137">
        <v>4024</v>
      </c>
      <c r="B3170" s="138" t="s">
        <v>4205</v>
      </c>
      <c r="C3170" s="138" t="s">
        <v>4210</v>
      </c>
      <c r="D3170" s="138"/>
      <c r="E3170" s="2"/>
      <c r="F3170" s="2" t="s">
        <v>372</v>
      </c>
      <c r="G3170" s="2" t="s">
        <v>4278</v>
      </c>
      <c r="H3170" s="2"/>
      <c r="I3170" s="139" t="s">
        <v>247</v>
      </c>
      <c r="J3170" s="139" t="s">
        <v>56</v>
      </c>
      <c r="K3170" s="139" t="s">
        <v>248</v>
      </c>
      <c r="L3170" s="139" t="s">
        <v>4279</v>
      </c>
      <c r="M3170" s="140" t="s">
        <v>8160</v>
      </c>
      <c r="N3170" s="141">
        <v>25.26</v>
      </c>
      <c r="O3170" s="142">
        <f t="shared" si="245"/>
        <v>200</v>
      </c>
      <c r="P3170" s="2">
        <v>200</v>
      </c>
      <c r="Q3170" s="2"/>
      <c r="R3170" s="143" t="e">
        <f t="shared" si="246"/>
        <v>#DIV/0!</v>
      </c>
      <c r="S3170" s="143">
        <f t="shared" si="247"/>
        <v>0</v>
      </c>
      <c r="T3170" s="144">
        <f>IF(P3170="nio",0,IF(P3170&gt;0,VLOOKUP(K3170,'3-Productie normen'!A:W,VLOOKUP(P3170,'3-Productie normen'!$B$37:$C$59,2,FALSE),FALSE)))/VLOOKUP(B3170,'2-Kosten per locatie'!$A$11:$C$31,3,FALSE)</f>
        <v>0</v>
      </c>
      <c r="U3170" s="144">
        <f t="shared" si="248"/>
        <v>0</v>
      </c>
      <c r="V3170" s="145" t="str">
        <f>VLOOKUP(K3170,'3-Productie normen'!A:AG,29,FALSE)</f>
        <v>V</v>
      </c>
      <c r="W3170" s="145"/>
      <c r="X3170" s="146"/>
      <c r="Y3170" s="147">
        <f t="shared" si="249"/>
        <v>5052</v>
      </c>
    </row>
    <row r="3171" spans="1:25" s="148" customFormat="1" ht="13.9" customHeight="1">
      <c r="A3171" s="137">
        <v>4025</v>
      </c>
      <c r="B3171" s="138" t="s">
        <v>4205</v>
      </c>
      <c r="C3171" s="138" t="s">
        <v>4210</v>
      </c>
      <c r="D3171" s="138"/>
      <c r="E3171" s="2"/>
      <c r="F3171" s="2" t="s">
        <v>372</v>
      </c>
      <c r="G3171" s="2" t="s">
        <v>4280</v>
      </c>
      <c r="H3171" s="2"/>
      <c r="I3171" s="139" t="s">
        <v>247</v>
      </c>
      <c r="J3171" s="139" t="s">
        <v>56</v>
      </c>
      <c r="K3171" s="139" t="s">
        <v>248</v>
      </c>
      <c r="L3171" s="139" t="s">
        <v>4279</v>
      </c>
      <c r="M3171" s="140" t="s">
        <v>8160</v>
      </c>
      <c r="N3171" s="141">
        <v>18.579999999999998</v>
      </c>
      <c r="O3171" s="142">
        <f t="shared" si="245"/>
        <v>200</v>
      </c>
      <c r="P3171" s="2">
        <v>200</v>
      </c>
      <c r="Q3171" s="2"/>
      <c r="R3171" s="143" t="e">
        <f t="shared" si="246"/>
        <v>#DIV/0!</v>
      </c>
      <c r="S3171" s="143">
        <f t="shared" si="247"/>
        <v>0</v>
      </c>
      <c r="T3171" s="144">
        <f>IF(P3171="nio",0,IF(P3171&gt;0,VLOOKUP(K3171,'3-Productie normen'!A:W,VLOOKUP(P3171,'3-Productie normen'!$B$37:$C$59,2,FALSE),FALSE)))/VLOOKUP(B3171,'2-Kosten per locatie'!$A$11:$C$31,3,FALSE)</f>
        <v>0</v>
      </c>
      <c r="U3171" s="144">
        <f t="shared" si="248"/>
        <v>0</v>
      </c>
      <c r="V3171" s="145" t="str">
        <f>VLOOKUP(K3171,'3-Productie normen'!A:AG,29,FALSE)</f>
        <v>V</v>
      </c>
      <c r="W3171" s="145"/>
      <c r="X3171" s="146"/>
      <c r="Y3171" s="147">
        <f t="shared" si="249"/>
        <v>3715.9999999999995</v>
      </c>
    </row>
    <row r="3172" spans="1:25" s="148" customFormat="1" ht="13.9" customHeight="1">
      <c r="A3172" s="137">
        <v>4026</v>
      </c>
      <c r="B3172" s="138" t="s">
        <v>4205</v>
      </c>
      <c r="C3172" s="138" t="s">
        <v>4210</v>
      </c>
      <c r="D3172" s="138"/>
      <c r="E3172" s="2"/>
      <c r="F3172" s="2" t="s">
        <v>372</v>
      </c>
      <c r="G3172" s="2" t="s">
        <v>4281</v>
      </c>
      <c r="H3172" s="2"/>
      <c r="I3172" s="139" t="s">
        <v>247</v>
      </c>
      <c r="J3172" s="139" t="s">
        <v>56</v>
      </c>
      <c r="K3172" s="139" t="s">
        <v>248</v>
      </c>
      <c r="L3172" s="139" t="s">
        <v>4218</v>
      </c>
      <c r="M3172" s="140" t="s">
        <v>8160</v>
      </c>
      <c r="N3172" s="141">
        <v>25.26</v>
      </c>
      <c r="O3172" s="142">
        <f t="shared" si="245"/>
        <v>200</v>
      </c>
      <c r="P3172" s="2">
        <v>200</v>
      </c>
      <c r="Q3172" s="2"/>
      <c r="R3172" s="143" t="e">
        <f t="shared" si="246"/>
        <v>#DIV/0!</v>
      </c>
      <c r="S3172" s="143">
        <f t="shared" si="247"/>
        <v>0</v>
      </c>
      <c r="T3172" s="144">
        <f>IF(P3172="nio",0,IF(P3172&gt;0,VLOOKUP(K3172,'3-Productie normen'!A:W,VLOOKUP(P3172,'3-Productie normen'!$B$37:$C$59,2,FALSE),FALSE)))/VLOOKUP(B3172,'2-Kosten per locatie'!$A$11:$C$31,3,FALSE)</f>
        <v>0</v>
      </c>
      <c r="U3172" s="144">
        <f t="shared" si="248"/>
        <v>0</v>
      </c>
      <c r="V3172" s="145" t="str">
        <f>VLOOKUP(K3172,'3-Productie normen'!A:AG,29,FALSE)</f>
        <v>V</v>
      </c>
      <c r="W3172" s="145"/>
      <c r="X3172" s="146"/>
      <c r="Y3172" s="147">
        <f t="shared" si="249"/>
        <v>5052</v>
      </c>
    </row>
    <row r="3173" spans="1:25" s="148" customFormat="1" ht="13.9" customHeight="1">
      <c r="A3173" s="137">
        <v>4027</v>
      </c>
      <c r="B3173" s="138" t="s">
        <v>4205</v>
      </c>
      <c r="C3173" s="138" t="s">
        <v>4210</v>
      </c>
      <c r="D3173" s="138"/>
      <c r="E3173" s="2"/>
      <c r="F3173" s="2" t="s">
        <v>372</v>
      </c>
      <c r="G3173" s="2" t="s">
        <v>4282</v>
      </c>
      <c r="H3173" s="2"/>
      <c r="I3173" s="139" t="s">
        <v>247</v>
      </c>
      <c r="J3173" s="139" t="s">
        <v>56</v>
      </c>
      <c r="K3173" s="139" t="s">
        <v>248</v>
      </c>
      <c r="L3173" s="139" t="s">
        <v>4218</v>
      </c>
      <c r="M3173" s="140" t="s">
        <v>8160</v>
      </c>
      <c r="N3173" s="141">
        <v>25.26</v>
      </c>
      <c r="O3173" s="142">
        <f t="shared" si="245"/>
        <v>200</v>
      </c>
      <c r="P3173" s="2">
        <v>200</v>
      </c>
      <c r="Q3173" s="2"/>
      <c r="R3173" s="143" t="e">
        <f t="shared" si="246"/>
        <v>#DIV/0!</v>
      </c>
      <c r="S3173" s="143">
        <f t="shared" si="247"/>
        <v>0</v>
      </c>
      <c r="T3173" s="144">
        <f>IF(P3173="nio",0,IF(P3173&gt;0,VLOOKUP(K3173,'3-Productie normen'!A:W,VLOOKUP(P3173,'3-Productie normen'!$B$37:$C$59,2,FALSE),FALSE)))/VLOOKUP(B3173,'2-Kosten per locatie'!$A$11:$C$31,3,FALSE)</f>
        <v>0</v>
      </c>
      <c r="U3173" s="144">
        <f t="shared" si="248"/>
        <v>0</v>
      </c>
      <c r="V3173" s="145" t="str">
        <f>VLOOKUP(K3173,'3-Productie normen'!A:AG,29,FALSE)</f>
        <v>V</v>
      </c>
      <c r="W3173" s="145"/>
      <c r="X3173" s="146"/>
      <c r="Y3173" s="147">
        <f t="shared" si="249"/>
        <v>5052</v>
      </c>
    </row>
    <row r="3174" spans="1:25" s="148" customFormat="1" ht="13.9" customHeight="1">
      <c r="A3174" s="137">
        <v>4028</v>
      </c>
      <c r="B3174" s="138" t="s">
        <v>4205</v>
      </c>
      <c r="C3174" s="138" t="s">
        <v>4210</v>
      </c>
      <c r="D3174" s="138"/>
      <c r="E3174" s="2"/>
      <c r="F3174" s="2" t="s">
        <v>372</v>
      </c>
      <c r="G3174" s="2" t="s">
        <v>4283</v>
      </c>
      <c r="H3174" s="2"/>
      <c r="I3174" s="139" t="s">
        <v>252</v>
      </c>
      <c r="J3174" s="139" t="s">
        <v>55</v>
      </c>
      <c r="K3174" s="139" t="s">
        <v>290</v>
      </c>
      <c r="L3174" s="139" t="s">
        <v>291</v>
      </c>
      <c r="M3174" s="140"/>
      <c r="N3174" s="141">
        <v>23.95</v>
      </c>
      <c r="O3174" s="142">
        <f t="shared" si="245"/>
        <v>200</v>
      </c>
      <c r="P3174" s="2">
        <v>200</v>
      </c>
      <c r="Q3174" s="2"/>
      <c r="R3174" s="143" t="e">
        <f t="shared" si="246"/>
        <v>#DIV/0!</v>
      </c>
      <c r="S3174" s="143">
        <f t="shared" si="247"/>
        <v>0</v>
      </c>
      <c r="T3174" s="144">
        <f>IF(P3174="nio",0,IF(P3174&gt;0,VLOOKUP(K3174,'3-Productie normen'!A:W,VLOOKUP(P3174,'3-Productie normen'!$B$37:$C$59,2,FALSE),FALSE)))/VLOOKUP(B3174,'2-Kosten per locatie'!$A$11:$C$31,3,FALSE)</f>
        <v>0</v>
      </c>
      <c r="U3174" s="144">
        <f t="shared" si="248"/>
        <v>0</v>
      </c>
      <c r="V3174" s="145" t="str">
        <f>VLOOKUP(K3174,'3-Productie normen'!A:AG,29,FALSE)</f>
        <v>V</v>
      </c>
      <c r="W3174" s="145"/>
      <c r="X3174" s="146"/>
      <c r="Y3174" s="147">
        <f t="shared" si="249"/>
        <v>4790</v>
      </c>
    </row>
    <row r="3175" spans="1:25" s="148" customFormat="1" ht="13.9" customHeight="1">
      <c r="A3175" s="137">
        <v>4029</v>
      </c>
      <c r="B3175" s="138" t="s">
        <v>4205</v>
      </c>
      <c r="C3175" s="138" t="s">
        <v>4210</v>
      </c>
      <c r="D3175" s="138"/>
      <c r="E3175" s="2"/>
      <c r="F3175" s="2" t="s">
        <v>372</v>
      </c>
      <c r="G3175" s="2" t="s">
        <v>4284</v>
      </c>
      <c r="H3175" s="2"/>
      <c r="I3175" s="139" t="s">
        <v>252</v>
      </c>
      <c r="J3175" s="139" t="s">
        <v>293</v>
      </c>
      <c r="K3175" s="139" t="s">
        <v>4571</v>
      </c>
      <c r="L3175" s="139" t="s">
        <v>298</v>
      </c>
      <c r="M3175" s="140" t="s">
        <v>8160</v>
      </c>
      <c r="N3175" s="141">
        <v>576.23</v>
      </c>
      <c r="O3175" s="142">
        <f t="shared" si="245"/>
        <v>200</v>
      </c>
      <c r="P3175" s="2">
        <v>200</v>
      </c>
      <c r="Q3175" s="2"/>
      <c r="R3175" s="143" t="e">
        <f t="shared" si="246"/>
        <v>#DIV/0!</v>
      </c>
      <c r="S3175" s="143">
        <f t="shared" si="247"/>
        <v>0</v>
      </c>
      <c r="T3175" s="144">
        <f>IF(P3175="nio",0,IF(P3175&gt;0,VLOOKUP(K3175,'3-Productie normen'!A:W,VLOOKUP(P3175,'3-Productie normen'!$B$37:$C$59,2,FALSE),FALSE)))/VLOOKUP(B3175,'2-Kosten per locatie'!$A$11:$C$31,3,FALSE)</f>
        <v>0</v>
      </c>
      <c r="U3175" s="144">
        <f t="shared" si="248"/>
        <v>0</v>
      </c>
      <c r="V3175" s="145" t="str">
        <f>VLOOKUP(K3175,'3-Productie normen'!A:AG,29,FALSE)</f>
        <v>V</v>
      </c>
      <c r="W3175" s="145"/>
      <c r="X3175" s="146"/>
      <c r="Y3175" s="147">
        <f t="shared" si="249"/>
        <v>115246</v>
      </c>
    </row>
    <row r="3176" spans="1:25" s="148" customFormat="1" ht="13.9" customHeight="1">
      <c r="A3176" s="137">
        <v>4030</v>
      </c>
      <c r="B3176" s="138" t="s">
        <v>4205</v>
      </c>
      <c r="C3176" s="138" t="s">
        <v>4210</v>
      </c>
      <c r="D3176" s="138"/>
      <c r="E3176" s="2"/>
      <c r="F3176" s="2" t="s">
        <v>372</v>
      </c>
      <c r="G3176" s="2" t="s">
        <v>4285</v>
      </c>
      <c r="H3176" s="2"/>
      <c r="I3176" s="139" t="s">
        <v>252</v>
      </c>
      <c r="J3176" s="139" t="s">
        <v>253</v>
      </c>
      <c r="K3176" s="139" t="s">
        <v>4571</v>
      </c>
      <c r="L3176" s="139" t="s">
        <v>298</v>
      </c>
      <c r="M3176" s="140" t="s">
        <v>8160</v>
      </c>
      <c r="N3176" s="141">
        <v>12.14</v>
      </c>
      <c r="O3176" s="142">
        <f t="shared" si="245"/>
        <v>200</v>
      </c>
      <c r="P3176" s="2">
        <v>200</v>
      </c>
      <c r="Q3176" s="2"/>
      <c r="R3176" s="143" t="e">
        <f t="shared" si="246"/>
        <v>#DIV/0!</v>
      </c>
      <c r="S3176" s="143">
        <f t="shared" si="247"/>
        <v>0</v>
      </c>
      <c r="T3176" s="144">
        <f>IF(P3176="nio",0,IF(P3176&gt;0,VLOOKUP(K3176,'3-Productie normen'!A:W,VLOOKUP(P3176,'3-Productie normen'!$B$37:$C$59,2,FALSE),FALSE)))/VLOOKUP(B3176,'2-Kosten per locatie'!$A$11:$C$31,3,FALSE)</f>
        <v>0</v>
      </c>
      <c r="U3176" s="144">
        <f t="shared" si="248"/>
        <v>0</v>
      </c>
      <c r="V3176" s="145" t="str">
        <f>VLOOKUP(K3176,'3-Productie normen'!A:AG,29,FALSE)</f>
        <v>V</v>
      </c>
      <c r="W3176" s="145"/>
      <c r="X3176" s="146"/>
      <c r="Y3176" s="147">
        <f t="shared" si="249"/>
        <v>2428</v>
      </c>
    </row>
    <row r="3177" spans="1:25" s="148" customFormat="1" ht="13.9" customHeight="1">
      <c r="A3177" s="137">
        <v>4031</v>
      </c>
      <c r="B3177" s="138" t="s">
        <v>4205</v>
      </c>
      <c r="C3177" s="138" t="s">
        <v>4210</v>
      </c>
      <c r="D3177" s="138"/>
      <c r="E3177" s="2"/>
      <c r="F3177" s="2" t="s">
        <v>372</v>
      </c>
      <c r="G3177" s="2" t="s">
        <v>4286</v>
      </c>
      <c r="H3177" s="2"/>
      <c r="I3177" s="139" t="s">
        <v>252</v>
      </c>
      <c r="J3177" s="139" t="s">
        <v>253</v>
      </c>
      <c r="K3177" s="139" t="s">
        <v>4571</v>
      </c>
      <c r="L3177" s="139" t="s">
        <v>298</v>
      </c>
      <c r="M3177" s="140" t="s">
        <v>8160</v>
      </c>
      <c r="N3177" s="141">
        <v>30.81</v>
      </c>
      <c r="O3177" s="142">
        <f t="shared" si="245"/>
        <v>200</v>
      </c>
      <c r="P3177" s="2">
        <v>200</v>
      </c>
      <c r="Q3177" s="2"/>
      <c r="R3177" s="143" t="e">
        <f t="shared" si="246"/>
        <v>#DIV/0!</v>
      </c>
      <c r="S3177" s="143">
        <f t="shared" si="247"/>
        <v>0</v>
      </c>
      <c r="T3177" s="144">
        <f>IF(P3177="nio",0,IF(P3177&gt;0,VLOOKUP(K3177,'3-Productie normen'!A:W,VLOOKUP(P3177,'3-Productie normen'!$B$37:$C$59,2,FALSE),FALSE)))/VLOOKUP(B3177,'2-Kosten per locatie'!$A$11:$C$31,3,FALSE)</f>
        <v>0</v>
      </c>
      <c r="U3177" s="144">
        <f t="shared" si="248"/>
        <v>0</v>
      </c>
      <c r="V3177" s="145" t="str">
        <f>VLOOKUP(K3177,'3-Productie normen'!A:AG,29,FALSE)</f>
        <v>V</v>
      </c>
      <c r="W3177" s="145"/>
      <c r="X3177" s="146"/>
      <c r="Y3177" s="147">
        <f t="shared" si="249"/>
        <v>6162</v>
      </c>
    </row>
    <row r="3178" spans="1:25" s="148" customFormat="1" ht="13.9" customHeight="1">
      <c r="A3178" s="137">
        <v>4032</v>
      </c>
      <c r="B3178" s="138" t="s">
        <v>4205</v>
      </c>
      <c r="C3178" s="138" t="s">
        <v>4210</v>
      </c>
      <c r="D3178" s="138"/>
      <c r="E3178" s="2"/>
      <c r="F3178" s="2" t="s">
        <v>372</v>
      </c>
      <c r="G3178" s="2" t="s">
        <v>4287</v>
      </c>
      <c r="H3178" s="2"/>
      <c r="I3178" s="139" t="s">
        <v>252</v>
      </c>
      <c r="J3178" s="139" t="s">
        <v>253</v>
      </c>
      <c r="K3178" s="139" t="s">
        <v>4571</v>
      </c>
      <c r="L3178" s="139" t="s">
        <v>298</v>
      </c>
      <c r="M3178" s="140" t="s">
        <v>8160</v>
      </c>
      <c r="N3178" s="141">
        <v>33.04</v>
      </c>
      <c r="O3178" s="142">
        <f t="shared" si="245"/>
        <v>200</v>
      </c>
      <c r="P3178" s="2">
        <v>200</v>
      </c>
      <c r="Q3178" s="2"/>
      <c r="R3178" s="143" t="e">
        <f t="shared" si="246"/>
        <v>#DIV/0!</v>
      </c>
      <c r="S3178" s="143">
        <f t="shared" si="247"/>
        <v>0</v>
      </c>
      <c r="T3178" s="144">
        <f>IF(P3178="nio",0,IF(P3178&gt;0,VLOOKUP(K3178,'3-Productie normen'!A:W,VLOOKUP(P3178,'3-Productie normen'!$B$37:$C$59,2,FALSE),FALSE)))/VLOOKUP(B3178,'2-Kosten per locatie'!$A$11:$C$31,3,FALSE)</f>
        <v>0</v>
      </c>
      <c r="U3178" s="144">
        <f t="shared" si="248"/>
        <v>0</v>
      </c>
      <c r="V3178" s="145" t="str">
        <f>VLOOKUP(K3178,'3-Productie normen'!A:AG,29,FALSE)</f>
        <v>V</v>
      </c>
      <c r="W3178" s="145"/>
      <c r="X3178" s="146"/>
      <c r="Y3178" s="147">
        <f t="shared" si="249"/>
        <v>6608</v>
      </c>
    </row>
    <row r="3179" spans="1:25" s="148" customFormat="1" ht="13.9" customHeight="1">
      <c r="A3179" s="137">
        <v>4033</v>
      </c>
      <c r="B3179" s="138" t="s">
        <v>4205</v>
      </c>
      <c r="C3179" s="138" t="s">
        <v>4210</v>
      </c>
      <c r="D3179" s="138"/>
      <c r="E3179" s="2"/>
      <c r="F3179" s="2" t="s">
        <v>372</v>
      </c>
      <c r="G3179" s="2" t="s">
        <v>4288</v>
      </c>
      <c r="H3179" s="2"/>
      <c r="I3179" s="139" t="s">
        <v>252</v>
      </c>
      <c r="J3179" s="139" t="s">
        <v>253</v>
      </c>
      <c r="K3179" s="139" t="s">
        <v>4571</v>
      </c>
      <c r="L3179" s="139" t="s">
        <v>298</v>
      </c>
      <c r="M3179" s="140" t="s">
        <v>8160</v>
      </c>
      <c r="N3179" s="141">
        <v>164.43</v>
      </c>
      <c r="O3179" s="142">
        <f t="shared" si="245"/>
        <v>200</v>
      </c>
      <c r="P3179" s="2">
        <v>200</v>
      </c>
      <c r="Q3179" s="2"/>
      <c r="R3179" s="143" t="e">
        <f t="shared" si="246"/>
        <v>#DIV/0!</v>
      </c>
      <c r="S3179" s="143">
        <f t="shared" si="247"/>
        <v>0</v>
      </c>
      <c r="T3179" s="144">
        <f>IF(P3179="nio",0,IF(P3179&gt;0,VLOOKUP(K3179,'3-Productie normen'!A:W,VLOOKUP(P3179,'3-Productie normen'!$B$37:$C$59,2,FALSE),FALSE)))/VLOOKUP(B3179,'2-Kosten per locatie'!$A$11:$C$31,3,FALSE)</f>
        <v>0</v>
      </c>
      <c r="U3179" s="144">
        <f t="shared" si="248"/>
        <v>0</v>
      </c>
      <c r="V3179" s="145" t="str">
        <f>VLOOKUP(K3179,'3-Productie normen'!A:AG,29,FALSE)</f>
        <v>V</v>
      </c>
      <c r="W3179" s="145"/>
      <c r="X3179" s="146"/>
      <c r="Y3179" s="147">
        <f t="shared" si="249"/>
        <v>32886</v>
      </c>
    </row>
    <row r="3180" spans="1:25" s="148" customFormat="1" ht="13.9" customHeight="1">
      <c r="A3180" s="137">
        <v>4034</v>
      </c>
      <c r="B3180" s="138" t="s">
        <v>4205</v>
      </c>
      <c r="C3180" s="138" t="s">
        <v>4210</v>
      </c>
      <c r="D3180" s="138"/>
      <c r="E3180" s="2"/>
      <c r="F3180" s="2" t="s">
        <v>372</v>
      </c>
      <c r="G3180" s="2" t="s">
        <v>4289</v>
      </c>
      <c r="H3180" s="2"/>
      <c r="I3180" s="139" t="s">
        <v>257</v>
      </c>
      <c r="J3180" s="139" t="s">
        <v>495</v>
      </c>
      <c r="K3180" s="139" t="s">
        <v>259</v>
      </c>
      <c r="L3180" s="139" t="s">
        <v>246</v>
      </c>
      <c r="M3180" s="140"/>
      <c r="N3180" s="141">
        <v>4.46</v>
      </c>
      <c r="O3180" s="142">
        <f t="shared" si="245"/>
        <v>0</v>
      </c>
      <c r="P3180" s="2" t="s">
        <v>477</v>
      </c>
      <c r="Q3180" s="2"/>
      <c r="R3180" s="143">
        <f t="shared" si="246"/>
        <v>0</v>
      </c>
      <c r="S3180" s="143">
        <f t="shared" si="247"/>
        <v>0</v>
      </c>
      <c r="T3180" s="144">
        <f>IF(P3180="nio",0,IF(P3180&gt;0,VLOOKUP(K3180,'3-Productie normen'!A:W,VLOOKUP(P3180,'3-Productie normen'!$B$37:$C$59,2,FALSE),FALSE)))/VLOOKUP(B3180,'2-Kosten per locatie'!$A$11:$C$31,3,FALSE)</f>
        <v>0</v>
      </c>
      <c r="U3180" s="144">
        <f t="shared" si="248"/>
        <v>0</v>
      </c>
      <c r="V3180" s="145">
        <f>VLOOKUP(K3180,'3-Productie normen'!A:AG,29,FALSE)</f>
        <v>0</v>
      </c>
      <c r="W3180" s="145"/>
      <c r="X3180" s="146"/>
      <c r="Y3180" s="147">
        <f t="shared" si="249"/>
        <v>0</v>
      </c>
    </row>
    <row r="3181" spans="1:25" s="148" customFormat="1" ht="13.9" customHeight="1">
      <c r="A3181" s="137">
        <v>4035</v>
      </c>
      <c r="B3181" s="138" t="s">
        <v>4205</v>
      </c>
      <c r="C3181" s="138" t="s">
        <v>4210</v>
      </c>
      <c r="D3181" s="138"/>
      <c r="E3181" s="2"/>
      <c r="F3181" s="2" t="s">
        <v>372</v>
      </c>
      <c r="G3181" s="2" t="s">
        <v>4290</v>
      </c>
      <c r="H3181" s="2"/>
      <c r="I3181" s="139" t="s">
        <v>272</v>
      </c>
      <c r="J3181" s="139" t="s">
        <v>309</v>
      </c>
      <c r="K3181" s="139" t="s">
        <v>259</v>
      </c>
      <c r="L3181" s="139" t="s">
        <v>1500</v>
      </c>
      <c r="M3181" s="140"/>
      <c r="N3181" s="141">
        <v>36.32</v>
      </c>
      <c r="O3181" s="142">
        <f t="shared" si="245"/>
        <v>0</v>
      </c>
      <c r="P3181" s="2" t="s">
        <v>477</v>
      </c>
      <c r="Q3181" s="2"/>
      <c r="R3181" s="143">
        <f t="shared" si="246"/>
        <v>0</v>
      </c>
      <c r="S3181" s="143">
        <f t="shared" si="247"/>
        <v>0</v>
      </c>
      <c r="T3181" s="144">
        <f>IF(P3181="nio",0,IF(P3181&gt;0,VLOOKUP(K3181,'3-Productie normen'!A:W,VLOOKUP(P3181,'3-Productie normen'!$B$37:$C$59,2,FALSE),FALSE)))/VLOOKUP(B3181,'2-Kosten per locatie'!$A$11:$C$31,3,FALSE)</f>
        <v>0</v>
      </c>
      <c r="U3181" s="144">
        <f t="shared" si="248"/>
        <v>0</v>
      </c>
      <c r="V3181" s="145">
        <f>VLOOKUP(K3181,'3-Productie normen'!A:AG,29,FALSE)</f>
        <v>0</v>
      </c>
      <c r="W3181" s="145"/>
      <c r="X3181" s="146"/>
      <c r="Y3181" s="147">
        <f t="shared" si="249"/>
        <v>0</v>
      </c>
    </row>
    <row r="3182" spans="1:25" s="148" customFormat="1" ht="13.9" customHeight="1">
      <c r="A3182" s="137">
        <v>4036</v>
      </c>
      <c r="B3182" s="138" t="s">
        <v>4205</v>
      </c>
      <c r="C3182" s="138" t="s">
        <v>4210</v>
      </c>
      <c r="D3182" s="138"/>
      <c r="E3182" s="2"/>
      <c r="F3182" s="2" t="s">
        <v>372</v>
      </c>
      <c r="G3182" s="2" t="s">
        <v>4291</v>
      </c>
      <c r="H3182" s="2"/>
      <c r="I3182" s="139" t="s">
        <v>272</v>
      </c>
      <c r="J3182" s="139" t="s">
        <v>4292</v>
      </c>
      <c r="K3182" s="139" t="s">
        <v>304</v>
      </c>
      <c r="L3182" s="139" t="s">
        <v>298</v>
      </c>
      <c r="M3182" s="140" t="s">
        <v>8160</v>
      </c>
      <c r="N3182" s="141">
        <v>185.37</v>
      </c>
      <c r="O3182" s="142">
        <f t="shared" si="245"/>
        <v>200</v>
      </c>
      <c r="P3182" s="2">
        <v>200</v>
      </c>
      <c r="Q3182" s="2"/>
      <c r="R3182" s="143" t="e">
        <f t="shared" si="246"/>
        <v>#DIV/0!</v>
      </c>
      <c r="S3182" s="143">
        <f t="shared" si="247"/>
        <v>0</v>
      </c>
      <c r="T3182" s="144">
        <f>IF(P3182="nio",0,IF(P3182&gt;0,VLOOKUP(K3182,'3-Productie normen'!A:W,VLOOKUP(P3182,'3-Productie normen'!$B$37:$C$59,2,FALSE),FALSE)))/VLOOKUP(B3182,'2-Kosten per locatie'!$A$11:$C$31,3,FALSE)</f>
        <v>0</v>
      </c>
      <c r="U3182" s="144">
        <f t="shared" si="248"/>
        <v>0</v>
      </c>
      <c r="V3182" s="145" t="str">
        <f>VLOOKUP(K3182,'3-Productie normen'!A:AG,29,FALSE)</f>
        <v>V</v>
      </c>
      <c r="W3182" s="145"/>
      <c r="X3182" s="146"/>
      <c r="Y3182" s="147">
        <f t="shared" si="249"/>
        <v>37074</v>
      </c>
    </row>
    <row r="3183" spans="1:25" s="148" customFormat="1" ht="13.9" customHeight="1">
      <c r="A3183" s="137">
        <v>4037</v>
      </c>
      <c r="B3183" s="138" t="s">
        <v>4205</v>
      </c>
      <c r="C3183" s="138" t="s">
        <v>4210</v>
      </c>
      <c r="D3183" s="138"/>
      <c r="E3183" s="2"/>
      <c r="F3183" s="2" t="s">
        <v>372</v>
      </c>
      <c r="G3183" s="2" t="s">
        <v>4293</v>
      </c>
      <c r="H3183" s="2"/>
      <c r="I3183" s="139" t="s">
        <v>46</v>
      </c>
      <c r="J3183" s="139" t="s">
        <v>313</v>
      </c>
      <c r="K3183" s="139" t="s">
        <v>259</v>
      </c>
      <c r="L3183" s="139" t="s">
        <v>1500</v>
      </c>
      <c r="M3183" s="140"/>
      <c r="N3183" s="141">
        <v>2.37</v>
      </c>
      <c r="O3183" s="142">
        <f t="shared" si="245"/>
        <v>0</v>
      </c>
      <c r="P3183" s="2" t="s">
        <v>477</v>
      </c>
      <c r="Q3183" s="2"/>
      <c r="R3183" s="143">
        <f t="shared" si="246"/>
        <v>0</v>
      </c>
      <c r="S3183" s="143">
        <f t="shared" si="247"/>
        <v>0</v>
      </c>
      <c r="T3183" s="144">
        <f>IF(P3183="nio",0,IF(P3183&gt;0,VLOOKUP(K3183,'3-Productie normen'!A:W,VLOOKUP(P3183,'3-Productie normen'!$B$37:$C$59,2,FALSE),FALSE)))/VLOOKUP(B3183,'2-Kosten per locatie'!$A$11:$C$31,3,FALSE)</f>
        <v>0</v>
      </c>
      <c r="U3183" s="144">
        <f t="shared" si="248"/>
        <v>0</v>
      </c>
      <c r="V3183" s="145">
        <f>VLOOKUP(K3183,'3-Productie normen'!A:AG,29,FALSE)</f>
        <v>0</v>
      </c>
      <c r="W3183" s="145"/>
      <c r="X3183" s="146"/>
      <c r="Y3183" s="147">
        <f t="shared" si="249"/>
        <v>0</v>
      </c>
    </row>
    <row r="3184" spans="1:25" s="148" customFormat="1" ht="13.9" customHeight="1">
      <c r="A3184" s="137">
        <v>4038</v>
      </c>
      <c r="B3184" s="138" t="s">
        <v>4205</v>
      </c>
      <c r="C3184" s="138" t="s">
        <v>4210</v>
      </c>
      <c r="D3184" s="138"/>
      <c r="E3184" s="2"/>
      <c r="F3184" s="2" t="s">
        <v>372</v>
      </c>
      <c r="G3184" s="2" t="s">
        <v>4294</v>
      </c>
      <c r="H3184" s="2" t="s">
        <v>3091</v>
      </c>
      <c r="I3184" s="139" t="s">
        <v>272</v>
      </c>
      <c r="J3184" s="139" t="s">
        <v>4292</v>
      </c>
      <c r="K3184" s="139" t="s">
        <v>304</v>
      </c>
      <c r="L3184" s="139" t="s">
        <v>298</v>
      </c>
      <c r="M3184" s="140" t="s">
        <v>8160</v>
      </c>
      <c r="N3184" s="141">
        <v>158.59</v>
      </c>
      <c r="O3184" s="142">
        <f t="shared" si="245"/>
        <v>200</v>
      </c>
      <c r="P3184" s="2">
        <v>200</v>
      </c>
      <c r="Q3184" s="2"/>
      <c r="R3184" s="143" t="e">
        <f t="shared" si="246"/>
        <v>#DIV/0!</v>
      </c>
      <c r="S3184" s="143">
        <f t="shared" si="247"/>
        <v>0</v>
      </c>
      <c r="T3184" s="144">
        <f>IF(P3184="nio",0,IF(P3184&gt;0,VLOOKUP(K3184,'3-Productie normen'!A:W,VLOOKUP(P3184,'3-Productie normen'!$B$37:$C$59,2,FALSE),FALSE)))/VLOOKUP(B3184,'2-Kosten per locatie'!$A$11:$C$31,3,FALSE)</f>
        <v>0</v>
      </c>
      <c r="U3184" s="144">
        <f t="shared" si="248"/>
        <v>0</v>
      </c>
      <c r="V3184" s="145" t="str">
        <f>VLOOKUP(K3184,'3-Productie normen'!A:AG,29,FALSE)</f>
        <v>V</v>
      </c>
      <c r="W3184" s="145"/>
      <c r="X3184" s="146"/>
      <c r="Y3184" s="147">
        <f t="shared" si="249"/>
        <v>31718</v>
      </c>
    </row>
    <row r="3185" spans="1:25" s="148" customFormat="1" ht="13.9" customHeight="1">
      <c r="A3185" s="137">
        <v>4039</v>
      </c>
      <c r="B3185" s="138" t="s">
        <v>4205</v>
      </c>
      <c r="C3185" s="138" t="s">
        <v>4210</v>
      </c>
      <c r="D3185" s="138"/>
      <c r="E3185" s="2"/>
      <c r="F3185" s="2" t="s">
        <v>372</v>
      </c>
      <c r="G3185" s="2" t="s">
        <v>4295</v>
      </c>
      <c r="H3185" s="2" t="s">
        <v>1833</v>
      </c>
      <c r="I3185" s="139" t="s">
        <v>257</v>
      </c>
      <c r="J3185" s="139" t="s">
        <v>381</v>
      </c>
      <c r="K3185" s="139" t="s">
        <v>259</v>
      </c>
      <c r="L3185" s="139" t="s">
        <v>298</v>
      </c>
      <c r="M3185" s="140"/>
      <c r="N3185" s="141">
        <v>10.49</v>
      </c>
      <c r="O3185" s="142">
        <f t="shared" si="245"/>
        <v>0</v>
      </c>
      <c r="P3185" s="2" t="s">
        <v>477</v>
      </c>
      <c r="Q3185" s="2"/>
      <c r="R3185" s="143">
        <f t="shared" si="246"/>
        <v>0</v>
      </c>
      <c r="S3185" s="143">
        <f t="shared" si="247"/>
        <v>0</v>
      </c>
      <c r="T3185" s="144">
        <f>IF(P3185="nio",0,IF(P3185&gt;0,VLOOKUP(K3185,'3-Productie normen'!A:W,VLOOKUP(P3185,'3-Productie normen'!$B$37:$C$59,2,FALSE),FALSE)))/VLOOKUP(B3185,'2-Kosten per locatie'!$A$11:$C$31,3,FALSE)</f>
        <v>0</v>
      </c>
      <c r="U3185" s="144">
        <f t="shared" si="248"/>
        <v>0</v>
      </c>
      <c r="V3185" s="145">
        <f>VLOOKUP(K3185,'3-Productie normen'!A:AG,29,FALSE)</f>
        <v>0</v>
      </c>
      <c r="W3185" s="145"/>
      <c r="X3185" s="146"/>
      <c r="Y3185" s="147">
        <f t="shared" si="249"/>
        <v>0</v>
      </c>
    </row>
    <row r="3186" spans="1:25" s="148" customFormat="1" ht="13.9" customHeight="1">
      <c r="A3186" s="137">
        <v>4040</v>
      </c>
      <c r="B3186" s="138" t="s">
        <v>4205</v>
      </c>
      <c r="C3186" s="138" t="s">
        <v>4210</v>
      </c>
      <c r="D3186" s="138"/>
      <c r="E3186" s="2"/>
      <c r="F3186" s="2" t="s">
        <v>372</v>
      </c>
      <c r="G3186" s="2" t="s">
        <v>4296</v>
      </c>
      <c r="H3186" s="2"/>
      <c r="I3186" s="139" t="s">
        <v>257</v>
      </c>
      <c r="J3186" s="139" t="s">
        <v>495</v>
      </c>
      <c r="K3186" s="139" t="s">
        <v>259</v>
      </c>
      <c r="L3186" s="139" t="s">
        <v>246</v>
      </c>
      <c r="M3186" s="140"/>
      <c r="N3186" s="141">
        <v>3.26</v>
      </c>
      <c r="O3186" s="142">
        <f t="shared" si="245"/>
        <v>0</v>
      </c>
      <c r="P3186" s="2" t="s">
        <v>477</v>
      </c>
      <c r="Q3186" s="2"/>
      <c r="R3186" s="143">
        <f t="shared" si="246"/>
        <v>0</v>
      </c>
      <c r="S3186" s="143">
        <f t="shared" si="247"/>
        <v>0</v>
      </c>
      <c r="T3186" s="144">
        <f>IF(P3186="nio",0,IF(P3186&gt;0,VLOOKUP(K3186,'3-Productie normen'!A:W,VLOOKUP(P3186,'3-Productie normen'!$B$37:$C$59,2,FALSE),FALSE)))/VLOOKUP(B3186,'2-Kosten per locatie'!$A$11:$C$31,3,FALSE)</f>
        <v>0</v>
      </c>
      <c r="U3186" s="144">
        <f t="shared" si="248"/>
        <v>0</v>
      </c>
      <c r="V3186" s="145">
        <f>VLOOKUP(K3186,'3-Productie normen'!A:AG,29,FALSE)</f>
        <v>0</v>
      </c>
      <c r="W3186" s="145"/>
      <c r="X3186" s="146"/>
      <c r="Y3186" s="147">
        <f t="shared" si="249"/>
        <v>0</v>
      </c>
    </row>
    <row r="3187" spans="1:25" s="148" customFormat="1" ht="13.9" customHeight="1">
      <c r="A3187" s="137">
        <v>4041</v>
      </c>
      <c r="B3187" s="138" t="s">
        <v>4205</v>
      </c>
      <c r="C3187" s="138" t="s">
        <v>4210</v>
      </c>
      <c r="D3187" s="138"/>
      <c r="E3187" s="2"/>
      <c r="F3187" s="2" t="s">
        <v>372</v>
      </c>
      <c r="G3187" s="2" t="s">
        <v>4297</v>
      </c>
      <c r="H3187" s="2" t="s">
        <v>1861</v>
      </c>
      <c r="I3187" s="139" t="s">
        <v>272</v>
      </c>
      <c r="J3187" s="139" t="s">
        <v>3089</v>
      </c>
      <c r="K3187" s="139" t="s">
        <v>619</v>
      </c>
      <c r="L3187" s="139" t="s">
        <v>298</v>
      </c>
      <c r="M3187" s="140" t="s">
        <v>8160</v>
      </c>
      <c r="N3187" s="141">
        <v>59.8</v>
      </c>
      <c r="O3187" s="142">
        <f t="shared" si="245"/>
        <v>200</v>
      </c>
      <c r="P3187" s="2">
        <v>200</v>
      </c>
      <c r="Q3187" s="2"/>
      <c r="R3187" s="143" t="e">
        <f t="shared" si="246"/>
        <v>#DIV/0!</v>
      </c>
      <c r="S3187" s="143">
        <f t="shared" si="247"/>
        <v>0</v>
      </c>
      <c r="T3187" s="144">
        <f>IF(P3187="nio",0,IF(P3187&gt;0,VLOOKUP(K3187,'3-Productie normen'!A:W,VLOOKUP(P3187,'3-Productie normen'!$B$37:$C$59,2,FALSE),FALSE)))/VLOOKUP(B3187,'2-Kosten per locatie'!$A$11:$C$31,3,FALSE)</f>
        <v>0</v>
      </c>
      <c r="U3187" s="144">
        <f t="shared" si="248"/>
        <v>0</v>
      </c>
      <c r="V3187" s="145" t="str">
        <f>VLOOKUP(K3187,'3-Productie normen'!A:AG,29,FALSE)</f>
        <v>L</v>
      </c>
      <c r="W3187" s="145"/>
      <c r="X3187" s="146"/>
      <c r="Y3187" s="147">
        <f t="shared" si="249"/>
        <v>11960</v>
      </c>
    </row>
    <row r="3188" spans="1:25" s="148" customFormat="1" ht="13.9" customHeight="1">
      <c r="A3188" s="137">
        <v>4042</v>
      </c>
      <c r="B3188" s="138" t="s">
        <v>4205</v>
      </c>
      <c r="C3188" s="138" t="s">
        <v>4210</v>
      </c>
      <c r="D3188" s="138"/>
      <c r="E3188" s="2"/>
      <c r="F3188" s="2" t="s">
        <v>372</v>
      </c>
      <c r="G3188" s="2" t="s">
        <v>4298</v>
      </c>
      <c r="H3188" s="2" t="s">
        <v>1566</v>
      </c>
      <c r="I3188" s="139" t="s">
        <v>272</v>
      </c>
      <c r="J3188" s="139" t="s">
        <v>4299</v>
      </c>
      <c r="K3188" s="139" t="s">
        <v>478</v>
      </c>
      <c r="L3188" s="139" t="s">
        <v>298</v>
      </c>
      <c r="M3188" s="140" t="s">
        <v>8160</v>
      </c>
      <c r="N3188" s="141">
        <v>10.55</v>
      </c>
      <c r="O3188" s="142">
        <f t="shared" ref="O3188:O3251" si="250">SUM(P3188:Q3188)</f>
        <v>200</v>
      </c>
      <c r="P3188" s="2">
        <v>200</v>
      </c>
      <c r="Q3188" s="2"/>
      <c r="R3188" s="143" t="e">
        <f t="shared" ref="R3188:R3251" si="251">IF(P3188="nio",0,IF(P3188&gt;0,P3188*N3188/T3188,0))</f>
        <v>#DIV/0!</v>
      </c>
      <c r="S3188" s="143">
        <f t="shared" ref="S3188:S3251" si="252">IF(Q3188&gt;0,Q3188*N3188/U3188,0)</f>
        <v>0</v>
      </c>
      <c r="T3188" s="144">
        <f>IF(P3188="nio",0,IF(P3188&gt;0,VLOOKUP(K3188,'3-Productie normen'!A:W,VLOOKUP(P3188,'3-Productie normen'!$B$37:$C$59,2,FALSE),FALSE)))/VLOOKUP(B3188,'2-Kosten per locatie'!$A$11:$C$31,3,FALSE)</f>
        <v>0</v>
      </c>
      <c r="U3188" s="144">
        <f t="shared" ref="U3188:U3251" si="253">IF(Q3188&gt;0,T3188*$U$8,0)</f>
        <v>0</v>
      </c>
      <c r="V3188" s="145" t="str">
        <f>VLOOKUP(K3188,'3-Productie normen'!A:AG,29,FALSE)</f>
        <v>B</v>
      </c>
      <c r="W3188" s="145"/>
      <c r="X3188" s="146"/>
      <c r="Y3188" s="147">
        <f t="shared" ref="Y3188:Y3251" si="254">O3188*N3188</f>
        <v>2110</v>
      </c>
    </row>
    <row r="3189" spans="1:25" s="148" customFormat="1" ht="13.9" customHeight="1">
      <c r="A3189" s="137">
        <v>4043</v>
      </c>
      <c r="B3189" s="138" t="s">
        <v>4205</v>
      </c>
      <c r="C3189" s="138" t="s">
        <v>4210</v>
      </c>
      <c r="D3189" s="138"/>
      <c r="E3189" s="2"/>
      <c r="F3189" s="2" t="s">
        <v>372</v>
      </c>
      <c r="G3189" s="2" t="s">
        <v>4300</v>
      </c>
      <c r="H3189" s="2"/>
      <c r="I3189" s="139" t="s">
        <v>257</v>
      </c>
      <c r="J3189" s="139" t="s">
        <v>495</v>
      </c>
      <c r="K3189" s="139" t="s">
        <v>259</v>
      </c>
      <c r="L3189" s="139" t="s">
        <v>246</v>
      </c>
      <c r="M3189" s="140"/>
      <c r="N3189" s="141">
        <v>2.69</v>
      </c>
      <c r="O3189" s="142">
        <f t="shared" si="250"/>
        <v>0</v>
      </c>
      <c r="P3189" s="2" t="s">
        <v>477</v>
      </c>
      <c r="Q3189" s="2"/>
      <c r="R3189" s="143">
        <f t="shared" si="251"/>
        <v>0</v>
      </c>
      <c r="S3189" s="143">
        <f t="shared" si="252"/>
        <v>0</v>
      </c>
      <c r="T3189" s="144">
        <f>IF(P3189="nio",0,IF(P3189&gt;0,VLOOKUP(K3189,'3-Productie normen'!A:W,VLOOKUP(P3189,'3-Productie normen'!$B$37:$C$59,2,FALSE),FALSE)))/VLOOKUP(B3189,'2-Kosten per locatie'!$A$11:$C$31,3,FALSE)</f>
        <v>0</v>
      </c>
      <c r="U3189" s="144">
        <f t="shared" si="253"/>
        <v>0</v>
      </c>
      <c r="V3189" s="145">
        <f>VLOOKUP(K3189,'3-Productie normen'!A:AG,29,FALSE)</f>
        <v>0</v>
      </c>
      <c r="W3189" s="145"/>
      <c r="X3189" s="146"/>
      <c r="Y3189" s="147">
        <f t="shared" si="254"/>
        <v>0</v>
      </c>
    </row>
    <row r="3190" spans="1:25" s="148" customFormat="1" ht="13.9" customHeight="1">
      <c r="A3190" s="137">
        <v>4044</v>
      </c>
      <c r="B3190" s="138" t="s">
        <v>4205</v>
      </c>
      <c r="C3190" s="138" t="s">
        <v>4210</v>
      </c>
      <c r="D3190" s="138"/>
      <c r="E3190" s="2"/>
      <c r="F3190" s="2" t="s">
        <v>372</v>
      </c>
      <c r="G3190" s="2" t="s">
        <v>4301</v>
      </c>
      <c r="H3190" s="2"/>
      <c r="I3190" s="139" t="s">
        <v>257</v>
      </c>
      <c r="J3190" s="139" t="s">
        <v>318</v>
      </c>
      <c r="K3190" s="139" t="s">
        <v>259</v>
      </c>
      <c r="L3190" s="139" t="s">
        <v>246</v>
      </c>
      <c r="M3190" s="140"/>
      <c r="N3190" s="141">
        <v>1.73</v>
      </c>
      <c r="O3190" s="142">
        <f t="shared" si="250"/>
        <v>0</v>
      </c>
      <c r="P3190" s="2" t="s">
        <v>477</v>
      </c>
      <c r="Q3190" s="2"/>
      <c r="R3190" s="143">
        <f t="shared" si="251"/>
        <v>0</v>
      </c>
      <c r="S3190" s="143">
        <f t="shared" si="252"/>
        <v>0</v>
      </c>
      <c r="T3190" s="144">
        <f>IF(P3190="nio",0,IF(P3190&gt;0,VLOOKUP(K3190,'3-Productie normen'!A:W,VLOOKUP(P3190,'3-Productie normen'!$B$37:$C$59,2,FALSE),FALSE)))/VLOOKUP(B3190,'2-Kosten per locatie'!$A$11:$C$31,3,FALSE)</f>
        <v>0</v>
      </c>
      <c r="U3190" s="144">
        <f t="shared" si="253"/>
        <v>0</v>
      </c>
      <c r="V3190" s="145">
        <f>VLOOKUP(K3190,'3-Productie normen'!A:AG,29,FALSE)</f>
        <v>0</v>
      </c>
      <c r="W3190" s="145"/>
      <c r="X3190" s="146"/>
      <c r="Y3190" s="147">
        <f t="shared" si="254"/>
        <v>0</v>
      </c>
    </row>
    <row r="3191" spans="1:25" s="148" customFormat="1" ht="13.9" customHeight="1">
      <c r="A3191" s="137">
        <v>4045</v>
      </c>
      <c r="B3191" s="138" t="s">
        <v>4205</v>
      </c>
      <c r="C3191" s="138" t="s">
        <v>4210</v>
      </c>
      <c r="D3191" s="138"/>
      <c r="E3191" s="2"/>
      <c r="F3191" s="2" t="s">
        <v>372</v>
      </c>
      <c r="G3191" s="2" t="s">
        <v>4302</v>
      </c>
      <c r="H3191" s="2"/>
      <c r="I3191" s="139" t="s">
        <v>257</v>
      </c>
      <c r="J3191" s="139" t="s">
        <v>318</v>
      </c>
      <c r="K3191" s="139" t="s">
        <v>259</v>
      </c>
      <c r="L3191" s="139" t="s">
        <v>246</v>
      </c>
      <c r="M3191" s="140"/>
      <c r="N3191" s="141">
        <v>1.54</v>
      </c>
      <c r="O3191" s="142">
        <f t="shared" si="250"/>
        <v>0</v>
      </c>
      <c r="P3191" s="2" t="s">
        <v>477</v>
      </c>
      <c r="Q3191" s="2"/>
      <c r="R3191" s="143">
        <f t="shared" si="251"/>
        <v>0</v>
      </c>
      <c r="S3191" s="143">
        <f t="shared" si="252"/>
        <v>0</v>
      </c>
      <c r="T3191" s="144">
        <f>IF(P3191="nio",0,IF(P3191&gt;0,VLOOKUP(K3191,'3-Productie normen'!A:W,VLOOKUP(P3191,'3-Productie normen'!$B$37:$C$59,2,FALSE),FALSE)))/VLOOKUP(B3191,'2-Kosten per locatie'!$A$11:$C$31,3,FALSE)</f>
        <v>0</v>
      </c>
      <c r="U3191" s="144">
        <f t="shared" si="253"/>
        <v>0</v>
      </c>
      <c r="V3191" s="145">
        <f>VLOOKUP(K3191,'3-Productie normen'!A:AG,29,FALSE)</f>
        <v>0</v>
      </c>
      <c r="W3191" s="145"/>
      <c r="X3191" s="146"/>
      <c r="Y3191" s="147">
        <f t="shared" si="254"/>
        <v>0</v>
      </c>
    </row>
    <row r="3192" spans="1:25" s="148" customFormat="1" ht="13.9" customHeight="1">
      <c r="A3192" s="137">
        <v>4046</v>
      </c>
      <c r="B3192" s="138" t="s">
        <v>4205</v>
      </c>
      <c r="C3192" s="138" t="s">
        <v>4210</v>
      </c>
      <c r="D3192" s="138"/>
      <c r="E3192" s="2"/>
      <c r="F3192" s="2" t="s">
        <v>372</v>
      </c>
      <c r="G3192" s="2" t="s">
        <v>4303</v>
      </c>
      <c r="H3192" s="2"/>
      <c r="I3192" s="139" t="s">
        <v>257</v>
      </c>
      <c r="J3192" s="139" t="s">
        <v>318</v>
      </c>
      <c r="K3192" s="139" t="s">
        <v>259</v>
      </c>
      <c r="L3192" s="139" t="s">
        <v>246</v>
      </c>
      <c r="M3192" s="140"/>
      <c r="N3192" s="141">
        <v>0.59</v>
      </c>
      <c r="O3192" s="142">
        <f t="shared" si="250"/>
        <v>0</v>
      </c>
      <c r="P3192" s="2" t="s">
        <v>477</v>
      </c>
      <c r="Q3192" s="2"/>
      <c r="R3192" s="143">
        <f t="shared" si="251"/>
        <v>0</v>
      </c>
      <c r="S3192" s="143">
        <f t="shared" si="252"/>
        <v>0</v>
      </c>
      <c r="T3192" s="144">
        <f>IF(P3192="nio",0,IF(P3192&gt;0,VLOOKUP(K3192,'3-Productie normen'!A:W,VLOOKUP(P3192,'3-Productie normen'!$B$37:$C$59,2,FALSE),FALSE)))/VLOOKUP(B3192,'2-Kosten per locatie'!$A$11:$C$31,3,FALSE)</f>
        <v>0</v>
      </c>
      <c r="U3192" s="144">
        <f t="shared" si="253"/>
        <v>0</v>
      </c>
      <c r="V3192" s="145">
        <f>VLOOKUP(K3192,'3-Productie normen'!A:AG,29,FALSE)</f>
        <v>0</v>
      </c>
      <c r="W3192" s="145"/>
      <c r="X3192" s="146"/>
      <c r="Y3192" s="147">
        <f t="shared" si="254"/>
        <v>0</v>
      </c>
    </row>
    <row r="3193" spans="1:25" s="148" customFormat="1" ht="13.9" customHeight="1">
      <c r="A3193" s="137">
        <v>4047</v>
      </c>
      <c r="B3193" s="138" t="s">
        <v>4205</v>
      </c>
      <c r="C3193" s="138" t="s">
        <v>4210</v>
      </c>
      <c r="D3193" s="138"/>
      <c r="E3193" s="2"/>
      <c r="F3193" s="2" t="s">
        <v>372</v>
      </c>
      <c r="G3193" s="2" t="s">
        <v>4304</v>
      </c>
      <c r="H3193" s="2"/>
      <c r="I3193" s="139" t="s">
        <v>257</v>
      </c>
      <c r="J3193" s="139" t="s">
        <v>318</v>
      </c>
      <c r="K3193" s="139" t="s">
        <v>259</v>
      </c>
      <c r="L3193" s="139" t="s">
        <v>246</v>
      </c>
      <c r="M3193" s="140"/>
      <c r="N3193" s="141">
        <v>0.62</v>
      </c>
      <c r="O3193" s="142">
        <f t="shared" si="250"/>
        <v>0</v>
      </c>
      <c r="P3193" s="2" t="s">
        <v>477</v>
      </c>
      <c r="Q3193" s="2"/>
      <c r="R3193" s="143">
        <f t="shared" si="251"/>
        <v>0</v>
      </c>
      <c r="S3193" s="143">
        <f t="shared" si="252"/>
        <v>0</v>
      </c>
      <c r="T3193" s="144">
        <f>IF(P3193="nio",0,IF(P3193&gt;0,VLOOKUP(K3193,'3-Productie normen'!A:W,VLOOKUP(P3193,'3-Productie normen'!$B$37:$C$59,2,FALSE),FALSE)))/VLOOKUP(B3193,'2-Kosten per locatie'!$A$11:$C$31,3,FALSE)</f>
        <v>0</v>
      </c>
      <c r="U3193" s="144">
        <f t="shared" si="253"/>
        <v>0</v>
      </c>
      <c r="V3193" s="145">
        <f>VLOOKUP(K3193,'3-Productie normen'!A:AG,29,FALSE)</f>
        <v>0</v>
      </c>
      <c r="W3193" s="145"/>
      <c r="X3193" s="146"/>
      <c r="Y3193" s="147">
        <f t="shared" si="254"/>
        <v>0</v>
      </c>
    </row>
    <row r="3194" spans="1:25" s="148" customFormat="1" ht="13.9" customHeight="1">
      <c r="A3194" s="137">
        <v>4048</v>
      </c>
      <c r="B3194" s="138" t="s">
        <v>4205</v>
      </c>
      <c r="C3194" s="138" t="s">
        <v>4210</v>
      </c>
      <c r="D3194" s="138"/>
      <c r="E3194" s="2"/>
      <c r="F3194" s="2" t="s">
        <v>372</v>
      </c>
      <c r="G3194" s="2" t="s">
        <v>4305</v>
      </c>
      <c r="H3194" s="2"/>
      <c r="I3194" s="139" t="s">
        <v>257</v>
      </c>
      <c r="J3194" s="139" t="s">
        <v>318</v>
      </c>
      <c r="K3194" s="139" t="s">
        <v>259</v>
      </c>
      <c r="L3194" s="139" t="s">
        <v>246</v>
      </c>
      <c r="M3194" s="140"/>
      <c r="N3194" s="141">
        <v>0.99</v>
      </c>
      <c r="O3194" s="142">
        <f t="shared" si="250"/>
        <v>0</v>
      </c>
      <c r="P3194" s="2" t="s">
        <v>477</v>
      </c>
      <c r="Q3194" s="2"/>
      <c r="R3194" s="143">
        <f t="shared" si="251"/>
        <v>0</v>
      </c>
      <c r="S3194" s="143">
        <f t="shared" si="252"/>
        <v>0</v>
      </c>
      <c r="T3194" s="144">
        <f>IF(P3194="nio",0,IF(P3194&gt;0,VLOOKUP(K3194,'3-Productie normen'!A:W,VLOOKUP(P3194,'3-Productie normen'!$B$37:$C$59,2,FALSE),FALSE)))/VLOOKUP(B3194,'2-Kosten per locatie'!$A$11:$C$31,3,FALSE)</f>
        <v>0</v>
      </c>
      <c r="U3194" s="144">
        <f t="shared" si="253"/>
        <v>0</v>
      </c>
      <c r="V3194" s="145">
        <f>VLOOKUP(K3194,'3-Productie normen'!A:AG,29,FALSE)</f>
        <v>0</v>
      </c>
      <c r="W3194" s="145"/>
      <c r="X3194" s="146"/>
      <c r="Y3194" s="147">
        <f t="shared" si="254"/>
        <v>0</v>
      </c>
    </row>
    <row r="3195" spans="1:25" s="148" customFormat="1" ht="13.9" customHeight="1">
      <c r="A3195" s="137">
        <v>4049</v>
      </c>
      <c r="B3195" s="138" t="s">
        <v>4205</v>
      </c>
      <c r="C3195" s="138" t="s">
        <v>4210</v>
      </c>
      <c r="D3195" s="138"/>
      <c r="E3195" s="2"/>
      <c r="F3195" s="2" t="s">
        <v>372</v>
      </c>
      <c r="G3195" s="2" t="s">
        <v>4306</v>
      </c>
      <c r="H3195" s="2"/>
      <c r="I3195" s="139" t="s">
        <v>257</v>
      </c>
      <c r="J3195" s="139" t="s">
        <v>318</v>
      </c>
      <c r="K3195" s="139" t="s">
        <v>259</v>
      </c>
      <c r="L3195" s="139" t="s">
        <v>246</v>
      </c>
      <c r="M3195" s="140"/>
      <c r="N3195" s="141">
        <v>0.55000000000000004</v>
      </c>
      <c r="O3195" s="142">
        <f t="shared" si="250"/>
        <v>0</v>
      </c>
      <c r="P3195" s="2" t="s">
        <v>477</v>
      </c>
      <c r="Q3195" s="2"/>
      <c r="R3195" s="143">
        <f t="shared" si="251"/>
        <v>0</v>
      </c>
      <c r="S3195" s="143">
        <f t="shared" si="252"/>
        <v>0</v>
      </c>
      <c r="T3195" s="144">
        <f>IF(P3195="nio",0,IF(P3195&gt;0,VLOOKUP(K3195,'3-Productie normen'!A:W,VLOOKUP(P3195,'3-Productie normen'!$B$37:$C$59,2,FALSE),FALSE)))/VLOOKUP(B3195,'2-Kosten per locatie'!$A$11:$C$31,3,FALSE)</f>
        <v>0</v>
      </c>
      <c r="U3195" s="144">
        <f t="shared" si="253"/>
        <v>0</v>
      </c>
      <c r="V3195" s="145">
        <f>VLOOKUP(K3195,'3-Productie normen'!A:AG,29,FALSE)</f>
        <v>0</v>
      </c>
      <c r="W3195" s="145"/>
      <c r="X3195" s="146"/>
      <c r="Y3195" s="147">
        <f t="shared" si="254"/>
        <v>0</v>
      </c>
    </row>
    <row r="3196" spans="1:25" s="148" customFormat="1" ht="13.9" customHeight="1">
      <c r="A3196" s="137">
        <v>4050</v>
      </c>
      <c r="B3196" s="138" t="s">
        <v>4205</v>
      </c>
      <c r="C3196" s="138" t="s">
        <v>4210</v>
      </c>
      <c r="D3196" s="138"/>
      <c r="E3196" s="2"/>
      <c r="F3196" s="2" t="s">
        <v>372</v>
      </c>
      <c r="G3196" s="2" t="s">
        <v>4307</v>
      </c>
      <c r="H3196" s="2"/>
      <c r="I3196" s="139" t="s">
        <v>46</v>
      </c>
      <c r="J3196" s="139" t="s">
        <v>2120</v>
      </c>
      <c r="K3196" s="139" t="s">
        <v>321</v>
      </c>
      <c r="L3196" s="139" t="s">
        <v>1500</v>
      </c>
      <c r="M3196" s="140"/>
      <c r="N3196" s="141">
        <v>2.78</v>
      </c>
      <c r="O3196" s="142">
        <f t="shared" si="250"/>
        <v>200</v>
      </c>
      <c r="P3196" s="2">
        <v>200</v>
      </c>
      <c r="Q3196" s="2"/>
      <c r="R3196" s="143" t="e">
        <f t="shared" si="251"/>
        <v>#DIV/0!</v>
      </c>
      <c r="S3196" s="143">
        <f t="shared" si="252"/>
        <v>0</v>
      </c>
      <c r="T3196" s="144">
        <f>IF(P3196="nio",0,IF(P3196&gt;0,VLOOKUP(K3196,'3-Productie normen'!A:W,VLOOKUP(P3196,'3-Productie normen'!$B$37:$C$59,2,FALSE),FALSE)))/VLOOKUP(B3196,'2-Kosten per locatie'!$A$11:$C$31,3,FALSE)</f>
        <v>0</v>
      </c>
      <c r="U3196" s="144">
        <f t="shared" si="253"/>
        <v>0</v>
      </c>
      <c r="V3196" s="145" t="str">
        <f>VLOOKUP(K3196,'3-Productie normen'!A:AG,29,FALSE)</f>
        <v>S</v>
      </c>
      <c r="W3196" s="145"/>
      <c r="X3196" s="146"/>
      <c r="Y3196" s="147">
        <f t="shared" si="254"/>
        <v>556</v>
      </c>
    </row>
    <row r="3197" spans="1:25" s="148" customFormat="1" ht="13.9" customHeight="1">
      <c r="A3197" s="137">
        <v>4051</v>
      </c>
      <c r="B3197" s="138" t="s">
        <v>4205</v>
      </c>
      <c r="C3197" s="138" t="s">
        <v>4210</v>
      </c>
      <c r="D3197" s="138"/>
      <c r="E3197" s="2"/>
      <c r="F3197" s="2" t="s">
        <v>372</v>
      </c>
      <c r="G3197" s="2" t="s">
        <v>4308</v>
      </c>
      <c r="H3197" s="2"/>
      <c r="I3197" s="139" t="s">
        <v>46</v>
      </c>
      <c r="J3197" s="139" t="s">
        <v>323</v>
      </c>
      <c r="K3197" s="139" t="s">
        <v>321</v>
      </c>
      <c r="L3197" s="139" t="s">
        <v>1500</v>
      </c>
      <c r="M3197" s="140"/>
      <c r="N3197" s="141">
        <v>0.99</v>
      </c>
      <c r="O3197" s="142">
        <f t="shared" si="250"/>
        <v>200</v>
      </c>
      <c r="P3197" s="2">
        <v>200</v>
      </c>
      <c r="Q3197" s="2"/>
      <c r="R3197" s="143" t="e">
        <f t="shared" si="251"/>
        <v>#DIV/0!</v>
      </c>
      <c r="S3197" s="143">
        <f t="shared" si="252"/>
        <v>0</v>
      </c>
      <c r="T3197" s="144">
        <f>IF(P3197="nio",0,IF(P3197&gt;0,VLOOKUP(K3197,'3-Productie normen'!A:W,VLOOKUP(P3197,'3-Productie normen'!$B$37:$C$59,2,FALSE),FALSE)))/VLOOKUP(B3197,'2-Kosten per locatie'!$A$11:$C$31,3,FALSE)</f>
        <v>0</v>
      </c>
      <c r="U3197" s="144">
        <f t="shared" si="253"/>
        <v>0</v>
      </c>
      <c r="V3197" s="145" t="str">
        <f>VLOOKUP(K3197,'3-Productie normen'!A:AG,29,FALSE)</f>
        <v>S</v>
      </c>
      <c r="W3197" s="145"/>
      <c r="X3197" s="146"/>
      <c r="Y3197" s="147">
        <f t="shared" si="254"/>
        <v>198</v>
      </c>
    </row>
    <row r="3198" spans="1:25" s="148" customFormat="1" ht="13.9" customHeight="1">
      <c r="A3198" s="137">
        <v>4052</v>
      </c>
      <c r="B3198" s="138" t="s">
        <v>4205</v>
      </c>
      <c r="C3198" s="138" t="s">
        <v>4210</v>
      </c>
      <c r="D3198" s="138"/>
      <c r="E3198" s="2"/>
      <c r="F3198" s="2" t="s">
        <v>372</v>
      </c>
      <c r="G3198" s="2" t="s">
        <v>4309</v>
      </c>
      <c r="H3198" s="2"/>
      <c r="I3198" s="139" t="s">
        <v>46</v>
      </c>
      <c r="J3198" s="139" t="s">
        <v>323</v>
      </c>
      <c r="K3198" s="139" t="s">
        <v>321</v>
      </c>
      <c r="L3198" s="139" t="s">
        <v>1500</v>
      </c>
      <c r="M3198" s="140"/>
      <c r="N3198" s="141">
        <v>0.99</v>
      </c>
      <c r="O3198" s="142">
        <f t="shared" si="250"/>
        <v>200</v>
      </c>
      <c r="P3198" s="2">
        <v>200</v>
      </c>
      <c r="Q3198" s="2"/>
      <c r="R3198" s="143" t="e">
        <f t="shared" si="251"/>
        <v>#DIV/0!</v>
      </c>
      <c r="S3198" s="143">
        <f t="shared" si="252"/>
        <v>0</v>
      </c>
      <c r="T3198" s="144">
        <f>IF(P3198="nio",0,IF(P3198&gt;0,VLOOKUP(K3198,'3-Productie normen'!A:W,VLOOKUP(P3198,'3-Productie normen'!$B$37:$C$59,2,FALSE),FALSE)))/VLOOKUP(B3198,'2-Kosten per locatie'!$A$11:$C$31,3,FALSE)</f>
        <v>0</v>
      </c>
      <c r="U3198" s="144">
        <f t="shared" si="253"/>
        <v>0</v>
      </c>
      <c r="V3198" s="145" t="str">
        <f>VLOOKUP(K3198,'3-Productie normen'!A:AG,29,FALSE)</f>
        <v>S</v>
      </c>
      <c r="W3198" s="145"/>
      <c r="X3198" s="146"/>
      <c r="Y3198" s="147">
        <f t="shared" si="254"/>
        <v>198</v>
      </c>
    </row>
    <row r="3199" spans="1:25" s="148" customFormat="1" ht="13.9" customHeight="1">
      <c r="A3199" s="137">
        <v>4053</v>
      </c>
      <c r="B3199" s="138" t="s">
        <v>4205</v>
      </c>
      <c r="C3199" s="138" t="s">
        <v>4210</v>
      </c>
      <c r="D3199" s="138"/>
      <c r="E3199" s="2"/>
      <c r="F3199" s="2" t="s">
        <v>372</v>
      </c>
      <c r="G3199" s="2" t="s">
        <v>4310</v>
      </c>
      <c r="H3199" s="2"/>
      <c r="I3199" s="139" t="s">
        <v>46</v>
      </c>
      <c r="J3199" s="139" t="s">
        <v>2120</v>
      </c>
      <c r="K3199" s="139" t="s">
        <v>321</v>
      </c>
      <c r="L3199" s="139" t="s">
        <v>1500</v>
      </c>
      <c r="M3199" s="140"/>
      <c r="N3199" s="141">
        <v>2.79</v>
      </c>
      <c r="O3199" s="142">
        <f t="shared" si="250"/>
        <v>200</v>
      </c>
      <c r="P3199" s="2">
        <v>200</v>
      </c>
      <c r="Q3199" s="2"/>
      <c r="R3199" s="143" t="e">
        <f t="shared" si="251"/>
        <v>#DIV/0!</v>
      </c>
      <c r="S3199" s="143">
        <f t="shared" si="252"/>
        <v>0</v>
      </c>
      <c r="T3199" s="144">
        <f>IF(P3199="nio",0,IF(P3199&gt;0,VLOOKUP(K3199,'3-Productie normen'!A:W,VLOOKUP(P3199,'3-Productie normen'!$B$37:$C$59,2,FALSE),FALSE)))/VLOOKUP(B3199,'2-Kosten per locatie'!$A$11:$C$31,3,FALSE)</f>
        <v>0</v>
      </c>
      <c r="U3199" s="144">
        <f t="shared" si="253"/>
        <v>0</v>
      </c>
      <c r="V3199" s="145" t="str">
        <f>VLOOKUP(K3199,'3-Productie normen'!A:AG,29,FALSE)</f>
        <v>S</v>
      </c>
      <c r="W3199" s="145"/>
      <c r="X3199" s="146"/>
      <c r="Y3199" s="147">
        <f t="shared" si="254"/>
        <v>558</v>
      </c>
    </row>
    <row r="3200" spans="1:25" s="148" customFormat="1" ht="13.9" customHeight="1">
      <c r="A3200" s="137">
        <v>4054</v>
      </c>
      <c r="B3200" s="138" t="s">
        <v>4205</v>
      </c>
      <c r="C3200" s="138" t="s">
        <v>4210</v>
      </c>
      <c r="D3200" s="138"/>
      <c r="E3200" s="2"/>
      <c r="F3200" s="2" t="s">
        <v>372</v>
      </c>
      <c r="G3200" s="2" t="s">
        <v>4311</v>
      </c>
      <c r="H3200" s="2"/>
      <c r="I3200" s="139" t="s">
        <v>46</v>
      </c>
      <c r="J3200" s="139" t="s">
        <v>323</v>
      </c>
      <c r="K3200" s="139" t="s">
        <v>321</v>
      </c>
      <c r="L3200" s="139" t="s">
        <v>1500</v>
      </c>
      <c r="M3200" s="140"/>
      <c r="N3200" s="141">
        <v>1</v>
      </c>
      <c r="O3200" s="142">
        <f t="shared" si="250"/>
        <v>200</v>
      </c>
      <c r="P3200" s="2">
        <v>200</v>
      </c>
      <c r="Q3200" s="2"/>
      <c r="R3200" s="143" t="e">
        <f t="shared" si="251"/>
        <v>#DIV/0!</v>
      </c>
      <c r="S3200" s="143">
        <f t="shared" si="252"/>
        <v>0</v>
      </c>
      <c r="T3200" s="144">
        <f>IF(P3200="nio",0,IF(P3200&gt;0,VLOOKUP(K3200,'3-Productie normen'!A:W,VLOOKUP(P3200,'3-Productie normen'!$B$37:$C$59,2,FALSE),FALSE)))/VLOOKUP(B3200,'2-Kosten per locatie'!$A$11:$C$31,3,FALSE)</f>
        <v>0</v>
      </c>
      <c r="U3200" s="144">
        <f t="shared" si="253"/>
        <v>0</v>
      </c>
      <c r="V3200" s="145" t="str">
        <f>VLOOKUP(K3200,'3-Productie normen'!A:AG,29,FALSE)</f>
        <v>S</v>
      </c>
      <c r="W3200" s="145"/>
      <c r="X3200" s="146"/>
      <c r="Y3200" s="147">
        <f t="shared" si="254"/>
        <v>200</v>
      </c>
    </row>
    <row r="3201" spans="1:25" s="148" customFormat="1" ht="13.9" customHeight="1">
      <c r="A3201" s="137">
        <v>4055</v>
      </c>
      <c r="B3201" s="138" t="s">
        <v>4205</v>
      </c>
      <c r="C3201" s="138" t="s">
        <v>4210</v>
      </c>
      <c r="D3201" s="138"/>
      <c r="E3201" s="2"/>
      <c r="F3201" s="2" t="s">
        <v>372</v>
      </c>
      <c r="G3201" s="2" t="s">
        <v>4312</v>
      </c>
      <c r="H3201" s="2"/>
      <c r="I3201" s="139" t="s">
        <v>46</v>
      </c>
      <c r="J3201" s="139" t="s">
        <v>323</v>
      </c>
      <c r="K3201" s="139" t="s">
        <v>321</v>
      </c>
      <c r="L3201" s="139" t="s">
        <v>1500</v>
      </c>
      <c r="M3201" s="140"/>
      <c r="N3201" s="141">
        <v>1</v>
      </c>
      <c r="O3201" s="142">
        <f t="shared" si="250"/>
        <v>200</v>
      </c>
      <c r="P3201" s="2">
        <v>200</v>
      </c>
      <c r="Q3201" s="2"/>
      <c r="R3201" s="143" t="e">
        <f t="shared" si="251"/>
        <v>#DIV/0!</v>
      </c>
      <c r="S3201" s="143">
        <f t="shared" si="252"/>
        <v>0</v>
      </c>
      <c r="T3201" s="144">
        <f>IF(P3201="nio",0,IF(P3201&gt;0,VLOOKUP(K3201,'3-Productie normen'!A:W,VLOOKUP(P3201,'3-Productie normen'!$B$37:$C$59,2,FALSE),FALSE)))/VLOOKUP(B3201,'2-Kosten per locatie'!$A$11:$C$31,3,FALSE)</f>
        <v>0</v>
      </c>
      <c r="U3201" s="144">
        <f t="shared" si="253"/>
        <v>0</v>
      </c>
      <c r="V3201" s="145" t="str">
        <f>VLOOKUP(K3201,'3-Productie normen'!A:AG,29,FALSE)</f>
        <v>S</v>
      </c>
      <c r="W3201" s="145"/>
      <c r="X3201" s="146"/>
      <c r="Y3201" s="147">
        <f t="shared" si="254"/>
        <v>200</v>
      </c>
    </row>
    <row r="3202" spans="1:25" s="148" customFormat="1" ht="13.9" customHeight="1">
      <c r="A3202" s="137">
        <v>4056</v>
      </c>
      <c r="B3202" s="138" t="s">
        <v>4205</v>
      </c>
      <c r="C3202" s="138" t="s">
        <v>4210</v>
      </c>
      <c r="D3202" s="138"/>
      <c r="E3202" s="2"/>
      <c r="F3202" s="2" t="s">
        <v>372</v>
      </c>
      <c r="G3202" s="2" t="s">
        <v>4313</v>
      </c>
      <c r="H3202" s="2"/>
      <c r="I3202" s="139" t="s">
        <v>46</v>
      </c>
      <c r="J3202" s="139" t="s">
        <v>2120</v>
      </c>
      <c r="K3202" s="139" t="s">
        <v>321</v>
      </c>
      <c r="L3202" s="139" t="s">
        <v>1500</v>
      </c>
      <c r="M3202" s="140"/>
      <c r="N3202" s="141">
        <v>7.97</v>
      </c>
      <c r="O3202" s="142">
        <f t="shared" si="250"/>
        <v>200</v>
      </c>
      <c r="P3202" s="2">
        <v>200</v>
      </c>
      <c r="Q3202" s="2"/>
      <c r="R3202" s="143" t="e">
        <f t="shared" si="251"/>
        <v>#DIV/0!</v>
      </c>
      <c r="S3202" s="143">
        <f t="shared" si="252"/>
        <v>0</v>
      </c>
      <c r="T3202" s="144">
        <f>IF(P3202="nio",0,IF(P3202&gt;0,VLOOKUP(K3202,'3-Productie normen'!A:W,VLOOKUP(P3202,'3-Productie normen'!$B$37:$C$59,2,FALSE),FALSE)))/VLOOKUP(B3202,'2-Kosten per locatie'!$A$11:$C$31,3,FALSE)</f>
        <v>0</v>
      </c>
      <c r="U3202" s="144">
        <f t="shared" si="253"/>
        <v>0</v>
      </c>
      <c r="V3202" s="145" t="str">
        <f>VLOOKUP(K3202,'3-Productie normen'!A:AG,29,FALSE)</f>
        <v>S</v>
      </c>
      <c r="W3202" s="145"/>
      <c r="X3202" s="146"/>
      <c r="Y3202" s="147">
        <f t="shared" si="254"/>
        <v>1594</v>
      </c>
    </row>
    <row r="3203" spans="1:25" s="148" customFormat="1" ht="13.9" customHeight="1">
      <c r="A3203" s="137">
        <v>4057</v>
      </c>
      <c r="B3203" s="138" t="s">
        <v>4205</v>
      </c>
      <c r="C3203" s="138" t="s">
        <v>4210</v>
      </c>
      <c r="D3203" s="138"/>
      <c r="E3203" s="2"/>
      <c r="F3203" s="2" t="s">
        <v>372</v>
      </c>
      <c r="G3203" s="2" t="s">
        <v>4314</v>
      </c>
      <c r="H3203" s="2"/>
      <c r="I3203" s="139" t="s">
        <v>46</v>
      </c>
      <c r="J3203" s="139" t="s">
        <v>323</v>
      </c>
      <c r="K3203" s="139" t="s">
        <v>321</v>
      </c>
      <c r="L3203" s="139" t="s">
        <v>1500</v>
      </c>
      <c r="M3203" s="140"/>
      <c r="N3203" s="141">
        <v>1.05</v>
      </c>
      <c r="O3203" s="142">
        <f t="shared" si="250"/>
        <v>200</v>
      </c>
      <c r="P3203" s="2">
        <v>200</v>
      </c>
      <c r="Q3203" s="2"/>
      <c r="R3203" s="143" t="e">
        <f t="shared" si="251"/>
        <v>#DIV/0!</v>
      </c>
      <c r="S3203" s="143">
        <f t="shared" si="252"/>
        <v>0</v>
      </c>
      <c r="T3203" s="144">
        <f>IF(P3203="nio",0,IF(P3203&gt;0,VLOOKUP(K3203,'3-Productie normen'!A:W,VLOOKUP(P3203,'3-Productie normen'!$B$37:$C$59,2,FALSE),FALSE)))/VLOOKUP(B3203,'2-Kosten per locatie'!$A$11:$C$31,3,FALSE)</f>
        <v>0</v>
      </c>
      <c r="U3203" s="144">
        <f t="shared" si="253"/>
        <v>0</v>
      </c>
      <c r="V3203" s="145" t="str">
        <f>VLOOKUP(K3203,'3-Productie normen'!A:AG,29,FALSE)</f>
        <v>S</v>
      </c>
      <c r="W3203" s="145"/>
      <c r="X3203" s="146"/>
      <c r="Y3203" s="147">
        <f t="shared" si="254"/>
        <v>210</v>
      </c>
    </row>
    <row r="3204" spans="1:25" s="148" customFormat="1" ht="13.9" customHeight="1">
      <c r="A3204" s="137">
        <v>4058</v>
      </c>
      <c r="B3204" s="138" t="s">
        <v>4205</v>
      </c>
      <c r="C3204" s="138" t="s">
        <v>4210</v>
      </c>
      <c r="D3204" s="138"/>
      <c r="E3204" s="2"/>
      <c r="F3204" s="2" t="s">
        <v>372</v>
      </c>
      <c r="G3204" s="2" t="s">
        <v>4315</v>
      </c>
      <c r="H3204" s="2"/>
      <c r="I3204" s="139" t="s">
        <v>46</v>
      </c>
      <c r="J3204" s="139" t="s">
        <v>323</v>
      </c>
      <c r="K3204" s="139" t="s">
        <v>321</v>
      </c>
      <c r="L3204" s="139" t="s">
        <v>1500</v>
      </c>
      <c r="M3204" s="140"/>
      <c r="N3204" s="141">
        <v>1.05</v>
      </c>
      <c r="O3204" s="142">
        <f t="shared" si="250"/>
        <v>200</v>
      </c>
      <c r="P3204" s="2">
        <v>200</v>
      </c>
      <c r="Q3204" s="2"/>
      <c r="R3204" s="143" t="e">
        <f t="shared" si="251"/>
        <v>#DIV/0!</v>
      </c>
      <c r="S3204" s="143">
        <f t="shared" si="252"/>
        <v>0</v>
      </c>
      <c r="T3204" s="144">
        <f>IF(P3204="nio",0,IF(P3204&gt;0,VLOOKUP(K3204,'3-Productie normen'!A:W,VLOOKUP(P3204,'3-Productie normen'!$B$37:$C$59,2,FALSE),FALSE)))/VLOOKUP(B3204,'2-Kosten per locatie'!$A$11:$C$31,3,FALSE)</f>
        <v>0</v>
      </c>
      <c r="U3204" s="144">
        <f t="shared" si="253"/>
        <v>0</v>
      </c>
      <c r="V3204" s="145" t="str">
        <f>VLOOKUP(K3204,'3-Productie normen'!A:AG,29,FALSE)</f>
        <v>S</v>
      </c>
      <c r="W3204" s="145"/>
      <c r="X3204" s="146"/>
      <c r="Y3204" s="147">
        <f t="shared" si="254"/>
        <v>210</v>
      </c>
    </row>
    <row r="3205" spans="1:25" s="148" customFormat="1" ht="13.9" customHeight="1">
      <c r="A3205" s="137">
        <v>4059</v>
      </c>
      <c r="B3205" s="138" t="s">
        <v>4205</v>
      </c>
      <c r="C3205" s="138" t="s">
        <v>4210</v>
      </c>
      <c r="D3205" s="138"/>
      <c r="E3205" s="2"/>
      <c r="F3205" s="2" t="s">
        <v>372</v>
      </c>
      <c r="G3205" s="2" t="s">
        <v>4316</v>
      </c>
      <c r="H3205" s="2"/>
      <c r="I3205" s="139" t="s">
        <v>46</v>
      </c>
      <c r="J3205" s="139" t="s">
        <v>2120</v>
      </c>
      <c r="K3205" s="139" t="s">
        <v>321</v>
      </c>
      <c r="L3205" s="139" t="s">
        <v>1500</v>
      </c>
      <c r="M3205" s="140"/>
      <c r="N3205" s="141">
        <v>7.39</v>
      </c>
      <c r="O3205" s="142">
        <f t="shared" si="250"/>
        <v>200</v>
      </c>
      <c r="P3205" s="2">
        <v>200</v>
      </c>
      <c r="Q3205" s="2"/>
      <c r="R3205" s="143" t="e">
        <f t="shared" si="251"/>
        <v>#DIV/0!</v>
      </c>
      <c r="S3205" s="143">
        <f t="shared" si="252"/>
        <v>0</v>
      </c>
      <c r="T3205" s="144">
        <f>IF(P3205="nio",0,IF(P3205&gt;0,VLOOKUP(K3205,'3-Productie normen'!A:W,VLOOKUP(P3205,'3-Productie normen'!$B$37:$C$59,2,FALSE),FALSE)))/VLOOKUP(B3205,'2-Kosten per locatie'!$A$11:$C$31,3,FALSE)</f>
        <v>0</v>
      </c>
      <c r="U3205" s="144">
        <f t="shared" si="253"/>
        <v>0</v>
      </c>
      <c r="V3205" s="145" t="str">
        <f>VLOOKUP(K3205,'3-Productie normen'!A:AG,29,FALSE)</f>
        <v>S</v>
      </c>
      <c r="W3205" s="145"/>
      <c r="X3205" s="146"/>
      <c r="Y3205" s="147">
        <f t="shared" si="254"/>
        <v>1478</v>
      </c>
    </row>
    <row r="3206" spans="1:25" s="148" customFormat="1" ht="13.9" customHeight="1">
      <c r="A3206" s="137">
        <v>4060</v>
      </c>
      <c r="B3206" s="138" t="s">
        <v>4205</v>
      </c>
      <c r="C3206" s="138" t="s">
        <v>4210</v>
      </c>
      <c r="D3206" s="138"/>
      <c r="E3206" s="2"/>
      <c r="F3206" s="2" t="s">
        <v>372</v>
      </c>
      <c r="G3206" s="2" t="s">
        <v>4317</v>
      </c>
      <c r="H3206" s="2"/>
      <c r="I3206" s="139" t="s">
        <v>46</v>
      </c>
      <c r="J3206" s="139" t="s">
        <v>323</v>
      </c>
      <c r="K3206" s="139" t="s">
        <v>321</v>
      </c>
      <c r="L3206" s="139" t="s">
        <v>1500</v>
      </c>
      <c r="M3206" s="140"/>
      <c r="N3206" s="141">
        <v>1.03</v>
      </c>
      <c r="O3206" s="142">
        <f t="shared" si="250"/>
        <v>200</v>
      </c>
      <c r="P3206" s="2">
        <v>200</v>
      </c>
      <c r="Q3206" s="2"/>
      <c r="R3206" s="143" t="e">
        <f t="shared" si="251"/>
        <v>#DIV/0!</v>
      </c>
      <c r="S3206" s="143">
        <f t="shared" si="252"/>
        <v>0</v>
      </c>
      <c r="T3206" s="144">
        <f>IF(P3206="nio",0,IF(P3206&gt;0,VLOOKUP(K3206,'3-Productie normen'!A:W,VLOOKUP(P3206,'3-Productie normen'!$B$37:$C$59,2,FALSE),FALSE)))/VLOOKUP(B3206,'2-Kosten per locatie'!$A$11:$C$31,3,FALSE)</f>
        <v>0</v>
      </c>
      <c r="U3206" s="144">
        <f t="shared" si="253"/>
        <v>0</v>
      </c>
      <c r="V3206" s="145" t="str">
        <f>VLOOKUP(K3206,'3-Productie normen'!A:AG,29,FALSE)</f>
        <v>S</v>
      </c>
      <c r="W3206" s="145"/>
      <c r="X3206" s="146"/>
      <c r="Y3206" s="147">
        <f t="shared" si="254"/>
        <v>206</v>
      </c>
    </row>
    <row r="3207" spans="1:25" s="148" customFormat="1" ht="13.9" customHeight="1">
      <c r="A3207" s="137">
        <v>4061</v>
      </c>
      <c r="B3207" s="138" t="s">
        <v>4205</v>
      </c>
      <c r="C3207" s="138" t="s">
        <v>4210</v>
      </c>
      <c r="D3207" s="138"/>
      <c r="E3207" s="2"/>
      <c r="F3207" s="2" t="s">
        <v>372</v>
      </c>
      <c r="G3207" s="2" t="s">
        <v>4318</v>
      </c>
      <c r="H3207" s="2"/>
      <c r="I3207" s="139" t="s">
        <v>46</v>
      </c>
      <c r="J3207" s="139" t="s">
        <v>323</v>
      </c>
      <c r="K3207" s="139" t="s">
        <v>321</v>
      </c>
      <c r="L3207" s="139" t="s">
        <v>1500</v>
      </c>
      <c r="M3207" s="140"/>
      <c r="N3207" s="141">
        <v>1.05</v>
      </c>
      <c r="O3207" s="142">
        <f t="shared" si="250"/>
        <v>200</v>
      </c>
      <c r="P3207" s="2">
        <v>200</v>
      </c>
      <c r="Q3207" s="2"/>
      <c r="R3207" s="143" t="e">
        <f t="shared" si="251"/>
        <v>#DIV/0!</v>
      </c>
      <c r="S3207" s="143">
        <f t="shared" si="252"/>
        <v>0</v>
      </c>
      <c r="T3207" s="144">
        <f>IF(P3207="nio",0,IF(P3207&gt;0,VLOOKUP(K3207,'3-Productie normen'!A:W,VLOOKUP(P3207,'3-Productie normen'!$B$37:$C$59,2,FALSE),FALSE)))/VLOOKUP(B3207,'2-Kosten per locatie'!$A$11:$C$31,3,FALSE)</f>
        <v>0</v>
      </c>
      <c r="U3207" s="144">
        <f t="shared" si="253"/>
        <v>0</v>
      </c>
      <c r="V3207" s="145" t="str">
        <f>VLOOKUP(K3207,'3-Productie normen'!A:AG,29,FALSE)</f>
        <v>S</v>
      </c>
      <c r="W3207" s="145"/>
      <c r="X3207" s="146"/>
      <c r="Y3207" s="147">
        <f t="shared" si="254"/>
        <v>210</v>
      </c>
    </row>
    <row r="3208" spans="1:25" s="148" customFormat="1" ht="13.9" customHeight="1">
      <c r="A3208" s="137">
        <v>4062</v>
      </c>
      <c r="B3208" s="138" t="s">
        <v>4205</v>
      </c>
      <c r="C3208" s="138" t="s">
        <v>4210</v>
      </c>
      <c r="D3208" s="138"/>
      <c r="E3208" s="2"/>
      <c r="F3208" s="2" t="s">
        <v>372</v>
      </c>
      <c r="G3208" s="2" t="s">
        <v>4319</v>
      </c>
      <c r="H3208" s="2"/>
      <c r="I3208" s="139" t="s">
        <v>46</v>
      </c>
      <c r="J3208" s="139" t="s">
        <v>323</v>
      </c>
      <c r="K3208" s="139" t="s">
        <v>321</v>
      </c>
      <c r="L3208" s="139" t="s">
        <v>1500</v>
      </c>
      <c r="M3208" s="140"/>
      <c r="N3208" s="141">
        <v>1.05</v>
      </c>
      <c r="O3208" s="142">
        <f t="shared" si="250"/>
        <v>200</v>
      </c>
      <c r="P3208" s="2">
        <v>200</v>
      </c>
      <c r="Q3208" s="2"/>
      <c r="R3208" s="143" t="e">
        <f t="shared" si="251"/>
        <v>#DIV/0!</v>
      </c>
      <c r="S3208" s="143">
        <f t="shared" si="252"/>
        <v>0</v>
      </c>
      <c r="T3208" s="144">
        <f>IF(P3208="nio",0,IF(P3208&gt;0,VLOOKUP(K3208,'3-Productie normen'!A:W,VLOOKUP(P3208,'3-Productie normen'!$B$37:$C$59,2,FALSE),FALSE)))/VLOOKUP(B3208,'2-Kosten per locatie'!$A$11:$C$31,3,FALSE)</f>
        <v>0</v>
      </c>
      <c r="U3208" s="144">
        <f t="shared" si="253"/>
        <v>0</v>
      </c>
      <c r="V3208" s="145" t="str">
        <f>VLOOKUP(K3208,'3-Productie normen'!A:AG,29,FALSE)</f>
        <v>S</v>
      </c>
      <c r="W3208" s="145"/>
      <c r="X3208" s="146"/>
      <c r="Y3208" s="147">
        <f t="shared" si="254"/>
        <v>210</v>
      </c>
    </row>
    <row r="3209" spans="1:25" s="148" customFormat="1" ht="13.9" customHeight="1">
      <c r="A3209" s="137">
        <v>4063</v>
      </c>
      <c r="B3209" s="138" t="s">
        <v>4205</v>
      </c>
      <c r="C3209" s="138" t="s">
        <v>4210</v>
      </c>
      <c r="D3209" s="138"/>
      <c r="E3209" s="2"/>
      <c r="F3209" s="2" t="s">
        <v>372</v>
      </c>
      <c r="G3209" s="2" t="s">
        <v>4320</v>
      </c>
      <c r="H3209" s="2"/>
      <c r="I3209" s="139" t="s">
        <v>46</v>
      </c>
      <c r="J3209" s="139" t="s">
        <v>323</v>
      </c>
      <c r="K3209" s="139" t="s">
        <v>321</v>
      </c>
      <c r="L3209" s="139" t="s">
        <v>1500</v>
      </c>
      <c r="M3209" s="140"/>
      <c r="N3209" s="141">
        <v>1.05</v>
      </c>
      <c r="O3209" s="142">
        <f t="shared" si="250"/>
        <v>200</v>
      </c>
      <c r="P3209" s="2">
        <v>200</v>
      </c>
      <c r="Q3209" s="2"/>
      <c r="R3209" s="143" t="e">
        <f t="shared" si="251"/>
        <v>#DIV/0!</v>
      </c>
      <c r="S3209" s="143">
        <f t="shared" si="252"/>
        <v>0</v>
      </c>
      <c r="T3209" s="144">
        <f>IF(P3209="nio",0,IF(P3209&gt;0,VLOOKUP(K3209,'3-Productie normen'!A:W,VLOOKUP(P3209,'3-Productie normen'!$B$37:$C$59,2,FALSE),FALSE)))/VLOOKUP(B3209,'2-Kosten per locatie'!$A$11:$C$31,3,FALSE)</f>
        <v>0</v>
      </c>
      <c r="U3209" s="144">
        <f t="shared" si="253"/>
        <v>0</v>
      </c>
      <c r="V3209" s="145" t="str">
        <f>VLOOKUP(K3209,'3-Productie normen'!A:AG,29,FALSE)</f>
        <v>S</v>
      </c>
      <c r="W3209" s="145"/>
      <c r="X3209" s="146"/>
      <c r="Y3209" s="147">
        <f t="shared" si="254"/>
        <v>210</v>
      </c>
    </row>
    <row r="3210" spans="1:25" s="148" customFormat="1" ht="13.9" customHeight="1">
      <c r="A3210" s="137">
        <v>4064</v>
      </c>
      <c r="B3210" s="138" t="s">
        <v>4205</v>
      </c>
      <c r="C3210" s="138" t="s">
        <v>4210</v>
      </c>
      <c r="D3210" s="138"/>
      <c r="E3210" s="2"/>
      <c r="F3210" s="2" t="s">
        <v>372</v>
      </c>
      <c r="G3210" s="2" t="s">
        <v>4321</v>
      </c>
      <c r="H3210" s="2"/>
      <c r="I3210" s="139" t="s">
        <v>46</v>
      </c>
      <c r="J3210" s="139" t="s">
        <v>323</v>
      </c>
      <c r="K3210" s="139" t="s">
        <v>321</v>
      </c>
      <c r="L3210" s="139" t="s">
        <v>1500</v>
      </c>
      <c r="M3210" s="140"/>
      <c r="N3210" s="141">
        <v>1.03</v>
      </c>
      <c r="O3210" s="142">
        <f t="shared" si="250"/>
        <v>200</v>
      </c>
      <c r="P3210" s="2">
        <v>200</v>
      </c>
      <c r="Q3210" s="2"/>
      <c r="R3210" s="143" t="e">
        <f t="shared" si="251"/>
        <v>#DIV/0!</v>
      </c>
      <c r="S3210" s="143">
        <f t="shared" si="252"/>
        <v>0</v>
      </c>
      <c r="T3210" s="144">
        <f>IF(P3210="nio",0,IF(P3210&gt;0,VLOOKUP(K3210,'3-Productie normen'!A:W,VLOOKUP(P3210,'3-Productie normen'!$B$37:$C$59,2,FALSE),FALSE)))/VLOOKUP(B3210,'2-Kosten per locatie'!$A$11:$C$31,3,FALSE)</f>
        <v>0</v>
      </c>
      <c r="U3210" s="144">
        <f t="shared" si="253"/>
        <v>0</v>
      </c>
      <c r="V3210" s="145" t="str">
        <f>VLOOKUP(K3210,'3-Productie normen'!A:AG,29,FALSE)</f>
        <v>S</v>
      </c>
      <c r="W3210" s="145"/>
      <c r="X3210" s="146"/>
      <c r="Y3210" s="147">
        <f t="shared" si="254"/>
        <v>206</v>
      </c>
    </row>
    <row r="3211" spans="1:25" s="148" customFormat="1" ht="13.9" customHeight="1">
      <c r="A3211" s="137">
        <v>4065</v>
      </c>
      <c r="B3211" s="138" t="s">
        <v>4205</v>
      </c>
      <c r="C3211" s="138" t="s">
        <v>4210</v>
      </c>
      <c r="D3211" s="138"/>
      <c r="E3211" s="2"/>
      <c r="F3211" s="2" t="s">
        <v>372</v>
      </c>
      <c r="G3211" s="2" t="s">
        <v>4322</v>
      </c>
      <c r="H3211" s="2"/>
      <c r="I3211" s="139" t="s">
        <v>46</v>
      </c>
      <c r="J3211" s="139" t="s">
        <v>2120</v>
      </c>
      <c r="K3211" s="139" t="s">
        <v>321</v>
      </c>
      <c r="L3211" s="139" t="s">
        <v>1500</v>
      </c>
      <c r="M3211" s="140"/>
      <c r="N3211" s="141">
        <v>7.46</v>
      </c>
      <c r="O3211" s="142">
        <f t="shared" si="250"/>
        <v>200</v>
      </c>
      <c r="P3211" s="2">
        <v>200</v>
      </c>
      <c r="Q3211" s="2"/>
      <c r="R3211" s="143" t="e">
        <f t="shared" si="251"/>
        <v>#DIV/0!</v>
      </c>
      <c r="S3211" s="143">
        <f t="shared" si="252"/>
        <v>0</v>
      </c>
      <c r="T3211" s="144">
        <f>IF(P3211="nio",0,IF(P3211&gt;0,VLOOKUP(K3211,'3-Productie normen'!A:W,VLOOKUP(P3211,'3-Productie normen'!$B$37:$C$59,2,FALSE),FALSE)))/VLOOKUP(B3211,'2-Kosten per locatie'!$A$11:$C$31,3,FALSE)</f>
        <v>0</v>
      </c>
      <c r="U3211" s="144">
        <f t="shared" si="253"/>
        <v>0</v>
      </c>
      <c r="V3211" s="145" t="str">
        <f>VLOOKUP(K3211,'3-Productie normen'!A:AG,29,FALSE)</f>
        <v>S</v>
      </c>
      <c r="W3211" s="145"/>
      <c r="X3211" s="146"/>
      <c r="Y3211" s="147">
        <f t="shared" si="254"/>
        <v>1492</v>
      </c>
    </row>
    <row r="3212" spans="1:25" s="148" customFormat="1" ht="13.9" customHeight="1">
      <c r="A3212" s="137">
        <v>4066</v>
      </c>
      <c r="B3212" s="138" t="s">
        <v>4205</v>
      </c>
      <c r="C3212" s="138" t="s">
        <v>4210</v>
      </c>
      <c r="D3212" s="138"/>
      <c r="E3212" s="2"/>
      <c r="F3212" s="2" t="s">
        <v>372</v>
      </c>
      <c r="G3212" s="2" t="s">
        <v>4323</v>
      </c>
      <c r="H3212" s="2"/>
      <c r="I3212" s="139" t="s">
        <v>46</v>
      </c>
      <c r="J3212" s="139" t="s">
        <v>323</v>
      </c>
      <c r="K3212" s="139" t="s">
        <v>321</v>
      </c>
      <c r="L3212" s="139" t="s">
        <v>1500</v>
      </c>
      <c r="M3212" s="140"/>
      <c r="N3212" s="141">
        <v>1.05</v>
      </c>
      <c r="O3212" s="142">
        <f t="shared" si="250"/>
        <v>200</v>
      </c>
      <c r="P3212" s="2">
        <v>200</v>
      </c>
      <c r="Q3212" s="2"/>
      <c r="R3212" s="143" t="e">
        <f t="shared" si="251"/>
        <v>#DIV/0!</v>
      </c>
      <c r="S3212" s="143">
        <f t="shared" si="252"/>
        <v>0</v>
      </c>
      <c r="T3212" s="144">
        <f>IF(P3212="nio",0,IF(P3212&gt;0,VLOOKUP(K3212,'3-Productie normen'!A:W,VLOOKUP(P3212,'3-Productie normen'!$B$37:$C$59,2,FALSE),FALSE)))/VLOOKUP(B3212,'2-Kosten per locatie'!$A$11:$C$31,3,FALSE)</f>
        <v>0</v>
      </c>
      <c r="U3212" s="144">
        <f t="shared" si="253"/>
        <v>0</v>
      </c>
      <c r="V3212" s="145" t="str">
        <f>VLOOKUP(K3212,'3-Productie normen'!A:AG,29,FALSE)</f>
        <v>S</v>
      </c>
      <c r="W3212" s="145"/>
      <c r="X3212" s="146"/>
      <c r="Y3212" s="147">
        <f t="shared" si="254"/>
        <v>210</v>
      </c>
    </row>
    <row r="3213" spans="1:25" s="148" customFormat="1" ht="13.9" customHeight="1">
      <c r="A3213" s="137">
        <v>4067</v>
      </c>
      <c r="B3213" s="138" t="s">
        <v>4205</v>
      </c>
      <c r="C3213" s="138" t="s">
        <v>4210</v>
      </c>
      <c r="D3213" s="138"/>
      <c r="E3213" s="2"/>
      <c r="F3213" s="2" t="s">
        <v>372</v>
      </c>
      <c r="G3213" s="2" t="s">
        <v>4324</v>
      </c>
      <c r="H3213" s="2"/>
      <c r="I3213" s="139" t="s">
        <v>46</v>
      </c>
      <c r="J3213" s="139" t="s">
        <v>323</v>
      </c>
      <c r="K3213" s="139" t="s">
        <v>321</v>
      </c>
      <c r="L3213" s="139" t="s">
        <v>1500</v>
      </c>
      <c r="M3213" s="140"/>
      <c r="N3213" s="141">
        <v>1.05</v>
      </c>
      <c r="O3213" s="142">
        <f t="shared" si="250"/>
        <v>200</v>
      </c>
      <c r="P3213" s="2">
        <v>200</v>
      </c>
      <c r="Q3213" s="2"/>
      <c r="R3213" s="143" t="e">
        <f t="shared" si="251"/>
        <v>#DIV/0!</v>
      </c>
      <c r="S3213" s="143">
        <f t="shared" si="252"/>
        <v>0</v>
      </c>
      <c r="T3213" s="144">
        <f>IF(P3213="nio",0,IF(P3213&gt;0,VLOOKUP(K3213,'3-Productie normen'!A:W,VLOOKUP(P3213,'3-Productie normen'!$B$37:$C$59,2,FALSE),FALSE)))/VLOOKUP(B3213,'2-Kosten per locatie'!$A$11:$C$31,3,FALSE)</f>
        <v>0</v>
      </c>
      <c r="U3213" s="144">
        <f t="shared" si="253"/>
        <v>0</v>
      </c>
      <c r="V3213" s="145" t="str">
        <f>VLOOKUP(K3213,'3-Productie normen'!A:AG,29,FALSE)</f>
        <v>S</v>
      </c>
      <c r="W3213" s="145"/>
      <c r="X3213" s="146"/>
      <c r="Y3213" s="147">
        <f t="shared" si="254"/>
        <v>210</v>
      </c>
    </row>
    <row r="3214" spans="1:25" s="148" customFormat="1" ht="13.9" customHeight="1">
      <c r="A3214" s="137">
        <v>4068</v>
      </c>
      <c r="B3214" s="138" t="s">
        <v>4205</v>
      </c>
      <c r="C3214" s="138" t="s">
        <v>4210</v>
      </c>
      <c r="D3214" s="138"/>
      <c r="E3214" s="2"/>
      <c r="F3214" s="2" t="s">
        <v>372</v>
      </c>
      <c r="G3214" s="2" t="s">
        <v>4325</v>
      </c>
      <c r="H3214" s="2"/>
      <c r="I3214" s="139" t="s">
        <v>46</v>
      </c>
      <c r="J3214" s="139" t="s">
        <v>323</v>
      </c>
      <c r="K3214" s="139" t="s">
        <v>321</v>
      </c>
      <c r="L3214" s="139" t="s">
        <v>1500</v>
      </c>
      <c r="M3214" s="140"/>
      <c r="N3214" s="141">
        <v>1.05</v>
      </c>
      <c r="O3214" s="142">
        <f t="shared" si="250"/>
        <v>200</v>
      </c>
      <c r="P3214" s="2">
        <v>200</v>
      </c>
      <c r="Q3214" s="2"/>
      <c r="R3214" s="143" t="e">
        <f t="shared" si="251"/>
        <v>#DIV/0!</v>
      </c>
      <c r="S3214" s="143">
        <f t="shared" si="252"/>
        <v>0</v>
      </c>
      <c r="T3214" s="144">
        <f>IF(P3214="nio",0,IF(P3214&gt;0,VLOOKUP(K3214,'3-Productie normen'!A:W,VLOOKUP(P3214,'3-Productie normen'!$B$37:$C$59,2,FALSE),FALSE)))/VLOOKUP(B3214,'2-Kosten per locatie'!$A$11:$C$31,3,FALSE)</f>
        <v>0</v>
      </c>
      <c r="U3214" s="144">
        <f t="shared" si="253"/>
        <v>0</v>
      </c>
      <c r="V3214" s="145" t="str">
        <f>VLOOKUP(K3214,'3-Productie normen'!A:AG,29,FALSE)</f>
        <v>S</v>
      </c>
      <c r="W3214" s="145"/>
      <c r="X3214" s="146"/>
      <c r="Y3214" s="147">
        <f t="shared" si="254"/>
        <v>210</v>
      </c>
    </row>
    <row r="3215" spans="1:25" s="148" customFormat="1" ht="13.9" customHeight="1">
      <c r="A3215" s="137">
        <v>4069</v>
      </c>
      <c r="B3215" s="138" t="s">
        <v>4205</v>
      </c>
      <c r="C3215" s="138" t="s">
        <v>4210</v>
      </c>
      <c r="D3215" s="138"/>
      <c r="E3215" s="2"/>
      <c r="F3215" s="2" t="s">
        <v>372</v>
      </c>
      <c r="G3215" s="2" t="s">
        <v>4326</v>
      </c>
      <c r="H3215" s="2"/>
      <c r="I3215" s="139" t="s">
        <v>46</v>
      </c>
      <c r="J3215" s="139" t="s">
        <v>323</v>
      </c>
      <c r="K3215" s="139" t="s">
        <v>321</v>
      </c>
      <c r="L3215" s="139" t="s">
        <v>1500</v>
      </c>
      <c r="M3215" s="140"/>
      <c r="N3215" s="141">
        <v>1.05</v>
      </c>
      <c r="O3215" s="142">
        <f t="shared" si="250"/>
        <v>200</v>
      </c>
      <c r="P3215" s="2">
        <v>200</v>
      </c>
      <c r="Q3215" s="2"/>
      <c r="R3215" s="143" t="e">
        <f t="shared" si="251"/>
        <v>#DIV/0!</v>
      </c>
      <c r="S3215" s="143">
        <f t="shared" si="252"/>
        <v>0</v>
      </c>
      <c r="T3215" s="144">
        <f>IF(P3215="nio",0,IF(P3215&gt;0,VLOOKUP(K3215,'3-Productie normen'!A:W,VLOOKUP(P3215,'3-Productie normen'!$B$37:$C$59,2,FALSE),FALSE)))/VLOOKUP(B3215,'2-Kosten per locatie'!$A$11:$C$31,3,FALSE)</f>
        <v>0</v>
      </c>
      <c r="U3215" s="144">
        <f t="shared" si="253"/>
        <v>0</v>
      </c>
      <c r="V3215" s="145" t="str">
        <f>VLOOKUP(K3215,'3-Productie normen'!A:AG,29,FALSE)</f>
        <v>S</v>
      </c>
      <c r="W3215" s="145"/>
      <c r="X3215" s="146"/>
      <c r="Y3215" s="147">
        <f t="shared" si="254"/>
        <v>210</v>
      </c>
    </row>
    <row r="3216" spans="1:25" s="148" customFormat="1" ht="13.9" customHeight="1">
      <c r="A3216" s="137">
        <v>4070</v>
      </c>
      <c r="B3216" s="138" t="s">
        <v>4205</v>
      </c>
      <c r="C3216" s="138" t="s">
        <v>4210</v>
      </c>
      <c r="D3216" s="138"/>
      <c r="E3216" s="2"/>
      <c r="F3216" s="2" t="s">
        <v>372</v>
      </c>
      <c r="G3216" s="2" t="s">
        <v>4327</v>
      </c>
      <c r="H3216" s="2"/>
      <c r="I3216" s="139" t="s">
        <v>46</v>
      </c>
      <c r="J3216" s="139" t="s">
        <v>323</v>
      </c>
      <c r="K3216" s="139" t="s">
        <v>321</v>
      </c>
      <c r="L3216" s="139" t="s">
        <v>1500</v>
      </c>
      <c r="M3216" s="140"/>
      <c r="N3216" s="141">
        <v>1.05</v>
      </c>
      <c r="O3216" s="142">
        <f t="shared" si="250"/>
        <v>200</v>
      </c>
      <c r="P3216" s="2">
        <v>200</v>
      </c>
      <c r="Q3216" s="2"/>
      <c r="R3216" s="143" t="e">
        <f t="shared" si="251"/>
        <v>#DIV/0!</v>
      </c>
      <c r="S3216" s="143">
        <f t="shared" si="252"/>
        <v>0</v>
      </c>
      <c r="T3216" s="144">
        <f>IF(P3216="nio",0,IF(P3216&gt;0,VLOOKUP(K3216,'3-Productie normen'!A:W,VLOOKUP(P3216,'3-Productie normen'!$B$37:$C$59,2,FALSE),FALSE)))/VLOOKUP(B3216,'2-Kosten per locatie'!$A$11:$C$31,3,FALSE)</f>
        <v>0</v>
      </c>
      <c r="U3216" s="144">
        <f t="shared" si="253"/>
        <v>0</v>
      </c>
      <c r="V3216" s="145" t="str">
        <f>VLOOKUP(K3216,'3-Productie normen'!A:AG,29,FALSE)</f>
        <v>S</v>
      </c>
      <c r="W3216" s="145"/>
      <c r="X3216" s="146"/>
      <c r="Y3216" s="147">
        <f t="shared" si="254"/>
        <v>210</v>
      </c>
    </row>
    <row r="3217" spans="1:25" s="148" customFormat="1" ht="13.9" customHeight="1">
      <c r="A3217" s="137">
        <v>4071</v>
      </c>
      <c r="B3217" s="138" t="s">
        <v>4205</v>
      </c>
      <c r="C3217" s="138" t="s">
        <v>4210</v>
      </c>
      <c r="D3217" s="138"/>
      <c r="E3217" s="2"/>
      <c r="F3217" s="2" t="s">
        <v>372</v>
      </c>
      <c r="G3217" s="2" t="s">
        <v>4328</v>
      </c>
      <c r="H3217" s="2"/>
      <c r="I3217" s="139" t="s">
        <v>46</v>
      </c>
      <c r="J3217" s="139" t="s">
        <v>2120</v>
      </c>
      <c r="K3217" s="139" t="s">
        <v>321</v>
      </c>
      <c r="L3217" s="139" t="s">
        <v>1500</v>
      </c>
      <c r="M3217" s="140"/>
      <c r="N3217" s="141">
        <v>9.57</v>
      </c>
      <c r="O3217" s="142">
        <f t="shared" si="250"/>
        <v>200</v>
      </c>
      <c r="P3217" s="2">
        <v>200</v>
      </c>
      <c r="Q3217" s="2"/>
      <c r="R3217" s="143" t="e">
        <f t="shared" si="251"/>
        <v>#DIV/0!</v>
      </c>
      <c r="S3217" s="143">
        <f t="shared" si="252"/>
        <v>0</v>
      </c>
      <c r="T3217" s="144">
        <f>IF(P3217="nio",0,IF(P3217&gt;0,VLOOKUP(K3217,'3-Productie normen'!A:W,VLOOKUP(P3217,'3-Productie normen'!$B$37:$C$59,2,FALSE),FALSE)))/VLOOKUP(B3217,'2-Kosten per locatie'!$A$11:$C$31,3,FALSE)</f>
        <v>0</v>
      </c>
      <c r="U3217" s="144">
        <f t="shared" si="253"/>
        <v>0</v>
      </c>
      <c r="V3217" s="145" t="str">
        <f>VLOOKUP(K3217,'3-Productie normen'!A:AG,29,FALSE)</f>
        <v>S</v>
      </c>
      <c r="W3217" s="145"/>
      <c r="X3217" s="146"/>
      <c r="Y3217" s="147">
        <f t="shared" si="254"/>
        <v>1914</v>
      </c>
    </row>
    <row r="3218" spans="1:25" s="148" customFormat="1" ht="13.9" customHeight="1">
      <c r="A3218" s="137">
        <v>4072</v>
      </c>
      <c r="B3218" s="138" t="s">
        <v>4205</v>
      </c>
      <c r="C3218" s="138" t="s">
        <v>4210</v>
      </c>
      <c r="D3218" s="138"/>
      <c r="E3218" s="2"/>
      <c r="F3218" s="2" t="s">
        <v>372</v>
      </c>
      <c r="G3218" s="2" t="s">
        <v>4329</v>
      </c>
      <c r="H3218" s="2"/>
      <c r="I3218" s="139" t="s">
        <v>46</v>
      </c>
      <c r="J3218" s="139" t="s">
        <v>323</v>
      </c>
      <c r="K3218" s="139" t="s">
        <v>321</v>
      </c>
      <c r="L3218" s="139" t="s">
        <v>1500</v>
      </c>
      <c r="M3218" s="140"/>
      <c r="N3218" s="141">
        <v>1.05</v>
      </c>
      <c r="O3218" s="142">
        <f t="shared" si="250"/>
        <v>200</v>
      </c>
      <c r="P3218" s="2">
        <v>200</v>
      </c>
      <c r="Q3218" s="2"/>
      <c r="R3218" s="143" t="e">
        <f t="shared" si="251"/>
        <v>#DIV/0!</v>
      </c>
      <c r="S3218" s="143">
        <f t="shared" si="252"/>
        <v>0</v>
      </c>
      <c r="T3218" s="144">
        <f>IF(P3218="nio",0,IF(P3218&gt;0,VLOOKUP(K3218,'3-Productie normen'!A:W,VLOOKUP(P3218,'3-Productie normen'!$B$37:$C$59,2,FALSE),FALSE)))/VLOOKUP(B3218,'2-Kosten per locatie'!$A$11:$C$31,3,FALSE)</f>
        <v>0</v>
      </c>
      <c r="U3218" s="144">
        <f t="shared" si="253"/>
        <v>0</v>
      </c>
      <c r="V3218" s="145" t="str">
        <f>VLOOKUP(K3218,'3-Productie normen'!A:AG,29,FALSE)</f>
        <v>S</v>
      </c>
      <c r="W3218" s="145"/>
      <c r="X3218" s="146"/>
      <c r="Y3218" s="147">
        <f t="shared" si="254"/>
        <v>210</v>
      </c>
    </row>
    <row r="3219" spans="1:25" s="148" customFormat="1" ht="13.9" customHeight="1">
      <c r="A3219" s="137">
        <v>4073</v>
      </c>
      <c r="B3219" s="138" t="s">
        <v>4205</v>
      </c>
      <c r="C3219" s="138" t="s">
        <v>4210</v>
      </c>
      <c r="D3219" s="138"/>
      <c r="E3219" s="2"/>
      <c r="F3219" s="2" t="s">
        <v>372</v>
      </c>
      <c r="G3219" s="2" t="s">
        <v>4330</v>
      </c>
      <c r="H3219" s="2"/>
      <c r="I3219" s="139" t="s">
        <v>46</v>
      </c>
      <c r="J3219" s="139" t="s">
        <v>323</v>
      </c>
      <c r="K3219" s="139" t="s">
        <v>321</v>
      </c>
      <c r="L3219" s="139" t="s">
        <v>1500</v>
      </c>
      <c r="M3219" s="140"/>
      <c r="N3219" s="141">
        <v>1.05</v>
      </c>
      <c r="O3219" s="142">
        <f t="shared" si="250"/>
        <v>200</v>
      </c>
      <c r="P3219" s="2">
        <v>200</v>
      </c>
      <c r="Q3219" s="2"/>
      <c r="R3219" s="143" t="e">
        <f t="shared" si="251"/>
        <v>#DIV/0!</v>
      </c>
      <c r="S3219" s="143">
        <f t="shared" si="252"/>
        <v>0</v>
      </c>
      <c r="T3219" s="144">
        <f>IF(P3219="nio",0,IF(P3219&gt;0,VLOOKUP(K3219,'3-Productie normen'!A:W,VLOOKUP(P3219,'3-Productie normen'!$B$37:$C$59,2,FALSE),FALSE)))/VLOOKUP(B3219,'2-Kosten per locatie'!$A$11:$C$31,3,FALSE)</f>
        <v>0</v>
      </c>
      <c r="U3219" s="144">
        <f t="shared" si="253"/>
        <v>0</v>
      </c>
      <c r="V3219" s="145" t="str">
        <f>VLOOKUP(K3219,'3-Productie normen'!A:AG,29,FALSE)</f>
        <v>S</v>
      </c>
      <c r="W3219" s="145"/>
      <c r="X3219" s="146"/>
      <c r="Y3219" s="147">
        <f t="shared" si="254"/>
        <v>210</v>
      </c>
    </row>
    <row r="3220" spans="1:25" s="148" customFormat="1" ht="13.9" customHeight="1">
      <c r="A3220" s="137">
        <v>4074</v>
      </c>
      <c r="B3220" s="138" t="s">
        <v>4205</v>
      </c>
      <c r="C3220" s="138" t="s">
        <v>4210</v>
      </c>
      <c r="D3220" s="138"/>
      <c r="E3220" s="2"/>
      <c r="F3220" s="2" t="s">
        <v>372</v>
      </c>
      <c r="G3220" s="2" t="s">
        <v>4331</v>
      </c>
      <c r="H3220" s="2"/>
      <c r="I3220" s="139" t="s">
        <v>46</v>
      </c>
      <c r="J3220" s="139" t="s">
        <v>323</v>
      </c>
      <c r="K3220" s="139" t="s">
        <v>321</v>
      </c>
      <c r="L3220" s="139" t="s">
        <v>1500</v>
      </c>
      <c r="M3220" s="140"/>
      <c r="N3220" s="141">
        <v>4.7699999999999996</v>
      </c>
      <c r="O3220" s="142">
        <f t="shared" si="250"/>
        <v>200</v>
      </c>
      <c r="P3220" s="2">
        <v>200</v>
      </c>
      <c r="Q3220" s="2"/>
      <c r="R3220" s="143" t="e">
        <f t="shared" si="251"/>
        <v>#DIV/0!</v>
      </c>
      <c r="S3220" s="143">
        <f t="shared" si="252"/>
        <v>0</v>
      </c>
      <c r="T3220" s="144">
        <f>IF(P3220="nio",0,IF(P3220&gt;0,VLOOKUP(K3220,'3-Productie normen'!A:W,VLOOKUP(P3220,'3-Productie normen'!$B$37:$C$59,2,FALSE),FALSE)))/VLOOKUP(B3220,'2-Kosten per locatie'!$A$11:$C$31,3,FALSE)</f>
        <v>0</v>
      </c>
      <c r="U3220" s="144">
        <f t="shared" si="253"/>
        <v>0</v>
      </c>
      <c r="V3220" s="145" t="str">
        <f>VLOOKUP(K3220,'3-Productie normen'!A:AG,29,FALSE)</f>
        <v>S</v>
      </c>
      <c r="W3220" s="145"/>
      <c r="X3220" s="146"/>
      <c r="Y3220" s="147">
        <f t="shared" si="254"/>
        <v>953.99999999999989</v>
      </c>
    </row>
    <row r="3221" spans="1:25" s="148" customFormat="1" ht="13.9" customHeight="1">
      <c r="A3221" s="137">
        <v>4075</v>
      </c>
      <c r="B3221" s="138" t="s">
        <v>4205</v>
      </c>
      <c r="C3221" s="138" t="s">
        <v>4210</v>
      </c>
      <c r="D3221" s="138"/>
      <c r="E3221" s="2"/>
      <c r="F3221" s="2" t="s">
        <v>372</v>
      </c>
      <c r="G3221" s="2" t="s">
        <v>4332</v>
      </c>
      <c r="H3221" s="2" t="s">
        <v>1570</v>
      </c>
      <c r="I3221" s="139" t="s">
        <v>277</v>
      </c>
      <c r="J3221" s="139" t="s">
        <v>277</v>
      </c>
      <c r="K3221" s="139" t="s">
        <v>478</v>
      </c>
      <c r="L3221" s="139" t="s">
        <v>298</v>
      </c>
      <c r="M3221" s="140" t="s">
        <v>8160</v>
      </c>
      <c r="N3221" s="141">
        <v>15.66</v>
      </c>
      <c r="O3221" s="142">
        <f t="shared" si="250"/>
        <v>200</v>
      </c>
      <c r="P3221" s="2">
        <v>200</v>
      </c>
      <c r="Q3221" s="2"/>
      <c r="R3221" s="143" t="e">
        <f t="shared" si="251"/>
        <v>#DIV/0!</v>
      </c>
      <c r="S3221" s="143">
        <f t="shared" si="252"/>
        <v>0</v>
      </c>
      <c r="T3221" s="144">
        <f>IF(P3221="nio",0,IF(P3221&gt;0,VLOOKUP(K3221,'3-Productie normen'!A:W,VLOOKUP(P3221,'3-Productie normen'!$B$37:$C$59,2,FALSE),FALSE)))/VLOOKUP(B3221,'2-Kosten per locatie'!$A$11:$C$31,3,FALSE)</f>
        <v>0</v>
      </c>
      <c r="U3221" s="144">
        <f t="shared" si="253"/>
        <v>0</v>
      </c>
      <c r="V3221" s="145" t="str">
        <f>VLOOKUP(K3221,'3-Productie normen'!A:AG,29,FALSE)</f>
        <v>B</v>
      </c>
      <c r="W3221" s="145"/>
      <c r="X3221" s="146"/>
      <c r="Y3221" s="147">
        <f t="shared" si="254"/>
        <v>3132</v>
      </c>
    </row>
    <row r="3222" spans="1:25" s="148" customFormat="1" ht="13.9" customHeight="1">
      <c r="A3222" s="137">
        <v>4076</v>
      </c>
      <c r="B3222" s="138" t="s">
        <v>4205</v>
      </c>
      <c r="C3222" s="138" t="s">
        <v>4210</v>
      </c>
      <c r="D3222" s="138"/>
      <c r="E3222" s="2"/>
      <c r="F3222" s="2" t="s">
        <v>372</v>
      </c>
      <c r="G3222" s="2" t="s">
        <v>4333</v>
      </c>
      <c r="H3222" s="2" t="s">
        <v>1365</v>
      </c>
      <c r="I3222" s="139" t="s">
        <v>277</v>
      </c>
      <c r="J3222" s="139" t="s">
        <v>277</v>
      </c>
      <c r="K3222" s="139" t="s">
        <v>478</v>
      </c>
      <c r="L3222" s="139" t="s">
        <v>298</v>
      </c>
      <c r="M3222" s="140" t="s">
        <v>8160</v>
      </c>
      <c r="N3222" s="141">
        <v>15.33</v>
      </c>
      <c r="O3222" s="142">
        <f t="shared" si="250"/>
        <v>200</v>
      </c>
      <c r="P3222" s="2">
        <v>200</v>
      </c>
      <c r="Q3222" s="2"/>
      <c r="R3222" s="143" t="e">
        <f t="shared" si="251"/>
        <v>#DIV/0!</v>
      </c>
      <c r="S3222" s="143">
        <f t="shared" si="252"/>
        <v>0</v>
      </c>
      <c r="T3222" s="144">
        <f>IF(P3222="nio",0,IF(P3222&gt;0,VLOOKUP(K3222,'3-Productie normen'!A:W,VLOOKUP(P3222,'3-Productie normen'!$B$37:$C$59,2,FALSE),FALSE)))/VLOOKUP(B3222,'2-Kosten per locatie'!$A$11:$C$31,3,FALSE)</f>
        <v>0</v>
      </c>
      <c r="U3222" s="144">
        <f t="shared" si="253"/>
        <v>0</v>
      </c>
      <c r="V3222" s="145" t="str">
        <f>VLOOKUP(K3222,'3-Productie normen'!A:AG,29,FALSE)</f>
        <v>B</v>
      </c>
      <c r="W3222" s="145"/>
      <c r="X3222" s="146"/>
      <c r="Y3222" s="147">
        <f t="shared" si="254"/>
        <v>3066</v>
      </c>
    </row>
    <row r="3223" spans="1:25" s="148" customFormat="1" ht="13.9" customHeight="1">
      <c r="A3223" s="137">
        <v>4077</v>
      </c>
      <c r="B3223" s="138" t="s">
        <v>4205</v>
      </c>
      <c r="C3223" s="138" t="s">
        <v>4210</v>
      </c>
      <c r="D3223" s="138"/>
      <c r="E3223" s="2"/>
      <c r="F3223" s="2" t="s">
        <v>372</v>
      </c>
      <c r="G3223" s="2" t="s">
        <v>4334</v>
      </c>
      <c r="H3223" s="2"/>
      <c r="I3223" s="139" t="s">
        <v>267</v>
      </c>
      <c r="J3223" s="139" t="s">
        <v>267</v>
      </c>
      <c r="K3223" s="139" t="s">
        <v>267</v>
      </c>
      <c r="L3223" s="139" t="s">
        <v>1500</v>
      </c>
      <c r="M3223" s="140"/>
      <c r="N3223" s="141">
        <v>7.47</v>
      </c>
      <c r="O3223" s="142">
        <f t="shared" si="250"/>
        <v>2</v>
      </c>
      <c r="P3223" s="2">
        <v>2</v>
      </c>
      <c r="Q3223" s="2"/>
      <c r="R3223" s="143" t="e">
        <f t="shared" si="251"/>
        <v>#DIV/0!</v>
      </c>
      <c r="S3223" s="143">
        <f t="shared" si="252"/>
        <v>0</v>
      </c>
      <c r="T3223" s="144">
        <f>IF(P3223="nio",0,IF(P3223&gt;0,VLOOKUP(K3223,'3-Productie normen'!A:W,VLOOKUP(P3223,'3-Productie normen'!$B$37:$C$59,2,FALSE),FALSE)))/VLOOKUP(B3223,'2-Kosten per locatie'!$A$11:$C$31,3,FALSE)</f>
        <v>0</v>
      </c>
      <c r="U3223" s="144">
        <f t="shared" si="253"/>
        <v>0</v>
      </c>
      <c r="V3223" s="145" t="str">
        <f>VLOOKUP(K3223,'3-Productie normen'!A:AG,29,FALSE)</f>
        <v>V</v>
      </c>
      <c r="W3223" s="145"/>
      <c r="X3223" s="146"/>
      <c r="Y3223" s="147">
        <f t="shared" si="254"/>
        <v>14.94</v>
      </c>
    </row>
    <row r="3224" spans="1:25" s="148" customFormat="1" ht="13.9" customHeight="1">
      <c r="A3224" s="137">
        <v>4078</v>
      </c>
      <c r="B3224" s="138" t="s">
        <v>4205</v>
      </c>
      <c r="C3224" s="138" t="s">
        <v>4210</v>
      </c>
      <c r="D3224" s="138"/>
      <c r="E3224" s="2"/>
      <c r="F3224" s="2" t="s">
        <v>372</v>
      </c>
      <c r="G3224" s="2" t="s">
        <v>4335</v>
      </c>
      <c r="H3224" s="2"/>
      <c r="I3224" s="139" t="s">
        <v>267</v>
      </c>
      <c r="J3224" s="139" t="s">
        <v>267</v>
      </c>
      <c r="K3224" s="139" t="s">
        <v>267</v>
      </c>
      <c r="L3224" s="139" t="s">
        <v>1500</v>
      </c>
      <c r="M3224" s="140"/>
      <c r="N3224" s="141">
        <v>7.31</v>
      </c>
      <c r="O3224" s="142">
        <f t="shared" si="250"/>
        <v>2</v>
      </c>
      <c r="P3224" s="2">
        <v>2</v>
      </c>
      <c r="Q3224" s="2"/>
      <c r="R3224" s="143" t="e">
        <f t="shared" si="251"/>
        <v>#DIV/0!</v>
      </c>
      <c r="S3224" s="143">
        <f t="shared" si="252"/>
        <v>0</v>
      </c>
      <c r="T3224" s="144">
        <f>IF(P3224="nio",0,IF(P3224&gt;0,VLOOKUP(K3224,'3-Productie normen'!A:W,VLOOKUP(P3224,'3-Productie normen'!$B$37:$C$59,2,FALSE),FALSE)))/VLOOKUP(B3224,'2-Kosten per locatie'!$A$11:$C$31,3,FALSE)</f>
        <v>0</v>
      </c>
      <c r="U3224" s="144">
        <f t="shared" si="253"/>
        <v>0</v>
      </c>
      <c r="V3224" s="145" t="str">
        <f>VLOOKUP(K3224,'3-Productie normen'!A:AG,29,FALSE)</f>
        <v>V</v>
      </c>
      <c r="W3224" s="145"/>
      <c r="X3224" s="146"/>
      <c r="Y3224" s="147">
        <f t="shared" si="254"/>
        <v>14.62</v>
      </c>
    </row>
    <row r="3225" spans="1:25" s="148" customFormat="1" ht="13.9" customHeight="1">
      <c r="A3225" s="137">
        <v>4079</v>
      </c>
      <c r="B3225" s="138" t="s">
        <v>4205</v>
      </c>
      <c r="C3225" s="138" t="s">
        <v>4210</v>
      </c>
      <c r="D3225" s="138"/>
      <c r="E3225" s="2"/>
      <c r="F3225" s="2" t="s">
        <v>372</v>
      </c>
      <c r="G3225" s="2" t="s">
        <v>4336</v>
      </c>
      <c r="H3225" s="2"/>
      <c r="I3225" s="139" t="s">
        <v>267</v>
      </c>
      <c r="J3225" s="139" t="s">
        <v>267</v>
      </c>
      <c r="K3225" s="139" t="s">
        <v>267</v>
      </c>
      <c r="L3225" s="139" t="s">
        <v>298</v>
      </c>
      <c r="M3225" s="140" t="s">
        <v>8160</v>
      </c>
      <c r="N3225" s="141">
        <v>1.89</v>
      </c>
      <c r="O3225" s="142">
        <f t="shared" si="250"/>
        <v>2</v>
      </c>
      <c r="P3225" s="2">
        <v>2</v>
      </c>
      <c r="Q3225" s="2"/>
      <c r="R3225" s="143" t="e">
        <f t="shared" si="251"/>
        <v>#DIV/0!</v>
      </c>
      <c r="S3225" s="143">
        <f t="shared" si="252"/>
        <v>0</v>
      </c>
      <c r="T3225" s="144">
        <f>IF(P3225="nio",0,IF(P3225&gt;0,VLOOKUP(K3225,'3-Productie normen'!A:W,VLOOKUP(P3225,'3-Productie normen'!$B$37:$C$59,2,FALSE),FALSE)))/VLOOKUP(B3225,'2-Kosten per locatie'!$A$11:$C$31,3,FALSE)</f>
        <v>0</v>
      </c>
      <c r="U3225" s="144">
        <f t="shared" si="253"/>
        <v>0</v>
      </c>
      <c r="V3225" s="145" t="str">
        <f>VLOOKUP(K3225,'3-Productie normen'!A:AG,29,FALSE)</f>
        <v>V</v>
      </c>
      <c r="W3225" s="145"/>
      <c r="X3225" s="146"/>
      <c r="Y3225" s="147">
        <f t="shared" si="254"/>
        <v>3.78</v>
      </c>
    </row>
    <row r="3226" spans="1:25" s="148" customFormat="1" ht="13.9" customHeight="1">
      <c r="A3226" s="137">
        <v>4080</v>
      </c>
      <c r="B3226" s="138" t="s">
        <v>4205</v>
      </c>
      <c r="C3226" s="138" t="s">
        <v>4210</v>
      </c>
      <c r="D3226" s="138"/>
      <c r="E3226" s="2"/>
      <c r="F3226" s="2" t="s">
        <v>372</v>
      </c>
      <c r="G3226" s="2" t="s">
        <v>4337</v>
      </c>
      <c r="H3226" s="2"/>
      <c r="I3226" s="139" t="s">
        <v>267</v>
      </c>
      <c r="J3226" s="139" t="s">
        <v>267</v>
      </c>
      <c r="K3226" s="139" t="s">
        <v>267</v>
      </c>
      <c r="L3226" s="139" t="s">
        <v>1500</v>
      </c>
      <c r="M3226" s="140"/>
      <c r="N3226" s="141">
        <v>2.35</v>
      </c>
      <c r="O3226" s="142">
        <f t="shared" si="250"/>
        <v>2</v>
      </c>
      <c r="P3226" s="2">
        <v>2</v>
      </c>
      <c r="Q3226" s="2"/>
      <c r="R3226" s="143" t="e">
        <f t="shared" si="251"/>
        <v>#DIV/0!</v>
      </c>
      <c r="S3226" s="143">
        <f t="shared" si="252"/>
        <v>0</v>
      </c>
      <c r="T3226" s="144">
        <f>IF(P3226="nio",0,IF(P3226&gt;0,VLOOKUP(K3226,'3-Productie normen'!A:W,VLOOKUP(P3226,'3-Productie normen'!$B$37:$C$59,2,FALSE),FALSE)))/VLOOKUP(B3226,'2-Kosten per locatie'!$A$11:$C$31,3,FALSE)</f>
        <v>0</v>
      </c>
      <c r="U3226" s="144">
        <f t="shared" si="253"/>
        <v>0</v>
      </c>
      <c r="V3226" s="145" t="str">
        <f>VLOOKUP(K3226,'3-Productie normen'!A:AG,29,FALSE)</f>
        <v>V</v>
      </c>
      <c r="W3226" s="145"/>
      <c r="X3226" s="146"/>
      <c r="Y3226" s="147">
        <f t="shared" si="254"/>
        <v>4.7</v>
      </c>
    </row>
    <row r="3227" spans="1:25" s="148" customFormat="1" ht="13.9" customHeight="1">
      <c r="A3227" s="137">
        <v>4081</v>
      </c>
      <c r="B3227" s="138" t="s">
        <v>4205</v>
      </c>
      <c r="C3227" s="138" t="s">
        <v>4210</v>
      </c>
      <c r="D3227" s="138"/>
      <c r="E3227" s="2"/>
      <c r="F3227" s="2" t="s">
        <v>372</v>
      </c>
      <c r="G3227" s="2" t="s">
        <v>4338</v>
      </c>
      <c r="H3227" s="2" t="s">
        <v>3092</v>
      </c>
      <c r="I3227" s="139" t="s">
        <v>277</v>
      </c>
      <c r="J3227" s="139" t="s">
        <v>52</v>
      </c>
      <c r="K3227" s="139" t="s">
        <v>417</v>
      </c>
      <c r="L3227" s="139" t="s">
        <v>298</v>
      </c>
      <c r="M3227" s="140" t="s">
        <v>8160</v>
      </c>
      <c r="N3227" s="141">
        <v>10.3</v>
      </c>
      <c r="O3227" s="142">
        <f t="shared" si="250"/>
        <v>200</v>
      </c>
      <c r="P3227" s="2">
        <v>200</v>
      </c>
      <c r="Q3227" s="2"/>
      <c r="R3227" s="143" t="e">
        <f t="shared" si="251"/>
        <v>#DIV/0!</v>
      </c>
      <c r="S3227" s="143">
        <f t="shared" si="252"/>
        <v>0</v>
      </c>
      <c r="T3227" s="144">
        <f>IF(P3227="nio",0,IF(P3227&gt;0,VLOOKUP(K3227,'3-Productie normen'!A:W,VLOOKUP(P3227,'3-Productie normen'!$B$37:$C$59,2,FALSE),FALSE)))/VLOOKUP(B3227,'2-Kosten per locatie'!$A$11:$C$31,3,FALSE)</f>
        <v>0</v>
      </c>
      <c r="U3227" s="144">
        <f t="shared" si="253"/>
        <v>0</v>
      </c>
      <c r="V3227" s="145" t="str">
        <f>VLOOKUP(K3227,'3-Productie normen'!A:AG,29,FALSE)</f>
        <v>B</v>
      </c>
      <c r="W3227" s="145"/>
      <c r="X3227" s="146"/>
      <c r="Y3227" s="147">
        <f t="shared" si="254"/>
        <v>2060</v>
      </c>
    </row>
    <row r="3228" spans="1:25" s="148" customFormat="1" ht="13.9" customHeight="1">
      <c r="A3228" s="137">
        <v>4082</v>
      </c>
      <c r="B3228" s="138" t="s">
        <v>4205</v>
      </c>
      <c r="C3228" s="138" t="s">
        <v>4210</v>
      </c>
      <c r="D3228" s="138"/>
      <c r="E3228" s="2"/>
      <c r="F3228" s="2" t="s">
        <v>372</v>
      </c>
      <c r="G3228" s="2" t="s">
        <v>4339</v>
      </c>
      <c r="H3228" s="2" t="s">
        <v>3094</v>
      </c>
      <c r="I3228" s="139" t="s">
        <v>277</v>
      </c>
      <c r="J3228" s="139" t="s">
        <v>52</v>
      </c>
      <c r="K3228" s="139" t="s">
        <v>417</v>
      </c>
      <c r="L3228" s="139" t="s">
        <v>298</v>
      </c>
      <c r="M3228" s="140" t="s">
        <v>8160</v>
      </c>
      <c r="N3228" s="141">
        <v>10.27</v>
      </c>
      <c r="O3228" s="142">
        <f t="shared" si="250"/>
        <v>200</v>
      </c>
      <c r="P3228" s="2">
        <v>200</v>
      </c>
      <c r="Q3228" s="2"/>
      <c r="R3228" s="143" t="e">
        <f t="shared" si="251"/>
        <v>#DIV/0!</v>
      </c>
      <c r="S3228" s="143">
        <f t="shared" si="252"/>
        <v>0</v>
      </c>
      <c r="T3228" s="144">
        <f>IF(P3228="nio",0,IF(P3228&gt;0,VLOOKUP(K3228,'3-Productie normen'!A:W,VLOOKUP(P3228,'3-Productie normen'!$B$37:$C$59,2,FALSE),FALSE)))/VLOOKUP(B3228,'2-Kosten per locatie'!$A$11:$C$31,3,FALSE)</f>
        <v>0</v>
      </c>
      <c r="U3228" s="144">
        <f t="shared" si="253"/>
        <v>0</v>
      </c>
      <c r="V3228" s="145" t="str">
        <f>VLOOKUP(K3228,'3-Productie normen'!A:AG,29,FALSE)</f>
        <v>B</v>
      </c>
      <c r="W3228" s="145"/>
      <c r="X3228" s="146"/>
      <c r="Y3228" s="147">
        <f t="shared" si="254"/>
        <v>2054</v>
      </c>
    </row>
    <row r="3229" spans="1:25" s="148" customFormat="1" ht="13.9" customHeight="1">
      <c r="A3229" s="137">
        <v>4083</v>
      </c>
      <c r="B3229" s="138" t="s">
        <v>4205</v>
      </c>
      <c r="C3229" s="138" t="s">
        <v>4210</v>
      </c>
      <c r="D3229" s="138"/>
      <c r="E3229" s="2"/>
      <c r="F3229" s="2" t="s">
        <v>372</v>
      </c>
      <c r="G3229" s="2" t="s">
        <v>4340</v>
      </c>
      <c r="H3229" s="2" t="s">
        <v>1825</v>
      </c>
      <c r="I3229" s="139" t="s">
        <v>277</v>
      </c>
      <c r="J3229" s="139" t="s">
        <v>52</v>
      </c>
      <c r="K3229" s="139" t="s">
        <v>417</v>
      </c>
      <c r="L3229" s="139" t="s">
        <v>298</v>
      </c>
      <c r="M3229" s="140" t="s">
        <v>8160</v>
      </c>
      <c r="N3229" s="141">
        <v>20.93</v>
      </c>
      <c r="O3229" s="142">
        <f t="shared" si="250"/>
        <v>200</v>
      </c>
      <c r="P3229" s="2">
        <v>200</v>
      </c>
      <c r="Q3229" s="2"/>
      <c r="R3229" s="143" t="e">
        <f t="shared" si="251"/>
        <v>#DIV/0!</v>
      </c>
      <c r="S3229" s="143">
        <f t="shared" si="252"/>
        <v>0</v>
      </c>
      <c r="T3229" s="144">
        <f>IF(P3229="nio",0,IF(P3229&gt;0,VLOOKUP(K3229,'3-Productie normen'!A:W,VLOOKUP(P3229,'3-Productie normen'!$B$37:$C$59,2,FALSE),FALSE)))/VLOOKUP(B3229,'2-Kosten per locatie'!$A$11:$C$31,3,FALSE)</f>
        <v>0</v>
      </c>
      <c r="U3229" s="144">
        <f t="shared" si="253"/>
        <v>0</v>
      </c>
      <c r="V3229" s="145" t="str">
        <f>VLOOKUP(K3229,'3-Productie normen'!A:AG,29,FALSE)</f>
        <v>B</v>
      </c>
      <c r="W3229" s="145"/>
      <c r="X3229" s="146"/>
      <c r="Y3229" s="147">
        <f t="shared" si="254"/>
        <v>4186</v>
      </c>
    </row>
    <row r="3230" spans="1:25" s="148" customFormat="1" ht="13.9" customHeight="1">
      <c r="A3230" s="137">
        <v>4084</v>
      </c>
      <c r="B3230" s="138" t="s">
        <v>4205</v>
      </c>
      <c r="C3230" s="138" t="s">
        <v>4210</v>
      </c>
      <c r="D3230" s="138"/>
      <c r="E3230" s="2"/>
      <c r="F3230" s="2" t="s">
        <v>372</v>
      </c>
      <c r="G3230" s="2" t="s">
        <v>4341</v>
      </c>
      <c r="H3230" s="2" t="s">
        <v>1830</v>
      </c>
      <c r="I3230" s="139" t="s">
        <v>277</v>
      </c>
      <c r="J3230" s="139" t="s">
        <v>277</v>
      </c>
      <c r="K3230" s="139" t="s">
        <v>478</v>
      </c>
      <c r="L3230" s="139" t="s">
        <v>298</v>
      </c>
      <c r="M3230" s="140" t="s">
        <v>8160</v>
      </c>
      <c r="N3230" s="141">
        <v>10.26</v>
      </c>
      <c r="O3230" s="142">
        <f t="shared" si="250"/>
        <v>200</v>
      </c>
      <c r="P3230" s="2">
        <v>200</v>
      </c>
      <c r="Q3230" s="2"/>
      <c r="R3230" s="143" t="e">
        <f t="shared" si="251"/>
        <v>#DIV/0!</v>
      </c>
      <c r="S3230" s="143">
        <f t="shared" si="252"/>
        <v>0</v>
      </c>
      <c r="T3230" s="144">
        <f>IF(P3230="nio",0,IF(P3230&gt;0,VLOOKUP(K3230,'3-Productie normen'!A:W,VLOOKUP(P3230,'3-Productie normen'!$B$37:$C$59,2,FALSE),FALSE)))/VLOOKUP(B3230,'2-Kosten per locatie'!$A$11:$C$31,3,FALSE)</f>
        <v>0</v>
      </c>
      <c r="U3230" s="144">
        <f t="shared" si="253"/>
        <v>0</v>
      </c>
      <c r="V3230" s="145" t="str">
        <f>VLOOKUP(K3230,'3-Productie normen'!A:AG,29,FALSE)</f>
        <v>B</v>
      </c>
      <c r="W3230" s="145"/>
      <c r="X3230" s="146"/>
      <c r="Y3230" s="147">
        <f t="shared" si="254"/>
        <v>2052</v>
      </c>
    </row>
    <row r="3231" spans="1:25" s="148" customFormat="1" ht="13.9" customHeight="1">
      <c r="A3231" s="137">
        <v>4085</v>
      </c>
      <c r="B3231" s="138" t="s">
        <v>4205</v>
      </c>
      <c r="C3231" s="138" t="s">
        <v>4210</v>
      </c>
      <c r="D3231" s="138"/>
      <c r="E3231" s="2"/>
      <c r="F3231" s="2" t="s">
        <v>372</v>
      </c>
      <c r="G3231" s="2" t="s">
        <v>4342</v>
      </c>
      <c r="H3231" s="2" t="s">
        <v>1836</v>
      </c>
      <c r="I3231" s="139" t="s">
        <v>277</v>
      </c>
      <c r="J3231" s="139" t="s">
        <v>52</v>
      </c>
      <c r="K3231" s="139" t="s">
        <v>417</v>
      </c>
      <c r="L3231" s="139" t="s">
        <v>1421</v>
      </c>
      <c r="M3231" s="140"/>
      <c r="N3231" s="141">
        <v>23.25</v>
      </c>
      <c r="O3231" s="142">
        <f t="shared" si="250"/>
        <v>200</v>
      </c>
      <c r="P3231" s="2">
        <v>200</v>
      </c>
      <c r="Q3231" s="2"/>
      <c r="R3231" s="143" t="e">
        <f t="shared" si="251"/>
        <v>#DIV/0!</v>
      </c>
      <c r="S3231" s="143">
        <f t="shared" si="252"/>
        <v>0</v>
      </c>
      <c r="T3231" s="144">
        <f>IF(P3231="nio",0,IF(P3231&gt;0,VLOOKUP(K3231,'3-Productie normen'!A:W,VLOOKUP(P3231,'3-Productie normen'!$B$37:$C$59,2,FALSE),FALSE)))/VLOOKUP(B3231,'2-Kosten per locatie'!$A$11:$C$31,3,FALSE)</f>
        <v>0</v>
      </c>
      <c r="U3231" s="144">
        <f t="shared" si="253"/>
        <v>0</v>
      </c>
      <c r="V3231" s="145" t="str">
        <f>VLOOKUP(K3231,'3-Productie normen'!A:AG,29,FALSE)</f>
        <v>B</v>
      </c>
      <c r="W3231" s="145"/>
      <c r="X3231" s="146"/>
      <c r="Y3231" s="147">
        <f t="shared" si="254"/>
        <v>4650</v>
      </c>
    </row>
    <row r="3232" spans="1:25" s="148" customFormat="1" ht="13.9" customHeight="1">
      <c r="A3232" s="137">
        <v>4086</v>
      </c>
      <c r="B3232" s="138" t="s">
        <v>4205</v>
      </c>
      <c r="C3232" s="138" t="s">
        <v>4210</v>
      </c>
      <c r="D3232" s="138"/>
      <c r="E3232" s="2"/>
      <c r="F3232" s="2" t="s">
        <v>372</v>
      </c>
      <c r="G3232" s="2" t="s">
        <v>4343</v>
      </c>
      <c r="H3232" s="2" t="s">
        <v>1839</v>
      </c>
      <c r="I3232" s="139" t="s">
        <v>277</v>
      </c>
      <c r="J3232" s="139" t="s">
        <v>277</v>
      </c>
      <c r="K3232" s="139" t="s">
        <v>478</v>
      </c>
      <c r="L3232" s="139" t="s">
        <v>4344</v>
      </c>
      <c r="M3232" s="140"/>
      <c r="N3232" s="141">
        <v>23.32</v>
      </c>
      <c r="O3232" s="142">
        <f t="shared" si="250"/>
        <v>200</v>
      </c>
      <c r="P3232" s="2">
        <v>200</v>
      </c>
      <c r="Q3232" s="2"/>
      <c r="R3232" s="143" t="e">
        <f t="shared" si="251"/>
        <v>#DIV/0!</v>
      </c>
      <c r="S3232" s="143">
        <f t="shared" si="252"/>
        <v>0</v>
      </c>
      <c r="T3232" s="144">
        <f>IF(P3232="nio",0,IF(P3232&gt;0,VLOOKUP(K3232,'3-Productie normen'!A:W,VLOOKUP(P3232,'3-Productie normen'!$B$37:$C$59,2,FALSE),FALSE)))/VLOOKUP(B3232,'2-Kosten per locatie'!$A$11:$C$31,3,FALSE)</f>
        <v>0</v>
      </c>
      <c r="U3232" s="144">
        <f t="shared" si="253"/>
        <v>0</v>
      </c>
      <c r="V3232" s="145" t="str">
        <f>VLOOKUP(K3232,'3-Productie normen'!A:AG,29,FALSE)</f>
        <v>B</v>
      </c>
      <c r="W3232" s="145"/>
      <c r="X3232" s="146"/>
      <c r="Y3232" s="147">
        <f t="shared" si="254"/>
        <v>4664</v>
      </c>
    </row>
    <row r="3233" spans="1:25" s="148" customFormat="1" ht="13.9" customHeight="1">
      <c r="A3233" s="137">
        <v>4087</v>
      </c>
      <c r="B3233" s="138" t="s">
        <v>4205</v>
      </c>
      <c r="C3233" s="138" t="s">
        <v>4210</v>
      </c>
      <c r="D3233" s="138"/>
      <c r="E3233" s="2"/>
      <c r="F3233" s="2" t="s">
        <v>372</v>
      </c>
      <c r="G3233" s="2" t="s">
        <v>4345</v>
      </c>
      <c r="H3233" s="2" t="s">
        <v>1604</v>
      </c>
      <c r="I3233" s="139" t="s">
        <v>350</v>
      </c>
      <c r="J3233" s="139" t="s">
        <v>836</v>
      </c>
      <c r="K3233" s="139" t="s">
        <v>612</v>
      </c>
      <c r="L3233" s="139" t="s">
        <v>298</v>
      </c>
      <c r="M3233" s="140" t="s">
        <v>8160</v>
      </c>
      <c r="N3233" s="141">
        <v>61.57</v>
      </c>
      <c r="O3233" s="142">
        <f t="shared" si="250"/>
        <v>200</v>
      </c>
      <c r="P3233" s="2">
        <v>200</v>
      </c>
      <c r="Q3233" s="2"/>
      <c r="R3233" s="143" t="e">
        <f t="shared" si="251"/>
        <v>#DIV/0!</v>
      </c>
      <c r="S3233" s="143">
        <f t="shared" si="252"/>
        <v>0</v>
      </c>
      <c r="T3233" s="144">
        <f>IF(P3233="nio",0,IF(P3233&gt;0,VLOOKUP(K3233,'3-Productie normen'!A:W,VLOOKUP(P3233,'3-Productie normen'!$B$37:$C$59,2,FALSE),FALSE)))/VLOOKUP(B3233,'2-Kosten per locatie'!$A$11:$C$31,3,FALSE)</f>
        <v>0</v>
      </c>
      <c r="U3233" s="144">
        <f t="shared" si="253"/>
        <v>0</v>
      </c>
      <c r="V3233" s="145" t="str">
        <f>VLOOKUP(K3233,'3-Productie normen'!A:AG,29,FALSE)</f>
        <v>L</v>
      </c>
      <c r="W3233" s="145"/>
      <c r="X3233" s="146"/>
      <c r="Y3233" s="147">
        <f t="shared" si="254"/>
        <v>12314</v>
      </c>
    </row>
    <row r="3234" spans="1:25" s="148" customFormat="1" ht="13.9" customHeight="1">
      <c r="A3234" s="137">
        <v>4088</v>
      </c>
      <c r="B3234" s="138" t="s">
        <v>4205</v>
      </c>
      <c r="C3234" s="138" t="s">
        <v>4210</v>
      </c>
      <c r="D3234" s="138"/>
      <c r="E3234" s="2"/>
      <c r="F3234" s="2" t="s">
        <v>372</v>
      </c>
      <c r="G3234" s="2" t="s">
        <v>4346</v>
      </c>
      <c r="H3234" s="2" t="s">
        <v>1609</v>
      </c>
      <c r="I3234" s="139" t="s">
        <v>350</v>
      </c>
      <c r="J3234" s="139" t="s">
        <v>351</v>
      </c>
      <c r="K3234" s="139" t="s">
        <v>612</v>
      </c>
      <c r="L3234" s="139" t="s">
        <v>298</v>
      </c>
      <c r="M3234" s="140" t="s">
        <v>8160</v>
      </c>
      <c r="N3234" s="141">
        <v>48.28</v>
      </c>
      <c r="O3234" s="142">
        <f t="shared" si="250"/>
        <v>200</v>
      </c>
      <c r="P3234" s="2">
        <v>200</v>
      </c>
      <c r="Q3234" s="2"/>
      <c r="R3234" s="143" t="e">
        <f t="shared" si="251"/>
        <v>#DIV/0!</v>
      </c>
      <c r="S3234" s="143">
        <f t="shared" si="252"/>
        <v>0</v>
      </c>
      <c r="T3234" s="144">
        <f>IF(P3234="nio",0,IF(P3234&gt;0,VLOOKUP(K3234,'3-Productie normen'!A:W,VLOOKUP(P3234,'3-Productie normen'!$B$37:$C$59,2,FALSE),FALSE)))/VLOOKUP(B3234,'2-Kosten per locatie'!$A$11:$C$31,3,FALSE)</f>
        <v>0</v>
      </c>
      <c r="U3234" s="144">
        <f t="shared" si="253"/>
        <v>0</v>
      </c>
      <c r="V3234" s="145" t="str">
        <f>VLOOKUP(K3234,'3-Productie normen'!A:AG,29,FALSE)</f>
        <v>L</v>
      </c>
      <c r="W3234" s="145"/>
      <c r="X3234" s="146"/>
      <c r="Y3234" s="147">
        <f t="shared" si="254"/>
        <v>9656</v>
      </c>
    </row>
    <row r="3235" spans="1:25" s="148" customFormat="1" ht="13.9" customHeight="1">
      <c r="A3235" s="137">
        <v>4089</v>
      </c>
      <c r="B3235" s="138" t="s">
        <v>4205</v>
      </c>
      <c r="C3235" s="138" t="s">
        <v>4210</v>
      </c>
      <c r="D3235" s="138"/>
      <c r="E3235" s="2"/>
      <c r="F3235" s="2" t="s">
        <v>372</v>
      </c>
      <c r="G3235" s="2" t="s">
        <v>4347</v>
      </c>
      <c r="H3235" s="2" t="s">
        <v>1613</v>
      </c>
      <c r="I3235" s="139" t="s">
        <v>350</v>
      </c>
      <c r="J3235" s="139" t="s">
        <v>611</v>
      </c>
      <c r="K3235" s="139" t="s">
        <v>612</v>
      </c>
      <c r="L3235" s="139" t="s">
        <v>298</v>
      </c>
      <c r="M3235" s="140" t="s">
        <v>8160</v>
      </c>
      <c r="N3235" s="141">
        <v>250.96</v>
      </c>
      <c r="O3235" s="142">
        <f t="shared" si="250"/>
        <v>200</v>
      </c>
      <c r="P3235" s="2">
        <v>200</v>
      </c>
      <c r="Q3235" s="2"/>
      <c r="R3235" s="143" t="e">
        <f t="shared" si="251"/>
        <v>#DIV/0!</v>
      </c>
      <c r="S3235" s="143">
        <f t="shared" si="252"/>
        <v>0</v>
      </c>
      <c r="T3235" s="144">
        <f>IF(P3235="nio",0,IF(P3235&gt;0,VLOOKUP(K3235,'3-Productie normen'!A:W,VLOOKUP(P3235,'3-Productie normen'!$B$37:$C$59,2,FALSE),FALSE)))/VLOOKUP(B3235,'2-Kosten per locatie'!$A$11:$C$31,3,FALSE)</f>
        <v>0</v>
      </c>
      <c r="U3235" s="144">
        <f t="shared" si="253"/>
        <v>0</v>
      </c>
      <c r="V3235" s="145" t="str">
        <f>VLOOKUP(K3235,'3-Productie normen'!A:AG,29,FALSE)</f>
        <v>L</v>
      </c>
      <c r="W3235" s="145"/>
      <c r="X3235" s="146"/>
      <c r="Y3235" s="147">
        <f t="shared" si="254"/>
        <v>50192</v>
      </c>
    </row>
    <row r="3236" spans="1:25" s="148" customFormat="1" ht="13.9" customHeight="1">
      <c r="A3236" s="137">
        <v>4090</v>
      </c>
      <c r="B3236" s="138" t="s">
        <v>4205</v>
      </c>
      <c r="C3236" s="138" t="s">
        <v>4210</v>
      </c>
      <c r="D3236" s="138"/>
      <c r="E3236" s="2"/>
      <c r="F3236" s="2" t="s">
        <v>372</v>
      </c>
      <c r="G3236" s="2" t="s">
        <v>4348</v>
      </c>
      <c r="H3236" s="2"/>
      <c r="I3236" s="139" t="s">
        <v>277</v>
      </c>
      <c r="J3236" s="139" t="s">
        <v>52</v>
      </c>
      <c r="K3236" s="139" t="s">
        <v>417</v>
      </c>
      <c r="L3236" s="139" t="s">
        <v>1421</v>
      </c>
      <c r="M3236" s="140"/>
      <c r="N3236" s="141">
        <v>12.44</v>
      </c>
      <c r="O3236" s="142">
        <f t="shared" si="250"/>
        <v>200</v>
      </c>
      <c r="P3236" s="2">
        <v>200</v>
      </c>
      <c r="Q3236" s="2"/>
      <c r="R3236" s="143" t="e">
        <f t="shared" si="251"/>
        <v>#DIV/0!</v>
      </c>
      <c r="S3236" s="143">
        <f t="shared" si="252"/>
        <v>0</v>
      </c>
      <c r="T3236" s="144">
        <f>IF(P3236="nio",0,IF(P3236&gt;0,VLOOKUP(K3236,'3-Productie normen'!A:W,VLOOKUP(P3236,'3-Productie normen'!$B$37:$C$59,2,FALSE),FALSE)))/VLOOKUP(B3236,'2-Kosten per locatie'!$A$11:$C$31,3,FALSE)</f>
        <v>0</v>
      </c>
      <c r="U3236" s="144">
        <f t="shared" si="253"/>
        <v>0</v>
      </c>
      <c r="V3236" s="145" t="str">
        <f>VLOOKUP(K3236,'3-Productie normen'!A:AG,29,FALSE)</f>
        <v>B</v>
      </c>
      <c r="W3236" s="145"/>
      <c r="X3236" s="146"/>
      <c r="Y3236" s="147">
        <f t="shared" si="254"/>
        <v>2488</v>
      </c>
    </row>
    <row r="3237" spans="1:25" s="148" customFormat="1" ht="13.9" customHeight="1">
      <c r="A3237" s="137">
        <v>4091</v>
      </c>
      <c r="B3237" s="138" t="s">
        <v>4205</v>
      </c>
      <c r="C3237" s="138" t="s">
        <v>4210</v>
      </c>
      <c r="D3237" s="138"/>
      <c r="E3237" s="2"/>
      <c r="F3237" s="2" t="s">
        <v>372</v>
      </c>
      <c r="G3237" s="2" t="s">
        <v>4349</v>
      </c>
      <c r="H3237" s="2"/>
      <c r="I3237" s="139" t="s">
        <v>277</v>
      </c>
      <c r="J3237" s="139" t="s">
        <v>52</v>
      </c>
      <c r="K3237" s="139" t="s">
        <v>417</v>
      </c>
      <c r="L3237" s="139" t="s">
        <v>1421</v>
      </c>
      <c r="M3237" s="140"/>
      <c r="N3237" s="141">
        <v>13.02</v>
      </c>
      <c r="O3237" s="142">
        <f t="shared" si="250"/>
        <v>200</v>
      </c>
      <c r="P3237" s="2">
        <v>200</v>
      </c>
      <c r="Q3237" s="2"/>
      <c r="R3237" s="143" t="e">
        <f t="shared" si="251"/>
        <v>#DIV/0!</v>
      </c>
      <c r="S3237" s="143">
        <f t="shared" si="252"/>
        <v>0</v>
      </c>
      <c r="T3237" s="144">
        <f>IF(P3237="nio",0,IF(P3237&gt;0,VLOOKUP(K3237,'3-Productie normen'!A:W,VLOOKUP(P3237,'3-Productie normen'!$B$37:$C$59,2,FALSE),FALSE)))/VLOOKUP(B3237,'2-Kosten per locatie'!$A$11:$C$31,3,FALSE)</f>
        <v>0</v>
      </c>
      <c r="U3237" s="144">
        <f t="shared" si="253"/>
        <v>0</v>
      </c>
      <c r="V3237" s="145" t="str">
        <f>VLOOKUP(K3237,'3-Productie normen'!A:AG,29,FALSE)</f>
        <v>B</v>
      </c>
      <c r="W3237" s="145"/>
      <c r="X3237" s="146"/>
      <c r="Y3237" s="147">
        <f t="shared" si="254"/>
        <v>2604</v>
      </c>
    </row>
    <row r="3238" spans="1:25" s="148" customFormat="1" ht="13.9" customHeight="1">
      <c r="A3238" s="137">
        <v>4092</v>
      </c>
      <c r="B3238" s="138" t="s">
        <v>4205</v>
      </c>
      <c r="C3238" s="138" t="s">
        <v>4210</v>
      </c>
      <c r="D3238" s="138"/>
      <c r="E3238" s="2"/>
      <c r="F3238" s="2" t="s">
        <v>372</v>
      </c>
      <c r="G3238" s="2" t="s">
        <v>4350</v>
      </c>
      <c r="H3238" s="2" t="s">
        <v>1601</v>
      </c>
      <c r="I3238" s="139" t="s">
        <v>277</v>
      </c>
      <c r="J3238" s="139" t="s">
        <v>277</v>
      </c>
      <c r="K3238" s="139" t="s">
        <v>478</v>
      </c>
      <c r="L3238" s="139" t="s">
        <v>298</v>
      </c>
      <c r="M3238" s="140" t="s">
        <v>8160</v>
      </c>
      <c r="N3238" s="141">
        <v>25.95</v>
      </c>
      <c r="O3238" s="142">
        <f t="shared" si="250"/>
        <v>200</v>
      </c>
      <c r="P3238" s="2">
        <v>200</v>
      </c>
      <c r="Q3238" s="2"/>
      <c r="R3238" s="143" t="e">
        <f t="shared" si="251"/>
        <v>#DIV/0!</v>
      </c>
      <c r="S3238" s="143">
        <f t="shared" si="252"/>
        <v>0</v>
      </c>
      <c r="T3238" s="144">
        <f>IF(P3238="nio",0,IF(P3238&gt;0,VLOOKUP(K3238,'3-Productie normen'!A:W,VLOOKUP(P3238,'3-Productie normen'!$B$37:$C$59,2,FALSE),FALSE)))/VLOOKUP(B3238,'2-Kosten per locatie'!$A$11:$C$31,3,FALSE)</f>
        <v>0</v>
      </c>
      <c r="U3238" s="144">
        <f t="shared" si="253"/>
        <v>0</v>
      </c>
      <c r="V3238" s="145" t="str">
        <f>VLOOKUP(K3238,'3-Productie normen'!A:AG,29,FALSE)</f>
        <v>B</v>
      </c>
      <c r="W3238" s="145"/>
      <c r="X3238" s="146"/>
      <c r="Y3238" s="147">
        <f t="shared" si="254"/>
        <v>5190</v>
      </c>
    </row>
    <row r="3239" spans="1:25" s="148" customFormat="1" ht="13.9" customHeight="1">
      <c r="A3239" s="137">
        <v>4093</v>
      </c>
      <c r="B3239" s="138" t="s">
        <v>4205</v>
      </c>
      <c r="C3239" s="138" t="s">
        <v>4210</v>
      </c>
      <c r="D3239" s="138"/>
      <c r="E3239" s="2"/>
      <c r="F3239" s="2" t="s">
        <v>372</v>
      </c>
      <c r="G3239" s="2" t="s">
        <v>4351</v>
      </c>
      <c r="H3239" s="2"/>
      <c r="I3239" s="139" t="s">
        <v>267</v>
      </c>
      <c r="J3239" s="139" t="s">
        <v>267</v>
      </c>
      <c r="K3239" s="139" t="s">
        <v>267</v>
      </c>
      <c r="L3239" s="139" t="s">
        <v>298</v>
      </c>
      <c r="M3239" s="140" t="s">
        <v>8160</v>
      </c>
      <c r="N3239" s="141">
        <v>21.71</v>
      </c>
      <c r="O3239" s="142">
        <f t="shared" si="250"/>
        <v>2</v>
      </c>
      <c r="P3239" s="2">
        <v>2</v>
      </c>
      <c r="Q3239" s="2"/>
      <c r="R3239" s="143" t="e">
        <f t="shared" si="251"/>
        <v>#DIV/0!</v>
      </c>
      <c r="S3239" s="143">
        <f t="shared" si="252"/>
        <v>0</v>
      </c>
      <c r="T3239" s="144">
        <f>IF(P3239="nio",0,IF(P3239&gt;0,VLOOKUP(K3239,'3-Productie normen'!A:W,VLOOKUP(P3239,'3-Productie normen'!$B$37:$C$59,2,FALSE),FALSE)))/VLOOKUP(B3239,'2-Kosten per locatie'!$A$11:$C$31,3,FALSE)</f>
        <v>0</v>
      </c>
      <c r="U3239" s="144">
        <f t="shared" si="253"/>
        <v>0</v>
      </c>
      <c r="V3239" s="145" t="str">
        <f>VLOOKUP(K3239,'3-Productie normen'!A:AG,29,FALSE)</f>
        <v>V</v>
      </c>
      <c r="W3239" s="145"/>
      <c r="X3239" s="146"/>
      <c r="Y3239" s="147">
        <f t="shared" si="254"/>
        <v>43.42</v>
      </c>
    </row>
    <row r="3240" spans="1:25" s="148" customFormat="1" ht="13.9" customHeight="1">
      <c r="A3240" s="137">
        <v>4094</v>
      </c>
      <c r="B3240" s="138" t="s">
        <v>4205</v>
      </c>
      <c r="C3240" s="138" t="s">
        <v>4210</v>
      </c>
      <c r="D3240" s="138"/>
      <c r="E3240" s="2"/>
      <c r="F3240" s="2" t="s">
        <v>372</v>
      </c>
      <c r="G3240" s="2" t="s">
        <v>4352</v>
      </c>
      <c r="H3240" s="2" t="s">
        <v>1865</v>
      </c>
      <c r="I3240" s="139" t="s">
        <v>350</v>
      </c>
      <c r="J3240" s="139" t="s">
        <v>836</v>
      </c>
      <c r="K3240" s="139" t="s">
        <v>612</v>
      </c>
      <c r="L3240" s="139" t="s">
        <v>298</v>
      </c>
      <c r="M3240" s="140" t="s">
        <v>8160</v>
      </c>
      <c r="N3240" s="141">
        <v>91.34</v>
      </c>
      <c r="O3240" s="142">
        <f t="shared" si="250"/>
        <v>200</v>
      </c>
      <c r="P3240" s="2">
        <v>200</v>
      </c>
      <c r="Q3240" s="2"/>
      <c r="R3240" s="143" t="e">
        <f t="shared" si="251"/>
        <v>#DIV/0!</v>
      </c>
      <c r="S3240" s="143">
        <f t="shared" si="252"/>
        <v>0</v>
      </c>
      <c r="T3240" s="144">
        <f>IF(P3240="nio",0,IF(P3240&gt;0,VLOOKUP(K3240,'3-Productie normen'!A:W,VLOOKUP(P3240,'3-Productie normen'!$B$37:$C$59,2,FALSE),FALSE)))/VLOOKUP(B3240,'2-Kosten per locatie'!$A$11:$C$31,3,FALSE)</f>
        <v>0</v>
      </c>
      <c r="U3240" s="144">
        <f t="shared" si="253"/>
        <v>0</v>
      </c>
      <c r="V3240" s="145" t="str">
        <f>VLOOKUP(K3240,'3-Productie normen'!A:AG,29,FALSE)</f>
        <v>L</v>
      </c>
      <c r="W3240" s="145"/>
      <c r="X3240" s="146"/>
      <c r="Y3240" s="147">
        <f t="shared" si="254"/>
        <v>18268</v>
      </c>
    </row>
    <row r="3241" spans="1:25" s="148" customFormat="1" ht="13.9" customHeight="1">
      <c r="A3241" s="137">
        <v>4095</v>
      </c>
      <c r="B3241" s="138" t="s">
        <v>4205</v>
      </c>
      <c r="C3241" s="138" t="s">
        <v>4210</v>
      </c>
      <c r="D3241" s="138"/>
      <c r="E3241" s="2"/>
      <c r="F3241" s="2" t="s">
        <v>372</v>
      </c>
      <c r="G3241" s="2" t="s">
        <v>4353</v>
      </c>
      <c r="H3241" s="2" t="s">
        <v>3147</v>
      </c>
      <c r="I3241" s="139" t="s">
        <v>277</v>
      </c>
      <c r="J3241" s="139" t="s">
        <v>277</v>
      </c>
      <c r="K3241" s="139" t="s">
        <v>478</v>
      </c>
      <c r="L3241" s="139" t="s">
        <v>298</v>
      </c>
      <c r="M3241" s="140" t="s">
        <v>8160</v>
      </c>
      <c r="N3241" s="141">
        <v>47.31</v>
      </c>
      <c r="O3241" s="142">
        <f t="shared" si="250"/>
        <v>200</v>
      </c>
      <c r="P3241" s="2">
        <v>200</v>
      </c>
      <c r="Q3241" s="2"/>
      <c r="R3241" s="143" t="e">
        <f t="shared" si="251"/>
        <v>#DIV/0!</v>
      </c>
      <c r="S3241" s="143">
        <f t="shared" si="252"/>
        <v>0</v>
      </c>
      <c r="T3241" s="144">
        <f>IF(P3241="nio",0,IF(P3241&gt;0,VLOOKUP(K3241,'3-Productie normen'!A:W,VLOOKUP(P3241,'3-Productie normen'!$B$37:$C$59,2,FALSE),FALSE)))/VLOOKUP(B3241,'2-Kosten per locatie'!$A$11:$C$31,3,FALSE)</f>
        <v>0</v>
      </c>
      <c r="U3241" s="144">
        <f t="shared" si="253"/>
        <v>0</v>
      </c>
      <c r="V3241" s="145" t="str">
        <f>VLOOKUP(K3241,'3-Productie normen'!A:AG,29,FALSE)</f>
        <v>B</v>
      </c>
      <c r="W3241" s="145"/>
      <c r="X3241" s="146"/>
      <c r="Y3241" s="147">
        <f t="shared" si="254"/>
        <v>9462</v>
      </c>
    </row>
    <row r="3242" spans="1:25" s="148" customFormat="1" ht="13.9" customHeight="1">
      <c r="A3242" s="137">
        <v>4096</v>
      </c>
      <c r="B3242" s="138" t="s">
        <v>4205</v>
      </c>
      <c r="C3242" s="138" t="s">
        <v>4210</v>
      </c>
      <c r="D3242" s="138"/>
      <c r="E3242" s="2"/>
      <c r="F3242" s="2" t="s">
        <v>372</v>
      </c>
      <c r="G3242" s="2" t="s">
        <v>4354</v>
      </c>
      <c r="H3242" s="2" t="s">
        <v>2532</v>
      </c>
      <c r="I3242" s="139" t="s">
        <v>350</v>
      </c>
      <c r="J3242" s="139" t="s">
        <v>1346</v>
      </c>
      <c r="K3242" s="139" t="s">
        <v>619</v>
      </c>
      <c r="L3242" s="139" t="s">
        <v>298</v>
      </c>
      <c r="M3242" s="140" t="s">
        <v>8160</v>
      </c>
      <c r="N3242" s="141">
        <v>95.52</v>
      </c>
      <c r="O3242" s="142">
        <f t="shared" si="250"/>
        <v>200</v>
      </c>
      <c r="P3242" s="2">
        <v>200</v>
      </c>
      <c r="Q3242" s="2"/>
      <c r="R3242" s="143" t="e">
        <f t="shared" si="251"/>
        <v>#DIV/0!</v>
      </c>
      <c r="S3242" s="143">
        <f t="shared" si="252"/>
        <v>0</v>
      </c>
      <c r="T3242" s="144">
        <f>IF(P3242="nio",0,IF(P3242&gt;0,VLOOKUP(K3242,'3-Productie normen'!A:W,VLOOKUP(P3242,'3-Productie normen'!$B$37:$C$59,2,FALSE),FALSE)))/VLOOKUP(B3242,'2-Kosten per locatie'!$A$11:$C$31,3,FALSE)</f>
        <v>0</v>
      </c>
      <c r="U3242" s="144">
        <f t="shared" si="253"/>
        <v>0</v>
      </c>
      <c r="V3242" s="145" t="str">
        <f>VLOOKUP(K3242,'3-Productie normen'!A:AG,29,FALSE)</f>
        <v>L</v>
      </c>
      <c r="W3242" s="145"/>
      <c r="X3242" s="146"/>
      <c r="Y3242" s="147">
        <f t="shared" si="254"/>
        <v>19104</v>
      </c>
    </row>
    <row r="3243" spans="1:25" s="148" customFormat="1" ht="13.9" customHeight="1">
      <c r="A3243" s="137">
        <v>4097</v>
      </c>
      <c r="B3243" s="138" t="s">
        <v>4205</v>
      </c>
      <c r="C3243" s="138" t="s">
        <v>4210</v>
      </c>
      <c r="D3243" s="138"/>
      <c r="E3243" s="2"/>
      <c r="F3243" s="2" t="s">
        <v>372</v>
      </c>
      <c r="G3243" s="2" t="s">
        <v>4355</v>
      </c>
      <c r="H3243" s="2"/>
      <c r="I3243" s="139" t="s">
        <v>267</v>
      </c>
      <c r="J3243" s="139" t="s">
        <v>267</v>
      </c>
      <c r="K3243" s="139" t="s">
        <v>267</v>
      </c>
      <c r="L3243" s="139" t="s">
        <v>298</v>
      </c>
      <c r="M3243" s="140" t="s">
        <v>8160</v>
      </c>
      <c r="N3243" s="141">
        <v>5.66</v>
      </c>
      <c r="O3243" s="142">
        <f t="shared" si="250"/>
        <v>2</v>
      </c>
      <c r="P3243" s="2">
        <v>2</v>
      </c>
      <c r="Q3243" s="2"/>
      <c r="R3243" s="143" t="e">
        <f t="shared" si="251"/>
        <v>#DIV/0!</v>
      </c>
      <c r="S3243" s="143">
        <f t="shared" si="252"/>
        <v>0</v>
      </c>
      <c r="T3243" s="144">
        <f>IF(P3243="nio",0,IF(P3243&gt;0,VLOOKUP(K3243,'3-Productie normen'!A:W,VLOOKUP(P3243,'3-Productie normen'!$B$37:$C$59,2,FALSE),FALSE)))/VLOOKUP(B3243,'2-Kosten per locatie'!$A$11:$C$31,3,FALSE)</f>
        <v>0</v>
      </c>
      <c r="U3243" s="144">
        <f t="shared" si="253"/>
        <v>0</v>
      </c>
      <c r="V3243" s="145" t="str">
        <f>VLOOKUP(K3243,'3-Productie normen'!A:AG,29,FALSE)</f>
        <v>V</v>
      </c>
      <c r="W3243" s="145"/>
      <c r="X3243" s="146"/>
      <c r="Y3243" s="147">
        <f t="shared" si="254"/>
        <v>11.32</v>
      </c>
    </row>
    <row r="3244" spans="1:25" s="148" customFormat="1" ht="13.9" customHeight="1">
      <c r="A3244" s="137">
        <v>4098</v>
      </c>
      <c r="B3244" s="138" t="s">
        <v>4205</v>
      </c>
      <c r="C3244" s="138" t="s">
        <v>4210</v>
      </c>
      <c r="D3244" s="138"/>
      <c r="E3244" s="2"/>
      <c r="F3244" s="2" t="s">
        <v>372</v>
      </c>
      <c r="G3244" s="2" t="s">
        <v>4356</v>
      </c>
      <c r="H3244" s="2" t="s">
        <v>2534</v>
      </c>
      <c r="I3244" s="139" t="s">
        <v>350</v>
      </c>
      <c r="J3244" s="139" t="s">
        <v>351</v>
      </c>
      <c r="K3244" s="139" t="s">
        <v>612</v>
      </c>
      <c r="L3244" s="139" t="s">
        <v>298</v>
      </c>
      <c r="M3244" s="140" t="s">
        <v>8160</v>
      </c>
      <c r="N3244" s="141">
        <v>57.01</v>
      </c>
      <c r="O3244" s="142">
        <f t="shared" si="250"/>
        <v>200</v>
      </c>
      <c r="P3244" s="2">
        <v>200</v>
      </c>
      <c r="Q3244" s="2"/>
      <c r="R3244" s="143" t="e">
        <f t="shared" si="251"/>
        <v>#DIV/0!</v>
      </c>
      <c r="S3244" s="143">
        <f t="shared" si="252"/>
        <v>0</v>
      </c>
      <c r="T3244" s="144">
        <f>IF(P3244="nio",0,IF(P3244&gt;0,VLOOKUP(K3244,'3-Productie normen'!A:W,VLOOKUP(P3244,'3-Productie normen'!$B$37:$C$59,2,FALSE),FALSE)))/VLOOKUP(B3244,'2-Kosten per locatie'!$A$11:$C$31,3,FALSE)</f>
        <v>0</v>
      </c>
      <c r="U3244" s="144">
        <f t="shared" si="253"/>
        <v>0</v>
      </c>
      <c r="V3244" s="145" t="str">
        <f>VLOOKUP(K3244,'3-Productie normen'!A:AG,29,FALSE)</f>
        <v>L</v>
      </c>
      <c r="W3244" s="145"/>
      <c r="X3244" s="146"/>
      <c r="Y3244" s="147">
        <f t="shared" si="254"/>
        <v>11402</v>
      </c>
    </row>
    <row r="3245" spans="1:25" s="148" customFormat="1" ht="13.9" customHeight="1">
      <c r="A3245" s="137">
        <v>4099</v>
      </c>
      <c r="B3245" s="138" t="s">
        <v>4205</v>
      </c>
      <c r="C3245" s="138" t="s">
        <v>4210</v>
      </c>
      <c r="D3245" s="138"/>
      <c r="E3245" s="2"/>
      <c r="F3245" s="2" t="s">
        <v>372</v>
      </c>
      <c r="G3245" s="2" t="s">
        <v>4357</v>
      </c>
      <c r="H3245" s="2" t="s">
        <v>3146</v>
      </c>
      <c r="I3245" s="139" t="s">
        <v>350</v>
      </c>
      <c r="J3245" s="139" t="s">
        <v>351</v>
      </c>
      <c r="K3245" s="139" t="s">
        <v>612</v>
      </c>
      <c r="L3245" s="139" t="s">
        <v>298</v>
      </c>
      <c r="M3245" s="140" t="s">
        <v>8160</v>
      </c>
      <c r="N3245" s="141">
        <v>57.01</v>
      </c>
      <c r="O3245" s="142">
        <f t="shared" si="250"/>
        <v>200</v>
      </c>
      <c r="P3245" s="2">
        <v>200</v>
      </c>
      <c r="Q3245" s="2"/>
      <c r="R3245" s="143" t="e">
        <f t="shared" si="251"/>
        <v>#DIV/0!</v>
      </c>
      <c r="S3245" s="143">
        <f t="shared" si="252"/>
        <v>0</v>
      </c>
      <c r="T3245" s="144">
        <f>IF(P3245="nio",0,IF(P3245&gt;0,VLOOKUP(K3245,'3-Productie normen'!A:W,VLOOKUP(P3245,'3-Productie normen'!$B$37:$C$59,2,FALSE),FALSE)))/VLOOKUP(B3245,'2-Kosten per locatie'!$A$11:$C$31,3,FALSE)</f>
        <v>0</v>
      </c>
      <c r="U3245" s="144">
        <f t="shared" si="253"/>
        <v>0</v>
      </c>
      <c r="V3245" s="145" t="str">
        <f>VLOOKUP(K3245,'3-Productie normen'!A:AG,29,FALSE)</f>
        <v>L</v>
      </c>
      <c r="W3245" s="145"/>
      <c r="X3245" s="146"/>
      <c r="Y3245" s="147">
        <f t="shared" si="254"/>
        <v>11402</v>
      </c>
    </row>
    <row r="3246" spans="1:25" s="148" customFormat="1" ht="13.9" customHeight="1">
      <c r="A3246" s="137">
        <v>4100</v>
      </c>
      <c r="B3246" s="138" t="s">
        <v>4205</v>
      </c>
      <c r="C3246" s="138" t="s">
        <v>4210</v>
      </c>
      <c r="D3246" s="138"/>
      <c r="E3246" s="2"/>
      <c r="F3246" s="2" t="s">
        <v>372</v>
      </c>
      <c r="G3246" s="2" t="s">
        <v>4358</v>
      </c>
      <c r="H3246" s="2" t="s">
        <v>1572</v>
      </c>
      <c r="I3246" s="139" t="s">
        <v>277</v>
      </c>
      <c r="J3246" s="139" t="s">
        <v>277</v>
      </c>
      <c r="K3246" s="139" t="s">
        <v>478</v>
      </c>
      <c r="L3246" s="139" t="s">
        <v>298</v>
      </c>
      <c r="M3246" s="140" t="s">
        <v>8160</v>
      </c>
      <c r="N3246" s="141">
        <v>35.86</v>
      </c>
      <c r="O3246" s="142">
        <f t="shared" si="250"/>
        <v>200</v>
      </c>
      <c r="P3246" s="2">
        <v>200</v>
      </c>
      <c r="Q3246" s="2"/>
      <c r="R3246" s="143" t="e">
        <f t="shared" si="251"/>
        <v>#DIV/0!</v>
      </c>
      <c r="S3246" s="143">
        <f t="shared" si="252"/>
        <v>0</v>
      </c>
      <c r="T3246" s="144">
        <f>IF(P3246="nio",0,IF(P3246&gt;0,VLOOKUP(K3246,'3-Productie normen'!A:W,VLOOKUP(P3246,'3-Productie normen'!$B$37:$C$59,2,FALSE),FALSE)))/VLOOKUP(B3246,'2-Kosten per locatie'!$A$11:$C$31,3,FALSE)</f>
        <v>0</v>
      </c>
      <c r="U3246" s="144">
        <f t="shared" si="253"/>
        <v>0</v>
      </c>
      <c r="V3246" s="145" t="str">
        <f>VLOOKUP(K3246,'3-Productie normen'!A:AG,29,FALSE)</f>
        <v>B</v>
      </c>
      <c r="W3246" s="145"/>
      <c r="X3246" s="146"/>
      <c r="Y3246" s="147">
        <f t="shared" si="254"/>
        <v>7172</v>
      </c>
    </row>
    <row r="3247" spans="1:25" s="148" customFormat="1" ht="13.9" customHeight="1">
      <c r="A3247" s="137">
        <v>4101</v>
      </c>
      <c r="B3247" s="138" t="s">
        <v>4205</v>
      </c>
      <c r="C3247" s="138" t="s">
        <v>4210</v>
      </c>
      <c r="D3247" s="138"/>
      <c r="E3247" s="2"/>
      <c r="F3247" s="2" t="s">
        <v>372</v>
      </c>
      <c r="G3247" s="2" t="s">
        <v>4359</v>
      </c>
      <c r="H3247" s="2" t="s">
        <v>1570</v>
      </c>
      <c r="I3247" s="139" t="s">
        <v>277</v>
      </c>
      <c r="J3247" s="139" t="s">
        <v>277</v>
      </c>
      <c r="K3247" s="139" t="s">
        <v>478</v>
      </c>
      <c r="L3247" s="139" t="s">
        <v>298</v>
      </c>
      <c r="M3247" s="140" t="s">
        <v>8160</v>
      </c>
      <c r="N3247" s="141">
        <v>11.99</v>
      </c>
      <c r="O3247" s="142">
        <f t="shared" si="250"/>
        <v>200</v>
      </c>
      <c r="P3247" s="2">
        <v>200</v>
      </c>
      <c r="Q3247" s="2"/>
      <c r="R3247" s="143" t="e">
        <f t="shared" si="251"/>
        <v>#DIV/0!</v>
      </c>
      <c r="S3247" s="143">
        <f t="shared" si="252"/>
        <v>0</v>
      </c>
      <c r="T3247" s="144">
        <f>IF(P3247="nio",0,IF(P3247&gt;0,VLOOKUP(K3247,'3-Productie normen'!A:W,VLOOKUP(P3247,'3-Productie normen'!$B$37:$C$59,2,FALSE),FALSE)))/VLOOKUP(B3247,'2-Kosten per locatie'!$A$11:$C$31,3,FALSE)</f>
        <v>0</v>
      </c>
      <c r="U3247" s="144">
        <f t="shared" si="253"/>
        <v>0</v>
      </c>
      <c r="V3247" s="145" t="str">
        <f>VLOOKUP(K3247,'3-Productie normen'!A:AG,29,FALSE)</f>
        <v>B</v>
      </c>
      <c r="W3247" s="145"/>
      <c r="X3247" s="146"/>
      <c r="Y3247" s="147">
        <f t="shared" si="254"/>
        <v>2398</v>
      </c>
    </row>
    <row r="3248" spans="1:25" s="148" customFormat="1" ht="13.9" customHeight="1">
      <c r="A3248" s="137">
        <v>4102</v>
      </c>
      <c r="B3248" s="138" t="s">
        <v>4205</v>
      </c>
      <c r="C3248" s="138" t="s">
        <v>4210</v>
      </c>
      <c r="D3248" s="138"/>
      <c r="E3248" s="2"/>
      <c r="F3248" s="2" t="s">
        <v>372</v>
      </c>
      <c r="G3248" s="2" t="s">
        <v>4360</v>
      </c>
      <c r="H3248" s="2" t="s">
        <v>1568</v>
      </c>
      <c r="I3248" s="139" t="s">
        <v>267</v>
      </c>
      <c r="J3248" s="139" t="s">
        <v>267</v>
      </c>
      <c r="K3248" s="139" t="s">
        <v>267</v>
      </c>
      <c r="L3248" s="139" t="s">
        <v>298</v>
      </c>
      <c r="M3248" s="140" t="s">
        <v>8160</v>
      </c>
      <c r="N3248" s="141">
        <v>10.59</v>
      </c>
      <c r="O3248" s="142">
        <f t="shared" si="250"/>
        <v>2</v>
      </c>
      <c r="P3248" s="2">
        <v>2</v>
      </c>
      <c r="Q3248" s="2"/>
      <c r="R3248" s="143" t="e">
        <f t="shared" si="251"/>
        <v>#DIV/0!</v>
      </c>
      <c r="S3248" s="143">
        <f t="shared" si="252"/>
        <v>0</v>
      </c>
      <c r="T3248" s="144">
        <f>IF(P3248="nio",0,IF(P3248&gt;0,VLOOKUP(K3248,'3-Productie normen'!A:W,VLOOKUP(P3248,'3-Productie normen'!$B$37:$C$59,2,FALSE),FALSE)))/VLOOKUP(B3248,'2-Kosten per locatie'!$A$11:$C$31,3,FALSE)</f>
        <v>0</v>
      </c>
      <c r="U3248" s="144">
        <f t="shared" si="253"/>
        <v>0</v>
      </c>
      <c r="V3248" s="145" t="str">
        <f>VLOOKUP(K3248,'3-Productie normen'!A:AG,29,FALSE)</f>
        <v>V</v>
      </c>
      <c r="W3248" s="145"/>
      <c r="X3248" s="146"/>
      <c r="Y3248" s="147">
        <f t="shared" si="254"/>
        <v>21.18</v>
      </c>
    </row>
    <row r="3249" spans="1:25" s="148" customFormat="1" ht="13.9" customHeight="1">
      <c r="A3249" s="137">
        <v>4103</v>
      </c>
      <c r="B3249" s="138" t="s">
        <v>4205</v>
      </c>
      <c r="C3249" s="138" t="s">
        <v>4210</v>
      </c>
      <c r="D3249" s="138"/>
      <c r="E3249" s="2"/>
      <c r="F3249" s="2" t="s">
        <v>372</v>
      </c>
      <c r="G3249" s="2" t="s">
        <v>4361</v>
      </c>
      <c r="H3249" s="2" t="s">
        <v>2536</v>
      </c>
      <c r="I3249" s="139" t="s">
        <v>277</v>
      </c>
      <c r="J3249" s="139" t="s">
        <v>277</v>
      </c>
      <c r="K3249" s="139" t="s">
        <v>478</v>
      </c>
      <c r="L3249" s="139" t="s">
        <v>4344</v>
      </c>
      <c r="M3249" s="140"/>
      <c r="N3249" s="141">
        <v>27.98</v>
      </c>
      <c r="O3249" s="142">
        <f t="shared" si="250"/>
        <v>200</v>
      </c>
      <c r="P3249" s="2">
        <v>200</v>
      </c>
      <c r="Q3249" s="2"/>
      <c r="R3249" s="143" t="e">
        <f t="shared" si="251"/>
        <v>#DIV/0!</v>
      </c>
      <c r="S3249" s="143">
        <f t="shared" si="252"/>
        <v>0</v>
      </c>
      <c r="T3249" s="144">
        <f>IF(P3249="nio",0,IF(P3249&gt;0,VLOOKUP(K3249,'3-Productie normen'!A:W,VLOOKUP(P3249,'3-Productie normen'!$B$37:$C$59,2,FALSE),FALSE)))/VLOOKUP(B3249,'2-Kosten per locatie'!$A$11:$C$31,3,FALSE)</f>
        <v>0</v>
      </c>
      <c r="U3249" s="144">
        <f t="shared" si="253"/>
        <v>0</v>
      </c>
      <c r="V3249" s="145" t="str">
        <f>VLOOKUP(K3249,'3-Productie normen'!A:AG,29,FALSE)</f>
        <v>B</v>
      </c>
      <c r="W3249" s="145"/>
      <c r="X3249" s="146"/>
      <c r="Y3249" s="147">
        <f t="shared" si="254"/>
        <v>5596</v>
      </c>
    </row>
    <row r="3250" spans="1:25" s="148" customFormat="1" ht="13.9" customHeight="1">
      <c r="A3250" s="137">
        <v>4104</v>
      </c>
      <c r="B3250" s="138" t="s">
        <v>4205</v>
      </c>
      <c r="C3250" s="138" t="s">
        <v>4210</v>
      </c>
      <c r="D3250" s="138"/>
      <c r="E3250" s="2"/>
      <c r="F3250" s="2" t="s">
        <v>372</v>
      </c>
      <c r="G3250" s="2" t="s">
        <v>4362</v>
      </c>
      <c r="H3250" s="2" t="s">
        <v>4363</v>
      </c>
      <c r="I3250" s="139" t="s">
        <v>277</v>
      </c>
      <c r="J3250" s="139" t="s">
        <v>277</v>
      </c>
      <c r="K3250" s="139" t="s">
        <v>478</v>
      </c>
      <c r="L3250" s="139" t="s">
        <v>4344</v>
      </c>
      <c r="M3250" s="140"/>
      <c r="N3250" s="141">
        <v>27.98</v>
      </c>
      <c r="O3250" s="142">
        <f t="shared" si="250"/>
        <v>200</v>
      </c>
      <c r="P3250" s="2">
        <v>200</v>
      </c>
      <c r="Q3250" s="2"/>
      <c r="R3250" s="143" t="e">
        <f t="shared" si="251"/>
        <v>#DIV/0!</v>
      </c>
      <c r="S3250" s="143">
        <f t="shared" si="252"/>
        <v>0</v>
      </c>
      <c r="T3250" s="144">
        <f>IF(P3250="nio",0,IF(P3250&gt;0,VLOOKUP(K3250,'3-Productie normen'!A:W,VLOOKUP(P3250,'3-Productie normen'!$B$37:$C$59,2,FALSE),FALSE)))/VLOOKUP(B3250,'2-Kosten per locatie'!$A$11:$C$31,3,FALSE)</f>
        <v>0</v>
      </c>
      <c r="U3250" s="144">
        <f t="shared" si="253"/>
        <v>0</v>
      </c>
      <c r="V3250" s="145" t="str">
        <f>VLOOKUP(K3250,'3-Productie normen'!A:AG,29,FALSE)</f>
        <v>B</v>
      </c>
      <c r="W3250" s="145"/>
      <c r="X3250" s="146"/>
      <c r="Y3250" s="147">
        <f t="shared" si="254"/>
        <v>5596</v>
      </c>
    </row>
    <row r="3251" spans="1:25" s="148" customFormat="1" ht="13.9" customHeight="1">
      <c r="A3251" s="137">
        <v>4105</v>
      </c>
      <c r="B3251" s="138" t="s">
        <v>4205</v>
      </c>
      <c r="C3251" s="138" t="s">
        <v>4210</v>
      </c>
      <c r="D3251" s="138"/>
      <c r="E3251" s="2"/>
      <c r="F3251" s="2" t="s">
        <v>372</v>
      </c>
      <c r="G3251" s="2" t="s">
        <v>4364</v>
      </c>
      <c r="H3251" s="2" t="s">
        <v>1790</v>
      </c>
      <c r="I3251" s="139" t="s">
        <v>277</v>
      </c>
      <c r="J3251" s="139" t="s">
        <v>277</v>
      </c>
      <c r="K3251" s="139" t="s">
        <v>478</v>
      </c>
      <c r="L3251" s="139" t="s">
        <v>298</v>
      </c>
      <c r="M3251" s="140" t="s">
        <v>8160</v>
      </c>
      <c r="N3251" s="141">
        <v>21.72</v>
      </c>
      <c r="O3251" s="142">
        <f t="shared" si="250"/>
        <v>200</v>
      </c>
      <c r="P3251" s="2">
        <v>200</v>
      </c>
      <c r="Q3251" s="2"/>
      <c r="R3251" s="143" t="e">
        <f t="shared" si="251"/>
        <v>#DIV/0!</v>
      </c>
      <c r="S3251" s="143">
        <f t="shared" si="252"/>
        <v>0</v>
      </c>
      <c r="T3251" s="144">
        <f>IF(P3251="nio",0,IF(P3251&gt;0,VLOOKUP(K3251,'3-Productie normen'!A:W,VLOOKUP(P3251,'3-Productie normen'!$B$37:$C$59,2,FALSE),FALSE)))/VLOOKUP(B3251,'2-Kosten per locatie'!$A$11:$C$31,3,FALSE)</f>
        <v>0</v>
      </c>
      <c r="U3251" s="144">
        <f t="shared" si="253"/>
        <v>0</v>
      </c>
      <c r="V3251" s="145" t="str">
        <f>VLOOKUP(K3251,'3-Productie normen'!A:AG,29,FALSE)</f>
        <v>B</v>
      </c>
      <c r="W3251" s="145"/>
      <c r="X3251" s="146"/>
      <c r="Y3251" s="147">
        <f t="shared" si="254"/>
        <v>4344</v>
      </c>
    </row>
    <row r="3252" spans="1:25" s="148" customFormat="1" ht="13.9" customHeight="1">
      <c r="A3252" s="137">
        <v>4106</v>
      </c>
      <c r="B3252" s="138" t="s">
        <v>4205</v>
      </c>
      <c r="C3252" s="138" t="s">
        <v>4210</v>
      </c>
      <c r="D3252" s="138"/>
      <c r="E3252" s="2"/>
      <c r="F3252" s="2" t="s">
        <v>372</v>
      </c>
      <c r="G3252" s="2" t="s">
        <v>4365</v>
      </c>
      <c r="H3252" s="2" t="s">
        <v>4366</v>
      </c>
      <c r="I3252" s="139" t="s">
        <v>277</v>
      </c>
      <c r="J3252" s="139" t="s">
        <v>277</v>
      </c>
      <c r="K3252" s="139" t="s">
        <v>478</v>
      </c>
      <c r="L3252" s="139" t="s">
        <v>1421</v>
      </c>
      <c r="M3252" s="140"/>
      <c r="N3252" s="141">
        <v>28.1</v>
      </c>
      <c r="O3252" s="142">
        <f t="shared" ref="O3252:O3315" si="255">SUM(P3252:Q3252)</f>
        <v>200</v>
      </c>
      <c r="P3252" s="2">
        <v>200</v>
      </c>
      <c r="Q3252" s="2"/>
      <c r="R3252" s="143" t="e">
        <f t="shared" ref="R3252:R3315" si="256">IF(P3252="nio",0,IF(P3252&gt;0,P3252*N3252/T3252,0))</f>
        <v>#DIV/0!</v>
      </c>
      <c r="S3252" s="143">
        <f t="shared" ref="S3252:S3315" si="257">IF(Q3252&gt;0,Q3252*N3252/U3252,0)</f>
        <v>0</v>
      </c>
      <c r="T3252" s="144">
        <f>IF(P3252="nio",0,IF(P3252&gt;0,VLOOKUP(K3252,'3-Productie normen'!A:W,VLOOKUP(P3252,'3-Productie normen'!$B$37:$C$59,2,FALSE),FALSE)))/VLOOKUP(B3252,'2-Kosten per locatie'!$A$11:$C$31,3,FALSE)</f>
        <v>0</v>
      </c>
      <c r="U3252" s="144">
        <f t="shared" ref="U3252:U3315" si="258">IF(Q3252&gt;0,T3252*$U$8,0)</f>
        <v>0</v>
      </c>
      <c r="V3252" s="145" t="str">
        <f>VLOOKUP(K3252,'3-Productie normen'!A:AG,29,FALSE)</f>
        <v>B</v>
      </c>
      <c r="W3252" s="145"/>
      <c r="X3252" s="146"/>
      <c r="Y3252" s="147">
        <f t="shared" ref="Y3252:Y3315" si="259">O3252*N3252</f>
        <v>5620</v>
      </c>
    </row>
    <row r="3253" spans="1:25" s="148" customFormat="1" ht="13.9" customHeight="1">
      <c r="A3253" s="137">
        <v>4107</v>
      </c>
      <c r="B3253" s="138" t="s">
        <v>4205</v>
      </c>
      <c r="C3253" s="138" t="s">
        <v>4210</v>
      </c>
      <c r="D3253" s="138"/>
      <c r="E3253" s="2"/>
      <c r="F3253" s="2" t="s">
        <v>372</v>
      </c>
      <c r="G3253" s="2" t="s">
        <v>4367</v>
      </c>
      <c r="H3253" s="2" t="s">
        <v>2538</v>
      </c>
      <c r="I3253" s="139" t="s">
        <v>277</v>
      </c>
      <c r="J3253" s="139" t="s">
        <v>277</v>
      </c>
      <c r="K3253" s="139" t="s">
        <v>478</v>
      </c>
      <c r="L3253" s="139" t="s">
        <v>1421</v>
      </c>
      <c r="M3253" s="140"/>
      <c r="N3253" s="141">
        <v>28.1</v>
      </c>
      <c r="O3253" s="142">
        <f t="shared" si="255"/>
        <v>200</v>
      </c>
      <c r="P3253" s="2">
        <v>200</v>
      </c>
      <c r="Q3253" s="2"/>
      <c r="R3253" s="143" t="e">
        <f t="shared" si="256"/>
        <v>#DIV/0!</v>
      </c>
      <c r="S3253" s="143">
        <f t="shared" si="257"/>
        <v>0</v>
      </c>
      <c r="T3253" s="144">
        <f>IF(P3253="nio",0,IF(P3253&gt;0,VLOOKUP(K3253,'3-Productie normen'!A:W,VLOOKUP(P3253,'3-Productie normen'!$B$37:$C$59,2,FALSE),FALSE)))/VLOOKUP(B3253,'2-Kosten per locatie'!$A$11:$C$31,3,FALSE)</f>
        <v>0</v>
      </c>
      <c r="U3253" s="144">
        <f t="shared" si="258"/>
        <v>0</v>
      </c>
      <c r="V3253" s="145" t="str">
        <f>VLOOKUP(K3253,'3-Productie normen'!A:AG,29,FALSE)</f>
        <v>B</v>
      </c>
      <c r="W3253" s="145"/>
      <c r="X3253" s="146"/>
      <c r="Y3253" s="147">
        <f t="shared" si="259"/>
        <v>5620</v>
      </c>
    </row>
    <row r="3254" spans="1:25" s="148" customFormat="1" ht="13.9" customHeight="1">
      <c r="A3254" s="137">
        <v>4108</v>
      </c>
      <c r="B3254" s="138" t="s">
        <v>4205</v>
      </c>
      <c r="C3254" s="138" t="s">
        <v>4210</v>
      </c>
      <c r="D3254" s="138"/>
      <c r="E3254" s="2"/>
      <c r="F3254" s="2" t="s">
        <v>372</v>
      </c>
      <c r="G3254" s="2" t="s">
        <v>4368</v>
      </c>
      <c r="H3254" s="2" t="s">
        <v>3272</v>
      </c>
      <c r="I3254" s="139" t="s">
        <v>277</v>
      </c>
      <c r="J3254" s="139" t="s">
        <v>277</v>
      </c>
      <c r="K3254" s="139" t="s">
        <v>478</v>
      </c>
      <c r="L3254" s="139" t="s">
        <v>1421</v>
      </c>
      <c r="M3254" s="140"/>
      <c r="N3254" s="141">
        <v>28.1</v>
      </c>
      <c r="O3254" s="142">
        <f t="shared" si="255"/>
        <v>200</v>
      </c>
      <c r="P3254" s="2">
        <v>200</v>
      </c>
      <c r="Q3254" s="2"/>
      <c r="R3254" s="143" t="e">
        <f t="shared" si="256"/>
        <v>#DIV/0!</v>
      </c>
      <c r="S3254" s="143">
        <f t="shared" si="257"/>
        <v>0</v>
      </c>
      <c r="T3254" s="144">
        <f>IF(P3254="nio",0,IF(P3254&gt;0,VLOOKUP(K3254,'3-Productie normen'!A:W,VLOOKUP(P3254,'3-Productie normen'!$B$37:$C$59,2,FALSE),FALSE)))/VLOOKUP(B3254,'2-Kosten per locatie'!$A$11:$C$31,3,FALSE)</f>
        <v>0</v>
      </c>
      <c r="U3254" s="144">
        <f t="shared" si="258"/>
        <v>0</v>
      </c>
      <c r="V3254" s="145" t="str">
        <f>VLOOKUP(K3254,'3-Productie normen'!A:AG,29,FALSE)</f>
        <v>B</v>
      </c>
      <c r="W3254" s="145"/>
      <c r="X3254" s="146"/>
      <c r="Y3254" s="147">
        <f t="shared" si="259"/>
        <v>5620</v>
      </c>
    </row>
    <row r="3255" spans="1:25" s="148" customFormat="1" ht="13.9" customHeight="1">
      <c r="A3255" s="137">
        <v>4109</v>
      </c>
      <c r="B3255" s="138" t="s">
        <v>4205</v>
      </c>
      <c r="C3255" s="138" t="s">
        <v>4210</v>
      </c>
      <c r="D3255" s="138"/>
      <c r="E3255" s="2"/>
      <c r="F3255" s="2" t="s">
        <v>372</v>
      </c>
      <c r="G3255" s="2" t="s">
        <v>4369</v>
      </c>
      <c r="H3255" s="2" t="s">
        <v>2540</v>
      </c>
      <c r="I3255" s="139" t="s">
        <v>277</v>
      </c>
      <c r="J3255" s="139" t="s">
        <v>277</v>
      </c>
      <c r="K3255" s="139" t="s">
        <v>478</v>
      </c>
      <c r="L3255" s="139" t="s">
        <v>4344</v>
      </c>
      <c r="M3255" s="140"/>
      <c r="N3255" s="141">
        <v>118.99</v>
      </c>
      <c r="O3255" s="142">
        <f t="shared" si="255"/>
        <v>200</v>
      </c>
      <c r="P3255" s="2">
        <v>200</v>
      </c>
      <c r="Q3255" s="2"/>
      <c r="R3255" s="143" t="e">
        <f t="shared" si="256"/>
        <v>#DIV/0!</v>
      </c>
      <c r="S3255" s="143">
        <f t="shared" si="257"/>
        <v>0</v>
      </c>
      <c r="T3255" s="144">
        <f>IF(P3255="nio",0,IF(P3255&gt;0,VLOOKUP(K3255,'3-Productie normen'!A:W,VLOOKUP(P3255,'3-Productie normen'!$B$37:$C$59,2,FALSE),FALSE)))/VLOOKUP(B3255,'2-Kosten per locatie'!$A$11:$C$31,3,FALSE)</f>
        <v>0</v>
      </c>
      <c r="U3255" s="144">
        <f t="shared" si="258"/>
        <v>0</v>
      </c>
      <c r="V3255" s="145" t="str">
        <f>VLOOKUP(K3255,'3-Productie normen'!A:AG,29,FALSE)</f>
        <v>B</v>
      </c>
      <c r="W3255" s="145"/>
      <c r="X3255" s="146"/>
      <c r="Y3255" s="147">
        <f t="shared" si="259"/>
        <v>23798</v>
      </c>
    </row>
    <row r="3256" spans="1:25" s="148" customFormat="1" ht="13.9" customHeight="1">
      <c r="A3256" s="137">
        <v>4110</v>
      </c>
      <c r="B3256" s="138" t="s">
        <v>4205</v>
      </c>
      <c r="C3256" s="138" t="s">
        <v>4210</v>
      </c>
      <c r="D3256" s="138"/>
      <c r="E3256" s="2"/>
      <c r="F3256" s="2" t="s">
        <v>422</v>
      </c>
      <c r="G3256" s="2" t="s">
        <v>4370</v>
      </c>
      <c r="H3256" s="2"/>
      <c r="I3256" s="139" t="s">
        <v>247</v>
      </c>
      <c r="J3256" s="139" t="s">
        <v>56</v>
      </c>
      <c r="K3256" s="139" t="s">
        <v>248</v>
      </c>
      <c r="L3256" s="139" t="s">
        <v>4218</v>
      </c>
      <c r="M3256" s="140" t="s">
        <v>8160</v>
      </c>
      <c r="N3256" s="141">
        <v>25.26</v>
      </c>
      <c r="O3256" s="142">
        <f t="shared" si="255"/>
        <v>200</v>
      </c>
      <c r="P3256" s="2">
        <v>200</v>
      </c>
      <c r="Q3256" s="2"/>
      <c r="R3256" s="143" t="e">
        <f t="shared" si="256"/>
        <v>#DIV/0!</v>
      </c>
      <c r="S3256" s="143">
        <f t="shared" si="257"/>
        <v>0</v>
      </c>
      <c r="T3256" s="144">
        <f>IF(P3256="nio",0,IF(P3256&gt;0,VLOOKUP(K3256,'3-Productie normen'!A:W,VLOOKUP(P3256,'3-Productie normen'!$B$37:$C$59,2,FALSE),FALSE)))/VLOOKUP(B3256,'2-Kosten per locatie'!$A$11:$C$31,3,FALSE)</f>
        <v>0</v>
      </c>
      <c r="U3256" s="144">
        <f t="shared" si="258"/>
        <v>0</v>
      </c>
      <c r="V3256" s="145" t="str">
        <f>VLOOKUP(K3256,'3-Productie normen'!A:AG,29,FALSE)</f>
        <v>V</v>
      </c>
      <c r="W3256" s="145"/>
      <c r="X3256" s="146"/>
      <c r="Y3256" s="147">
        <f t="shared" si="259"/>
        <v>5052</v>
      </c>
    </row>
    <row r="3257" spans="1:25" s="148" customFormat="1" ht="13.9" customHeight="1">
      <c r="A3257" s="137">
        <v>4111</v>
      </c>
      <c r="B3257" s="138" t="s">
        <v>4205</v>
      </c>
      <c r="C3257" s="138" t="s">
        <v>4210</v>
      </c>
      <c r="D3257" s="138"/>
      <c r="E3257" s="2"/>
      <c r="F3257" s="2" t="s">
        <v>422</v>
      </c>
      <c r="G3257" s="2" t="s">
        <v>4371</v>
      </c>
      <c r="H3257" s="2"/>
      <c r="I3257" s="139" t="s">
        <v>247</v>
      </c>
      <c r="J3257" s="139" t="s">
        <v>56</v>
      </c>
      <c r="K3257" s="139" t="s">
        <v>248</v>
      </c>
      <c r="L3257" s="139" t="s">
        <v>4218</v>
      </c>
      <c r="M3257" s="140" t="s">
        <v>8160</v>
      </c>
      <c r="N3257" s="141">
        <v>25.26</v>
      </c>
      <c r="O3257" s="142">
        <f t="shared" si="255"/>
        <v>200</v>
      </c>
      <c r="P3257" s="2">
        <v>200</v>
      </c>
      <c r="Q3257" s="2"/>
      <c r="R3257" s="143" t="e">
        <f t="shared" si="256"/>
        <v>#DIV/0!</v>
      </c>
      <c r="S3257" s="143">
        <f t="shared" si="257"/>
        <v>0</v>
      </c>
      <c r="T3257" s="144">
        <f>IF(P3257="nio",0,IF(P3257&gt;0,VLOOKUP(K3257,'3-Productie normen'!A:W,VLOOKUP(P3257,'3-Productie normen'!$B$37:$C$59,2,FALSE),FALSE)))/VLOOKUP(B3257,'2-Kosten per locatie'!$A$11:$C$31,3,FALSE)</f>
        <v>0</v>
      </c>
      <c r="U3257" s="144">
        <f t="shared" si="258"/>
        <v>0</v>
      </c>
      <c r="V3257" s="145" t="str">
        <f>VLOOKUP(K3257,'3-Productie normen'!A:AG,29,FALSE)</f>
        <v>V</v>
      </c>
      <c r="W3257" s="145"/>
      <c r="X3257" s="146"/>
      <c r="Y3257" s="147">
        <f t="shared" si="259"/>
        <v>5052</v>
      </c>
    </row>
    <row r="3258" spans="1:25" s="148" customFormat="1" ht="13.9" customHeight="1">
      <c r="A3258" s="137">
        <v>4112</v>
      </c>
      <c r="B3258" s="138" t="s">
        <v>4205</v>
      </c>
      <c r="C3258" s="138" t="s">
        <v>4210</v>
      </c>
      <c r="D3258" s="138"/>
      <c r="E3258" s="2"/>
      <c r="F3258" s="2" t="s">
        <v>422</v>
      </c>
      <c r="G3258" s="2" t="s">
        <v>4372</v>
      </c>
      <c r="H3258" s="2"/>
      <c r="I3258" s="139" t="s">
        <v>247</v>
      </c>
      <c r="J3258" s="139" t="s">
        <v>56</v>
      </c>
      <c r="K3258" s="139" t="s">
        <v>248</v>
      </c>
      <c r="L3258" s="139" t="s">
        <v>4218</v>
      </c>
      <c r="M3258" s="140" t="s">
        <v>8160</v>
      </c>
      <c r="N3258" s="141">
        <v>25.26</v>
      </c>
      <c r="O3258" s="142">
        <f t="shared" si="255"/>
        <v>200</v>
      </c>
      <c r="P3258" s="2">
        <v>200</v>
      </c>
      <c r="Q3258" s="2"/>
      <c r="R3258" s="143" t="e">
        <f t="shared" si="256"/>
        <v>#DIV/0!</v>
      </c>
      <c r="S3258" s="143">
        <f t="shared" si="257"/>
        <v>0</v>
      </c>
      <c r="T3258" s="144">
        <f>IF(P3258="nio",0,IF(P3258&gt;0,VLOOKUP(K3258,'3-Productie normen'!A:W,VLOOKUP(P3258,'3-Productie normen'!$B$37:$C$59,2,FALSE),FALSE)))/VLOOKUP(B3258,'2-Kosten per locatie'!$A$11:$C$31,3,FALSE)</f>
        <v>0</v>
      </c>
      <c r="U3258" s="144">
        <f t="shared" si="258"/>
        <v>0</v>
      </c>
      <c r="V3258" s="145" t="str">
        <f>VLOOKUP(K3258,'3-Productie normen'!A:AG,29,FALSE)</f>
        <v>V</v>
      </c>
      <c r="W3258" s="145"/>
      <c r="X3258" s="146"/>
      <c r="Y3258" s="147">
        <f t="shared" si="259"/>
        <v>5052</v>
      </c>
    </row>
    <row r="3259" spans="1:25" s="148" customFormat="1" ht="13.9" customHeight="1">
      <c r="A3259" s="137">
        <v>4113</v>
      </c>
      <c r="B3259" s="138" t="s">
        <v>4205</v>
      </c>
      <c r="C3259" s="138" t="s">
        <v>4210</v>
      </c>
      <c r="D3259" s="138"/>
      <c r="E3259" s="2"/>
      <c r="F3259" s="2" t="s">
        <v>422</v>
      </c>
      <c r="G3259" s="2" t="s">
        <v>4373</v>
      </c>
      <c r="H3259" s="2"/>
      <c r="I3259" s="139" t="s">
        <v>247</v>
      </c>
      <c r="J3259" s="139" t="s">
        <v>57</v>
      </c>
      <c r="K3259" s="139" t="s">
        <v>259</v>
      </c>
      <c r="L3259" s="139" t="s">
        <v>246</v>
      </c>
      <c r="M3259" s="140"/>
      <c r="N3259" s="141">
        <v>1.59</v>
      </c>
      <c r="O3259" s="142">
        <f t="shared" si="255"/>
        <v>0</v>
      </c>
      <c r="P3259" s="2" t="s">
        <v>477</v>
      </c>
      <c r="Q3259" s="2"/>
      <c r="R3259" s="143">
        <f t="shared" si="256"/>
        <v>0</v>
      </c>
      <c r="S3259" s="143">
        <f t="shared" si="257"/>
        <v>0</v>
      </c>
      <c r="T3259" s="144">
        <f>IF(P3259="nio",0,IF(P3259&gt;0,VLOOKUP(K3259,'3-Productie normen'!A:W,VLOOKUP(P3259,'3-Productie normen'!$B$37:$C$59,2,FALSE),FALSE)))/VLOOKUP(B3259,'2-Kosten per locatie'!$A$11:$C$31,3,FALSE)</f>
        <v>0</v>
      </c>
      <c r="U3259" s="144">
        <f t="shared" si="258"/>
        <v>0</v>
      </c>
      <c r="V3259" s="145">
        <f>VLOOKUP(K3259,'3-Productie normen'!A:AG,29,FALSE)</f>
        <v>0</v>
      </c>
      <c r="W3259" s="145"/>
      <c r="X3259" s="146"/>
      <c r="Y3259" s="147">
        <f t="shared" si="259"/>
        <v>0</v>
      </c>
    </row>
    <row r="3260" spans="1:25" s="148" customFormat="1" ht="13.9" customHeight="1">
      <c r="A3260" s="137">
        <v>4114</v>
      </c>
      <c r="B3260" s="138" t="s">
        <v>4205</v>
      </c>
      <c r="C3260" s="138" t="s">
        <v>4210</v>
      </c>
      <c r="D3260" s="138"/>
      <c r="E3260" s="2"/>
      <c r="F3260" s="2" t="s">
        <v>422</v>
      </c>
      <c r="G3260" s="2" t="s">
        <v>4374</v>
      </c>
      <c r="H3260" s="2" t="s">
        <v>3103</v>
      </c>
      <c r="I3260" s="139" t="s">
        <v>247</v>
      </c>
      <c r="J3260" s="139" t="s">
        <v>56</v>
      </c>
      <c r="K3260" s="139" t="s">
        <v>248</v>
      </c>
      <c r="L3260" s="139" t="s">
        <v>4218</v>
      </c>
      <c r="M3260" s="140" t="s">
        <v>8160</v>
      </c>
      <c r="N3260" s="141">
        <v>25.26</v>
      </c>
      <c r="O3260" s="142">
        <f t="shared" si="255"/>
        <v>200</v>
      </c>
      <c r="P3260" s="2">
        <v>200</v>
      </c>
      <c r="Q3260" s="2"/>
      <c r="R3260" s="143" t="e">
        <f t="shared" si="256"/>
        <v>#DIV/0!</v>
      </c>
      <c r="S3260" s="143">
        <f t="shared" si="257"/>
        <v>0</v>
      </c>
      <c r="T3260" s="144">
        <f>IF(P3260="nio",0,IF(P3260&gt;0,VLOOKUP(K3260,'3-Productie normen'!A:W,VLOOKUP(P3260,'3-Productie normen'!$B$37:$C$59,2,FALSE),FALSE)))/VLOOKUP(B3260,'2-Kosten per locatie'!$A$11:$C$31,3,FALSE)</f>
        <v>0</v>
      </c>
      <c r="U3260" s="144">
        <f t="shared" si="258"/>
        <v>0</v>
      </c>
      <c r="V3260" s="145" t="str">
        <f>VLOOKUP(K3260,'3-Productie normen'!A:AG,29,FALSE)</f>
        <v>V</v>
      </c>
      <c r="W3260" s="145"/>
      <c r="X3260" s="146"/>
      <c r="Y3260" s="147">
        <f t="shared" si="259"/>
        <v>5052</v>
      </c>
    </row>
    <row r="3261" spans="1:25" s="148" customFormat="1" ht="13.9" customHeight="1">
      <c r="A3261" s="137">
        <v>4115</v>
      </c>
      <c r="B3261" s="138" t="s">
        <v>4205</v>
      </c>
      <c r="C3261" s="138" t="s">
        <v>4210</v>
      </c>
      <c r="D3261" s="138"/>
      <c r="E3261" s="2"/>
      <c r="F3261" s="2" t="s">
        <v>422</v>
      </c>
      <c r="G3261" s="2" t="s">
        <v>4375</v>
      </c>
      <c r="H3261" s="2"/>
      <c r="I3261" s="139" t="s">
        <v>252</v>
      </c>
      <c r="J3261" s="139" t="s">
        <v>253</v>
      </c>
      <c r="K3261" s="139" t="s">
        <v>4571</v>
      </c>
      <c r="L3261" s="139" t="s">
        <v>298</v>
      </c>
      <c r="M3261" s="140" t="s">
        <v>8160</v>
      </c>
      <c r="N3261" s="141">
        <v>181.71</v>
      </c>
      <c r="O3261" s="142">
        <f t="shared" si="255"/>
        <v>200</v>
      </c>
      <c r="P3261" s="2">
        <v>200</v>
      </c>
      <c r="Q3261" s="2"/>
      <c r="R3261" s="143" t="e">
        <f t="shared" si="256"/>
        <v>#DIV/0!</v>
      </c>
      <c r="S3261" s="143">
        <f t="shared" si="257"/>
        <v>0</v>
      </c>
      <c r="T3261" s="144">
        <f>IF(P3261="nio",0,IF(P3261&gt;0,VLOOKUP(K3261,'3-Productie normen'!A:W,VLOOKUP(P3261,'3-Productie normen'!$B$37:$C$59,2,FALSE),FALSE)))/VLOOKUP(B3261,'2-Kosten per locatie'!$A$11:$C$31,3,FALSE)</f>
        <v>0</v>
      </c>
      <c r="U3261" s="144">
        <f t="shared" si="258"/>
        <v>0</v>
      </c>
      <c r="V3261" s="145" t="str">
        <f>VLOOKUP(K3261,'3-Productie normen'!A:AG,29,FALSE)</f>
        <v>V</v>
      </c>
      <c r="W3261" s="145"/>
      <c r="X3261" s="146"/>
      <c r="Y3261" s="147">
        <f t="shared" si="259"/>
        <v>36342</v>
      </c>
    </row>
    <row r="3262" spans="1:25" s="148" customFormat="1" ht="13.9" customHeight="1">
      <c r="A3262" s="137">
        <v>4116</v>
      </c>
      <c r="B3262" s="138" t="s">
        <v>4205</v>
      </c>
      <c r="C3262" s="138" t="s">
        <v>4210</v>
      </c>
      <c r="D3262" s="138"/>
      <c r="E3262" s="2"/>
      <c r="F3262" s="2" t="s">
        <v>422</v>
      </c>
      <c r="G3262" s="2" t="s">
        <v>4376</v>
      </c>
      <c r="H3262" s="2"/>
      <c r="I3262" s="139" t="s">
        <v>252</v>
      </c>
      <c r="J3262" s="139" t="s">
        <v>253</v>
      </c>
      <c r="K3262" s="139" t="s">
        <v>4571</v>
      </c>
      <c r="L3262" s="139" t="s">
        <v>298</v>
      </c>
      <c r="M3262" s="140" t="s">
        <v>8160</v>
      </c>
      <c r="N3262" s="141">
        <v>64.010000000000005</v>
      </c>
      <c r="O3262" s="142">
        <f t="shared" si="255"/>
        <v>200</v>
      </c>
      <c r="P3262" s="2">
        <v>200</v>
      </c>
      <c r="Q3262" s="2"/>
      <c r="R3262" s="143" t="e">
        <f t="shared" si="256"/>
        <v>#DIV/0!</v>
      </c>
      <c r="S3262" s="143">
        <f t="shared" si="257"/>
        <v>0</v>
      </c>
      <c r="T3262" s="144">
        <f>IF(P3262="nio",0,IF(P3262&gt;0,VLOOKUP(K3262,'3-Productie normen'!A:W,VLOOKUP(P3262,'3-Productie normen'!$B$37:$C$59,2,FALSE),FALSE)))/VLOOKUP(B3262,'2-Kosten per locatie'!$A$11:$C$31,3,FALSE)</f>
        <v>0</v>
      </c>
      <c r="U3262" s="144">
        <f t="shared" si="258"/>
        <v>0</v>
      </c>
      <c r="V3262" s="145" t="str">
        <f>VLOOKUP(K3262,'3-Productie normen'!A:AG,29,FALSE)</f>
        <v>V</v>
      </c>
      <c r="W3262" s="145"/>
      <c r="X3262" s="146"/>
      <c r="Y3262" s="147">
        <f t="shared" si="259"/>
        <v>12802.000000000002</v>
      </c>
    </row>
    <row r="3263" spans="1:25" s="148" customFormat="1" ht="13.9" customHeight="1">
      <c r="A3263" s="137">
        <v>4117</v>
      </c>
      <c r="B3263" s="138" t="s">
        <v>4205</v>
      </c>
      <c r="C3263" s="138" t="s">
        <v>4210</v>
      </c>
      <c r="D3263" s="138"/>
      <c r="E3263" s="2"/>
      <c r="F3263" s="2" t="s">
        <v>422</v>
      </c>
      <c r="G3263" s="2" t="s">
        <v>4377</v>
      </c>
      <c r="H3263" s="2"/>
      <c r="I3263" s="139" t="s">
        <v>252</v>
      </c>
      <c r="J3263" s="139" t="s">
        <v>253</v>
      </c>
      <c r="K3263" s="139" t="s">
        <v>4571</v>
      </c>
      <c r="L3263" s="139" t="s">
        <v>298</v>
      </c>
      <c r="M3263" s="140" t="s">
        <v>8160</v>
      </c>
      <c r="N3263" s="141">
        <v>23.06</v>
      </c>
      <c r="O3263" s="142">
        <f t="shared" si="255"/>
        <v>200</v>
      </c>
      <c r="P3263" s="2">
        <v>200</v>
      </c>
      <c r="Q3263" s="2"/>
      <c r="R3263" s="143" t="e">
        <f t="shared" si="256"/>
        <v>#DIV/0!</v>
      </c>
      <c r="S3263" s="143">
        <f t="shared" si="257"/>
        <v>0</v>
      </c>
      <c r="T3263" s="144">
        <f>IF(P3263="nio",0,IF(P3263&gt;0,VLOOKUP(K3263,'3-Productie normen'!A:W,VLOOKUP(P3263,'3-Productie normen'!$B$37:$C$59,2,FALSE),FALSE)))/VLOOKUP(B3263,'2-Kosten per locatie'!$A$11:$C$31,3,FALSE)</f>
        <v>0</v>
      </c>
      <c r="U3263" s="144">
        <f t="shared" si="258"/>
        <v>0</v>
      </c>
      <c r="V3263" s="145" t="str">
        <f>VLOOKUP(K3263,'3-Productie normen'!A:AG,29,FALSE)</f>
        <v>V</v>
      </c>
      <c r="W3263" s="145"/>
      <c r="X3263" s="146"/>
      <c r="Y3263" s="147">
        <f t="shared" si="259"/>
        <v>4612</v>
      </c>
    </row>
    <row r="3264" spans="1:25" s="148" customFormat="1" ht="13.9" customHeight="1">
      <c r="A3264" s="137">
        <v>4118</v>
      </c>
      <c r="B3264" s="138" t="s">
        <v>4205</v>
      </c>
      <c r="C3264" s="138" t="s">
        <v>4210</v>
      </c>
      <c r="D3264" s="138"/>
      <c r="E3264" s="2"/>
      <c r="F3264" s="2" t="s">
        <v>422</v>
      </c>
      <c r="G3264" s="2" t="s">
        <v>4378</v>
      </c>
      <c r="H3264" s="2"/>
      <c r="I3264" s="139" t="s">
        <v>252</v>
      </c>
      <c r="J3264" s="139" t="s">
        <v>253</v>
      </c>
      <c r="K3264" s="139" t="s">
        <v>4571</v>
      </c>
      <c r="L3264" s="139" t="s">
        <v>298</v>
      </c>
      <c r="M3264" s="140" t="s">
        <v>8160</v>
      </c>
      <c r="N3264" s="141">
        <v>31.35</v>
      </c>
      <c r="O3264" s="142">
        <f t="shared" si="255"/>
        <v>200</v>
      </c>
      <c r="P3264" s="2">
        <v>200</v>
      </c>
      <c r="Q3264" s="2"/>
      <c r="R3264" s="143" t="e">
        <f t="shared" si="256"/>
        <v>#DIV/0!</v>
      </c>
      <c r="S3264" s="143">
        <f t="shared" si="257"/>
        <v>0</v>
      </c>
      <c r="T3264" s="144">
        <f>IF(P3264="nio",0,IF(P3264&gt;0,VLOOKUP(K3264,'3-Productie normen'!A:W,VLOOKUP(P3264,'3-Productie normen'!$B$37:$C$59,2,FALSE),FALSE)))/VLOOKUP(B3264,'2-Kosten per locatie'!$A$11:$C$31,3,FALSE)</f>
        <v>0</v>
      </c>
      <c r="U3264" s="144">
        <f t="shared" si="258"/>
        <v>0</v>
      </c>
      <c r="V3264" s="145" t="str">
        <f>VLOOKUP(K3264,'3-Productie normen'!A:AG,29,FALSE)</f>
        <v>V</v>
      </c>
      <c r="W3264" s="145"/>
      <c r="X3264" s="146"/>
      <c r="Y3264" s="147">
        <f t="shared" si="259"/>
        <v>6270</v>
      </c>
    </row>
    <row r="3265" spans="1:25" s="148" customFormat="1" ht="13.9" customHeight="1">
      <c r="A3265" s="137">
        <v>4119</v>
      </c>
      <c r="B3265" s="138" t="s">
        <v>4205</v>
      </c>
      <c r="C3265" s="138" t="s">
        <v>4210</v>
      </c>
      <c r="D3265" s="138"/>
      <c r="E3265" s="2"/>
      <c r="F3265" s="2" t="s">
        <v>422</v>
      </c>
      <c r="G3265" s="2" t="s">
        <v>4379</v>
      </c>
      <c r="H3265" s="2"/>
      <c r="I3265" s="139" t="s">
        <v>252</v>
      </c>
      <c r="J3265" s="139" t="s">
        <v>253</v>
      </c>
      <c r="K3265" s="139" t="s">
        <v>4571</v>
      </c>
      <c r="L3265" s="139" t="s">
        <v>298</v>
      </c>
      <c r="M3265" s="140" t="s">
        <v>8160</v>
      </c>
      <c r="N3265" s="141">
        <v>145.93</v>
      </c>
      <c r="O3265" s="142">
        <f t="shared" si="255"/>
        <v>200</v>
      </c>
      <c r="P3265" s="2">
        <v>200</v>
      </c>
      <c r="Q3265" s="2"/>
      <c r="R3265" s="143" t="e">
        <f t="shared" si="256"/>
        <v>#DIV/0!</v>
      </c>
      <c r="S3265" s="143">
        <f t="shared" si="257"/>
        <v>0</v>
      </c>
      <c r="T3265" s="144">
        <f>IF(P3265="nio",0,IF(P3265&gt;0,VLOOKUP(K3265,'3-Productie normen'!A:W,VLOOKUP(P3265,'3-Productie normen'!$B$37:$C$59,2,FALSE),FALSE)))/VLOOKUP(B3265,'2-Kosten per locatie'!$A$11:$C$31,3,FALSE)</f>
        <v>0</v>
      </c>
      <c r="U3265" s="144">
        <f t="shared" si="258"/>
        <v>0</v>
      </c>
      <c r="V3265" s="145" t="str">
        <f>VLOOKUP(K3265,'3-Productie normen'!A:AG,29,FALSE)</f>
        <v>V</v>
      </c>
      <c r="W3265" s="145"/>
      <c r="X3265" s="146"/>
      <c r="Y3265" s="147">
        <f t="shared" si="259"/>
        <v>29186</v>
      </c>
    </row>
    <row r="3266" spans="1:25" s="148" customFormat="1" ht="13.9" customHeight="1">
      <c r="A3266" s="137">
        <v>4120</v>
      </c>
      <c r="B3266" s="138" t="s">
        <v>4205</v>
      </c>
      <c r="C3266" s="138" t="s">
        <v>4210</v>
      </c>
      <c r="D3266" s="138"/>
      <c r="E3266" s="2"/>
      <c r="F3266" s="2" t="s">
        <v>422</v>
      </c>
      <c r="G3266" s="2" t="s">
        <v>4380</v>
      </c>
      <c r="H3266" s="2"/>
      <c r="I3266" s="139" t="s">
        <v>257</v>
      </c>
      <c r="J3266" s="139" t="s">
        <v>495</v>
      </c>
      <c r="K3266" s="139" t="s">
        <v>259</v>
      </c>
      <c r="L3266" s="139" t="s">
        <v>246</v>
      </c>
      <c r="M3266" s="140"/>
      <c r="N3266" s="141">
        <v>2.69</v>
      </c>
      <c r="O3266" s="142">
        <f t="shared" si="255"/>
        <v>0</v>
      </c>
      <c r="P3266" s="2" t="s">
        <v>477</v>
      </c>
      <c r="Q3266" s="2"/>
      <c r="R3266" s="143">
        <f t="shared" si="256"/>
        <v>0</v>
      </c>
      <c r="S3266" s="143">
        <f t="shared" si="257"/>
        <v>0</v>
      </c>
      <c r="T3266" s="144">
        <f>IF(P3266="nio",0,IF(P3266&gt;0,VLOOKUP(K3266,'3-Productie normen'!A:W,VLOOKUP(P3266,'3-Productie normen'!$B$37:$C$59,2,FALSE),FALSE)))/VLOOKUP(B3266,'2-Kosten per locatie'!$A$11:$C$31,3,FALSE)</f>
        <v>0</v>
      </c>
      <c r="U3266" s="144">
        <f t="shared" si="258"/>
        <v>0</v>
      </c>
      <c r="V3266" s="145">
        <f>VLOOKUP(K3266,'3-Productie normen'!A:AG,29,FALSE)</f>
        <v>0</v>
      </c>
      <c r="W3266" s="145"/>
      <c r="X3266" s="146"/>
      <c r="Y3266" s="147">
        <f t="shared" si="259"/>
        <v>0</v>
      </c>
    </row>
    <row r="3267" spans="1:25" s="148" customFormat="1" ht="13.9" customHeight="1">
      <c r="A3267" s="137">
        <v>4121</v>
      </c>
      <c r="B3267" s="138" t="s">
        <v>4205</v>
      </c>
      <c r="C3267" s="138" t="s">
        <v>4210</v>
      </c>
      <c r="D3267" s="138"/>
      <c r="E3267" s="2"/>
      <c r="F3267" s="2" t="s">
        <v>422</v>
      </c>
      <c r="G3267" s="2" t="s">
        <v>4381</v>
      </c>
      <c r="H3267" s="2"/>
      <c r="I3267" s="139" t="s">
        <v>257</v>
      </c>
      <c r="J3267" s="139" t="s">
        <v>495</v>
      </c>
      <c r="K3267" s="139" t="s">
        <v>259</v>
      </c>
      <c r="L3267" s="139" t="s">
        <v>246</v>
      </c>
      <c r="M3267" s="140"/>
      <c r="N3267" s="141">
        <v>2.69</v>
      </c>
      <c r="O3267" s="142">
        <f t="shared" si="255"/>
        <v>0</v>
      </c>
      <c r="P3267" s="2" t="s">
        <v>477</v>
      </c>
      <c r="Q3267" s="2"/>
      <c r="R3267" s="143">
        <f t="shared" si="256"/>
        <v>0</v>
      </c>
      <c r="S3267" s="143">
        <f t="shared" si="257"/>
        <v>0</v>
      </c>
      <c r="T3267" s="144">
        <f>IF(P3267="nio",0,IF(P3267&gt;0,VLOOKUP(K3267,'3-Productie normen'!A:W,VLOOKUP(P3267,'3-Productie normen'!$B$37:$C$59,2,FALSE),FALSE)))/VLOOKUP(B3267,'2-Kosten per locatie'!$A$11:$C$31,3,FALSE)</f>
        <v>0</v>
      </c>
      <c r="U3267" s="144">
        <f t="shared" si="258"/>
        <v>0</v>
      </c>
      <c r="V3267" s="145">
        <f>VLOOKUP(K3267,'3-Productie normen'!A:AG,29,FALSE)</f>
        <v>0</v>
      </c>
      <c r="W3267" s="145"/>
      <c r="X3267" s="146"/>
      <c r="Y3267" s="147">
        <f t="shared" si="259"/>
        <v>0</v>
      </c>
    </row>
    <row r="3268" spans="1:25" s="148" customFormat="1" ht="13.9" customHeight="1">
      <c r="A3268" s="137">
        <v>4122</v>
      </c>
      <c r="B3268" s="138" t="s">
        <v>4205</v>
      </c>
      <c r="C3268" s="138" t="s">
        <v>4210</v>
      </c>
      <c r="D3268" s="138"/>
      <c r="E3268" s="2"/>
      <c r="F3268" s="2" t="s">
        <v>422</v>
      </c>
      <c r="G3268" s="2" t="s">
        <v>4382</v>
      </c>
      <c r="H3268" s="2"/>
      <c r="I3268" s="139" t="s">
        <v>46</v>
      </c>
      <c r="J3268" s="139" t="s">
        <v>313</v>
      </c>
      <c r="K3268" s="139" t="s">
        <v>259</v>
      </c>
      <c r="L3268" s="139" t="s">
        <v>1500</v>
      </c>
      <c r="M3268" s="140"/>
      <c r="N3268" s="141">
        <v>2.0699999999999998</v>
      </c>
      <c r="O3268" s="142">
        <f t="shared" si="255"/>
        <v>0</v>
      </c>
      <c r="P3268" s="2" t="s">
        <v>477</v>
      </c>
      <c r="Q3268" s="2"/>
      <c r="R3268" s="143">
        <f t="shared" si="256"/>
        <v>0</v>
      </c>
      <c r="S3268" s="143">
        <f t="shared" si="257"/>
        <v>0</v>
      </c>
      <c r="T3268" s="144">
        <f>IF(P3268="nio",0,IF(P3268&gt;0,VLOOKUP(K3268,'3-Productie normen'!A:W,VLOOKUP(P3268,'3-Productie normen'!$B$37:$C$59,2,FALSE),FALSE)))/VLOOKUP(B3268,'2-Kosten per locatie'!$A$11:$C$31,3,FALSE)</f>
        <v>0</v>
      </c>
      <c r="U3268" s="144">
        <f t="shared" si="258"/>
        <v>0</v>
      </c>
      <c r="V3268" s="145">
        <f>VLOOKUP(K3268,'3-Productie normen'!A:AG,29,FALSE)</f>
        <v>0</v>
      </c>
      <c r="W3268" s="145"/>
      <c r="X3268" s="146"/>
      <c r="Y3268" s="147">
        <f t="shared" si="259"/>
        <v>0</v>
      </c>
    </row>
    <row r="3269" spans="1:25" s="148" customFormat="1" ht="13.9" customHeight="1">
      <c r="A3269" s="137">
        <v>4123</v>
      </c>
      <c r="B3269" s="138" t="s">
        <v>4205</v>
      </c>
      <c r="C3269" s="138" t="s">
        <v>4210</v>
      </c>
      <c r="D3269" s="138"/>
      <c r="E3269" s="2"/>
      <c r="F3269" s="2" t="s">
        <v>422</v>
      </c>
      <c r="G3269" s="2" t="s">
        <v>4383</v>
      </c>
      <c r="H3269" s="2"/>
      <c r="I3269" s="139" t="s">
        <v>257</v>
      </c>
      <c r="J3269" s="139" t="s">
        <v>318</v>
      </c>
      <c r="K3269" s="139" t="s">
        <v>259</v>
      </c>
      <c r="L3269" s="139" t="s">
        <v>246</v>
      </c>
      <c r="M3269" s="140"/>
      <c r="N3269" s="141">
        <v>0.69</v>
      </c>
      <c r="O3269" s="142">
        <f t="shared" si="255"/>
        <v>0</v>
      </c>
      <c r="P3269" s="2" t="s">
        <v>477</v>
      </c>
      <c r="Q3269" s="2"/>
      <c r="R3269" s="143">
        <f t="shared" si="256"/>
        <v>0</v>
      </c>
      <c r="S3269" s="143">
        <f t="shared" si="257"/>
        <v>0</v>
      </c>
      <c r="T3269" s="144">
        <f>IF(P3269="nio",0,IF(P3269&gt;0,VLOOKUP(K3269,'3-Productie normen'!A:W,VLOOKUP(P3269,'3-Productie normen'!$B$37:$C$59,2,FALSE),FALSE)))/VLOOKUP(B3269,'2-Kosten per locatie'!$A$11:$C$31,3,FALSE)</f>
        <v>0</v>
      </c>
      <c r="U3269" s="144">
        <f t="shared" si="258"/>
        <v>0</v>
      </c>
      <c r="V3269" s="145">
        <f>VLOOKUP(K3269,'3-Productie normen'!A:AG,29,FALSE)</f>
        <v>0</v>
      </c>
      <c r="W3269" s="145"/>
      <c r="X3269" s="146"/>
      <c r="Y3269" s="147">
        <f t="shared" si="259"/>
        <v>0</v>
      </c>
    </row>
    <row r="3270" spans="1:25" s="148" customFormat="1" ht="13.9" customHeight="1">
      <c r="A3270" s="137">
        <v>4124</v>
      </c>
      <c r="B3270" s="138" t="s">
        <v>4205</v>
      </c>
      <c r="C3270" s="138" t="s">
        <v>4210</v>
      </c>
      <c r="D3270" s="138"/>
      <c r="E3270" s="2"/>
      <c r="F3270" s="2" t="s">
        <v>422</v>
      </c>
      <c r="G3270" s="2" t="s">
        <v>4384</v>
      </c>
      <c r="H3270" s="2"/>
      <c r="I3270" s="139" t="s">
        <v>257</v>
      </c>
      <c r="J3270" s="139" t="s">
        <v>318</v>
      </c>
      <c r="K3270" s="139" t="s">
        <v>259</v>
      </c>
      <c r="L3270" s="139" t="s">
        <v>246</v>
      </c>
      <c r="M3270" s="140"/>
      <c r="N3270" s="141">
        <v>0.5</v>
      </c>
      <c r="O3270" s="142">
        <f t="shared" si="255"/>
        <v>0</v>
      </c>
      <c r="P3270" s="2" t="s">
        <v>477</v>
      </c>
      <c r="Q3270" s="2"/>
      <c r="R3270" s="143">
        <f t="shared" si="256"/>
        <v>0</v>
      </c>
      <c r="S3270" s="143">
        <f t="shared" si="257"/>
        <v>0</v>
      </c>
      <c r="T3270" s="144">
        <f>IF(P3270="nio",0,IF(P3270&gt;0,VLOOKUP(K3270,'3-Productie normen'!A:W,VLOOKUP(P3270,'3-Productie normen'!$B$37:$C$59,2,FALSE),FALSE)))/VLOOKUP(B3270,'2-Kosten per locatie'!$A$11:$C$31,3,FALSE)</f>
        <v>0</v>
      </c>
      <c r="U3270" s="144">
        <f t="shared" si="258"/>
        <v>0</v>
      </c>
      <c r="V3270" s="145">
        <f>VLOOKUP(K3270,'3-Productie normen'!A:AG,29,FALSE)</f>
        <v>0</v>
      </c>
      <c r="W3270" s="145"/>
      <c r="X3270" s="146"/>
      <c r="Y3270" s="147">
        <f t="shared" si="259"/>
        <v>0</v>
      </c>
    </row>
    <row r="3271" spans="1:25" s="148" customFormat="1" ht="13.9" customHeight="1">
      <c r="A3271" s="137">
        <v>4125</v>
      </c>
      <c r="B3271" s="138" t="s">
        <v>4205</v>
      </c>
      <c r="C3271" s="138" t="s">
        <v>4210</v>
      </c>
      <c r="D3271" s="138"/>
      <c r="E3271" s="2"/>
      <c r="F3271" s="2" t="s">
        <v>422</v>
      </c>
      <c r="G3271" s="2" t="s">
        <v>4385</v>
      </c>
      <c r="H3271" s="2"/>
      <c r="I3271" s="139" t="s">
        <v>257</v>
      </c>
      <c r="J3271" s="139" t="s">
        <v>318</v>
      </c>
      <c r="K3271" s="139" t="s">
        <v>259</v>
      </c>
      <c r="L3271" s="139" t="s">
        <v>246</v>
      </c>
      <c r="M3271" s="140"/>
      <c r="N3271" s="141">
        <v>6.24</v>
      </c>
      <c r="O3271" s="142">
        <f t="shared" si="255"/>
        <v>0</v>
      </c>
      <c r="P3271" s="2" t="s">
        <v>477</v>
      </c>
      <c r="Q3271" s="2"/>
      <c r="R3271" s="143">
        <f t="shared" si="256"/>
        <v>0</v>
      </c>
      <c r="S3271" s="143">
        <f t="shared" si="257"/>
        <v>0</v>
      </c>
      <c r="T3271" s="144">
        <f>IF(P3271="nio",0,IF(P3271&gt;0,VLOOKUP(K3271,'3-Productie normen'!A:W,VLOOKUP(P3271,'3-Productie normen'!$B$37:$C$59,2,FALSE),FALSE)))/VLOOKUP(B3271,'2-Kosten per locatie'!$A$11:$C$31,3,FALSE)</f>
        <v>0</v>
      </c>
      <c r="U3271" s="144">
        <f t="shared" si="258"/>
        <v>0</v>
      </c>
      <c r="V3271" s="145">
        <f>VLOOKUP(K3271,'3-Productie normen'!A:AG,29,FALSE)</f>
        <v>0</v>
      </c>
      <c r="W3271" s="145"/>
      <c r="X3271" s="146"/>
      <c r="Y3271" s="147">
        <f t="shared" si="259"/>
        <v>0</v>
      </c>
    </row>
    <row r="3272" spans="1:25" s="148" customFormat="1" ht="13.9" customHeight="1">
      <c r="A3272" s="137">
        <v>4126</v>
      </c>
      <c r="B3272" s="138" t="s">
        <v>4205</v>
      </c>
      <c r="C3272" s="138" t="s">
        <v>4210</v>
      </c>
      <c r="D3272" s="138"/>
      <c r="E3272" s="2"/>
      <c r="F3272" s="2" t="s">
        <v>422</v>
      </c>
      <c r="G3272" s="2" t="s">
        <v>4386</v>
      </c>
      <c r="H3272" s="2"/>
      <c r="I3272" s="139" t="s">
        <v>257</v>
      </c>
      <c r="J3272" s="139" t="s">
        <v>318</v>
      </c>
      <c r="K3272" s="139" t="s">
        <v>259</v>
      </c>
      <c r="L3272" s="139" t="s">
        <v>246</v>
      </c>
      <c r="M3272" s="140"/>
      <c r="N3272" s="141">
        <v>1.97</v>
      </c>
      <c r="O3272" s="142">
        <f t="shared" si="255"/>
        <v>0</v>
      </c>
      <c r="P3272" s="2" t="s">
        <v>477</v>
      </c>
      <c r="Q3272" s="2"/>
      <c r="R3272" s="143">
        <f t="shared" si="256"/>
        <v>0</v>
      </c>
      <c r="S3272" s="143">
        <f t="shared" si="257"/>
        <v>0</v>
      </c>
      <c r="T3272" s="144">
        <f>IF(P3272="nio",0,IF(P3272&gt;0,VLOOKUP(K3272,'3-Productie normen'!A:W,VLOOKUP(P3272,'3-Productie normen'!$B$37:$C$59,2,FALSE),FALSE)))/VLOOKUP(B3272,'2-Kosten per locatie'!$A$11:$C$31,3,FALSE)</f>
        <v>0</v>
      </c>
      <c r="U3272" s="144">
        <f t="shared" si="258"/>
        <v>0</v>
      </c>
      <c r="V3272" s="145">
        <f>VLOOKUP(K3272,'3-Productie normen'!A:AG,29,FALSE)</f>
        <v>0</v>
      </c>
      <c r="W3272" s="145"/>
      <c r="X3272" s="146"/>
      <c r="Y3272" s="147">
        <f t="shared" si="259"/>
        <v>0</v>
      </c>
    </row>
    <row r="3273" spans="1:25" s="148" customFormat="1" ht="13.9" customHeight="1">
      <c r="A3273" s="137">
        <v>4127</v>
      </c>
      <c r="B3273" s="138" t="s">
        <v>4205</v>
      </c>
      <c r="C3273" s="138" t="s">
        <v>4210</v>
      </c>
      <c r="D3273" s="138"/>
      <c r="E3273" s="2"/>
      <c r="F3273" s="2" t="s">
        <v>422</v>
      </c>
      <c r="G3273" s="2" t="s">
        <v>4387</v>
      </c>
      <c r="H3273" s="2"/>
      <c r="I3273" s="139" t="s">
        <v>257</v>
      </c>
      <c r="J3273" s="139" t="s">
        <v>318</v>
      </c>
      <c r="K3273" s="139" t="s">
        <v>259</v>
      </c>
      <c r="L3273" s="139" t="s">
        <v>246</v>
      </c>
      <c r="M3273" s="140"/>
      <c r="N3273" s="141">
        <v>0.5</v>
      </c>
      <c r="O3273" s="142">
        <f t="shared" si="255"/>
        <v>0</v>
      </c>
      <c r="P3273" s="2" t="s">
        <v>477</v>
      </c>
      <c r="Q3273" s="2"/>
      <c r="R3273" s="143">
        <f t="shared" si="256"/>
        <v>0</v>
      </c>
      <c r="S3273" s="143">
        <f t="shared" si="257"/>
        <v>0</v>
      </c>
      <c r="T3273" s="144">
        <f>IF(P3273="nio",0,IF(P3273&gt;0,VLOOKUP(K3273,'3-Productie normen'!A:W,VLOOKUP(P3273,'3-Productie normen'!$B$37:$C$59,2,FALSE),FALSE)))/VLOOKUP(B3273,'2-Kosten per locatie'!$A$11:$C$31,3,FALSE)</f>
        <v>0</v>
      </c>
      <c r="U3273" s="144">
        <f t="shared" si="258"/>
        <v>0</v>
      </c>
      <c r="V3273" s="145">
        <f>VLOOKUP(K3273,'3-Productie normen'!A:AG,29,FALSE)</f>
        <v>0</v>
      </c>
      <c r="W3273" s="145"/>
      <c r="X3273" s="146"/>
      <c r="Y3273" s="147">
        <f t="shared" si="259"/>
        <v>0</v>
      </c>
    </row>
    <row r="3274" spans="1:25" s="148" customFormat="1" ht="13.9" customHeight="1">
      <c r="A3274" s="137">
        <v>4128</v>
      </c>
      <c r="B3274" s="138" t="s">
        <v>4205</v>
      </c>
      <c r="C3274" s="138" t="s">
        <v>4210</v>
      </c>
      <c r="D3274" s="138"/>
      <c r="E3274" s="2"/>
      <c r="F3274" s="2" t="s">
        <v>422</v>
      </c>
      <c r="G3274" s="2" t="s">
        <v>4388</v>
      </c>
      <c r="H3274" s="2"/>
      <c r="I3274" s="139" t="s">
        <v>257</v>
      </c>
      <c r="J3274" s="139" t="s">
        <v>318</v>
      </c>
      <c r="K3274" s="139" t="s">
        <v>259</v>
      </c>
      <c r="L3274" s="139" t="s">
        <v>246</v>
      </c>
      <c r="M3274" s="140"/>
      <c r="N3274" s="141">
        <v>0.69</v>
      </c>
      <c r="O3274" s="142">
        <f t="shared" si="255"/>
        <v>0</v>
      </c>
      <c r="P3274" s="2" t="s">
        <v>477</v>
      </c>
      <c r="Q3274" s="2"/>
      <c r="R3274" s="143">
        <f t="shared" si="256"/>
        <v>0</v>
      </c>
      <c r="S3274" s="143">
        <f t="shared" si="257"/>
        <v>0</v>
      </c>
      <c r="T3274" s="144">
        <f>IF(P3274="nio",0,IF(P3274&gt;0,VLOOKUP(K3274,'3-Productie normen'!A:W,VLOOKUP(P3274,'3-Productie normen'!$B$37:$C$59,2,FALSE),FALSE)))/VLOOKUP(B3274,'2-Kosten per locatie'!$A$11:$C$31,3,FALSE)</f>
        <v>0</v>
      </c>
      <c r="U3274" s="144">
        <f t="shared" si="258"/>
        <v>0</v>
      </c>
      <c r="V3274" s="145">
        <f>VLOOKUP(K3274,'3-Productie normen'!A:AG,29,FALSE)</f>
        <v>0</v>
      </c>
      <c r="W3274" s="145"/>
      <c r="X3274" s="146"/>
      <c r="Y3274" s="147">
        <f t="shared" si="259"/>
        <v>0</v>
      </c>
    </row>
    <row r="3275" spans="1:25" s="148" customFormat="1" ht="13.9" customHeight="1">
      <c r="A3275" s="137">
        <v>4129</v>
      </c>
      <c r="B3275" s="138" t="s">
        <v>4205</v>
      </c>
      <c r="C3275" s="138" t="s">
        <v>4210</v>
      </c>
      <c r="D3275" s="138"/>
      <c r="E3275" s="2"/>
      <c r="F3275" s="2" t="s">
        <v>422</v>
      </c>
      <c r="G3275" s="2" t="s">
        <v>4389</v>
      </c>
      <c r="H3275" s="2" t="s">
        <v>3097</v>
      </c>
      <c r="I3275" s="139" t="s">
        <v>46</v>
      </c>
      <c r="J3275" s="139" t="s">
        <v>2120</v>
      </c>
      <c r="K3275" s="139" t="s">
        <v>321</v>
      </c>
      <c r="L3275" s="139" t="s">
        <v>1500</v>
      </c>
      <c r="M3275" s="140"/>
      <c r="N3275" s="141">
        <v>10.1</v>
      </c>
      <c r="O3275" s="142">
        <f t="shared" si="255"/>
        <v>200</v>
      </c>
      <c r="P3275" s="2">
        <v>200</v>
      </c>
      <c r="Q3275" s="2"/>
      <c r="R3275" s="143" t="e">
        <f t="shared" si="256"/>
        <v>#DIV/0!</v>
      </c>
      <c r="S3275" s="143">
        <f t="shared" si="257"/>
        <v>0</v>
      </c>
      <c r="T3275" s="144">
        <f>IF(P3275="nio",0,IF(P3275&gt;0,VLOOKUP(K3275,'3-Productie normen'!A:W,VLOOKUP(P3275,'3-Productie normen'!$B$37:$C$59,2,FALSE),FALSE)))/VLOOKUP(B3275,'2-Kosten per locatie'!$A$11:$C$31,3,FALSE)</f>
        <v>0</v>
      </c>
      <c r="U3275" s="144">
        <f t="shared" si="258"/>
        <v>0</v>
      </c>
      <c r="V3275" s="145" t="str">
        <f>VLOOKUP(K3275,'3-Productie normen'!A:AG,29,FALSE)</f>
        <v>S</v>
      </c>
      <c r="W3275" s="145"/>
      <c r="X3275" s="146"/>
      <c r="Y3275" s="147">
        <f t="shared" si="259"/>
        <v>2020</v>
      </c>
    </row>
    <row r="3276" spans="1:25" s="148" customFormat="1" ht="13.9" customHeight="1">
      <c r="A3276" s="137">
        <v>4130</v>
      </c>
      <c r="B3276" s="138" t="s">
        <v>4205</v>
      </c>
      <c r="C3276" s="138" t="s">
        <v>4210</v>
      </c>
      <c r="D3276" s="138"/>
      <c r="E3276" s="2"/>
      <c r="F3276" s="2" t="s">
        <v>422</v>
      </c>
      <c r="G3276" s="2" t="s">
        <v>4390</v>
      </c>
      <c r="H3276" s="2"/>
      <c r="I3276" s="139" t="s">
        <v>46</v>
      </c>
      <c r="J3276" s="139" t="s">
        <v>323</v>
      </c>
      <c r="K3276" s="139" t="s">
        <v>321</v>
      </c>
      <c r="L3276" s="139" t="s">
        <v>1500</v>
      </c>
      <c r="M3276" s="140"/>
      <c r="N3276" s="141">
        <v>1.05</v>
      </c>
      <c r="O3276" s="142">
        <f t="shared" si="255"/>
        <v>200</v>
      </c>
      <c r="P3276" s="2">
        <v>200</v>
      </c>
      <c r="Q3276" s="2"/>
      <c r="R3276" s="143" t="e">
        <f t="shared" si="256"/>
        <v>#DIV/0!</v>
      </c>
      <c r="S3276" s="143">
        <f t="shared" si="257"/>
        <v>0</v>
      </c>
      <c r="T3276" s="144">
        <f>IF(P3276="nio",0,IF(P3276&gt;0,VLOOKUP(K3276,'3-Productie normen'!A:W,VLOOKUP(P3276,'3-Productie normen'!$B$37:$C$59,2,FALSE),FALSE)))/VLOOKUP(B3276,'2-Kosten per locatie'!$A$11:$C$31,3,FALSE)</f>
        <v>0</v>
      </c>
      <c r="U3276" s="144">
        <f t="shared" si="258"/>
        <v>0</v>
      </c>
      <c r="V3276" s="145" t="str">
        <f>VLOOKUP(K3276,'3-Productie normen'!A:AG,29,FALSE)</f>
        <v>S</v>
      </c>
      <c r="W3276" s="145"/>
      <c r="X3276" s="146"/>
      <c r="Y3276" s="147">
        <f t="shared" si="259"/>
        <v>210</v>
      </c>
    </row>
    <row r="3277" spans="1:25" s="148" customFormat="1" ht="13.9" customHeight="1">
      <c r="A3277" s="137">
        <v>4131</v>
      </c>
      <c r="B3277" s="138" t="s">
        <v>4205</v>
      </c>
      <c r="C3277" s="138" t="s">
        <v>4210</v>
      </c>
      <c r="D3277" s="138"/>
      <c r="E3277" s="2"/>
      <c r="F3277" s="2" t="s">
        <v>422</v>
      </c>
      <c r="G3277" s="2" t="s">
        <v>4391</v>
      </c>
      <c r="H3277" s="2"/>
      <c r="I3277" s="139" t="s">
        <v>46</v>
      </c>
      <c r="J3277" s="139" t="s">
        <v>323</v>
      </c>
      <c r="K3277" s="139" t="s">
        <v>321</v>
      </c>
      <c r="L3277" s="139" t="s">
        <v>1500</v>
      </c>
      <c r="M3277" s="140"/>
      <c r="N3277" s="141">
        <v>1.05</v>
      </c>
      <c r="O3277" s="142">
        <f t="shared" si="255"/>
        <v>200</v>
      </c>
      <c r="P3277" s="2">
        <v>200</v>
      </c>
      <c r="Q3277" s="2"/>
      <c r="R3277" s="143" t="e">
        <f t="shared" si="256"/>
        <v>#DIV/0!</v>
      </c>
      <c r="S3277" s="143">
        <f t="shared" si="257"/>
        <v>0</v>
      </c>
      <c r="T3277" s="144">
        <f>IF(P3277="nio",0,IF(P3277&gt;0,VLOOKUP(K3277,'3-Productie normen'!A:W,VLOOKUP(P3277,'3-Productie normen'!$B$37:$C$59,2,FALSE),FALSE)))/VLOOKUP(B3277,'2-Kosten per locatie'!$A$11:$C$31,3,FALSE)</f>
        <v>0</v>
      </c>
      <c r="U3277" s="144">
        <f t="shared" si="258"/>
        <v>0</v>
      </c>
      <c r="V3277" s="145" t="str">
        <f>VLOOKUP(K3277,'3-Productie normen'!A:AG,29,FALSE)</f>
        <v>S</v>
      </c>
      <c r="W3277" s="145"/>
      <c r="X3277" s="146"/>
      <c r="Y3277" s="147">
        <f t="shared" si="259"/>
        <v>210</v>
      </c>
    </row>
    <row r="3278" spans="1:25" s="148" customFormat="1" ht="13.9" customHeight="1">
      <c r="A3278" s="137">
        <v>4132</v>
      </c>
      <c r="B3278" s="138" t="s">
        <v>4205</v>
      </c>
      <c r="C3278" s="138" t="s">
        <v>4210</v>
      </c>
      <c r="D3278" s="138"/>
      <c r="E3278" s="2"/>
      <c r="F3278" s="2" t="s">
        <v>422</v>
      </c>
      <c r="G3278" s="2" t="s">
        <v>4392</v>
      </c>
      <c r="H3278" s="2"/>
      <c r="I3278" s="139" t="s">
        <v>46</v>
      </c>
      <c r="J3278" s="139" t="s">
        <v>2120</v>
      </c>
      <c r="K3278" s="139" t="s">
        <v>321</v>
      </c>
      <c r="L3278" s="139" t="s">
        <v>1500</v>
      </c>
      <c r="M3278" s="140"/>
      <c r="N3278" s="141">
        <v>7.48</v>
      </c>
      <c r="O3278" s="142">
        <f t="shared" si="255"/>
        <v>200</v>
      </c>
      <c r="P3278" s="2">
        <v>200</v>
      </c>
      <c r="Q3278" s="2"/>
      <c r="R3278" s="143" t="e">
        <f t="shared" si="256"/>
        <v>#DIV/0!</v>
      </c>
      <c r="S3278" s="143">
        <f t="shared" si="257"/>
        <v>0</v>
      </c>
      <c r="T3278" s="144">
        <f>IF(P3278="nio",0,IF(P3278&gt;0,VLOOKUP(K3278,'3-Productie normen'!A:W,VLOOKUP(P3278,'3-Productie normen'!$B$37:$C$59,2,FALSE),FALSE)))/VLOOKUP(B3278,'2-Kosten per locatie'!$A$11:$C$31,3,FALSE)</f>
        <v>0</v>
      </c>
      <c r="U3278" s="144">
        <f t="shared" si="258"/>
        <v>0</v>
      </c>
      <c r="V3278" s="145" t="str">
        <f>VLOOKUP(K3278,'3-Productie normen'!A:AG,29,FALSE)</f>
        <v>S</v>
      </c>
      <c r="W3278" s="145"/>
      <c r="X3278" s="146"/>
      <c r="Y3278" s="147">
        <f t="shared" si="259"/>
        <v>1496</v>
      </c>
    </row>
    <row r="3279" spans="1:25" s="148" customFormat="1" ht="13.9" customHeight="1">
      <c r="A3279" s="137">
        <v>4133</v>
      </c>
      <c r="B3279" s="138" t="s">
        <v>4205</v>
      </c>
      <c r="C3279" s="138" t="s">
        <v>4210</v>
      </c>
      <c r="D3279" s="138"/>
      <c r="E3279" s="2"/>
      <c r="F3279" s="2" t="s">
        <v>422</v>
      </c>
      <c r="G3279" s="2" t="s">
        <v>4393</v>
      </c>
      <c r="H3279" s="2"/>
      <c r="I3279" s="139" t="s">
        <v>46</v>
      </c>
      <c r="J3279" s="139" t="s">
        <v>323</v>
      </c>
      <c r="K3279" s="139" t="s">
        <v>321</v>
      </c>
      <c r="L3279" s="139" t="s">
        <v>1500</v>
      </c>
      <c r="M3279" s="140"/>
      <c r="N3279" s="141">
        <v>0.99</v>
      </c>
      <c r="O3279" s="142">
        <f t="shared" si="255"/>
        <v>200</v>
      </c>
      <c r="P3279" s="2">
        <v>200</v>
      </c>
      <c r="Q3279" s="2"/>
      <c r="R3279" s="143" t="e">
        <f t="shared" si="256"/>
        <v>#DIV/0!</v>
      </c>
      <c r="S3279" s="143">
        <f t="shared" si="257"/>
        <v>0</v>
      </c>
      <c r="T3279" s="144">
        <f>IF(P3279="nio",0,IF(P3279&gt;0,VLOOKUP(K3279,'3-Productie normen'!A:W,VLOOKUP(P3279,'3-Productie normen'!$B$37:$C$59,2,FALSE),FALSE)))/VLOOKUP(B3279,'2-Kosten per locatie'!$A$11:$C$31,3,FALSE)</f>
        <v>0</v>
      </c>
      <c r="U3279" s="144">
        <f t="shared" si="258"/>
        <v>0</v>
      </c>
      <c r="V3279" s="145" t="str">
        <f>VLOOKUP(K3279,'3-Productie normen'!A:AG,29,FALSE)</f>
        <v>S</v>
      </c>
      <c r="W3279" s="145"/>
      <c r="X3279" s="146"/>
      <c r="Y3279" s="147">
        <f t="shared" si="259"/>
        <v>198</v>
      </c>
    </row>
    <row r="3280" spans="1:25" s="148" customFormat="1" ht="13.9" customHeight="1">
      <c r="A3280" s="137">
        <v>4134</v>
      </c>
      <c r="B3280" s="138" t="s">
        <v>4205</v>
      </c>
      <c r="C3280" s="138" t="s">
        <v>4210</v>
      </c>
      <c r="D3280" s="138"/>
      <c r="E3280" s="2"/>
      <c r="F3280" s="2" t="s">
        <v>422</v>
      </c>
      <c r="G3280" s="2" t="s">
        <v>4394</v>
      </c>
      <c r="H3280" s="2"/>
      <c r="I3280" s="139" t="s">
        <v>46</v>
      </c>
      <c r="J3280" s="139" t="s">
        <v>323</v>
      </c>
      <c r="K3280" s="139" t="s">
        <v>321</v>
      </c>
      <c r="L3280" s="139" t="s">
        <v>1500</v>
      </c>
      <c r="M3280" s="140"/>
      <c r="N3280" s="141">
        <v>1.05</v>
      </c>
      <c r="O3280" s="142">
        <f t="shared" si="255"/>
        <v>200</v>
      </c>
      <c r="P3280" s="2">
        <v>200</v>
      </c>
      <c r="Q3280" s="2"/>
      <c r="R3280" s="143" t="e">
        <f t="shared" si="256"/>
        <v>#DIV/0!</v>
      </c>
      <c r="S3280" s="143">
        <f t="shared" si="257"/>
        <v>0</v>
      </c>
      <c r="T3280" s="144">
        <f>IF(P3280="nio",0,IF(P3280&gt;0,VLOOKUP(K3280,'3-Productie normen'!A:W,VLOOKUP(P3280,'3-Productie normen'!$B$37:$C$59,2,FALSE),FALSE)))/VLOOKUP(B3280,'2-Kosten per locatie'!$A$11:$C$31,3,FALSE)</f>
        <v>0</v>
      </c>
      <c r="U3280" s="144">
        <f t="shared" si="258"/>
        <v>0</v>
      </c>
      <c r="V3280" s="145" t="str">
        <f>VLOOKUP(K3280,'3-Productie normen'!A:AG,29,FALSE)</f>
        <v>S</v>
      </c>
      <c r="W3280" s="145"/>
      <c r="X3280" s="146"/>
      <c r="Y3280" s="147">
        <f t="shared" si="259"/>
        <v>210</v>
      </c>
    </row>
    <row r="3281" spans="1:25" s="148" customFormat="1" ht="13.9" customHeight="1">
      <c r="A3281" s="137">
        <v>4135</v>
      </c>
      <c r="B3281" s="138" t="s">
        <v>4205</v>
      </c>
      <c r="C3281" s="138" t="s">
        <v>4210</v>
      </c>
      <c r="D3281" s="138"/>
      <c r="E3281" s="2"/>
      <c r="F3281" s="2" t="s">
        <v>422</v>
      </c>
      <c r="G3281" s="2" t="s">
        <v>4395</v>
      </c>
      <c r="H3281" s="2"/>
      <c r="I3281" s="139" t="s">
        <v>46</v>
      </c>
      <c r="J3281" s="139" t="s">
        <v>323</v>
      </c>
      <c r="K3281" s="139" t="s">
        <v>321</v>
      </c>
      <c r="L3281" s="139" t="s">
        <v>1500</v>
      </c>
      <c r="M3281" s="140"/>
      <c r="N3281" s="141">
        <v>1.05</v>
      </c>
      <c r="O3281" s="142">
        <f t="shared" si="255"/>
        <v>200</v>
      </c>
      <c r="P3281" s="2">
        <v>200</v>
      </c>
      <c r="Q3281" s="2"/>
      <c r="R3281" s="143" t="e">
        <f t="shared" si="256"/>
        <v>#DIV/0!</v>
      </c>
      <c r="S3281" s="143">
        <f t="shared" si="257"/>
        <v>0</v>
      </c>
      <c r="T3281" s="144">
        <f>IF(P3281="nio",0,IF(P3281&gt;0,VLOOKUP(K3281,'3-Productie normen'!A:W,VLOOKUP(P3281,'3-Productie normen'!$B$37:$C$59,2,FALSE),FALSE)))/VLOOKUP(B3281,'2-Kosten per locatie'!$A$11:$C$31,3,FALSE)</f>
        <v>0</v>
      </c>
      <c r="U3281" s="144">
        <f t="shared" si="258"/>
        <v>0</v>
      </c>
      <c r="V3281" s="145" t="str">
        <f>VLOOKUP(K3281,'3-Productie normen'!A:AG,29,FALSE)</f>
        <v>S</v>
      </c>
      <c r="W3281" s="145"/>
      <c r="X3281" s="146"/>
      <c r="Y3281" s="147">
        <f t="shared" si="259"/>
        <v>210</v>
      </c>
    </row>
    <row r="3282" spans="1:25" s="148" customFormat="1" ht="13.9" customHeight="1">
      <c r="A3282" s="137">
        <v>4136</v>
      </c>
      <c r="B3282" s="138" t="s">
        <v>4205</v>
      </c>
      <c r="C3282" s="138" t="s">
        <v>4210</v>
      </c>
      <c r="D3282" s="138"/>
      <c r="E3282" s="2"/>
      <c r="F3282" s="2" t="s">
        <v>422</v>
      </c>
      <c r="G3282" s="2" t="s">
        <v>4396</v>
      </c>
      <c r="H3282" s="2"/>
      <c r="I3282" s="139" t="s">
        <v>46</v>
      </c>
      <c r="J3282" s="139" t="s">
        <v>323</v>
      </c>
      <c r="K3282" s="139" t="s">
        <v>321</v>
      </c>
      <c r="L3282" s="139" t="s">
        <v>1500</v>
      </c>
      <c r="M3282" s="140"/>
      <c r="N3282" s="141">
        <v>1.05</v>
      </c>
      <c r="O3282" s="142">
        <f t="shared" si="255"/>
        <v>200</v>
      </c>
      <c r="P3282" s="2">
        <v>200</v>
      </c>
      <c r="Q3282" s="2"/>
      <c r="R3282" s="143" t="e">
        <f t="shared" si="256"/>
        <v>#DIV/0!</v>
      </c>
      <c r="S3282" s="143">
        <f t="shared" si="257"/>
        <v>0</v>
      </c>
      <c r="T3282" s="144">
        <f>IF(P3282="nio",0,IF(P3282&gt;0,VLOOKUP(K3282,'3-Productie normen'!A:W,VLOOKUP(P3282,'3-Productie normen'!$B$37:$C$59,2,FALSE),FALSE)))/VLOOKUP(B3282,'2-Kosten per locatie'!$A$11:$C$31,3,FALSE)</f>
        <v>0</v>
      </c>
      <c r="U3282" s="144">
        <f t="shared" si="258"/>
        <v>0</v>
      </c>
      <c r="V3282" s="145" t="str">
        <f>VLOOKUP(K3282,'3-Productie normen'!A:AG,29,FALSE)</f>
        <v>S</v>
      </c>
      <c r="W3282" s="145"/>
      <c r="X3282" s="146"/>
      <c r="Y3282" s="147">
        <f t="shared" si="259"/>
        <v>210</v>
      </c>
    </row>
    <row r="3283" spans="1:25" s="148" customFormat="1" ht="13.9" customHeight="1">
      <c r="A3283" s="137">
        <v>4137</v>
      </c>
      <c r="B3283" s="138" t="s">
        <v>4205</v>
      </c>
      <c r="C3283" s="138" t="s">
        <v>4210</v>
      </c>
      <c r="D3283" s="138"/>
      <c r="E3283" s="2"/>
      <c r="F3283" s="2" t="s">
        <v>422</v>
      </c>
      <c r="G3283" s="2" t="s">
        <v>4397</v>
      </c>
      <c r="H3283" s="2"/>
      <c r="I3283" s="139" t="s">
        <v>46</v>
      </c>
      <c r="J3283" s="139" t="s">
        <v>323</v>
      </c>
      <c r="K3283" s="139" t="s">
        <v>321</v>
      </c>
      <c r="L3283" s="139" t="s">
        <v>1500</v>
      </c>
      <c r="M3283" s="140"/>
      <c r="N3283" s="141">
        <v>1.05</v>
      </c>
      <c r="O3283" s="142">
        <f t="shared" si="255"/>
        <v>200</v>
      </c>
      <c r="P3283" s="2">
        <v>200</v>
      </c>
      <c r="Q3283" s="2"/>
      <c r="R3283" s="143" t="e">
        <f t="shared" si="256"/>
        <v>#DIV/0!</v>
      </c>
      <c r="S3283" s="143">
        <f t="shared" si="257"/>
        <v>0</v>
      </c>
      <c r="T3283" s="144">
        <f>IF(P3283="nio",0,IF(P3283&gt;0,VLOOKUP(K3283,'3-Productie normen'!A:W,VLOOKUP(P3283,'3-Productie normen'!$B$37:$C$59,2,FALSE),FALSE)))/VLOOKUP(B3283,'2-Kosten per locatie'!$A$11:$C$31,3,FALSE)</f>
        <v>0</v>
      </c>
      <c r="U3283" s="144">
        <f t="shared" si="258"/>
        <v>0</v>
      </c>
      <c r="V3283" s="145" t="str">
        <f>VLOOKUP(K3283,'3-Productie normen'!A:AG,29,FALSE)</f>
        <v>S</v>
      </c>
      <c r="W3283" s="145"/>
      <c r="X3283" s="146"/>
      <c r="Y3283" s="147">
        <f t="shared" si="259"/>
        <v>210</v>
      </c>
    </row>
    <row r="3284" spans="1:25" s="148" customFormat="1" ht="13.9" customHeight="1">
      <c r="A3284" s="137">
        <v>4138</v>
      </c>
      <c r="B3284" s="138" t="s">
        <v>4205</v>
      </c>
      <c r="C3284" s="138" t="s">
        <v>4210</v>
      </c>
      <c r="D3284" s="138"/>
      <c r="E3284" s="2"/>
      <c r="F3284" s="2" t="s">
        <v>422</v>
      </c>
      <c r="G3284" s="2" t="s">
        <v>4398</v>
      </c>
      <c r="H3284" s="2" t="s">
        <v>3097</v>
      </c>
      <c r="I3284" s="139" t="s">
        <v>46</v>
      </c>
      <c r="J3284" s="139" t="s">
        <v>2120</v>
      </c>
      <c r="K3284" s="139" t="s">
        <v>321</v>
      </c>
      <c r="L3284" s="139" t="s">
        <v>1500</v>
      </c>
      <c r="M3284" s="140"/>
      <c r="N3284" s="141">
        <v>7.48</v>
      </c>
      <c r="O3284" s="142">
        <f t="shared" si="255"/>
        <v>200</v>
      </c>
      <c r="P3284" s="2">
        <v>200</v>
      </c>
      <c r="Q3284" s="2"/>
      <c r="R3284" s="143" t="e">
        <f t="shared" si="256"/>
        <v>#DIV/0!</v>
      </c>
      <c r="S3284" s="143">
        <f t="shared" si="257"/>
        <v>0</v>
      </c>
      <c r="T3284" s="144">
        <f>IF(P3284="nio",0,IF(P3284&gt;0,VLOOKUP(K3284,'3-Productie normen'!A:W,VLOOKUP(P3284,'3-Productie normen'!$B$37:$C$59,2,FALSE),FALSE)))/VLOOKUP(B3284,'2-Kosten per locatie'!$A$11:$C$31,3,FALSE)</f>
        <v>0</v>
      </c>
      <c r="U3284" s="144">
        <f t="shared" si="258"/>
        <v>0</v>
      </c>
      <c r="V3284" s="145" t="str">
        <f>VLOOKUP(K3284,'3-Productie normen'!A:AG,29,FALSE)</f>
        <v>S</v>
      </c>
      <c r="W3284" s="145"/>
      <c r="X3284" s="146"/>
      <c r="Y3284" s="147">
        <f t="shared" si="259"/>
        <v>1496</v>
      </c>
    </row>
    <row r="3285" spans="1:25" s="148" customFormat="1" ht="13.9" customHeight="1">
      <c r="A3285" s="137">
        <v>4139</v>
      </c>
      <c r="B3285" s="138" t="s">
        <v>4205</v>
      </c>
      <c r="C3285" s="138" t="s">
        <v>4210</v>
      </c>
      <c r="D3285" s="138"/>
      <c r="E3285" s="2"/>
      <c r="F3285" s="2" t="s">
        <v>422</v>
      </c>
      <c r="G3285" s="2" t="s">
        <v>4399</v>
      </c>
      <c r="H3285" s="2"/>
      <c r="I3285" s="139" t="s">
        <v>46</v>
      </c>
      <c r="J3285" s="139" t="s">
        <v>323</v>
      </c>
      <c r="K3285" s="139" t="s">
        <v>321</v>
      </c>
      <c r="L3285" s="139" t="s">
        <v>1500</v>
      </c>
      <c r="M3285" s="140"/>
      <c r="N3285" s="141">
        <v>0.99</v>
      </c>
      <c r="O3285" s="142">
        <f t="shared" si="255"/>
        <v>200</v>
      </c>
      <c r="P3285" s="2">
        <v>200</v>
      </c>
      <c r="Q3285" s="2"/>
      <c r="R3285" s="143" t="e">
        <f t="shared" si="256"/>
        <v>#DIV/0!</v>
      </c>
      <c r="S3285" s="143">
        <f t="shared" si="257"/>
        <v>0</v>
      </c>
      <c r="T3285" s="144">
        <f>IF(P3285="nio",0,IF(P3285&gt;0,VLOOKUP(K3285,'3-Productie normen'!A:W,VLOOKUP(P3285,'3-Productie normen'!$B$37:$C$59,2,FALSE),FALSE)))/VLOOKUP(B3285,'2-Kosten per locatie'!$A$11:$C$31,3,FALSE)</f>
        <v>0</v>
      </c>
      <c r="U3285" s="144">
        <f t="shared" si="258"/>
        <v>0</v>
      </c>
      <c r="V3285" s="145" t="str">
        <f>VLOOKUP(K3285,'3-Productie normen'!A:AG,29,FALSE)</f>
        <v>S</v>
      </c>
      <c r="W3285" s="145"/>
      <c r="X3285" s="146"/>
      <c r="Y3285" s="147">
        <f t="shared" si="259"/>
        <v>198</v>
      </c>
    </row>
    <row r="3286" spans="1:25" s="148" customFormat="1" ht="13.9" customHeight="1">
      <c r="A3286" s="137">
        <v>4140</v>
      </c>
      <c r="B3286" s="138" t="s">
        <v>4205</v>
      </c>
      <c r="C3286" s="138" t="s">
        <v>4210</v>
      </c>
      <c r="D3286" s="138"/>
      <c r="E3286" s="2"/>
      <c r="F3286" s="2" t="s">
        <v>422</v>
      </c>
      <c r="G3286" s="2" t="s">
        <v>4400</v>
      </c>
      <c r="H3286" s="2"/>
      <c r="I3286" s="139" t="s">
        <v>46</v>
      </c>
      <c r="J3286" s="139" t="s">
        <v>323</v>
      </c>
      <c r="K3286" s="139" t="s">
        <v>321</v>
      </c>
      <c r="L3286" s="139" t="s">
        <v>1500</v>
      </c>
      <c r="M3286" s="140"/>
      <c r="N3286" s="141">
        <v>0.99</v>
      </c>
      <c r="O3286" s="142">
        <f t="shared" si="255"/>
        <v>200</v>
      </c>
      <c r="P3286" s="2">
        <v>200</v>
      </c>
      <c r="Q3286" s="2"/>
      <c r="R3286" s="143" t="e">
        <f t="shared" si="256"/>
        <v>#DIV/0!</v>
      </c>
      <c r="S3286" s="143">
        <f t="shared" si="257"/>
        <v>0</v>
      </c>
      <c r="T3286" s="144">
        <f>IF(P3286="nio",0,IF(P3286&gt;0,VLOOKUP(K3286,'3-Productie normen'!A:W,VLOOKUP(P3286,'3-Productie normen'!$B$37:$C$59,2,FALSE),FALSE)))/VLOOKUP(B3286,'2-Kosten per locatie'!$A$11:$C$31,3,FALSE)</f>
        <v>0</v>
      </c>
      <c r="U3286" s="144">
        <f t="shared" si="258"/>
        <v>0</v>
      </c>
      <c r="V3286" s="145" t="str">
        <f>VLOOKUP(K3286,'3-Productie normen'!A:AG,29,FALSE)</f>
        <v>S</v>
      </c>
      <c r="W3286" s="145"/>
      <c r="X3286" s="146"/>
      <c r="Y3286" s="147">
        <f t="shared" si="259"/>
        <v>198</v>
      </c>
    </row>
    <row r="3287" spans="1:25" s="148" customFormat="1" ht="13.9" customHeight="1">
      <c r="A3287" s="137">
        <v>4141</v>
      </c>
      <c r="B3287" s="138" t="s">
        <v>4205</v>
      </c>
      <c r="C3287" s="138" t="s">
        <v>4210</v>
      </c>
      <c r="D3287" s="138"/>
      <c r="E3287" s="2"/>
      <c r="F3287" s="2" t="s">
        <v>422</v>
      </c>
      <c r="G3287" s="2" t="s">
        <v>4401</v>
      </c>
      <c r="H3287" s="2"/>
      <c r="I3287" s="139" t="s">
        <v>46</v>
      </c>
      <c r="J3287" s="139" t="s">
        <v>323</v>
      </c>
      <c r="K3287" s="139" t="s">
        <v>321</v>
      </c>
      <c r="L3287" s="139" t="s">
        <v>1500</v>
      </c>
      <c r="M3287" s="140"/>
      <c r="N3287" s="141">
        <v>0.99</v>
      </c>
      <c r="O3287" s="142">
        <f t="shared" si="255"/>
        <v>200</v>
      </c>
      <c r="P3287" s="2">
        <v>200</v>
      </c>
      <c r="Q3287" s="2"/>
      <c r="R3287" s="143" t="e">
        <f t="shared" si="256"/>
        <v>#DIV/0!</v>
      </c>
      <c r="S3287" s="143">
        <f t="shared" si="257"/>
        <v>0</v>
      </c>
      <c r="T3287" s="144">
        <f>IF(P3287="nio",0,IF(P3287&gt;0,VLOOKUP(K3287,'3-Productie normen'!A:W,VLOOKUP(P3287,'3-Productie normen'!$B$37:$C$59,2,FALSE),FALSE)))/VLOOKUP(B3287,'2-Kosten per locatie'!$A$11:$C$31,3,FALSE)</f>
        <v>0</v>
      </c>
      <c r="U3287" s="144">
        <f t="shared" si="258"/>
        <v>0</v>
      </c>
      <c r="V3287" s="145" t="str">
        <f>VLOOKUP(K3287,'3-Productie normen'!A:AG,29,FALSE)</f>
        <v>S</v>
      </c>
      <c r="W3287" s="145"/>
      <c r="X3287" s="146"/>
      <c r="Y3287" s="147">
        <f t="shared" si="259"/>
        <v>198</v>
      </c>
    </row>
    <row r="3288" spans="1:25" s="148" customFormat="1" ht="13.9" customHeight="1">
      <c r="A3288" s="137">
        <v>4142</v>
      </c>
      <c r="B3288" s="138" t="s">
        <v>4205</v>
      </c>
      <c r="C3288" s="138" t="s">
        <v>4210</v>
      </c>
      <c r="D3288" s="138"/>
      <c r="E3288" s="2"/>
      <c r="F3288" s="2" t="s">
        <v>422</v>
      </c>
      <c r="G3288" s="2" t="s">
        <v>4402</v>
      </c>
      <c r="H3288" s="2"/>
      <c r="I3288" s="139" t="s">
        <v>46</v>
      </c>
      <c r="J3288" s="139" t="s">
        <v>323</v>
      </c>
      <c r="K3288" s="139" t="s">
        <v>321</v>
      </c>
      <c r="L3288" s="139" t="s">
        <v>1500</v>
      </c>
      <c r="M3288" s="140"/>
      <c r="N3288" s="141">
        <v>0.99</v>
      </c>
      <c r="O3288" s="142">
        <f t="shared" si="255"/>
        <v>200</v>
      </c>
      <c r="P3288" s="2">
        <v>200</v>
      </c>
      <c r="Q3288" s="2"/>
      <c r="R3288" s="143" t="e">
        <f t="shared" si="256"/>
        <v>#DIV/0!</v>
      </c>
      <c r="S3288" s="143">
        <f t="shared" si="257"/>
        <v>0</v>
      </c>
      <c r="T3288" s="144">
        <f>IF(P3288="nio",0,IF(P3288&gt;0,VLOOKUP(K3288,'3-Productie normen'!A:W,VLOOKUP(P3288,'3-Productie normen'!$B$37:$C$59,2,FALSE),FALSE)))/VLOOKUP(B3288,'2-Kosten per locatie'!$A$11:$C$31,3,FALSE)</f>
        <v>0</v>
      </c>
      <c r="U3288" s="144">
        <f t="shared" si="258"/>
        <v>0</v>
      </c>
      <c r="V3288" s="145" t="str">
        <f>VLOOKUP(K3288,'3-Productie normen'!A:AG,29,FALSE)</f>
        <v>S</v>
      </c>
      <c r="W3288" s="145"/>
      <c r="X3288" s="146"/>
      <c r="Y3288" s="147">
        <f t="shared" si="259"/>
        <v>198</v>
      </c>
    </row>
    <row r="3289" spans="1:25" s="148" customFormat="1" ht="13.9" customHeight="1">
      <c r="A3289" s="137">
        <v>4143</v>
      </c>
      <c r="B3289" s="138" t="s">
        <v>4205</v>
      </c>
      <c r="C3289" s="138" t="s">
        <v>4210</v>
      </c>
      <c r="D3289" s="138"/>
      <c r="E3289" s="2"/>
      <c r="F3289" s="2" t="s">
        <v>422</v>
      </c>
      <c r="G3289" s="2" t="s">
        <v>4403</v>
      </c>
      <c r="H3289" s="2"/>
      <c r="I3289" s="139" t="s">
        <v>46</v>
      </c>
      <c r="J3289" s="139" t="s">
        <v>2120</v>
      </c>
      <c r="K3289" s="139" t="s">
        <v>321</v>
      </c>
      <c r="L3289" s="139" t="s">
        <v>1500</v>
      </c>
      <c r="M3289" s="140"/>
      <c r="N3289" s="141">
        <v>9.1</v>
      </c>
      <c r="O3289" s="142">
        <f t="shared" si="255"/>
        <v>200</v>
      </c>
      <c r="P3289" s="2">
        <v>200</v>
      </c>
      <c r="Q3289" s="2"/>
      <c r="R3289" s="143" t="e">
        <f t="shared" si="256"/>
        <v>#DIV/0!</v>
      </c>
      <c r="S3289" s="143">
        <f t="shared" si="257"/>
        <v>0</v>
      </c>
      <c r="T3289" s="144">
        <f>IF(P3289="nio",0,IF(P3289&gt;0,VLOOKUP(K3289,'3-Productie normen'!A:W,VLOOKUP(P3289,'3-Productie normen'!$B$37:$C$59,2,FALSE),FALSE)))/VLOOKUP(B3289,'2-Kosten per locatie'!$A$11:$C$31,3,FALSE)</f>
        <v>0</v>
      </c>
      <c r="U3289" s="144">
        <f t="shared" si="258"/>
        <v>0</v>
      </c>
      <c r="V3289" s="145" t="str">
        <f>VLOOKUP(K3289,'3-Productie normen'!A:AG,29,FALSE)</f>
        <v>S</v>
      </c>
      <c r="W3289" s="145"/>
      <c r="X3289" s="146"/>
      <c r="Y3289" s="147">
        <f t="shared" si="259"/>
        <v>1820</v>
      </c>
    </row>
    <row r="3290" spans="1:25" s="148" customFormat="1" ht="13.9" customHeight="1">
      <c r="A3290" s="137">
        <v>4144</v>
      </c>
      <c r="B3290" s="138" t="s">
        <v>4205</v>
      </c>
      <c r="C3290" s="138" t="s">
        <v>4210</v>
      </c>
      <c r="D3290" s="138"/>
      <c r="E3290" s="2"/>
      <c r="F3290" s="2" t="s">
        <v>422</v>
      </c>
      <c r="G3290" s="2" t="s">
        <v>4404</v>
      </c>
      <c r="H3290" s="2"/>
      <c r="I3290" s="139" t="s">
        <v>46</v>
      </c>
      <c r="J3290" s="139" t="s">
        <v>323</v>
      </c>
      <c r="K3290" s="139" t="s">
        <v>321</v>
      </c>
      <c r="L3290" s="139" t="s">
        <v>1500</v>
      </c>
      <c r="M3290" s="140"/>
      <c r="N3290" s="141">
        <v>0.99</v>
      </c>
      <c r="O3290" s="142">
        <f t="shared" si="255"/>
        <v>200</v>
      </c>
      <c r="P3290" s="2">
        <v>200</v>
      </c>
      <c r="Q3290" s="2"/>
      <c r="R3290" s="143" t="e">
        <f t="shared" si="256"/>
        <v>#DIV/0!</v>
      </c>
      <c r="S3290" s="143">
        <f t="shared" si="257"/>
        <v>0</v>
      </c>
      <c r="T3290" s="144">
        <f>IF(P3290="nio",0,IF(P3290&gt;0,VLOOKUP(K3290,'3-Productie normen'!A:W,VLOOKUP(P3290,'3-Productie normen'!$B$37:$C$59,2,FALSE),FALSE)))/VLOOKUP(B3290,'2-Kosten per locatie'!$A$11:$C$31,3,FALSE)</f>
        <v>0</v>
      </c>
      <c r="U3290" s="144">
        <f t="shared" si="258"/>
        <v>0</v>
      </c>
      <c r="V3290" s="145" t="str">
        <f>VLOOKUP(K3290,'3-Productie normen'!A:AG,29,FALSE)</f>
        <v>S</v>
      </c>
      <c r="W3290" s="145"/>
      <c r="X3290" s="146"/>
      <c r="Y3290" s="147">
        <f t="shared" si="259"/>
        <v>198</v>
      </c>
    </row>
    <row r="3291" spans="1:25" s="148" customFormat="1" ht="13.9" customHeight="1">
      <c r="A3291" s="137">
        <v>4145</v>
      </c>
      <c r="B3291" s="138" t="s">
        <v>4205</v>
      </c>
      <c r="C3291" s="138" t="s">
        <v>4210</v>
      </c>
      <c r="D3291" s="138"/>
      <c r="E3291" s="2"/>
      <c r="F3291" s="2" t="s">
        <v>422</v>
      </c>
      <c r="G3291" s="2" t="s">
        <v>4405</v>
      </c>
      <c r="H3291" s="2"/>
      <c r="I3291" s="139" t="s">
        <v>46</v>
      </c>
      <c r="J3291" s="139" t="s">
        <v>323</v>
      </c>
      <c r="K3291" s="139" t="s">
        <v>321</v>
      </c>
      <c r="L3291" s="139" t="s">
        <v>1500</v>
      </c>
      <c r="M3291" s="140"/>
      <c r="N3291" s="141">
        <v>0.99</v>
      </c>
      <c r="O3291" s="142">
        <f t="shared" si="255"/>
        <v>200</v>
      </c>
      <c r="P3291" s="2">
        <v>200</v>
      </c>
      <c r="Q3291" s="2"/>
      <c r="R3291" s="143" t="e">
        <f t="shared" si="256"/>
        <v>#DIV/0!</v>
      </c>
      <c r="S3291" s="143">
        <f t="shared" si="257"/>
        <v>0</v>
      </c>
      <c r="T3291" s="144">
        <f>IF(P3291="nio",0,IF(P3291&gt;0,VLOOKUP(K3291,'3-Productie normen'!A:W,VLOOKUP(P3291,'3-Productie normen'!$B$37:$C$59,2,FALSE),FALSE)))/VLOOKUP(B3291,'2-Kosten per locatie'!$A$11:$C$31,3,FALSE)</f>
        <v>0</v>
      </c>
      <c r="U3291" s="144">
        <f t="shared" si="258"/>
        <v>0</v>
      </c>
      <c r="V3291" s="145" t="str">
        <f>VLOOKUP(K3291,'3-Productie normen'!A:AG,29,FALSE)</f>
        <v>S</v>
      </c>
      <c r="W3291" s="145"/>
      <c r="X3291" s="146"/>
      <c r="Y3291" s="147">
        <f t="shared" si="259"/>
        <v>198</v>
      </c>
    </row>
    <row r="3292" spans="1:25" s="148" customFormat="1" ht="13.9" customHeight="1">
      <c r="A3292" s="137">
        <v>4146</v>
      </c>
      <c r="B3292" s="138" t="s">
        <v>4205</v>
      </c>
      <c r="C3292" s="138" t="s">
        <v>4210</v>
      </c>
      <c r="D3292" s="138"/>
      <c r="E3292" s="2"/>
      <c r="F3292" s="2" t="s">
        <v>422</v>
      </c>
      <c r="G3292" s="2" t="s">
        <v>4406</v>
      </c>
      <c r="H3292" s="2" t="s">
        <v>1662</v>
      </c>
      <c r="I3292" s="139" t="s">
        <v>350</v>
      </c>
      <c r="J3292" s="139" t="s">
        <v>351</v>
      </c>
      <c r="K3292" s="139" t="s">
        <v>612</v>
      </c>
      <c r="L3292" s="139" t="s">
        <v>298</v>
      </c>
      <c r="M3292" s="140" t="s">
        <v>8160</v>
      </c>
      <c r="N3292" s="141">
        <v>85.02</v>
      </c>
      <c r="O3292" s="142">
        <f t="shared" si="255"/>
        <v>200</v>
      </c>
      <c r="P3292" s="2">
        <v>200</v>
      </c>
      <c r="Q3292" s="2"/>
      <c r="R3292" s="143" t="e">
        <f t="shared" si="256"/>
        <v>#DIV/0!</v>
      </c>
      <c r="S3292" s="143">
        <f t="shared" si="257"/>
        <v>0</v>
      </c>
      <c r="T3292" s="144">
        <f>IF(P3292="nio",0,IF(P3292&gt;0,VLOOKUP(K3292,'3-Productie normen'!A:W,VLOOKUP(P3292,'3-Productie normen'!$B$37:$C$59,2,FALSE),FALSE)))/VLOOKUP(B3292,'2-Kosten per locatie'!$A$11:$C$31,3,FALSE)</f>
        <v>0</v>
      </c>
      <c r="U3292" s="144">
        <f t="shared" si="258"/>
        <v>0</v>
      </c>
      <c r="V3292" s="145" t="str">
        <f>VLOOKUP(K3292,'3-Productie normen'!A:AG,29,FALSE)</f>
        <v>L</v>
      </c>
      <c r="W3292" s="145"/>
      <c r="X3292" s="146"/>
      <c r="Y3292" s="147">
        <f t="shared" si="259"/>
        <v>17004</v>
      </c>
    </row>
    <row r="3293" spans="1:25" s="148" customFormat="1" ht="13.9" customHeight="1">
      <c r="A3293" s="137">
        <v>4147</v>
      </c>
      <c r="B3293" s="138" t="s">
        <v>4205</v>
      </c>
      <c r="C3293" s="138" t="s">
        <v>4210</v>
      </c>
      <c r="D3293" s="138"/>
      <c r="E3293" s="2"/>
      <c r="F3293" s="2" t="s">
        <v>422</v>
      </c>
      <c r="G3293" s="2" t="s">
        <v>4407</v>
      </c>
      <c r="H3293" s="2" t="s">
        <v>1671</v>
      </c>
      <c r="I3293" s="139" t="s">
        <v>350</v>
      </c>
      <c r="J3293" s="139" t="s">
        <v>351</v>
      </c>
      <c r="K3293" s="139" t="s">
        <v>612</v>
      </c>
      <c r="L3293" s="139" t="s">
        <v>298</v>
      </c>
      <c r="M3293" s="140" t="s">
        <v>8160</v>
      </c>
      <c r="N3293" s="141">
        <v>114.96</v>
      </c>
      <c r="O3293" s="142">
        <f t="shared" si="255"/>
        <v>200</v>
      </c>
      <c r="P3293" s="2">
        <v>200</v>
      </c>
      <c r="Q3293" s="2"/>
      <c r="R3293" s="143" t="e">
        <f t="shared" si="256"/>
        <v>#DIV/0!</v>
      </c>
      <c r="S3293" s="143">
        <f t="shared" si="257"/>
        <v>0</v>
      </c>
      <c r="T3293" s="144">
        <f>IF(P3293="nio",0,IF(P3293&gt;0,VLOOKUP(K3293,'3-Productie normen'!A:W,VLOOKUP(P3293,'3-Productie normen'!$B$37:$C$59,2,FALSE),FALSE)))/VLOOKUP(B3293,'2-Kosten per locatie'!$A$11:$C$31,3,FALSE)</f>
        <v>0</v>
      </c>
      <c r="U3293" s="144">
        <f t="shared" si="258"/>
        <v>0</v>
      </c>
      <c r="V3293" s="145" t="str">
        <f>VLOOKUP(K3293,'3-Productie normen'!A:AG,29,FALSE)</f>
        <v>L</v>
      </c>
      <c r="W3293" s="145"/>
      <c r="X3293" s="146"/>
      <c r="Y3293" s="147">
        <f t="shared" si="259"/>
        <v>22992</v>
      </c>
    </row>
    <row r="3294" spans="1:25" s="148" customFormat="1" ht="13.9" customHeight="1">
      <c r="A3294" s="137">
        <v>4148</v>
      </c>
      <c r="B3294" s="138" t="s">
        <v>4205</v>
      </c>
      <c r="C3294" s="138" t="s">
        <v>4210</v>
      </c>
      <c r="D3294" s="138"/>
      <c r="E3294" s="2"/>
      <c r="F3294" s="2" t="s">
        <v>422</v>
      </c>
      <c r="G3294" s="2" t="s">
        <v>4408</v>
      </c>
      <c r="H3294" s="2" t="s">
        <v>1658</v>
      </c>
      <c r="I3294" s="139" t="s">
        <v>277</v>
      </c>
      <c r="J3294" s="139" t="s">
        <v>277</v>
      </c>
      <c r="K3294" s="139" t="s">
        <v>478</v>
      </c>
      <c r="L3294" s="139" t="s">
        <v>298</v>
      </c>
      <c r="M3294" s="140" t="s">
        <v>8160</v>
      </c>
      <c r="N3294" s="141">
        <v>52.11</v>
      </c>
      <c r="O3294" s="142">
        <f t="shared" si="255"/>
        <v>200</v>
      </c>
      <c r="P3294" s="2">
        <v>200</v>
      </c>
      <c r="Q3294" s="2"/>
      <c r="R3294" s="143" t="e">
        <f t="shared" si="256"/>
        <v>#DIV/0!</v>
      </c>
      <c r="S3294" s="143">
        <f t="shared" si="257"/>
        <v>0</v>
      </c>
      <c r="T3294" s="144">
        <f>IF(P3294="nio",0,IF(P3294&gt;0,VLOOKUP(K3294,'3-Productie normen'!A:W,VLOOKUP(P3294,'3-Productie normen'!$B$37:$C$59,2,FALSE),FALSE)))/VLOOKUP(B3294,'2-Kosten per locatie'!$A$11:$C$31,3,FALSE)</f>
        <v>0</v>
      </c>
      <c r="U3294" s="144">
        <f t="shared" si="258"/>
        <v>0</v>
      </c>
      <c r="V3294" s="145" t="str">
        <f>VLOOKUP(K3294,'3-Productie normen'!A:AG,29,FALSE)</f>
        <v>B</v>
      </c>
      <c r="W3294" s="145"/>
      <c r="X3294" s="146"/>
      <c r="Y3294" s="147">
        <f t="shared" si="259"/>
        <v>10422</v>
      </c>
    </row>
    <row r="3295" spans="1:25" s="148" customFormat="1" ht="13.9" customHeight="1">
      <c r="A3295" s="137">
        <v>4149</v>
      </c>
      <c r="B3295" s="138" t="s">
        <v>4205</v>
      </c>
      <c r="C3295" s="138" t="s">
        <v>4210</v>
      </c>
      <c r="D3295" s="138"/>
      <c r="E3295" s="2"/>
      <c r="F3295" s="2" t="s">
        <v>422</v>
      </c>
      <c r="G3295" s="2" t="s">
        <v>4409</v>
      </c>
      <c r="H3295" s="2" t="s">
        <v>1682</v>
      </c>
      <c r="I3295" s="139" t="s">
        <v>350</v>
      </c>
      <c r="J3295" s="139" t="s">
        <v>351</v>
      </c>
      <c r="K3295" s="139" t="s">
        <v>612</v>
      </c>
      <c r="L3295" s="139" t="s">
        <v>298</v>
      </c>
      <c r="M3295" s="140" t="s">
        <v>8160</v>
      </c>
      <c r="N3295" s="141">
        <v>114.33</v>
      </c>
      <c r="O3295" s="142">
        <f t="shared" si="255"/>
        <v>200</v>
      </c>
      <c r="P3295" s="2">
        <v>200</v>
      </c>
      <c r="Q3295" s="2"/>
      <c r="R3295" s="143" t="e">
        <f t="shared" si="256"/>
        <v>#DIV/0!</v>
      </c>
      <c r="S3295" s="143">
        <f t="shared" si="257"/>
        <v>0</v>
      </c>
      <c r="T3295" s="144">
        <f>IF(P3295="nio",0,IF(P3295&gt;0,VLOOKUP(K3295,'3-Productie normen'!A:W,VLOOKUP(P3295,'3-Productie normen'!$B$37:$C$59,2,FALSE),FALSE)))/VLOOKUP(B3295,'2-Kosten per locatie'!$A$11:$C$31,3,FALSE)</f>
        <v>0</v>
      </c>
      <c r="U3295" s="144">
        <f t="shared" si="258"/>
        <v>0</v>
      </c>
      <c r="V3295" s="145" t="str">
        <f>VLOOKUP(K3295,'3-Productie normen'!A:AG,29,FALSE)</f>
        <v>L</v>
      </c>
      <c r="W3295" s="145"/>
      <c r="X3295" s="146"/>
      <c r="Y3295" s="147">
        <f t="shared" si="259"/>
        <v>22866</v>
      </c>
    </row>
    <row r="3296" spans="1:25" s="148" customFormat="1" ht="13.9" customHeight="1">
      <c r="A3296" s="137">
        <v>4150</v>
      </c>
      <c r="B3296" s="138" t="s">
        <v>4205</v>
      </c>
      <c r="C3296" s="138" t="s">
        <v>4210</v>
      </c>
      <c r="D3296" s="138"/>
      <c r="E3296" s="2"/>
      <c r="F3296" s="2" t="s">
        <v>422</v>
      </c>
      <c r="G3296" s="2" t="s">
        <v>4410</v>
      </c>
      <c r="H3296" s="2" t="s">
        <v>2187</v>
      </c>
      <c r="I3296" s="139" t="s">
        <v>350</v>
      </c>
      <c r="J3296" s="139" t="s">
        <v>351</v>
      </c>
      <c r="K3296" s="139" t="s">
        <v>612</v>
      </c>
      <c r="L3296" s="139" t="s">
        <v>298</v>
      </c>
      <c r="M3296" s="140" t="s">
        <v>8160</v>
      </c>
      <c r="N3296" s="141">
        <v>76.42</v>
      </c>
      <c r="O3296" s="142">
        <f t="shared" si="255"/>
        <v>200</v>
      </c>
      <c r="P3296" s="2">
        <v>200</v>
      </c>
      <c r="Q3296" s="2"/>
      <c r="R3296" s="143" t="e">
        <f t="shared" si="256"/>
        <v>#DIV/0!</v>
      </c>
      <c r="S3296" s="143">
        <f t="shared" si="257"/>
        <v>0</v>
      </c>
      <c r="T3296" s="144">
        <f>IF(P3296="nio",0,IF(P3296&gt;0,VLOOKUP(K3296,'3-Productie normen'!A:W,VLOOKUP(P3296,'3-Productie normen'!$B$37:$C$59,2,FALSE),FALSE)))/VLOOKUP(B3296,'2-Kosten per locatie'!$A$11:$C$31,3,FALSE)</f>
        <v>0</v>
      </c>
      <c r="U3296" s="144">
        <f t="shared" si="258"/>
        <v>0</v>
      </c>
      <c r="V3296" s="145" t="str">
        <f>VLOOKUP(K3296,'3-Productie normen'!A:AG,29,FALSE)</f>
        <v>L</v>
      </c>
      <c r="W3296" s="145"/>
      <c r="X3296" s="146"/>
      <c r="Y3296" s="147">
        <f t="shared" si="259"/>
        <v>15284</v>
      </c>
    </row>
    <row r="3297" spans="1:25" s="148" customFormat="1" ht="13.9" customHeight="1">
      <c r="A3297" s="137">
        <v>4151</v>
      </c>
      <c r="B3297" s="138" t="s">
        <v>4205</v>
      </c>
      <c r="C3297" s="138" t="s">
        <v>4210</v>
      </c>
      <c r="D3297" s="138"/>
      <c r="E3297" s="2"/>
      <c r="F3297" s="2" t="s">
        <v>422</v>
      </c>
      <c r="G3297" s="2" t="s">
        <v>4411</v>
      </c>
      <c r="H3297" s="2" t="s">
        <v>4412</v>
      </c>
      <c r="I3297" s="139" t="s">
        <v>350</v>
      </c>
      <c r="J3297" s="139" t="s">
        <v>611</v>
      </c>
      <c r="K3297" s="139" t="s">
        <v>612</v>
      </c>
      <c r="L3297" s="139" t="s">
        <v>298</v>
      </c>
      <c r="M3297" s="140" t="s">
        <v>8160</v>
      </c>
      <c r="N3297" s="141">
        <v>31.74</v>
      </c>
      <c r="O3297" s="142">
        <f t="shared" si="255"/>
        <v>200</v>
      </c>
      <c r="P3297" s="2">
        <v>200</v>
      </c>
      <c r="Q3297" s="2"/>
      <c r="R3297" s="143" t="e">
        <f t="shared" si="256"/>
        <v>#DIV/0!</v>
      </c>
      <c r="S3297" s="143">
        <f t="shared" si="257"/>
        <v>0</v>
      </c>
      <c r="T3297" s="144">
        <f>IF(P3297="nio",0,IF(P3297&gt;0,VLOOKUP(K3297,'3-Productie normen'!A:W,VLOOKUP(P3297,'3-Productie normen'!$B$37:$C$59,2,FALSE),FALSE)))/VLOOKUP(B3297,'2-Kosten per locatie'!$A$11:$C$31,3,FALSE)</f>
        <v>0</v>
      </c>
      <c r="U3297" s="144">
        <f t="shared" si="258"/>
        <v>0</v>
      </c>
      <c r="V3297" s="145" t="str">
        <f>VLOOKUP(K3297,'3-Productie normen'!A:AG,29,FALSE)</f>
        <v>L</v>
      </c>
      <c r="W3297" s="145"/>
      <c r="X3297" s="146"/>
      <c r="Y3297" s="147">
        <f t="shared" si="259"/>
        <v>6348</v>
      </c>
    </row>
    <row r="3298" spans="1:25" s="148" customFormat="1" ht="13.9" customHeight="1">
      <c r="A3298" s="137">
        <v>4152</v>
      </c>
      <c r="B3298" s="138" t="s">
        <v>4205</v>
      </c>
      <c r="C3298" s="138" t="s">
        <v>4210</v>
      </c>
      <c r="D3298" s="138"/>
      <c r="E3298" s="2"/>
      <c r="F3298" s="2" t="s">
        <v>422</v>
      </c>
      <c r="G3298" s="2" t="s">
        <v>4413</v>
      </c>
      <c r="H3298" s="2" t="s">
        <v>4414</v>
      </c>
      <c r="I3298" s="139" t="s">
        <v>267</v>
      </c>
      <c r="J3298" s="139" t="s">
        <v>267</v>
      </c>
      <c r="K3298" s="139" t="s">
        <v>267</v>
      </c>
      <c r="L3298" s="139" t="s">
        <v>298</v>
      </c>
      <c r="M3298" s="140" t="s">
        <v>8160</v>
      </c>
      <c r="N3298" s="141">
        <v>8.85</v>
      </c>
      <c r="O3298" s="142">
        <f t="shared" si="255"/>
        <v>2</v>
      </c>
      <c r="P3298" s="2">
        <v>2</v>
      </c>
      <c r="Q3298" s="2"/>
      <c r="R3298" s="143" t="e">
        <f t="shared" si="256"/>
        <v>#DIV/0!</v>
      </c>
      <c r="S3298" s="143">
        <f t="shared" si="257"/>
        <v>0</v>
      </c>
      <c r="T3298" s="144">
        <f>IF(P3298="nio",0,IF(P3298&gt;0,VLOOKUP(K3298,'3-Productie normen'!A:W,VLOOKUP(P3298,'3-Productie normen'!$B$37:$C$59,2,FALSE),FALSE)))/VLOOKUP(B3298,'2-Kosten per locatie'!$A$11:$C$31,3,FALSE)</f>
        <v>0</v>
      </c>
      <c r="U3298" s="144">
        <f t="shared" si="258"/>
        <v>0</v>
      </c>
      <c r="V3298" s="145" t="str">
        <f>VLOOKUP(K3298,'3-Productie normen'!A:AG,29,FALSE)</f>
        <v>V</v>
      </c>
      <c r="W3298" s="145"/>
      <c r="X3298" s="146"/>
      <c r="Y3298" s="147">
        <f t="shared" si="259"/>
        <v>17.7</v>
      </c>
    </row>
    <row r="3299" spans="1:25" s="148" customFormat="1" ht="13.9" customHeight="1">
      <c r="A3299" s="137">
        <v>4153</v>
      </c>
      <c r="B3299" s="138" t="s">
        <v>4205</v>
      </c>
      <c r="C3299" s="138" t="s">
        <v>4210</v>
      </c>
      <c r="D3299" s="138"/>
      <c r="E3299" s="2"/>
      <c r="F3299" s="2" t="s">
        <v>422</v>
      </c>
      <c r="G3299" s="2" t="s">
        <v>4415</v>
      </c>
      <c r="H3299" s="2" t="s">
        <v>2619</v>
      </c>
      <c r="I3299" s="139" t="s">
        <v>267</v>
      </c>
      <c r="J3299" s="139" t="s">
        <v>267</v>
      </c>
      <c r="K3299" s="139" t="s">
        <v>267</v>
      </c>
      <c r="L3299" s="139" t="s">
        <v>298</v>
      </c>
      <c r="M3299" s="140" t="s">
        <v>8160</v>
      </c>
      <c r="N3299" s="141">
        <v>37.19</v>
      </c>
      <c r="O3299" s="142">
        <f t="shared" si="255"/>
        <v>2</v>
      </c>
      <c r="P3299" s="2">
        <v>2</v>
      </c>
      <c r="Q3299" s="2"/>
      <c r="R3299" s="143" t="e">
        <f t="shared" si="256"/>
        <v>#DIV/0!</v>
      </c>
      <c r="S3299" s="143">
        <f t="shared" si="257"/>
        <v>0</v>
      </c>
      <c r="T3299" s="144">
        <f>IF(P3299="nio",0,IF(P3299&gt;0,VLOOKUP(K3299,'3-Productie normen'!A:W,VLOOKUP(P3299,'3-Productie normen'!$B$37:$C$59,2,FALSE),FALSE)))/VLOOKUP(B3299,'2-Kosten per locatie'!$A$11:$C$31,3,FALSE)</f>
        <v>0</v>
      </c>
      <c r="U3299" s="144">
        <f t="shared" si="258"/>
        <v>0</v>
      </c>
      <c r="V3299" s="145" t="str">
        <f>VLOOKUP(K3299,'3-Productie normen'!A:AG,29,FALSE)</f>
        <v>V</v>
      </c>
      <c r="W3299" s="145"/>
      <c r="X3299" s="146"/>
      <c r="Y3299" s="147">
        <f t="shared" si="259"/>
        <v>74.38</v>
      </c>
    </row>
    <row r="3300" spans="1:25" s="148" customFormat="1" ht="13.9" customHeight="1">
      <c r="A3300" s="137">
        <v>4154</v>
      </c>
      <c r="B3300" s="138" t="s">
        <v>4205</v>
      </c>
      <c r="C3300" s="138" t="s">
        <v>4210</v>
      </c>
      <c r="D3300" s="138"/>
      <c r="E3300" s="2"/>
      <c r="F3300" s="2" t="s">
        <v>422</v>
      </c>
      <c r="G3300" s="2" t="s">
        <v>4416</v>
      </c>
      <c r="H3300" s="2" t="s">
        <v>2188</v>
      </c>
      <c r="I3300" s="139" t="s">
        <v>350</v>
      </c>
      <c r="J3300" s="139" t="s">
        <v>351</v>
      </c>
      <c r="K3300" s="139" t="s">
        <v>612</v>
      </c>
      <c r="L3300" s="139" t="s">
        <v>298</v>
      </c>
      <c r="M3300" s="140" t="s">
        <v>8160</v>
      </c>
      <c r="N3300" s="141">
        <v>36.590000000000003</v>
      </c>
      <c r="O3300" s="142">
        <f t="shared" si="255"/>
        <v>200</v>
      </c>
      <c r="P3300" s="2">
        <v>200</v>
      </c>
      <c r="Q3300" s="2"/>
      <c r="R3300" s="143" t="e">
        <f t="shared" si="256"/>
        <v>#DIV/0!</v>
      </c>
      <c r="S3300" s="143">
        <f t="shared" si="257"/>
        <v>0</v>
      </c>
      <c r="T3300" s="144">
        <f>IF(P3300="nio",0,IF(P3300&gt;0,VLOOKUP(K3300,'3-Productie normen'!A:W,VLOOKUP(P3300,'3-Productie normen'!$B$37:$C$59,2,FALSE),FALSE)))/VLOOKUP(B3300,'2-Kosten per locatie'!$A$11:$C$31,3,FALSE)</f>
        <v>0</v>
      </c>
      <c r="U3300" s="144">
        <f t="shared" si="258"/>
        <v>0</v>
      </c>
      <c r="V3300" s="145" t="str">
        <f>VLOOKUP(K3300,'3-Productie normen'!A:AG,29,FALSE)</f>
        <v>L</v>
      </c>
      <c r="W3300" s="145"/>
      <c r="X3300" s="146"/>
      <c r="Y3300" s="147">
        <f t="shared" si="259"/>
        <v>7318.0000000000009</v>
      </c>
    </row>
    <row r="3301" spans="1:25" s="148" customFormat="1" ht="13.9" customHeight="1">
      <c r="A3301" s="137">
        <v>4155</v>
      </c>
      <c r="B3301" s="138" t="s">
        <v>4205</v>
      </c>
      <c r="C3301" s="138" t="s">
        <v>4210</v>
      </c>
      <c r="D3301" s="138"/>
      <c r="E3301" s="2"/>
      <c r="F3301" s="2" t="s">
        <v>422</v>
      </c>
      <c r="G3301" s="2" t="s">
        <v>4417</v>
      </c>
      <c r="H3301" s="2" t="s">
        <v>4418</v>
      </c>
      <c r="I3301" s="139" t="s">
        <v>350</v>
      </c>
      <c r="J3301" s="139" t="s">
        <v>351</v>
      </c>
      <c r="K3301" s="139" t="s">
        <v>612</v>
      </c>
      <c r="L3301" s="139" t="s">
        <v>298</v>
      </c>
      <c r="M3301" s="140" t="s">
        <v>8160</v>
      </c>
      <c r="N3301" s="141">
        <v>65.540000000000006</v>
      </c>
      <c r="O3301" s="142">
        <f t="shared" si="255"/>
        <v>200</v>
      </c>
      <c r="P3301" s="2">
        <v>200</v>
      </c>
      <c r="Q3301" s="2"/>
      <c r="R3301" s="143" t="e">
        <f t="shared" si="256"/>
        <v>#DIV/0!</v>
      </c>
      <c r="S3301" s="143">
        <f t="shared" si="257"/>
        <v>0</v>
      </c>
      <c r="T3301" s="144">
        <f>IF(P3301="nio",0,IF(P3301&gt;0,VLOOKUP(K3301,'3-Productie normen'!A:W,VLOOKUP(P3301,'3-Productie normen'!$B$37:$C$59,2,FALSE),FALSE)))/VLOOKUP(B3301,'2-Kosten per locatie'!$A$11:$C$31,3,FALSE)</f>
        <v>0</v>
      </c>
      <c r="U3301" s="144">
        <f t="shared" si="258"/>
        <v>0</v>
      </c>
      <c r="V3301" s="145" t="str">
        <f>VLOOKUP(K3301,'3-Productie normen'!A:AG,29,FALSE)</f>
        <v>L</v>
      </c>
      <c r="W3301" s="145"/>
      <c r="X3301" s="146"/>
      <c r="Y3301" s="147">
        <f t="shared" si="259"/>
        <v>13108.000000000002</v>
      </c>
    </row>
    <row r="3302" spans="1:25" s="148" customFormat="1" ht="13.9" customHeight="1">
      <c r="A3302" s="137">
        <v>4156</v>
      </c>
      <c r="B3302" s="138" t="s">
        <v>4205</v>
      </c>
      <c r="C3302" s="138" t="s">
        <v>4210</v>
      </c>
      <c r="D3302" s="138"/>
      <c r="E3302" s="2"/>
      <c r="F3302" s="2" t="s">
        <v>422</v>
      </c>
      <c r="G3302" s="2" t="s">
        <v>4419</v>
      </c>
      <c r="H3302" s="2" t="s">
        <v>4420</v>
      </c>
      <c r="I3302" s="139" t="s">
        <v>350</v>
      </c>
      <c r="J3302" s="139" t="s">
        <v>351</v>
      </c>
      <c r="K3302" s="139" t="s">
        <v>612</v>
      </c>
      <c r="L3302" s="139" t="s">
        <v>298</v>
      </c>
      <c r="M3302" s="140" t="s">
        <v>8160</v>
      </c>
      <c r="N3302" s="141">
        <v>72.34</v>
      </c>
      <c r="O3302" s="142">
        <f t="shared" si="255"/>
        <v>200</v>
      </c>
      <c r="P3302" s="2">
        <v>200</v>
      </c>
      <c r="Q3302" s="2"/>
      <c r="R3302" s="143" t="e">
        <f t="shared" si="256"/>
        <v>#DIV/0!</v>
      </c>
      <c r="S3302" s="143">
        <f t="shared" si="257"/>
        <v>0</v>
      </c>
      <c r="T3302" s="144">
        <f>IF(P3302="nio",0,IF(P3302&gt;0,VLOOKUP(K3302,'3-Productie normen'!A:W,VLOOKUP(P3302,'3-Productie normen'!$B$37:$C$59,2,FALSE),FALSE)))/VLOOKUP(B3302,'2-Kosten per locatie'!$A$11:$C$31,3,FALSE)</f>
        <v>0</v>
      </c>
      <c r="U3302" s="144">
        <f t="shared" si="258"/>
        <v>0</v>
      </c>
      <c r="V3302" s="145" t="str">
        <f>VLOOKUP(K3302,'3-Productie normen'!A:AG,29,FALSE)</f>
        <v>L</v>
      </c>
      <c r="W3302" s="145"/>
      <c r="X3302" s="146"/>
      <c r="Y3302" s="147">
        <f t="shared" si="259"/>
        <v>14468</v>
      </c>
    </row>
    <row r="3303" spans="1:25" s="148" customFormat="1" ht="13.9" customHeight="1">
      <c r="A3303" s="137">
        <v>4157</v>
      </c>
      <c r="B3303" s="138" t="s">
        <v>4205</v>
      </c>
      <c r="C3303" s="138" t="s">
        <v>4210</v>
      </c>
      <c r="D3303" s="138"/>
      <c r="E3303" s="2"/>
      <c r="F3303" s="2" t="s">
        <v>422</v>
      </c>
      <c r="G3303" s="2" t="s">
        <v>4421</v>
      </c>
      <c r="H3303" s="2" t="s">
        <v>2617</v>
      </c>
      <c r="I3303" s="139" t="s">
        <v>267</v>
      </c>
      <c r="J3303" s="139" t="s">
        <v>267</v>
      </c>
      <c r="K3303" s="139" t="s">
        <v>267</v>
      </c>
      <c r="L3303" s="139" t="s">
        <v>298</v>
      </c>
      <c r="M3303" s="140" t="s">
        <v>8160</v>
      </c>
      <c r="N3303" s="141">
        <v>20.170000000000002</v>
      </c>
      <c r="O3303" s="142">
        <f t="shared" si="255"/>
        <v>2</v>
      </c>
      <c r="P3303" s="2">
        <v>2</v>
      </c>
      <c r="Q3303" s="2"/>
      <c r="R3303" s="143" t="e">
        <f t="shared" si="256"/>
        <v>#DIV/0!</v>
      </c>
      <c r="S3303" s="143">
        <f t="shared" si="257"/>
        <v>0</v>
      </c>
      <c r="T3303" s="144">
        <f>IF(P3303="nio",0,IF(P3303&gt;0,VLOOKUP(K3303,'3-Productie normen'!A:W,VLOOKUP(P3303,'3-Productie normen'!$B$37:$C$59,2,FALSE),FALSE)))/VLOOKUP(B3303,'2-Kosten per locatie'!$A$11:$C$31,3,FALSE)</f>
        <v>0</v>
      </c>
      <c r="U3303" s="144">
        <f t="shared" si="258"/>
        <v>0</v>
      </c>
      <c r="V3303" s="145" t="str">
        <f>VLOOKUP(K3303,'3-Productie normen'!A:AG,29,FALSE)</f>
        <v>V</v>
      </c>
      <c r="W3303" s="145"/>
      <c r="X3303" s="146"/>
      <c r="Y3303" s="147">
        <f t="shared" si="259"/>
        <v>40.340000000000003</v>
      </c>
    </row>
    <row r="3304" spans="1:25" s="148" customFormat="1" ht="13.9" customHeight="1">
      <c r="A3304" s="137">
        <v>4158</v>
      </c>
      <c r="B3304" s="138" t="s">
        <v>4205</v>
      </c>
      <c r="C3304" s="138" t="s">
        <v>4210</v>
      </c>
      <c r="D3304" s="138"/>
      <c r="E3304" s="2"/>
      <c r="F3304" s="2" t="s">
        <v>422</v>
      </c>
      <c r="G3304" s="2" t="s">
        <v>4422</v>
      </c>
      <c r="H3304" s="2" t="s">
        <v>3349</v>
      </c>
      <c r="I3304" s="139" t="s">
        <v>277</v>
      </c>
      <c r="J3304" s="139" t="s">
        <v>277</v>
      </c>
      <c r="K3304" s="139" t="s">
        <v>478</v>
      </c>
      <c r="L3304" s="139" t="s">
        <v>298</v>
      </c>
      <c r="M3304" s="140" t="s">
        <v>8160</v>
      </c>
      <c r="N3304" s="141">
        <v>37.42</v>
      </c>
      <c r="O3304" s="142">
        <f t="shared" si="255"/>
        <v>200</v>
      </c>
      <c r="P3304" s="2">
        <v>200</v>
      </c>
      <c r="Q3304" s="2"/>
      <c r="R3304" s="143" t="e">
        <f t="shared" si="256"/>
        <v>#DIV/0!</v>
      </c>
      <c r="S3304" s="143">
        <f t="shared" si="257"/>
        <v>0</v>
      </c>
      <c r="T3304" s="144">
        <f>IF(P3304="nio",0,IF(P3304&gt;0,VLOOKUP(K3304,'3-Productie normen'!A:W,VLOOKUP(P3304,'3-Productie normen'!$B$37:$C$59,2,FALSE),FALSE)))/VLOOKUP(B3304,'2-Kosten per locatie'!$A$11:$C$31,3,FALSE)</f>
        <v>0</v>
      </c>
      <c r="U3304" s="144">
        <f t="shared" si="258"/>
        <v>0</v>
      </c>
      <c r="V3304" s="145" t="str">
        <f>VLOOKUP(K3304,'3-Productie normen'!A:AG,29,FALSE)</f>
        <v>B</v>
      </c>
      <c r="W3304" s="145"/>
      <c r="X3304" s="146"/>
      <c r="Y3304" s="147">
        <f t="shared" si="259"/>
        <v>7484</v>
      </c>
    </row>
    <row r="3305" spans="1:25" s="148" customFormat="1" ht="13.9" customHeight="1">
      <c r="A3305" s="137">
        <v>4159</v>
      </c>
      <c r="B3305" s="138" t="s">
        <v>4205</v>
      </c>
      <c r="C3305" s="138" t="s">
        <v>4210</v>
      </c>
      <c r="D3305" s="138"/>
      <c r="E3305" s="2"/>
      <c r="F3305" s="2" t="s">
        <v>422</v>
      </c>
      <c r="G3305" s="2" t="s">
        <v>4423</v>
      </c>
      <c r="H3305" s="2" t="s">
        <v>1926</v>
      </c>
      <c r="I3305" s="139" t="s">
        <v>350</v>
      </c>
      <c r="J3305" s="139" t="s">
        <v>351</v>
      </c>
      <c r="K3305" s="139" t="s">
        <v>612</v>
      </c>
      <c r="L3305" s="139" t="s">
        <v>298</v>
      </c>
      <c r="M3305" s="140" t="s">
        <v>8160</v>
      </c>
      <c r="N3305" s="141">
        <v>140.63999999999999</v>
      </c>
      <c r="O3305" s="142">
        <f t="shared" si="255"/>
        <v>200</v>
      </c>
      <c r="P3305" s="2">
        <v>200</v>
      </c>
      <c r="Q3305" s="2"/>
      <c r="R3305" s="143" t="e">
        <f t="shared" si="256"/>
        <v>#DIV/0!</v>
      </c>
      <c r="S3305" s="143">
        <f t="shared" si="257"/>
        <v>0</v>
      </c>
      <c r="T3305" s="144">
        <f>IF(P3305="nio",0,IF(P3305&gt;0,VLOOKUP(K3305,'3-Productie normen'!A:W,VLOOKUP(P3305,'3-Productie normen'!$B$37:$C$59,2,FALSE),FALSE)))/VLOOKUP(B3305,'2-Kosten per locatie'!$A$11:$C$31,3,FALSE)</f>
        <v>0</v>
      </c>
      <c r="U3305" s="144">
        <f t="shared" si="258"/>
        <v>0</v>
      </c>
      <c r="V3305" s="145" t="str">
        <f>VLOOKUP(K3305,'3-Productie normen'!A:AG,29,FALSE)</f>
        <v>L</v>
      </c>
      <c r="W3305" s="145"/>
      <c r="X3305" s="146"/>
      <c r="Y3305" s="147">
        <f t="shared" si="259"/>
        <v>28127.999999999996</v>
      </c>
    </row>
    <row r="3306" spans="1:25" s="148" customFormat="1" ht="13.9" customHeight="1">
      <c r="A3306" s="137">
        <v>4160</v>
      </c>
      <c r="B3306" s="138" t="s">
        <v>4205</v>
      </c>
      <c r="C3306" s="138" t="s">
        <v>4210</v>
      </c>
      <c r="D3306" s="138"/>
      <c r="E3306" s="2"/>
      <c r="F3306" s="2" t="s">
        <v>422</v>
      </c>
      <c r="G3306" s="2" t="s">
        <v>4424</v>
      </c>
      <c r="H3306" s="2"/>
      <c r="I3306" s="139" t="s">
        <v>267</v>
      </c>
      <c r="J3306" s="139" t="s">
        <v>267</v>
      </c>
      <c r="K3306" s="139" t="s">
        <v>267</v>
      </c>
      <c r="L3306" s="139" t="s">
        <v>298</v>
      </c>
      <c r="M3306" s="140" t="s">
        <v>8160</v>
      </c>
      <c r="N3306" s="141">
        <v>3.39</v>
      </c>
      <c r="O3306" s="142">
        <f t="shared" si="255"/>
        <v>2</v>
      </c>
      <c r="P3306" s="2">
        <v>2</v>
      </c>
      <c r="Q3306" s="2"/>
      <c r="R3306" s="143" t="e">
        <f t="shared" si="256"/>
        <v>#DIV/0!</v>
      </c>
      <c r="S3306" s="143">
        <f t="shared" si="257"/>
        <v>0</v>
      </c>
      <c r="T3306" s="144">
        <f>IF(P3306="nio",0,IF(P3306&gt;0,VLOOKUP(K3306,'3-Productie normen'!A:W,VLOOKUP(P3306,'3-Productie normen'!$B$37:$C$59,2,FALSE),FALSE)))/VLOOKUP(B3306,'2-Kosten per locatie'!$A$11:$C$31,3,FALSE)</f>
        <v>0</v>
      </c>
      <c r="U3306" s="144">
        <f t="shared" si="258"/>
        <v>0</v>
      </c>
      <c r="V3306" s="145" t="str">
        <f>VLOOKUP(K3306,'3-Productie normen'!A:AG,29,FALSE)</f>
        <v>V</v>
      </c>
      <c r="W3306" s="145"/>
      <c r="X3306" s="146"/>
      <c r="Y3306" s="147">
        <f t="shared" si="259"/>
        <v>6.78</v>
      </c>
    </row>
    <row r="3307" spans="1:25" s="148" customFormat="1" ht="13.9" customHeight="1">
      <c r="A3307" s="137">
        <v>4161</v>
      </c>
      <c r="B3307" s="138" t="s">
        <v>4205</v>
      </c>
      <c r="C3307" s="138" t="s">
        <v>4210</v>
      </c>
      <c r="D3307" s="138"/>
      <c r="E3307" s="2"/>
      <c r="F3307" s="2" t="s">
        <v>422</v>
      </c>
      <c r="G3307" s="2" t="s">
        <v>4425</v>
      </c>
      <c r="H3307" s="2" t="s">
        <v>4426</v>
      </c>
      <c r="I3307" s="139" t="s">
        <v>350</v>
      </c>
      <c r="J3307" s="139" t="s">
        <v>611</v>
      </c>
      <c r="K3307" s="139" t="s">
        <v>612</v>
      </c>
      <c r="L3307" s="139" t="s">
        <v>298</v>
      </c>
      <c r="M3307" s="140" t="s">
        <v>8160</v>
      </c>
      <c r="N3307" s="141">
        <v>70.36</v>
      </c>
      <c r="O3307" s="142">
        <f t="shared" si="255"/>
        <v>200</v>
      </c>
      <c r="P3307" s="2">
        <v>200</v>
      </c>
      <c r="Q3307" s="2"/>
      <c r="R3307" s="143" t="e">
        <f t="shared" si="256"/>
        <v>#DIV/0!</v>
      </c>
      <c r="S3307" s="143">
        <f t="shared" si="257"/>
        <v>0</v>
      </c>
      <c r="T3307" s="144">
        <f>IF(P3307="nio",0,IF(P3307&gt;0,VLOOKUP(K3307,'3-Productie normen'!A:W,VLOOKUP(P3307,'3-Productie normen'!$B$37:$C$59,2,FALSE),FALSE)))/VLOOKUP(B3307,'2-Kosten per locatie'!$A$11:$C$31,3,FALSE)</f>
        <v>0</v>
      </c>
      <c r="U3307" s="144">
        <f t="shared" si="258"/>
        <v>0</v>
      </c>
      <c r="V3307" s="145" t="str">
        <f>VLOOKUP(K3307,'3-Productie normen'!A:AG,29,FALSE)</f>
        <v>L</v>
      </c>
      <c r="W3307" s="145"/>
      <c r="X3307" s="146"/>
      <c r="Y3307" s="147">
        <f t="shared" si="259"/>
        <v>14072</v>
      </c>
    </row>
    <row r="3308" spans="1:25" s="148" customFormat="1" ht="13.9" customHeight="1">
      <c r="A3308" s="137">
        <v>4162</v>
      </c>
      <c r="B3308" s="138" t="s">
        <v>4205</v>
      </c>
      <c r="C3308" s="138" t="s">
        <v>4210</v>
      </c>
      <c r="D3308" s="138"/>
      <c r="E3308" s="2"/>
      <c r="F3308" s="2" t="s">
        <v>422</v>
      </c>
      <c r="G3308" s="2" t="s">
        <v>4427</v>
      </c>
      <c r="H3308" s="2" t="s">
        <v>1655</v>
      </c>
      <c r="I3308" s="139" t="s">
        <v>350</v>
      </c>
      <c r="J3308" s="139" t="s">
        <v>611</v>
      </c>
      <c r="K3308" s="139" t="s">
        <v>612</v>
      </c>
      <c r="L3308" s="139" t="s">
        <v>298</v>
      </c>
      <c r="M3308" s="140" t="s">
        <v>8160</v>
      </c>
      <c r="N3308" s="141">
        <v>100.32</v>
      </c>
      <c r="O3308" s="142">
        <f t="shared" si="255"/>
        <v>200</v>
      </c>
      <c r="P3308" s="2">
        <v>200</v>
      </c>
      <c r="Q3308" s="2"/>
      <c r="R3308" s="143" t="e">
        <f t="shared" si="256"/>
        <v>#DIV/0!</v>
      </c>
      <c r="S3308" s="143">
        <f t="shared" si="257"/>
        <v>0</v>
      </c>
      <c r="T3308" s="144">
        <f>IF(P3308="nio",0,IF(P3308&gt;0,VLOOKUP(K3308,'3-Productie normen'!A:W,VLOOKUP(P3308,'3-Productie normen'!$B$37:$C$59,2,FALSE),FALSE)))/VLOOKUP(B3308,'2-Kosten per locatie'!$A$11:$C$31,3,FALSE)</f>
        <v>0</v>
      </c>
      <c r="U3308" s="144">
        <f t="shared" si="258"/>
        <v>0</v>
      </c>
      <c r="V3308" s="145" t="str">
        <f>VLOOKUP(K3308,'3-Productie normen'!A:AG,29,FALSE)</f>
        <v>L</v>
      </c>
      <c r="W3308" s="145"/>
      <c r="X3308" s="146"/>
      <c r="Y3308" s="147">
        <f t="shared" si="259"/>
        <v>20064</v>
      </c>
    </row>
    <row r="3309" spans="1:25" s="148" customFormat="1" ht="13.9" customHeight="1">
      <c r="A3309" s="137">
        <v>4163</v>
      </c>
      <c r="B3309" s="138" t="s">
        <v>4205</v>
      </c>
      <c r="C3309" s="138" t="s">
        <v>4210</v>
      </c>
      <c r="D3309" s="138"/>
      <c r="E3309" s="2"/>
      <c r="F3309" s="2" t="s">
        <v>422</v>
      </c>
      <c r="G3309" s="2" t="s">
        <v>4428</v>
      </c>
      <c r="H3309" s="2" t="s">
        <v>3102</v>
      </c>
      <c r="I3309" s="139" t="s">
        <v>350</v>
      </c>
      <c r="J3309" s="139" t="s">
        <v>351</v>
      </c>
      <c r="K3309" s="139" t="s">
        <v>612</v>
      </c>
      <c r="L3309" s="139" t="s">
        <v>298</v>
      </c>
      <c r="M3309" s="140" t="s">
        <v>8160</v>
      </c>
      <c r="N3309" s="141">
        <v>57.15</v>
      </c>
      <c r="O3309" s="142">
        <f t="shared" si="255"/>
        <v>200</v>
      </c>
      <c r="P3309" s="2">
        <v>200</v>
      </c>
      <c r="Q3309" s="2"/>
      <c r="R3309" s="143" t="e">
        <f t="shared" si="256"/>
        <v>#DIV/0!</v>
      </c>
      <c r="S3309" s="143">
        <f t="shared" si="257"/>
        <v>0</v>
      </c>
      <c r="T3309" s="144">
        <f>IF(P3309="nio",0,IF(P3309&gt;0,VLOOKUP(K3309,'3-Productie normen'!A:W,VLOOKUP(P3309,'3-Productie normen'!$B$37:$C$59,2,FALSE),FALSE)))/VLOOKUP(B3309,'2-Kosten per locatie'!$A$11:$C$31,3,FALSE)</f>
        <v>0</v>
      </c>
      <c r="U3309" s="144">
        <f t="shared" si="258"/>
        <v>0</v>
      </c>
      <c r="V3309" s="145" t="str">
        <f>VLOOKUP(K3309,'3-Productie normen'!A:AG,29,FALSE)</f>
        <v>L</v>
      </c>
      <c r="W3309" s="145"/>
      <c r="X3309" s="146"/>
      <c r="Y3309" s="147">
        <f t="shared" si="259"/>
        <v>11430</v>
      </c>
    </row>
    <row r="3310" spans="1:25" s="148" customFormat="1" ht="13.9" customHeight="1">
      <c r="A3310" s="137">
        <v>4164</v>
      </c>
      <c r="B3310" s="138" t="s">
        <v>4205</v>
      </c>
      <c r="C3310" s="138" t="s">
        <v>4210</v>
      </c>
      <c r="D3310" s="138"/>
      <c r="E3310" s="2"/>
      <c r="F3310" s="2" t="s">
        <v>422</v>
      </c>
      <c r="G3310" s="2" t="s">
        <v>4429</v>
      </c>
      <c r="H3310" s="2" t="s">
        <v>3103</v>
      </c>
      <c r="I3310" s="139" t="s">
        <v>277</v>
      </c>
      <c r="J3310" s="139" t="s">
        <v>277</v>
      </c>
      <c r="K3310" s="139" t="s">
        <v>478</v>
      </c>
      <c r="L3310" s="139" t="s">
        <v>298</v>
      </c>
      <c r="M3310" s="140" t="s">
        <v>8160</v>
      </c>
      <c r="N3310" s="141">
        <v>37.29</v>
      </c>
      <c r="O3310" s="142">
        <f t="shared" si="255"/>
        <v>200</v>
      </c>
      <c r="P3310" s="2">
        <v>200</v>
      </c>
      <c r="Q3310" s="2"/>
      <c r="R3310" s="143" t="e">
        <f t="shared" si="256"/>
        <v>#DIV/0!</v>
      </c>
      <c r="S3310" s="143">
        <f t="shared" si="257"/>
        <v>0</v>
      </c>
      <c r="T3310" s="144">
        <f>IF(P3310="nio",0,IF(P3310&gt;0,VLOOKUP(K3310,'3-Productie normen'!A:W,VLOOKUP(P3310,'3-Productie normen'!$B$37:$C$59,2,FALSE),FALSE)))/VLOOKUP(B3310,'2-Kosten per locatie'!$A$11:$C$31,3,FALSE)</f>
        <v>0</v>
      </c>
      <c r="U3310" s="144">
        <f t="shared" si="258"/>
        <v>0</v>
      </c>
      <c r="V3310" s="145" t="str">
        <f>VLOOKUP(K3310,'3-Productie normen'!A:AG,29,FALSE)</f>
        <v>B</v>
      </c>
      <c r="W3310" s="145"/>
      <c r="X3310" s="146"/>
      <c r="Y3310" s="147">
        <f t="shared" si="259"/>
        <v>7458</v>
      </c>
    </row>
    <row r="3311" spans="1:25" s="148" customFormat="1" ht="13.9" customHeight="1">
      <c r="A3311" s="137">
        <v>4165</v>
      </c>
      <c r="B3311" s="138" t="s">
        <v>4205</v>
      </c>
      <c r="C3311" s="138" t="s">
        <v>4210</v>
      </c>
      <c r="D3311" s="138"/>
      <c r="E3311" s="2"/>
      <c r="F3311" s="2" t="s">
        <v>422</v>
      </c>
      <c r="G3311" s="2" t="s">
        <v>4430</v>
      </c>
      <c r="H3311" s="2" t="s">
        <v>3095</v>
      </c>
      <c r="I3311" s="139" t="s">
        <v>350</v>
      </c>
      <c r="J3311" s="139" t="s">
        <v>351</v>
      </c>
      <c r="K3311" s="139" t="s">
        <v>612</v>
      </c>
      <c r="L3311" s="139" t="s">
        <v>298</v>
      </c>
      <c r="M3311" s="140" t="s">
        <v>8160</v>
      </c>
      <c r="N3311" s="141">
        <v>56.24</v>
      </c>
      <c r="O3311" s="142">
        <f t="shared" si="255"/>
        <v>200</v>
      </c>
      <c r="P3311" s="2">
        <v>200</v>
      </c>
      <c r="Q3311" s="2"/>
      <c r="R3311" s="143" t="e">
        <f t="shared" si="256"/>
        <v>#DIV/0!</v>
      </c>
      <c r="S3311" s="143">
        <f t="shared" si="257"/>
        <v>0</v>
      </c>
      <c r="T3311" s="144">
        <f>IF(P3311="nio",0,IF(P3311&gt;0,VLOOKUP(K3311,'3-Productie normen'!A:W,VLOOKUP(P3311,'3-Productie normen'!$B$37:$C$59,2,FALSE),FALSE)))/VLOOKUP(B3311,'2-Kosten per locatie'!$A$11:$C$31,3,FALSE)</f>
        <v>0</v>
      </c>
      <c r="U3311" s="144">
        <f t="shared" si="258"/>
        <v>0</v>
      </c>
      <c r="V3311" s="145" t="str">
        <f>VLOOKUP(K3311,'3-Productie normen'!A:AG,29,FALSE)</f>
        <v>L</v>
      </c>
      <c r="W3311" s="145"/>
      <c r="X3311" s="146"/>
      <c r="Y3311" s="147">
        <f t="shared" si="259"/>
        <v>11248</v>
      </c>
    </row>
    <row r="3312" spans="1:25" s="148" customFormat="1" ht="13.9" customHeight="1">
      <c r="A3312" s="137">
        <v>4166</v>
      </c>
      <c r="B3312" s="138" t="s">
        <v>4205</v>
      </c>
      <c r="C3312" s="138" t="s">
        <v>4210</v>
      </c>
      <c r="D3312" s="138"/>
      <c r="E3312" s="2"/>
      <c r="F3312" s="2" t="s">
        <v>422</v>
      </c>
      <c r="G3312" s="2" t="s">
        <v>4431</v>
      </c>
      <c r="H3312" s="2" t="s">
        <v>1922</v>
      </c>
      <c r="I3312" s="139" t="s">
        <v>350</v>
      </c>
      <c r="J3312" s="139" t="s">
        <v>611</v>
      </c>
      <c r="K3312" s="139" t="s">
        <v>612</v>
      </c>
      <c r="L3312" s="139" t="s">
        <v>298</v>
      </c>
      <c r="M3312" s="140" t="s">
        <v>8160</v>
      </c>
      <c r="N3312" s="141">
        <v>29.62</v>
      </c>
      <c r="O3312" s="142">
        <f t="shared" si="255"/>
        <v>200</v>
      </c>
      <c r="P3312" s="2">
        <v>200</v>
      </c>
      <c r="Q3312" s="2"/>
      <c r="R3312" s="143" t="e">
        <f t="shared" si="256"/>
        <v>#DIV/0!</v>
      </c>
      <c r="S3312" s="143">
        <f t="shared" si="257"/>
        <v>0</v>
      </c>
      <c r="T3312" s="144">
        <f>IF(P3312="nio",0,IF(P3312&gt;0,VLOOKUP(K3312,'3-Productie normen'!A:W,VLOOKUP(P3312,'3-Productie normen'!$B$37:$C$59,2,FALSE),FALSE)))/VLOOKUP(B3312,'2-Kosten per locatie'!$A$11:$C$31,3,FALSE)</f>
        <v>0</v>
      </c>
      <c r="U3312" s="144">
        <f t="shared" si="258"/>
        <v>0</v>
      </c>
      <c r="V3312" s="145" t="str">
        <f>VLOOKUP(K3312,'3-Productie normen'!A:AG,29,FALSE)</f>
        <v>L</v>
      </c>
      <c r="W3312" s="145"/>
      <c r="X3312" s="146"/>
      <c r="Y3312" s="147">
        <f t="shared" si="259"/>
        <v>5924</v>
      </c>
    </row>
    <row r="3313" spans="1:25" s="148" customFormat="1" ht="13.9" customHeight="1">
      <c r="A3313" s="137">
        <v>4167</v>
      </c>
      <c r="B3313" s="138" t="s">
        <v>4205</v>
      </c>
      <c r="C3313" s="138" t="s">
        <v>4210</v>
      </c>
      <c r="D3313" s="138"/>
      <c r="E3313" s="2"/>
      <c r="F3313" s="2" t="s">
        <v>422</v>
      </c>
      <c r="G3313" s="2" t="s">
        <v>4432</v>
      </c>
      <c r="H3313" s="2" t="s">
        <v>4433</v>
      </c>
      <c r="I3313" s="139" t="s">
        <v>277</v>
      </c>
      <c r="J3313" s="139" t="s">
        <v>277</v>
      </c>
      <c r="K3313" s="139" t="s">
        <v>478</v>
      </c>
      <c r="L3313" s="139" t="s">
        <v>298</v>
      </c>
      <c r="M3313" s="140" t="s">
        <v>8160</v>
      </c>
      <c r="N3313" s="141">
        <v>10.06</v>
      </c>
      <c r="O3313" s="142">
        <f t="shared" si="255"/>
        <v>200</v>
      </c>
      <c r="P3313" s="2">
        <v>200</v>
      </c>
      <c r="Q3313" s="2"/>
      <c r="R3313" s="143" t="e">
        <f t="shared" si="256"/>
        <v>#DIV/0!</v>
      </c>
      <c r="S3313" s="143">
        <f t="shared" si="257"/>
        <v>0</v>
      </c>
      <c r="T3313" s="144">
        <f>IF(P3313="nio",0,IF(P3313&gt;0,VLOOKUP(K3313,'3-Productie normen'!A:W,VLOOKUP(P3313,'3-Productie normen'!$B$37:$C$59,2,FALSE),FALSE)))/VLOOKUP(B3313,'2-Kosten per locatie'!$A$11:$C$31,3,FALSE)</f>
        <v>0</v>
      </c>
      <c r="U3313" s="144">
        <f t="shared" si="258"/>
        <v>0</v>
      </c>
      <c r="V3313" s="145" t="str">
        <f>VLOOKUP(K3313,'3-Productie normen'!A:AG,29,FALSE)</f>
        <v>B</v>
      </c>
      <c r="W3313" s="145"/>
      <c r="X3313" s="146"/>
      <c r="Y3313" s="147">
        <f t="shared" si="259"/>
        <v>2012</v>
      </c>
    </row>
    <row r="3314" spans="1:25" s="148" customFormat="1" ht="13.9" customHeight="1">
      <c r="A3314" s="137">
        <v>4168</v>
      </c>
      <c r="B3314" s="138" t="s">
        <v>4205</v>
      </c>
      <c r="C3314" s="138" t="s">
        <v>4210</v>
      </c>
      <c r="D3314" s="138"/>
      <c r="E3314" s="2"/>
      <c r="F3314" s="2" t="s">
        <v>422</v>
      </c>
      <c r="G3314" s="2" t="s">
        <v>4434</v>
      </c>
      <c r="H3314" s="2" t="s">
        <v>4435</v>
      </c>
      <c r="I3314" s="139" t="s">
        <v>350</v>
      </c>
      <c r="J3314" s="139" t="s">
        <v>351</v>
      </c>
      <c r="K3314" s="139" t="s">
        <v>612</v>
      </c>
      <c r="L3314" s="139" t="s">
        <v>298</v>
      </c>
      <c r="M3314" s="140" t="s">
        <v>8160</v>
      </c>
      <c r="N3314" s="141">
        <v>46.76</v>
      </c>
      <c r="O3314" s="142">
        <f t="shared" si="255"/>
        <v>200</v>
      </c>
      <c r="P3314" s="2">
        <v>200</v>
      </c>
      <c r="Q3314" s="2"/>
      <c r="R3314" s="143" t="e">
        <f t="shared" si="256"/>
        <v>#DIV/0!</v>
      </c>
      <c r="S3314" s="143">
        <f t="shared" si="257"/>
        <v>0</v>
      </c>
      <c r="T3314" s="144">
        <f>IF(P3314="nio",0,IF(P3314&gt;0,VLOOKUP(K3314,'3-Productie normen'!A:W,VLOOKUP(P3314,'3-Productie normen'!$B$37:$C$59,2,FALSE),FALSE)))/VLOOKUP(B3314,'2-Kosten per locatie'!$A$11:$C$31,3,FALSE)</f>
        <v>0</v>
      </c>
      <c r="U3314" s="144">
        <f t="shared" si="258"/>
        <v>0</v>
      </c>
      <c r="V3314" s="145" t="str">
        <f>VLOOKUP(K3314,'3-Productie normen'!A:AG,29,FALSE)</f>
        <v>L</v>
      </c>
      <c r="W3314" s="145"/>
      <c r="X3314" s="146"/>
      <c r="Y3314" s="147">
        <f t="shared" si="259"/>
        <v>9352</v>
      </c>
    </row>
    <row r="3315" spans="1:25" s="148" customFormat="1" ht="13.9" customHeight="1">
      <c r="A3315" s="137">
        <v>4169</v>
      </c>
      <c r="B3315" s="138" t="s">
        <v>4205</v>
      </c>
      <c r="C3315" s="138" t="s">
        <v>4210</v>
      </c>
      <c r="D3315" s="138"/>
      <c r="E3315" s="2"/>
      <c r="F3315" s="2" t="s">
        <v>422</v>
      </c>
      <c r="G3315" s="2" t="s">
        <v>4436</v>
      </c>
      <c r="H3315" s="2" t="s">
        <v>4437</v>
      </c>
      <c r="I3315" s="139" t="s">
        <v>350</v>
      </c>
      <c r="J3315" s="139" t="s">
        <v>351</v>
      </c>
      <c r="K3315" s="139" t="s">
        <v>612</v>
      </c>
      <c r="L3315" s="139" t="s">
        <v>298</v>
      </c>
      <c r="M3315" s="140" t="s">
        <v>8160</v>
      </c>
      <c r="N3315" s="141">
        <v>84.81</v>
      </c>
      <c r="O3315" s="142">
        <f t="shared" si="255"/>
        <v>200</v>
      </c>
      <c r="P3315" s="2">
        <v>200</v>
      </c>
      <c r="Q3315" s="2"/>
      <c r="R3315" s="143" t="e">
        <f t="shared" si="256"/>
        <v>#DIV/0!</v>
      </c>
      <c r="S3315" s="143">
        <f t="shared" si="257"/>
        <v>0</v>
      </c>
      <c r="T3315" s="144">
        <f>IF(P3315="nio",0,IF(P3315&gt;0,VLOOKUP(K3315,'3-Productie normen'!A:W,VLOOKUP(P3315,'3-Productie normen'!$B$37:$C$59,2,FALSE),FALSE)))/VLOOKUP(B3315,'2-Kosten per locatie'!$A$11:$C$31,3,FALSE)</f>
        <v>0</v>
      </c>
      <c r="U3315" s="144">
        <f t="shared" si="258"/>
        <v>0</v>
      </c>
      <c r="V3315" s="145" t="str">
        <f>VLOOKUP(K3315,'3-Productie normen'!A:AG,29,FALSE)</f>
        <v>L</v>
      </c>
      <c r="W3315" s="145"/>
      <c r="X3315" s="146"/>
      <c r="Y3315" s="147">
        <f t="shared" si="259"/>
        <v>16962</v>
      </c>
    </row>
    <row r="3316" spans="1:25" s="148" customFormat="1" ht="13.9" customHeight="1">
      <c r="A3316" s="137">
        <v>4170</v>
      </c>
      <c r="B3316" s="138" t="s">
        <v>4205</v>
      </c>
      <c r="C3316" s="138" t="s">
        <v>4210</v>
      </c>
      <c r="D3316" s="138"/>
      <c r="E3316" s="2"/>
      <c r="F3316" s="2" t="s">
        <v>422</v>
      </c>
      <c r="G3316" s="2" t="s">
        <v>4438</v>
      </c>
      <c r="H3316" s="2" t="s">
        <v>1917</v>
      </c>
      <c r="I3316" s="139" t="s">
        <v>350</v>
      </c>
      <c r="J3316" s="139" t="s">
        <v>351</v>
      </c>
      <c r="K3316" s="139" t="s">
        <v>612</v>
      </c>
      <c r="L3316" s="139" t="s">
        <v>298</v>
      </c>
      <c r="M3316" s="140" t="s">
        <v>8160</v>
      </c>
      <c r="N3316" s="141">
        <v>41.62</v>
      </c>
      <c r="O3316" s="142">
        <f t="shared" ref="O3316:O3379" si="260">SUM(P3316:Q3316)</f>
        <v>200</v>
      </c>
      <c r="P3316" s="2">
        <v>200</v>
      </c>
      <c r="Q3316" s="2"/>
      <c r="R3316" s="143" t="e">
        <f t="shared" ref="R3316:R3379" si="261">IF(P3316="nio",0,IF(P3316&gt;0,P3316*N3316/T3316,0))</f>
        <v>#DIV/0!</v>
      </c>
      <c r="S3316" s="143">
        <f t="shared" ref="S3316:S3379" si="262">IF(Q3316&gt;0,Q3316*N3316/U3316,0)</f>
        <v>0</v>
      </c>
      <c r="T3316" s="144">
        <f>IF(P3316="nio",0,IF(P3316&gt;0,VLOOKUP(K3316,'3-Productie normen'!A:W,VLOOKUP(P3316,'3-Productie normen'!$B$37:$C$59,2,FALSE),FALSE)))/VLOOKUP(B3316,'2-Kosten per locatie'!$A$11:$C$31,3,FALSE)</f>
        <v>0</v>
      </c>
      <c r="U3316" s="144">
        <f t="shared" ref="U3316:U3379" si="263">IF(Q3316&gt;0,T3316*$U$8,0)</f>
        <v>0</v>
      </c>
      <c r="V3316" s="145" t="str">
        <f>VLOOKUP(K3316,'3-Productie normen'!A:AG,29,FALSE)</f>
        <v>L</v>
      </c>
      <c r="W3316" s="145"/>
      <c r="X3316" s="146"/>
      <c r="Y3316" s="147">
        <f t="shared" ref="Y3316:Y3379" si="264">O3316*N3316</f>
        <v>8324</v>
      </c>
    </row>
    <row r="3317" spans="1:25" s="148" customFormat="1" ht="13.9" customHeight="1">
      <c r="A3317" s="137">
        <v>4171</v>
      </c>
      <c r="B3317" s="138" t="s">
        <v>4205</v>
      </c>
      <c r="C3317" s="138" t="s">
        <v>4210</v>
      </c>
      <c r="D3317" s="138"/>
      <c r="E3317" s="2"/>
      <c r="F3317" s="2" t="s">
        <v>422</v>
      </c>
      <c r="G3317" s="2" t="s">
        <v>4439</v>
      </c>
      <c r="H3317" s="2" t="s">
        <v>4440</v>
      </c>
      <c r="I3317" s="139" t="s">
        <v>277</v>
      </c>
      <c r="J3317" s="139" t="s">
        <v>52</v>
      </c>
      <c r="K3317" s="139" t="s">
        <v>417</v>
      </c>
      <c r="L3317" s="139" t="s">
        <v>298</v>
      </c>
      <c r="M3317" s="140" t="s">
        <v>8160</v>
      </c>
      <c r="N3317" s="141">
        <v>10.029999999999999</v>
      </c>
      <c r="O3317" s="142">
        <f t="shared" si="260"/>
        <v>200</v>
      </c>
      <c r="P3317" s="2">
        <v>200</v>
      </c>
      <c r="Q3317" s="2"/>
      <c r="R3317" s="143" t="e">
        <f t="shared" si="261"/>
        <v>#DIV/0!</v>
      </c>
      <c r="S3317" s="143">
        <f t="shared" si="262"/>
        <v>0</v>
      </c>
      <c r="T3317" s="144">
        <f>IF(P3317="nio",0,IF(P3317&gt;0,VLOOKUP(K3317,'3-Productie normen'!A:W,VLOOKUP(P3317,'3-Productie normen'!$B$37:$C$59,2,FALSE),FALSE)))/VLOOKUP(B3317,'2-Kosten per locatie'!$A$11:$C$31,3,FALSE)</f>
        <v>0</v>
      </c>
      <c r="U3317" s="144">
        <f t="shared" si="263"/>
        <v>0</v>
      </c>
      <c r="V3317" s="145" t="str">
        <f>VLOOKUP(K3317,'3-Productie normen'!A:AG,29,FALSE)</f>
        <v>B</v>
      </c>
      <c r="W3317" s="145"/>
      <c r="X3317" s="146"/>
      <c r="Y3317" s="147">
        <f t="shared" si="264"/>
        <v>2005.9999999999998</v>
      </c>
    </row>
    <row r="3318" spans="1:25" s="148" customFormat="1" ht="13.9" customHeight="1">
      <c r="A3318" s="137">
        <v>4172</v>
      </c>
      <c r="B3318" s="138" t="s">
        <v>4205</v>
      </c>
      <c r="C3318" s="138" t="s">
        <v>4210</v>
      </c>
      <c r="D3318" s="138"/>
      <c r="E3318" s="2"/>
      <c r="F3318" s="2" t="s">
        <v>422</v>
      </c>
      <c r="G3318" s="2" t="s">
        <v>4441</v>
      </c>
      <c r="H3318" s="2" t="s">
        <v>3098</v>
      </c>
      <c r="I3318" s="139" t="s">
        <v>267</v>
      </c>
      <c r="J3318" s="139" t="s">
        <v>267</v>
      </c>
      <c r="K3318" s="139" t="s">
        <v>267</v>
      </c>
      <c r="L3318" s="139" t="s">
        <v>298</v>
      </c>
      <c r="M3318" s="140" t="s">
        <v>8160</v>
      </c>
      <c r="N3318" s="141">
        <v>14.34</v>
      </c>
      <c r="O3318" s="142">
        <f t="shared" si="260"/>
        <v>2</v>
      </c>
      <c r="P3318" s="2">
        <v>2</v>
      </c>
      <c r="Q3318" s="2"/>
      <c r="R3318" s="143" t="e">
        <f t="shared" si="261"/>
        <v>#DIV/0!</v>
      </c>
      <c r="S3318" s="143">
        <f t="shared" si="262"/>
        <v>0</v>
      </c>
      <c r="T3318" s="144">
        <f>IF(P3318="nio",0,IF(P3318&gt;0,VLOOKUP(K3318,'3-Productie normen'!A:W,VLOOKUP(P3318,'3-Productie normen'!$B$37:$C$59,2,FALSE),FALSE)))/VLOOKUP(B3318,'2-Kosten per locatie'!$A$11:$C$31,3,FALSE)</f>
        <v>0</v>
      </c>
      <c r="U3318" s="144">
        <f t="shared" si="263"/>
        <v>0</v>
      </c>
      <c r="V3318" s="145" t="str">
        <f>VLOOKUP(K3318,'3-Productie normen'!A:AG,29,FALSE)</f>
        <v>V</v>
      </c>
      <c r="W3318" s="145"/>
      <c r="X3318" s="146"/>
      <c r="Y3318" s="147">
        <f t="shared" si="264"/>
        <v>28.68</v>
      </c>
    </row>
    <row r="3319" spans="1:25" s="148" customFormat="1" ht="13.9" customHeight="1">
      <c r="A3319" s="137">
        <v>4173</v>
      </c>
      <c r="B3319" s="138" t="s">
        <v>4205</v>
      </c>
      <c r="C3319" s="138" t="s">
        <v>4210</v>
      </c>
      <c r="D3319" s="138"/>
      <c r="E3319" s="2"/>
      <c r="F3319" s="2" t="s">
        <v>422</v>
      </c>
      <c r="G3319" s="2" t="s">
        <v>4442</v>
      </c>
      <c r="H3319" s="2" t="s">
        <v>3099</v>
      </c>
      <c r="I3319" s="139" t="s">
        <v>350</v>
      </c>
      <c r="J3319" s="139" t="s">
        <v>351</v>
      </c>
      <c r="K3319" s="139" t="s">
        <v>612</v>
      </c>
      <c r="L3319" s="139" t="s">
        <v>298</v>
      </c>
      <c r="M3319" s="140" t="s">
        <v>8160</v>
      </c>
      <c r="N3319" s="141">
        <v>33.58</v>
      </c>
      <c r="O3319" s="142">
        <f t="shared" si="260"/>
        <v>200</v>
      </c>
      <c r="P3319" s="2">
        <v>200</v>
      </c>
      <c r="Q3319" s="2"/>
      <c r="R3319" s="143" t="e">
        <f t="shared" si="261"/>
        <v>#DIV/0!</v>
      </c>
      <c r="S3319" s="143">
        <f t="shared" si="262"/>
        <v>0</v>
      </c>
      <c r="T3319" s="144">
        <f>IF(P3319="nio",0,IF(P3319&gt;0,VLOOKUP(K3319,'3-Productie normen'!A:W,VLOOKUP(P3319,'3-Productie normen'!$B$37:$C$59,2,FALSE),FALSE)))/VLOOKUP(B3319,'2-Kosten per locatie'!$A$11:$C$31,3,FALSE)</f>
        <v>0</v>
      </c>
      <c r="U3319" s="144">
        <f t="shared" si="263"/>
        <v>0</v>
      </c>
      <c r="V3319" s="145" t="str">
        <f>VLOOKUP(K3319,'3-Productie normen'!A:AG,29,FALSE)</f>
        <v>L</v>
      </c>
      <c r="W3319" s="145"/>
      <c r="X3319" s="146"/>
      <c r="Y3319" s="147">
        <f t="shared" si="264"/>
        <v>6716</v>
      </c>
    </row>
    <row r="3320" spans="1:25" s="148" customFormat="1" ht="13.9" customHeight="1">
      <c r="A3320" s="137">
        <v>4174</v>
      </c>
      <c r="B3320" s="138" t="s">
        <v>4205</v>
      </c>
      <c r="C3320" s="138" t="s">
        <v>4210</v>
      </c>
      <c r="D3320" s="138"/>
      <c r="E3320" s="2"/>
      <c r="F3320" s="2" t="s">
        <v>422</v>
      </c>
      <c r="G3320" s="2" t="s">
        <v>4443</v>
      </c>
      <c r="H3320" s="2" t="s">
        <v>3100</v>
      </c>
      <c r="I3320" s="139" t="s">
        <v>350</v>
      </c>
      <c r="J3320" s="139" t="s">
        <v>351</v>
      </c>
      <c r="K3320" s="139" t="s">
        <v>612</v>
      </c>
      <c r="L3320" s="139" t="s">
        <v>298</v>
      </c>
      <c r="M3320" s="140" t="s">
        <v>8160</v>
      </c>
      <c r="N3320" s="141">
        <v>55.97</v>
      </c>
      <c r="O3320" s="142">
        <f t="shared" si="260"/>
        <v>200</v>
      </c>
      <c r="P3320" s="2">
        <v>200</v>
      </c>
      <c r="Q3320" s="2"/>
      <c r="R3320" s="143" t="e">
        <f t="shared" si="261"/>
        <v>#DIV/0!</v>
      </c>
      <c r="S3320" s="143">
        <f t="shared" si="262"/>
        <v>0</v>
      </c>
      <c r="T3320" s="144">
        <f>IF(P3320="nio",0,IF(P3320&gt;0,VLOOKUP(K3320,'3-Productie normen'!A:W,VLOOKUP(P3320,'3-Productie normen'!$B$37:$C$59,2,FALSE),FALSE)))/VLOOKUP(B3320,'2-Kosten per locatie'!$A$11:$C$31,3,FALSE)</f>
        <v>0</v>
      </c>
      <c r="U3320" s="144">
        <f t="shared" si="263"/>
        <v>0</v>
      </c>
      <c r="V3320" s="145" t="str">
        <f>VLOOKUP(K3320,'3-Productie normen'!A:AG,29,FALSE)</f>
        <v>L</v>
      </c>
      <c r="W3320" s="145"/>
      <c r="X3320" s="146"/>
      <c r="Y3320" s="147">
        <f t="shared" si="264"/>
        <v>11194</v>
      </c>
    </row>
    <row r="3321" spans="1:25" s="148" customFormat="1" ht="13.9" customHeight="1">
      <c r="A3321" s="137">
        <v>4175</v>
      </c>
      <c r="B3321" s="138" t="s">
        <v>4205</v>
      </c>
      <c r="C3321" s="138" t="s">
        <v>4210</v>
      </c>
      <c r="D3321" s="138"/>
      <c r="E3321" s="2"/>
      <c r="F3321" s="2" t="s">
        <v>422</v>
      </c>
      <c r="G3321" s="2" t="s">
        <v>4444</v>
      </c>
      <c r="H3321" s="2" t="s">
        <v>3101</v>
      </c>
      <c r="I3321" s="139" t="s">
        <v>277</v>
      </c>
      <c r="J3321" s="139" t="s">
        <v>277</v>
      </c>
      <c r="K3321" s="139" t="s">
        <v>478</v>
      </c>
      <c r="L3321" s="139" t="s">
        <v>1421</v>
      </c>
      <c r="M3321" s="140"/>
      <c r="N3321" s="141">
        <v>27.39</v>
      </c>
      <c r="O3321" s="142">
        <f t="shared" si="260"/>
        <v>200</v>
      </c>
      <c r="P3321" s="2">
        <v>200</v>
      </c>
      <c r="Q3321" s="2"/>
      <c r="R3321" s="143" t="e">
        <f t="shared" si="261"/>
        <v>#DIV/0!</v>
      </c>
      <c r="S3321" s="143">
        <f t="shared" si="262"/>
        <v>0</v>
      </c>
      <c r="T3321" s="144">
        <f>IF(P3321="nio",0,IF(P3321&gt;0,VLOOKUP(K3321,'3-Productie normen'!A:W,VLOOKUP(P3321,'3-Productie normen'!$B$37:$C$59,2,FALSE),FALSE)))/VLOOKUP(B3321,'2-Kosten per locatie'!$A$11:$C$31,3,FALSE)</f>
        <v>0</v>
      </c>
      <c r="U3321" s="144">
        <f t="shared" si="263"/>
        <v>0</v>
      </c>
      <c r="V3321" s="145" t="str">
        <f>VLOOKUP(K3321,'3-Productie normen'!A:AG,29,FALSE)</f>
        <v>B</v>
      </c>
      <c r="W3321" s="145"/>
      <c r="X3321" s="146"/>
      <c r="Y3321" s="147">
        <f t="shared" si="264"/>
        <v>5478</v>
      </c>
    </row>
    <row r="3322" spans="1:25" s="148" customFormat="1" ht="13.9" customHeight="1">
      <c r="A3322" s="137">
        <v>4176</v>
      </c>
      <c r="B3322" s="138" t="s">
        <v>4205</v>
      </c>
      <c r="C3322" s="138" t="s">
        <v>4210</v>
      </c>
      <c r="D3322" s="138"/>
      <c r="E3322" s="2"/>
      <c r="F3322" s="2" t="s">
        <v>746</v>
      </c>
      <c r="G3322" s="2" t="s">
        <v>4445</v>
      </c>
      <c r="H3322" s="2"/>
      <c r="I3322" s="139" t="s">
        <v>247</v>
      </c>
      <c r="J3322" s="139" t="s">
        <v>56</v>
      </c>
      <c r="K3322" s="139" t="s">
        <v>248</v>
      </c>
      <c r="L3322" s="139" t="s">
        <v>4279</v>
      </c>
      <c r="M3322" s="140" t="s">
        <v>8160</v>
      </c>
      <c r="N3322" s="141">
        <v>25.26</v>
      </c>
      <c r="O3322" s="142">
        <f t="shared" si="260"/>
        <v>200</v>
      </c>
      <c r="P3322" s="2">
        <v>200</v>
      </c>
      <c r="Q3322" s="2"/>
      <c r="R3322" s="143" t="e">
        <f t="shared" si="261"/>
        <v>#DIV/0!</v>
      </c>
      <c r="S3322" s="143">
        <f t="shared" si="262"/>
        <v>0</v>
      </c>
      <c r="T3322" s="144">
        <f>IF(P3322="nio",0,IF(P3322&gt;0,VLOOKUP(K3322,'3-Productie normen'!A:W,VLOOKUP(P3322,'3-Productie normen'!$B$37:$C$59,2,FALSE),FALSE)))/VLOOKUP(B3322,'2-Kosten per locatie'!$A$11:$C$31,3,FALSE)</f>
        <v>0</v>
      </c>
      <c r="U3322" s="144">
        <f t="shared" si="263"/>
        <v>0</v>
      </c>
      <c r="V3322" s="145" t="str">
        <f>VLOOKUP(K3322,'3-Productie normen'!A:AG,29,FALSE)</f>
        <v>V</v>
      </c>
      <c r="W3322" s="145"/>
      <c r="X3322" s="146"/>
      <c r="Y3322" s="147">
        <f t="shared" si="264"/>
        <v>5052</v>
      </c>
    </row>
    <row r="3323" spans="1:25" s="148" customFormat="1" ht="13.9" customHeight="1">
      <c r="A3323" s="137">
        <v>4177</v>
      </c>
      <c r="B3323" s="138" t="s">
        <v>4205</v>
      </c>
      <c r="C3323" s="138" t="s">
        <v>4210</v>
      </c>
      <c r="D3323" s="138"/>
      <c r="E3323" s="2"/>
      <c r="F3323" s="2" t="s">
        <v>746</v>
      </c>
      <c r="G3323" s="2" t="s">
        <v>4446</v>
      </c>
      <c r="H3323" s="2"/>
      <c r="I3323" s="139" t="s">
        <v>247</v>
      </c>
      <c r="J3323" s="139" t="s">
        <v>56</v>
      </c>
      <c r="K3323" s="139" t="s">
        <v>248</v>
      </c>
      <c r="L3323" s="139" t="s">
        <v>4218</v>
      </c>
      <c r="M3323" s="140" t="s">
        <v>8160</v>
      </c>
      <c r="N3323" s="141">
        <v>25.26</v>
      </c>
      <c r="O3323" s="142">
        <f t="shared" si="260"/>
        <v>200</v>
      </c>
      <c r="P3323" s="2">
        <v>200</v>
      </c>
      <c r="Q3323" s="2"/>
      <c r="R3323" s="143" t="e">
        <f t="shared" si="261"/>
        <v>#DIV/0!</v>
      </c>
      <c r="S3323" s="143">
        <f t="shared" si="262"/>
        <v>0</v>
      </c>
      <c r="T3323" s="144">
        <f>IF(P3323="nio",0,IF(P3323&gt;0,VLOOKUP(K3323,'3-Productie normen'!A:W,VLOOKUP(P3323,'3-Productie normen'!$B$37:$C$59,2,FALSE),FALSE)))/VLOOKUP(B3323,'2-Kosten per locatie'!$A$11:$C$31,3,FALSE)</f>
        <v>0</v>
      </c>
      <c r="U3323" s="144">
        <f t="shared" si="263"/>
        <v>0</v>
      </c>
      <c r="V3323" s="145" t="str">
        <f>VLOOKUP(K3323,'3-Productie normen'!A:AG,29,FALSE)</f>
        <v>V</v>
      </c>
      <c r="W3323" s="145"/>
      <c r="X3323" s="146"/>
      <c r="Y3323" s="147">
        <f t="shared" si="264"/>
        <v>5052</v>
      </c>
    </row>
    <row r="3324" spans="1:25" s="148" customFormat="1" ht="13.9" customHeight="1">
      <c r="A3324" s="137">
        <v>4178</v>
      </c>
      <c r="B3324" s="138" t="s">
        <v>4205</v>
      </c>
      <c r="C3324" s="138" t="s">
        <v>4210</v>
      </c>
      <c r="D3324" s="138"/>
      <c r="E3324" s="2"/>
      <c r="F3324" s="2" t="s">
        <v>746</v>
      </c>
      <c r="G3324" s="2" t="s">
        <v>4447</v>
      </c>
      <c r="H3324" s="2"/>
      <c r="I3324" s="139" t="s">
        <v>247</v>
      </c>
      <c r="J3324" s="139" t="s">
        <v>56</v>
      </c>
      <c r="K3324" s="139" t="s">
        <v>248</v>
      </c>
      <c r="L3324" s="139" t="s">
        <v>4218</v>
      </c>
      <c r="M3324" s="140" t="s">
        <v>8160</v>
      </c>
      <c r="N3324" s="141">
        <v>25.26</v>
      </c>
      <c r="O3324" s="142">
        <f t="shared" si="260"/>
        <v>200</v>
      </c>
      <c r="P3324" s="2">
        <v>200</v>
      </c>
      <c r="Q3324" s="2"/>
      <c r="R3324" s="143" t="e">
        <f t="shared" si="261"/>
        <v>#DIV/0!</v>
      </c>
      <c r="S3324" s="143">
        <f t="shared" si="262"/>
        <v>0</v>
      </c>
      <c r="T3324" s="144">
        <f>IF(P3324="nio",0,IF(P3324&gt;0,VLOOKUP(K3324,'3-Productie normen'!A:W,VLOOKUP(P3324,'3-Productie normen'!$B$37:$C$59,2,FALSE),FALSE)))/VLOOKUP(B3324,'2-Kosten per locatie'!$A$11:$C$31,3,FALSE)</f>
        <v>0</v>
      </c>
      <c r="U3324" s="144">
        <f t="shared" si="263"/>
        <v>0</v>
      </c>
      <c r="V3324" s="145" t="str">
        <f>VLOOKUP(K3324,'3-Productie normen'!A:AG,29,FALSE)</f>
        <v>V</v>
      </c>
      <c r="W3324" s="145"/>
      <c r="X3324" s="146"/>
      <c r="Y3324" s="147">
        <f t="shared" si="264"/>
        <v>5052</v>
      </c>
    </row>
    <row r="3325" spans="1:25" s="148" customFormat="1" ht="13.9" customHeight="1">
      <c r="A3325" s="137">
        <v>4179</v>
      </c>
      <c r="B3325" s="138" t="s">
        <v>4205</v>
      </c>
      <c r="C3325" s="138" t="s">
        <v>4210</v>
      </c>
      <c r="D3325" s="138"/>
      <c r="E3325" s="2"/>
      <c r="F3325" s="2" t="s">
        <v>746</v>
      </c>
      <c r="G3325" s="2" t="s">
        <v>4448</v>
      </c>
      <c r="H3325" s="2"/>
      <c r="I3325" s="139" t="s">
        <v>247</v>
      </c>
      <c r="J3325" s="139" t="s">
        <v>57</v>
      </c>
      <c r="K3325" s="139" t="s">
        <v>259</v>
      </c>
      <c r="L3325" s="139" t="s">
        <v>246</v>
      </c>
      <c r="M3325" s="140"/>
      <c r="N3325" s="141">
        <v>1.59</v>
      </c>
      <c r="O3325" s="142">
        <f t="shared" si="260"/>
        <v>0</v>
      </c>
      <c r="P3325" s="2" t="s">
        <v>477</v>
      </c>
      <c r="Q3325" s="2"/>
      <c r="R3325" s="143">
        <f t="shared" si="261"/>
        <v>0</v>
      </c>
      <c r="S3325" s="143">
        <f t="shared" si="262"/>
        <v>0</v>
      </c>
      <c r="T3325" s="144">
        <f>IF(P3325="nio",0,IF(P3325&gt;0,VLOOKUP(K3325,'3-Productie normen'!A:W,VLOOKUP(P3325,'3-Productie normen'!$B$37:$C$59,2,FALSE),FALSE)))/VLOOKUP(B3325,'2-Kosten per locatie'!$A$11:$C$31,3,FALSE)</f>
        <v>0</v>
      </c>
      <c r="U3325" s="144">
        <f t="shared" si="263"/>
        <v>0</v>
      </c>
      <c r="V3325" s="145">
        <f>VLOOKUP(K3325,'3-Productie normen'!A:AG,29,FALSE)</f>
        <v>0</v>
      </c>
      <c r="W3325" s="145"/>
      <c r="X3325" s="146"/>
      <c r="Y3325" s="147">
        <f t="shared" si="264"/>
        <v>0</v>
      </c>
    </row>
    <row r="3326" spans="1:25" s="148" customFormat="1" ht="13.9" customHeight="1">
      <c r="A3326" s="137">
        <v>4180</v>
      </c>
      <c r="B3326" s="138" t="s">
        <v>4205</v>
      </c>
      <c r="C3326" s="138" t="s">
        <v>4210</v>
      </c>
      <c r="D3326" s="138"/>
      <c r="E3326" s="2"/>
      <c r="F3326" s="2" t="s">
        <v>746</v>
      </c>
      <c r="G3326" s="2" t="s">
        <v>4449</v>
      </c>
      <c r="H3326" s="2"/>
      <c r="I3326" s="139" t="s">
        <v>247</v>
      </c>
      <c r="J3326" s="139" t="s">
        <v>56</v>
      </c>
      <c r="K3326" s="139" t="s">
        <v>248</v>
      </c>
      <c r="L3326" s="139" t="s">
        <v>4218</v>
      </c>
      <c r="M3326" s="140" t="s">
        <v>8160</v>
      </c>
      <c r="N3326" s="141">
        <v>25.26</v>
      </c>
      <c r="O3326" s="142">
        <f t="shared" si="260"/>
        <v>200</v>
      </c>
      <c r="P3326" s="2">
        <v>200</v>
      </c>
      <c r="Q3326" s="2"/>
      <c r="R3326" s="143" t="e">
        <f t="shared" si="261"/>
        <v>#DIV/0!</v>
      </c>
      <c r="S3326" s="143">
        <f t="shared" si="262"/>
        <v>0</v>
      </c>
      <c r="T3326" s="144">
        <f>IF(P3326="nio",0,IF(P3326&gt;0,VLOOKUP(K3326,'3-Productie normen'!A:W,VLOOKUP(P3326,'3-Productie normen'!$B$37:$C$59,2,FALSE),FALSE)))/VLOOKUP(B3326,'2-Kosten per locatie'!$A$11:$C$31,3,FALSE)</f>
        <v>0</v>
      </c>
      <c r="U3326" s="144">
        <f t="shared" si="263"/>
        <v>0</v>
      </c>
      <c r="V3326" s="145" t="str">
        <f>VLOOKUP(K3326,'3-Productie normen'!A:AG,29,FALSE)</f>
        <v>V</v>
      </c>
      <c r="W3326" s="145"/>
      <c r="X3326" s="146"/>
      <c r="Y3326" s="147">
        <f t="shared" si="264"/>
        <v>5052</v>
      </c>
    </row>
    <row r="3327" spans="1:25" s="148" customFormat="1" ht="13.9" customHeight="1">
      <c r="A3327" s="137">
        <v>4181</v>
      </c>
      <c r="B3327" s="138" t="s">
        <v>4205</v>
      </c>
      <c r="C3327" s="138" t="s">
        <v>4210</v>
      </c>
      <c r="D3327" s="138"/>
      <c r="E3327" s="2"/>
      <c r="F3327" s="2" t="s">
        <v>746</v>
      </c>
      <c r="G3327" s="2" t="s">
        <v>4450</v>
      </c>
      <c r="H3327" s="2"/>
      <c r="I3327" s="139" t="s">
        <v>252</v>
      </c>
      <c r="J3327" s="139" t="s">
        <v>253</v>
      </c>
      <c r="K3327" s="139" t="s">
        <v>4571</v>
      </c>
      <c r="L3327" s="139" t="s">
        <v>298</v>
      </c>
      <c r="M3327" s="140" t="s">
        <v>8160</v>
      </c>
      <c r="N3327" s="141">
        <v>180.12</v>
      </c>
      <c r="O3327" s="142">
        <f t="shared" si="260"/>
        <v>200</v>
      </c>
      <c r="P3327" s="2">
        <v>200</v>
      </c>
      <c r="Q3327" s="2"/>
      <c r="R3327" s="143" t="e">
        <f t="shared" si="261"/>
        <v>#DIV/0!</v>
      </c>
      <c r="S3327" s="143">
        <f t="shared" si="262"/>
        <v>0</v>
      </c>
      <c r="T3327" s="144">
        <f>IF(P3327="nio",0,IF(P3327&gt;0,VLOOKUP(K3327,'3-Productie normen'!A:W,VLOOKUP(P3327,'3-Productie normen'!$B$37:$C$59,2,FALSE),FALSE)))/VLOOKUP(B3327,'2-Kosten per locatie'!$A$11:$C$31,3,FALSE)</f>
        <v>0</v>
      </c>
      <c r="U3327" s="144">
        <f t="shared" si="263"/>
        <v>0</v>
      </c>
      <c r="V3327" s="145" t="str">
        <f>VLOOKUP(K3327,'3-Productie normen'!A:AG,29,FALSE)</f>
        <v>V</v>
      </c>
      <c r="W3327" s="145"/>
      <c r="X3327" s="146"/>
      <c r="Y3327" s="147">
        <f t="shared" si="264"/>
        <v>36024</v>
      </c>
    </row>
    <row r="3328" spans="1:25" s="148" customFormat="1" ht="13.9" customHeight="1">
      <c r="A3328" s="137">
        <v>4182</v>
      </c>
      <c r="B3328" s="138" t="s">
        <v>4205</v>
      </c>
      <c r="C3328" s="138" t="s">
        <v>4210</v>
      </c>
      <c r="D3328" s="138"/>
      <c r="E3328" s="2"/>
      <c r="F3328" s="2" t="s">
        <v>746</v>
      </c>
      <c r="G3328" s="2" t="s">
        <v>4451</v>
      </c>
      <c r="H3328" s="2"/>
      <c r="I3328" s="139" t="s">
        <v>252</v>
      </c>
      <c r="J3328" s="139" t="s">
        <v>253</v>
      </c>
      <c r="K3328" s="139" t="s">
        <v>4571</v>
      </c>
      <c r="L3328" s="139" t="s">
        <v>298</v>
      </c>
      <c r="M3328" s="140" t="s">
        <v>8160</v>
      </c>
      <c r="N3328" s="141">
        <v>63.21</v>
      </c>
      <c r="O3328" s="142">
        <f t="shared" si="260"/>
        <v>200</v>
      </c>
      <c r="P3328" s="2">
        <v>200</v>
      </c>
      <c r="Q3328" s="2"/>
      <c r="R3328" s="143" t="e">
        <f t="shared" si="261"/>
        <v>#DIV/0!</v>
      </c>
      <c r="S3328" s="143">
        <f t="shared" si="262"/>
        <v>0</v>
      </c>
      <c r="T3328" s="144">
        <f>IF(P3328="nio",0,IF(P3328&gt;0,VLOOKUP(K3328,'3-Productie normen'!A:W,VLOOKUP(P3328,'3-Productie normen'!$B$37:$C$59,2,FALSE),FALSE)))/VLOOKUP(B3328,'2-Kosten per locatie'!$A$11:$C$31,3,FALSE)</f>
        <v>0</v>
      </c>
      <c r="U3328" s="144">
        <f t="shared" si="263"/>
        <v>0</v>
      </c>
      <c r="V3328" s="145" t="str">
        <f>VLOOKUP(K3328,'3-Productie normen'!A:AG,29,FALSE)</f>
        <v>V</v>
      </c>
      <c r="W3328" s="145"/>
      <c r="X3328" s="146"/>
      <c r="Y3328" s="147">
        <f t="shared" si="264"/>
        <v>12642</v>
      </c>
    </row>
    <row r="3329" spans="1:25" s="148" customFormat="1" ht="13.9" customHeight="1">
      <c r="A3329" s="137">
        <v>4183</v>
      </c>
      <c r="B3329" s="138" t="s">
        <v>4205</v>
      </c>
      <c r="C3329" s="138" t="s">
        <v>4210</v>
      </c>
      <c r="D3329" s="138"/>
      <c r="E3329" s="2"/>
      <c r="F3329" s="2" t="s">
        <v>746</v>
      </c>
      <c r="G3329" s="2" t="s">
        <v>4452</v>
      </c>
      <c r="H3329" s="2"/>
      <c r="I3329" s="139" t="s">
        <v>252</v>
      </c>
      <c r="J3329" s="139" t="s">
        <v>253</v>
      </c>
      <c r="K3329" s="139" t="s">
        <v>4571</v>
      </c>
      <c r="L3329" s="139" t="s">
        <v>298</v>
      </c>
      <c r="M3329" s="140" t="s">
        <v>8160</v>
      </c>
      <c r="N3329" s="141">
        <v>217.15</v>
      </c>
      <c r="O3329" s="142">
        <f t="shared" si="260"/>
        <v>200</v>
      </c>
      <c r="P3329" s="2">
        <v>200</v>
      </c>
      <c r="Q3329" s="2"/>
      <c r="R3329" s="143" t="e">
        <f t="shared" si="261"/>
        <v>#DIV/0!</v>
      </c>
      <c r="S3329" s="143">
        <f t="shared" si="262"/>
        <v>0</v>
      </c>
      <c r="T3329" s="144">
        <f>IF(P3329="nio",0,IF(P3329&gt;0,VLOOKUP(K3329,'3-Productie normen'!A:W,VLOOKUP(P3329,'3-Productie normen'!$B$37:$C$59,2,FALSE),FALSE)))/VLOOKUP(B3329,'2-Kosten per locatie'!$A$11:$C$31,3,FALSE)</f>
        <v>0</v>
      </c>
      <c r="U3329" s="144">
        <f t="shared" si="263"/>
        <v>0</v>
      </c>
      <c r="V3329" s="145" t="str">
        <f>VLOOKUP(K3329,'3-Productie normen'!A:AG,29,FALSE)</f>
        <v>V</v>
      </c>
      <c r="W3329" s="145"/>
      <c r="X3329" s="146"/>
      <c r="Y3329" s="147">
        <f t="shared" si="264"/>
        <v>43430</v>
      </c>
    </row>
    <row r="3330" spans="1:25" s="148" customFormat="1" ht="13.9" customHeight="1">
      <c r="A3330" s="137">
        <v>4184</v>
      </c>
      <c r="B3330" s="138" t="s">
        <v>4205</v>
      </c>
      <c r="C3330" s="138" t="s">
        <v>4210</v>
      </c>
      <c r="D3330" s="138"/>
      <c r="E3330" s="2"/>
      <c r="F3330" s="2" t="s">
        <v>746</v>
      </c>
      <c r="G3330" s="2" t="s">
        <v>4453</v>
      </c>
      <c r="H3330" s="2"/>
      <c r="I3330" s="139" t="s">
        <v>46</v>
      </c>
      <c r="J3330" s="139" t="s">
        <v>313</v>
      </c>
      <c r="K3330" s="139" t="s">
        <v>259</v>
      </c>
      <c r="L3330" s="139" t="s">
        <v>298</v>
      </c>
      <c r="M3330" s="140"/>
      <c r="N3330" s="141">
        <v>1.78</v>
      </c>
      <c r="O3330" s="142">
        <f t="shared" si="260"/>
        <v>0</v>
      </c>
      <c r="P3330" s="2" t="s">
        <v>477</v>
      </c>
      <c r="Q3330" s="2"/>
      <c r="R3330" s="143">
        <f t="shared" si="261"/>
        <v>0</v>
      </c>
      <c r="S3330" s="143">
        <f t="shared" si="262"/>
        <v>0</v>
      </c>
      <c r="T3330" s="144">
        <f>IF(P3330="nio",0,IF(P3330&gt;0,VLOOKUP(K3330,'3-Productie normen'!A:W,VLOOKUP(P3330,'3-Productie normen'!$B$37:$C$59,2,FALSE),FALSE)))/VLOOKUP(B3330,'2-Kosten per locatie'!$A$11:$C$31,3,FALSE)</f>
        <v>0</v>
      </c>
      <c r="U3330" s="144">
        <f t="shared" si="263"/>
        <v>0</v>
      </c>
      <c r="V3330" s="145">
        <f>VLOOKUP(K3330,'3-Productie normen'!A:AG,29,FALSE)</f>
        <v>0</v>
      </c>
      <c r="W3330" s="145"/>
      <c r="X3330" s="146"/>
      <c r="Y3330" s="147">
        <f t="shared" si="264"/>
        <v>0</v>
      </c>
    </row>
    <row r="3331" spans="1:25" s="148" customFormat="1" ht="13.9" customHeight="1">
      <c r="A3331" s="137">
        <v>4185</v>
      </c>
      <c r="B3331" s="138" t="s">
        <v>4205</v>
      </c>
      <c r="C3331" s="138" t="s">
        <v>4210</v>
      </c>
      <c r="D3331" s="138"/>
      <c r="E3331" s="2"/>
      <c r="F3331" s="2" t="s">
        <v>746</v>
      </c>
      <c r="G3331" s="2" t="s">
        <v>4454</v>
      </c>
      <c r="H3331" s="2"/>
      <c r="I3331" s="139" t="s">
        <v>257</v>
      </c>
      <c r="J3331" s="139" t="s">
        <v>495</v>
      </c>
      <c r="K3331" s="139" t="s">
        <v>259</v>
      </c>
      <c r="L3331" s="139" t="s">
        <v>246</v>
      </c>
      <c r="M3331" s="140"/>
      <c r="N3331" s="141">
        <v>2.69</v>
      </c>
      <c r="O3331" s="142">
        <f t="shared" si="260"/>
        <v>0</v>
      </c>
      <c r="P3331" s="2" t="s">
        <v>477</v>
      </c>
      <c r="Q3331" s="2"/>
      <c r="R3331" s="143">
        <f t="shared" si="261"/>
        <v>0</v>
      </c>
      <c r="S3331" s="143">
        <f t="shared" si="262"/>
        <v>0</v>
      </c>
      <c r="T3331" s="144">
        <f>IF(P3331="nio",0,IF(P3331&gt;0,VLOOKUP(K3331,'3-Productie normen'!A:W,VLOOKUP(P3331,'3-Productie normen'!$B$37:$C$59,2,FALSE),FALSE)))/VLOOKUP(B3331,'2-Kosten per locatie'!$A$11:$C$31,3,FALSE)</f>
        <v>0</v>
      </c>
      <c r="U3331" s="144">
        <f t="shared" si="263"/>
        <v>0</v>
      </c>
      <c r="V3331" s="145">
        <f>VLOOKUP(K3331,'3-Productie normen'!A:AG,29,FALSE)</f>
        <v>0</v>
      </c>
      <c r="W3331" s="145"/>
      <c r="X3331" s="146"/>
      <c r="Y3331" s="147">
        <f t="shared" si="264"/>
        <v>0</v>
      </c>
    </row>
    <row r="3332" spans="1:25" s="148" customFormat="1" ht="13.9" customHeight="1">
      <c r="A3332" s="137">
        <v>4186</v>
      </c>
      <c r="B3332" s="138" t="s">
        <v>4205</v>
      </c>
      <c r="C3332" s="138" t="s">
        <v>4210</v>
      </c>
      <c r="D3332" s="138"/>
      <c r="E3332" s="2"/>
      <c r="F3332" s="2" t="s">
        <v>746</v>
      </c>
      <c r="G3332" s="2" t="s">
        <v>4455</v>
      </c>
      <c r="H3332" s="2"/>
      <c r="I3332" s="139" t="s">
        <v>257</v>
      </c>
      <c r="J3332" s="139" t="s">
        <v>381</v>
      </c>
      <c r="K3332" s="139" t="s">
        <v>259</v>
      </c>
      <c r="L3332" s="139" t="s">
        <v>298</v>
      </c>
      <c r="M3332" s="140"/>
      <c r="N3332" s="141">
        <v>19.149999999999999</v>
      </c>
      <c r="O3332" s="142">
        <f t="shared" si="260"/>
        <v>0</v>
      </c>
      <c r="P3332" s="2" t="s">
        <v>477</v>
      </c>
      <c r="Q3332" s="2"/>
      <c r="R3332" s="143">
        <f t="shared" si="261"/>
        <v>0</v>
      </c>
      <c r="S3332" s="143">
        <f t="shared" si="262"/>
        <v>0</v>
      </c>
      <c r="T3332" s="144">
        <f>IF(P3332="nio",0,IF(P3332&gt;0,VLOOKUP(K3332,'3-Productie normen'!A:W,VLOOKUP(P3332,'3-Productie normen'!$B$37:$C$59,2,FALSE),FALSE)))/VLOOKUP(B3332,'2-Kosten per locatie'!$A$11:$C$31,3,FALSE)</f>
        <v>0</v>
      </c>
      <c r="U3332" s="144">
        <f t="shared" si="263"/>
        <v>0</v>
      </c>
      <c r="V3332" s="145">
        <f>VLOOKUP(K3332,'3-Productie normen'!A:AG,29,FALSE)</f>
        <v>0</v>
      </c>
      <c r="W3332" s="145"/>
      <c r="X3332" s="146"/>
      <c r="Y3332" s="147">
        <f t="shared" si="264"/>
        <v>0</v>
      </c>
    </row>
    <row r="3333" spans="1:25" s="148" customFormat="1" ht="13.9" customHeight="1">
      <c r="A3333" s="137">
        <v>4187</v>
      </c>
      <c r="B3333" s="138" t="s">
        <v>4205</v>
      </c>
      <c r="C3333" s="138" t="s">
        <v>4210</v>
      </c>
      <c r="D3333" s="138"/>
      <c r="E3333" s="2"/>
      <c r="F3333" s="2" t="s">
        <v>746</v>
      </c>
      <c r="G3333" s="2" t="s">
        <v>4456</v>
      </c>
      <c r="H3333" s="2"/>
      <c r="I3333" s="139" t="s">
        <v>257</v>
      </c>
      <c r="J3333" s="139" t="s">
        <v>495</v>
      </c>
      <c r="K3333" s="139" t="s">
        <v>259</v>
      </c>
      <c r="L3333" s="139" t="s">
        <v>246</v>
      </c>
      <c r="M3333" s="140"/>
      <c r="N3333" s="141">
        <v>2.69</v>
      </c>
      <c r="O3333" s="142">
        <f t="shared" si="260"/>
        <v>0</v>
      </c>
      <c r="P3333" s="2" t="s">
        <v>477</v>
      </c>
      <c r="Q3333" s="2"/>
      <c r="R3333" s="143">
        <f t="shared" si="261"/>
        <v>0</v>
      </c>
      <c r="S3333" s="143">
        <f t="shared" si="262"/>
        <v>0</v>
      </c>
      <c r="T3333" s="144">
        <f>IF(P3333="nio",0,IF(P3333&gt;0,VLOOKUP(K3333,'3-Productie normen'!A:W,VLOOKUP(P3333,'3-Productie normen'!$B$37:$C$59,2,FALSE),FALSE)))/VLOOKUP(B3333,'2-Kosten per locatie'!$A$11:$C$31,3,FALSE)</f>
        <v>0</v>
      </c>
      <c r="U3333" s="144">
        <f t="shared" si="263"/>
        <v>0</v>
      </c>
      <c r="V3333" s="145">
        <f>VLOOKUP(K3333,'3-Productie normen'!A:AG,29,FALSE)</f>
        <v>0</v>
      </c>
      <c r="W3333" s="145"/>
      <c r="X3333" s="146"/>
      <c r="Y3333" s="147">
        <f t="shared" si="264"/>
        <v>0</v>
      </c>
    </row>
    <row r="3334" spans="1:25" s="148" customFormat="1" ht="13.9" customHeight="1">
      <c r="A3334" s="137">
        <v>4188</v>
      </c>
      <c r="B3334" s="138" t="s">
        <v>4205</v>
      </c>
      <c r="C3334" s="138" t="s">
        <v>4210</v>
      </c>
      <c r="D3334" s="138"/>
      <c r="E3334" s="2"/>
      <c r="F3334" s="2" t="s">
        <v>746</v>
      </c>
      <c r="G3334" s="2" t="s">
        <v>4457</v>
      </c>
      <c r="H3334" s="2"/>
      <c r="I3334" s="139" t="s">
        <v>46</v>
      </c>
      <c r="J3334" s="139" t="s">
        <v>313</v>
      </c>
      <c r="K3334" s="139" t="s">
        <v>259</v>
      </c>
      <c r="L3334" s="139" t="s">
        <v>1500</v>
      </c>
      <c r="M3334" s="140"/>
      <c r="N3334" s="141">
        <v>1.77</v>
      </c>
      <c r="O3334" s="142">
        <f t="shared" si="260"/>
        <v>0</v>
      </c>
      <c r="P3334" s="2" t="s">
        <v>477</v>
      </c>
      <c r="Q3334" s="2"/>
      <c r="R3334" s="143">
        <f t="shared" si="261"/>
        <v>0</v>
      </c>
      <c r="S3334" s="143">
        <f t="shared" si="262"/>
        <v>0</v>
      </c>
      <c r="T3334" s="144">
        <f>IF(P3334="nio",0,IF(P3334&gt;0,VLOOKUP(K3334,'3-Productie normen'!A:W,VLOOKUP(P3334,'3-Productie normen'!$B$37:$C$59,2,FALSE),FALSE)))/VLOOKUP(B3334,'2-Kosten per locatie'!$A$11:$C$31,3,FALSE)</f>
        <v>0</v>
      </c>
      <c r="U3334" s="144">
        <f t="shared" si="263"/>
        <v>0</v>
      </c>
      <c r="V3334" s="145">
        <f>VLOOKUP(K3334,'3-Productie normen'!A:AG,29,FALSE)</f>
        <v>0</v>
      </c>
      <c r="W3334" s="145"/>
      <c r="X3334" s="146"/>
      <c r="Y3334" s="147">
        <f t="shared" si="264"/>
        <v>0</v>
      </c>
    </row>
    <row r="3335" spans="1:25" s="148" customFormat="1" ht="13.9" customHeight="1">
      <c r="A3335" s="137">
        <v>4189</v>
      </c>
      <c r="B3335" s="138" t="s">
        <v>4205</v>
      </c>
      <c r="C3335" s="138" t="s">
        <v>4210</v>
      </c>
      <c r="D3335" s="138"/>
      <c r="E3335" s="2"/>
      <c r="F3335" s="2" t="s">
        <v>746</v>
      </c>
      <c r="G3335" s="2" t="s">
        <v>4458</v>
      </c>
      <c r="H3335" s="2"/>
      <c r="I3335" s="139" t="s">
        <v>257</v>
      </c>
      <c r="J3335" s="139" t="s">
        <v>318</v>
      </c>
      <c r="K3335" s="139" t="s">
        <v>259</v>
      </c>
      <c r="L3335" s="139" t="s">
        <v>246</v>
      </c>
      <c r="M3335" s="140"/>
      <c r="N3335" s="141">
        <v>1.1000000000000001</v>
      </c>
      <c r="O3335" s="142">
        <f t="shared" si="260"/>
        <v>0</v>
      </c>
      <c r="P3335" s="2" t="s">
        <v>477</v>
      </c>
      <c r="Q3335" s="2"/>
      <c r="R3335" s="143">
        <f t="shared" si="261"/>
        <v>0</v>
      </c>
      <c r="S3335" s="143">
        <f t="shared" si="262"/>
        <v>0</v>
      </c>
      <c r="T3335" s="144">
        <f>IF(P3335="nio",0,IF(P3335&gt;0,VLOOKUP(K3335,'3-Productie normen'!A:W,VLOOKUP(P3335,'3-Productie normen'!$B$37:$C$59,2,FALSE),FALSE)))/VLOOKUP(B3335,'2-Kosten per locatie'!$A$11:$C$31,3,FALSE)</f>
        <v>0</v>
      </c>
      <c r="U3335" s="144">
        <f t="shared" si="263"/>
        <v>0</v>
      </c>
      <c r="V3335" s="145">
        <f>VLOOKUP(K3335,'3-Productie normen'!A:AG,29,FALSE)</f>
        <v>0</v>
      </c>
      <c r="W3335" s="145"/>
      <c r="X3335" s="146"/>
      <c r="Y3335" s="147">
        <f t="shared" si="264"/>
        <v>0</v>
      </c>
    </row>
    <row r="3336" spans="1:25" s="148" customFormat="1" ht="13.9" customHeight="1">
      <c r="A3336" s="137">
        <v>4190</v>
      </c>
      <c r="B3336" s="138" t="s">
        <v>4205</v>
      </c>
      <c r="C3336" s="138" t="s">
        <v>4210</v>
      </c>
      <c r="D3336" s="138"/>
      <c r="E3336" s="2"/>
      <c r="F3336" s="2" t="s">
        <v>746</v>
      </c>
      <c r="G3336" s="2" t="s">
        <v>4459</v>
      </c>
      <c r="H3336" s="2"/>
      <c r="I3336" s="139" t="s">
        <v>257</v>
      </c>
      <c r="J3336" s="139" t="s">
        <v>318</v>
      </c>
      <c r="K3336" s="139" t="s">
        <v>259</v>
      </c>
      <c r="L3336" s="139" t="s">
        <v>246</v>
      </c>
      <c r="M3336" s="140"/>
      <c r="N3336" s="141">
        <v>0.69</v>
      </c>
      <c r="O3336" s="142">
        <f t="shared" si="260"/>
        <v>0</v>
      </c>
      <c r="P3336" s="2" t="s">
        <v>477</v>
      </c>
      <c r="Q3336" s="2"/>
      <c r="R3336" s="143">
        <f t="shared" si="261"/>
        <v>0</v>
      </c>
      <c r="S3336" s="143">
        <f t="shared" si="262"/>
        <v>0</v>
      </c>
      <c r="T3336" s="144">
        <f>IF(P3336="nio",0,IF(P3336&gt;0,VLOOKUP(K3336,'3-Productie normen'!A:W,VLOOKUP(P3336,'3-Productie normen'!$B$37:$C$59,2,FALSE),FALSE)))/VLOOKUP(B3336,'2-Kosten per locatie'!$A$11:$C$31,3,FALSE)</f>
        <v>0</v>
      </c>
      <c r="U3336" s="144">
        <f t="shared" si="263"/>
        <v>0</v>
      </c>
      <c r="V3336" s="145">
        <f>VLOOKUP(K3336,'3-Productie normen'!A:AG,29,FALSE)</f>
        <v>0</v>
      </c>
      <c r="W3336" s="145"/>
      <c r="X3336" s="146"/>
      <c r="Y3336" s="147">
        <f t="shared" si="264"/>
        <v>0</v>
      </c>
    </row>
    <row r="3337" spans="1:25" s="148" customFormat="1" ht="13.9" customHeight="1">
      <c r="A3337" s="137">
        <v>4191</v>
      </c>
      <c r="B3337" s="138" t="s">
        <v>4205</v>
      </c>
      <c r="C3337" s="138" t="s">
        <v>4210</v>
      </c>
      <c r="D3337" s="138"/>
      <c r="E3337" s="2"/>
      <c r="F3337" s="2" t="s">
        <v>746</v>
      </c>
      <c r="G3337" s="2" t="s">
        <v>4460</v>
      </c>
      <c r="H3337" s="2"/>
      <c r="I3337" s="139" t="s">
        <v>257</v>
      </c>
      <c r="J3337" s="139" t="s">
        <v>318</v>
      </c>
      <c r="K3337" s="139" t="s">
        <v>259</v>
      </c>
      <c r="L3337" s="139" t="s">
        <v>246</v>
      </c>
      <c r="M3337" s="140"/>
      <c r="N3337" s="141">
        <v>6.24</v>
      </c>
      <c r="O3337" s="142">
        <f t="shared" si="260"/>
        <v>0</v>
      </c>
      <c r="P3337" s="2" t="s">
        <v>477</v>
      </c>
      <c r="Q3337" s="2"/>
      <c r="R3337" s="143">
        <f t="shared" si="261"/>
        <v>0</v>
      </c>
      <c r="S3337" s="143">
        <f t="shared" si="262"/>
        <v>0</v>
      </c>
      <c r="T3337" s="144">
        <f>IF(P3337="nio",0,IF(P3337&gt;0,VLOOKUP(K3337,'3-Productie normen'!A:W,VLOOKUP(P3337,'3-Productie normen'!$B$37:$C$59,2,FALSE),FALSE)))/VLOOKUP(B3337,'2-Kosten per locatie'!$A$11:$C$31,3,FALSE)</f>
        <v>0</v>
      </c>
      <c r="U3337" s="144">
        <f t="shared" si="263"/>
        <v>0</v>
      </c>
      <c r="V3337" s="145">
        <f>VLOOKUP(K3337,'3-Productie normen'!A:AG,29,FALSE)</f>
        <v>0</v>
      </c>
      <c r="W3337" s="145"/>
      <c r="X3337" s="146"/>
      <c r="Y3337" s="147">
        <f t="shared" si="264"/>
        <v>0</v>
      </c>
    </row>
    <row r="3338" spans="1:25" s="148" customFormat="1" ht="13.9" customHeight="1">
      <c r="A3338" s="137">
        <v>4192</v>
      </c>
      <c r="B3338" s="138" t="s">
        <v>4205</v>
      </c>
      <c r="C3338" s="138" t="s">
        <v>4210</v>
      </c>
      <c r="D3338" s="138"/>
      <c r="E3338" s="2"/>
      <c r="F3338" s="2" t="s">
        <v>746</v>
      </c>
      <c r="G3338" s="2" t="s">
        <v>4461</v>
      </c>
      <c r="H3338" s="2"/>
      <c r="I3338" s="139" t="s">
        <v>257</v>
      </c>
      <c r="J3338" s="139" t="s">
        <v>318</v>
      </c>
      <c r="K3338" s="139" t="s">
        <v>259</v>
      </c>
      <c r="L3338" s="139" t="s">
        <v>246</v>
      </c>
      <c r="M3338" s="140"/>
      <c r="N3338" s="141">
        <v>1.97</v>
      </c>
      <c r="O3338" s="142">
        <f t="shared" si="260"/>
        <v>0</v>
      </c>
      <c r="P3338" s="2" t="s">
        <v>477</v>
      </c>
      <c r="Q3338" s="2"/>
      <c r="R3338" s="143">
        <f t="shared" si="261"/>
        <v>0</v>
      </c>
      <c r="S3338" s="143">
        <f t="shared" si="262"/>
        <v>0</v>
      </c>
      <c r="T3338" s="144">
        <f>IF(P3338="nio",0,IF(P3338&gt;0,VLOOKUP(K3338,'3-Productie normen'!A:W,VLOOKUP(P3338,'3-Productie normen'!$B$37:$C$59,2,FALSE),FALSE)))/VLOOKUP(B3338,'2-Kosten per locatie'!$A$11:$C$31,3,FALSE)</f>
        <v>0</v>
      </c>
      <c r="U3338" s="144">
        <f t="shared" si="263"/>
        <v>0</v>
      </c>
      <c r="V3338" s="145">
        <f>VLOOKUP(K3338,'3-Productie normen'!A:AG,29,FALSE)</f>
        <v>0</v>
      </c>
      <c r="W3338" s="145"/>
      <c r="X3338" s="146"/>
      <c r="Y3338" s="147">
        <f t="shared" si="264"/>
        <v>0</v>
      </c>
    </row>
    <row r="3339" spans="1:25" s="148" customFormat="1" ht="13.9" customHeight="1">
      <c r="A3339" s="137">
        <v>4193</v>
      </c>
      <c r="B3339" s="138" t="s">
        <v>4205</v>
      </c>
      <c r="C3339" s="138" t="s">
        <v>4210</v>
      </c>
      <c r="D3339" s="138"/>
      <c r="E3339" s="2"/>
      <c r="F3339" s="2" t="s">
        <v>746</v>
      </c>
      <c r="G3339" s="2" t="s">
        <v>4462</v>
      </c>
      <c r="H3339" s="2"/>
      <c r="I3339" s="139" t="s">
        <v>257</v>
      </c>
      <c r="J3339" s="139" t="s">
        <v>318</v>
      </c>
      <c r="K3339" s="139" t="s">
        <v>259</v>
      </c>
      <c r="L3339" s="139" t="s">
        <v>246</v>
      </c>
      <c r="M3339" s="140"/>
      <c r="N3339" s="141">
        <v>0.69</v>
      </c>
      <c r="O3339" s="142">
        <f t="shared" si="260"/>
        <v>0</v>
      </c>
      <c r="P3339" s="2" t="s">
        <v>477</v>
      </c>
      <c r="Q3339" s="2"/>
      <c r="R3339" s="143">
        <f t="shared" si="261"/>
        <v>0</v>
      </c>
      <c r="S3339" s="143">
        <f t="shared" si="262"/>
        <v>0</v>
      </c>
      <c r="T3339" s="144">
        <f>IF(P3339="nio",0,IF(P3339&gt;0,VLOOKUP(K3339,'3-Productie normen'!A:W,VLOOKUP(P3339,'3-Productie normen'!$B$37:$C$59,2,FALSE),FALSE)))/VLOOKUP(B3339,'2-Kosten per locatie'!$A$11:$C$31,3,FALSE)</f>
        <v>0</v>
      </c>
      <c r="U3339" s="144">
        <f t="shared" si="263"/>
        <v>0</v>
      </c>
      <c r="V3339" s="145">
        <f>VLOOKUP(K3339,'3-Productie normen'!A:AG,29,FALSE)</f>
        <v>0</v>
      </c>
      <c r="W3339" s="145"/>
      <c r="X3339" s="146"/>
      <c r="Y3339" s="147">
        <f t="shared" si="264"/>
        <v>0</v>
      </c>
    </row>
    <row r="3340" spans="1:25" s="148" customFormat="1" ht="13.9" customHeight="1">
      <c r="A3340" s="137">
        <v>4194</v>
      </c>
      <c r="B3340" s="138" t="s">
        <v>4205</v>
      </c>
      <c r="C3340" s="138" t="s">
        <v>4210</v>
      </c>
      <c r="D3340" s="138"/>
      <c r="E3340" s="2"/>
      <c r="F3340" s="2" t="s">
        <v>746</v>
      </c>
      <c r="G3340" s="2" t="s">
        <v>4463</v>
      </c>
      <c r="H3340" s="2"/>
      <c r="I3340" s="139" t="s">
        <v>257</v>
      </c>
      <c r="J3340" s="139" t="s">
        <v>318</v>
      </c>
      <c r="K3340" s="139" t="s">
        <v>259</v>
      </c>
      <c r="L3340" s="139" t="s">
        <v>246</v>
      </c>
      <c r="M3340" s="140"/>
      <c r="N3340" s="141">
        <v>0.57999999999999996</v>
      </c>
      <c r="O3340" s="142">
        <f t="shared" si="260"/>
        <v>0</v>
      </c>
      <c r="P3340" s="2" t="s">
        <v>477</v>
      </c>
      <c r="Q3340" s="2"/>
      <c r="R3340" s="143">
        <f t="shared" si="261"/>
        <v>0</v>
      </c>
      <c r="S3340" s="143">
        <f t="shared" si="262"/>
        <v>0</v>
      </c>
      <c r="T3340" s="144">
        <f>IF(P3340="nio",0,IF(P3340&gt;0,VLOOKUP(K3340,'3-Productie normen'!A:W,VLOOKUP(P3340,'3-Productie normen'!$B$37:$C$59,2,FALSE),FALSE)))/VLOOKUP(B3340,'2-Kosten per locatie'!$A$11:$C$31,3,FALSE)</f>
        <v>0</v>
      </c>
      <c r="U3340" s="144">
        <f t="shared" si="263"/>
        <v>0</v>
      </c>
      <c r="V3340" s="145">
        <f>VLOOKUP(K3340,'3-Productie normen'!A:AG,29,FALSE)</f>
        <v>0</v>
      </c>
      <c r="W3340" s="145"/>
      <c r="X3340" s="146"/>
      <c r="Y3340" s="147">
        <f t="shared" si="264"/>
        <v>0</v>
      </c>
    </row>
    <row r="3341" spans="1:25" s="148" customFormat="1" ht="13.9" customHeight="1">
      <c r="A3341" s="137">
        <v>4195</v>
      </c>
      <c r="B3341" s="138" t="s">
        <v>4205</v>
      </c>
      <c r="C3341" s="138" t="s">
        <v>4210</v>
      </c>
      <c r="D3341" s="138"/>
      <c r="E3341" s="2"/>
      <c r="F3341" s="2" t="s">
        <v>746</v>
      </c>
      <c r="G3341" s="2" t="s">
        <v>4464</v>
      </c>
      <c r="H3341" s="2"/>
      <c r="I3341" s="139" t="s">
        <v>257</v>
      </c>
      <c r="J3341" s="139" t="s">
        <v>318</v>
      </c>
      <c r="K3341" s="139" t="s">
        <v>259</v>
      </c>
      <c r="L3341" s="139" t="s">
        <v>246</v>
      </c>
      <c r="M3341" s="140"/>
      <c r="N3341" s="141">
        <v>0.85</v>
      </c>
      <c r="O3341" s="142">
        <f t="shared" si="260"/>
        <v>0</v>
      </c>
      <c r="P3341" s="2" t="s">
        <v>477</v>
      </c>
      <c r="Q3341" s="2"/>
      <c r="R3341" s="143">
        <f t="shared" si="261"/>
        <v>0</v>
      </c>
      <c r="S3341" s="143">
        <f t="shared" si="262"/>
        <v>0</v>
      </c>
      <c r="T3341" s="144">
        <f>IF(P3341="nio",0,IF(P3341&gt;0,VLOOKUP(K3341,'3-Productie normen'!A:W,VLOOKUP(P3341,'3-Productie normen'!$B$37:$C$59,2,FALSE),FALSE)))/VLOOKUP(B3341,'2-Kosten per locatie'!$A$11:$C$31,3,FALSE)</f>
        <v>0</v>
      </c>
      <c r="U3341" s="144">
        <f t="shared" si="263"/>
        <v>0</v>
      </c>
      <c r="V3341" s="145">
        <f>VLOOKUP(K3341,'3-Productie normen'!A:AG,29,FALSE)</f>
        <v>0</v>
      </c>
      <c r="W3341" s="145"/>
      <c r="X3341" s="146"/>
      <c r="Y3341" s="147">
        <f t="shared" si="264"/>
        <v>0</v>
      </c>
    </row>
    <row r="3342" spans="1:25" s="148" customFormat="1" ht="13.9" customHeight="1">
      <c r="A3342" s="137">
        <v>4196</v>
      </c>
      <c r="B3342" s="138" t="s">
        <v>4205</v>
      </c>
      <c r="C3342" s="138" t="s">
        <v>4210</v>
      </c>
      <c r="D3342" s="138"/>
      <c r="E3342" s="2"/>
      <c r="F3342" s="2" t="s">
        <v>746</v>
      </c>
      <c r="G3342" s="2" t="s">
        <v>4465</v>
      </c>
      <c r="H3342" s="2"/>
      <c r="I3342" s="139" t="s">
        <v>46</v>
      </c>
      <c r="J3342" s="139" t="s">
        <v>2120</v>
      </c>
      <c r="K3342" s="139" t="s">
        <v>321</v>
      </c>
      <c r="L3342" s="139" t="s">
        <v>1500</v>
      </c>
      <c r="M3342" s="140"/>
      <c r="N3342" s="141">
        <v>7.46</v>
      </c>
      <c r="O3342" s="142">
        <f t="shared" si="260"/>
        <v>200</v>
      </c>
      <c r="P3342" s="2">
        <v>200</v>
      </c>
      <c r="Q3342" s="2"/>
      <c r="R3342" s="143" t="e">
        <f t="shared" si="261"/>
        <v>#DIV/0!</v>
      </c>
      <c r="S3342" s="143">
        <f t="shared" si="262"/>
        <v>0</v>
      </c>
      <c r="T3342" s="144">
        <f>IF(P3342="nio",0,IF(P3342&gt;0,VLOOKUP(K3342,'3-Productie normen'!A:W,VLOOKUP(P3342,'3-Productie normen'!$B$37:$C$59,2,FALSE),FALSE)))/VLOOKUP(B3342,'2-Kosten per locatie'!$A$11:$C$31,3,FALSE)</f>
        <v>0</v>
      </c>
      <c r="U3342" s="144">
        <f t="shared" si="263"/>
        <v>0</v>
      </c>
      <c r="V3342" s="145" t="str">
        <f>VLOOKUP(K3342,'3-Productie normen'!A:AG,29,FALSE)</f>
        <v>S</v>
      </c>
      <c r="W3342" s="145"/>
      <c r="X3342" s="146"/>
      <c r="Y3342" s="147">
        <f t="shared" si="264"/>
        <v>1492</v>
      </c>
    </row>
    <row r="3343" spans="1:25" s="148" customFormat="1" ht="13.9" customHeight="1">
      <c r="A3343" s="137">
        <v>4197</v>
      </c>
      <c r="B3343" s="138" t="s">
        <v>4205</v>
      </c>
      <c r="C3343" s="138" t="s">
        <v>4210</v>
      </c>
      <c r="D3343" s="138"/>
      <c r="E3343" s="2"/>
      <c r="F3343" s="2" t="s">
        <v>746</v>
      </c>
      <c r="G3343" s="2" t="s">
        <v>4466</v>
      </c>
      <c r="H3343" s="2"/>
      <c r="I3343" s="139" t="s">
        <v>46</v>
      </c>
      <c r="J3343" s="139" t="s">
        <v>323</v>
      </c>
      <c r="K3343" s="139" t="s">
        <v>321</v>
      </c>
      <c r="L3343" s="139" t="s">
        <v>1500</v>
      </c>
      <c r="M3343" s="140"/>
      <c r="N3343" s="141">
        <v>1.05</v>
      </c>
      <c r="O3343" s="142">
        <f t="shared" si="260"/>
        <v>200</v>
      </c>
      <c r="P3343" s="2">
        <v>200</v>
      </c>
      <c r="Q3343" s="2"/>
      <c r="R3343" s="143" t="e">
        <f t="shared" si="261"/>
        <v>#DIV/0!</v>
      </c>
      <c r="S3343" s="143">
        <f t="shared" si="262"/>
        <v>0</v>
      </c>
      <c r="T3343" s="144">
        <f>IF(P3343="nio",0,IF(P3343&gt;0,VLOOKUP(K3343,'3-Productie normen'!A:W,VLOOKUP(P3343,'3-Productie normen'!$B$37:$C$59,2,FALSE),FALSE)))/VLOOKUP(B3343,'2-Kosten per locatie'!$A$11:$C$31,3,FALSE)</f>
        <v>0</v>
      </c>
      <c r="U3343" s="144">
        <f t="shared" si="263"/>
        <v>0</v>
      </c>
      <c r="V3343" s="145" t="str">
        <f>VLOOKUP(K3343,'3-Productie normen'!A:AG,29,FALSE)</f>
        <v>S</v>
      </c>
      <c r="W3343" s="145"/>
      <c r="X3343" s="146"/>
      <c r="Y3343" s="147">
        <f t="shared" si="264"/>
        <v>210</v>
      </c>
    </row>
    <row r="3344" spans="1:25" s="148" customFormat="1" ht="13.9" customHeight="1">
      <c r="A3344" s="137">
        <v>4198</v>
      </c>
      <c r="B3344" s="138" t="s">
        <v>4205</v>
      </c>
      <c r="C3344" s="138" t="s">
        <v>4210</v>
      </c>
      <c r="D3344" s="138"/>
      <c r="E3344" s="2"/>
      <c r="F3344" s="2" t="s">
        <v>746</v>
      </c>
      <c r="G3344" s="2" t="s">
        <v>4467</v>
      </c>
      <c r="H3344" s="2"/>
      <c r="I3344" s="139" t="s">
        <v>46</v>
      </c>
      <c r="J3344" s="139" t="s">
        <v>323</v>
      </c>
      <c r="K3344" s="139" t="s">
        <v>321</v>
      </c>
      <c r="L3344" s="139" t="s">
        <v>1500</v>
      </c>
      <c r="M3344" s="140"/>
      <c r="N3344" s="141">
        <v>1.05</v>
      </c>
      <c r="O3344" s="142">
        <f t="shared" si="260"/>
        <v>200</v>
      </c>
      <c r="P3344" s="2">
        <v>200</v>
      </c>
      <c r="Q3344" s="2"/>
      <c r="R3344" s="143" t="e">
        <f t="shared" si="261"/>
        <v>#DIV/0!</v>
      </c>
      <c r="S3344" s="143">
        <f t="shared" si="262"/>
        <v>0</v>
      </c>
      <c r="T3344" s="144">
        <f>IF(P3344="nio",0,IF(P3344&gt;0,VLOOKUP(K3344,'3-Productie normen'!A:W,VLOOKUP(P3344,'3-Productie normen'!$B$37:$C$59,2,FALSE),FALSE)))/VLOOKUP(B3344,'2-Kosten per locatie'!$A$11:$C$31,3,FALSE)</f>
        <v>0</v>
      </c>
      <c r="U3344" s="144">
        <f t="shared" si="263"/>
        <v>0</v>
      </c>
      <c r="V3344" s="145" t="str">
        <f>VLOOKUP(K3344,'3-Productie normen'!A:AG,29,FALSE)</f>
        <v>S</v>
      </c>
      <c r="W3344" s="145"/>
      <c r="X3344" s="146"/>
      <c r="Y3344" s="147">
        <f t="shared" si="264"/>
        <v>210</v>
      </c>
    </row>
    <row r="3345" spans="1:25" s="148" customFormat="1" ht="13.9" customHeight="1">
      <c r="A3345" s="137">
        <v>4199</v>
      </c>
      <c r="B3345" s="138" t="s">
        <v>4205</v>
      </c>
      <c r="C3345" s="138" t="s">
        <v>4210</v>
      </c>
      <c r="D3345" s="138"/>
      <c r="E3345" s="2"/>
      <c r="F3345" s="2" t="s">
        <v>746</v>
      </c>
      <c r="G3345" s="2" t="s">
        <v>4468</v>
      </c>
      <c r="H3345" s="2"/>
      <c r="I3345" s="139" t="s">
        <v>46</v>
      </c>
      <c r="J3345" s="139" t="s">
        <v>323</v>
      </c>
      <c r="K3345" s="139" t="s">
        <v>321</v>
      </c>
      <c r="L3345" s="139" t="s">
        <v>1500</v>
      </c>
      <c r="M3345" s="140"/>
      <c r="N3345" s="141">
        <v>1.05</v>
      </c>
      <c r="O3345" s="142">
        <f t="shared" si="260"/>
        <v>200</v>
      </c>
      <c r="P3345" s="2">
        <v>200</v>
      </c>
      <c r="Q3345" s="2"/>
      <c r="R3345" s="143" t="e">
        <f t="shared" si="261"/>
        <v>#DIV/0!</v>
      </c>
      <c r="S3345" s="143">
        <f t="shared" si="262"/>
        <v>0</v>
      </c>
      <c r="T3345" s="144">
        <f>IF(P3345="nio",0,IF(P3345&gt;0,VLOOKUP(K3345,'3-Productie normen'!A:W,VLOOKUP(P3345,'3-Productie normen'!$B$37:$C$59,2,FALSE),FALSE)))/VLOOKUP(B3345,'2-Kosten per locatie'!$A$11:$C$31,3,FALSE)</f>
        <v>0</v>
      </c>
      <c r="U3345" s="144">
        <f t="shared" si="263"/>
        <v>0</v>
      </c>
      <c r="V3345" s="145" t="str">
        <f>VLOOKUP(K3345,'3-Productie normen'!A:AG,29,FALSE)</f>
        <v>S</v>
      </c>
      <c r="W3345" s="145"/>
      <c r="X3345" s="146"/>
      <c r="Y3345" s="147">
        <f t="shared" si="264"/>
        <v>210</v>
      </c>
    </row>
    <row r="3346" spans="1:25" s="148" customFormat="1" ht="13.9" customHeight="1">
      <c r="A3346" s="137">
        <v>4200</v>
      </c>
      <c r="B3346" s="138" t="s">
        <v>4205</v>
      </c>
      <c r="C3346" s="138" t="s">
        <v>4210</v>
      </c>
      <c r="D3346" s="138"/>
      <c r="E3346" s="2"/>
      <c r="F3346" s="2" t="s">
        <v>746</v>
      </c>
      <c r="G3346" s="2" t="s">
        <v>4469</v>
      </c>
      <c r="H3346" s="2"/>
      <c r="I3346" s="139" t="s">
        <v>46</v>
      </c>
      <c r="J3346" s="139" t="s">
        <v>323</v>
      </c>
      <c r="K3346" s="139" t="s">
        <v>321</v>
      </c>
      <c r="L3346" s="139" t="s">
        <v>1500</v>
      </c>
      <c r="M3346" s="140"/>
      <c r="N3346" s="141">
        <v>1.05</v>
      </c>
      <c r="O3346" s="142">
        <f t="shared" si="260"/>
        <v>200</v>
      </c>
      <c r="P3346" s="2">
        <v>200</v>
      </c>
      <c r="Q3346" s="2"/>
      <c r="R3346" s="143" t="e">
        <f t="shared" si="261"/>
        <v>#DIV/0!</v>
      </c>
      <c r="S3346" s="143">
        <f t="shared" si="262"/>
        <v>0</v>
      </c>
      <c r="T3346" s="144">
        <f>IF(P3346="nio",0,IF(P3346&gt;0,VLOOKUP(K3346,'3-Productie normen'!A:W,VLOOKUP(P3346,'3-Productie normen'!$B$37:$C$59,2,FALSE),FALSE)))/VLOOKUP(B3346,'2-Kosten per locatie'!$A$11:$C$31,3,FALSE)</f>
        <v>0</v>
      </c>
      <c r="U3346" s="144">
        <f t="shared" si="263"/>
        <v>0</v>
      </c>
      <c r="V3346" s="145" t="str">
        <f>VLOOKUP(K3346,'3-Productie normen'!A:AG,29,FALSE)</f>
        <v>S</v>
      </c>
      <c r="W3346" s="145"/>
      <c r="X3346" s="146"/>
      <c r="Y3346" s="147">
        <f t="shared" si="264"/>
        <v>210</v>
      </c>
    </row>
    <row r="3347" spans="1:25" s="148" customFormat="1" ht="13.9" customHeight="1">
      <c r="A3347" s="137">
        <v>4201</v>
      </c>
      <c r="B3347" s="138" t="s">
        <v>4205</v>
      </c>
      <c r="C3347" s="138" t="s">
        <v>4210</v>
      </c>
      <c r="D3347" s="138"/>
      <c r="E3347" s="2"/>
      <c r="F3347" s="2" t="s">
        <v>746</v>
      </c>
      <c r="G3347" s="2" t="s">
        <v>4470</v>
      </c>
      <c r="H3347" s="2"/>
      <c r="I3347" s="139" t="s">
        <v>46</v>
      </c>
      <c r="J3347" s="139" t="s">
        <v>323</v>
      </c>
      <c r="K3347" s="139" t="s">
        <v>321</v>
      </c>
      <c r="L3347" s="139" t="s">
        <v>1500</v>
      </c>
      <c r="M3347" s="140"/>
      <c r="N3347" s="141">
        <v>1.05</v>
      </c>
      <c r="O3347" s="142">
        <f t="shared" si="260"/>
        <v>200</v>
      </c>
      <c r="P3347" s="2">
        <v>200</v>
      </c>
      <c r="Q3347" s="2"/>
      <c r="R3347" s="143" t="e">
        <f t="shared" si="261"/>
        <v>#DIV/0!</v>
      </c>
      <c r="S3347" s="143">
        <f t="shared" si="262"/>
        <v>0</v>
      </c>
      <c r="T3347" s="144">
        <f>IF(P3347="nio",0,IF(P3347&gt;0,VLOOKUP(K3347,'3-Productie normen'!A:W,VLOOKUP(P3347,'3-Productie normen'!$B$37:$C$59,2,FALSE),FALSE)))/VLOOKUP(B3347,'2-Kosten per locatie'!$A$11:$C$31,3,FALSE)</f>
        <v>0</v>
      </c>
      <c r="U3347" s="144">
        <f t="shared" si="263"/>
        <v>0</v>
      </c>
      <c r="V3347" s="145" t="str">
        <f>VLOOKUP(K3347,'3-Productie normen'!A:AG,29,FALSE)</f>
        <v>S</v>
      </c>
      <c r="W3347" s="145"/>
      <c r="X3347" s="146"/>
      <c r="Y3347" s="147">
        <f t="shared" si="264"/>
        <v>210</v>
      </c>
    </row>
    <row r="3348" spans="1:25" s="148" customFormat="1" ht="13.9" customHeight="1">
      <c r="A3348" s="137">
        <v>4202</v>
      </c>
      <c r="B3348" s="138" t="s">
        <v>4205</v>
      </c>
      <c r="C3348" s="138" t="s">
        <v>4210</v>
      </c>
      <c r="D3348" s="138"/>
      <c r="E3348" s="2"/>
      <c r="F3348" s="2" t="s">
        <v>746</v>
      </c>
      <c r="G3348" s="2" t="s">
        <v>4471</v>
      </c>
      <c r="H3348" s="2"/>
      <c r="I3348" s="139" t="s">
        <v>46</v>
      </c>
      <c r="J3348" s="139" t="s">
        <v>2120</v>
      </c>
      <c r="K3348" s="139" t="s">
        <v>321</v>
      </c>
      <c r="L3348" s="139" t="s">
        <v>298</v>
      </c>
      <c r="M3348" s="140" t="s">
        <v>8160</v>
      </c>
      <c r="N3348" s="141">
        <v>9.44</v>
      </c>
      <c r="O3348" s="142">
        <f t="shared" si="260"/>
        <v>200</v>
      </c>
      <c r="P3348" s="2">
        <v>200</v>
      </c>
      <c r="Q3348" s="2"/>
      <c r="R3348" s="143" t="e">
        <f t="shared" si="261"/>
        <v>#DIV/0!</v>
      </c>
      <c r="S3348" s="143">
        <f t="shared" si="262"/>
        <v>0</v>
      </c>
      <c r="T3348" s="144">
        <f>IF(P3348="nio",0,IF(P3348&gt;0,VLOOKUP(K3348,'3-Productie normen'!A:W,VLOOKUP(P3348,'3-Productie normen'!$B$37:$C$59,2,FALSE),FALSE)))/VLOOKUP(B3348,'2-Kosten per locatie'!$A$11:$C$31,3,FALSE)</f>
        <v>0</v>
      </c>
      <c r="U3348" s="144">
        <f t="shared" si="263"/>
        <v>0</v>
      </c>
      <c r="V3348" s="145" t="str">
        <f>VLOOKUP(K3348,'3-Productie normen'!A:AG,29,FALSE)</f>
        <v>S</v>
      </c>
      <c r="W3348" s="145"/>
      <c r="X3348" s="146"/>
      <c r="Y3348" s="147">
        <f t="shared" si="264"/>
        <v>1888</v>
      </c>
    </row>
    <row r="3349" spans="1:25" s="148" customFormat="1" ht="13.9" customHeight="1">
      <c r="A3349" s="137">
        <v>4203</v>
      </c>
      <c r="B3349" s="138" t="s">
        <v>4205</v>
      </c>
      <c r="C3349" s="138" t="s">
        <v>4210</v>
      </c>
      <c r="D3349" s="138"/>
      <c r="E3349" s="2"/>
      <c r="F3349" s="2" t="s">
        <v>746</v>
      </c>
      <c r="G3349" s="2" t="s">
        <v>4472</v>
      </c>
      <c r="H3349" s="2"/>
      <c r="I3349" s="139" t="s">
        <v>46</v>
      </c>
      <c r="J3349" s="139" t="s">
        <v>323</v>
      </c>
      <c r="K3349" s="139" t="s">
        <v>321</v>
      </c>
      <c r="L3349" s="139" t="s">
        <v>298</v>
      </c>
      <c r="M3349" s="140" t="s">
        <v>8160</v>
      </c>
      <c r="N3349" s="141">
        <v>1.05</v>
      </c>
      <c r="O3349" s="142">
        <f t="shared" si="260"/>
        <v>200</v>
      </c>
      <c r="P3349" s="2">
        <v>200</v>
      </c>
      <c r="Q3349" s="2"/>
      <c r="R3349" s="143" t="e">
        <f t="shared" si="261"/>
        <v>#DIV/0!</v>
      </c>
      <c r="S3349" s="143">
        <f t="shared" si="262"/>
        <v>0</v>
      </c>
      <c r="T3349" s="144">
        <f>IF(P3349="nio",0,IF(P3349&gt;0,VLOOKUP(K3349,'3-Productie normen'!A:W,VLOOKUP(P3349,'3-Productie normen'!$B$37:$C$59,2,FALSE),FALSE)))/VLOOKUP(B3349,'2-Kosten per locatie'!$A$11:$C$31,3,FALSE)</f>
        <v>0</v>
      </c>
      <c r="U3349" s="144">
        <f t="shared" si="263"/>
        <v>0</v>
      </c>
      <c r="V3349" s="145" t="str">
        <f>VLOOKUP(K3349,'3-Productie normen'!A:AG,29,FALSE)</f>
        <v>S</v>
      </c>
      <c r="W3349" s="145"/>
      <c r="X3349" s="146"/>
      <c r="Y3349" s="147">
        <f t="shared" si="264"/>
        <v>210</v>
      </c>
    </row>
    <row r="3350" spans="1:25" s="148" customFormat="1" ht="13.9" customHeight="1">
      <c r="A3350" s="137">
        <v>4204</v>
      </c>
      <c r="B3350" s="138" t="s">
        <v>4205</v>
      </c>
      <c r="C3350" s="138" t="s">
        <v>4210</v>
      </c>
      <c r="D3350" s="138"/>
      <c r="E3350" s="2"/>
      <c r="F3350" s="2" t="s">
        <v>746</v>
      </c>
      <c r="G3350" s="2" t="s">
        <v>4473</v>
      </c>
      <c r="H3350" s="2"/>
      <c r="I3350" s="139" t="s">
        <v>46</v>
      </c>
      <c r="J3350" s="139" t="s">
        <v>323</v>
      </c>
      <c r="K3350" s="139" t="s">
        <v>321</v>
      </c>
      <c r="L3350" s="139" t="s">
        <v>298</v>
      </c>
      <c r="M3350" s="140" t="s">
        <v>8160</v>
      </c>
      <c r="N3350" s="141">
        <v>1.05</v>
      </c>
      <c r="O3350" s="142">
        <f t="shared" si="260"/>
        <v>200</v>
      </c>
      <c r="P3350" s="2">
        <v>200</v>
      </c>
      <c r="Q3350" s="2"/>
      <c r="R3350" s="143" t="e">
        <f t="shared" si="261"/>
        <v>#DIV/0!</v>
      </c>
      <c r="S3350" s="143">
        <f t="shared" si="262"/>
        <v>0</v>
      </c>
      <c r="T3350" s="144">
        <f>IF(P3350="nio",0,IF(P3350&gt;0,VLOOKUP(K3350,'3-Productie normen'!A:W,VLOOKUP(P3350,'3-Productie normen'!$B$37:$C$59,2,FALSE),FALSE)))/VLOOKUP(B3350,'2-Kosten per locatie'!$A$11:$C$31,3,FALSE)</f>
        <v>0</v>
      </c>
      <c r="U3350" s="144">
        <f t="shared" si="263"/>
        <v>0</v>
      </c>
      <c r="V3350" s="145" t="str">
        <f>VLOOKUP(K3350,'3-Productie normen'!A:AG,29,FALSE)</f>
        <v>S</v>
      </c>
      <c r="W3350" s="145"/>
      <c r="X3350" s="146"/>
      <c r="Y3350" s="147">
        <f t="shared" si="264"/>
        <v>210</v>
      </c>
    </row>
    <row r="3351" spans="1:25" s="148" customFormat="1" ht="13.9" customHeight="1">
      <c r="A3351" s="137">
        <v>4205</v>
      </c>
      <c r="B3351" s="138" t="s">
        <v>4205</v>
      </c>
      <c r="C3351" s="138" t="s">
        <v>4210</v>
      </c>
      <c r="D3351" s="138"/>
      <c r="E3351" s="2"/>
      <c r="F3351" s="2" t="s">
        <v>746</v>
      </c>
      <c r="G3351" s="2" t="s">
        <v>4474</v>
      </c>
      <c r="H3351" s="2"/>
      <c r="I3351" s="139" t="s">
        <v>46</v>
      </c>
      <c r="J3351" s="139" t="s">
        <v>323</v>
      </c>
      <c r="K3351" s="139" t="s">
        <v>321</v>
      </c>
      <c r="L3351" s="139" t="s">
        <v>1500</v>
      </c>
      <c r="M3351" s="140"/>
      <c r="N3351" s="141">
        <v>4.7300000000000004</v>
      </c>
      <c r="O3351" s="142">
        <f t="shared" si="260"/>
        <v>200</v>
      </c>
      <c r="P3351" s="2">
        <v>200</v>
      </c>
      <c r="Q3351" s="2"/>
      <c r="R3351" s="143" t="e">
        <f t="shared" si="261"/>
        <v>#DIV/0!</v>
      </c>
      <c r="S3351" s="143">
        <f t="shared" si="262"/>
        <v>0</v>
      </c>
      <c r="T3351" s="144">
        <f>IF(P3351="nio",0,IF(P3351&gt;0,VLOOKUP(K3351,'3-Productie normen'!A:W,VLOOKUP(P3351,'3-Productie normen'!$B$37:$C$59,2,FALSE),FALSE)))/VLOOKUP(B3351,'2-Kosten per locatie'!$A$11:$C$31,3,FALSE)</f>
        <v>0</v>
      </c>
      <c r="U3351" s="144">
        <f t="shared" si="263"/>
        <v>0</v>
      </c>
      <c r="V3351" s="145" t="str">
        <f>VLOOKUP(K3351,'3-Productie normen'!A:AG,29,FALSE)</f>
        <v>S</v>
      </c>
      <c r="W3351" s="145"/>
      <c r="X3351" s="146"/>
      <c r="Y3351" s="147">
        <f t="shared" si="264"/>
        <v>946.00000000000011</v>
      </c>
    </row>
    <row r="3352" spans="1:25" s="148" customFormat="1" ht="13.9" customHeight="1">
      <c r="A3352" s="137">
        <v>4206</v>
      </c>
      <c r="B3352" s="138" t="s">
        <v>4205</v>
      </c>
      <c r="C3352" s="138" t="s">
        <v>4210</v>
      </c>
      <c r="D3352" s="138"/>
      <c r="E3352" s="2"/>
      <c r="F3352" s="2" t="s">
        <v>746</v>
      </c>
      <c r="G3352" s="2" t="s">
        <v>4475</v>
      </c>
      <c r="H3352" s="2"/>
      <c r="I3352" s="139" t="s">
        <v>46</v>
      </c>
      <c r="J3352" s="139" t="s">
        <v>2120</v>
      </c>
      <c r="K3352" s="139" t="s">
        <v>321</v>
      </c>
      <c r="L3352" s="139" t="s">
        <v>1500</v>
      </c>
      <c r="M3352" s="140"/>
      <c r="N3352" s="141">
        <v>9.4600000000000009</v>
      </c>
      <c r="O3352" s="142">
        <f t="shared" si="260"/>
        <v>200</v>
      </c>
      <c r="P3352" s="2">
        <v>200</v>
      </c>
      <c r="Q3352" s="2"/>
      <c r="R3352" s="143" t="e">
        <f t="shared" si="261"/>
        <v>#DIV/0!</v>
      </c>
      <c r="S3352" s="143">
        <f t="shared" si="262"/>
        <v>0</v>
      </c>
      <c r="T3352" s="144">
        <f>IF(P3352="nio",0,IF(P3352&gt;0,VLOOKUP(K3352,'3-Productie normen'!A:W,VLOOKUP(P3352,'3-Productie normen'!$B$37:$C$59,2,FALSE),FALSE)))/VLOOKUP(B3352,'2-Kosten per locatie'!$A$11:$C$31,3,FALSE)</f>
        <v>0</v>
      </c>
      <c r="U3352" s="144">
        <f t="shared" si="263"/>
        <v>0</v>
      </c>
      <c r="V3352" s="145" t="str">
        <f>VLOOKUP(K3352,'3-Productie normen'!A:AG,29,FALSE)</f>
        <v>S</v>
      </c>
      <c r="W3352" s="145"/>
      <c r="X3352" s="146"/>
      <c r="Y3352" s="147">
        <f t="shared" si="264"/>
        <v>1892.0000000000002</v>
      </c>
    </row>
    <row r="3353" spans="1:25" s="148" customFormat="1" ht="13.9" customHeight="1">
      <c r="A3353" s="137">
        <v>4207</v>
      </c>
      <c r="B3353" s="138" t="s">
        <v>4205</v>
      </c>
      <c r="C3353" s="138" t="s">
        <v>4210</v>
      </c>
      <c r="D3353" s="138"/>
      <c r="E3353" s="2"/>
      <c r="F3353" s="2" t="s">
        <v>746</v>
      </c>
      <c r="G3353" s="2" t="s">
        <v>4476</v>
      </c>
      <c r="H3353" s="2"/>
      <c r="I3353" s="139" t="s">
        <v>46</v>
      </c>
      <c r="J3353" s="139" t="s">
        <v>323</v>
      </c>
      <c r="K3353" s="139" t="s">
        <v>321</v>
      </c>
      <c r="L3353" s="139" t="s">
        <v>1500</v>
      </c>
      <c r="M3353" s="140"/>
      <c r="N3353" s="141">
        <v>0.99</v>
      </c>
      <c r="O3353" s="142">
        <f t="shared" si="260"/>
        <v>200</v>
      </c>
      <c r="P3353" s="2">
        <v>200</v>
      </c>
      <c r="Q3353" s="2"/>
      <c r="R3353" s="143" t="e">
        <f t="shared" si="261"/>
        <v>#DIV/0!</v>
      </c>
      <c r="S3353" s="143">
        <f t="shared" si="262"/>
        <v>0</v>
      </c>
      <c r="T3353" s="144">
        <f>IF(P3353="nio",0,IF(P3353&gt;0,VLOOKUP(K3353,'3-Productie normen'!A:W,VLOOKUP(P3353,'3-Productie normen'!$B$37:$C$59,2,FALSE),FALSE)))/VLOOKUP(B3353,'2-Kosten per locatie'!$A$11:$C$31,3,FALSE)</f>
        <v>0</v>
      </c>
      <c r="U3353" s="144">
        <f t="shared" si="263"/>
        <v>0</v>
      </c>
      <c r="V3353" s="145" t="str">
        <f>VLOOKUP(K3353,'3-Productie normen'!A:AG,29,FALSE)</f>
        <v>S</v>
      </c>
      <c r="W3353" s="145"/>
      <c r="X3353" s="146"/>
      <c r="Y3353" s="147">
        <f t="shared" si="264"/>
        <v>198</v>
      </c>
    </row>
    <row r="3354" spans="1:25" s="148" customFormat="1" ht="13.9" customHeight="1">
      <c r="A3354" s="137">
        <v>4208</v>
      </c>
      <c r="B3354" s="138" t="s">
        <v>4205</v>
      </c>
      <c r="C3354" s="138" t="s">
        <v>4210</v>
      </c>
      <c r="D3354" s="138"/>
      <c r="E3354" s="2"/>
      <c r="F3354" s="2" t="s">
        <v>746</v>
      </c>
      <c r="G3354" s="2" t="s">
        <v>4477</v>
      </c>
      <c r="H3354" s="2"/>
      <c r="I3354" s="139" t="s">
        <v>46</v>
      </c>
      <c r="J3354" s="139" t="s">
        <v>323</v>
      </c>
      <c r="K3354" s="139" t="s">
        <v>321</v>
      </c>
      <c r="L3354" s="139" t="s">
        <v>1500</v>
      </c>
      <c r="M3354" s="140"/>
      <c r="N3354" s="141">
        <v>0.99</v>
      </c>
      <c r="O3354" s="142">
        <f t="shared" si="260"/>
        <v>200</v>
      </c>
      <c r="P3354" s="2">
        <v>200</v>
      </c>
      <c r="Q3354" s="2"/>
      <c r="R3354" s="143" t="e">
        <f t="shared" si="261"/>
        <v>#DIV/0!</v>
      </c>
      <c r="S3354" s="143">
        <f t="shared" si="262"/>
        <v>0</v>
      </c>
      <c r="T3354" s="144">
        <f>IF(P3354="nio",0,IF(P3354&gt;0,VLOOKUP(K3354,'3-Productie normen'!A:W,VLOOKUP(P3354,'3-Productie normen'!$B$37:$C$59,2,FALSE),FALSE)))/VLOOKUP(B3354,'2-Kosten per locatie'!$A$11:$C$31,3,FALSE)</f>
        <v>0</v>
      </c>
      <c r="U3354" s="144">
        <f t="shared" si="263"/>
        <v>0</v>
      </c>
      <c r="V3354" s="145" t="str">
        <f>VLOOKUP(K3354,'3-Productie normen'!A:AG,29,FALSE)</f>
        <v>S</v>
      </c>
      <c r="W3354" s="145"/>
      <c r="X3354" s="146"/>
      <c r="Y3354" s="147">
        <f t="shared" si="264"/>
        <v>198</v>
      </c>
    </row>
    <row r="3355" spans="1:25" s="148" customFormat="1" ht="13.9" customHeight="1">
      <c r="A3355" s="137">
        <v>4209</v>
      </c>
      <c r="B3355" s="138" t="s">
        <v>4205</v>
      </c>
      <c r="C3355" s="138" t="s">
        <v>4210</v>
      </c>
      <c r="D3355" s="138"/>
      <c r="E3355" s="2"/>
      <c r="F3355" s="2" t="s">
        <v>746</v>
      </c>
      <c r="G3355" s="2" t="s">
        <v>4478</v>
      </c>
      <c r="H3355" s="2"/>
      <c r="I3355" s="139" t="s">
        <v>46</v>
      </c>
      <c r="J3355" s="139" t="s">
        <v>2120</v>
      </c>
      <c r="K3355" s="139" t="s">
        <v>321</v>
      </c>
      <c r="L3355" s="139" t="s">
        <v>1500</v>
      </c>
      <c r="M3355" s="140"/>
      <c r="N3355" s="141">
        <v>7.41</v>
      </c>
      <c r="O3355" s="142">
        <f t="shared" si="260"/>
        <v>200</v>
      </c>
      <c r="P3355" s="2">
        <v>200</v>
      </c>
      <c r="Q3355" s="2"/>
      <c r="R3355" s="143" t="e">
        <f t="shared" si="261"/>
        <v>#DIV/0!</v>
      </c>
      <c r="S3355" s="143">
        <f t="shared" si="262"/>
        <v>0</v>
      </c>
      <c r="T3355" s="144">
        <f>IF(P3355="nio",0,IF(P3355&gt;0,VLOOKUP(K3355,'3-Productie normen'!A:W,VLOOKUP(P3355,'3-Productie normen'!$B$37:$C$59,2,FALSE),FALSE)))/VLOOKUP(B3355,'2-Kosten per locatie'!$A$11:$C$31,3,FALSE)</f>
        <v>0</v>
      </c>
      <c r="U3355" s="144">
        <f t="shared" si="263"/>
        <v>0</v>
      </c>
      <c r="V3355" s="145" t="str">
        <f>VLOOKUP(K3355,'3-Productie normen'!A:AG,29,FALSE)</f>
        <v>S</v>
      </c>
      <c r="W3355" s="145"/>
      <c r="X3355" s="146"/>
      <c r="Y3355" s="147">
        <f t="shared" si="264"/>
        <v>1482</v>
      </c>
    </row>
    <row r="3356" spans="1:25" s="148" customFormat="1" ht="13.9" customHeight="1">
      <c r="A3356" s="137">
        <v>4210</v>
      </c>
      <c r="B3356" s="138" t="s">
        <v>4205</v>
      </c>
      <c r="C3356" s="138" t="s">
        <v>4210</v>
      </c>
      <c r="D3356" s="138"/>
      <c r="E3356" s="2"/>
      <c r="F3356" s="2" t="s">
        <v>746</v>
      </c>
      <c r="G3356" s="2" t="s">
        <v>4479</v>
      </c>
      <c r="H3356" s="2"/>
      <c r="I3356" s="139" t="s">
        <v>46</v>
      </c>
      <c r="J3356" s="139" t="s">
        <v>323</v>
      </c>
      <c r="K3356" s="139" t="s">
        <v>321</v>
      </c>
      <c r="L3356" s="139" t="s">
        <v>1500</v>
      </c>
      <c r="M3356" s="140"/>
      <c r="N3356" s="141">
        <v>0.99</v>
      </c>
      <c r="O3356" s="142">
        <f t="shared" si="260"/>
        <v>200</v>
      </c>
      <c r="P3356" s="2">
        <v>200</v>
      </c>
      <c r="Q3356" s="2"/>
      <c r="R3356" s="143" t="e">
        <f t="shared" si="261"/>
        <v>#DIV/0!</v>
      </c>
      <c r="S3356" s="143">
        <f t="shared" si="262"/>
        <v>0</v>
      </c>
      <c r="T3356" s="144">
        <f>IF(P3356="nio",0,IF(P3356&gt;0,VLOOKUP(K3356,'3-Productie normen'!A:W,VLOOKUP(P3356,'3-Productie normen'!$B$37:$C$59,2,FALSE),FALSE)))/VLOOKUP(B3356,'2-Kosten per locatie'!$A$11:$C$31,3,FALSE)</f>
        <v>0</v>
      </c>
      <c r="U3356" s="144">
        <f t="shared" si="263"/>
        <v>0</v>
      </c>
      <c r="V3356" s="145" t="str">
        <f>VLOOKUP(K3356,'3-Productie normen'!A:AG,29,FALSE)</f>
        <v>S</v>
      </c>
      <c r="W3356" s="145"/>
      <c r="X3356" s="146"/>
      <c r="Y3356" s="147">
        <f t="shared" si="264"/>
        <v>198</v>
      </c>
    </row>
    <row r="3357" spans="1:25" s="148" customFormat="1" ht="13.9" customHeight="1">
      <c r="A3357" s="137">
        <v>4211</v>
      </c>
      <c r="B3357" s="138" t="s">
        <v>4205</v>
      </c>
      <c r="C3357" s="138" t="s">
        <v>4210</v>
      </c>
      <c r="D3357" s="138"/>
      <c r="E3357" s="2"/>
      <c r="F3357" s="2" t="s">
        <v>746</v>
      </c>
      <c r="G3357" s="2" t="s">
        <v>4480</v>
      </c>
      <c r="H3357" s="2"/>
      <c r="I3357" s="139" t="s">
        <v>46</v>
      </c>
      <c r="J3357" s="139" t="s">
        <v>323</v>
      </c>
      <c r="K3357" s="139" t="s">
        <v>321</v>
      </c>
      <c r="L3357" s="139" t="s">
        <v>1500</v>
      </c>
      <c r="M3357" s="140"/>
      <c r="N3357" s="141">
        <v>0.99</v>
      </c>
      <c r="O3357" s="142">
        <f t="shared" si="260"/>
        <v>200</v>
      </c>
      <c r="P3357" s="2">
        <v>200</v>
      </c>
      <c r="Q3357" s="2"/>
      <c r="R3357" s="143" t="e">
        <f t="shared" si="261"/>
        <v>#DIV/0!</v>
      </c>
      <c r="S3357" s="143">
        <f t="shared" si="262"/>
        <v>0</v>
      </c>
      <c r="T3357" s="144">
        <f>IF(P3357="nio",0,IF(P3357&gt;0,VLOOKUP(K3357,'3-Productie normen'!A:W,VLOOKUP(P3357,'3-Productie normen'!$B$37:$C$59,2,FALSE),FALSE)))/VLOOKUP(B3357,'2-Kosten per locatie'!$A$11:$C$31,3,FALSE)</f>
        <v>0</v>
      </c>
      <c r="U3357" s="144">
        <f t="shared" si="263"/>
        <v>0</v>
      </c>
      <c r="V3357" s="145" t="str">
        <f>VLOOKUP(K3357,'3-Productie normen'!A:AG,29,FALSE)</f>
        <v>S</v>
      </c>
      <c r="W3357" s="145"/>
      <c r="X3357" s="146"/>
      <c r="Y3357" s="147">
        <f t="shared" si="264"/>
        <v>198</v>
      </c>
    </row>
    <row r="3358" spans="1:25" s="148" customFormat="1" ht="13.9" customHeight="1">
      <c r="A3358" s="137">
        <v>4212</v>
      </c>
      <c r="B3358" s="138" t="s">
        <v>4205</v>
      </c>
      <c r="C3358" s="138" t="s">
        <v>4210</v>
      </c>
      <c r="D3358" s="138"/>
      <c r="E3358" s="2"/>
      <c r="F3358" s="2" t="s">
        <v>746</v>
      </c>
      <c r="G3358" s="2" t="s">
        <v>4481</v>
      </c>
      <c r="H3358" s="2"/>
      <c r="I3358" s="139" t="s">
        <v>46</v>
      </c>
      <c r="J3358" s="139" t="s">
        <v>323</v>
      </c>
      <c r="K3358" s="139" t="s">
        <v>321</v>
      </c>
      <c r="L3358" s="139" t="s">
        <v>1500</v>
      </c>
      <c r="M3358" s="140"/>
      <c r="N3358" s="141">
        <v>0.99</v>
      </c>
      <c r="O3358" s="142">
        <f t="shared" si="260"/>
        <v>200</v>
      </c>
      <c r="P3358" s="2">
        <v>200</v>
      </c>
      <c r="Q3358" s="2"/>
      <c r="R3358" s="143" t="e">
        <f t="shared" si="261"/>
        <v>#DIV/0!</v>
      </c>
      <c r="S3358" s="143">
        <f t="shared" si="262"/>
        <v>0</v>
      </c>
      <c r="T3358" s="144">
        <f>IF(P3358="nio",0,IF(P3358&gt;0,VLOOKUP(K3358,'3-Productie normen'!A:W,VLOOKUP(P3358,'3-Productie normen'!$B$37:$C$59,2,FALSE),FALSE)))/VLOOKUP(B3358,'2-Kosten per locatie'!$A$11:$C$31,3,FALSE)</f>
        <v>0</v>
      </c>
      <c r="U3358" s="144">
        <f t="shared" si="263"/>
        <v>0</v>
      </c>
      <c r="V3358" s="145" t="str">
        <f>VLOOKUP(K3358,'3-Productie normen'!A:AG,29,FALSE)</f>
        <v>S</v>
      </c>
      <c r="W3358" s="145"/>
      <c r="X3358" s="146"/>
      <c r="Y3358" s="147">
        <f t="shared" si="264"/>
        <v>198</v>
      </c>
    </row>
    <row r="3359" spans="1:25" s="148" customFormat="1" ht="13.9" customHeight="1">
      <c r="A3359" s="137">
        <v>4213</v>
      </c>
      <c r="B3359" s="138" t="s">
        <v>4205</v>
      </c>
      <c r="C3359" s="138" t="s">
        <v>4210</v>
      </c>
      <c r="D3359" s="138"/>
      <c r="E3359" s="2"/>
      <c r="F3359" s="2" t="s">
        <v>746</v>
      </c>
      <c r="G3359" s="2" t="s">
        <v>4482</v>
      </c>
      <c r="H3359" s="2"/>
      <c r="I3359" s="139" t="s">
        <v>46</v>
      </c>
      <c r="J3359" s="139" t="s">
        <v>323</v>
      </c>
      <c r="K3359" s="139" t="s">
        <v>321</v>
      </c>
      <c r="L3359" s="139" t="s">
        <v>1500</v>
      </c>
      <c r="M3359" s="140"/>
      <c r="N3359" s="141">
        <v>0.99</v>
      </c>
      <c r="O3359" s="142">
        <f t="shared" si="260"/>
        <v>200</v>
      </c>
      <c r="P3359" s="2">
        <v>200</v>
      </c>
      <c r="Q3359" s="2"/>
      <c r="R3359" s="143" t="e">
        <f t="shared" si="261"/>
        <v>#DIV/0!</v>
      </c>
      <c r="S3359" s="143">
        <f t="shared" si="262"/>
        <v>0</v>
      </c>
      <c r="T3359" s="144">
        <f>IF(P3359="nio",0,IF(P3359&gt;0,VLOOKUP(K3359,'3-Productie normen'!A:W,VLOOKUP(P3359,'3-Productie normen'!$B$37:$C$59,2,FALSE),FALSE)))/VLOOKUP(B3359,'2-Kosten per locatie'!$A$11:$C$31,3,FALSE)</f>
        <v>0</v>
      </c>
      <c r="U3359" s="144">
        <f t="shared" si="263"/>
        <v>0</v>
      </c>
      <c r="V3359" s="145" t="str">
        <f>VLOOKUP(K3359,'3-Productie normen'!A:AG,29,FALSE)</f>
        <v>S</v>
      </c>
      <c r="W3359" s="145"/>
      <c r="X3359" s="146"/>
      <c r="Y3359" s="147">
        <f t="shared" si="264"/>
        <v>198</v>
      </c>
    </row>
    <row r="3360" spans="1:25" s="148" customFormat="1" ht="13.9" customHeight="1">
      <c r="A3360" s="137">
        <v>4214</v>
      </c>
      <c r="B3360" s="138" t="s">
        <v>4205</v>
      </c>
      <c r="C3360" s="138" t="s">
        <v>4210</v>
      </c>
      <c r="D3360" s="138"/>
      <c r="E3360" s="2"/>
      <c r="F3360" s="2" t="s">
        <v>746</v>
      </c>
      <c r="G3360" s="2" t="s">
        <v>4483</v>
      </c>
      <c r="H3360" s="2" t="s">
        <v>4484</v>
      </c>
      <c r="I3360" s="139" t="s">
        <v>267</v>
      </c>
      <c r="J3360" s="139" t="s">
        <v>283</v>
      </c>
      <c r="K3360" s="139" t="s">
        <v>267</v>
      </c>
      <c r="L3360" s="139" t="s">
        <v>298</v>
      </c>
      <c r="M3360" s="140" t="s">
        <v>8160</v>
      </c>
      <c r="N3360" s="141">
        <v>14.28</v>
      </c>
      <c r="O3360" s="142">
        <f t="shared" si="260"/>
        <v>2</v>
      </c>
      <c r="P3360" s="2">
        <v>2</v>
      </c>
      <c r="Q3360" s="2"/>
      <c r="R3360" s="143" t="e">
        <f t="shared" si="261"/>
        <v>#DIV/0!</v>
      </c>
      <c r="S3360" s="143">
        <f t="shared" si="262"/>
        <v>0</v>
      </c>
      <c r="T3360" s="144">
        <f>IF(P3360="nio",0,IF(P3360&gt;0,VLOOKUP(K3360,'3-Productie normen'!A:W,VLOOKUP(P3360,'3-Productie normen'!$B$37:$C$59,2,FALSE),FALSE)))/VLOOKUP(B3360,'2-Kosten per locatie'!$A$11:$C$31,3,FALSE)</f>
        <v>0</v>
      </c>
      <c r="U3360" s="144">
        <f t="shared" si="263"/>
        <v>0</v>
      </c>
      <c r="V3360" s="145" t="str">
        <f>VLOOKUP(K3360,'3-Productie normen'!A:AG,29,FALSE)</f>
        <v>V</v>
      </c>
      <c r="W3360" s="145"/>
      <c r="X3360" s="146"/>
      <c r="Y3360" s="147">
        <f t="shared" si="264"/>
        <v>28.56</v>
      </c>
    </row>
    <row r="3361" spans="1:25" s="148" customFormat="1" ht="13.9" customHeight="1">
      <c r="A3361" s="137">
        <v>4215</v>
      </c>
      <c r="B3361" s="138" t="s">
        <v>4205</v>
      </c>
      <c r="C3361" s="138" t="s">
        <v>4210</v>
      </c>
      <c r="D3361" s="138"/>
      <c r="E3361" s="2"/>
      <c r="F3361" s="2" t="s">
        <v>746</v>
      </c>
      <c r="G3361" s="2" t="s">
        <v>4485</v>
      </c>
      <c r="H3361" s="2" t="s">
        <v>3433</v>
      </c>
      <c r="I3361" s="139" t="s">
        <v>350</v>
      </c>
      <c r="J3361" s="139" t="s">
        <v>351</v>
      </c>
      <c r="K3361" s="139" t="s">
        <v>612</v>
      </c>
      <c r="L3361" s="139" t="s">
        <v>298</v>
      </c>
      <c r="M3361" s="140" t="s">
        <v>8160</v>
      </c>
      <c r="N3361" s="141">
        <v>62.09</v>
      </c>
      <c r="O3361" s="142">
        <f t="shared" si="260"/>
        <v>200</v>
      </c>
      <c r="P3361" s="2">
        <v>200</v>
      </c>
      <c r="Q3361" s="2"/>
      <c r="R3361" s="143" t="e">
        <f t="shared" si="261"/>
        <v>#DIV/0!</v>
      </c>
      <c r="S3361" s="143">
        <f t="shared" si="262"/>
        <v>0</v>
      </c>
      <c r="T3361" s="144">
        <f>IF(P3361="nio",0,IF(P3361&gt;0,VLOOKUP(K3361,'3-Productie normen'!A:W,VLOOKUP(P3361,'3-Productie normen'!$B$37:$C$59,2,FALSE),FALSE)))/VLOOKUP(B3361,'2-Kosten per locatie'!$A$11:$C$31,3,FALSE)</f>
        <v>0</v>
      </c>
      <c r="U3361" s="144">
        <f t="shared" si="263"/>
        <v>0</v>
      </c>
      <c r="V3361" s="145" t="str">
        <f>VLOOKUP(K3361,'3-Productie normen'!A:AG,29,FALSE)</f>
        <v>L</v>
      </c>
      <c r="W3361" s="145"/>
      <c r="X3361" s="146"/>
      <c r="Y3361" s="147">
        <f t="shared" si="264"/>
        <v>12418</v>
      </c>
    </row>
    <row r="3362" spans="1:25" s="148" customFormat="1" ht="13.9" customHeight="1">
      <c r="A3362" s="137">
        <v>4216</v>
      </c>
      <c r="B3362" s="138" t="s">
        <v>4205</v>
      </c>
      <c r="C3362" s="138" t="s">
        <v>4210</v>
      </c>
      <c r="D3362" s="138"/>
      <c r="E3362" s="2"/>
      <c r="F3362" s="2" t="s">
        <v>746</v>
      </c>
      <c r="G3362" s="2" t="s">
        <v>4486</v>
      </c>
      <c r="H3362" s="2" t="s">
        <v>2701</v>
      </c>
      <c r="I3362" s="139" t="s">
        <v>350</v>
      </c>
      <c r="J3362" s="139" t="s">
        <v>1346</v>
      </c>
      <c r="K3362" s="139" t="s">
        <v>619</v>
      </c>
      <c r="L3362" s="139" t="s">
        <v>298</v>
      </c>
      <c r="M3362" s="140" t="s">
        <v>8160</v>
      </c>
      <c r="N3362" s="141">
        <v>76.239999999999995</v>
      </c>
      <c r="O3362" s="142">
        <f t="shared" si="260"/>
        <v>200</v>
      </c>
      <c r="P3362" s="2">
        <v>200</v>
      </c>
      <c r="Q3362" s="2"/>
      <c r="R3362" s="143" t="e">
        <f t="shared" si="261"/>
        <v>#DIV/0!</v>
      </c>
      <c r="S3362" s="143">
        <f t="shared" si="262"/>
        <v>0</v>
      </c>
      <c r="T3362" s="144">
        <f>IF(P3362="nio",0,IF(P3362&gt;0,VLOOKUP(K3362,'3-Productie normen'!A:W,VLOOKUP(P3362,'3-Productie normen'!$B$37:$C$59,2,FALSE),FALSE)))/VLOOKUP(B3362,'2-Kosten per locatie'!$A$11:$C$31,3,FALSE)</f>
        <v>0</v>
      </c>
      <c r="U3362" s="144">
        <f t="shared" si="263"/>
        <v>0</v>
      </c>
      <c r="V3362" s="145" t="str">
        <f>VLOOKUP(K3362,'3-Productie normen'!A:AG,29,FALSE)</f>
        <v>L</v>
      </c>
      <c r="W3362" s="145"/>
      <c r="X3362" s="146"/>
      <c r="Y3362" s="147">
        <f t="shared" si="264"/>
        <v>15247.999999999998</v>
      </c>
    </row>
    <row r="3363" spans="1:25" s="148" customFormat="1" ht="13.9" customHeight="1">
      <c r="A3363" s="137">
        <v>4217</v>
      </c>
      <c r="B3363" s="138" t="s">
        <v>4205</v>
      </c>
      <c r="C3363" s="138" t="s">
        <v>4210</v>
      </c>
      <c r="D3363" s="138"/>
      <c r="E3363" s="2"/>
      <c r="F3363" s="2" t="s">
        <v>746</v>
      </c>
      <c r="G3363" s="2" t="s">
        <v>4487</v>
      </c>
      <c r="H3363" s="2" t="s">
        <v>4488</v>
      </c>
      <c r="I3363" s="139" t="s">
        <v>350</v>
      </c>
      <c r="J3363" s="139" t="s">
        <v>351</v>
      </c>
      <c r="K3363" s="139" t="s">
        <v>612</v>
      </c>
      <c r="L3363" s="139" t="s">
        <v>298</v>
      </c>
      <c r="M3363" s="140" t="s">
        <v>8160</v>
      </c>
      <c r="N3363" s="141">
        <v>49.27</v>
      </c>
      <c r="O3363" s="142">
        <f t="shared" si="260"/>
        <v>200</v>
      </c>
      <c r="P3363" s="2">
        <v>200</v>
      </c>
      <c r="Q3363" s="2"/>
      <c r="R3363" s="143" t="e">
        <f t="shared" si="261"/>
        <v>#DIV/0!</v>
      </c>
      <c r="S3363" s="143">
        <f t="shared" si="262"/>
        <v>0</v>
      </c>
      <c r="T3363" s="144">
        <f>IF(P3363="nio",0,IF(P3363&gt;0,VLOOKUP(K3363,'3-Productie normen'!A:W,VLOOKUP(P3363,'3-Productie normen'!$B$37:$C$59,2,FALSE),FALSE)))/VLOOKUP(B3363,'2-Kosten per locatie'!$A$11:$C$31,3,FALSE)</f>
        <v>0</v>
      </c>
      <c r="U3363" s="144">
        <f t="shared" si="263"/>
        <v>0</v>
      </c>
      <c r="V3363" s="145" t="str">
        <f>VLOOKUP(K3363,'3-Productie normen'!A:AG,29,FALSE)</f>
        <v>L</v>
      </c>
      <c r="W3363" s="145"/>
      <c r="X3363" s="146"/>
      <c r="Y3363" s="147">
        <f t="shared" si="264"/>
        <v>9854</v>
      </c>
    </row>
    <row r="3364" spans="1:25" s="148" customFormat="1" ht="13.9" customHeight="1">
      <c r="A3364" s="137">
        <v>4218</v>
      </c>
      <c r="B3364" s="138" t="s">
        <v>4205</v>
      </c>
      <c r="C3364" s="138" t="s">
        <v>4210</v>
      </c>
      <c r="D3364" s="138"/>
      <c r="E3364" s="2"/>
      <c r="F3364" s="2" t="s">
        <v>746</v>
      </c>
      <c r="G3364" s="2" t="s">
        <v>4489</v>
      </c>
      <c r="H3364" s="2"/>
      <c r="I3364" s="139" t="s">
        <v>267</v>
      </c>
      <c r="J3364" s="139" t="s">
        <v>267</v>
      </c>
      <c r="K3364" s="139" t="s">
        <v>267</v>
      </c>
      <c r="L3364" s="139" t="s">
        <v>298</v>
      </c>
      <c r="M3364" s="140" t="s">
        <v>8160</v>
      </c>
      <c r="N3364" s="141">
        <v>11.13</v>
      </c>
      <c r="O3364" s="142">
        <f t="shared" si="260"/>
        <v>2</v>
      </c>
      <c r="P3364" s="2">
        <v>2</v>
      </c>
      <c r="Q3364" s="2"/>
      <c r="R3364" s="143" t="e">
        <f t="shared" si="261"/>
        <v>#DIV/0!</v>
      </c>
      <c r="S3364" s="143">
        <f t="shared" si="262"/>
        <v>0</v>
      </c>
      <c r="T3364" s="144">
        <f>IF(P3364="nio",0,IF(P3364&gt;0,VLOOKUP(K3364,'3-Productie normen'!A:W,VLOOKUP(P3364,'3-Productie normen'!$B$37:$C$59,2,FALSE),FALSE)))/VLOOKUP(B3364,'2-Kosten per locatie'!$A$11:$C$31,3,FALSE)</f>
        <v>0</v>
      </c>
      <c r="U3364" s="144">
        <f t="shared" si="263"/>
        <v>0</v>
      </c>
      <c r="V3364" s="145" t="str">
        <f>VLOOKUP(K3364,'3-Productie normen'!A:AG,29,FALSE)</f>
        <v>V</v>
      </c>
      <c r="W3364" s="145"/>
      <c r="X3364" s="146"/>
      <c r="Y3364" s="147">
        <f t="shared" si="264"/>
        <v>22.26</v>
      </c>
    </row>
    <row r="3365" spans="1:25" s="148" customFormat="1" ht="13.9" customHeight="1">
      <c r="A3365" s="137">
        <v>4219</v>
      </c>
      <c r="B3365" s="138" t="s">
        <v>4205</v>
      </c>
      <c r="C3365" s="138" t="s">
        <v>4210</v>
      </c>
      <c r="D3365" s="138"/>
      <c r="E3365" s="2"/>
      <c r="F3365" s="2" t="s">
        <v>746</v>
      </c>
      <c r="G3365" s="2" t="s">
        <v>4490</v>
      </c>
      <c r="H3365" s="2" t="s">
        <v>2703</v>
      </c>
      <c r="I3365" s="139" t="s">
        <v>267</v>
      </c>
      <c r="J3365" s="139" t="s">
        <v>267</v>
      </c>
      <c r="K3365" s="139" t="s">
        <v>267</v>
      </c>
      <c r="L3365" s="139" t="s">
        <v>298</v>
      </c>
      <c r="M3365" s="140" t="s">
        <v>8160</v>
      </c>
      <c r="N3365" s="141">
        <v>14.53</v>
      </c>
      <c r="O3365" s="142">
        <f t="shared" si="260"/>
        <v>2</v>
      </c>
      <c r="P3365" s="2">
        <v>2</v>
      </c>
      <c r="Q3365" s="2"/>
      <c r="R3365" s="143" t="e">
        <f t="shared" si="261"/>
        <v>#DIV/0!</v>
      </c>
      <c r="S3365" s="143">
        <f t="shared" si="262"/>
        <v>0</v>
      </c>
      <c r="T3365" s="144">
        <f>IF(P3365="nio",0,IF(P3365&gt;0,VLOOKUP(K3365,'3-Productie normen'!A:W,VLOOKUP(P3365,'3-Productie normen'!$B$37:$C$59,2,FALSE),FALSE)))/VLOOKUP(B3365,'2-Kosten per locatie'!$A$11:$C$31,3,FALSE)</f>
        <v>0</v>
      </c>
      <c r="U3365" s="144">
        <f t="shared" si="263"/>
        <v>0</v>
      </c>
      <c r="V3365" s="145" t="str">
        <f>VLOOKUP(K3365,'3-Productie normen'!A:AG,29,FALSE)</f>
        <v>V</v>
      </c>
      <c r="W3365" s="145"/>
      <c r="X3365" s="146"/>
      <c r="Y3365" s="147">
        <f t="shared" si="264"/>
        <v>29.06</v>
      </c>
    </row>
    <row r="3366" spans="1:25" s="148" customFormat="1" ht="13.9" customHeight="1">
      <c r="A3366" s="137">
        <v>4220</v>
      </c>
      <c r="B3366" s="138" t="s">
        <v>4205</v>
      </c>
      <c r="C3366" s="138" t="s">
        <v>4210</v>
      </c>
      <c r="D3366" s="138"/>
      <c r="E3366" s="2"/>
      <c r="F3366" s="2" t="s">
        <v>746</v>
      </c>
      <c r="G3366" s="2" t="s">
        <v>4491</v>
      </c>
      <c r="H3366" s="2" t="s">
        <v>3435</v>
      </c>
      <c r="I3366" s="139" t="s">
        <v>277</v>
      </c>
      <c r="J3366" s="139" t="s">
        <v>4492</v>
      </c>
      <c r="K3366" s="139" t="s">
        <v>478</v>
      </c>
      <c r="L3366" s="139" t="s">
        <v>298</v>
      </c>
      <c r="M3366" s="140" t="s">
        <v>8160</v>
      </c>
      <c r="N3366" s="141">
        <v>52.22</v>
      </c>
      <c r="O3366" s="142">
        <f t="shared" si="260"/>
        <v>200</v>
      </c>
      <c r="P3366" s="2">
        <v>200</v>
      </c>
      <c r="Q3366" s="2"/>
      <c r="R3366" s="143" t="e">
        <f t="shared" si="261"/>
        <v>#DIV/0!</v>
      </c>
      <c r="S3366" s="143">
        <f t="shared" si="262"/>
        <v>0</v>
      </c>
      <c r="T3366" s="144">
        <f>IF(P3366="nio",0,IF(P3366&gt;0,VLOOKUP(K3366,'3-Productie normen'!A:W,VLOOKUP(P3366,'3-Productie normen'!$B$37:$C$59,2,FALSE),FALSE)))/VLOOKUP(B3366,'2-Kosten per locatie'!$A$11:$C$31,3,FALSE)</f>
        <v>0</v>
      </c>
      <c r="U3366" s="144">
        <f t="shared" si="263"/>
        <v>0</v>
      </c>
      <c r="V3366" s="145" t="str">
        <f>VLOOKUP(K3366,'3-Productie normen'!A:AG,29,FALSE)</f>
        <v>B</v>
      </c>
      <c r="W3366" s="145"/>
      <c r="X3366" s="146"/>
      <c r="Y3366" s="147">
        <f t="shared" si="264"/>
        <v>10444</v>
      </c>
    </row>
    <row r="3367" spans="1:25" s="148" customFormat="1" ht="13.9" customHeight="1">
      <c r="A3367" s="137">
        <v>4221</v>
      </c>
      <c r="B3367" s="138" t="s">
        <v>4205</v>
      </c>
      <c r="C3367" s="138" t="s">
        <v>4210</v>
      </c>
      <c r="D3367" s="138"/>
      <c r="E3367" s="2"/>
      <c r="F3367" s="2" t="s">
        <v>746</v>
      </c>
      <c r="G3367" s="2" t="s">
        <v>4493</v>
      </c>
      <c r="H3367" s="2" t="s">
        <v>3431</v>
      </c>
      <c r="I3367" s="139" t="s">
        <v>350</v>
      </c>
      <c r="J3367" s="139" t="s">
        <v>1346</v>
      </c>
      <c r="K3367" s="139" t="s">
        <v>619</v>
      </c>
      <c r="L3367" s="139" t="s">
        <v>298</v>
      </c>
      <c r="M3367" s="140" t="s">
        <v>8160</v>
      </c>
      <c r="N3367" s="141">
        <v>95.63</v>
      </c>
      <c r="O3367" s="142">
        <f t="shared" si="260"/>
        <v>200</v>
      </c>
      <c r="P3367" s="2">
        <v>200</v>
      </c>
      <c r="Q3367" s="2"/>
      <c r="R3367" s="143" t="e">
        <f t="shared" si="261"/>
        <v>#DIV/0!</v>
      </c>
      <c r="S3367" s="143">
        <f t="shared" si="262"/>
        <v>0</v>
      </c>
      <c r="T3367" s="144">
        <f>IF(P3367="nio",0,IF(P3367&gt;0,VLOOKUP(K3367,'3-Productie normen'!A:W,VLOOKUP(P3367,'3-Productie normen'!$B$37:$C$59,2,FALSE),FALSE)))/VLOOKUP(B3367,'2-Kosten per locatie'!$A$11:$C$31,3,FALSE)</f>
        <v>0</v>
      </c>
      <c r="U3367" s="144">
        <f t="shared" si="263"/>
        <v>0</v>
      </c>
      <c r="V3367" s="145" t="str">
        <f>VLOOKUP(K3367,'3-Productie normen'!A:AG,29,FALSE)</f>
        <v>L</v>
      </c>
      <c r="W3367" s="145"/>
      <c r="X3367" s="146"/>
      <c r="Y3367" s="147">
        <f t="shared" si="264"/>
        <v>19126</v>
      </c>
    </row>
    <row r="3368" spans="1:25" s="148" customFormat="1" ht="13.9" customHeight="1">
      <c r="A3368" s="137">
        <v>4222</v>
      </c>
      <c r="B3368" s="138" t="s">
        <v>4205</v>
      </c>
      <c r="C3368" s="138" t="s">
        <v>4210</v>
      </c>
      <c r="D3368" s="138"/>
      <c r="E3368" s="2"/>
      <c r="F3368" s="2" t="s">
        <v>746</v>
      </c>
      <c r="G3368" s="2" t="s">
        <v>4494</v>
      </c>
      <c r="H3368" s="2" t="s">
        <v>3428</v>
      </c>
      <c r="I3368" s="139" t="s">
        <v>350</v>
      </c>
      <c r="J3368" s="139" t="s">
        <v>836</v>
      </c>
      <c r="K3368" s="139" t="s">
        <v>612</v>
      </c>
      <c r="L3368" s="139" t="s">
        <v>298</v>
      </c>
      <c r="M3368" s="140" t="s">
        <v>8160</v>
      </c>
      <c r="N3368" s="141">
        <v>143.43</v>
      </c>
      <c r="O3368" s="142">
        <f t="shared" si="260"/>
        <v>200</v>
      </c>
      <c r="P3368" s="2">
        <v>200</v>
      </c>
      <c r="Q3368" s="2"/>
      <c r="R3368" s="143" t="e">
        <f t="shared" si="261"/>
        <v>#DIV/0!</v>
      </c>
      <c r="S3368" s="143">
        <f t="shared" si="262"/>
        <v>0</v>
      </c>
      <c r="T3368" s="144">
        <f>IF(P3368="nio",0,IF(P3368&gt;0,VLOOKUP(K3368,'3-Productie normen'!A:W,VLOOKUP(P3368,'3-Productie normen'!$B$37:$C$59,2,FALSE),FALSE)))/VLOOKUP(B3368,'2-Kosten per locatie'!$A$11:$C$31,3,FALSE)</f>
        <v>0</v>
      </c>
      <c r="U3368" s="144">
        <f t="shared" si="263"/>
        <v>0</v>
      </c>
      <c r="V3368" s="145" t="str">
        <f>VLOOKUP(K3368,'3-Productie normen'!A:AG,29,FALSE)</f>
        <v>L</v>
      </c>
      <c r="W3368" s="145"/>
      <c r="X3368" s="146"/>
      <c r="Y3368" s="147">
        <f t="shared" si="264"/>
        <v>28686</v>
      </c>
    </row>
    <row r="3369" spans="1:25" s="148" customFormat="1" ht="13.9" customHeight="1">
      <c r="A3369" s="137">
        <v>4223</v>
      </c>
      <c r="B3369" s="138" t="s">
        <v>4205</v>
      </c>
      <c r="C3369" s="138" t="s">
        <v>4210</v>
      </c>
      <c r="D3369" s="138"/>
      <c r="E3369" s="2"/>
      <c r="F3369" s="2" t="s">
        <v>746</v>
      </c>
      <c r="G3369" s="2" t="s">
        <v>4495</v>
      </c>
      <c r="H3369" s="2" t="s">
        <v>2713</v>
      </c>
      <c r="I3369" s="139" t="s">
        <v>277</v>
      </c>
      <c r="J3369" s="139" t="s">
        <v>4492</v>
      </c>
      <c r="K3369" s="139" t="s">
        <v>478</v>
      </c>
      <c r="L3369" s="139" t="s">
        <v>298</v>
      </c>
      <c r="M3369" s="140" t="s">
        <v>8160</v>
      </c>
      <c r="N3369" s="141">
        <v>40.21</v>
      </c>
      <c r="O3369" s="142">
        <f t="shared" si="260"/>
        <v>200</v>
      </c>
      <c r="P3369" s="2">
        <v>200</v>
      </c>
      <c r="Q3369" s="2"/>
      <c r="R3369" s="143" t="e">
        <f t="shared" si="261"/>
        <v>#DIV/0!</v>
      </c>
      <c r="S3369" s="143">
        <f t="shared" si="262"/>
        <v>0</v>
      </c>
      <c r="T3369" s="144">
        <f>IF(P3369="nio",0,IF(P3369&gt;0,VLOOKUP(K3369,'3-Productie normen'!A:W,VLOOKUP(P3369,'3-Productie normen'!$B$37:$C$59,2,FALSE),FALSE)))/VLOOKUP(B3369,'2-Kosten per locatie'!$A$11:$C$31,3,FALSE)</f>
        <v>0</v>
      </c>
      <c r="U3369" s="144">
        <f t="shared" si="263"/>
        <v>0</v>
      </c>
      <c r="V3369" s="145" t="str">
        <f>VLOOKUP(K3369,'3-Productie normen'!A:AG,29,FALSE)</f>
        <v>B</v>
      </c>
      <c r="W3369" s="145"/>
      <c r="X3369" s="146"/>
      <c r="Y3369" s="147">
        <f t="shared" si="264"/>
        <v>8042</v>
      </c>
    </row>
    <row r="3370" spans="1:25" s="148" customFormat="1" ht="13.9" customHeight="1">
      <c r="A3370" s="137">
        <v>4224</v>
      </c>
      <c r="B3370" s="138" t="s">
        <v>4205</v>
      </c>
      <c r="C3370" s="138" t="s">
        <v>4210</v>
      </c>
      <c r="D3370" s="138"/>
      <c r="E3370" s="2"/>
      <c r="F3370" s="2" t="s">
        <v>746</v>
      </c>
      <c r="G3370" s="2" t="s">
        <v>4496</v>
      </c>
      <c r="H3370" s="2"/>
      <c r="I3370" s="139" t="s">
        <v>267</v>
      </c>
      <c r="J3370" s="139" t="s">
        <v>267</v>
      </c>
      <c r="K3370" s="139" t="s">
        <v>267</v>
      </c>
      <c r="L3370" s="139" t="s">
        <v>298</v>
      </c>
      <c r="M3370" s="140" t="s">
        <v>8160</v>
      </c>
      <c r="N3370" s="141">
        <v>10.64</v>
      </c>
      <c r="O3370" s="142">
        <f t="shared" si="260"/>
        <v>2</v>
      </c>
      <c r="P3370" s="2">
        <v>2</v>
      </c>
      <c r="Q3370" s="2"/>
      <c r="R3370" s="143" t="e">
        <f t="shared" si="261"/>
        <v>#DIV/0!</v>
      </c>
      <c r="S3370" s="143">
        <f t="shared" si="262"/>
        <v>0</v>
      </c>
      <c r="T3370" s="144">
        <f>IF(P3370="nio",0,IF(P3370&gt;0,VLOOKUP(K3370,'3-Productie normen'!A:W,VLOOKUP(P3370,'3-Productie normen'!$B$37:$C$59,2,FALSE),FALSE)))/VLOOKUP(B3370,'2-Kosten per locatie'!$A$11:$C$31,3,FALSE)</f>
        <v>0</v>
      </c>
      <c r="U3370" s="144">
        <f t="shared" si="263"/>
        <v>0</v>
      </c>
      <c r="V3370" s="145" t="str">
        <f>VLOOKUP(K3370,'3-Productie normen'!A:AG,29,FALSE)</f>
        <v>V</v>
      </c>
      <c r="W3370" s="145"/>
      <c r="X3370" s="146"/>
      <c r="Y3370" s="147">
        <f t="shared" si="264"/>
        <v>21.28</v>
      </c>
    </row>
    <row r="3371" spans="1:25" s="148" customFormat="1" ht="13.9" customHeight="1">
      <c r="A3371" s="137">
        <v>4225</v>
      </c>
      <c r="B3371" s="138" t="s">
        <v>4205</v>
      </c>
      <c r="C3371" s="138" t="s">
        <v>4210</v>
      </c>
      <c r="D3371" s="138"/>
      <c r="E3371" s="2"/>
      <c r="F3371" s="2" t="s">
        <v>746</v>
      </c>
      <c r="G3371" s="2" t="s">
        <v>4497</v>
      </c>
      <c r="H3371" s="2" t="s">
        <v>2711</v>
      </c>
      <c r="I3371" s="139" t="s">
        <v>267</v>
      </c>
      <c r="J3371" s="139" t="s">
        <v>267</v>
      </c>
      <c r="K3371" s="139" t="s">
        <v>267</v>
      </c>
      <c r="L3371" s="139" t="s">
        <v>298</v>
      </c>
      <c r="M3371" s="140" t="s">
        <v>8160</v>
      </c>
      <c r="N3371" s="141">
        <v>21.06</v>
      </c>
      <c r="O3371" s="142">
        <f t="shared" si="260"/>
        <v>2</v>
      </c>
      <c r="P3371" s="2">
        <v>2</v>
      </c>
      <c r="Q3371" s="2"/>
      <c r="R3371" s="143" t="e">
        <f t="shared" si="261"/>
        <v>#DIV/0!</v>
      </c>
      <c r="S3371" s="143">
        <f t="shared" si="262"/>
        <v>0</v>
      </c>
      <c r="T3371" s="144">
        <f>IF(P3371="nio",0,IF(P3371&gt;0,VLOOKUP(K3371,'3-Productie normen'!A:W,VLOOKUP(P3371,'3-Productie normen'!$B$37:$C$59,2,FALSE),FALSE)))/VLOOKUP(B3371,'2-Kosten per locatie'!$A$11:$C$31,3,FALSE)</f>
        <v>0</v>
      </c>
      <c r="U3371" s="144">
        <f t="shared" si="263"/>
        <v>0</v>
      </c>
      <c r="V3371" s="145" t="str">
        <f>VLOOKUP(K3371,'3-Productie normen'!A:AG,29,FALSE)</f>
        <v>V</v>
      </c>
      <c r="W3371" s="145"/>
      <c r="X3371" s="146"/>
      <c r="Y3371" s="147">
        <f t="shared" si="264"/>
        <v>42.12</v>
      </c>
    </row>
    <row r="3372" spans="1:25" s="148" customFormat="1" ht="13.9" customHeight="1">
      <c r="A3372" s="137">
        <v>4226</v>
      </c>
      <c r="B3372" s="138" t="s">
        <v>4205</v>
      </c>
      <c r="C3372" s="138" t="s">
        <v>4210</v>
      </c>
      <c r="D3372" s="138"/>
      <c r="E3372" s="2"/>
      <c r="F3372" s="2" t="s">
        <v>746</v>
      </c>
      <c r="G3372" s="2" t="s">
        <v>4498</v>
      </c>
      <c r="H3372" s="2" t="s">
        <v>1621</v>
      </c>
      <c r="I3372" s="139" t="s">
        <v>277</v>
      </c>
      <c r="J3372" s="139" t="s">
        <v>4492</v>
      </c>
      <c r="K3372" s="139" t="s">
        <v>478</v>
      </c>
      <c r="L3372" s="139" t="s">
        <v>298</v>
      </c>
      <c r="M3372" s="140" t="s">
        <v>8160</v>
      </c>
      <c r="N3372" s="141">
        <v>8.77</v>
      </c>
      <c r="O3372" s="142">
        <f t="shared" si="260"/>
        <v>200</v>
      </c>
      <c r="P3372" s="2">
        <v>200</v>
      </c>
      <c r="Q3372" s="2"/>
      <c r="R3372" s="143" t="e">
        <f t="shared" si="261"/>
        <v>#DIV/0!</v>
      </c>
      <c r="S3372" s="143">
        <f t="shared" si="262"/>
        <v>0</v>
      </c>
      <c r="T3372" s="144">
        <f>IF(P3372="nio",0,IF(P3372&gt;0,VLOOKUP(K3372,'3-Productie normen'!A:W,VLOOKUP(P3372,'3-Productie normen'!$B$37:$C$59,2,FALSE),FALSE)))/VLOOKUP(B3372,'2-Kosten per locatie'!$A$11:$C$31,3,FALSE)</f>
        <v>0</v>
      </c>
      <c r="U3372" s="144">
        <f t="shared" si="263"/>
        <v>0</v>
      </c>
      <c r="V3372" s="145" t="str">
        <f>VLOOKUP(K3372,'3-Productie normen'!A:AG,29,FALSE)</f>
        <v>B</v>
      </c>
      <c r="W3372" s="145"/>
      <c r="X3372" s="146"/>
      <c r="Y3372" s="147">
        <f t="shared" si="264"/>
        <v>1754</v>
      </c>
    </row>
    <row r="3373" spans="1:25" s="148" customFormat="1" ht="13.9" customHeight="1">
      <c r="A3373" s="137">
        <v>4227</v>
      </c>
      <c r="B3373" s="138" t="s">
        <v>4205</v>
      </c>
      <c r="C3373" s="138" t="s">
        <v>4210</v>
      </c>
      <c r="D3373" s="138"/>
      <c r="E3373" s="2"/>
      <c r="F3373" s="2" t="s">
        <v>746</v>
      </c>
      <c r="G3373" s="2" t="s">
        <v>4499</v>
      </c>
      <c r="H3373" s="2"/>
      <c r="I3373" s="139" t="s">
        <v>277</v>
      </c>
      <c r="J3373" s="139" t="s">
        <v>52</v>
      </c>
      <c r="K3373" s="139" t="s">
        <v>417</v>
      </c>
      <c r="L3373" s="139" t="s">
        <v>298</v>
      </c>
      <c r="M3373" s="140" t="s">
        <v>8160</v>
      </c>
      <c r="N3373" s="141">
        <v>9.7200000000000006</v>
      </c>
      <c r="O3373" s="142">
        <f t="shared" si="260"/>
        <v>200</v>
      </c>
      <c r="P3373" s="2">
        <v>200</v>
      </c>
      <c r="Q3373" s="2"/>
      <c r="R3373" s="143" t="e">
        <f t="shared" si="261"/>
        <v>#DIV/0!</v>
      </c>
      <c r="S3373" s="143">
        <f t="shared" si="262"/>
        <v>0</v>
      </c>
      <c r="T3373" s="144">
        <f>IF(P3373="nio",0,IF(P3373&gt;0,VLOOKUP(K3373,'3-Productie normen'!A:W,VLOOKUP(P3373,'3-Productie normen'!$B$37:$C$59,2,FALSE),FALSE)))/VLOOKUP(B3373,'2-Kosten per locatie'!$A$11:$C$31,3,FALSE)</f>
        <v>0</v>
      </c>
      <c r="U3373" s="144">
        <f t="shared" si="263"/>
        <v>0</v>
      </c>
      <c r="V3373" s="145" t="str">
        <f>VLOOKUP(K3373,'3-Productie normen'!A:AG,29,FALSE)</f>
        <v>B</v>
      </c>
      <c r="W3373" s="145"/>
      <c r="X3373" s="146"/>
      <c r="Y3373" s="147">
        <f t="shared" si="264"/>
        <v>1944.0000000000002</v>
      </c>
    </row>
    <row r="3374" spans="1:25" s="148" customFormat="1" ht="13.9" customHeight="1">
      <c r="A3374" s="137">
        <v>4228</v>
      </c>
      <c r="B3374" s="138" t="s">
        <v>4205</v>
      </c>
      <c r="C3374" s="138" t="s">
        <v>4210</v>
      </c>
      <c r="D3374" s="138"/>
      <c r="E3374" s="2"/>
      <c r="F3374" s="2" t="s">
        <v>746</v>
      </c>
      <c r="G3374" s="2" t="s">
        <v>4500</v>
      </c>
      <c r="H3374" s="2" t="s">
        <v>1609</v>
      </c>
      <c r="I3374" s="139" t="s">
        <v>277</v>
      </c>
      <c r="J3374" s="139" t="s">
        <v>52</v>
      </c>
      <c r="K3374" s="139" t="s">
        <v>417</v>
      </c>
      <c r="L3374" s="139" t="s">
        <v>298</v>
      </c>
      <c r="M3374" s="140" t="s">
        <v>8160</v>
      </c>
      <c r="N3374" s="141">
        <v>8.6300000000000008</v>
      </c>
      <c r="O3374" s="142">
        <f t="shared" si="260"/>
        <v>200</v>
      </c>
      <c r="P3374" s="2">
        <v>200</v>
      </c>
      <c r="Q3374" s="2"/>
      <c r="R3374" s="143" t="e">
        <f t="shared" si="261"/>
        <v>#DIV/0!</v>
      </c>
      <c r="S3374" s="143">
        <f t="shared" si="262"/>
        <v>0</v>
      </c>
      <c r="T3374" s="144">
        <f>IF(P3374="nio",0,IF(P3374&gt;0,VLOOKUP(K3374,'3-Productie normen'!A:W,VLOOKUP(P3374,'3-Productie normen'!$B$37:$C$59,2,FALSE),FALSE)))/VLOOKUP(B3374,'2-Kosten per locatie'!$A$11:$C$31,3,FALSE)</f>
        <v>0</v>
      </c>
      <c r="U3374" s="144">
        <f t="shared" si="263"/>
        <v>0</v>
      </c>
      <c r="V3374" s="145" t="str">
        <f>VLOOKUP(K3374,'3-Productie normen'!A:AG,29,FALSE)</f>
        <v>B</v>
      </c>
      <c r="W3374" s="145"/>
      <c r="X3374" s="146"/>
      <c r="Y3374" s="147">
        <f t="shared" si="264"/>
        <v>1726.0000000000002</v>
      </c>
    </row>
    <row r="3375" spans="1:25" s="148" customFormat="1" ht="13.9" customHeight="1">
      <c r="A3375" s="137">
        <v>4229</v>
      </c>
      <c r="B3375" s="138" t="s">
        <v>4205</v>
      </c>
      <c r="C3375" s="138" t="s">
        <v>4210</v>
      </c>
      <c r="D3375" s="138"/>
      <c r="E3375" s="2"/>
      <c r="F3375" s="2" t="s">
        <v>746</v>
      </c>
      <c r="G3375" s="2" t="s">
        <v>4501</v>
      </c>
      <c r="H3375" s="2" t="s">
        <v>4502</v>
      </c>
      <c r="I3375" s="139" t="s">
        <v>350</v>
      </c>
      <c r="J3375" s="139" t="s">
        <v>836</v>
      </c>
      <c r="K3375" s="139" t="s">
        <v>612</v>
      </c>
      <c r="L3375" s="139" t="s">
        <v>1421</v>
      </c>
      <c r="M3375" s="140"/>
      <c r="N3375" s="141">
        <v>128.75</v>
      </c>
      <c r="O3375" s="142">
        <f t="shared" si="260"/>
        <v>200</v>
      </c>
      <c r="P3375" s="2">
        <v>200</v>
      </c>
      <c r="Q3375" s="2"/>
      <c r="R3375" s="143" t="e">
        <f t="shared" si="261"/>
        <v>#DIV/0!</v>
      </c>
      <c r="S3375" s="143">
        <f t="shared" si="262"/>
        <v>0</v>
      </c>
      <c r="T3375" s="144">
        <f>IF(P3375="nio",0,IF(P3375&gt;0,VLOOKUP(K3375,'3-Productie normen'!A:W,VLOOKUP(P3375,'3-Productie normen'!$B$37:$C$59,2,FALSE),FALSE)))/VLOOKUP(B3375,'2-Kosten per locatie'!$A$11:$C$31,3,FALSE)</f>
        <v>0</v>
      </c>
      <c r="U3375" s="144">
        <f t="shared" si="263"/>
        <v>0</v>
      </c>
      <c r="V3375" s="145" t="str">
        <f>VLOOKUP(K3375,'3-Productie normen'!A:AG,29,FALSE)</f>
        <v>L</v>
      </c>
      <c r="W3375" s="145"/>
      <c r="X3375" s="146"/>
      <c r="Y3375" s="147">
        <f t="shared" si="264"/>
        <v>25750</v>
      </c>
    </row>
    <row r="3376" spans="1:25" s="148" customFormat="1" ht="13.9" customHeight="1">
      <c r="A3376" s="137">
        <v>4230</v>
      </c>
      <c r="B3376" s="138" t="s">
        <v>4205</v>
      </c>
      <c r="C3376" s="138" t="s">
        <v>4210</v>
      </c>
      <c r="D3376" s="138"/>
      <c r="E3376" s="2"/>
      <c r="F3376" s="2" t="s">
        <v>746</v>
      </c>
      <c r="G3376" s="2" t="s">
        <v>4503</v>
      </c>
      <c r="H3376" s="2" t="s">
        <v>3424</v>
      </c>
      <c r="I3376" s="139" t="s">
        <v>350</v>
      </c>
      <c r="J3376" s="139" t="s">
        <v>836</v>
      </c>
      <c r="K3376" s="139" t="s">
        <v>612</v>
      </c>
      <c r="L3376" s="139" t="s">
        <v>298</v>
      </c>
      <c r="M3376" s="140" t="s">
        <v>8160</v>
      </c>
      <c r="N3376" s="141">
        <v>149.26</v>
      </c>
      <c r="O3376" s="142">
        <f t="shared" si="260"/>
        <v>200</v>
      </c>
      <c r="P3376" s="2">
        <v>200</v>
      </c>
      <c r="Q3376" s="2"/>
      <c r="R3376" s="143" t="e">
        <f t="shared" si="261"/>
        <v>#DIV/0!</v>
      </c>
      <c r="S3376" s="143">
        <f t="shared" si="262"/>
        <v>0</v>
      </c>
      <c r="T3376" s="144">
        <f>IF(P3376="nio",0,IF(P3376&gt;0,VLOOKUP(K3376,'3-Productie normen'!A:W,VLOOKUP(P3376,'3-Productie normen'!$B$37:$C$59,2,FALSE),FALSE)))/VLOOKUP(B3376,'2-Kosten per locatie'!$A$11:$C$31,3,FALSE)</f>
        <v>0</v>
      </c>
      <c r="U3376" s="144">
        <f t="shared" si="263"/>
        <v>0</v>
      </c>
      <c r="V3376" s="145" t="str">
        <f>VLOOKUP(K3376,'3-Productie normen'!A:AG,29,FALSE)</f>
        <v>L</v>
      </c>
      <c r="W3376" s="145"/>
      <c r="X3376" s="146"/>
      <c r="Y3376" s="147">
        <f t="shared" si="264"/>
        <v>29852</v>
      </c>
    </row>
    <row r="3377" spans="1:25" s="148" customFormat="1" ht="13.9" customHeight="1">
      <c r="A3377" s="137">
        <v>4231</v>
      </c>
      <c r="B3377" s="138" t="s">
        <v>4205</v>
      </c>
      <c r="C3377" s="138" t="s">
        <v>4210</v>
      </c>
      <c r="D3377" s="138"/>
      <c r="E3377" s="2"/>
      <c r="F3377" s="2" t="s">
        <v>746</v>
      </c>
      <c r="G3377" s="2" t="s">
        <v>4504</v>
      </c>
      <c r="H3377" s="2" t="s">
        <v>4505</v>
      </c>
      <c r="I3377" s="139" t="s">
        <v>267</v>
      </c>
      <c r="J3377" s="139" t="s">
        <v>267</v>
      </c>
      <c r="K3377" s="139" t="s">
        <v>267</v>
      </c>
      <c r="L3377" s="139" t="s">
        <v>298</v>
      </c>
      <c r="M3377" s="140" t="s">
        <v>8160</v>
      </c>
      <c r="N3377" s="141">
        <v>3.39</v>
      </c>
      <c r="O3377" s="142">
        <f t="shared" si="260"/>
        <v>2</v>
      </c>
      <c r="P3377" s="2">
        <v>2</v>
      </c>
      <c r="Q3377" s="2"/>
      <c r="R3377" s="143" t="e">
        <f t="shared" si="261"/>
        <v>#DIV/0!</v>
      </c>
      <c r="S3377" s="143">
        <f t="shared" si="262"/>
        <v>0</v>
      </c>
      <c r="T3377" s="144">
        <f>IF(P3377="nio",0,IF(P3377&gt;0,VLOOKUP(K3377,'3-Productie normen'!A:W,VLOOKUP(P3377,'3-Productie normen'!$B$37:$C$59,2,FALSE),FALSE)))/VLOOKUP(B3377,'2-Kosten per locatie'!$A$11:$C$31,3,FALSE)</f>
        <v>0</v>
      </c>
      <c r="U3377" s="144">
        <f t="shared" si="263"/>
        <v>0</v>
      </c>
      <c r="V3377" s="145" t="str">
        <f>VLOOKUP(K3377,'3-Productie normen'!A:AG,29,FALSE)</f>
        <v>V</v>
      </c>
      <c r="W3377" s="145"/>
      <c r="X3377" s="146"/>
      <c r="Y3377" s="147">
        <f t="shared" si="264"/>
        <v>6.78</v>
      </c>
    </row>
    <row r="3378" spans="1:25" s="148" customFormat="1" ht="13.9" customHeight="1">
      <c r="A3378" s="137">
        <v>4232</v>
      </c>
      <c r="B3378" s="138" t="s">
        <v>4205</v>
      </c>
      <c r="C3378" s="138" t="s">
        <v>4210</v>
      </c>
      <c r="D3378" s="138"/>
      <c r="E3378" s="2"/>
      <c r="F3378" s="2" t="s">
        <v>746</v>
      </c>
      <c r="G3378" s="2" t="s">
        <v>4506</v>
      </c>
      <c r="H3378" s="2" t="s">
        <v>2699</v>
      </c>
      <c r="I3378" s="139" t="s">
        <v>277</v>
      </c>
      <c r="J3378" s="139" t="s">
        <v>4492</v>
      </c>
      <c r="K3378" s="139" t="s">
        <v>478</v>
      </c>
      <c r="L3378" s="139" t="s">
        <v>298</v>
      </c>
      <c r="M3378" s="140" t="s">
        <v>8160</v>
      </c>
      <c r="N3378" s="141">
        <v>35.11</v>
      </c>
      <c r="O3378" s="142">
        <f t="shared" si="260"/>
        <v>200</v>
      </c>
      <c r="P3378" s="2">
        <v>200</v>
      </c>
      <c r="Q3378" s="2"/>
      <c r="R3378" s="143" t="e">
        <f t="shared" si="261"/>
        <v>#DIV/0!</v>
      </c>
      <c r="S3378" s="143">
        <f t="shared" si="262"/>
        <v>0</v>
      </c>
      <c r="T3378" s="144">
        <f>IF(P3378="nio",0,IF(P3378&gt;0,VLOOKUP(K3378,'3-Productie normen'!A:W,VLOOKUP(P3378,'3-Productie normen'!$B$37:$C$59,2,FALSE),FALSE)))/VLOOKUP(B3378,'2-Kosten per locatie'!$A$11:$C$31,3,FALSE)</f>
        <v>0</v>
      </c>
      <c r="U3378" s="144">
        <f t="shared" si="263"/>
        <v>0</v>
      </c>
      <c r="V3378" s="145" t="str">
        <f>VLOOKUP(K3378,'3-Productie normen'!A:AG,29,FALSE)</f>
        <v>B</v>
      </c>
      <c r="W3378" s="145"/>
      <c r="X3378" s="146"/>
      <c r="Y3378" s="147">
        <f t="shared" si="264"/>
        <v>7022</v>
      </c>
    </row>
    <row r="3379" spans="1:25" s="148" customFormat="1" ht="13.9" customHeight="1">
      <c r="A3379" s="137">
        <v>4233</v>
      </c>
      <c r="B3379" s="138" t="s">
        <v>4205</v>
      </c>
      <c r="C3379" s="138" t="s">
        <v>4210</v>
      </c>
      <c r="D3379" s="138"/>
      <c r="E3379" s="2"/>
      <c r="F3379" s="2" t="s">
        <v>746</v>
      </c>
      <c r="G3379" s="2" t="s">
        <v>4507</v>
      </c>
      <c r="H3379" s="2" t="s">
        <v>3437</v>
      </c>
      <c r="I3379" s="139" t="s">
        <v>277</v>
      </c>
      <c r="J3379" s="139" t="s">
        <v>4492</v>
      </c>
      <c r="K3379" s="139" t="s">
        <v>478</v>
      </c>
      <c r="L3379" s="139" t="s">
        <v>298</v>
      </c>
      <c r="M3379" s="140" t="s">
        <v>8160</v>
      </c>
      <c r="N3379" s="141">
        <v>36.61</v>
      </c>
      <c r="O3379" s="142">
        <f t="shared" si="260"/>
        <v>200</v>
      </c>
      <c r="P3379" s="2">
        <v>200</v>
      </c>
      <c r="Q3379" s="2"/>
      <c r="R3379" s="143" t="e">
        <f t="shared" si="261"/>
        <v>#DIV/0!</v>
      </c>
      <c r="S3379" s="143">
        <f t="shared" si="262"/>
        <v>0</v>
      </c>
      <c r="T3379" s="144">
        <f>IF(P3379="nio",0,IF(P3379&gt;0,VLOOKUP(K3379,'3-Productie normen'!A:W,VLOOKUP(P3379,'3-Productie normen'!$B$37:$C$59,2,FALSE),FALSE)))/VLOOKUP(B3379,'2-Kosten per locatie'!$A$11:$C$31,3,FALSE)</f>
        <v>0</v>
      </c>
      <c r="U3379" s="144">
        <f t="shared" si="263"/>
        <v>0</v>
      </c>
      <c r="V3379" s="145" t="str">
        <f>VLOOKUP(K3379,'3-Productie normen'!A:AG,29,FALSE)</f>
        <v>B</v>
      </c>
      <c r="W3379" s="145"/>
      <c r="X3379" s="146"/>
      <c r="Y3379" s="147">
        <f t="shared" si="264"/>
        <v>7322</v>
      </c>
    </row>
    <row r="3380" spans="1:25" s="148" customFormat="1" ht="13.9" customHeight="1">
      <c r="A3380" s="137">
        <v>4234</v>
      </c>
      <c r="B3380" s="138" t="s">
        <v>4205</v>
      </c>
      <c r="C3380" s="138" t="s">
        <v>4210</v>
      </c>
      <c r="D3380" s="138"/>
      <c r="E3380" s="2"/>
      <c r="F3380" s="2" t="s">
        <v>746</v>
      </c>
      <c r="G3380" s="2" t="s">
        <v>4508</v>
      </c>
      <c r="H3380" s="2" t="s">
        <v>3438</v>
      </c>
      <c r="I3380" s="139" t="s">
        <v>277</v>
      </c>
      <c r="J3380" s="139" t="s">
        <v>4492</v>
      </c>
      <c r="K3380" s="139" t="s">
        <v>478</v>
      </c>
      <c r="L3380" s="139" t="s">
        <v>298</v>
      </c>
      <c r="M3380" s="140" t="s">
        <v>8160</v>
      </c>
      <c r="N3380" s="141">
        <v>29.01</v>
      </c>
      <c r="O3380" s="142">
        <f t="shared" ref="O3380:O3443" si="265">SUM(P3380:Q3380)</f>
        <v>200</v>
      </c>
      <c r="P3380" s="2">
        <v>200</v>
      </c>
      <c r="Q3380" s="2"/>
      <c r="R3380" s="143" t="e">
        <f t="shared" ref="R3380:R3443" si="266">IF(P3380="nio",0,IF(P3380&gt;0,P3380*N3380/T3380,0))</f>
        <v>#DIV/0!</v>
      </c>
      <c r="S3380" s="143">
        <f t="shared" ref="S3380:S3443" si="267">IF(Q3380&gt;0,Q3380*N3380/U3380,0)</f>
        <v>0</v>
      </c>
      <c r="T3380" s="144">
        <f>IF(P3380="nio",0,IF(P3380&gt;0,VLOOKUP(K3380,'3-Productie normen'!A:W,VLOOKUP(P3380,'3-Productie normen'!$B$37:$C$59,2,FALSE),FALSE)))/VLOOKUP(B3380,'2-Kosten per locatie'!$A$11:$C$31,3,FALSE)</f>
        <v>0</v>
      </c>
      <c r="U3380" s="144">
        <f t="shared" ref="U3380:U3443" si="268">IF(Q3380&gt;0,T3380*$U$8,0)</f>
        <v>0</v>
      </c>
      <c r="V3380" s="145" t="str">
        <f>VLOOKUP(K3380,'3-Productie normen'!A:AG,29,FALSE)</f>
        <v>B</v>
      </c>
      <c r="W3380" s="145"/>
      <c r="X3380" s="146"/>
      <c r="Y3380" s="147">
        <f t="shared" ref="Y3380:Y3443" si="269">O3380*N3380</f>
        <v>5802</v>
      </c>
    </row>
    <row r="3381" spans="1:25" s="148" customFormat="1" ht="13.9" customHeight="1">
      <c r="A3381" s="137">
        <v>4235</v>
      </c>
      <c r="B3381" s="138" t="s">
        <v>4205</v>
      </c>
      <c r="C3381" s="138" t="s">
        <v>4210</v>
      </c>
      <c r="D3381" s="138"/>
      <c r="E3381" s="2"/>
      <c r="F3381" s="2" t="s">
        <v>746</v>
      </c>
      <c r="G3381" s="2" t="s">
        <v>4509</v>
      </c>
      <c r="H3381" s="2" t="s">
        <v>2198</v>
      </c>
      <c r="I3381" s="139" t="s">
        <v>350</v>
      </c>
      <c r="J3381" s="139" t="s">
        <v>351</v>
      </c>
      <c r="K3381" s="139" t="s">
        <v>612</v>
      </c>
      <c r="L3381" s="139" t="s">
        <v>298</v>
      </c>
      <c r="M3381" s="140" t="s">
        <v>8160</v>
      </c>
      <c r="N3381" s="141">
        <v>60.04</v>
      </c>
      <c r="O3381" s="142">
        <f t="shared" si="265"/>
        <v>200</v>
      </c>
      <c r="P3381" s="2">
        <v>200</v>
      </c>
      <c r="Q3381" s="2"/>
      <c r="R3381" s="143" t="e">
        <f t="shared" si="266"/>
        <v>#DIV/0!</v>
      </c>
      <c r="S3381" s="143">
        <f t="shared" si="267"/>
        <v>0</v>
      </c>
      <c r="T3381" s="144">
        <f>IF(P3381="nio",0,IF(P3381&gt;0,VLOOKUP(K3381,'3-Productie normen'!A:W,VLOOKUP(P3381,'3-Productie normen'!$B$37:$C$59,2,FALSE),FALSE)))/VLOOKUP(B3381,'2-Kosten per locatie'!$A$11:$C$31,3,FALSE)</f>
        <v>0</v>
      </c>
      <c r="U3381" s="144">
        <f t="shared" si="268"/>
        <v>0</v>
      </c>
      <c r="V3381" s="145" t="str">
        <f>VLOOKUP(K3381,'3-Productie normen'!A:AG,29,FALSE)</f>
        <v>L</v>
      </c>
      <c r="W3381" s="145"/>
      <c r="X3381" s="146"/>
      <c r="Y3381" s="147">
        <f t="shared" si="269"/>
        <v>12008</v>
      </c>
    </row>
    <row r="3382" spans="1:25" s="148" customFormat="1" ht="13.9" customHeight="1">
      <c r="A3382" s="137">
        <v>4236</v>
      </c>
      <c r="B3382" s="138" t="s">
        <v>4205</v>
      </c>
      <c r="C3382" s="138" t="s">
        <v>4210</v>
      </c>
      <c r="D3382" s="138"/>
      <c r="E3382" s="2"/>
      <c r="F3382" s="2" t="s">
        <v>746</v>
      </c>
      <c r="G3382" s="2" t="s">
        <v>4510</v>
      </c>
      <c r="H3382" s="2" t="s">
        <v>4511</v>
      </c>
      <c r="I3382" s="139" t="s">
        <v>350</v>
      </c>
      <c r="J3382" s="139" t="s">
        <v>351</v>
      </c>
      <c r="K3382" s="139" t="s">
        <v>612</v>
      </c>
      <c r="L3382" s="139" t="s">
        <v>298</v>
      </c>
      <c r="M3382" s="140" t="s">
        <v>8160</v>
      </c>
      <c r="N3382" s="141">
        <v>57.3</v>
      </c>
      <c r="O3382" s="142">
        <f t="shared" si="265"/>
        <v>200</v>
      </c>
      <c r="P3382" s="2">
        <v>200</v>
      </c>
      <c r="Q3382" s="2"/>
      <c r="R3382" s="143" t="e">
        <f t="shared" si="266"/>
        <v>#DIV/0!</v>
      </c>
      <c r="S3382" s="143">
        <f t="shared" si="267"/>
        <v>0</v>
      </c>
      <c r="T3382" s="144">
        <f>IF(P3382="nio",0,IF(P3382&gt;0,VLOOKUP(K3382,'3-Productie normen'!A:W,VLOOKUP(P3382,'3-Productie normen'!$B$37:$C$59,2,FALSE),FALSE)))/VLOOKUP(B3382,'2-Kosten per locatie'!$A$11:$C$31,3,FALSE)</f>
        <v>0</v>
      </c>
      <c r="U3382" s="144">
        <f t="shared" si="268"/>
        <v>0</v>
      </c>
      <c r="V3382" s="145" t="str">
        <f>VLOOKUP(K3382,'3-Productie normen'!A:AG,29,FALSE)</f>
        <v>L</v>
      </c>
      <c r="W3382" s="145"/>
      <c r="X3382" s="146"/>
      <c r="Y3382" s="147">
        <f t="shared" si="269"/>
        <v>11460</v>
      </c>
    </row>
    <row r="3383" spans="1:25" s="148" customFormat="1" ht="13.9" customHeight="1">
      <c r="A3383" s="137">
        <v>4237</v>
      </c>
      <c r="B3383" s="138" t="s">
        <v>4205</v>
      </c>
      <c r="C3383" s="138" t="s">
        <v>4210</v>
      </c>
      <c r="D3383" s="138"/>
      <c r="E3383" s="2"/>
      <c r="F3383" s="2" t="s">
        <v>746</v>
      </c>
      <c r="G3383" s="2" t="s">
        <v>4512</v>
      </c>
      <c r="H3383" s="2" t="s">
        <v>4513</v>
      </c>
      <c r="I3383" s="139" t="s">
        <v>350</v>
      </c>
      <c r="J3383" s="139" t="s">
        <v>351</v>
      </c>
      <c r="K3383" s="139" t="s">
        <v>612</v>
      </c>
      <c r="L3383" s="139" t="s">
        <v>298</v>
      </c>
      <c r="M3383" s="140" t="s">
        <v>8160</v>
      </c>
      <c r="N3383" s="141">
        <v>94.37</v>
      </c>
      <c r="O3383" s="142">
        <f t="shared" si="265"/>
        <v>200</v>
      </c>
      <c r="P3383" s="2">
        <v>200</v>
      </c>
      <c r="Q3383" s="2"/>
      <c r="R3383" s="143" t="e">
        <f t="shared" si="266"/>
        <v>#DIV/0!</v>
      </c>
      <c r="S3383" s="143">
        <f t="shared" si="267"/>
        <v>0</v>
      </c>
      <c r="T3383" s="144">
        <f>IF(P3383="nio",0,IF(P3383&gt;0,VLOOKUP(K3383,'3-Productie normen'!A:W,VLOOKUP(P3383,'3-Productie normen'!$B$37:$C$59,2,FALSE),FALSE)))/VLOOKUP(B3383,'2-Kosten per locatie'!$A$11:$C$31,3,FALSE)</f>
        <v>0</v>
      </c>
      <c r="U3383" s="144">
        <f t="shared" si="268"/>
        <v>0</v>
      </c>
      <c r="V3383" s="145" t="str">
        <f>VLOOKUP(K3383,'3-Productie normen'!A:AG,29,FALSE)</f>
        <v>L</v>
      </c>
      <c r="W3383" s="145"/>
      <c r="X3383" s="146"/>
      <c r="Y3383" s="147">
        <f t="shared" si="269"/>
        <v>18874</v>
      </c>
    </row>
    <row r="3384" spans="1:25" s="148" customFormat="1" ht="13.9" customHeight="1">
      <c r="A3384" s="137">
        <v>4238</v>
      </c>
      <c r="B3384" s="138" t="s">
        <v>4205</v>
      </c>
      <c r="C3384" s="138" t="s">
        <v>4210</v>
      </c>
      <c r="D3384" s="138"/>
      <c r="E3384" s="2"/>
      <c r="F3384" s="2" t="s">
        <v>746</v>
      </c>
      <c r="G3384" s="2" t="s">
        <v>4514</v>
      </c>
      <c r="H3384" s="2" t="s">
        <v>857</v>
      </c>
      <c r="I3384" s="139" t="s">
        <v>350</v>
      </c>
      <c r="J3384" s="139" t="s">
        <v>351</v>
      </c>
      <c r="K3384" s="139" t="s">
        <v>612</v>
      </c>
      <c r="L3384" s="139" t="s">
        <v>298</v>
      </c>
      <c r="M3384" s="140" t="s">
        <v>8160</v>
      </c>
      <c r="N3384" s="141">
        <v>40.21</v>
      </c>
      <c r="O3384" s="142">
        <f t="shared" si="265"/>
        <v>200</v>
      </c>
      <c r="P3384" s="2">
        <v>200</v>
      </c>
      <c r="Q3384" s="2"/>
      <c r="R3384" s="143" t="e">
        <f t="shared" si="266"/>
        <v>#DIV/0!</v>
      </c>
      <c r="S3384" s="143">
        <f t="shared" si="267"/>
        <v>0</v>
      </c>
      <c r="T3384" s="144">
        <f>IF(P3384="nio",0,IF(P3384&gt;0,VLOOKUP(K3384,'3-Productie normen'!A:W,VLOOKUP(P3384,'3-Productie normen'!$B$37:$C$59,2,FALSE),FALSE)))/VLOOKUP(B3384,'2-Kosten per locatie'!$A$11:$C$31,3,FALSE)</f>
        <v>0</v>
      </c>
      <c r="U3384" s="144">
        <f t="shared" si="268"/>
        <v>0</v>
      </c>
      <c r="V3384" s="145" t="str">
        <f>VLOOKUP(K3384,'3-Productie normen'!A:AG,29,FALSE)</f>
        <v>L</v>
      </c>
      <c r="W3384" s="145"/>
      <c r="X3384" s="146"/>
      <c r="Y3384" s="147">
        <f t="shared" si="269"/>
        <v>8042</v>
      </c>
    </row>
    <row r="3385" spans="1:25" s="148" customFormat="1" ht="13.9" customHeight="1">
      <c r="A3385" s="137">
        <v>4239</v>
      </c>
      <c r="B3385" s="138" t="s">
        <v>4205</v>
      </c>
      <c r="C3385" s="138" t="s">
        <v>4210</v>
      </c>
      <c r="D3385" s="138"/>
      <c r="E3385" s="2"/>
      <c r="F3385" s="2" t="s">
        <v>746</v>
      </c>
      <c r="G3385" s="2" t="s">
        <v>4515</v>
      </c>
      <c r="H3385" s="2" t="s">
        <v>4516</v>
      </c>
      <c r="I3385" s="139" t="s">
        <v>277</v>
      </c>
      <c r="J3385" s="139" t="s">
        <v>4492</v>
      </c>
      <c r="K3385" s="139" t="s">
        <v>478</v>
      </c>
      <c r="L3385" s="139" t="s">
        <v>298</v>
      </c>
      <c r="M3385" s="140" t="s">
        <v>8160</v>
      </c>
      <c r="N3385" s="141">
        <v>37.32</v>
      </c>
      <c r="O3385" s="142">
        <f t="shared" si="265"/>
        <v>200</v>
      </c>
      <c r="P3385" s="2">
        <v>200</v>
      </c>
      <c r="Q3385" s="2"/>
      <c r="R3385" s="143" t="e">
        <f t="shared" si="266"/>
        <v>#DIV/0!</v>
      </c>
      <c r="S3385" s="143">
        <f t="shared" si="267"/>
        <v>0</v>
      </c>
      <c r="T3385" s="144">
        <f>IF(P3385="nio",0,IF(P3385&gt;0,VLOOKUP(K3385,'3-Productie normen'!A:W,VLOOKUP(P3385,'3-Productie normen'!$B$37:$C$59,2,FALSE),FALSE)))/VLOOKUP(B3385,'2-Kosten per locatie'!$A$11:$C$31,3,FALSE)</f>
        <v>0</v>
      </c>
      <c r="U3385" s="144">
        <f t="shared" si="268"/>
        <v>0</v>
      </c>
      <c r="V3385" s="145" t="str">
        <f>VLOOKUP(K3385,'3-Productie normen'!A:AG,29,FALSE)</f>
        <v>B</v>
      </c>
      <c r="W3385" s="145"/>
      <c r="X3385" s="146"/>
      <c r="Y3385" s="147">
        <f t="shared" si="269"/>
        <v>7464</v>
      </c>
    </row>
    <row r="3386" spans="1:25" s="148" customFormat="1" ht="13.9" customHeight="1">
      <c r="A3386" s="137">
        <v>4240</v>
      </c>
      <c r="B3386" s="138" t="s">
        <v>4205</v>
      </c>
      <c r="C3386" s="138" t="s">
        <v>4210</v>
      </c>
      <c r="D3386" s="138"/>
      <c r="E3386" s="2"/>
      <c r="F3386" s="2" t="s">
        <v>746</v>
      </c>
      <c r="G3386" s="2" t="s">
        <v>4517</v>
      </c>
      <c r="H3386" s="2" t="s">
        <v>4518</v>
      </c>
      <c r="I3386" s="139" t="s">
        <v>350</v>
      </c>
      <c r="J3386" s="139" t="s">
        <v>351</v>
      </c>
      <c r="K3386" s="139" t="s">
        <v>612</v>
      </c>
      <c r="L3386" s="139" t="s">
        <v>298</v>
      </c>
      <c r="M3386" s="140" t="s">
        <v>8160</v>
      </c>
      <c r="N3386" s="141">
        <v>37.229999999999997</v>
      </c>
      <c r="O3386" s="142">
        <f t="shared" si="265"/>
        <v>200</v>
      </c>
      <c r="P3386" s="2">
        <v>200</v>
      </c>
      <c r="Q3386" s="2"/>
      <c r="R3386" s="143" t="e">
        <f t="shared" si="266"/>
        <v>#DIV/0!</v>
      </c>
      <c r="S3386" s="143">
        <f t="shared" si="267"/>
        <v>0</v>
      </c>
      <c r="T3386" s="144">
        <f>IF(P3386="nio",0,IF(P3386&gt;0,VLOOKUP(K3386,'3-Productie normen'!A:W,VLOOKUP(P3386,'3-Productie normen'!$B$37:$C$59,2,FALSE),FALSE)))/VLOOKUP(B3386,'2-Kosten per locatie'!$A$11:$C$31,3,FALSE)</f>
        <v>0</v>
      </c>
      <c r="U3386" s="144">
        <f t="shared" si="268"/>
        <v>0</v>
      </c>
      <c r="V3386" s="145" t="str">
        <f>VLOOKUP(K3386,'3-Productie normen'!A:AG,29,FALSE)</f>
        <v>L</v>
      </c>
      <c r="W3386" s="145"/>
      <c r="X3386" s="146"/>
      <c r="Y3386" s="147">
        <f t="shared" si="269"/>
        <v>7445.9999999999991</v>
      </c>
    </row>
    <row r="3387" spans="1:25" s="148" customFormat="1" ht="13.9" customHeight="1">
      <c r="A3387" s="137">
        <v>4241</v>
      </c>
      <c r="B3387" s="138" t="s">
        <v>4205</v>
      </c>
      <c r="C3387" s="138" t="s">
        <v>4210</v>
      </c>
      <c r="D3387" s="138"/>
      <c r="E3387" s="2"/>
      <c r="F3387" s="2" t="s">
        <v>746</v>
      </c>
      <c r="G3387" s="2" t="s">
        <v>4519</v>
      </c>
      <c r="H3387" s="2" t="s">
        <v>4520</v>
      </c>
      <c r="I3387" s="139" t="s">
        <v>277</v>
      </c>
      <c r="J3387" s="139" t="s">
        <v>4492</v>
      </c>
      <c r="K3387" s="139" t="s">
        <v>478</v>
      </c>
      <c r="L3387" s="139" t="s">
        <v>298</v>
      </c>
      <c r="M3387" s="140" t="s">
        <v>8160</v>
      </c>
      <c r="N3387" s="141">
        <v>27.75</v>
      </c>
      <c r="O3387" s="142">
        <f t="shared" si="265"/>
        <v>200</v>
      </c>
      <c r="P3387" s="2">
        <v>200</v>
      </c>
      <c r="Q3387" s="2"/>
      <c r="R3387" s="143" t="e">
        <f t="shared" si="266"/>
        <v>#DIV/0!</v>
      </c>
      <c r="S3387" s="143">
        <f t="shared" si="267"/>
        <v>0</v>
      </c>
      <c r="T3387" s="144">
        <f>IF(P3387="nio",0,IF(P3387&gt;0,VLOOKUP(K3387,'3-Productie normen'!A:W,VLOOKUP(P3387,'3-Productie normen'!$B$37:$C$59,2,FALSE),FALSE)))/VLOOKUP(B3387,'2-Kosten per locatie'!$A$11:$C$31,3,FALSE)</f>
        <v>0</v>
      </c>
      <c r="U3387" s="144">
        <f t="shared" si="268"/>
        <v>0</v>
      </c>
      <c r="V3387" s="145" t="str">
        <f>VLOOKUP(K3387,'3-Productie normen'!A:AG,29,FALSE)</f>
        <v>B</v>
      </c>
      <c r="W3387" s="145"/>
      <c r="X3387" s="146"/>
      <c r="Y3387" s="147">
        <f t="shared" si="269"/>
        <v>5550</v>
      </c>
    </row>
    <row r="3388" spans="1:25" s="148" customFormat="1" ht="13.9" customHeight="1">
      <c r="A3388" s="137">
        <v>4242</v>
      </c>
      <c r="B3388" s="138" t="s">
        <v>4205</v>
      </c>
      <c r="C3388" s="138" t="s">
        <v>4210</v>
      </c>
      <c r="D3388" s="138"/>
      <c r="E3388" s="2"/>
      <c r="F3388" s="2" t="s">
        <v>746</v>
      </c>
      <c r="G3388" s="2" t="s">
        <v>4521</v>
      </c>
      <c r="H3388" s="2" t="s">
        <v>4522</v>
      </c>
      <c r="I3388" s="139" t="s">
        <v>350</v>
      </c>
      <c r="J3388" s="139" t="s">
        <v>836</v>
      </c>
      <c r="K3388" s="139" t="s">
        <v>612</v>
      </c>
      <c r="L3388" s="139" t="s">
        <v>298</v>
      </c>
      <c r="M3388" s="140" t="s">
        <v>8160</v>
      </c>
      <c r="N3388" s="141">
        <v>84.81</v>
      </c>
      <c r="O3388" s="142">
        <f t="shared" si="265"/>
        <v>200</v>
      </c>
      <c r="P3388" s="2">
        <v>200</v>
      </c>
      <c r="Q3388" s="2"/>
      <c r="R3388" s="143" t="e">
        <f t="shared" si="266"/>
        <v>#DIV/0!</v>
      </c>
      <c r="S3388" s="143">
        <f t="shared" si="267"/>
        <v>0</v>
      </c>
      <c r="T3388" s="144">
        <f>IF(P3388="nio",0,IF(P3388&gt;0,VLOOKUP(K3388,'3-Productie normen'!A:W,VLOOKUP(P3388,'3-Productie normen'!$B$37:$C$59,2,FALSE),FALSE)))/VLOOKUP(B3388,'2-Kosten per locatie'!$A$11:$C$31,3,FALSE)</f>
        <v>0</v>
      </c>
      <c r="U3388" s="144">
        <f t="shared" si="268"/>
        <v>0</v>
      </c>
      <c r="V3388" s="145" t="str">
        <f>VLOOKUP(K3388,'3-Productie normen'!A:AG,29,FALSE)</f>
        <v>L</v>
      </c>
      <c r="W3388" s="145"/>
      <c r="X3388" s="146"/>
      <c r="Y3388" s="147">
        <f t="shared" si="269"/>
        <v>16962</v>
      </c>
    </row>
    <row r="3389" spans="1:25" s="148" customFormat="1" ht="13.9" customHeight="1">
      <c r="A3389" s="137">
        <v>4243</v>
      </c>
      <c r="B3389" s="138" t="s">
        <v>4205</v>
      </c>
      <c r="C3389" s="138" t="s">
        <v>4210</v>
      </c>
      <c r="D3389" s="138"/>
      <c r="E3389" s="2"/>
      <c r="F3389" s="2" t="s">
        <v>746</v>
      </c>
      <c r="G3389" s="2" t="s">
        <v>4523</v>
      </c>
      <c r="H3389" s="2" t="s">
        <v>2195</v>
      </c>
      <c r="I3389" s="139" t="s">
        <v>277</v>
      </c>
      <c r="J3389" s="139" t="s">
        <v>4492</v>
      </c>
      <c r="K3389" s="139" t="s">
        <v>478</v>
      </c>
      <c r="L3389" s="139" t="s">
        <v>298</v>
      </c>
      <c r="M3389" s="140" t="s">
        <v>8160</v>
      </c>
      <c r="N3389" s="141">
        <v>20.64</v>
      </c>
      <c r="O3389" s="142">
        <f t="shared" si="265"/>
        <v>200</v>
      </c>
      <c r="P3389" s="2">
        <v>200</v>
      </c>
      <c r="Q3389" s="2"/>
      <c r="R3389" s="143" t="e">
        <f t="shared" si="266"/>
        <v>#DIV/0!</v>
      </c>
      <c r="S3389" s="143">
        <f t="shared" si="267"/>
        <v>0</v>
      </c>
      <c r="T3389" s="144">
        <f>IF(P3389="nio",0,IF(P3389&gt;0,VLOOKUP(K3389,'3-Productie normen'!A:W,VLOOKUP(P3389,'3-Productie normen'!$B$37:$C$59,2,FALSE),FALSE)))/VLOOKUP(B3389,'2-Kosten per locatie'!$A$11:$C$31,3,FALSE)</f>
        <v>0</v>
      </c>
      <c r="U3389" s="144">
        <f t="shared" si="268"/>
        <v>0</v>
      </c>
      <c r="V3389" s="145" t="str">
        <f>VLOOKUP(K3389,'3-Productie normen'!A:AG,29,FALSE)</f>
        <v>B</v>
      </c>
      <c r="W3389" s="145"/>
      <c r="X3389" s="146"/>
      <c r="Y3389" s="147">
        <f t="shared" si="269"/>
        <v>4128</v>
      </c>
    </row>
    <row r="3390" spans="1:25" s="148" customFormat="1" ht="13.9" customHeight="1">
      <c r="A3390" s="137">
        <v>4244</v>
      </c>
      <c r="B3390" s="138" t="s">
        <v>4205</v>
      </c>
      <c r="C3390" s="138" t="s">
        <v>4210</v>
      </c>
      <c r="D3390" s="138"/>
      <c r="E3390" s="2"/>
      <c r="F3390" s="2" t="s">
        <v>746</v>
      </c>
      <c r="G3390" s="2" t="s">
        <v>4524</v>
      </c>
      <c r="H3390" s="2" t="s">
        <v>1966</v>
      </c>
      <c r="I3390" s="139" t="s">
        <v>277</v>
      </c>
      <c r="J3390" s="139" t="s">
        <v>52</v>
      </c>
      <c r="K3390" s="139" t="s">
        <v>417</v>
      </c>
      <c r="L3390" s="139" t="s">
        <v>298</v>
      </c>
      <c r="M3390" s="140" t="s">
        <v>8160</v>
      </c>
      <c r="N3390" s="141">
        <v>20.6</v>
      </c>
      <c r="O3390" s="142">
        <f t="shared" si="265"/>
        <v>200</v>
      </c>
      <c r="P3390" s="2">
        <v>200</v>
      </c>
      <c r="Q3390" s="2"/>
      <c r="R3390" s="143" t="e">
        <f t="shared" si="266"/>
        <v>#DIV/0!</v>
      </c>
      <c r="S3390" s="143">
        <f t="shared" si="267"/>
        <v>0</v>
      </c>
      <c r="T3390" s="144">
        <f>IF(P3390="nio",0,IF(P3390&gt;0,VLOOKUP(K3390,'3-Productie normen'!A:W,VLOOKUP(P3390,'3-Productie normen'!$B$37:$C$59,2,FALSE),FALSE)))/VLOOKUP(B3390,'2-Kosten per locatie'!$A$11:$C$31,3,FALSE)</f>
        <v>0</v>
      </c>
      <c r="U3390" s="144">
        <f t="shared" si="268"/>
        <v>0</v>
      </c>
      <c r="V3390" s="145" t="str">
        <f>VLOOKUP(K3390,'3-Productie normen'!A:AG,29,FALSE)</f>
        <v>B</v>
      </c>
      <c r="W3390" s="145"/>
      <c r="X3390" s="146"/>
      <c r="Y3390" s="147">
        <f t="shared" si="269"/>
        <v>4120</v>
      </c>
    </row>
    <row r="3391" spans="1:25" s="148" customFormat="1" ht="13.9" customHeight="1">
      <c r="A3391" s="137">
        <v>4245</v>
      </c>
      <c r="B3391" s="138" t="s">
        <v>4205</v>
      </c>
      <c r="C3391" s="138" t="s">
        <v>4210</v>
      </c>
      <c r="D3391" s="138"/>
      <c r="E3391" s="2"/>
      <c r="F3391" s="2" t="s">
        <v>746</v>
      </c>
      <c r="G3391" s="2" t="s">
        <v>4525</v>
      </c>
      <c r="H3391" s="2" t="s">
        <v>1966</v>
      </c>
      <c r="I3391" s="139" t="s">
        <v>277</v>
      </c>
      <c r="J3391" s="139" t="s">
        <v>52</v>
      </c>
      <c r="K3391" s="139" t="s">
        <v>417</v>
      </c>
      <c r="L3391" s="139" t="s">
        <v>298</v>
      </c>
      <c r="M3391" s="140" t="s">
        <v>8160</v>
      </c>
      <c r="N3391" s="141">
        <v>10.06</v>
      </c>
      <c r="O3391" s="142">
        <f t="shared" si="265"/>
        <v>200</v>
      </c>
      <c r="P3391" s="2">
        <v>200</v>
      </c>
      <c r="Q3391" s="2"/>
      <c r="R3391" s="143" t="e">
        <f t="shared" si="266"/>
        <v>#DIV/0!</v>
      </c>
      <c r="S3391" s="143">
        <f t="shared" si="267"/>
        <v>0</v>
      </c>
      <c r="T3391" s="144">
        <f>IF(P3391="nio",0,IF(P3391&gt;0,VLOOKUP(K3391,'3-Productie normen'!A:W,VLOOKUP(P3391,'3-Productie normen'!$B$37:$C$59,2,FALSE),FALSE)))/VLOOKUP(B3391,'2-Kosten per locatie'!$A$11:$C$31,3,FALSE)</f>
        <v>0</v>
      </c>
      <c r="U3391" s="144">
        <f t="shared" si="268"/>
        <v>0</v>
      </c>
      <c r="V3391" s="145" t="str">
        <f>VLOOKUP(K3391,'3-Productie normen'!A:AG,29,FALSE)</f>
        <v>B</v>
      </c>
      <c r="W3391" s="145"/>
      <c r="X3391" s="146"/>
      <c r="Y3391" s="147">
        <f t="shared" si="269"/>
        <v>2012</v>
      </c>
    </row>
    <row r="3392" spans="1:25" s="148" customFormat="1" ht="13.9" customHeight="1">
      <c r="A3392" s="137">
        <v>4246</v>
      </c>
      <c r="B3392" s="138" t="s">
        <v>4205</v>
      </c>
      <c r="C3392" s="138" t="s">
        <v>4210</v>
      </c>
      <c r="D3392" s="138"/>
      <c r="E3392" s="2"/>
      <c r="F3392" s="2" t="s">
        <v>746</v>
      </c>
      <c r="G3392" s="2" t="s">
        <v>4526</v>
      </c>
      <c r="H3392" s="2" t="s">
        <v>4505</v>
      </c>
      <c r="I3392" s="139" t="s">
        <v>350</v>
      </c>
      <c r="J3392" s="139" t="s">
        <v>351</v>
      </c>
      <c r="K3392" s="139" t="s">
        <v>612</v>
      </c>
      <c r="L3392" s="139" t="s">
        <v>298</v>
      </c>
      <c r="M3392" s="140" t="s">
        <v>8160</v>
      </c>
      <c r="N3392" s="141">
        <v>34.25</v>
      </c>
      <c r="O3392" s="142">
        <f t="shared" si="265"/>
        <v>200</v>
      </c>
      <c r="P3392" s="2">
        <v>200</v>
      </c>
      <c r="Q3392" s="2"/>
      <c r="R3392" s="143" t="e">
        <f t="shared" si="266"/>
        <v>#DIV/0!</v>
      </c>
      <c r="S3392" s="143">
        <f t="shared" si="267"/>
        <v>0</v>
      </c>
      <c r="T3392" s="144">
        <f>IF(P3392="nio",0,IF(P3392&gt;0,VLOOKUP(K3392,'3-Productie normen'!A:W,VLOOKUP(P3392,'3-Productie normen'!$B$37:$C$59,2,FALSE),FALSE)))/VLOOKUP(B3392,'2-Kosten per locatie'!$A$11:$C$31,3,FALSE)</f>
        <v>0</v>
      </c>
      <c r="U3392" s="144">
        <f t="shared" si="268"/>
        <v>0</v>
      </c>
      <c r="V3392" s="145" t="str">
        <f>VLOOKUP(K3392,'3-Productie normen'!A:AG,29,FALSE)</f>
        <v>L</v>
      </c>
      <c r="W3392" s="145"/>
      <c r="X3392" s="146"/>
      <c r="Y3392" s="147">
        <f t="shared" si="269"/>
        <v>6850</v>
      </c>
    </row>
    <row r="3393" spans="1:25" s="148" customFormat="1" ht="13.9" customHeight="1">
      <c r="A3393" s="137">
        <v>4247</v>
      </c>
      <c r="B3393" s="138" t="s">
        <v>4205</v>
      </c>
      <c r="C3393" s="138" t="s">
        <v>4210</v>
      </c>
      <c r="D3393" s="138"/>
      <c r="E3393" s="2"/>
      <c r="F3393" s="2" t="s">
        <v>746</v>
      </c>
      <c r="G3393" s="2" t="s">
        <v>4527</v>
      </c>
      <c r="H3393" s="2" t="s">
        <v>2092</v>
      </c>
      <c r="I3393" s="139" t="s">
        <v>277</v>
      </c>
      <c r="J3393" s="139" t="s">
        <v>4492</v>
      </c>
      <c r="K3393" s="139" t="s">
        <v>478</v>
      </c>
      <c r="L3393" s="139" t="s">
        <v>1421</v>
      </c>
      <c r="M3393" s="140"/>
      <c r="N3393" s="141">
        <v>17.25</v>
      </c>
      <c r="O3393" s="142">
        <f t="shared" si="265"/>
        <v>200</v>
      </c>
      <c r="P3393" s="2">
        <v>200</v>
      </c>
      <c r="Q3393" s="2"/>
      <c r="R3393" s="143" t="e">
        <f t="shared" si="266"/>
        <v>#DIV/0!</v>
      </c>
      <c r="S3393" s="143">
        <f t="shared" si="267"/>
        <v>0</v>
      </c>
      <c r="T3393" s="144">
        <f>IF(P3393="nio",0,IF(P3393&gt;0,VLOOKUP(K3393,'3-Productie normen'!A:W,VLOOKUP(P3393,'3-Productie normen'!$B$37:$C$59,2,FALSE),FALSE)))/VLOOKUP(B3393,'2-Kosten per locatie'!$A$11:$C$31,3,FALSE)</f>
        <v>0</v>
      </c>
      <c r="U3393" s="144">
        <f t="shared" si="268"/>
        <v>0</v>
      </c>
      <c r="V3393" s="145" t="str">
        <f>VLOOKUP(K3393,'3-Productie normen'!A:AG,29,FALSE)</f>
        <v>B</v>
      </c>
      <c r="W3393" s="145"/>
      <c r="X3393" s="146"/>
      <c r="Y3393" s="147">
        <f t="shared" si="269"/>
        <v>3450</v>
      </c>
    </row>
    <row r="3394" spans="1:25" s="148" customFormat="1" ht="13.9" customHeight="1">
      <c r="A3394" s="137">
        <v>4248</v>
      </c>
      <c r="B3394" s="138" t="s">
        <v>4205</v>
      </c>
      <c r="C3394" s="138" t="s">
        <v>4210</v>
      </c>
      <c r="D3394" s="138"/>
      <c r="E3394" s="2"/>
      <c r="F3394" s="2" t="s">
        <v>746</v>
      </c>
      <c r="G3394" s="2" t="s">
        <v>4528</v>
      </c>
      <c r="H3394" s="2" t="s">
        <v>2193</v>
      </c>
      <c r="I3394" s="139" t="s">
        <v>277</v>
      </c>
      <c r="J3394" s="139" t="s">
        <v>4492</v>
      </c>
      <c r="K3394" s="139" t="s">
        <v>478</v>
      </c>
      <c r="L3394" s="139" t="s">
        <v>1421</v>
      </c>
      <c r="M3394" s="140"/>
      <c r="N3394" s="141">
        <v>20.84</v>
      </c>
      <c r="O3394" s="142">
        <f t="shared" si="265"/>
        <v>200</v>
      </c>
      <c r="P3394" s="2">
        <v>200</v>
      </c>
      <c r="Q3394" s="2"/>
      <c r="R3394" s="143" t="e">
        <f t="shared" si="266"/>
        <v>#DIV/0!</v>
      </c>
      <c r="S3394" s="143">
        <f t="shared" si="267"/>
        <v>0</v>
      </c>
      <c r="T3394" s="144">
        <f>IF(P3394="nio",0,IF(P3394&gt;0,VLOOKUP(K3394,'3-Productie normen'!A:W,VLOOKUP(P3394,'3-Productie normen'!$B$37:$C$59,2,FALSE),FALSE)))/VLOOKUP(B3394,'2-Kosten per locatie'!$A$11:$C$31,3,FALSE)</f>
        <v>0</v>
      </c>
      <c r="U3394" s="144">
        <f t="shared" si="268"/>
        <v>0</v>
      </c>
      <c r="V3394" s="145" t="str">
        <f>VLOOKUP(K3394,'3-Productie normen'!A:AG,29,FALSE)</f>
        <v>B</v>
      </c>
      <c r="W3394" s="145"/>
      <c r="X3394" s="146"/>
      <c r="Y3394" s="147">
        <f t="shared" si="269"/>
        <v>4168</v>
      </c>
    </row>
    <row r="3395" spans="1:25" s="148" customFormat="1" ht="13.9" customHeight="1">
      <c r="A3395" s="137">
        <v>4249</v>
      </c>
      <c r="B3395" s="138" t="s">
        <v>4205</v>
      </c>
      <c r="C3395" s="138" t="s">
        <v>4210</v>
      </c>
      <c r="D3395" s="138"/>
      <c r="E3395" s="2"/>
      <c r="F3395" s="2" t="s">
        <v>913</v>
      </c>
      <c r="G3395" s="2" t="s">
        <v>4529</v>
      </c>
      <c r="H3395" s="2"/>
      <c r="I3395" s="139" t="s">
        <v>247</v>
      </c>
      <c r="J3395" s="139" t="s">
        <v>56</v>
      </c>
      <c r="K3395" s="139" t="s">
        <v>248</v>
      </c>
      <c r="L3395" s="139" t="s">
        <v>4218</v>
      </c>
      <c r="M3395" s="140" t="s">
        <v>8160</v>
      </c>
      <c r="N3395" s="141">
        <v>25.26</v>
      </c>
      <c r="O3395" s="142">
        <f t="shared" si="265"/>
        <v>200</v>
      </c>
      <c r="P3395" s="2">
        <v>200</v>
      </c>
      <c r="Q3395" s="2"/>
      <c r="R3395" s="143" t="e">
        <f t="shared" si="266"/>
        <v>#DIV/0!</v>
      </c>
      <c r="S3395" s="143">
        <f t="shared" si="267"/>
        <v>0</v>
      </c>
      <c r="T3395" s="144">
        <f>IF(P3395="nio",0,IF(P3395&gt;0,VLOOKUP(K3395,'3-Productie normen'!A:W,VLOOKUP(P3395,'3-Productie normen'!$B$37:$C$59,2,FALSE),FALSE)))/VLOOKUP(B3395,'2-Kosten per locatie'!$A$11:$C$31,3,FALSE)</f>
        <v>0</v>
      </c>
      <c r="U3395" s="144">
        <f t="shared" si="268"/>
        <v>0</v>
      </c>
      <c r="V3395" s="145" t="str">
        <f>VLOOKUP(K3395,'3-Productie normen'!A:AG,29,FALSE)</f>
        <v>V</v>
      </c>
      <c r="W3395" s="145"/>
      <c r="X3395" s="146"/>
      <c r="Y3395" s="147">
        <f t="shared" si="269"/>
        <v>5052</v>
      </c>
    </row>
    <row r="3396" spans="1:25" s="148" customFormat="1" ht="13.9" customHeight="1">
      <c r="A3396" s="137">
        <v>4250</v>
      </c>
      <c r="B3396" s="138" t="s">
        <v>4205</v>
      </c>
      <c r="C3396" s="138" t="s">
        <v>4210</v>
      </c>
      <c r="D3396" s="138"/>
      <c r="E3396" s="2"/>
      <c r="F3396" s="2" t="s">
        <v>913</v>
      </c>
      <c r="G3396" s="2" t="s">
        <v>4530</v>
      </c>
      <c r="H3396" s="2"/>
      <c r="I3396" s="139" t="s">
        <v>247</v>
      </c>
      <c r="J3396" s="139" t="s">
        <v>57</v>
      </c>
      <c r="K3396" s="139" t="s">
        <v>259</v>
      </c>
      <c r="L3396" s="139" t="s">
        <v>246</v>
      </c>
      <c r="M3396" s="140"/>
      <c r="N3396" s="141">
        <v>1.59</v>
      </c>
      <c r="O3396" s="142">
        <f t="shared" si="265"/>
        <v>0</v>
      </c>
      <c r="P3396" s="2" t="s">
        <v>477</v>
      </c>
      <c r="Q3396" s="2"/>
      <c r="R3396" s="143">
        <f t="shared" si="266"/>
        <v>0</v>
      </c>
      <c r="S3396" s="143">
        <f t="shared" si="267"/>
        <v>0</v>
      </c>
      <c r="T3396" s="144">
        <f>IF(P3396="nio",0,IF(P3396&gt;0,VLOOKUP(K3396,'3-Productie normen'!A:W,VLOOKUP(P3396,'3-Productie normen'!$B$37:$C$59,2,FALSE),FALSE)))/VLOOKUP(B3396,'2-Kosten per locatie'!$A$11:$C$31,3,FALSE)</f>
        <v>0</v>
      </c>
      <c r="U3396" s="144">
        <f t="shared" si="268"/>
        <v>0</v>
      </c>
      <c r="V3396" s="145">
        <f>VLOOKUP(K3396,'3-Productie normen'!A:AG,29,FALSE)</f>
        <v>0</v>
      </c>
      <c r="W3396" s="145"/>
      <c r="X3396" s="146"/>
      <c r="Y3396" s="147">
        <f t="shared" si="269"/>
        <v>0</v>
      </c>
    </row>
    <row r="3397" spans="1:25" s="148" customFormat="1" ht="13.9" customHeight="1">
      <c r="A3397" s="137">
        <v>4251</v>
      </c>
      <c r="B3397" s="138" t="s">
        <v>4205</v>
      </c>
      <c r="C3397" s="138" t="s">
        <v>4210</v>
      </c>
      <c r="D3397" s="138"/>
      <c r="E3397" s="2"/>
      <c r="F3397" s="2" t="s">
        <v>913</v>
      </c>
      <c r="G3397" s="2" t="s">
        <v>4531</v>
      </c>
      <c r="H3397" s="2"/>
      <c r="I3397" s="139" t="s">
        <v>247</v>
      </c>
      <c r="J3397" s="139" t="s">
        <v>56</v>
      </c>
      <c r="K3397" s="139" t="s">
        <v>248</v>
      </c>
      <c r="L3397" s="139" t="s">
        <v>4218</v>
      </c>
      <c r="M3397" s="140" t="s">
        <v>8160</v>
      </c>
      <c r="N3397" s="141">
        <v>25.26</v>
      </c>
      <c r="O3397" s="142">
        <f t="shared" si="265"/>
        <v>200</v>
      </c>
      <c r="P3397" s="2">
        <v>200</v>
      </c>
      <c r="Q3397" s="2"/>
      <c r="R3397" s="143" t="e">
        <f t="shared" si="266"/>
        <v>#DIV/0!</v>
      </c>
      <c r="S3397" s="143">
        <f t="shared" si="267"/>
        <v>0</v>
      </c>
      <c r="T3397" s="144">
        <f>IF(P3397="nio",0,IF(P3397&gt;0,VLOOKUP(K3397,'3-Productie normen'!A:W,VLOOKUP(P3397,'3-Productie normen'!$B$37:$C$59,2,FALSE),FALSE)))/VLOOKUP(B3397,'2-Kosten per locatie'!$A$11:$C$31,3,FALSE)</f>
        <v>0</v>
      </c>
      <c r="U3397" s="144">
        <f t="shared" si="268"/>
        <v>0</v>
      </c>
      <c r="V3397" s="145" t="str">
        <f>VLOOKUP(K3397,'3-Productie normen'!A:AG,29,FALSE)</f>
        <v>V</v>
      </c>
      <c r="W3397" s="145"/>
      <c r="X3397" s="146"/>
      <c r="Y3397" s="147">
        <f t="shared" si="269"/>
        <v>5052</v>
      </c>
    </row>
    <row r="3398" spans="1:25" s="148" customFormat="1" ht="13.9" customHeight="1">
      <c r="A3398" s="137">
        <v>4252</v>
      </c>
      <c r="B3398" s="138" t="s">
        <v>4205</v>
      </c>
      <c r="C3398" s="138" t="s">
        <v>4210</v>
      </c>
      <c r="D3398" s="138"/>
      <c r="E3398" s="2"/>
      <c r="F3398" s="2" t="s">
        <v>913</v>
      </c>
      <c r="G3398" s="2" t="s">
        <v>4532</v>
      </c>
      <c r="H3398" s="2"/>
      <c r="I3398" s="139" t="s">
        <v>252</v>
      </c>
      <c r="J3398" s="139" t="s">
        <v>253</v>
      </c>
      <c r="K3398" s="139" t="s">
        <v>4571</v>
      </c>
      <c r="L3398" s="139" t="s">
        <v>298</v>
      </c>
      <c r="M3398" s="140" t="s">
        <v>8160</v>
      </c>
      <c r="N3398" s="141">
        <v>33.130000000000003</v>
      </c>
      <c r="O3398" s="142">
        <f t="shared" si="265"/>
        <v>200</v>
      </c>
      <c r="P3398" s="2">
        <v>200</v>
      </c>
      <c r="Q3398" s="2"/>
      <c r="R3398" s="143" t="e">
        <f t="shared" si="266"/>
        <v>#DIV/0!</v>
      </c>
      <c r="S3398" s="143">
        <f t="shared" si="267"/>
        <v>0</v>
      </c>
      <c r="T3398" s="144">
        <f>IF(P3398="nio",0,IF(P3398&gt;0,VLOOKUP(K3398,'3-Productie normen'!A:W,VLOOKUP(P3398,'3-Productie normen'!$B$37:$C$59,2,FALSE),FALSE)))/VLOOKUP(B3398,'2-Kosten per locatie'!$A$11:$C$31,3,FALSE)</f>
        <v>0</v>
      </c>
      <c r="U3398" s="144">
        <f t="shared" si="268"/>
        <v>0</v>
      </c>
      <c r="V3398" s="145" t="str">
        <f>VLOOKUP(K3398,'3-Productie normen'!A:AG,29,FALSE)</f>
        <v>V</v>
      </c>
      <c r="W3398" s="145"/>
      <c r="X3398" s="146"/>
      <c r="Y3398" s="147">
        <f t="shared" si="269"/>
        <v>6626.0000000000009</v>
      </c>
    </row>
    <row r="3399" spans="1:25" s="148" customFormat="1" ht="13.9" customHeight="1">
      <c r="A3399" s="137">
        <v>4253</v>
      </c>
      <c r="B3399" s="138" t="s">
        <v>4205</v>
      </c>
      <c r="C3399" s="138" t="s">
        <v>4210</v>
      </c>
      <c r="D3399" s="138"/>
      <c r="E3399" s="2"/>
      <c r="F3399" s="2" t="s">
        <v>913</v>
      </c>
      <c r="G3399" s="2" t="s">
        <v>4533</v>
      </c>
      <c r="H3399" s="2"/>
      <c r="I3399" s="139" t="s">
        <v>252</v>
      </c>
      <c r="J3399" s="139" t="s">
        <v>253</v>
      </c>
      <c r="K3399" s="139" t="s">
        <v>4571</v>
      </c>
      <c r="L3399" s="139" t="s">
        <v>298</v>
      </c>
      <c r="M3399" s="140" t="s">
        <v>8160</v>
      </c>
      <c r="N3399" s="141">
        <v>102.59</v>
      </c>
      <c r="O3399" s="142">
        <f t="shared" si="265"/>
        <v>200</v>
      </c>
      <c r="P3399" s="2">
        <v>200</v>
      </c>
      <c r="Q3399" s="2"/>
      <c r="R3399" s="143" t="e">
        <f t="shared" si="266"/>
        <v>#DIV/0!</v>
      </c>
      <c r="S3399" s="143">
        <f t="shared" si="267"/>
        <v>0</v>
      </c>
      <c r="T3399" s="144">
        <f>IF(P3399="nio",0,IF(P3399&gt;0,VLOOKUP(K3399,'3-Productie normen'!A:W,VLOOKUP(P3399,'3-Productie normen'!$B$37:$C$59,2,FALSE),FALSE)))/VLOOKUP(B3399,'2-Kosten per locatie'!$A$11:$C$31,3,FALSE)</f>
        <v>0</v>
      </c>
      <c r="U3399" s="144">
        <f t="shared" si="268"/>
        <v>0</v>
      </c>
      <c r="V3399" s="145" t="str">
        <f>VLOOKUP(K3399,'3-Productie normen'!A:AG,29,FALSE)</f>
        <v>V</v>
      </c>
      <c r="W3399" s="145"/>
      <c r="X3399" s="146"/>
      <c r="Y3399" s="147">
        <f t="shared" si="269"/>
        <v>20518</v>
      </c>
    </row>
    <row r="3400" spans="1:25" s="148" customFormat="1" ht="13.9" customHeight="1">
      <c r="A3400" s="137">
        <v>4254</v>
      </c>
      <c r="B3400" s="138" t="s">
        <v>4205</v>
      </c>
      <c r="C3400" s="138" t="s">
        <v>4210</v>
      </c>
      <c r="D3400" s="138"/>
      <c r="E3400" s="2"/>
      <c r="F3400" s="2" t="s">
        <v>913</v>
      </c>
      <c r="G3400" s="2" t="s">
        <v>4534</v>
      </c>
      <c r="H3400" s="2"/>
      <c r="I3400" s="139" t="s">
        <v>252</v>
      </c>
      <c r="J3400" s="139" t="s">
        <v>253</v>
      </c>
      <c r="K3400" s="139" t="s">
        <v>4571</v>
      </c>
      <c r="L3400" s="139" t="s">
        <v>298</v>
      </c>
      <c r="M3400" s="140" t="s">
        <v>8160</v>
      </c>
      <c r="N3400" s="141">
        <v>8.14</v>
      </c>
      <c r="O3400" s="142">
        <f t="shared" si="265"/>
        <v>200</v>
      </c>
      <c r="P3400" s="2">
        <v>200</v>
      </c>
      <c r="Q3400" s="2"/>
      <c r="R3400" s="143" t="e">
        <f t="shared" si="266"/>
        <v>#DIV/0!</v>
      </c>
      <c r="S3400" s="143">
        <f t="shared" si="267"/>
        <v>0</v>
      </c>
      <c r="T3400" s="144">
        <f>IF(P3400="nio",0,IF(P3400&gt;0,VLOOKUP(K3400,'3-Productie normen'!A:W,VLOOKUP(P3400,'3-Productie normen'!$B$37:$C$59,2,FALSE),FALSE)))/VLOOKUP(B3400,'2-Kosten per locatie'!$A$11:$C$31,3,FALSE)</f>
        <v>0</v>
      </c>
      <c r="U3400" s="144">
        <f t="shared" si="268"/>
        <v>0</v>
      </c>
      <c r="V3400" s="145" t="str">
        <f>VLOOKUP(K3400,'3-Productie normen'!A:AG,29,FALSE)</f>
        <v>V</v>
      </c>
      <c r="W3400" s="145"/>
      <c r="X3400" s="146"/>
      <c r="Y3400" s="147">
        <f t="shared" si="269"/>
        <v>1628</v>
      </c>
    </row>
    <row r="3401" spans="1:25" s="148" customFormat="1" ht="13.9" customHeight="1">
      <c r="A3401" s="137">
        <v>4255</v>
      </c>
      <c r="B3401" s="138" t="s">
        <v>4205</v>
      </c>
      <c r="C3401" s="138" t="s">
        <v>4210</v>
      </c>
      <c r="D3401" s="138"/>
      <c r="E3401" s="2"/>
      <c r="F3401" s="2" t="s">
        <v>913</v>
      </c>
      <c r="G3401" s="2" t="s">
        <v>4535</v>
      </c>
      <c r="H3401" s="2"/>
      <c r="I3401" s="139" t="s">
        <v>257</v>
      </c>
      <c r="J3401" s="139" t="s">
        <v>495</v>
      </c>
      <c r="K3401" s="139" t="s">
        <v>259</v>
      </c>
      <c r="L3401" s="139" t="s">
        <v>246</v>
      </c>
      <c r="M3401" s="140"/>
      <c r="N3401" s="141">
        <v>2.69</v>
      </c>
      <c r="O3401" s="142">
        <f t="shared" si="265"/>
        <v>0</v>
      </c>
      <c r="P3401" s="2" t="s">
        <v>477</v>
      </c>
      <c r="Q3401" s="2"/>
      <c r="R3401" s="143">
        <f t="shared" si="266"/>
        <v>0</v>
      </c>
      <c r="S3401" s="143">
        <f t="shared" si="267"/>
        <v>0</v>
      </c>
      <c r="T3401" s="144">
        <f>IF(P3401="nio",0,IF(P3401&gt;0,VLOOKUP(K3401,'3-Productie normen'!A:W,VLOOKUP(P3401,'3-Productie normen'!$B$37:$C$59,2,FALSE),FALSE)))/VLOOKUP(B3401,'2-Kosten per locatie'!$A$11:$C$31,3,FALSE)</f>
        <v>0</v>
      </c>
      <c r="U3401" s="144">
        <f t="shared" si="268"/>
        <v>0</v>
      </c>
      <c r="V3401" s="145">
        <f>VLOOKUP(K3401,'3-Productie normen'!A:AG,29,FALSE)</f>
        <v>0</v>
      </c>
      <c r="W3401" s="145"/>
      <c r="X3401" s="146"/>
      <c r="Y3401" s="147">
        <f t="shared" si="269"/>
        <v>0</v>
      </c>
    </row>
    <row r="3402" spans="1:25" s="148" customFormat="1" ht="13.9" customHeight="1">
      <c r="A3402" s="137">
        <v>4256</v>
      </c>
      <c r="B3402" s="138" t="s">
        <v>4205</v>
      </c>
      <c r="C3402" s="138" t="s">
        <v>4210</v>
      </c>
      <c r="D3402" s="138"/>
      <c r="E3402" s="2"/>
      <c r="F3402" s="2" t="s">
        <v>913</v>
      </c>
      <c r="G3402" s="2" t="s">
        <v>4536</v>
      </c>
      <c r="H3402" s="2"/>
      <c r="I3402" s="139" t="s">
        <v>46</v>
      </c>
      <c r="J3402" s="139" t="s">
        <v>313</v>
      </c>
      <c r="K3402" s="139" t="s">
        <v>259</v>
      </c>
      <c r="L3402" s="139" t="s">
        <v>1500</v>
      </c>
      <c r="M3402" s="140"/>
      <c r="N3402" s="141">
        <v>1.78</v>
      </c>
      <c r="O3402" s="142">
        <f t="shared" si="265"/>
        <v>0</v>
      </c>
      <c r="P3402" s="2" t="s">
        <v>477</v>
      </c>
      <c r="Q3402" s="2"/>
      <c r="R3402" s="143">
        <f t="shared" si="266"/>
        <v>0</v>
      </c>
      <c r="S3402" s="143">
        <f t="shared" si="267"/>
        <v>0</v>
      </c>
      <c r="T3402" s="144">
        <f>IF(P3402="nio",0,IF(P3402&gt;0,VLOOKUP(K3402,'3-Productie normen'!A:W,VLOOKUP(P3402,'3-Productie normen'!$B$37:$C$59,2,FALSE),FALSE)))/VLOOKUP(B3402,'2-Kosten per locatie'!$A$11:$C$31,3,FALSE)</f>
        <v>0</v>
      </c>
      <c r="U3402" s="144">
        <f t="shared" si="268"/>
        <v>0</v>
      </c>
      <c r="V3402" s="145">
        <f>VLOOKUP(K3402,'3-Productie normen'!A:AG,29,FALSE)</f>
        <v>0</v>
      </c>
      <c r="W3402" s="145"/>
      <c r="X3402" s="146"/>
      <c r="Y3402" s="147">
        <f t="shared" si="269"/>
        <v>0</v>
      </c>
    </row>
    <row r="3403" spans="1:25" s="148" customFormat="1" ht="13.9" customHeight="1">
      <c r="A3403" s="137">
        <v>4257</v>
      </c>
      <c r="B3403" s="138" t="s">
        <v>4205</v>
      </c>
      <c r="C3403" s="138" t="s">
        <v>4210</v>
      </c>
      <c r="D3403" s="138"/>
      <c r="E3403" s="2"/>
      <c r="F3403" s="2" t="s">
        <v>913</v>
      </c>
      <c r="G3403" s="2" t="s">
        <v>4537</v>
      </c>
      <c r="H3403" s="2" t="s">
        <v>4538</v>
      </c>
      <c r="I3403" s="139" t="s">
        <v>257</v>
      </c>
      <c r="J3403" s="139" t="s">
        <v>264</v>
      </c>
      <c r="K3403" s="139" t="s">
        <v>259</v>
      </c>
      <c r="L3403" s="139" t="s">
        <v>3466</v>
      </c>
      <c r="M3403" s="140"/>
      <c r="N3403" s="141">
        <v>62.86</v>
      </c>
      <c r="O3403" s="142">
        <f t="shared" si="265"/>
        <v>0</v>
      </c>
      <c r="P3403" s="2" t="s">
        <v>477</v>
      </c>
      <c r="Q3403" s="2"/>
      <c r="R3403" s="143">
        <f t="shared" si="266"/>
        <v>0</v>
      </c>
      <c r="S3403" s="143">
        <f t="shared" si="267"/>
        <v>0</v>
      </c>
      <c r="T3403" s="144">
        <f>IF(P3403="nio",0,IF(P3403&gt;0,VLOOKUP(K3403,'3-Productie normen'!A:W,VLOOKUP(P3403,'3-Productie normen'!$B$37:$C$59,2,FALSE),FALSE)))/VLOOKUP(B3403,'2-Kosten per locatie'!$A$11:$C$31,3,FALSE)</f>
        <v>0</v>
      </c>
      <c r="U3403" s="144">
        <f t="shared" si="268"/>
        <v>0</v>
      </c>
      <c r="V3403" s="145">
        <f>VLOOKUP(K3403,'3-Productie normen'!A:AG,29,FALSE)</f>
        <v>0</v>
      </c>
      <c r="W3403" s="145"/>
      <c r="X3403" s="146"/>
      <c r="Y3403" s="147">
        <f t="shared" si="269"/>
        <v>0</v>
      </c>
    </row>
    <row r="3404" spans="1:25" s="148" customFormat="1" ht="13.9" customHeight="1">
      <c r="A3404" s="137">
        <v>4258</v>
      </c>
      <c r="B3404" s="138" t="s">
        <v>4205</v>
      </c>
      <c r="C3404" s="138" t="s">
        <v>4210</v>
      </c>
      <c r="D3404" s="138"/>
      <c r="E3404" s="2"/>
      <c r="F3404" s="2" t="s">
        <v>913</v>
      </c>
      <c r="G3404" s="2" t="s">
        <v>4539</v>
      </c>
      <c r="H3404" s="2"/>
      <c r="I3404" s="139" t="s">
        <v>257</v>
      </c>
      <c r="J3404" s="139" t="s">
        <v>495</v>
      </c>
      <c r="K3404" s="139" t="s">
        <v>259</v>
      </c>
      <c r="L3404" s="139" t="s">
        <v>246</v>
      </c>
      <c r="M3404" s="140"/>
      <c r="N3404" s="141">
        <v>2.69</v>
      </c>
      <c r="O3404" s="142">
        <f t="shared" si="265"/>
        <v>0</v>
      </c>
      <c r="P3404" s="2" t="s">
        <v>477</v>
      </c>
      <c r="Q3404" s="2"/>
      <c r="R3404" s="143">
        <f t="shared" si="266"/>
        <v>0</v>
      </c>
      <c r="S3404" s="143">
        <f t="shared" si="267"/>
        <v>0</v>
      </c>
      <c r="T3404" s="144">
        <f>IF(P3404="nio",0,IF(P3404&gt;0,VLOOKUP(K3404,'3-Productie normen'!A:W,VLOOKUP(P3404,'3-Productie normen'!$B$37:$C$59,2,FALSE),FALSE)))/VLOOKUP(B3404,'2-Kosten per locatie'!$A$11:$C$31,3,FALSE)</f>
        <v>0</v>
      </c>
      <c r="U3404" s="144">
        <f t="shared" si="268"/>
        <v>0</v>
      </c>
      <c r="V3404" s="145">
        <f>VLOOKUP(K3404,'3-Productie normen'!A:AG,29,FALSE)</f>
        <v>0</v>
      </c>
      <c r="W3404" s="145"/>
      <c r="X3404" s="146"/>
      <c r="Y3404" s="147">
        <f t="shared" si="269"/>
        <v>0</v>
      </c>
    </row>
    <row r="3405" spans="1:25" s="148" customFormat="1" ht="13.9" customHeight="1">
      <c r="A3405" s="137">
        <v>4259</v>
      </c>
      <c r="B3405" s="138" t="s">
        <v>4205</v>
      </c>
      <c r="C3405" s="138" t="s">
        <v>4210</v>
      </c>
      <c r="D3405" s="138"/>
      <c r="E3405" s="2"/>
      <c r="F3405" s="2" t="s">
        <v>913</v>
      </c>
      <c r="G3405" s="2" t="s">
        <v>4540</v>
      </c>
      <c r="H3405" s="2"/>
      <c r="I3405" s="139" t="s">
        <v>257</v>
      </c>
      <c r="J3405" s="139" t="s">
        <v>318</v>
      </c>
      <c r="K3405" s="139" t="s">
        <v>259</v>
      </c>
      <c r="L3405" s="139" t="s">
        <v>246</v>
      </c>
      <c r="M3405" s="140"/>
      <c r="N3405" s="141">
        <v>1.3</v>
      </c>
      <c r="O3405" s="142">
        <f t="shared" si="265"/>
        <v>0</v>
      </c>
      <c r="P3405" s="2" t="s">
        <v>477</v>
      </c>
      <c r="Q3405" s="2"/>
      <c r="R3405" s="143">
        <f t="shared" si="266"/>
        <v>0</v>
      </c>
      <c r="S3405" s="143">
        <f t="shared" si="267"/>
        <v>0</v>
      </c>
      <c r="T3405" s="144">
        <f>IF(P3405="nio",0,IF(P3405&gt;0,VLOOKUP(K3405,'3-Productie normen'!A:W,VLOOKUP(P3405,'3-Productie normen'!$B$37:$C$59,2,FALSE),FALSE)))/VLOOKUP(B3405,'2-Kosten per locatie'!$A$11:$C$31,3,FALSE)</f>
        <v>0</v>
      </c>
      <c r="U3405" s="144">
        <f t="shared" si="268"/>
        <v>0</v>
      </c>
      <c r="V3405" s="145">
        <f>VLOOKUP(K3405,'3-Productie normen'!A:AG,29,FALSE)</f>
        <v>0</v>
      </c>
      <c r="W3405" s="145"/>
      <c r="X3405" s="146"/>
      <c r="Y3405" s="147">
        <f t="shared" si="269"/>
        <v>0</v>
      </c>
    </row>
    <row r="3406" spans="1:25" s="148" customFormat="1" ht="13.9" customHeight="1">
      <c r="A3406" s="137">
        <v>4260</v>
      </c>
      <c r="B3406" s="138" t="s">
        <v>4205</v>
      </c>
      <c r="C3406" s="138" t="s">
        <v>4210</v>
      </c>
      <c r="D3406" s="138"/>
      <c r="E3406" s="2"/>
      <c r="F3406" s="2" t="s">
        <v>913</v>
      </c>
      <c r="G3406" s="2" t="s">
        <v>4541</v>
      </c>
      <c r="H3406" s="2"/>
      <c r="I3406" s="139" t="s">
        <v>46</v>
      </c>
      <c r="J3406" s="139" t="s">
        <v>2120</v>
      </c>
      <c r="K3406" s="139" t="s">
        <v>321</v>
      </c>
      <c r="L3406" s="139" t="s">
        <v>1500</v>
      </c>
      <c r="M3406" s="140"/>
      <c r="N3406" s="141">
        <v>6.44</v>
      </c>
      <c r="O3406" s="142">
        <f t="shared" si="265"/>
        <v>200</v>
      </c>
      <c r="P3406" s="2">
        <v>200</v>
      </c>
      <c r="Q3406" s="2"/>
      <c r="R3406" s="143" t="e">
        <f t="shared" si="266"/>
        <v>#DIV/0!</v>
      </c>
      <c r="S3406" s="143">
        <f t="shared" si="267"/>
        <v>0</v>
      </c>
      <c r="T3406" s="144">
        <f>IF(P3406="nio",0,IF(P3406&gt;0,VLOOKUP(K3406,'3-Productie normen'!A:W,VLOOKUP(P3406,'3-Productie normen'!$B$37:$C$59,2,FALSE),FALSE)))/VLOOKUP(B3406,'2-Kosten per locatie'!$A$11:$C$31,3,FALSE)</f>
        <v>0</v>
      </c>
      <c r="U3406" s="144">
        <f t="shared" si="268"/>
        <v>0</v>
      </c>
      <c r="V3406" s="145" t="str">
        <f>VLOOKUP(K3406,'3-Productie normen'!A:AG,29,FALSE)</f>
        <v>S</v>
      </c>
      <c r="W3406" s="145"/>
      <c r="X3406" s="146"/>
      <c r="Y3406" s="147">
        <f t="shared" si="269"/>
        <v>1288</v>
      </c>
    </row>
    <row r="3407" spans="1:25" s="148" customFormat="1" ht="13.9" customHeight="1">
      <c r="A3407" s="137">
        <v>4261</v>
      </c>
      <c r="B3407" s="138" t="s">
        <v>4205</v>
      </c>
      <c r="C3407" s="138" t="s">
        <v>4210</v>
      </c>
      <c r="D3407" s="138"/>
      <c r="E3407" s="2"/>
      <c r="F3407" s="2" t="s">
        <v>913</v>
      </c>
      <c r="G3407" s="2" t="s">
        <v>4542</v>
      </c>
      <c r="H3407" s="2"/>
      <c r="I3407" s="139" t="s">
        <v>46</v>
      </c>
      <c r="J3407" s="139" t="s">
        <v>323</v>
      </c>
      <c r="K3407" s="139" t="s">
        <v>321</v>
      </c>
      <c r="L3407" s="139" t="s">
        <v>1500</v>
      </c>
      <c r="M3407" s="140"/>
      <c r="N3407" s="141">
        <v>0.97</v>
      </c>
      <c r="O3407" s="142">
        <f t="shared" si="265"/>
        <v>200</v>
      </c>
      <c r="P3407" s="2">
        <v>200</v>
      </c>
      <c r="Q3407" s="2"/>
      <c r="R3407" s="143" t="e">
        <f t="shared" si="266"/>
        <v>#DIV/0!</v>
      </c>
      <c r="S3407" s="143">
        <f t="shared" si="267"/>
        <v>0</v>
      </c>
      <c r="T3407" s="144">
        <f>IF(P3407="nio",0,IF(P3407&gt;0,VLOOKUP(K3407,'3-Productie normen'!A:W,VLOOKUP(P3407,'3-Productie normen'!$B$37:$C$59,2,FALSE),FALSE)))/VLOOKUP(B3407,'2-Kosten per locatie'!$A$11:$C$31,3,FALSE)</f>
        <v>0</v>
      </c>
      <c r="U3407" s="144">
        <f t="shared" si="268"/>
        <v>0</v>
      </c>
      <c r="V3407" s="145" t="str">
        <f>VLOOKUP(K3407,'3-Productie normen'!A:AG,29,FALSE)</f>
        <v>S</v>
      </c>
      <c r="W3407" s="145"/>
      <c r="X3407" s="146"/>
      <c r="Y3407" s="147">
        <f t="shared" si="269"/>
        <v>194</v>
      </c>
    </row>
    <row r="3408" spans="1:25" s="148" customFormat="1" ht="13.9" customHeight="1">
      <c r="A3408" s="137">
        <v>4262</v>
      </c>
      <c r="B3408" s="138" t="s">
        <v>4205</v>
      </c>
      <c r="C3408" s="138" t="s">
        <v>4210</v>
      </c>
      <c r="D3408" s="138"/>
      <c r="E3408" s="2"/>
      <c r="F3408" s="2" t="s">
        <v>913</v>
      </c>
      <c r="G3408" s="2" t="s">
        <v>4543</v>
      </c>
      <c r="H3408" s="2"/>
      <c r="I3408" s="139" t="s">
        <v>46</v>
      </c>
      <c r="J3408" s="139" t="s">
        <v>323</v>
      </c>
      <c r="K3408" s="139" t="s">
        <v>321</v>
      </c>
      <c r="L3408" s="139" t="s">
        <v>1500</v>
      </c>
      <c r="M3408" s="140"/>
      <c r="N3408" s="141">
        <v>0.97</v>
      </c>
      <c r="O3408" s="142">
        <f t="shared" si="265"/>
        <v>200</v>
      </c>
      <c r="P3408" s="2">
        <v>200</v>
      </c>
      <c r="Q3408" s="2"/>
      <c r="R3408" s="143" t="e">
        <f t="shared" si="266"/>
        <v>#DIV/0!</v>
      </c>
      <c r="S3408" s="143">
        <f t="shared" si="267"/>
        <v>0</v>
      </c>
      <c r="T3408" s="144">
        <f>IF(P3408="nio",0,IF(P3408&gt;0,VLOOKUP(K3408,'3-Productie normen'!A:W,VLOOKUP(P3408,'3-Productie normen'!$B$37:$C$59,2,FALSE),FALSE)))/VLOOKUP(B3408,'2-Kosten per locatie'!$A$11:$C$31,3,FALSE)</f>
        <v>0</v>
      </c>
      <c r="U3408" s="144">
        <f t="shared" si="268"/>
        <v>0</v>
      </c>
      <c r="V3408" s="145" t="str">
        <f>VLOOKUP(K3408,'3-Productie normen'!A:AG,29,FALSE)</f>
        <v>S</v>
      </c>
      <c r="W3408" s="145"/>
      <c r="X3408" s="146"/>
      <c r="Y3408" s="147">
        <f t="shared" si="269"/>
        <v>194</v>
      </c>
    </row>
    <row r="3409" spans="1:25" s="148" customFormat="1" ht="13.9" customHeight="1">
      <c r="A3409" s="137">
        <v>4263</v>
      </c>
      <c r="B3409" s="138" t="s">
        <v>4205</v>
      </c>
      <c r="C3409" s="138" t="s">
        <v>4210</v>
      </c>
      <c r="D3409" s="138"/>
      <c r="E3409" s="2"/>
      <c r="F3409" s="2" t="s">
        <v>913</v>
      </c>
      <c r="G3409" s="2" t="s">
        <v>4544</v>
      </c>
      <c r="H3409" s="2"/>
      <c r="I3409" s="139" t="s">
        <v>46</v>
      </c>
      <c r="J3409" s="139" t="s">
        <v>323</v>
      </c>
      <c r="K3409" s="139" t="s">
        <v>321</v>
      </c>
      <c r="L3409" s="139" t="s">
        <v>1500</v>
      </c>
      <c r="M3409" s="140"/>
      <c r="N3409" s="141">
        <v>0.97</v>
      </c>
      <c r="O3409" s="142">
        <f t="shared" si="265"/>
        <v>200</v>
      </c>
      <c r="P3409" s="2">
        <v>200</v>
      </c>
      <c r="Q3409" s="2"/>
      <c r="R3409" s="143" t="e">
        <f t="shared" si="266"/>
        <v>#DIV/0!</v>
      </c>
      <c r="S3409" s="143">
        <f t="shared" si="267"/>
        <v>0</v>
      </c>
      <c r="T3409" s="144">
        <f>IF(P3409="nio",0,IF(P3409&gt;0,VLOOKUP(K3409,'3-Productie normen'!A:W,VLOOKUP(P3409,'3-Productie normen'!$B$37:$C$59,2,FALSE),FALSE)))/VLOOKUP(B3409,'2-Kosten per locatie'!$A$11:$C$31,3,FALSE)</f>
        <v>0</v>
      </c>
      <c r="U3409" s="144">
        <f t="shared" si="268"/>
        <v>0</v>
      </c>
      <c r="V3409" s="145" t="str">
        <f>VLOOKUP(K3409,'3-Productie normen'!A:AG,29,FALSE)</f>
        <v>S</v>
      </c>
      <c r="W3409" s="145"/>
      <c r="X3409" s="146"/>
      <c r="Y3409" s="147">
        <f t="shared" si="269"/>
        <v>194</v>
      </c>
    </row>
    <row r="3410" spans="1:25" s="148" customFormat="1" ht="13.9" customHeight="1">
      <c r="A3410" s="137">
        <v>4264</v>
      </c>
      <c r="B3410" s="138" t="s">
        <v>4205</v>
      </c>
      <c r="C3410" s="138" t="s">
        <v>4210</v>
      </c>
      <c r="D3410" s="138"/>
      <c r="E3410" s="2"/>
      <c r="F3410" s="2" t="s">
        <v>913</v>
      </c>
      <c r="G3410" s="2" t="s">
        <v>4545</v>
      </c>
      <c r="H3410" s="2"/>
      <c r="I3410" s="139" t="s">
        <v>46</v>
      </c>
      <c r="J3410" s="139" t="s">
        <v>323</v>
      </c>
      <c r="K3410" s="139" t="s">
        <v>321</v>
      </c>
      <c r="L3410" s="139" t="s">
        <v>1500</v>
      </c>
      <c r="M3410" s="140"/>
      <c r="N3410" s="141">
        <v>0.97</v>
      </c>
      <c r="O3410" s="142">
        <f t="shared" si="265"/>
        <v>200</v>
      </c>
      <c r="P3410" s="2">
        <v>200</v>
      </c>
      <c r="Q3410" s="2"/>
      <c r="R3410" s="143" t="e">
        <f t="shared" si="266"/>
        <v>#DIV/0!</v>
      </c>
      <c r="S3410" s="143">
        <f t="shared" si="267"/>
        <v>0</v>
      </c>
      <c r="T3410" s="144">
        <f>IF(P3410="nio",0,IF(P3410&gt;0,VLOOKUP(K3410,'3-Productie normen'!A:W,VLOOKUP(P3410,'3-Productie normen'!$B$37:$C$59,2,FALSE),FALSE)))/VLOOKUP(B3410,'2-Kosten per locatie'!$A$11:$C$31,3,FALSE)</f>
        <v>0</v>
      </c>
      <c r="U3410" s="144">
        <f t="shared" si="268"/>
        <v>0</v>
      </c>
      <c r="V3410" s="145" t="str">
        <f>VLOOKUP(K3410,'3-Productie normen'!A:AG,29,FALSE)</f>
        <v>S</v>
      </c>
      <c r="W3410" s="145"/>
      <c r="X3410" s="146"/>
      <c r="Y3410" s="147">
        <f t="shared" si="269"/>
        <v>194</v>
      </c>
    </row>
    <row r="3411" spans="1:25" s="148" customFormat="1" ht="13.9" customHeight="1">
      <c r="A3411" s="137">
        <v>4265</v>
      </c>
      <c r="B3411" s="138" t="s">
        <v>4205</v>
      </c>
      <c r="C3411" s="138" t="s">
        <v>4210</v>
      </c>
      <c r="D3411" s="138"/>
      <c r="E3411" s="2"/>
      <c r="F3411" s="2" t="s">
        <v>913</v>
      </c>
      <c r="G3411" s="2" t="s">
        <v>4546</v>
      </c>
      <c r="H3411" s="2"/>
      <c r="I3411" s="139" t="s">
        <v>46</v>
      </c>
      <c r="J3411" s="139" t="s">
        <v>2120</v>
      </c>
      <c r="K3411" s="139" t="s">
        <v>321</v>
      </c>
      <c r="L3411" s="139" t="s">
        <v>1500</v>
      </c>
      <c r="M3411" s="140"/>
      <c r="N3411" s="141">
        <v>6.24</v>
      </c>
      <c r="O3411" s="142">
        <f t="shared" si="265"/>
        <v>200</v>
      </c>
      <c r="P3411" s="2">
        <v>200</v>
      </c>
      <c r="Q3411" s="2"/>
      <c r="R3411" s="143" t="e">
        <f t="shared" si="266"/>
        <v>#DIV/0!</v>
      </c>
      <c r="S3411" s="143">
        <f t="shared" si="267"/>
        <v>0</v>
      </c>
      <c r="T3411" s="144">
        <f>IF(P3411="nio",0,IF(P3411&gt;0,VLOOKUP(K3411,'3-Productie normen'!A:W,VLOOKUP(P3411,'3-Productie normen'!$B$37:$C$59,2,FALSE),FALSE)))/VLOOKUP(B3411,'2-Kosten per locatie'!$A$11:$C$31,3,FALSE)</f>
        <v>0</v>
      </c>
      <c r="U3411" s="144">
        <f t="shared" si="268"/>
        <v>0</v>
      </c>
      <c r="V3411" s="145" t="str">
        <f>VLOOKUP(K3411,'3-Productie normen'!A:AG,29,FALSE)</f>
        <v>S</v>
      </c>
      <c r="W3411" s="145"/>
      <c r="X3411" s="146"/>
      <c r="Y3411" s="147">
        <f t="shared" si="269"/>
        <v>1248</v>
      </c>
    </row>
    <row r="3412" spans="1:25" s="148" customFormat="1" ht="13.9" customHeight="1">
      <c r="A3412" s="137">
        <v>4266</v>
      </c>
      <c r="B3412" s="138" t="s">
        <v>4205</v>
      </c>
      <c r="C3412" s="138" t="s">
        <v>4210</v>
      </c>
      <c r="D3412" s="138"/>
      <c r="E3412" s="2"/>
      <c r="F3412" s="2" t="s">
        <v>913</v>
      </c>
      <c r="G3412" s="2" t="s">
        <v>4547</v>
      </c>
      <c r="H3412" s="2"/>
      <c r="I3412" s="139" t="s">
        <v>46</v>
      </c>
      <c r="J3412" s="139" t="s">
        <v>323</v>
      </c>
      <c r="K3412" s="139" t="s">
        <v>321</v>
      </c>
      <c r="L3412" s="139" t="s">
        <v>1500</v>
      </c>
      <c r="M3412" s="140"/>
      <c r="N3412" s="141">
        <v>0.97</v>
      </c>
      <c r="O3412" s="142">
        <f t="shared" si="265"/>
        <v>200</v>
      </c>
      <c r="P3412" s="2">
        <v>200</v>
      </c>
      <c r="Q3412" s="2"/>
      <c r="R3412" s="143" t="e">
        <f t="shared" si="266"/>
        <v>#DIV/0!</v>
      </c>
      <c r="S3412" s="143">
        <f t="shared" si="267"/>
        <v>0</v>
      </c>
      <c r="T3412" s="144">
        <f>IF(P3412="nio",0,IF(P3412&gt;0,VLOOKUP(K3412,'3-Productie normen'!A:W,VLOOKUP(P3412,'3-Productie normen'!$B$37:$C$59,2,FALSE),FALSE)))/VLOOKUP(B3412,'2-Kosten per locatie'!$A$11:$C$31,3,FALSE)</f>
        <v>0</v>
      </c>
      <c r="U3412" s="144">
        <f t="shared" si="268"/>
        <v>0</v>
      </c>
      <c r="V3412" s="145" t="str">
        <f>VLOOKUP(K3412,'3-Productie normen'!A:AG,29,FALSE)</f>
        <v>S</v>
      </c>
      <c r="W3412" s="145"/>
      <c r="X3412" s="146"/>
      <c r="Y3412" s="147">
        <f t="shared" si="269"/>
        <v>194</v>
      </c>
    </row>
    <row r="3413" spans="1:25" s="148" customFormat="1" ht="13.9" customHeight="1">
      <c r="A3413" s="137">
        <v>4267</v>
      </c>
      <c r="B3413" s="138" t="s">
        <v>4205</v>
      </c>
      <c r="C3413" s="138" t="s">
        <v>4210</v>
      </c>
      <c r="D3413" s="138"/>
      <c r="E3413" s="2"/>
      <c r="F3413" s="2" t="s">
        <v>913</v>
      </c>
      <c r="G3413" s="2" t="s">
        <v>4548</v>
      </c>
      <c r="H3413" s="2"/>
      <c r="I3413" s="139" t="s">
        <v>46</v>
      </c>
      <c r="J3413" s="139" t="s">
        <v>323</v>
      </c>
      <c r="K3413" s="139" t="s">
        <v>321</v>
      </c>
      <c r="L3413" s="139" t="s">
        <v>1500</v>
      </c>
      <c r="M3413" s="140"/>
      <c r="N3413" s="141">
        <v>0.97</v>
      </c>
      <c r="O3413" s="142">
        <f t="shared" si="265"/>
        <v>200</v>
      </c>
      <c r="P3413" s="2">
        <v>200</v>
      </c>
      <c r="Q3413" s="2"/>
      <c r="R3413" s="143" t="e">
        <f t="shared" si="266"/>
        <v>#DIV/0!</v>
      </c>
      <c r="S3413" s="143">
        <f t="shared" si="267"/>
        <v>0</v>
      </c>
      <c r="T3413" s="144">
        <f>IF(P3413="nio",0,IF(P3413&gt;0,VLOOKUP(K3413,'3-Productie normen'!A:W,VLOOKUP(P3413,'3-Productie normen'!$B$37:$C$59,2,FALSE),FALSE)))/VLOOKUP(B3413,'2-Kosten per locatie'!$A$11:$C$31,3,FALSE)</f>
        <v>0</v>
      </c>
      <c r="U3413" s="144">
        <f t="shared" si="268"/>
        <v>0</v>
      </c>
      <c r="V3413" s="145" t="str">
        <f>VLOOKUP(K3413,'3-Productie normen'!A:AG,29,FALSE)</f>
        <v>S</v>
      </c>
      <c r="W3413" s="145"/>
      <c r="X3413" s="146"/>
      <c r="Y3413" s="147">
        <f t="shared" si="269"/>
        <v>194</v>
      </c>
    </row>
    <row r="3414" spans="1:25" s="148" customFormat="1" ht="13.9" customHeight="1">
      <c r="A3414" s="137">
        <v>4268</v>
      </c>
      <c r="B3414" s="138" t="s">
        <v>4205</v>
      </c>
      <c r="C3414" s="138" t="s">
        <v>4210</v>
      </c>
      <c r="D3414" s="138"/>
      <c r="E3414" s="2"/>
      <c r="F3414" s="2" t="s">
        <v>913</v>
      </c>
      <c r="G3414" s="2" t="s">
        <v>4549</v>
      </c>
      <c r="H3414" s="2" t="s">
        <v>4550</v>
      </c>
      <c r="I3414" s="139" t="s">
        <v>350</v>
      </c>
      <c r="J3414" s="139" t="s">
        <v>2147</v>
      </c>
      <c r="K3414" s="139" t="s">
        <v>612</v>
      </c>
      <c r="L3414" s="139" t="s">
        <v>1421</v>
      </c>
      <c r="M3414" s="140"/>
      <c r="N3414" s="141">
        <v>155.47999999999999</v>
      </c>
      <c r="O3414" s="142">
        <f t="shared" si="265"/>
        <v>200</v>
      </c>
      <c r="P3414" s="2">
        <v>200</v>
      </c>
      <c r="Q3414" s="2"/>
      <c r="R3414" s="143" t="e">
        <f t="shared" si="266"/>
        <v>#DIV/0!</v>
      </c>
      <c r="S3414" s="143">
        <f t="shared" si="267"/>
        <v>0</v>
      </c>
      <c r="T3414" s="144">
        <f>IF(P3414="nio",0,IF(P3414&gt;0,VLOOKUP(K3414,'3-Productie normen'!A:W,VLOOKUP(P3414,'3-Productie normen'!$B$37:$C$59,2,FALSE),FALSE)))/VLOOKUP(B3414,'2-Kosten per locatie'!$A$11:$C$31,3,FALSE)</f>
        <v>0</v>
      </c>
      <c r="U3414" s="144">
        <f t="shared" si="268"/>
        <v>0</v>
      </c>
      <c r="V3414" s="145" t="str">
        <f>VLOOKUP(K3414,'3-Productie normen'!A:AG,29,FALSE)</f>
        <v>L</v>
      </c>
      <c r="W3414" s="145"/>
      <c r="X3414" s="146"/>
      <c r="Y3414" s="147">
        <f t="shared" si="269"/>
        <v>31095.999999999996</v>
      </c>
    </row>
    <row r="3415" spans="1:25" s="148" customFormat="1" ht="13.9" customHeight="1">
      <c r="A3415" s="137">
        <v>4269</v>
      </c>
      <c r="B3415" s="138" t="s">
        <v>4205</v>
      </c>
      <c r="C3415" s="138" t="s">
        <v>4210</v>
      </c>
      <c r="D3415" s="138"/>
      <c r="E3415" s="2"/>
      <c r="F3415" s="2" t="s">
        <v>913</v>
      </c>
      <c r="G3415" s="2" t="s">
        <v>4551</v>
      </c>
      <c r="H3415" s="2"/>
      <c r="I3415" s="139" t="s">
        <v>267</v>
      </c>
      <c r="J3415" s="139" t="s">
        <v>267</v>
      </c>
      <c r="K3415" s="139" t="s">
        <v>267</v>
      </c>
      <c r="L3415" s="139" t="s">
        <v>4552</v>
      </c>
      <c r="M3415" s="140"/>
      <c r="N3415" s="141">
        <v>3.54</v>
      </c>
      <c r="O3415" s="142">
        <f t="shared" si="265"/>
        <v>2</v>
      </c>
      <c r="P3415" s="2">
        <v>2</v>
      </c>
      <c r="Q3415" s="2"/>
      <c r="R3415" s="143" t="e">
        <f t="shared" si="266"/>
        <v>#DIV/0!</v>
      </c>
      <c r="S3415" s="143">
        <f t="shared" si="267"/>
        <v>0</v>
      </c>
      <c r="T3415" s="144">
        <f>IF(P3415="nio",0,IF(P3415&gt;0,VLOOKUP(K3415,'3-Productie normen'!A:W,VLOOKUP(P3415,'3-Productie normen'!$B$37:$C$59,2,FALSE),FALSE)))/VLOOKUP(B3415,'2-Kosten per locatie'!$A$11:$C$31,3,FALSE)</f>
        <v>0</v>
      </c>
      <c r="U3415" s="144">
        <f t="shared" si="268"/>
        <v>0</v>
      </c>
      <c r="V3415" s="145" t="str">
        <f>VLOOKUP(K3415,'3-Productie normen'!A:AG,29,FALSE)</f>
        <v>V</v>
      </c>
      <c r="W3415" s="145"/>
      <c r="X3415" s="146"/>
      <c r="Y3415" s="147">
        <f t="shared" si="269"/>
        <v>7.08</v>
      </c>
    </row>
    <row r="3416" spans="1:25" s="148" customFormat="1" ht="13.9" customHeight="1">
      <c r="A3416" s="137">
        <v>4270</v>
      </c>
      <c r="B3416" s="138" t="s">
        <v>4205</v>
      </c>
      <c r="C3416" s="138" t="s">
        <v>4210</v>
      </c>
      <c r="D3416" s="138"/>
      <c r="E3416" s="2"/>
      <c r="F3416" s="2" t="s">
        <v>913</v>
      </c>
      <c r="G3416" s="2" t="s">
        <v>4553</v>
      </c>
      <c r="H3416" s="2" t="s">
        <v>4554</v>
      </c>
      <c r="I3416" s="139" t="s">
        <v>350</v>
      </c>
      <c r="J3416" s="139" t="s">
        <v>351</v>
      </c>
      <c r="K3416" s="139" t="s">
        <v>612</v>
      </c>
      <c r="L3416" s="139" t="s">
        <v>1421</v>
      </c>
      <c r="M3416" s="140"/>
      <c r="N3416" s="141">
        <v>42.6</v>
      </c>
      <c r="O3416" s="142">
        <f t="shared" si="265"/>
        <v>200</v>
      </c>
      <c r="P3416" s="2">
        <v>200</v>
      </c>
      <c r="Q3416" s="2"/>
      <c r="R3416" s="143" t="e">
        <f t="shared" si="266"/>
        <v>#DIV/0!</v>
      </c>
      <c r="S3416" s="143">
        <f t="shared" si="267"/>
        <v>0</v>
      </c>
      <c r="T3416" s="144">
        <f>IF(P3416="nio",0,IF(P3416&gt;0,VLOOKUP(K3416,'3-Productie normen'!A:W,VLOOKUP(P3416,'3-Productie normen'!$B$37:$C$59,2,FALSE),FALSE)))/VLOOKUP(B3416,'2-Kosten per locatie'!$A$11:$C$31,3,FALSE)</f>
        <v>0</v>
      </c>
      <c r="U3416" s="144">
        <f t="shared" si="268"/>
        <v>0</v>
      </c>
      <c r="V3416" s="145" t="str">
        <f>VLOOKUP(K3416,'3-Productie normen'!A:AG,29,FALSE)</f>
        <v>L</v>
      </c>
      <c r="W3416" s="145"/>
      <c r="X3416" s="146"/>
      <c r="Y3416" s="147">
        <f t="shared" si="269"/>
        <v>8520</v>
      </c>
    </row>
    <row r="3417" spans="1:25" s="148" customFormat="1" ht="13.9" customHeight="1">
      <c r="A3417" s="137">
        <v>4271</v>
      </c>
      <c r="B3417" s="138" t="s">
        <v>4205</v>
      </c>
      <c r="C3417" s="138" t="s">
        <v>4210</v>
      </c>
      <c r="D3417" s="138"/>
      <c r="E3417" s="2"/>
      <c r="F3417" s="2" t="s">
        <v>913</v>
      </c>
      <c r="G3417" s="2" t="s">
        <v>4555</v>
      </c>
      <c r="H3417" s="2" t="s">
        <v>4556</v>
      </c>
      <c r="I3417" s="139" t="s">
        <v>277</v>
      </c>
      <c r="J3417" s="139" t="s">
        <v>277</v>
      </c>
      <c r="K3417" s="139" t="s">
        <v>478</v>
      </c>
      <c r="L3417" s="139" t="s">
        <v>1421</v>
      </c>
      <c r="M3417" s="140"/>
      <c r="N3417" s="141">
        <v>32.76</v>
      </c>
      <c r="O3417" s="142">
        <f t="shared" si="265"/>
        <v>200</v>
      </c>
      <c r="P3417" s="2">
        <v>200</v>
      </c>
      <c r="Q3417" s="2"/>
      <c r="R3417" s="143" t="e">
        <f t="shared" si="266"/>
        <v>#DIV/0!</v>
      </c>
      <c r="S3417" s="143">
        <f t="shared" si="267"/>
        <v>0</v>
      </c>
      <c r="T3417" s="144">
        <f>IF(P3417="nio",0,IF(P3417&gt;0,VLOOKUP(K3417,'3-Productie normen'!A:W,VLOOKUP(P3417,'3-Productie normen'!$B$37:$C$59,2,FALSE),FALSE)))/VLOOKUP(B3417,'2-Kosten per locatie'!$A$11:$C$31,3,FALSE)</f>
        <v>0</v>
      </c>
      <c r="U3417" s="144">
        <f t="shared" si="268"/>
        <v>0</v>
      </c>
      <c r="V3417" s="145" t="str">
        <f>VLOOKUP(K3417,'3-Productie normen'!A:AG,29,FALSE)</f>
        <v>B</v>
      </c>
      <c r="W3417" s="145"/>
      <c r="X3417" s="146"/>
      <c r="Y3417" s="147">
        <f t="shared" si="269"/>
        <v>6552</v>
      </c>
    </row>
    <row r="3418" spans="1:25" s="148" customFormat="1" ht="13.9" customHeight="1">
      <c r="A3418" s="137">
        <v>4272</v>
      </c>
      <c r="B3418" s="138" t="s">
        <v>4205</v>
      </c>
      <c r="C3418" s="138" t="s">
        <v>4210</v>
      </c>
      <c r="D3418" s="138"/>
      <c r="E3418" s="2"/>
      <c r="F3418" s="2" t="s">
        <v>913</v>
      </c>
      <c r="G3418" s="2" t="s">
        <v>4557</v>
      </c>
      <c r="H3418" s="2" t="s">
        <v>4558</v>
      </c>
      <c r="I3418" s="139" t="s">
        <v>277</v>
      </c>
      <c r="J3418" s="139" t="s">
        <v>277</v>
      </c>
      <c r="K3418" s="139" t="s">
        <v>478</v>
      </c>
      <c r="L3418" s="139" t="s">
        <v>298</v>
      </c>
      <c r="M3418" s="140" t="s">
        <v>8160</v>
      </c>
      <c r="N3418" s="141">
        <v>27.01</v>
      </c>
      <c r="O3418" s="142">
        <f t="shared" si="265"/>
        <v>200</v>
      </c>
      <c r="P3418" s="2">
        <v>200</v>
      </c>
      <c r="Q3418" s="2"/>
      <c r="R3418" s="143" t="e">
        <f t="shared" si="266"/>
        <v>#DIV/0!</v>
      </c>
      <c r="S3418" s="143">
        <f t="shared" si="267"/>
        <v>0</v>
      </c>
      <c r="T3418" s="144">
        <f>IF(P3418="nio",0,IF(P3418&gt;0,VLOOKUP(K3418,'3-Productie normen'!A:W,VLOOKUP(P3418,'3-Productie normen'!$B$37:$C$59,2,FALSE),FALSE)))/VLOOKUP(B3418,'2-Kosten per locatie'!$A$11:$C$31,3,FALSE)</f>
        <v>0</v>
      </c>
      <c r="U3418" s="144">
        <f t="shared" si="268"/>
        <v>0</v>
      </c>
      <c r="V3418" s="145" t="str">
        <f>VLOOKUP(K3418,'3-Productie normen'!A:AG,29,FALSE)</f>
        <v>B</v>
      </c>
      <c r="W3418" s="145"/>
      <c r="X3418" s="146"/>
      <c r="Y3418" s="147">
        <f t="shared" si="269"/>
        <v>5402</v>
      </c>
    </row>
    <row r="3419" spans="1:25" s="148" customFormat="1" ht="13.9" customHeight="1">
      <c r="A3419" s="137">
        <v>4273</v>
      </c>
      <c r="B3419" s="138" t="s">
        <v>4205</v>
      </c>
      <c r="C3419" s="138" t="s">
        <v>4210</v>
      </c>
      <c r="D3419" s="138"/>
      <c r="E3419" s="2"/>
      <c r="F3419" s="2" t="s">
        <v>913</v>
      </c>
      <c r="G3419" s="2" t="s">
        <v>4559</v>
      </c>
      <c r="H3419" s="2"/>
      <c r="I3419" s="139" t="s">
        <v>267</v>
      </c>
      <c r="J3419" s="139" t="s">
        <v>267</v>
      </c>
      <c r="K3419" s="139" t="s">
        <v>267</v>
      </c>
      <c r="L3419" s="139" t="s">
        <v>1421</v>
      </c>
      <c r="M3419" s="140"/>
      <c r="N3419" s="141">
        <v>9.1199999999999992</v>
      </c>
      <c r="O3419" s="142">
        <f t="shared" si="265"/>
        <v>2</v>
      </c>
      <c r="P3419" s="2">
        <v>2</v>
      </c>
      <c r="Q3419" s="2"/>
      <c r="R3419" s="143" t="e">
        <f t="shared" si="266"/>
        <v>#DIV/0!</v>
      </c>
      <c r="S3419" s="143">
        <f t="shared" si="267"/>
        <v>0</v>
      </c>
      <c r="T3419" s="144">
        <f>IF(P3419="nio",0,IF(P3419&gt;0,VLOOKUP(K3419,'3-Productie normen'!A:W,VLOOKUP(P3419,'3-Productie normen'!$B$37:$C$59,2,FALSE),FALSE)))/VLOOKUP(B3419,'2-Kosten per locatie'!$A$11:$C$31,3,FALSE)</f>
        <v>0</v>
      </c>
      <c r="U3419" s="144">
        <f t="shared" si="268"/>
        <v>0</v>
      </c>
      <c r="V3419" s="145" t="str">
        <f>VLOOKUP(K3419,'3-Productie normen'!A:AG,29,FALSE)</f>
        <v>V</v>
      </c>
      <c r="W3419" s="145"/>
      <c r="X3419" s="146"/>
      <c r="Y3419" s="147">
        <f t="shared" si="269"/>
        <v>18.239999999999998</v>
      </c>
    </row>
    <row r="3420" spans="1:25" s="148" customFormat="1" ht="13.9" customHeight="1">
      <c r="A3420" s="137">
        <v>4274</v>
      </c>
      <c r="B3420" s="138" t="s">
        <v>4205</v>
      </c>
      <c r="C3420" s="138" t="s">
        <v>4210</v>
      </c>
      <c r="D3420" s="138"/>
      <c r="E3420" s="2"/>
      <c r="F3420" s="2" t="s">
        <v>913</v>
      </c>
      <c r="G3420" s="2" t="s">
        <v>4560</v>
      </c>
      <c r="H3420" s="2" t="s">
        <v>4561</v>
      </c>
      <c r="I3420" s="139" t="s">
        <v>350</v>
      </c>
      <c r="J3420" s="139" t="s">
        <v>351</v>
      </c>
      <c r="K3420" s="139" t="s">
        <v>612</v>
      </c>
      <c r="L3420" s="139" t="s">
        <v>4344</v>
      </c>
      <c r="M3420" s="140"/>
      <c r="N3420" s="141">
        <v>42.32</v>
      </c>
      <c r="O3420" s="142">
        <f t="shared" si="265"/>
        <v>200</v>
      </c>
      <c r="P3420" s="2">
        <v>200</v>
      </c>
      <c r="Q3420" s="2"/>
      <c r="R3420" s="143" t="e">
        <f t="shared" si="266"/>
        <v>#DIV/0!</v>
      </c>
      <c r="S3420" s="143">
        <f t="shared" si="267"/>
        <v>0</v>
      </c>
      <c r="T3420" s="144">
        <f>IF(P3420="nio",0,IF(P3420&gt;0,VLOOKUP(K3420,'3-Productie normen'!A:W,VLOOKUP(P3420,'3-Productie normen'!$B$37:$C$59,2,FALSE),FALSE)))/VLOOKUP(B3420,'2-Kosten per locatie'!$A$11:$C$31,3,FALSE)</f>
        <v>0</v>
      </c>
      <c r="U3420" s="144">
        <f t="shared" si="268"/>
        <v>0</v>
      </c>
      <c r="V3420" s="145" t="str">
        <f>VLOOKUP(K3420,'3-Productie normen'!A:AG,29,FALSE)</f>
        <v>L</v>
      </c>
      <c r="W3420" s="145"/>
      <c r="X3420" s="146"/>
      <c r="Y3420" s="147">
        <f t="shared" si="269"/>
        <v>8464</v>
      </c>
    </row>
    <row r="3421" spans="1:25" s="148" customFormat="1" ht="13.9" customHeight="1">
      <c r="A3421" s="137">
        <v>4275</v>
      </c>
      <c r="B3421" s="138" t="s">
        <v>4205</v>
      </c>
      <c r="C3421" s="138" t="s">
        <v>4210</v>
      </c>
      <c r="D3421" s="138"/>
      <c r="E3421" s="2"/>
      <c r="F3421" s="2" t="s">
        <v>913</v>
      </c>
      <c r="G3421" s="2" t="s">
        <v>4562</v>
      </c>
      <c r="H3421" s="2" t="s">
        <v>4563</v>
      </c>
      <c r="I3421" s="139" t="s">
        <v>350</v>
      </c>
      <c r="J3421" s="139" t="s">
        <v>351</v>
      </c>
      <c r="K3421" s="139" t="s">
        <v>612</v>
      </c>
      <c r="L3421" s="139" t="s">
        <v>4344</v>
      </c>
      <c r="M3421" s="140"/>
      <c r="N3421" s="141">
        <v>148.33000000000001</v>
      </c>
      <c r="O3421" s="142">
        <f t="shared" si="265"/>
        <v>200</v>
      </c>
      <c r="P3421" s="2">
        <v>200</v>
      </c>
      <c r="Q3421" s="2"/>
      <c r="R3421" s="143" t="e">
        <f t="shared" si="266"/>
        <v>#DIV/0!</v>
      </c>
      <c r="S3421" s="143">
        <f t="shared" si="267"/>
        <v>0</v>
      </c>
      <c r="T3421" s="144">
        <f>IF(P3421="nio",0,IF(P3421&gt;0,VLOOKUP(K3421,'3-Productie normen'!A:W,VLOOKUP(P3421,'3-Productie normen'!$B$37:$C$59,2,FALSE),FALSE)))/VLOOKUP(B3421,'2-Kosten per locatie'!$A$11:$C$31,3,FALSE)</f>
        <v>0</v>
      </c>
      <c r="U3421" s="144">
        <f t="shared" si="268"/>
        <v>0</v>
      </c>
      <c r="V3421" s="145" t="str">
        <f>VLOOKUP(K3421,'3-Productie normen'!A:AG,29,FALSE)</f>
        <v>L</v>
      </c>
      <c r="W3421" s="145"/>
      <c r="X3421" s="146"/>
      <c r="Y3421" s="147">
        <f t="shared" si="269"/>
        <v>29666.000000000004</v>
      </c>
    </row>
    <row r="3422" spans="1:25" s="148" customFormat="1" ht="13.9" customHeight="1">
      <c r="A3422" s="137">
        <v>4276</v>
      </c>
      <c r="B3422" s="138" t="s">
        <v>4205</v>
      </c>
      <c r="C3422" s="138" t="s">
        <v>4210</v>
      </c>
      <c r="D3422" s="138"/>
      <c r="E3422" s="2"/>
      <c r="F3422" s="2" t="s">
        <v>913</v>
      </c>
      <c r="G3422" s="2" t="s">
        <v>4564</v>
      </c>
      <c r="H3422" s="2"/>
      <c r="I3422" s="139" t="s">
        <v>350</v>
      </c>
      <c r="J3422" s="139" t="s">
        <v>351</v>
      </c>
      <c r="K3422" s="139" t="s">
        <v>612</v>
      </c>
      <c r="L3422" s="139" t="s">
        <v>4344</v>
      </c>
      <c r="M3422" s="140"/>
      <c r="N3422" s="141">
        <v>25.53</v>
      </c>
      <c r="O3422" s="142">
        <f t="shared" si="265"/>
        <v>200</v>
      </c>
      <c r="P3422" s="2">
        <v>200</v>
      </c>
      <c r="Q3422" s="2"/>
      <c r="R3422" s="143" t="e">
        <f t="shared" si="266"/>
        <v>#DIV/0!</v>
      </c>
      <c r="S3422" s="143">
        <f t="shared" si="267"/>
        <v>0</v>
      </c>
      <c r="T3422" s="144">
        <f>IF(P3422="nio",0,IF(P3422&gt;0,VLOOKUP(K3422,'3-Productie normen'!A:W,VLOOKUP(P3422,'3-Productie normen'!$B$37:$C$59,2,FALSE),FALSE)))/VLOOKUP(B3422,'2-Kosten per locatie'!$A$11:$C$31,3,FALSE)</f>
        <v>0</v>
      </c>
      <c r="U3422" s="144">
        <f t="shared" si="268"/>
        <v>0</v>
      </c>
      <c r="V3422" s="145" t="str">
        <f>VLOOKUP(K3422,'3-Productie normen'!A:AG,29,FALSE)</f>
        <v>L</v>
      </c>
      <c r="W3422" s="145"/>
      <c r="X3422" s="146"/>
      <c r="Y3422" s="147">
        <f t="shared" si="269"/>
        <v>5106</v>
      </c>
    </row>
    <row r="3423" spans="1:25" s="148" customFormat="1" ht="13.9" customHeight="1">
      <c r="A3423" s="137">
        <v>4277</v>
      </c>
      <c r="B3423" s="138" t="s">
        <v>4205</v>
      </c>
      <c r="C3423" s="138" t="s">
        <v>4210</v>
      </c>
      <c r="D3423" s="138"/>
      <c r="E3423" s="2"/>
      <c r="F3423" s="2" t="s">
        <v>913</v>
      </c>
      <c r="G3423" s="2" t="s">
        <v>4565</v>
      </c>
      <c r="H3423" s="2"/>
      <c r="I3423" s="139" t="s">
        <v>277</v>
      </c>
      <c r="J3423" s="139" t="s">
        <v>277</v>
      </c>
      <c r="K3423" s="139" t="s">
        <v>478</v>
      </c>
      <c r="L3423" s="139" t="s">
        <v>4344</v>
      </c>
      <c r="M3423" s="140"/>
      <c r="N3423" s="141">
        <v>8.11</v>
      </c>
      <c r="O3423" s="142">
        <f t="shared" si="265"/>
        <v>200</v>
      </c>
      <c r="P3423" s="2">
        <v>200</v>
      </c>
      <c r="Q3423" s="2"/>
      <c r="R3423" s="143" t="e">
        <f t="shared" si="266"/>
        <v>#DIV/0!</v>
      </c>
      <c r="S3423" s="143">
        <f t="shared" si="267"/>
        <v>0</v>
      </c>
      <c r="T3423" s="144">
        <f>IF(P3423="nio",0,IF(P3423&gt;0,VLOOKUP(K3423,'3-Productie normen'!A:W,VLOOKUP(P3423,'3-Productie normen'!$B$37:$C$59,2,FALSE),FALSE)))/VLOOKUP(B3423,'2-Kosten per locatie'!$A$11:$C$31,3,FALSE)</f>
        <v>0</v>
      </c>
      <c r="U3423" s="144">
        <f t="shared" si="268"/>
        <v>0</v>
      </c>
      <c r="V3423" s="145" t="str">
        <f>VLOOKUP(K3423,'3-Productie normen'!A:AG,29,FALSE)</f>
        <v>B</v>
      </c>
      <c r="W3423" s="145"/>
      <c r="X3423" s="146"/>
      <c r="Y3423" s="147">
        <f t="shared" si="269"/>
        <v>1622</v>
      </c>
    </row>
    <row r="3424" spans="1:25" s="148" customFormat="1" ht="13.9" customHeight="1">
      <c r="A3424" s="137">
        <v>4278</v>
      </c>
      <c r="B3424" s="138" t="s">
        <v>4206</v>
      </c>
      <c r="C3424" s="138" t="s">
        <v>4568</v>
      </c>
      <c r="D3424" s="138"/>
      <c r="E3424" s="2"/>
      <c r="F3424" s="2" t="s">
        <v>284</v>
      </c>
      <c r="G3424" s="2" t="s">
        <v>4570</v>
      </c>
      <c r="H3424" s="2" t="s">
        <v>246</v>
      </c>
      <c r="I3424" s="139" t="s">
        <v>252</v>
      </c>
      <c r="J3424" s="139" t="s">
        <v>293</v>
      </c>
      <c r="K3424" s="139" t="s">
        <v>4571</v>
      </c>
      <c r="L3424" s="139" t="s">
        <v>291</v>
      </c>
      <c r="M3424" s="140"/>
      <c r="N3424" s="141">
        <v>842.43</v>
      </c>
      <c r="O3424" s="142">
        <f t="shared" si="265"/>
        <v>205</v>
      </c>
      <c r="P3424" s="2">
        <v>205</v>
      </c>
      <c r="Q3424" s="2"/>
      <c r="R3424" s="143" t="e">
        <f t="shared" si="266"/>
        <v>#DIV/0!</v>
      </c>
      <c r="S3424" s="143">
        <f t="shared" si="267"/>
        <v>0</v>
      </c>
      <c r="T3424" s="144">
        <f>IF(P3424="nio",0,IF(P3424&gt;0,VLOOKUP(K3424,'3-Productie normen'!A:W,VLOOKUP(P3424,'3-Productie normen'!$B$37:$C$59,2,FALSE),FALSE)))/VLOOKUP(B3424,'2-Kosten per locatie'!$A$11:$C$31,3,FALSE)</f>
        <v>0</v>
      </c>
      <c r="U3424" s="144">
        <f t="shared" si="268"/>
        <v>0</v>
      </c>
      <c r="V3424" s="145" t="str">
        <f>VLOOKUP(K3424,'3-Productie normen'!A:AG,29,FALSE)</f>
        <v>V</v>
      </c>
      <c r="W3424" s="145"/>
      <c r="X3424" s="146"/>
      <c r="Y3424" s="147">
        <f t="shared" si="269"/>
        <v>172698.15</v>
      </c>
    </row>
    <row r="3425" spans="1:25" s="148" customFormat="1" ht="13.9" customHeight="1">
      <c r="A3425" s="137">
        <v>4279</v>
      </c>
      <c r="B3425" s="138" t="s">
        <v>4206</v>
      </c>
      <c r="C3425" s="138" t="s">
        <v>4568</v>
      </c>
      <c r="D3425" s="138"/>
      <c r="E3425" s="2"/>
      <c r="F3425" s="2" t="s">
        <v>284</v>
      </c>
      <c r="G3425" s="2" t="s">
        <v>4572</v>
      </c>
      <c r="H3425" s="2" t="s">
        <v>246</v>
      </c>
      <c r="I3425" s="139" t="s">
        <v>252</v>
      </c>
      <c r="J3425" s="139" t="s">
        <v>55</v>
      </c>
      <c r="K3425" s="139" t="s">
        <v>290</v>
      </c>
      <c r="L3425" s="139" t="s">
        <v>291</v>
      </c>
      <c r="M3425" s="140"/>
      <c r="N3425" s="141">
        <v>25.19</v>
      </c>
      <c r="O3425" s="142">
        <f t="shared" si="265"/>
        <v>205</v>
      </c>
      <c r="P3425" s="2">
        <v>205</v>
      </c>
      <c r="Q3425" s="2"/>
      <c r="R3425" s="143" t="e">
        <f t="shared" si="266"/>
        <v>#DIV/0!</v>
      </c>
      <c r="S3425" s="143">
        <f t="shared" si="267"/>
        <v>0</v>
      </c>
      <c r="T3425" s="144">
        <f>IF(P3425="nio",0,IF(P3425&gt;0,VLOOKUP(K3425,'3-Productie normen'!A:W,VLOOKUP(P3425,'3-Productie normen'!$B$37:$C$59,2,FALSE),FALSE)))/VLOOKUP(B3425,'2-Kosten per locatie'!$A$11:$C$31,3,FALSE)</f>
        <v>0</v>
      </c>
      <c r="U3425" s="144">
        <f t="shared" si="268"/>
        <v>0</v>
      </c>
      <c r="V3425" s="145" t="str">
        <f>VLOOKUP(K3425,'3-Productie normen'!A:AG,29,FALSE)</f>
        <v>V</v>
      </c>
      <c r="W3425" s="145"/>
      <c r="X3425" s="146"/>
      <c r="Y3425" s="147">
        <f t="shared" si="269"/>
        <v>5163.95</v>
      </c>
    </row>
    <row r="3426" spans="1:25" s="148" customFormat="1" ht="13.9" customHeight="1">
      <c r="A3426" s="137">
        <v>4280</v>
      </c>
      <c r="B3426" s="138" t="s">
        <v>4206</v>
      </c>
      <c r="C3426" s="138" t="s">
        <v>4568</v>
      </c>
      <c r="D3426" s="138"/>
      <c r="E3426" s="2"/>
      <c r="F3426" s="2" t="s">
        <v>284</v>
      </c>
      <c r="G3426" s="2" t="s">
        <v>4573</v>
      </c>
      <c r="H3426" s="2" t="s">
        <v>246</v>
      </c>
      <c r="I3426" s="139" t="s">
        <v>252</v>
      </c>
      <c r="J3426" s="139" t="s">
        <v>293</v>
      </c>
      <c r="K3426" s="139" t="s">
        <v>4571</v>
      </c>
      <c r="L3426" s="139" t="s">
        <v>739</v>
      </c>
      <c r="M3426" s="140"/>
      <c r="N3426" s="141">
        <v>242.23</v>
      </c>
      <c r="O3426" s="142">
        <f t="shared" si="265"/>
        <v>205</v>
      </c>
      <c r="P3426" s="2">
        <v>205</v>
      </c>
      <c r="Q3426" s="2"/>
      <c r="R3426" s="143" t="e">
        <f t="shared" si="266"/>
        <v>#DIV/0!</v>
      </c>
      <c r="S3426" s="143">
        <f t="shared" si="267"/>
        <v>0</v>
      </c>
      <c r="T3426" s="144">
        <f>IF(P3426="nio",0,IF(P3426&gt;0,VLOOKUP(K3426,'3-Productie normen'!A:W,VLOOKUP(P3426,'3-Productie normen'!$B$37:$C$59,2,FALSE),FALSE)))/VLOOKUP(B3426,'2-Kosten per locatie'!$A$11:$C$31,3,FALSE)</f>
        <v>0</v>
      </c>
      <c r="U3426" s="144">
        <f t="shared" si="268"/>
        <v>0</v>
      </c>
      <c r="V3426" s="145" t="str">
        <f>VLOOKUP(K3426,'3-Productie normen'!A:AG,29,FALSE)</f>
        <v>V</v>
      </c>
      <c r="W3426" s="145"/>
      <c r="X3426" s="146"/>
      <c r="Y3426" s="147">
        <f t="shared" si="269"/>
        <v>49657.15</v>
      </c>
    </row>
    <row r="3427" spans="1:25" s="148" customFormat="1" ht="13.9" customHeight="1">
      <c r="A3427" s="137">
        <v>4281</v>
      </c>
      <c r="B3427" s="138" t="s">
        <v>4206</v>
      </c>
      <c r="C3427" s="138" t="s">
        <v>4568</v>
      </c>
      <c r="D3427" s="138"/>
      <c r="E3427" s="2"/>
      <c r="F3427" s="2" t="s">
        <v>284</v>
      </c>
      <c r="G3427" s="2" t="s">
        <v>4574</v>
      </c>
      <c r="H3427" s="2" t="s">
        <v>246</v>
      </c>
      <c r="I3427" s="139" t="s">
        <v>252</v>
      </c>
      <c r="J3427" s="139" t="s">
        <v>293</v>
      </c>
      <c r="K3427" s="139" t="s">
        <v>4571</v>
      </c>
      <c r="L3427" s="139" t="s">
        <v>739</v>
      </c>
      <c r="M3427" s="140"/>
      <c r="N3427" s="141">
        <v>331.64</v>
      </c>
      <c r="O3427" s="142">
        <f t="shared" si="265"/>
        <v>205</v>
      </c>
      <c r="P3427" s="2">
        <v>205</v>
      </c>
      <c r="Q3427" s="2"/>
      <c r="R3427" s="143" t="e">
        <f t="shared" si="266"/>
        <v>#DIV/0!</v>
      </c>
      <c r="S3427" s="143">
        <f t="shared" si="267"/>
        <v>0</v>
      </c>
      <c r="T3427" s="144">
        <f>IF(P3427="nio",0,IF(P3427&gt;0,VLOOKUP(K3427,'3-Productie normen'!A:W,VLOOKUP(P3427,'3-Productie normen'!$B$37:$C$59,2,FALSE),FALSE)))/VLOOKUP(B3427,'2-Kosten per locatie'!$A$11:$C$31,3,FALSE)</f>
        <v>0</v>
      </c>
      <c r="U3427" s="144">
        <f t="shared" si="268"/>
        <v>0</v>
      </c>
      <c r="V3427" s="145" t="str">
        <f>VLOOKUP(K3427,'3-Productie normen'!A:AG,29,FALSE)</f>
        <v>V</v>
      </c>
      <c r="W3427" s="145"/>
      <c r="X3427" s="146"/>
      <c r="Y3427" s="147">
        <f t="shared" si="269"/>
        <v>67986.2</v>
      </c>
    </row>
    <row r="3428" spans="1:25" s="148" customFormat="1" ht="13.9" customHeight="1">
      <c r="A3428" s="137">
        <v>4282</v>
      </c>
      <c r="B3428" s="138" t="s">
        <v>4206</v>
      </c>
      <c r="C3428" s="138" t="s">
        <v>4568</v>
      </c>
      <c r="D3428" s="138"/>
      <c r="E3428" s="2"/>
      <c r="F3428" s="2" t="s">
        <v>284</v>
      </c>
      <c r="G3428" s="2" t="s">
        <v>4575</v>
      </c>
      <c r="H3428" s="2" t="s">
        <v>246</v>
      </c>
      <c r="I3428" s="139" t="s">
        <v>257</v>
      </c>
      <c r="J3428" s="139" t="s">
        <v>505</v>
      </c>
      <c r="K3428" s="139" t="s">
        <v>259</v>
      </c>
      <c r="L3428" s="139" t="s">
        <v>249</v>
      </c>
      <c r="M3428" s="140"/>
      <c r="N3428" s="141">
        <v>1.44</v>
      </c>
      <c r="O3428" s="142">
        <f t="shared" si="265"/>
        <v>0</v>
      </c>
      <c r="P3428" s="2" t="s">
        <v>477</v>
      </c>
      <c r="Q3428" s="2"/>
      <c r="R3428" s="143">
        <f t="shared" si="266"/>
        <v>0</v>
      </c>
      <c r="S3428" s="143">
        <f t="shared" si="267"/>
        <v>0</v>
      </c>
      <c r="T3428" s="144">
        <f>IF(P3428="nio",0,IF(P3428&gt;0,VLOOKUP(K3428,'3-Productie normen'!A:W,VLOOKUP(P3428,'3-Productie normen'!$B$37:$C$59,2,FALSE),FALSE)))/VLOOKUP(B3428,'2-Kosten per locatie'!$A$11:$C$31,3,FALSE)</f>
        <v>0</v>
      </c>
      <c r="U3428" s="144">
        <f t="shared" si="268"/>
        <v>0</v>
      </c>
      <c r="V3428" s="145">
        <f>VLOOKUP(K3428,'3-Productie normen'!A:AG,29,FALSE)</f>
        <v>0</v>
      </c>
      <c r="W3428" s="145"/>
      <c r="X3428" s="146"/>
      <c r="Y3428" s="147">
        <f t="shared" si="269"/>
        <v>0</v>
      </c>
    </row>
    <row r="3429" spans="1:25" s="148" customFormat="1" ht="13.9" customHeight="1">
      <c r="A3429" s="137">
        <v>4283</v>
      </c>
      <c r="B3429" s="138" t="s">
        <v>4206</v>
      </c>
      <c r="C3429" s="138" t="s">
        <v>4568</v>
      </c>
      <c r="D3429" s="138"/>
      <c r="E3429" s="2"/>
      <c r="F3429" s="2" t="s">
        <v>284</v>
      </c>
      <c r="G3429" s="2" t="s">
        <v>4576</v>
      </c>
      <c r="H3429" s="2" t="s">
        <v>246</v>
      </c>
      <c r="I3429" s="139" t="s">
        <v>257</v>
      </c>
      <c r="J3429" s="139" t="s">
        <v>258</v>
      </c>
      <c r="K3429" s="139" t="s">
        <v>259</v>
      </c>
      <c r="L3429" s="139" t="s">
        <v>249</v>
      </c>
      <c r="M3429" s="140"/>
      <c r="N3429" s="141">
        <v>1.67</v>
      </c>
      <c r="O3429" s="142">
        <f t="shared" si="265"/>
        <v>0</v>
      </c>
      <c r="P3429" s="2" t="s">
        <v>477</v>
      </c>
      <c r="Q3429" s="2"/>
      <c r="R3429" s="143">
        <f t="shared" si="266"/>
        <v>0</v>
      </c>
      <c r="S3429" s="143">
        <f t="shared" si="267"/>
        <v>0</v>
      </c>
      <c r="T3429" s="144">
        <f>IF(P3429="nio",0,IF(P3429&gt;0,VLOOKUP(K3429,'3-Productie normen'!A:W,VLOOKUP(P3429,'3-Productie normen'!$B$37:$C$59,2,FALSE),FALSE)))/VLOOKUP(B3429,'2-Kosten per locatie'!$A$11:$C$31,3,FALSE)</f>
        <v>0</v>
      </c>
      <c r="U3429" s="144">
        <f t="shared" si="268"/>
        <v>0</v>
      </c>
      <c r="V3429" s="145">
        <f>VLOOKUP(K3429,'3-Productie normen'!A:AG,29,FALSE)</f>
        <v>0</v>
      </c>
      <c r="W3429" s="145"/>
      <c r="X3429" s="146"/>
      <c r="Y3429" s="147">
        <f t="shared" si="269"/>
        <v>0</v>
      </c>
    </row>
    <row r="3430" spans="1:25" s="148" customFormat="1" ht="13.9" customHeight="1">
      <c r="A3430" s="137">
        <v>4284</v>
      </c>
      <c r="B3430" s="138" t="s">
        <v>4206</v>
      </c>
      <c r="C3430" s="138" t="s">
        <v>4568</v>
      </c>
      <c r="D3430" s="138"/>
      <c r="E3430" s="2"/>
      <c r="F3430" s="2" t="s">
        <v>284</v>
      </c>
      <c r="G3430" s="2" t="s">
        <v>4577</v>
      </c>
      <c r="H3430" s="2" t="s">
        <v>246</v>
      </c>
      <c r="I3430" s="139" t="s">
        <v>257</v>
      </c>
      <c r="J3430" s="139" t="s">
        <v>261</v>
      </c>
      <c r="K3430" s="139" t="s">
        <v>259</v>
      </c>
      <c r="L3430" s="139" t="s">
        <v>249</v>
      </c>
      <c r="M3430" s="140"/>
      <c r="N3430" s="141">
        <v>5.23</v>
      </c>
      <c r="O3430" s="142">
        <f t="shared" si="265"/>
        <v>0</v>
      </c>
      <c r="P3430" s="2" t="s">
        <v>477</v>
      </c>
      <c r="Q3430" s="2"/>
      <c r="R3430" s="143">
        <f t="shared" si="266"/>
        <v>0</v>
      </c>
      <c r="S3430" s="143">
        <f t="shared" si="267"/>
        <v>0</v>
      </c>
      <c r="T3430" s="144">
        <f>IF(P3430="nio",0,IF(P3430&gt;0,VLOOKUP(K3430,'3-Productie normen'!A:W,VLOOKUP(P3430,'3-Productie normen'!$B$37:$C$59,2,FALSE),FALSE)))/VLOOKUP(B3430,'2-Kosten per locatie'!$A$11:$C$31,3,FALSE)</f>
        <v>0</v>
      </c>
      <c r="U3430" s="144">
        <f t="shared" si="268"/>
        <v>0</v>
      </c>
      <c r="V3430" s="145">
        <f>VLOOKUP(K3430,'3-Productie normen'!A:AG,29,FALSE)</f>
        <v>0</v>
      </c>
      <c r="W3430" s="145"/>
      <c r="X3430" s="146"/>
      <c r="Y3430" s="147">
        <f t="shared" si="269"/>
        <v>0</v>
      </c>
    </row>
    <row r="3431" spans="1:25" s="148" customFormat="1" ht="13.9" customHeight="1">
      <c r="A3431" s="137">
        <v>4285</v>
      </c>
      <c r="B3431" s="138" t="s">
        <v>4206</v>
      </c>
      <c r="C3431" s="138" t="s">
        <v>4568</v>
      </c>
      <c r="D3431" s="138"/>
      <c r="E3431" s="2"/>
      <c r="F3431" s="2" t="s">
        <v>284</v>
      </c>
      <c r="G3431" s="2" t="s">
        <v>4578</v>
      </c>
      <c r="H3431" s="2" t="s">
        <v>246</v>
      </c>
      <c r="I3431" s="139" t="s">
        <v>257</v>
      </c>
      <c r="J3431" s="139" t="s">
        <v>261</v>
      </c>
      <c r="K3431" s="139" t="s">
        <v>259</v>
      </c>
      <c r="L3431" s="139" t="s">
        <v>249</v>
      </c>
      <c r="M3431" s="140"/>
      <c r="N3431" s="141">
        <v>8.1999999999999993</v>
      </c>
      <c r="O3431" s="142">
        <f t="shared" si="265"/>
        <v>0</v>
      </c>
      <c r="P3431" s="2" t="s">
        <v>477</v>
      </c>
      <c r="Q3431" s="2"/>
      <c r="R3431" s="143">
        <f t="shared" si="266"/>
        <v>0</v>
      </c>
      <c r="S3431" s="143">
        <f t="shared" si="267"/>
        <v>0</v>
      </c>
      <c r="T3431" s="144">
        <f>IF(P3431="nio",0,IF(P3431&gt;0,VLOOKUP(K3431,'3-Productie normen'!A:W,VLOOKUP(P3431,'3-Productie normen'!$B$37:$C$59,2,FALSE),FALSE)))/VLOOKUP(B3431,'2-Kosten per locatie'!$A$11:$C$31,3,FALSE)</f>
        <v>0</v>
      </c>
      <c r="U3431" s="144">
        <f t="shared" si="268"/>
        <v>0</v>
      </c>
      <c r="V3431" s="145">
        <f>VLOOKUP(K3431,'3-Productie normen'!A:AG,29,FALSE)</f>
        <v>0</v>
      </c>
      <c r="W3431" s="145"/>
      <c r="X3431" s="146"/>
      <c r="Y3431" s="147">
        <f t="shared" si="269"/>
        <v>0</v>
      </c>
    </row>
    <row r="3432" spans="1:25" s="148" customFormat="1" ht="13.9" customHeight="1">
      <c r="A3432" s="137">
        <v>4286</v>
      </c>
      <c r="B3432" s="138" t="s">
        <v>4206</v>
      </c>
      <c r="C3432" s="138" t="s">
        <v>4568</v>
      </c>
      <c r="D3432" s="138"/>
      <c r="E3432" s="2"/>
      <c r="F3432" s="2" t="s">
        <v>284</v>
      </c>
      <c r="G3432" s="2" t="s">
        <v>4579</v>
      </c>
      <c r="H3432" s="2" t="s">
        <v>246</v>
      </c>
      <c r="I3432" s="139" t="s">
        <v>257</v>
      </c>
      <c r="J3432" s="139" t="s">
        <v>258</v>
      </c>
      <c r="K3432" s="139" t="s">
        <v>259</v>
      </c>
      <c r="L3432" s="139" t="s">
        <v>249</v>
      </c>
      <c r="M3432" s="140"/>
      <c r="N3432" s="141">
        <v>9.89</v>
      </c>
      <c r="O3432" s="142">
        <f t="shared" si="265"/>
        <v>0</v>
      </c>
      <c r="P3432" s="2" t="s">
        <v>477</v>
      </c>
      <c r="Q3432" s="2"/>
      <c r="R3432" s="143">
        <f t="shared" si="266"/>
        <v>0</v>
      </c>
      <c r="S3432" s="143">
        <f t="shared" si="267"/>
        <v>0</v>
      </c>
      <c r="T3432" s="144">
        <f>IF(P3432="nio",0,IF(P3432&gt;0,VLOOKUP(K3432,'3-Productie normen'!A:W,VLOOKUP(P3432,'3-Productie normen'!$B$37:$C$59,2,FALSE),FALSE)))/VLOOKUP(B3432,'2-Kosten per locatie'!$A$11:$C$31,3,FALSE)</f>
        <v>0</v>
      </c>
      <c r="U3432" s="144">
        <f t="shared" si="268"/>
        <v>0</v>
      </c>
      <c r="V3432" s="145">
        <f>VLOOKUP(K3432,'3-Productie normen'!A:AG,29,FALSE)</f>
        <v>0</v>
      </c>
      <c r="W3432" s="145"/>
      <c r="X3432" s="146"/>
      <c r="Y3432" s="147">
        <f t="shared" si="269"/>
        <v>0</v>
      </c>
    </row>
    <row r="3433" spans="1:25" s="148" customFormat="1" ht="13.9" customHeight="1">
      <c r="A3433" s="137">
        <v>4287</v>
      </c>
      <c r="B3433" s="138" t="s">
        <v>4206</v>
      </c>
      <c r="C3433" s="138" t="s">
        <v>4568</v>
      </c>
      <c r="D3433" s="138"/>
      <c r="E3433" s="2"/>
      <c r="F3433" s="2" t="s">
        <v>284</v>
      </c>
      <c r="G3433" s="2" t="s">
        <v>4580</v>
      </c>
      <c r="H3433" s="2" t="s">
        <v>246</v>
      </c>
      <c r="I3433" s="139" t="s">
        <v>257</v>
      </c>
      <c r="J3433" s="139" t="s">
        <v>258</v>
      </c>
      <c r="K3433" s="139" t="s">
        <v>259</v>
      </c>
      <c r="L3433" s="139" t="s">
        <v>249</v>
      </c>
      <c r="M3433" s="140"/>
      <c r="N3433" s="141">
        <v>3.45</v>
      </c>
      <c r="O3433" s="142">
        <f t="shared" si="265"/>
        <v>0</v>
      </c>
      <c r="P3433" s="2" t="s">
        <v>477</v>
      </c>
      <c r="Q3433" s="2"/>
      <c r="R3433" s="143">
        <f t="shared" si="266"/>
        <v>0</v>
      </c>
      <c r="S3433" s="143">
        <f t="shared" si="267"/>
        <v>0</v>
      </c>
      <c r="T3433" s="144">
        <f>IF(P3433="nio",0,IF(P3433&gt;0,VLOOKUP(K3433,'3-Productie normen'!A:W,VLOOKUP(P3433,'3-Productie normen'!$B$37:$C$59,2,FALSE),FALSE)))/VLOOKUP(B3433,'2-Kosten per locatie'!$A$11:$C$31,3,FALSE)</f>
        <v>0</v>
      </c>
      <c r="U3433" s="144">
        <f t="shared" si="268"/>
        <v>0</v>
      </c>
      <c r="V3433" s="145">
        <f>VLOOKUP(K3433,'3-Productie normen'!A:AG,29,FALSE)</f>
        <v>0</v>
      </c>
      <c r="W3433" s="145"/>
      <c r="X3433" s="146"/>
      <c r="Y3433" s="147">
        <f t="shared" si="269"/>
        <v>0</v>
      </c>
    </row>
    <row r="3434" spans="1:25" s="148" customFormat="1" ht="13.9" customHeight="1">
      <c r="A3434" s="137">
        <v>4288</v>
      </c>
      <c r="B3434" s="138" t="s">
        <v>4206</v>
      </c>
      <c r="C3434" s="138" t="s">
        <v>4568</v>
      </c>
      <c r="D3434" s="138"/>
      <c r="E3434" s="2"/>
      <c r="F3434" s="2" t="s">
        <v>284</v>
      </c>
      <c r="G3434" s="2" t="s">
        <v>4581</v>
      </c>
      <c r="H3434" s="2" t="s">
        <v>246</v>
      </c>
      <c r="I3434" s="139" t="s">
        <v>257</v>
      </c>
      <c r="J3434" s="139" t="s">
        <v>258</v>
      </c>
      <c r="K3434" s="139" t="s">
        <v>259</v>
      </c>
      <c r="L3434" s="139" t="s">
        <v>249</v>
      </c>
      <c r="M3434" s="140"/>
      <c r="N3434" s="141">
        <v>15.25</v>
      </c>
      <c r="O3434" s="142">
        <f t="shared" si="265"/>
        <v>0</v>
      </c>
      <c r="P3434" s="2" t="s">
        <v>477</v>
      </c>
      <c r="Q3434" s="2"/>
      <c r="R3434" s="143">
        <f t="shared" si="266"/>
        <v>0</v>
      </c>
      <c r="S3434" s="143">
        <f t="shared" si="267"/>
        <v>0</v>
      </c>
      <c r="T3434" s="144">
        <f>IF(P3434="nio",0,IF(P3434&gt;0,VLOOKUP(K3434,'3-Productie normen'!A:W,VLOOKUP(P3434,'3-Productie normen'!$B$37:$C$59,2,FALSE),FALSE)))/VLOOKUP(B3434,'2-Kosten per locatie'!$A$11:$C$31,3,FALSE)</f>
        <v>0</v>
      </c>
      <c r="U3434" s="144">
        <f t="shared" si="268"/>
        <v>0</v>
      </c>
      <c r="V3434" s="145">
        <f>VLOOKUP(K3434,'3-Productie normen'!A:AG,29,FALSE)</f>
        <v>0</v>
      </c>
      <c r="W3434" s="145"/>
      <c r="X3434" s="146"/>
      <c r="Y3434" s="147">
        <f t="shared" si="269"/>
        <v>0</v>
      </c>
    </row>
    <row r="3435" spans="1:25" s="148" customFormat="1" ht="13.9" customHeight="1">
      <c r="A3435" s="137">
        <v>4289</v>
      </c>
      <c r="B3435" s="138" t="s">
        <v>4206</v>
      </c>
      <c r="C3435" s="138" t="s">
        <v>4568</v>
      </c>
      <c r="D3435" s="138"/>
      <c r="E3435" s="2"/>
      <c r="F3435" s="2" t="s">
        <v>284</v>
      </c>
      <c r="G3435" s="2" t="s">
        <v>4582</v>
      </c>
      <c r="H3435" s="2" t="s">
        <v>246</v>
      </c>
      <c r="I3435" s="139" t="s">
        <v>257</v>
      </c>
      <c r="J3435" s="139" t="s">
        <v>258</v>
      </c>
      <c r="K3435" s="139" t="s">
        <v>259</v>
      </c>
      <c r="L3435" s="139" t="s">
        <v>1500</v>
      </c>
      <c r="M3435" s="140"/>
      <c r="N3435" s="141">
        <v>7.47</v>
      </c>
      <c r="O3435" s="142">
        <f t="shared" si="265"/>
        <v>0</v>
      </c>
      <c r="P3435" s="2" t="s">
        <v>477</v>
      </c>
      <c r="Q3435" s="2"/>
      <c r="R3435" s="143">
        <f t="shared" si="266"/>
        <v>0</v>
      </c>
      <c r="S3435" s="143">
        <f t="shared" si="267"/>
        <v>0</v>
      </c>
      <c r="T3435" s="144">
        <f>IF(P3435="nio",0,IF(P3435&gt;0,VLOOKUP(K3435,'3-Productie normen'!A:W,VLOOKUP(P3435,'3-Productie normen'!$B$37:$C$59,2,FALSE),FALSE)))/VLOOKUP(B3435,'2-Kosten per locatie'!$A$11:$C$31,3,FALSE)</f>
        <v>0</v>
      </c>
      <c r="U3435" s="144">
        <f t="shared" si="268"/>
        <v>0</v>
      </c>
      <c r="V3435" s="145">
        <f>VLOOKUP(K3435,'3-Productie normen'!A:AG,29,FALSE)</f>
        <v>0</v>
      </c>
      <c r="W3435" s="145"/>
      <c r="X3435" s="146"/>
      <c r="Y3435" s="147">
        <f t="shared" si="269"/>
        <v>0</v>
      </c>
    </row>
    <row r="3436" spans="1:25" s="148" customFormat="1" ht="13.9" customHeight="1">
      <c r="A3436" s="137">
        <v>4290</v>
      </c>
      <c r="B3436" s="138" t="s">
        <v>4206</v>
      </c>
      <c r="C3436" s="138" t="s">
        <v>4568</v>
      </c>
      <c r="D3436" s="138"/>
      <c r="E3436" s="2"/>
      <c r="F3436" s="2" t="s">
        <v>284</v>
      </c>
      <c r="G3436" s="2" t="s">
        <v>4583</v>
      </c>
      <c r="H3436" s="2" t="s">
        <v>246</v>
      </c>
      <c r="I3436" s="139" t="s">
        <v>46</v>
      </c>
      <c r="J3436" s="139" t="s">
        <v>313</v>
      </c>
      <c r="K3436" s="139" t="s">
        <v>259</v>
      </c>
      <c r="L3436" s="139" t="s">
        <v>298</v>
      </c>
      <c r="M3436" s="140"/>
      <c r="N3436" s="141">
        <v>5.94</v>
      </c>
      <c r="O3436" s="142">
        <f t="shared" si="265"/>
        <v>0</v>
      </c>
      <c r="P3436" s="2" t="s">
        <v>477</v>
      </c>
      <c r="Q3436" s="2"/>
      <c r="R3436" s="143">
        <f t="shared" si="266"/>
        <v>0</v>
      </c>
      <c r="S3436" s="143">
        <f t="shared" si="267"/>
        <v>0</v>
      </c>
      <c r="T3436" s="144">
        <f>IF(P3436="nio",0,IF(P3436&gt;0,VLOOKUP(K3436,'3-Productie normen'!A:W,VLOOKUP(P3436,'3-Productie normen'!$B$37:$C$59,2,FALSE),FALSE)))/VLOOKUP(B3436,'2-Kosten per locatie'!$A$11:$C$31,3,FALSE)</f>
        <v>0</v>
      </c>
      <c r="U3436" s="144">
        <f t="shared" si="268"/>
        <v>0</v>
      </c>
      <c r="V3436" s="145">
        <f>VLOOKUP(K3436,'3-Productie normen'!A:AG,29,FALSE)</f>
        <v>0</v>
      </c>
      <c r="W3436" s="145"/>
      <c r="X3436" s="146"/>
      <c r="Y3436" s="147">
        <f t="shared" si="269"/>
        <v>0</v>
      </c>
    </row>
    <row r="3437" spans="1:25" s="148" customFormat="1" ht="13.9" customHeight="1">
      <c r="A3437" s="137">
        <v>4291</v>
      </c>
      <c r="B3437" s="138" t="s">
        <v>4206</v>
      </c>
      <c r="C3437" s="138" t="s">
        <v>4568</v>
      </c>
      <c r="D3437" s="138"/>
      <c r="E3437" s="2"/>
      <c r="F3437" s="2" t="s">
        <v>284</v>
      </c>
      <c r="G3437" s="2" t="s">
        <v>4584</v>
      </c>
      <c r="H3437" s="2" t="s">
        <v>246</v>
      </c>
      <c r="I3437" s="139" t="s">
        <v>46</v>
      </c>
      <c r="J3437" s="139" t="s">
        <v>320</v>
      </c>
      <c r="K3437" s="139" t="s">
        <v>321</v>
      </c>
      <c r="L3437" s="139" t="s">
        <v>314</v>
      </c>
      <c r="M3437" s="140"/>
      <c r="N3437" s="141">
        <v>14.33</v>
      </c>
      <c r="O3437" s="142">
        <f t="shared" si="265"/>
        <v>410</v>
      </c>
      <c r="P3437" s="2">
        <v>205</v>
      </c>
      <c r="Q3437" s="2">
        <v>205</v>
      </c>
      <c r="R3437" s="143" t="e">
        <f t="shared" si="266"/>
        <v>#DIV/0!</v>
      </c>
      <c r="S3437" s="143" t="e">
        <f t="shared" si="267"/>
        <v>#DIV/0!</v>
      </c>
      <c r="T3437" s="144">
        <f>IF(P3437="nio",0,IF(P3437&gt;0,VLOOKUP(K3437,'3-Productie normen'!A:W,VLOOKUP(P3437,'3-Productie normen'!$B$37:$C$59,2,FALSE),FALSE)))/VLOOKUP(B3437,'2-Kosten per locatie'!$A$11:$C$31,3,FALSE)</f>
        <v>0</v>
      </c>
      <c r="U3437" s="144">
        <f t="shared" si="268"/>
        <v>0</v>
      </c>
      <c r="V3437" s="145" t="str">
        <f>VLOOKUP(K3437,'3-Productie normen'!A:AG,29,FALSE)</f>
        <v>S</v>
      </c>
      <c r="W3437" s="145"/>
      <c r="X3437" s="146"/>
      <c r="Y3437" s="147">
        <f t="shared" si="269"/>
        <v>5875.3</v>
      </c>
    </row>
    <row r="3438" spans="1:25" s="148" customFormat="1" ht="13.9" customHeight="1">
      <c r="A3438" s="137">
        <v>4292</v>
      </c>
      <c r="B3438" s="138" t="s">
        <v>4206</v>
      </c>
      <c r="C3438" s="138" t="s">
        <v>4568</v>
      </c>
      <c r="D3438" s="138"/>
      <c r="E3438" s="2"/>
      <c r="F3438" s="2" t="s">
        <v>284</v>
      </c>
      <c r="G3438" s="2" t="s">
        <v>4585</v>
      </c>
      <c r="H3438" s="2" t="s">
        <v>246</v>
      </c>
      <c r="I3438" s="139" t="s">
        <v>46</v>
      </c>
      <c r="J3438" s="139" t="s">
        <v>323</v>
      </c>
      <c r="K3438" s="139" t="s">
        <v>321</v>
      </c>
      <c r="L3438" s="139" t="s">
        <v>314</v>
      </c>
      <c r="M3438" s="140"/>
      <c r="N3438" s="141">
        <v>1.31</v>
      </c>
      <c r="O3438" s="142">
        <f t="shared" si="265"/>
        <v>410</v>
      </c>
      <c r="P3438" s="2">
        <v>205</v>
      </c>
      <c r="Q3438" s="2">
        <v>205</v>
      </c>
      <c r="R3438" s="143" t="e">
        <f t="shared" si="266"/>
        <v>#DIV/0!</v>
      </c>
      <c r="S3438" s="143" t="e">
        <f t="shared" si="267"/>
        <v>#DIV/0!</v>
      </c>
      <c r="T3438" s="144">
        <f>IF(P3438="nio",0,IF(P3438&gt;0,VLOOKUP(K3438,'3-Productie normen'!A:W,VLOOKUP(P3438,'3-Productie normen'!$B$37:$C$59,2,FALSE),FALSE)))/VLOOKUP(B3438,'2-Kosten per locatie'!$A$11:$C$31,3,FALSE)</f>
        <v>0</v>
      </c>
      <c r="U3438" s="144">
        <f t="shared" si="268"/>
        <v>0</v>
      </c>
      <c r="V3438" s="145" t="str">
        <f>VLOOKUP(K3438,'3-Productie normen'!A:AG,29,FALSE)</f>
        <v>S</v>
      </c>
      <c r="W3438" s="145"/>
      <c r="X3438" s="146"/>
      <c r="Y3438" s="147">
        <f t="shared" si="269"/>
        <v>537.1</v>
      </c>
    </row>
    <row r="3439" spans="1:25" s="148" customFormat="1" ht="13.9" customHeight="1">
      <c r="A3439" s="137">
        <v>4293</v>
      </c>
      <c r="B3439" s="138" t="s">
        <v>4206</v>
      </c>
      <c r="C3439" s="138" t="s">
        <v>4568</v>
      </c>
      <c r="D3439" s="138"/>
      <c r="E3439" s="2"/>
      <c r="F3439" s="2" t="s">
        <v>284</v>
      </c>
      <c r="G3439" s="2" t="s">
        <v>4586</v>
      </c>
      <c r="H3439" s="2" t="s">
        <v>246</v>
      </c>
      <c r="I3439" s="139" t="s">
        <v>46</v>
      </c>
      <c r="J3439" s="139" t="s">
        <v>323</v>
      </c>
      <c r="K3439" s="139" t="s">
        <v>321</v>
      </c>
      <c r="L3439" s="139" t="s">
        <v>314</v>
      </c>
      <c r="M3439" s="140"/>
      <c r="N3439" s="141">
        <v>1.31</v>
      </c>
      <c r="O3439" s="142">
        <f t="shared" si="265"/>
        <v>410</v>
      </c>
      <c r="P3439" s="2">
        <v>205</v>
      </c>
      <c r="Q3439" s="2">
        <v>205</v>
      </c>
      <c r="R3439" s="143" t="e">
        <f t="shared" si="266"/>
        <v>#DIV/0!</v>
      </c>
      <c r="S3439" s="143" t="e">
        <f t="shared" si="267"/>
        <v>#DIV/0!</v>
      </c>
      <c r="T3439" s="144">
        <f>IF(P3439="nio",0,IF(P3439&gt;0,VLOOKUP(K3439,'3-Productie normen'!A:W,VLOOKUP(P3439,'3-Productie normen'!$B$37:$C$59,2,FALSE),FALSE)))/VLOOKUP(B3439,'2-Kosten per locatie'!$A$11:$C$31,3,FALSE)</f>
        <v>0</v>
      </c>
      <c r="U3439" s="144">
        <f t="shared" si="268"/>
        <v>0</v>
      </c>
      <c r="V3439" s="145" t="str">
        <f>VLOOKUP(K3439,'3-Productie normen'!A:AG,29,FALSE)</f>
        <v>S</v>
      </c>
      <c r="W3439" s="145"/>
      <c r="X3439" s="146"/>
      <c r="Y3439" s="147">
        <f t="shared" si="269"/>
        <v>537.1</v>
      </c>
    </row>
    <row r="3440" spans="1:25" s="148" customFormat="1" ht="13.9" customHeight="1">
      <c r="A3440" s="137">
        <v>4294</v>
      </c>
      <c r="B3440" s="138" t="s">
        <v>4206</v>
      </c>
      <c r="C3440" s="138" t="s">
        <v>4568</v>
      </c>
      <c r="D3440" s="138"/>
      <c r="E3440" s="2"/>
      <c r="F3440" s="2" t="s">
        <v>284</v>
      </c>
      <c r="G3440" s="2" t="s">
        <v>4587</v>
      </c>
      <c r="H3440" s="2" t="s">
        <v>246</v>
      </c>
      <c r="I3440" s="139" t="s">
        <v>46</v>
      </c>
      <c r="J3440" s="139" t="s">
        <v>323</v>
      </c>
      <c r="K3440" s="139" t="s">
        <v>321</v>
      </c>
      <c r="L3440" s="139" t="s">
        <v>314</v>
      </c>
      <c r="M3440" s="140"/>
      <c r="N3440" s="141">
        <v>1.35</v>
      </c>
      <c r="O3440" s="142">
        <f t="shared" si="265"/>
        <v>410</v>
      </c>
      <c r="P3440" s="2">
        <v>205</v>
      </c>
      <c r="Q3440" s="2">
        <v>205</v>
      </c>
      <c r="R3440" s="143" t="e">
        <f t="shared" si="266"/>
        <v>#DIV/0!</v>
      </c>
      <c r="S3440" s="143" t="e">
        <f t="shared" si="267"/>
        <v>#DIV/0!</v>
      </c>
      <c r="T3440" s="144">
        <f>IF(P3440="nio",0,IF(P3440&gt;0,VLOOKUP(K3440,'3-Productie normen'!A:W,VLOOKUP(P3440,'3-Productie normen'!$B$37:$C$59,2,FALSE),FALSE)))/VLOOKUP(B3440,'2-Kosten per locatie'!$A$11:$C$31,3,FALSE)</f>
        <v>0</v>
      </c>
      <c r="U3440" s="144">
        <f t="shared" si="268"/>
        <v>0</v>
      </c>
      <c r="V3440" s="145" t="str">
        <f>VLOOKUP(K3440,'3-Productie normen'!A:AG,29,FALSE)</f>
        <v>S</v>
      </c>
      <c r="W3440" s="145"/>
      <c r="X3440" s="146"/>
      <c r="Y3440" s="147">
        <f t="shared" si="269"/>
        <v>553.5</v>
      </c>
    </row>
    <row r="3441" spans="1:25" s="148" customFormat="1" ht="13.9" customHeight="1">
      <c r="A3441" s="137">
        <v>4295</v>
      </c>
      <c r="B3441" s="138" t="s">
        <v>4206</v>
      </c>
      <c r="C3441" s="138" t="s">
        <v>4568</v>
      </c>
      <c r="D3441" s="138"/>
      <c r="E3441" s="2"/>
      <c r="F3441" s="2" t="s">
        <v>284</v>
      </c>
      <c r="G3441" s="2" t="s">
        <v>4588</v>
      </c>
      <c r="H3441" s="2" t="s">
        <v>246</v>
      </c>
      <c r="I3441" s="139" t="s">
        <v>46</v>
      </c>
      <c r="J3441" s="139" t="s">
        <v>320</v>
      </c>
      <c r="K3441" s="139" t="s">
        <v>321</v>
      </c>
      <c r="L3441" s="139" t="s">
        <v>314</v>
      </c>
      <c r="M3441" s="140"/>
      <c r="N3441" s="141">
        <v>4.68</v>
      </c>
      <c r="O3441" s="142">
        <f t="shared" si="265"/>
        <v>410</v>
      </c>
      <c r="P3441" s="2">
        <v>205</v>
      </c>
      <c r="Q3441" s="2">
        <v>205</v>
      </c>
      <c r="R3441" s="143" t="e">
        <f t="shared" si="266"/>
        <v>#DIV/0!</v>
      </c>
      <c r="S3441" s="143" t="e">
        <f t="shared" si="267"/>
        <v>#DIV/0!</v>
      </c>
      <c r="T3441" s="144">
        <f>IF(P3441="nio",0,IF(P3441&gt;0,VLOOKUP(K3441,'3-Productie normen'!A:W,VLOOKUP(P3441,'3-Productie normen'!$B$37:$C$59,2,FALSE),FALSE)))/VLOOKUP(B3441,'2-Kosten per locatie'!$A$11:$C$31,3,FALSE)</f>
        <v>0</v>
      </c>
      <c r="U3441" s="144">
        <f t="shared" si="268"/>
        <v>0</v>
      </c>
      <c r="V3441" s="145" t="str">
        <f>VLOOKUP(K3441,'3-Productie normen'!A:AG,29,FALSE)</f>
        <v>S</v>
      </c>
      <c r="W3441" s="145"/>
      <c r="X3441" s="146"/>
      <c r="Y3441" s="147">
        <f t="shared" si="269"/>
        <v>1918.8</v>
      </c>
    </row>
    <row r="3442" spans="1:25" s="148" customFormat="1" ht="13.9" customHeight="1">
      <c r="A3442" s="137">
        <v>4296</v>
      </c>
      <c r="B3442" s="138" t="s">
        <v>4206</v>
      </c>
      <c r="C3442" s="138" t="s">
        <v>4568</v>
      </c>
      <c r="D3442" s="138"/>
      <c r="E3442" s="2"/>
      <c r="F3442" s="2" t="s">
        <v>284</v>
      </c>
      <c r="G3442" s="2" t="s">
        <v>4589</v>
      </c>
      <c r="H3442" s="2" t="s">
        <v>246</v>
      </c>
      <c r="I3442" s="139" t="s">
        <v>46</v>
      </c>
      <c r="J3442" s="139" t="s">
        <v>323</v>
      </c>
      <c r="K3442" s="139" t="s">
        <v>321</v>
      </c>
      <c r="L3442" s="139" t="s">
        <v>314</v>
      </c>
      <c r="M3442" s="140"/>
      <c r="N3442" s="141">
        <v>1.28</v>
      </c>
      <c r="O3442" s="142">
        <f t="shared" si="265"/>
        <v>410</v>
      </c>
      <c r="P3442" s="2">
        <v>205</v>
      </c>
      <c r="Q3442" s="2">
        <v>205</v>
      </c>
      <c r="R3442" s="143" t="e">
        <f t="shared" si="266"/>
        <v>#DIV/0!</v>
      </c>
      <c r="S3442" s="143" t="e">
        <f t="shared" si="267"/>
        <v>#DIV/0!</v>
      </c>
      <c r="T3442" s="144">
        <f>IF(P3442="nio",0,IF(P3442&gt;0,VLOOKUP(K3442,'3-Productie normen'!A:W,VLOOKUP(P3442,'3-Productie normen'!$B$37:$C$59,2,FALSE),FALSE)))/VLOOKUP(B3442,'2-Kosten per locatie'!$A$11:$C$31,3,FALSE)</f>
        <v>0</v>
      </c>
      <c r="U3442" s="144">
        <f t="shared" si="268"/>
        <v>0</v>
      </c>
      <c r="V3442" s="145" t="str">
        <f>VLOOKUP(K3442,'3-Productie normen'!A:AG,29,FALSE)</f>
        <v>S</v>
      </c>
      <c r="W3442" s="145"/>
      <c r="X3442" s="146"/>
      <c r="Y3442" s="147">
        <f t="shared" si="269"/>
        <v>524.79999999999995</v>
      </c>
    </row>
    <row r="3443" spans="1:25" s="148" customFormat="1" ht="13.9" customHeight="1">
      <c r="A3443" s="137">
        <v>4297</v>
      </c>
      <c r="B3443" s="138" t="s">
        <v>4206</v>
      </c>
      <c r="C3443" s="138" t="s">
        <v>4568</v>
      </c>
      <c r="D3443" s="138"/>
      <c r="E3443" s="2"/>
      <c r="F3443" s="2" t="s">
        <v>284</v>
      </c>
      <c r="G3443" s="2" t="s">
        <v>4590</v>
      </c>
      <c r="H3443" s="2" t="s">
        <v>246</v>
      </c>
      <c r="I3443" s="139" t="s">
        <v>46</v>
      </c>
      <c r="J3443" s="139" t="s">
        <v>323</v>
      </c>
      <c r="K3443" s="139" t="s">
        <v>321</v>
      </c>
      <c r="L3443" s="139" t="s">
        <v>314</v>
      </c>
      <c r="M3443" s="140"/>
      <c r="N3443" s="141">
        <v>1.33</v>
      </c>
      <c r="O3443" s="142">
        <f t="shared" si="265"/>
        <v>410</v>
      </c>
      <c r="P3443" s="2">
        <v>205</v>
      </c>
      <c r="Q3443" s="2">
        <v>205</v>
      </c>
      <c r="R3443" s="143" t="e">
        <f t="shared" si="266"/>
        <v>#DIV/0!</v>
      </c>
      <c r="S3443" s="143" t="e">
        <f t="shared" si="267"/>
        <v>#DIV/0!</v>
      </c>
      <c r="T3443" s="144">
        <f>IF(P3443="nio",0,IF(P3443&gt;0,VLOOKUP(K3443,'3-Productie normen'!A:W,VLOOKUP(P3443,'3-Productie normen'!$B$37:$C$59,2,FALSE),FALSE)))/VLOOKUP(B3443,'2-Kosten per locatie'!$A$11:$C$31,3,FALSE)</f>
        <v>0</v>
      </c>
      <c r="U3443" s="144">
        <f t="shared" si="268"/>
        <v>0</v>
      </c>
      <c r="V3443" s="145" t="str">
        <f>VLOOKUP(K3443,'3-Productie normen'!A:AG,29,FALSE)</f>
        <v>S</v>
      </c>
      <c r="W3443" s="145"/>
      <c r="X3443" s="146"/>
      <c r="Y3443" s="147">
        <f t="shared" si="269"/>
        <v>545.30000000000007</v>
      </c>
    </row>
    <row r="3444" spans="1:25" s="148" customFormat="1" ht="13.9" customHeight="1">
      <c r="A3444" s="137">
        <v>4298</v>
      </c>
      <c r="B3444" s="138" t="s">
        <v>4206</v>
      </c>
      <c r="C3444" s="138" t="s">
        <v>4568</v>
      </c>
      <c r="D3444" s="138"/>
      <c r="E3444" s="2"/>
      <c r="F3444" s="2" t="s">
        <v>284</v>
      </c>
      <c r="G3444" s="2" t="s">
        <v>4591</v>
      </c>
      <c r="H3444" s="2" t="s">
        <v>4592</v>
      </c>
      <c r="I3444" s="139" t="s">
        <v>4593</v>
      </c>
      <c r="J3444" s="139" t="s">
        <v>4593</v>
      </c>
      <c r="K3444" s="139" t="s">
        <v>612</v>
      </c>
      <c r="L3444" s="139" t="s">
        <v>298</v>
      </c>
      <c r="M3444" s="140" t="s">
        <v>8160</v>
      </c>
      <c r="N3444" s="141">
        <v>80.7</v>
      </c>
      <c r="O3444" s="142">
        <f t="shared" ref="O3444:O3507" si="270">SUM(P3444:Q3444)</f>
        <v>205</v>
      </c>
      <c r="P3444" s="2">
        <v>205</v>
      </c>
      <c r="Q3444" s="2"/>
      <c r="R3444" s="143" t="e">
        <f t="shared" ref="R3444:R3507" si="271">IF(P3444="nio",0,IF(P3444&gt;0,P3444*N3444/T3444,0))</f>
        <v>#DIV/0!</v>
      </c>
      <c r="S3444" s="143">
        <f t="shared" ref="S3444:S3507" si="272">IF(Q3444&gt;0,Q3444*N3444/U3444,0)</f>
        <v>0</v>
      </c>
      <c r="T3444" s="144">
        <f>IF(P3444="nio",0,IF(P3444&gt;0,VLOOKUP(K3444,'3-Productie normen'!A:W,VLOOKUP(P3444,'3-Productie normen'!$B$37:$C$59,2,FALSE),FALSE)))/VLOOKUP(B3444,'2-Kosten per locatie'!$A$11:$C$31,3,FALSE)</f>
        <v>0</v>
      </c>
      <c r="U3444" s="144">
        <f t="shared" ref="U3444:U3507" si="273">IF(Q3444&gt;0,T3444*$U$8,0)</f>
        <v>0</v>
      </c>
      <c r="V3444" s="145" t="str">
        <f>VLOOKUP(K3444,'3-Productie normen'!A:AG,29,FALSE)</f>
        <v>L</v>
      </c>
      <c r="W3444" s="145"/>
      <c r="X3444" s="146"/>
      <c r="Y3444" s="147">
        <f t="shared" ref="Y3444:Y3507" si="274">O3444*N3444</f>
        <v>16543.5</v>
      </c>
    </row>
    <row r="3445" spans="1:25" s="148" customFormat="1" ht="13.9" customHeight="1">
      <c r="A3445" s="137">
        <v>4299</v>
      </c>
      <c r="B3445" s="138" t="s">
        <v>4206</v>
      </c>
      <c r="C3445" s="138" t="s">
        <v>4568</v>
      </c>
      <c r="D3445" s="138"/>
      <c r="E3445" s="2"/>
      <c r="F3445" s="2" t="s">
        <v>284</v>
      </c>
      <c r="G3445" s="2" t="s">
        <v>4594</v>
      </c>
      <c r="H3445" s="2" t="s">
        <v>246</v>
      </c>
      <c r="I3445" s="139" t="s">
        <v>46</v>
      </c>
      <c r="J3445" s="139" t="s">
        <v>320</v>
      </c>
      <c r="K3445" s="139" t="s">
        <v>321</v>
      </c>
      <c r="L3445" s="139" t="s">
        <v>314</v>
      </c>
      <c r="M3445" s="140"/>
      <c r="N3445" s="141">
        <v>7.09</v>
      </c>
      <c r="O3445" s="142">
        <f t="shared" si="270"/>
        <v>410</v>
      </c>
      <c r="P3445" s="2">
        <v>205</v>
      </c>
      <c r="Q3445" s="2">
        <v>205</v>
      </c>
      <c r="R3445" s="143" t="e">
        <f t="shared" si="271"/>
        <v>#DIV/0!</v>
      </c>
      <c r="S3445" s="143" t="e">
        <f t="shared" si="272"/>
        <v>#DIV/0!</v>
      </c>
      <c r="T3445" s="144">
        <f>IF(P3445="nio",0,IF(P3445&gt;0,VLOOKUP(K3445,'3-Productie normen'!A:W,VLOOKUP(P3445,'3-Productie normen'!$B$37:$C$59,2,FALSE),FALSE)))/VLOOKUP(B3445,'2-Kosten per locatie'!$A$11:$C$31,3,FALSE)</f>
        <v>0</v>
      </c>
      <c r="U3445" s="144">
        <f t="shared" si="273"/>
        <v>0</v>
      </c>
      <c r="V3445" s="145" t="str">
        <f>VLOOKUP(K3445,'3-Productie normen'!A:AG,29,FALSE)</f>
        <v>S</v>
      </c>
      <c r="W3445" s="145"/>
      <c r="X3445" s="146"/>
      <c r="Y3445" s="147">
        <f t="shared" si="274"/>
        <v>2906.9</v>
      </c>
    </row>
    <row r="3446" spans="1:25" s="148" customFormat="1" ht="13.9" customHeight="1">
      <c r="A3446" s="137">
        <v>4300</v>
      </c>
      <c r="B3446" s="138" t="s">
        <v>4206</v>
      </c>
      <c r="C3446" s="138" t="s">
        <v>4568</v>
      </c>
      <c r="D3446" s="138"/>
      <c r="E3446" s="2"/>
      <c r="F3446" s="2" t="s">
        <v>284</v>
      </c>
      <c r="G3446" s="2" t="s">
        <v>4595</v>
      </c>
      <c r="H3446" s="2" t="s">
        <v>246</v>
      </c>
      <c r="I3446" s="139" t="s">
        <v>46</v>
      </c>
      <c r="J3446" s="139" t="s">
        <v>323</v>
      </c>
      <c r="K3446" s="139" t="s">
        <v>321</v>
      </c>
      <c r="L3446" s="139" t="s">
        <v>314</v>
      </c>
      <c r="M3446" s="140"/>
      <c r="N3446" s="141">
        <v>1.32</v>
      </c>
      <c r="O3446" s="142">
        <f t="shared" si="270"/>
        <v>410</v>
      </c>
      <c r="P3446" s="2">
        <v>205</v>
      </c>
      <c r="Q3446" s="2">
        <v>205</v>
      </c>
      <c r="R3446" s="143" t="e">
        <f t="shared" si="271"/>
        <v>#DIV/0!</v>
      </c>
      <c r="S3446" s="143" t="e">
        <f t="shared" si="272"/>
        <v>#DIV/0!</v>
      </c>
      <c r="T3446" s="144">
        <f>IF(P3446="nio",0,IF(P3446&gt;0,VLOOKUP(K3446,'3-Productie normen'!A:W,VLOOKUP(P3446,'3-Productie normen'!$B$37:$C$59,2,FALSE),FALSE)))/VLOOKUP(B3446,'2-Kosten per locatie'!$A$11:$C$31,3,FALSE)</f>
        <v>0</v>
      </c>
      <c r="U3446" s="144">
        <f t="shared" si="273"/>
        <v>0</v>
      </c>
      <c r="V3446" s="145" t="str">
        <f>VLOOKUP(K3446,'3-Productie normen'!A:AG,29,FALSE)</f>
        <v>S</v>
      </c>
      <c r="W3446" s="145"/>
      <c r="X3446" s="146"/>
      <c r="Y3446" s="147">
        <f t="shared" si="274"/>
        <v>541.20000000000005</v>
      </c>
    </row>
    <row r="3447" spans="1:25" s="148" customFormat="1" ht="13.9" customHeight="1">
      <c r="A3447" s="137">
        <v>4301</v>
      </c>
      <c r="B3447" s="138" t="s">
        <v>4206</v>
      </c>
      <c r="C3447" s="138" t="s">
        <v>4568</v>
      </c>
      <c r="D3447" s="138"/>
      <c r="E3447" s="2"/>
      <c r="F3447" s="2" t="s">
        <v>284</v>
      </c>
      <c r="G3447" s="2" t="s">
        <v>4596</v>
      </c>
      <c r="H3447" s="2" t="s">
        <v>246</v>
      </c>
      <c r="I3447" s="139" t="s">
        <v>46</v>
      </c>
      <c r="J3447" s="139" t="s">
        <v>323</v>
      </c>
      <c r="K3447" s="139" t="s">
        <v>321</v>
      </c>
      <c r="L3447" s="139" t="s">
        <v>314</v>
      </c>
      <c r="M3447" s="140"/>
      <c r="N3447" s="141">
        <v>1.35</v>
      </c>
      <c r="O3447" s="142">
        <f t="shared" si="270"/>
        <v>410</v>
      </c>
      <c r="P3447" s="2">
        <v>205</v>
      </c>
      <c r="Q3447" s="2">
        <v>205</v>
      </c>
      <c r="R3447" s="143" t="e">
        <f t="shared" si="271"/>
        <v>#DIV/0!</v>
      </c>
      <c r="S3447" s="143" t="e">
        <f t="shared" si="272"/>
        <v>#DIV/0!</v>
      </c>
      <c r="T3447" s="144">
        <f>IF(P3447="nio",0,IF(P3447&gt;0,VLOOKUP(K3447,'3-Productie normen'!A:W,VLOOKUP(P3447,'3-Productie normen'!$B$37:$C$59,2,FALSE),FALSE)))/VLOOKUP(B3447,'2-Kosten per locatie'!$A$11:$C$31,3,FALSE)</f>
        <v>0</v>
      </c>
      <c r="U3447" s="144">
        <f t="shared" si="273"/>
        <v>0</v>
      </c>
      <c r="V3447" s="145" t="str">
        <f>VLOOKUP(K3447,'3-Productie normen'!A:AG,29,FALSE)</f>
        <v>S</v>
      </c>
      <c r="W3447" s="145"/>
      <c r="X3447" s="146"/>
      <c r="Y3447" s="147">
        <f t="shared" si="274"/>
        <v>553.5</v>
      </c>
    </row>
    <row r="3448" spans="1:25" s="148" customFormat="1" ht="13.9" customHeight="1">
      <c r="A3448" s="137">
        <v>4302</v>
      </c>
      <c r="B3448" s="138" t="s">
        <v>4206</v>
      </c>
      <c r="C3448" s="138" t="s">
        <v>4568</v>
      </c>
      <c r="D3448" s="138"/>
      <c r="E3448" s="2"/>
      <c r="F3448" s="2" t="s">
        <v>284</v>
      </c>
      <c r="G3448" s="2" t="s">
        <v>4597</v>
      </c>
      <c r="H3448" s="2" t="s">
        <v>246</v>
      </c>
      <c r="I3448" s="139" t="s">
        <v>46</v>
      </c>
      <c r="J3448" s="139" t="s">
        <v>320</v>
      </c>
      <c r="K3448" s="139" t="s">
        <v>321</v>
      </c>
      <c r="L3448" s="139" t="s">
        <v>314</v>
      </c>
      <c r="M3448" s="140"/>
      <c r="N3448" s="141">
        <v>1.66</v>
      </c>
      <c r="O3448" s="142">
        <f t="shared" si="270"/>
        <v>410</v>
      </c>
      <c r="P3448" s="2">
        <v>205</v>
      </c>
      <c r="Q3448" s="2">
        <v>205</v>
      </c>
      <c r="R3448" s="143" t="e">
        <f t="shared" si="271"/>
        <v>#DIV/0!</v>
      </c>
      <c r="S3448" s="143" t="e">
        <f t="shared" si="272"/>
        <v>#DIV/0!</v>
      </c>
      <c r="T3448" s="144">
        <f>IF(P3448="nio",0,IF(P3448&gt;0,VLOOKUP(K3448,'3-Productie normen'!A:W,VLOOKUP(P3448,'3-Productie normen'!$B$37:$C$59,2,FALSE),FALSE)))/VLOOKUP(B3448,'2-Kosten per locatie'!$A$11:$C$31,3,FALSE)</f>
        <v>0</v>
      </c>
      <c r="U3448" s="144">
        <f t="shared" si="273"/>
        <v>0</v>
      </c>
      <c r="V3448" s="145" t="str">
        <f>VLOOKUP(K3448,'3-Productie normen'!A:AG,29,FALSE)</f>
        <v>S</v>
      </c>
      <c r="W3448" s="145"/>
      <c r="X3448" s="146"/>
      <c r="Y3448" s="147">
        <f t="shared" si="274"/>
        <v>680.6</v>
      </c>
    </row>
    <row r="3449" spans="1:25" s="148" customFormat="1" ht="13.9" customHeight="1">
      <c r="A3449" s="137">
        <v>4303</v>
      </c>
      <c r="B3449" s="138" t="s">
        <v>4206</v>
      </c>
      <c r="C3449" s="138" t="s">
        <v>4568</v>
      </c>
      <c r="D3449" s="138"/>
      <c r="E3449" s="2"/>
      <c r="F3449" s="2" t="s">
        <v>284</v>
      </c>
      <c r="G3449" s="2" t="s">
        <v>4598</v>
      </c>
      <c r="H3449" s="2" t="s">
        <v>246</v>
      </c>
      <c r="I3449" s="139" t="s">
        <v>46</v>
      </c>
      <c r="J3449" s="139" t="s">
        <v>323</v>
      </c>
      <c r="K3449" s="139" t="s">
        <v>321</v>
      </c>
      <c r="L3449" s="139" t="s">
        <v>314</v>
      </c>
      <c r="M3449" s="140"/>
      <c r="N3449" s="141">
        <v>1.25</v>
      </c>
      <c r="O3449" s="142">
        <f t="shared" si="270"/>
        <v>410</v>
      </c>
      <c r="P3449" s="2">
        <v>205</v>
      </c>
      <c r="Q3449" s="2">
        <v>205</v>
      </c>
      <c r="R3449" s="143" t="e">
        <f t="shared" si="271"/>
        <v>#DIV/0!</v>
      </c>
      <c r="S3449" s="143" t="e">
        <f t="shared" si="272"/>
        <v>#DIV/0!</v>
      </c>
      <c r="T3449" s="144">
        <f>IF(P3449="nio",0,IF(P3449&gt;0,VLOOKUP(K3449,'3-Productie normen'!A:W,VLOOKUP(P3449,'3-Productie normen'!$B$37:$C$59,2,FALSE),FALSE)))/VLOOKUP(B3449,'2-Kosten per locatie'!$A$11:$C$31,3,FALSE)</f>
        <v>0</v>
      </c>
      <c r="U3449" s="144">
        <f t="shared" si="273"/>
        <v>0</v>
      </c>
      <c r="V3449" s="145" t="str">
        <f>VLOOKUP(K3449,'3-Productie normen'!A:AG,29,FALSE)</f>
        <v>S</v>
      </c>
      <c r="W3449" s="145"/>
      <c r="X3449" s="146"/>
      <c r="Y3449" s="147">
        <f t="shared" si="274"/>
        <v>512.5</v>
      </c>
    </row>
    <row r="3450" spans="1:25" s="148" customFormat="1" ht="13.9" customHeight="1">
      <c r="A3450" s="137">
        <v>4304</v>
      </c>
      <c r="B3450" s="138" t="s">
        <v>4206</v>
      </c>
      <c r="C3450" s="138" t="s">
        <v>4568</v>
      </c>
      <c r="D3450" s="138"/>
      <c r="E3450" s="2"/>
      <c r="F3450" s="2" t="s">
        <v>284</v>
      </c>
      <c r="G3450" s="2" t="s">
        <v>4599</v>
      </c>
      <c r="H3450" s="2" t="s">
        <v>246</v>
      </c>
      <c r="I3450" s="139" t="s">
        <v>46</v>
      </c>
      <c r="J3450" s="139" t="s">
        <v>320</v>
      </c>
      <c r="K3450" s="139" t="s">
        <v>321</v>
      </c>
      <c r="L3450" s="139" t="s">
        <v>314</v>
      </c>
      <c r="M3450" s="140"/>
      <c r="N3450" s="141">
        <v>1.66</v>
      </c>
      <c r="O3450" s="142">
        <f t="shared" si="270"/>
        <v>410</v>
      </c>
      <c r="P3450" s="2">
        <v>205</v>
      </c>
      <c r="Q3450" s="2">
        <v>205</v>
      </c>
      <c r="R3450" s="143" t="e">
        <f t="shared" si="271"/>
        <v>#DIV/0!</v>
      </c>
      <c r="S3450" s="143" t="e">
        <f t="shared" si="272"/>
        <v>#DIV/0!</v>
      </c>
      <c r="T3450" s="144">
        <f>IF(P3450="nio",0,IF(P3450&gt;0,VLOOKUP(K3450,'3-Productie normen'!A:W,VLOOKUP(P3450,'3-Productie normen'!$B$37:$C$59,2,FALSE),FALSE)))/VLOOKUP(B3450,'2-Kosten per locatie'!$A$11:$C$31,3,FALSE)</f>
        <v>0</v>
      </c>
      <c r="U3450" s="144">
        <f t="shared" si="273"/>
        <v>0</v>
      </c>
      <c r="V3450" s="145" t="str">
        <f>VLOOKUP(K3450,'3-Productie normen'!A:AG,29,FALSE)</f>
        <v>S</v>
      </c>
      <c r="W3450" s="145"/>
      <c r="X3450" s="146"/>
      <c r="Y3450" s="147">
        <f t="shared" si="274"/>
        <v>680.6</v>
      </c>
    </row>
    <row r="3451" spans="1:25" s="148" customFormat="1" ht="13.9" customHeight="1">
      <c r="A3451" s="137">
        <v>4305</v>
      </c>
      <c r="B3451" s="138" t="s">
        <v>4206</v>
      </c>
      <c r="C3451" s="138" t="s">
        <v>4568</v>
      </c>
      <c r="D3451" s="138"/>
      <c r="E3451" s="2"/>
      <c r="F3451" s="2" t="s">
        <v>284</v>
      </c>
      <c r="G3451" s="2" t="s">
        <v>4600</v>
      </c>
      <c r="H3451" s="2" t="s">
        <v>246</v>
      </c>
      <c r="I3451" s="139" t="s">
        <v>46</v>
      </c>
      <c r="J3451" s="139" t="s">
        <v>323</v>
      </c>
      <c r="K3451" s="139" t="s">
        <v>321</v>
      </c>
      <c r="L3451" s="139" t="s">
        <v>314</v>
      </c>
      <c r="M3451" s="140"/>
      <c r="N3451" s="141">
        <v>1.25</v>
      </c>
      <c r="O3451" s="142">
        <f t="shared" si="270"/>
        <v>410</v>
      </c>
      <c r="P3451" s="2">
        <v>205</v>
      </c>
      <c r="Q3451" s="2">
        <v>205</v>
      </c>
      <c r="R3451" s="143" t="e">
        <f t="shared" si="271"/>
        <v>#DIV/0!</v>
      </c>
      <c r="S3451" s="143" t="e">
        <f t="shared" si="272"/>
        <v>#DIV/0!</v>
      </c>
      <c r="T3451" s="144">
        <f>IF(P3451="nio",0,IF(P3451&gt;0,VLOOKUP(K3451,'3-Productie normen'!A:W,VLOOKUP(P3451,'3-Productie normen'!$B$37:$C$59,2,FALSE),FALSE)))/VLOOKUP(B3451,'2-Kosten per locatie'!$A$11:$C$31,3,FALSE)</f>
        <v>0</v>
      </c>
      <c r="U3451" s="144">
        <f t="shared" si="273"/>
        <v>0</v>
      </c>
      <c r="V3451" s="145" t="str">
        <f>VLOOKUP(K3451,'3-Productie normen'!A:AG,29,FALSE)</f>
        <v>S</v>
      </c>
      <c r="W3451" s="145"/>
      <c r="X3451" s="146"/>
      <c r="Y3451" s="147">
        <f t="shared" si="274"/>
        <v>512.5</v>
      </c>
    </row>
    <row r="3452" spans="1:25" s="148" customFormat="1" ht="13.9" customHeight="1">
      <c r="A3452" s="137">
        <v>4306</v>
      </c>
      <c r="B3452" s="138" t="s">
        <v>4206</v>
      </c>
      <c r="C3452" s="138" t="s">
        <v>4568</v>
      </c>
      <c r="D3452" s="138"/>
      <c r="E3452" s="2"/>
      <c r="F3452" s="2" t="s">
        <v>284</v>
      </c>
      <c r="G3452" s="2" t="s">
        <v>4601</v>
      </c>
      <c r="H3452" s="2" t="s">
        <v>246</v>
      </c>
      <c r="I3452" s="139" t="s">
        <v>46</v>
      </c>
      <c r="J3452" s="139" t="s">
        <v>320</v>
      </c>
      <c r="K3452" s="139" t="s">
        <v>321</v>
      </c>
      <c r="L3452" s="139" t="s">
        <v>314</v>
      </c>
      <c r="M3452" s="140"/>
      <c r="N3452" s="141">
        <v>7.07</v>
      </c>
      <c r="O3452" s="142">
        <f t="shared" si="270"/>
        <v>410</v>
      </c>
      <c r="P3452" s="2">
        <v>205</v>
      </c>
      <c r="Q3452" s="2">
        <v>205</v>
      </c>
      <c r="R3452" s="143" t="e">
        <f t="shared" si="271"/>
        <v>#DIV/0!</v>
      </c>
      <c r="S3452" s="143" t="e">
        <f t="shared" si="272"/>
        <v>#DIV/0!</v>
      </c>
      <c r="T3452" s="144">
        <f>IF(P3452="nio",0,IF(P3452&gt;0,VLOOKUP(K3452,'3-Productie normen'!A:W,VLOOKUP(P3452,'3-Productie normen'!$B$37:$C$59,2,FALSE),FALSE)))/VLOOKUP(B3452,'2-Kosten per locatie'!$A$11:$C$31,3,FALSE)</f>
        <v>0</v>
      </c>
      <c r="U3452" s="144">
        <f t="shared" si="273"/>
        <v>0</v>
      </c>
      <c r="V3452" s="145" t="str">
        <f>VLOOKUP(K3452,'3-Productie normen'!A:AG,29,FALSE)</f>
        <v>S</v>
      </c>
      <c r="W3452" s="145"/>
      <c r="X3452" s="146"/>
      <c r="Y3452" s="147">
        <f t="shared" si="274"/>
        <v>2898.7000000000003</v>
      </c>
    </row>
    <row r="3453" spans="1:25" s="148" customFormat="1" ht="13.9" customHeight="1">
      <c r="A3453" s="137">
        <v>4307</v>
      </c>
      <c r="B3453" s="138" t="s">
        <v>4206</v>
      </c>
      <c r="C3453" s="138" t="s">
        <v>4568</v>
      </c>
      <c r="D3453" s="138"/>
      <c r="E3453" s="2"/>
      <c r="F3453" s="2" t="s">
        <v>284</v>
      </c>
      <c r="G3453" s="2" t="s">
        <v>4602</v>
      </c>
      <c r="H3453" s="2" t="s">
        <v>246</v>
      </c>
      <c r="I3453" s="139" t="s">
        <v>46</v>
      </c>
      <c r="J3453" s="139" t="s">
        <v>323</v>
      </c>
      <c r="K3453" s="139" t="s">
        <v>321</v>
      </c>
      <c r="L3453" s="139" t="s">
        <v>314</v>
      </c>
      <c r="M3453" s="140"/>
      <c r="N3453" s="141">
        <v>1.34</v>
      </c>
      <c r="O3453" s="142">
        <f t="shared" si="270"/>
        <v>410</v>
      </c>
      <c r="P3453" s="2">
        <v>205</v>
      </c>
      <c r="Q3453" s="2">
        <v>205</v>
      </c>
      <c r="R3453" s="143" t="e">
        <f t="shared" si="271"/>
        <v>#DIV/0!</v>
      </c>
      <c r="S3453" s="143" t="e">
        <f t="shared" si="272"/>
        <v>#DIV/0!</v>
      </c>
      <c r="T3453" s="144">
        <f>IF(P3453="nio",0,IF(P3453&gt;0,VLOOKUP(K3453,'3-Productie normen'!A:W,VLOOKUP(P3453,'3-Productie normen'!$B$37:$C$59,2,FALSE),FALSE)))/VLOOKUP(B3453,'2-Kosten per locatie'!$A$11:$C$31,3,FALSE)</f>
        <v>0</v>
      </c>
      <c r="U3453" s="144">
        <f t="shared" si="273"/>
        <v>0</v>
      </c>
      <c r="V3453" s="145" t="str">
        <f>VLOOKUP(K3453,'3-Productie normen'!A:AG,29,FALSE)</f>
        <v>S</v>
      </c>
      <c r="W3453" s="145"/>
      <c r="X3453" s="146"/>
      <c r="Y3453" s="147">
        <f t="shared" si="274"/>
        <v>549.4</v>
      </c>
    </row>
    <row r="3454" spans="1:25" s="148" customFormat="1" ht="13.9" customHeight="1">
      <c r="A3454" s="137">
        <v>4308</v>
      </c>
      <c r="B3454" s="138" t="s">
        <v>4206</v>
      </c>
      <c r="C3454" s="138" t="s">
        <v>4568</v>
      </c>
      <c r="D3454" s="138"/>
      <c r="E3454" s="2"/>
      <c r="F3454" s="2" t="s">
        <v>284</v>
      </c>
      <c r="G3454" s="2" t="s">
        <v>4603</v>
      </c>
      <c r="H3454" s="2" t="s">
        <v>246</v>
      </c>
      <c r="I3454" s="139" t="s">
        <v>46</v>
      </c>
      <c r="J3454" s="139" t="s">
        <v>323</v>
      </c>
      <c r="K3454" s="139" t="s">
        <v>321</v>
      </c>
      <c r="L3454" s="139" t="s">
        <v>314</v>
      </c>
      <c r="M3454" s="140"/>
      <c r="N3454" s="141">
        <v>1.31</v>
      </c>
      <c r="O3454" s="142">
        <f t="shared" si="270"/>
        <v>410</v>
      </c>
      <c r="P3454" s="2">
        <v>205</v>
      </c>
      <c r="Q3454" s="2">
        <v>205</v>
      </c>
      <c r="R3454" s="143" t="e">
        <f t="shared" si="271"/>
        <v>#DIV/0!</v>
      </c>
      <c r="S3454" s="143" t="e">
        <f t="shared" si="272"/>
        <v>#DIV/0!</v>
      </c>
      <c r="T3454" s="144">
        <f>IF(P3454="nio",0,IF(P3454&gt;0,VLOOKUP(K3454,'3-Productie normen'!A:W,VLOOKUP(P3454,'3-Productie normen'!$B$37:$C$59,2,FALSE),FALSE)))/VLOOKUP(B3454,'2-Kosten per locatie'!$A$11:$C$31,3,FALSE)</f>
        <v>0</v>
      </c>
      <c r="U3454" s="144">
        <f t="shared" si="273"/>
        <v>0</v>
      </c>
      <c r="V3454" s="145" t="str">
        <f>VLOOKUP(K3454,'3-Productie normen'!A:AG,29,FALSE)</f>
        <v>S</v>
      </c>
      <c r="W3454" s="145"/>
      <c r="X3454" s="146"/>
      <c r="Y3454" s="147">
        <f t="shared" si="274"/>
        <v>537.1</v>
      </c>
    </row>
    <row r="3455" spans="1:25" s="148" customFormat="1" ht="13.9" customHeight="1">
      <c r="A3455" s="137">
        <v>4309</v>
      </c>
      <c r="B3455" s="138" t="s">
        <v>4206</v>
      </c>
      <c r="C3455" s="138" t="s">
        <v>4568</v>
      </c>
      <c r="D3455" s="138"/>
      <c r="E3455" s="2"/>
      <c r="F3455" s="2" t="s">
        <v>284</v>
      </c>
      <c r="G3455" s="2" t="s">
        <v>4604</v>
      </c>
      <c r="H3455" s="2" t="s">
        <v>4605</v>
      </c>
      <c r="I3455" s="139" t="s">
        <v>350</v>
      </c>
      <c r="J3455" s="139" t="s">
        <v>1346</v>
      </c>
      <c r="K3455" s="139" t="s">
        <v>619</v>
      </c>
      <c r="L3455" s="139" t="s">
        <v>314</v>
      </c>
      <c r="M3455" s="140"/>
      <c r="N3455" s="141">
        <v>252.47</v>
      </c>
      <c r="O3455" s="142">
        <f t="shared" si="270"/>
        <v>205</v>
      </c>
      <c r="P3455" s="2">
        <v>205</v>
      </c>
      <c r="Q3455" s="2"/>
      <c r="R3455" s="143" t="e">
        <f t="shared" si="271"/>
        <v>#DIV/0!</v>
      </c>
      <c r="S3455" s="143">
        <f t="shared" si="272"/>
        <v>0</v>
      </c>
      <c r="T3455" s="144">
        <f>IF(P3455="nio",0,IF(P3455&gt;0,VLOOKUP(K3455,'3-Productie normen'!A:W,VLOOKUP(P3455,'3-Productie normen'!$B$37:$C$59,2,FALSE),FALSE)))/VLOOKUP(B3455,'2-Kosten per locatie'!$A$11:$C$31,3,FALSE)</f>
        <v>0</v>
      </c>
      <c r="U3455" s="144">
        <f t="shared" si="273"/>
        <v>0</v>
      </c>
      <c r="V3455" s="145" t="str">
        <f>VLOOKUP(K3455,'3-Productie normen'!A:AG,29,FALSE)</f>
        <v>L</v>
      </c>
      <c r="W3455" s="145"/>
      <c r="X3455" s="146"/>
      <c r="Y3455" s="147">
        <f t="shared" si="274"/>
        <v>51756.35</v>
      </c>
    </row>
    <row r="3456" spans="1:25" s="148" customFormat="1" ht="13.9" customHeight="1">
      <c r="A3456" s="137">
        <v>4310</v>
      </c>
      <c r="B3456" s="138" t="s">
        <v>4206</v>
      </c>
      <c r="C3456" s="138" t="s">
        <v>4568</v>
      </c>
      <c r="D3456" s="138"/>
      <c r="E3456" s="2"/>
      <c r="F3456" s="2" t="s">
        <v>284</v>
      </c>
      <c r="G3456" s="2" t="s">
        <v>4606</v>
      </c>
      <c r="H3456" s="2" t="s">
        <v>246</v>
      </c>
      <c r="I3456" s="139" t="s">
        <v>267</v>
      </c>
      <c r="J3456" s="139" t="s">
        <v>267</v>
      </c>
      <c r="K3456" s="139" t="s">
        <v>267</v>
      </c>
      <c r="L3456" s="139" t="s">
        <v>314</v>
      </c>
      <c r="M3456" s="140"/>
      <c r="N3456" s="141">
        <v>12.62</v>
      </c>
      <c r="O3456" s="142">
        <f t="shared" si="270"/>
        <v>2</v>
      </c>
      <c r="P3456" s="2">
        <v>2</v>
      </c>
      <c r="Q3456" s="2"/>
      <c r="R3456" s="143" t="e">
        <f t="shared" si="271"/>
        <v>#DIV/0!</v>
      </c>
      <c r="S3456" s="143">
        <f t="shared" si="272"/>
        <v>0</v>
      </c>
      <c r="T3456" s="144">
        <f>IF(P3456="nio",0,IF(P3456&gt;0,VLOOKUP(K3456,'3-Productie normen'!A:W,VLOOKUP(P3456,'3-Productie normen'!$B$37:$C$59,2,FALSE),FALSE)))/VLOOKUP(B3456,'2-Kosten per locatie'!$A$11:$C$31,3,FALSE)</f>
        <v>0</v>
      </c>
      <c r="U3456" s="144">
        <f t="shared" si="273"/>
        <v>0</v>
      </c>
      <c r="V3456" s="145" t="str">
        <f>VLOOKUP(K3456,'3-Productie normen'!A:AG,29,FALSE)</f>
        <v>V</v>
      </c>
      <c r="W3456" s="145"/>
      <c r="X3456" s="146"/>
      <c r="Y3456" s="147">
        <f t="shared" si="274"/>
        <v>25.24</v>
      </c>
    </row>
    <row r="3457" spans="1:25" s="148" customFormat="1" ht="13.9" customHeight="1">
      <c r="A3457" s="137">
        <v>4311</v>
      </c>
      <c r="B3457" s="138" t="s">
        <v>4206</v>
      </c>
      <c r="C3457" s="138" t="s">
        <v>4568</v>
      </c>
      <c r="D3457" s="138"/>
      <c r="E3457" s="2"/>
      <c r="F3457" s="2" t="s">
        <v>284</v>
      </c>
      <c r="G3457" s="2" t="s">
        <v>4607</v>
      </c>
      <c r="H3457" s="2" t="s">
        <v>4608</v>
      </c>
      <c r="I3457" s="139" t="s">
        <v>350</v>
      </c>
      <c r="J3457" s="139" t="s">
        <v>351</v>
      </c>
      <c r="K3457" s="139" t="s">
        <v>612</v>
      </c>
      <c r="L3457" s="139" t="s">
        <v>298</v>
      </c>
      <c r="M3457" s="140" t="s">
        <v>8160</v>
      </c>
      <c r="N3457" s="141">
        <v>55.26</v>
      </c>
      <c r="O3457" s="142">
        <f t="shared" si="270"/>
        <v>205</v>
      </c>
      <c r="P3457" s="2">
        <v>205</v>
      </c>
      <c r="Q3457" s="2"/>
      <c r="R3457" s="143" t="e">
        <f t="shared" si="271"/>
        <v>#DIV/0!</v>
      </c>
      <c r="S3457" s="143">
        <f t="shared" si="272"/>
        <v>0</v>
      </c>
      <c r="T3457" s="144">
        <f>IF(P3457="nio",0,IF(P3457&gt;0,VLOOKUP(K3457,'3-Productie normen'!A:W,VLOOKUP(P3457,'3-Productie normen'!$B$37:$C$59,2,FALSE),FALSE)))/VLOOKUP(B3457,'2-Kosten per locatie'!$A$11:$C$31,3,FALSE)</f>
        <v>0</v>
      </c>
      <c r="U3457" s="144">
        <f t="shared" si="273"/>
        <v>0</v>
      </c>
      <c r="V3457" s="145" t="str">
        <f>VLOOKUP(K3457,'3-Productie normen'!A:AG,29,FALSE)</f>
        <v>L</v>
      </c>
      <c r="W3457" s="145"/>
      <c r="X3457" s="146"/>
      <c r="Y3457" s="147">
        <f t="shared" si="274"/>
        <v>11328.3</v>
      </c>
    </row>
    <row r="3458" spans="1:25" s="148" customFormat="1" ht="13.9" customHeight="1">
      <c r="A3458" s="137">
        <v>4312</v>
      </c>
      <c r="B3458" s="138" t="s">
        <v>4206</v>
      </c>
      <c r="C3458" s="138" t="s">
        <v>4568</v>
      </c>
      <c r="D3458" s="138"/>
      <c r="E3458" s="2"/>
      <c r="F3458" s="2" t="s">
        <v>284</v>
      </c>
      <c r="G3458" s="2" t="s">
        <v>4609</v>
      </c>
      <c r="H3458" s="2" t="s">
        <v>4610</v>
      </c>
      <c r="I3458" s="139" t="s">
        <v>350</v>
      </c>
      <c r="J3458" s="139" t="s">
        <v>1346</v>
      </c>
      <c r="K3458" s="139" t="s">
        <v>619</v>
      </c>
      <c r="L3458" s="139" t="s">
        <v>314</v>
      </c>
      <c r="M3458" s="140"/>
      <c r="N3458" s="141">
        <v>125.8</v>
      </c>
      <c r="O3458" s="142">
        <f t="shared" si="270"/>
        <v>205</v>
      </c>
      <c r="P3458" s="2">
        <v>205</v>
      </c>
      <c r="Q3458" s="2"/>
      <c r="R3458" s="143" t="e">
        <f t="shared" si="271"/>
        <v>#DIV/0!</v>
      </c>
      <c r="S3458" s="143">
        <f t="shared" si="272"/>
        <v>0</v>
      </c>
      <c r="T3458" s="144">
        <f>IF(P3458="nio",0,IF(P3458&gt;0,VLOOKUP(K3458,'3-Productie normen'!A:W,VLOOKUP(P3458,'3-Productie normen'!$B$37:$C$59,2,FALSE),FALSE)))/VLOOKUP(B3458,'2-Kosten per locatie'!$A$11:$C$31,3,FALSE)</f>
        <v>0</v>
      </c>
      <c r="U3458" s="144">
        <f t="shared" si="273"/>
        <v>0</v>
      </c>
      <c r="V3458" s="145" t="str">
        <f>VLOOKUP(K3458,'3-Productie normen'!A:AG,29,FALSE)</f>
        <v>L</v>
      </c>
      <c r="W3458" s="145"/>
      <c r="X3458" s="146"/>
      <c r="Y3458" s="147">
        <f t="shared" si="274"/>
        <v>25789</v>
      </c>
    </row>
    <row r="3459" spans="1:25" s="148" customFormat="1" ht="13.9" customHeight="1">
      <c r="A3459" s="137">
        <v>4313</v>
      </c>
      <c r="B3459" s="138" t="s">
        <v>4206</v>
      </c>
      <c r="C3459" s="138" t="s">
        <v>4568</v>
      </c>
      <c r="D3459" s="138"/>
      <c r="E3459" s="2"/>
      <c r="F3459" s="2" t="s">
        <v>284</v>
      </c>
      <c r="G3459" s="2" t="s">
        <v>4611</v>
      </c>
      <c r="H3459" s="2" t="s">
        <v>4612</v>
      </c>
      <c r="I3459" s="139" t="s">
        <v>350</v>
      </c>
      <c r="J3459" s="139" t="s">
        <v>351</v>
      </c>
      <c r="K3459" s="139" t="s">
        <v>612</v>
      </c>
      <c r="L3459" s="139" t="s">
        <v>298</v>
      </c>
      <c r="M3459" s="140" t="s">
        <v>8160</v>
      </c>
      <c r="N3459" s="141">
        <v>53.52</v>
      </c>
      <c r="O3459" s="142">
        <f t="shared" si="270"/>
        <v>205</v>
      </c>
      <c r="P3459" s="2">
        <v>205</v>
      </c>
      <c r="Q3459" s="2"/>
      <c r="R3459" s="143" t="e">
        <f t="shared" si="271"/>
        <v>#DIV/0!</v>
      </c>
      <c r="S3459" s="143">
        <f t="shared" si="272"/>
        <v>0</v>
      </c>
      <c r="T3459" s="144">
        <f>IF(P3459="nio",0,IF(P3459&gt;0,VLOOKUP(K3459,'3-Productie normen'!A:W,VLOOKUP(P3459,'3-Productie normen'!$B$37:$C$59,2,FALSE),FALSE)))/VLOOKUP(B3459,'2-Kosten per locatie'!$A$11:$C$31,3,FALSE)</f>
        <v>0</v>
      </c>
      <c r="U3459" s="144">
        <f t="shared" si="273"/>
        <v>0</v>
      </c>
      <c r="V3459" s="145" t="str">
        <f>VLOOKUP(K3459,'3-Productie normen'!A:AG,29,FALSE)</f>
        <v>L</v>
      </c>
      <c r="W3459" s="145"/>
      <c r="X3459" s="146"/>
      <c r="Y3459" s="147">
        <f t="shared" si="274"/>
        <v>10971.6</v>
      </c>
    </row>
    <row r="3460" spans="1:25" s="148" customFormat="1" ht="13.9" customHeight="1">
      <c r="A3460" s="137">
        <v>4314</v>
      </c>
      <c r="B3460" s="138" t="s">
        <v>4206</v>
      </c>
      <c r="C3460" s="138" t="s">
        <v>4568</v>
      </c>
      <c r="D3460" s="138"/>
      <c r="E3460" s="2"/>
      <c r="F3460" s="2" t="s">
        <v>284</v>
      </c>
      <c r="G3460" s="2" t="s">
        <v>4613</v>
      </c>
      <c r="H3460" s="2" t="s">
        <v>4614</v>
      </c>
      <c r="I3460" s="139" t="s">
        <v>350</v>
      </c>
      <c r="J3460" s="139" t="s">
        <v>351</v>
      </c>
      <c r="K3460" s="139" t="s">
        <v>612</v>
      </c>
      <c r="L3460" s="139" t="s">
        <v>298</v>
      </c>
      <c r="M3460" s="140" t="s">
        <v>8160</v>
      </c>
      <c r="N3460" s="141">
        <v>67.89</v>
      </c>
      <c r="O3460" s="142">
        <f t="shared" si="270"/>
        <v>205</v>
      </c>
      <c r="P3460" s="2">
        <v>205</v>
      </c>
      <c r="Q3460" s="2"/>
      <c r="R3460" s="143" t="e">
        <f t="shared" si="271"/>
        <v>#DIV/0!</v>
      </c>
      <c r="S3460" s="143">
        <f t="shared" si="272"/>
        <v>0</v>
      </c>
      <c r="T3460" s="144">
        <f>IF(P3460="nio",0,IF(P3460&gt;0,VLOOKUP(K3460,'3-Productie normen'!A:W,VLOOKUP(P3460,'3-Productie normen'!$B$37:$C$59,2,FALSE),FALSE)))/VLOOKUP(B3460,'2-Kosten per locatie'!$A$11:$C$31,3,FALSE)</f>
        <v>0</v>
      </c>
      <c r="U3460" s="144">
        <f t="shared" si="273"/>
        <v>0</v>
      </c>
      <c r="V3460" s="145" t="str">
        <f>VLOOKUP(K3460,'3-Productie normen'!A:AG,29,FALSE)</f>
        <v>L</v>
      </c>
      <c r="W3460" s="145"/>
      <c r="X3460" s="146"/>
      <c r="Y3460" s="147">
        <f t="shared" si="274"/>
        <v>13917.45</v>
      </c>
    </row>
    <row r="3461" spans="1:25" s="148" customFormat="1" ht="13.9" customHeight="1">
      <c r="A3461" s="137">
        <v>4315</v>
      </c>
      <c r="B3461" s="138" t="s">
        <v>4206</v>
      </c>
      <c r="C3461" s="138" t="s">
        <v>4568</v>
      </c>
      <c r="D3461" s="138"/>
      <c r="E3461" s="2"/>
      <c r="F3461" s="2" t="s">
        <v>284</v>
      </c>
      <c r="G3461" s="2" t="s">
        <v>4615</v>
      </c>
      <c r="H3461" s="2" t="s">
        <v>4616</v>
      </c>
      <c r="I3461" s="139" t="s">
        <v>350</v>
      </c>
      <c r="J3461" s="139" t="s">
        <v>1346</v>
      </c>
      <c r="K3461" s="139" t="s">
        <v>619</v>
      </c>
      <c r="L3461" s="139" t="s">
        <v>298</v>
      </c>
      <c r="M3461" s="140" t="s">
        <v>8160</v>
      </c>
      <c r="N3461" s="141">
        <v>94.09</v>
      </c>
      <c r="O3461" s="142">
        <f t="shared" si="270"/>
        <v>205</v>
      </c>
      <c r="P3461" s="2">
        <v>205</v>
      </c>
      <c r="Q3461" s="2"/>
      <c r="R3461" s="143" t="e">
        <f t="shared" si="271"/>
        <v>#DIV/0!</v>
      </c>
      <c r="S3461" s="143">
        <f t="shared" si="272"/>
        <v>0</v>
      </c>
      <c r="T3461" s="144">
        <f>IF(P3461="nio",0,IF(P3461&gt;0,VLOOKUP(K3461,'3-Productie normen'!A:W,VLOOKUP(P3461,'3-Productie normen'!$B$37:$C$59,2,FALSE),FALSE)))/VLOOKUP(B3461,'2-Kosten per locatie'!$A$11:$C$31,3,FALSE)</f>
        <v>0</v>
      </c>
      <c r="U3461" s="144">
        <f t="shared" si="273"/>
        <v>0</v>
      </c>
      <c r="V3461" s="145" t="str">
        <f>VLOOKUP(K3461,'3-Productie normen'!A:AG,29,FALSE)</f>
        <v>L</v>
      </c>
      <c r="W3461" s="145"/>
      <c r="X3461" s="146"/>
      <c r="Y3461" s="147">
        <f t="shared" si="274"/>
        <v>19288.45</v>
      </c>
    </row>
    <row r="3462" spans="1:25" s="148" customFormat="1" ht="13.9" customHeight="1">
      <c r="A3462" s="137">
        <v>4316</v>
      </c>
      <c r="B3462" s="138" t="s">
        <v>4206</v>
      </c>
      <c r="C3462" s="138" t="s">
        <v>4568</v>
      </c>
      <c r="D3462" s="138"/>
      <c r="E3462" s="2"/>
      <c r="F3462" s="2" t="s">
        <v>284</v>
      </c>
      <c r="G3462" s="2" t="s">
        <v>4615</v>
      </c>
      <c r="H3462" s="2" t="s">
        <v>3475</v>
      </c>
      <c r="I3462" s="139" t="s">
        <v>350</v>
      </c>
      <c r="J3462" s="139" t="s">
        <v>1346</v>
      </c>
      <c r="K3462" s="139" t="s">
        <v>619</v>
      </c>
      <c r="L3462" s="139" t="s">
        <v>314</v>
      </c>
      <c r="M3462" s="140"/>
      <c r="N3462" s="141">
        <v>445.63</v>
      </c>
      <c r="O3462" s="142">
        <f t="shared" si="270"/>
        <v>205</v>
      </c>
      <c r="P3462" s="2">
        <v>205</v>
      </c>
      <c r="Q3462" s="2"/>
      <c r="R3462" s="143" t="e">
        <f t="shared" si="271"/>
        <v>#DIV/0!</v>
      </c>
      <c r="S3462" s="143">
        <f t="shared" si="272"/>
        <v>0</v>
      </c>
      <c r="T3462" s="144">
        <f>IF(P3462="nio",0,IF(P3462&gt;0,VLOOKUP(K3462,'3-Productie normen'!A:W,VLOOKUP(P3462,'3-Productie normen'!$B$37:$C$59,2,FALSE),FALSE)))/VLOOKUP(B3462,'2-Kosten per locatie'!$A$11:$C$31,3,FALSE)</f>
        <v>0</v>
      </c>
      <c r="U3462" s="144">
        <f t="shared" si="273"/>
        <v>0</v>
      </c>
      <c r="V3462" s="145" t="str">
        <f>VLOOKUP(K3462,'3-Productie normen'!A:AG,29,FALSE)</f>
        <v>L</v>
      </c>
      <c r="W3462" s="145"/>
      <c r="X3462" s="146"/>
      <c r="Y3462" s="147">
        <f t="shared" si="274"/>
        <v>91354.15</v>
      </c>
    </row>
    <row r="3463" spans="1:25" s="148" customFormat="1" ht="13.9" customHeight="1">
      <c r="A3463" s="137">
        <v>4317</v>
      </c>
      <c r="B3463" s="138" t="s">
        <v>4206</v>
      </c>
      <c r="C3463" s="138" t="s">
        <v>4568</v>
      </c>
      <c r="D3463" s="138"/>
      <c r="E3463" s="2"/>
      <c r="F3463" s="2" t="s">
        <v>284</v>
      </c>
      <c r="G3463" s="2" t="s">
        <v>4617</v>
      </c>
      <c r="H3463" s="2" t="s">
        <v>4618</v>
      </c>
      <c r="I3463" s="139" t="s">
        <v>350</v>
      </c>
      <c r="J3463" s="139" t="s">
        <v>351</v>
      </c>
      <c r="K3463" s="139" t="s">
        <v>612</v>
      </c>
      <c r="L3463" s="139" t="s">
        <v>298</v>
      </c>
      <c r="M3463" s="140" t="s">
        <v>8160</v>
      </c>
      <c r="N3463" s="141">
        <v>25.22</v>
      </c>
      <c r="O3463" s="142">
        <f t="shared" si="270"/>
        <v>205</v>
      </c>
      <c r="P3463" s="2">
        <v>205</v>
      </c>
      <c r="Q3463" s="2"/>
      <c r="R3463" s="143" t="e">
        <f t="shared" si="271"/>
        <v>#DIV/0!</v>
      </c>
      <c r="S3463" s="143">
        <f t="shared" si="272"/>
        <v>0</v>
      </c>
      <c r="T3463" s="144">
        <f>IF(P3463="nio",0,IF(P3463&gt;0,VLOOKUP(K3463,'3-Productie normen'!A:W,VLOOKUP(P3463,'3-Productie normen'!$B$37:$C$59,2,FALSE),FALSE)))/VLOOKUP(B3463,'2-Kosten per locatie'!$A$11:$C$31,3,FALSE)</f>
        <v>0</v>
      </c>
      <c r="U3463" s="144">
        <f t="shared" si="273"/>
        <v>0</v>
      </c>
      <c r="V3463" s="145" t="str">
        <f>VLOOKUP(K3463,'3-Productie normen'!A:AG,29,FALSE)</f>
        <v>L</v>
      </c>
      <c r="W3463" s="145"/>
      <c r="X3463" s="146"/>
      <c r="Y3463" s="147">
        <f t="shared" si="274"/>
        <v>5170.0999999999995</v>
      </c>
    </row>
    <row r="3464" spans="1:25" s="148" customFormat="1" ht="13.9" customHeight="1">
      <c r="A3464" s="137">
        <v>4318</v>
      </c>
      <c r="B3464" s="138" t="s">
        <v>4206</v>
      </c>
      <c r="C3464" s="138" t="s">
        <v>4568</v>
      </c>
      <c r="D3464" s="138"/>
      <c r="E3464" s="2"/>
      <c r="F3464" s="2" t="s">
        <v>284</v>
      </c>
      <c r="G3464" s="2" t="s">
        <v>4619</v>
      </c>
      <c r="H3464" s="2" t="s">
        <v>4620</v>
      </c>
      <c r="I3464" s="139" t="s">
        <v>350</v>
      </c>
      <c r="J3464" s="139" t="s">
        <v>351</v>
      </c>
      <c r="K3464" s="139" t="s">
        <v>612</v>
      </c>
      <c r="L3464" s="139" t="s">
        <v>298</v>
      </c>
      <c r="M3464" s="140" t="s">
        <v>8160</v>
      </c>
      <c r="N3464" s="141">
        <v>62.32</v>
      </c>
      <c r="O3464" s="142">
        <f t="shared" si="270"/>
        <v>205</v>
      </c>
      <c r="P3464" s="2">
        <v>205</v>
      </c>
      <c r="Q3464" s="2"/>
      <c r="R3464" s="143" t="e">
        <f t="shared" si="271"/>
        <v>#DIV/0!</v>
      </c>
      <c r="S3464" s="143">
        <f t="shared" si="272"/>
        <v>0</v>
      </c>
      <c r="T3464" s="144">
        <f>IF(P3464="nio",0,IF(P3464&gt;0,VLOOKUP(K3464,'3-Productie normen'!A:W,VLOOKUP(P3464,'3-Productie normen'!$B$37:$C$59,2,FALSE),FALSE)))/VLOOKUP(B3464,'2-Kosten per locatie'!$A$11:$C$31,3,FALSE)</f>
        <v>0</v>
      </c>
      <c r="U3464" s="144">
        <f t="shared" si="273"/>
        <v>0</v>
      </c>
      <c r="V3464" s="145" t="str">
        <f>VLOOKUP(K3464,'3-Productie normen'!A:AG,29,FALSE)</f>
        <v>L</v>
      </c>
      <c r="W3464" s="145"/>
      <c r="X3464" s="146"/>
      <c r="Y3464" s="147">
        <f t="shared" si="274"/>
        <v>12775.6</v>
      </c>
    </row>
    <row r="3465" spans="1:25" s="148" customFormat="1" ht="13.9" customHeight="1">
      <c r="A3465" s="137">
        <v>4319</v>
      </c>
      <c r="B3465" s="138" t="s">
        <v>4206</v>
      </c>
      <c r="C3465" s="138" t="s">
        <v>4568</v>
      </c>
      <c r="D3465" s="138"/>
      <c r="E3465" s="2"/>
      <c r="F3465" s="2" t="s">
        <v>284</v>
      </c>
      <c r="G3465" s="2" t="s">
        <v>4621</v>
      </c>
      <c r="H3465" s="2" t="s">
        <v>4622</v>
      </c>
      <c r="I3465" s="139" t="s">
        <v>350</v>
      </c>
      <c r="J3465" s="139" t="s">
        <v>1346</v>
      </c>
      <c r="K3465" s="139" t="s">
        <v>619</v>
      </c>
      <c r="L3465" s="139" t="s">
        <v>298</v>
      </c>
      <c r="M3465" s="140" t="s">
        <v>8160</v>
      </c>
      <c r="N3465" s="141">
        <v>53.36</v>
      </c>
      <c r="O3465" s="142">
        <f t="shared" si="270"/>
        <v>205</v>
      </c>
      <c r="P3465" s="2">
        <v>205</v>
      </c>
      <c r="Q3465" s="2"/>
      <c r="R3465" s="143" t="e">
        <f t="shared" si="271"/>
        <v>#DIV/0!</v>
      </c>
      <c r="S3465" s="143">
        <f t="shared" si="272"/>
        <v>0</v>
      </c>
      <c r="T3465" s="144">
        <f>IF(P3465="nio",0,IF(P3465&gt;0,VLOOKUP(K3465,'3-Productie normen'!A:W,VLOOKUP(P3465,'3-Productie normen'!$B$37:$C$59,2,FALSE),FALSE)))/VLOOKUP(B3465,'2-Kosten per locatie'!$A$11:$C$31,3,FALSE)</f>
        <v>0</v>
      </c>
      <c r="U3465" s="144">
        <f t="shared" si="273"/>
        <v>0</v>
      </c>
      <c r="V3465" s="145" t="str">
        <f>VLOOKUP(K3465,'3-Productie normen'!A:AG,29,FALSE)</f>
        <v>L</v>
      </c>
      <c r="W3465" s="145"/>
      <c r="X3465" s="146"/>
      <c r="Y3465" s="147">
        <f t="shared" si="274"/>
        <v>10938.8</v>
      </c>
    </row>
    <row r="3466" spans="1:25" s="148" customFormat="1" ht="13.9" customHeight="1">
      <c r="A3466" s="137">
        <v>4320</v>
      </c>
      <c r="B3466" s="138" t="s">
        <v>4206</v>
      </c>
      <c r="C3466" s="138" t="s">
        <v>4568</v>
      </c>
      <c r="D3466" s="138"/>
      <c r="E3466" s="2"/>
      <c r="F3466" s="2" t="s">
        <v>284</v>
      </c>
      <c r="G3466" s="2" t="s">
        <v>4623</v>
      </c>
      <c r="H3466" s="2" t="s">
        <v>4624</v>
      </c>
      <c r="I3466" s="139" t="s">
        <v>350</v>
      </c>
      <c r="J3466" s="139" t="s">
        <v>351</v>
      </c>
      <c r="K3466" s="139" t="s">
        <v>612</v>
      </c>
      <c r="L3466" s="139" t="s">
        <v>298</v>
      </c>
      <c r="M3466" s="140" t="s">
        <v>8160</v>
      </c>
      <c r="N3466" s="141">
        <v>54.7</v>
      </c>
      <c r="O3466" s="142">
        <f t="shared" si="270"/>
        <v>205</v>
      </c>
      <c r="P3466" s="2">
        <v>205</v>
      </c>
      <c r="Q3466" s="2"/>
      <c r="R3466" s="143" t="e">
        <f t="shared" si="271"/>
        <v>#DIV/0!</v>
      </c>
      <c r="S3466" s="143">
        <f t="shared" si="272"/>
        <v>0</v>
      </c>
      <c r="T3466" s="144">
        <f>IF(P3466="nio",0,IF(P3466&gt;0,VLOOKUP(K3466,'3-Productie normen'!A:W,VLOOKUP(P3466,'3-Productie normen'!$B$37:$C$59,2,FALSE),FALSE)))/VLOOKUP(B3466,'2-Kosten per locatie'!$A$11:$C$31,3,FALSE)</f>
        <v>0</v>
      </c>
      <c r="U3466" s="144">
        <f t="shared" si="273"/>
        <v>0</v>
      </c>
      <c r="V3466" s="145" t="str">
        <f>VLOOKUP(K3466,'3-Productie normen'!A:AG,29,FALSE)</f>
        <v>L</v>
      </c>
      <c r="W3466" s="145"/>
      <c r="X3466" s="146"/>
      <c r="Y3466" s="147">
        <f t="shared" si="274"/>
        <v>11213.5</v>
      </c>
    </row>
    <row r="3467" spans="1:25" s="148" customFormat="1" ht="13.9" customHeight="1">
      <c r="A3467" s="137">
        <v>4321</v>
      </c>
      <c r="B3467" s="138" t="s">
        <v>4206</v>
      </c>
      <c r="C3467" s="138" t="s">
        <v>4568</v>
      </c>
      <c r="D3467" s="138"/>
      <c r="E3467" s="2"/>
      <c r="F3467" s="2" t="s">
        <v>284</v>
      </c>
      <c r="G3467" s="2" t="s">
        <v>4625</v>
      </c>
      <c r="H3467" s="2" t="s">
        <v>4626</v>
      </c>
      <c r="I3467" s="139" t="s">
        <v>350</v>
      </c>
      <c r="J3467" s="139" t="s">
        <v>1346</v>
      </c>
      <c r="K3467" s="139" t="s">
        <v>619</v>
      </c>
      <c r="L3467" s="139" t="s">
        <v>298</v>
      </c>
      <c r="M3467" s="140" t="s">
        <v>8160</v>
      </c>
      <c r="N3467" s="141">
        <v>62.49</v>
      </c>
      <c r="O3467" s="142">
        <f t="shared" si="270"/>
        <v>205</v>
      </c>
      <c r="P3467" s="2">
        <v>205</v>
      </c>
      <c r="Q3467" s="2"/>
      <c r="R3467" s="143" t="e">
        <f t="shared" si="271"/>
        <v>#DIV/0!</v>
      </c>
      <c r="S3467" s="143">
        <f t="shared" si="272"/>
        <v>0</v>
      </c>
      <c r="T3467" s="144">
        <f>IF(P3467="nio",0,IF(P3467&gt;0,VLOOKUP(K3467,'3-Productie normen'!A:W,VLOOKUP(P3467,'3-Productie normen'!$B$37:$C$59,2,FALSE),FALSE)))/VLOOKUP(B3467,'2-Kosten per locatie'!$A$11:$C$31,3,FALSE)</f>
        <v>0</v>
      </c>
      <c r="U3467" s="144">
        <f t="shared" si="273"/>
        <v>0</v>
      </c>
      <c r="V3467" s="145" t="str">
        <f>VLOOKUP(K3467,'3-Productie normen'!A:AG,29,FALSE)</f>
        <v>L</v>
      </c>
      <c r="W3467" s="145"/>
      <c r="X3467" s="146"/>
      <c r="Y3467" s="147">
        <f t="shared" si="274"/>
        <v>12810.45</v>
      </c>
    </row>
    <row r="3468" spans="1:25" s="148" customFormat="1" ht="13.9" customHeight="1">
      <c r="A3468" s="137">
        <v>4322</v>
      </c>
      <c r="B3468" s="138" t="s">
        <v>4206</v>
      </c>
      <c r="C3468" s="138" t="s">
        <v>4568</v>
      </c>
      <c r="D3468" s="138"/>
      <c r="E3468" s="2"/>
      <c r="F3468" s="2" t="s">
        <v>284</v>
      </c>
      <c r="G3468" s="2" t="s">
        <v>4627</v>
      </c>
      <c r="H3468" s="2" t="s">
        <v>246</v>
      </c>
      <c r="I3468" s="139" t="s">
        <v>350</v>
      </c>
      <c r="J3468" s="139" t="s">
        <v>351</v>
      </c>
      <c r="K3468" s="139" t="s">
        <v>612</v>
      </c>
      <c r="L3468" s="139" t="s">
        <v>298</v>
      </c>
      <c r="M3468" s="140" t="s">
        <v>8160</v>
      </c>
      <c r="N3468" s="141">
        <v>22.78</v>
      </c>
      <c r="O3468" s="142">
        <f t="shared" si="270"/>
        <v>205</v>
      </c>
      <c r="P3468" s="2">
        <v>205</v>
      </c>
      <c r="Q3468" s="2"/>
      <c r="R3468" s="143" t="e">
        <f t="shared" si="271"/>
        <v>#DIV/0!</v>
      </c>
      <c r="S3468" s="143">
        <f t="shared" si="272"/>
        <v>0</v>
      </c>
      <c r="T3468" s="144">
        <f>IF(P3468="nio",0,IF(P3468&gt;0,VLOOKUP(K3468,'3-Productie normen'!A:W,VLOOKUP(P3468,'3-Productie normen'!$B$37:$C$59,2,FALSE),FALSE)))/VLOOKUP(B3468,'2-Kosten per locatie'!$A$11:$C$31,3,FALSE)</f>
        <v>0</v>
      </c>
      <c r="U3468" s="144">
        <f t="shared" si="273"/>
        <v>0</v>
      </c>
      <c r="V3468" s="145" t="str">
        <f>VLOOKUP(K3468,'3-Productie normen'!A:AG,29,FALSE)</f>
        <v>L</v>
      </c>
      <c r="W3468" s="145"/>
      <c r="X3468" s="146"/>
      <c r="Y3468" s="147">
        <f t="shared" si="274"/>
        <v>4669.9000000000005</v>
      </c>
    </row>
    <row r="3469" spans="1:25" s="148" customFormat="1" ht="13.9" customHeight="1">
      <c r="A3469" s="137">
        <v>4323</v>
      </c>
      <c r="B3469" s="138" t="s">
        <v>4206</v>
      </c>
      <c r="C3469" s="138" t="s">
        <v>4568</v>
      </c>
      <c r="D3469" s="138"/>
      <c r="E3469" s="2"/>
      <c r="F3469" s="2" t="s">
        <v>284</v>
      </c>
      <c r="G3469" s="2" t="s">
        <v>4628</v>
      </c>
      <c r="H3469" s="2" t="s">
        <v>4629</v>
      </c>
      <c r="I3469" s="139" t="s">
        <v>350</v>
      </c>
      <c r="J3469" s="139" t="s">
        <v>1346</v>
      </c>
      <c r="K3469" s="139" t="s">
        <v>619</v>
      </c>
      <c r="L3469" s="139" t="s">
        <v>314</v>
      </c>
      <c r="M3469" s="140"/>
      <c r="N3469" s="141">
        <v>39.049999999999997</v>
      </c>
      <c r="O3469" s="142">
        <f t="shared" si="270"/>
        <v>205</v>
      </c>
      <c r="P3469" s="2">
        <v>205</v>
      </c>
      <c r="Q3469" s="2"/>
      <c r="R3469" s="143" t="e">
        <f t="shared" si="271"/>
        <v>#DIV/0!</v>
      </c>
      <c r="S3469" s="143">
        <f t="shared" si="272"/>
        <v>0</v>
      </c>
      <c r="T3469" s="144">
        <f>IF(P3469="nio",0,IF(P3469&gt;0,VLOOKUP(K3469,'3-Productie normen'!A:W,VLOOKUP(P3469,'3-Productie normen'!$B$37:$C$59,2,FALSE),FALSE)))/VLOOKUP(B3469,'2-Kosten per locatie'!$A$11:$C$31,3,FALSE)</f>
        <v>0</v>
      </c>
      <c r="U3469" s="144">
        <f t="shared" si="273"/>
        <v>0</v>
      </c>
      <c r="V3469" s="145" t="str">
        <f>VLOOKUP(K3469,'3-Productie normen'!A:AG,29,FALSE)</f>
        <v>L</v>
      </c>
      <c r="W3469" s="145"/>
      <c r="X3469" s="146"/>
      <c r="Y3469" s="147">
        <f t="shared" si="274"/>
        <v>8005.2499999999991</v>
      </c>
    </row>
    <row r="3470" spans="1:25" s="148" customFormat="1" ht="13.9" customHeight="1">
      <c r="A3470" s="137">
        <v>4324</v>
      </c>
      <c r="B3470" s="138" t="s">
        <v>4206</v>
      </c>
      <c r="C3470" s="138" t="s">
        <v>4568</v>
      </c>
      <c r="D3470" s="138"/>
      <c r="E3470" s="2"/>
      <c r="F3470" s="2" t="s">
        <v>284</v>
      </c>
      <c r="G3470" s="2" t="s">
        <v>4628</v>
      </c>
      <c r="H3470" s="2" t="s">
        <v>4630</v>
      </c>
      <c r="I3470" s="139" t="s">
        <v>350</v>
      </c>
      <c r="J3470" s="139" t="s">
        <v>351</v>
      </c>
      <c r="K3470" s="139" t="s">
        <v>612</v>
      </c>
      <c r="L3470" s="139" t="s">
        <v>298</v>
      </c>
      <c r="M3470" s="140" t="s">
        <v>8160</v>
      </c>
      <c r="N3470" s="141">
        <v>54.7</v>
      </c>
      <c r="O3470" s="142">
        <f t="shared" si="270"/>
        <v>205</v>
      </c>
      <c r="P3470" s="2">
        <v>205</v>
      </c>
      <c r="Q3470" s="2"/>
      <c r="R3470" s="143" t="e">
        <f t="shared" si="271"/>
        <v>#DIV/0!</v>
      </c>
      <c r="S3470" s="143">
        <f t="shared" si="272"/>
        <v>0</v>
      </c>
      <c r="T3470" s="144">
        <f>IF(P3470="nio",0,IF(P3470&gt;0,VLOOKUP(K3470,'3-Productie normen'!A:W,VLOOKUP(P3470,'3-Productie normen'!$B$37:$C$59,2,FALSE),FALSE)))/VLOOKUP(B3470,'2-Kosten per locatie'!$A$11:$C$31,3,FALSE)</f>
        <v>0</v>
      </c>
      <c r="U3470" s="144">
        <f t="shared" si="273"/>
        <v>0</v>
      </c>
      <c r="V3470" s="145" t="str">
        <f>VLOOKUP(K3470,'3-Productie normen'!A:AG,29,FALSE)</f>
        <v>L</v>
      </c>
      <c r="W3470" s="145"/>
      <c r="X3470" s="146"/>
      <c r="Y3470" s="147">
        <f t="shared" si="274"/>
        <v>11213.5</v>
      </c>
    </row>
    <row r="3471" spans="1:25" s="148" customFormat="1" ht="13.9" customHeight="1">
      <c r="A3471" s="137">
        <v>4325</v>
      </c>
      <c r="B3471" s="138" t="s">
        <v>4206</v>
      </c>
      <c r="C3471" s="138" t="s">
        <v>4568</v>
      </c>
      <c r="D3471" s="138"/>
      <c r="E3471" s="2"/>
      <c r="F3471" s="2" t="s">
        <v>284</v>
      </c>
      <c r="G3471" s="2" t="s">
        <v>4631</v>
      </c>
      <c r="H3471" s="2" t="s">
        <v>4632</v>
      </c>
      <c r="I3471" s="139" t="s">
        <v>350</v>
      </c>
      <c r="J3471" s="139" t="s">
        <v>1346</v>
      </c>
      <c r="K3471" s="139" t="s">
        <v>619</v>
      </c>
      <c r="L3471" s="139" t="s">
        <v>314</v>
      </c>
      <c r="M3471" s="140"/>
      <c r="N3471" s="141">
        <v>253.89</v>
      </c>
      <c r="O3471" s="142">
        <f t="shared" si="270"/>
        <v>205</v>
      </c>
      <c r="P3471" s="2">
        <v>205</v>
      </c>
      <c r="Q3471" s="2"/>
      <c r="R3471" s="143" t="e">
        <f t="shared" si="271"/>
        <v>#DIV/0!</v>
      </c>
      <c r="S3471" s="143">
        <f t="shared" si="272"/>
        <v>0</v>
      </c>
      <c r="T3471" s="144">
        <f>IF(P3471="nio",0,IF(P3471&gt;0,VLOOKUP(K3471,'3-Productie normen'!A:W,VLOOKUP(P3471,'3-Productie normen'!$B$37:$C$59,2,FALSE),FALSE)))/VLOOKUP(B3471,'2-Kosten per locatie'!$A$11:$C$31,3,FALSE)</f>
        <v>0</v>
      </c>
      <c r="U3471" s="144">
        <f t="shared" si="273"/>
        <v>0</v>
      </c>
      <c r="V3471" s="145" t="str">
        <f>VLOOKUP(K3471,'3-Productie normen'!A:AG,29,FALSE)</f>
        <v>L</v>
      </c>
      <c r="W3471" s="145"/>
      <c r="X3471" s="146"/>
      <c r="Y3471" s="147">
        <f t="shared" si="274"/>
        <v>52047.45</v>
      </c>
    </row>
    <row r="3472" spans="1:25" s="148" customFormat="1" ht="13.9" customHeight="1">
      <c r="A3472" s="137">
        <v>4326</v>
      </c>
      <c r="B3472" s="138" t="s">
        <v>4206</v>
      </c>
      <c r="C3472" s="138" t="s">
        <v>4568</v>
      </c>
      <c r="D3472" s="138"/>
      <c r="E3472" s="2"/>
      <c r="F3472" s="2" t="s">
        <v>284</v>
      </c>
      <c r="G3472" s="2" t="s">
        <v>4633</v>
      </c>
      <c r="H3472" s="2" t="s">
        <v>246</v>
      </c>
      <c r="I3472" s="139" t="s">
        <v>267</v>
      </c>
      <c r="J3472" s="139" t="s">
        <v>267</v>
      </c>
      <c r="K3472" s="139" t="s">
        <v>267</v>
      </c>
      <c r="L3472" s="139" t="s">
        <v>249</v>
      </c>
      <c r="M3472" s="140"/>
      <c r="N3472" s="141">
        <v>15.16</v>
      </c>
      <c r="O3472" s="142">
        <f t="shared" si="270"/>
        <v>2</v>
      </c>
      <c r="P3472" s="2">
        <v>2</v>
      </c>
      <c r="Q3472" s="2"/>
      <c r="R3472" s="143" t="e">
        <f t="shared" si="271"/>
        <v>#DIV/0!</v>
      </c>
      <c r="S3472" s="143">
        <f t="shared" si="272"/>
        <v>0</v>
      </c>
      <c r="T3472" s="144">
        <f>IF(P3472="nio",0,IF(P3472&gt;0,VLOOKUP(K3472,'3-Productie normen'!A:W,VLOOKUP(P3472,'3-Productie normen'!$B$37:$C$59,2,FALSE),FALSE)))/VLOOKUP(B3472,'2-Kosten per locatie'!$A$11:$C$31,3,FALSE)</f>
        <v>0</v>
      </c>
      <c r="U3472" s="144">
        <f t="shared" si="273"/>
        <v>0</v>
      </c>
      <c r="V3472" s="145" t="str">
        <f>VLOOKUP(K3472,'3-Productie normen'!A:AG,29,FALSE)</f>
        <v>V</v>
      </c>
      <c r="W3472" s="145"/>
      <c r="X3472" s="146"/>
      <c r="Y3472" s="147">
        <f t="shared" si="274"/>
        <v>30.32</v>
      </c>
    </row>
    <row r="3473" spans="1:25" s="148" customFormat="1" ht="13.9" customHeight="1">
      <c r="A3473" s="137">
        <v>4327</v>
      </c>
      <c r="B3473" s="138" t="s">
        <v>4206</v>
      </c>
      <c r="C3473" s="138" t="s">
        <v>4568</v>
      </c>
      <c r="D3473" s="138"/>
      <c r="E3473" s="2"/>
      <c r="F3473" s="2" t="s">
        <v>284</v>
      </c>
      <c r="G3473" s="2" t="s">
        <v>4634</v>
      </c>
      <c r="H3473" s="2" t="s">
        <v>246</v>
      </c>
      <c r="I3473" s="139" t="s">
        <v>267</v>
      </c>
      <c r="J3473" s="139" t="s">
        <v>267</v>
      </c>
      <c r="K3473" s="139" t="s">
        <v>267</v>
      </c>
      <c r="L3473" s="139" t="s">
        <v>1500</v>
      </c>
      <c r="M3473" s="140"/>
      <c r="N3473" s="141">
        <v>15.18</v>
      </c>
      <c r="O3473" s="142">
        <f t="shared" si="270"/>
        <v>2</v>
      </c>
      <c r="P3473" s="2">
        <v>2</v>
      </c>
      <c r="Q3473" s="2"/>
      <c r="R3473" s="143" t="e">
        <f t="shared" si="271"/>
        <v>#DIV/0!</v>
      </c>
      <c r="S3473" s="143">
        <f t="shared" si="272"/>
        <v>0</v>
      </c>
      <c r="T3473" s="144">
        <f>IF(P3473="nio",0,IF(P3473&gt;0,VLOOKUP(K3473,'3-Productie normen'!A:W,VLOOKUP(P3473,'3-Productie normen'!$B$37:$C$59,2,FALSE),FALSE)))/VLOOKUP(B3473,'2-Kosten per locatie'!$A$11:$C$31,3,FALSE)</f>
        <v>0</v>
      </c>
      <c r="U3473" s="144">
        <f t="shared" si="273"/>
        <v>0</v>
      </c>
      <c r="V3473" s="145" t="str">
        <f>VLOOKUP(K3473,'3-Productie normen'!A:AG,29,FALSE)</f>
        <v>V</v>
      </c>
      <c r="W3473" s="145"/>
      <c r="X3473" s="146"/>
      <c r="Y3473" s="147">
        <f t="shared" si="274"/>
        <v>30.36</v>
      </c>
    </row>
    <row r="3474" spans="1:25" s="148" customFormat="1" ht="13.9" customHeight="1">
      <c r="A3474" s="137">
        <v>4328</v>
      </c>
      <c r="B3474" s="138" t="s">
        <v>4206</v>
      </c>
      <c r="C3474" s="138" t="s">
        <v>4568</v>
      </c>
      <c r="D3474" s="138"/>
      <c r="E3474" s="2"/>
      <c r="F3474" s="2" t="s">
        <v>284</v>
      </c>
      <c r="G3474" s="2" t="s">
        <v>4635</v>
      </c>
      <c r="H3474" s="2" t="s">
        <v>246</v>
      </c>
      <c r="I3474" s="139" t="s">
        <v>277</v>
      </c>
      <c r="J3474" s="139" t="s">
        <v>277</v>
      </c>
      <c r="K3474" s="139" t="s">
        <v>478</v>
      </c>
      <c r="L3474" s="139" t="s">
        <v>298</v>
      </c>
      <c r="M3474" s="140" t="s">
        <v>8160</v>
      </c>
      <c r="N3474" s="141">
        <v>15.13</v>
      </c>
      <c r="O3474" s="142">
        <f t="shared" si="270"/>
        <v>205</v>
      </c>
      <c r="P3474" s="2">
        <v>205</v>
      </c>
      <c r="Q3474" s="2"/>
      <c r="R3474" s="143" t="e">
        <f t="shared" si="271"/>
        <v>#DIV/0!</v>
      </c>
      <c r="S3474" s="143">
        <f t="shared" si="272"/>
        <v>0</v>
      </c>
      <c r="T3474" s="144">
        <f>IF(P3474="nio",0,IF(P3474&gt;0,VLOOKUP(K3474,'3-Productie normen'!A:W,VLOOKUP(P3474,'3-Productie normen'!$B$37:$C$59,2,FALSE),FALSE)))/VLOOKUP(B3474,'2-Kosten per locatie'!$A$11:$C$31,3,FALSE)</f>
        <v>0</v>
      </c>
      <c r="U3474" s="144">
        <f t="shared" si="273"/>
        <v>0</v>
      </c>
      <c r="V3474" s="145" t="str">
        <f>VLOOKUP(K3474,'3-Productie normen'!A:AG,29,FALSE)</f>
        <v>B</v>
      </c>
      <c r="W3474" s="145"/>
      <c r="X3474" s="146"/>
      <c r="Y3474" s="147">
        <f t="shared" si="274"/>
        <v>3101.65</v>
      </c>
    </row>
    <row r="3475" spans="1:25" s="148" customFormat="1" ht="13.9" customHeight="1">
      <c r="A3475" s="137">
        <v>4329</v>
      </c>
      <c r="B3475" s="138" t="s">
        <v>4206</v>
      </c>
      <c r="C3475" s="138" t="s">
        <v>4568</v>
      </c>
      <c r="D3475" s="138"/>
      <c r="E3475" s="2"/>
      <c r="F3475" s="2" t="s">
        <v>284</v>
      </c>
      <c r="G3475" s="2" t="s">
        <v>4636</v>
      </c>
      <c r="H3475" s="2" t="s">
        <v>246</v>
      </c>
      <c r="I3475" s="139" t="s">
        <v>277</v>
      </c>
      <c r="J3475" s="139" t="s">
        <v>277</v>
      </c>
      <c r="K3475" s="139" t="s">
        <v>478</v>
      </c>
      <c r="L3475" s="139" t="s">
        <v>298</v>
      </c>
      <c r="M3475" s="140" t="s">
        <v>8160</v>
      </c>
      <c r="N3475" s="141">
        <v>15.16</v>
      </c>
      <c r="O3475" s="142">
        <f t="shared" si="270"/>
        <v>205</v>
      </c>
      <c r="P3475" s="2">
        <v>205</v>
      </c>
      <c r="Q3475" s="2"/>
      <c r="R3475" s="143" t="e">
        <f t="shared" si="271"/>
        <v>#DIV/0!</v>
      </c>
      <c r="S3475" s="143">
        <f t="shared" si="272"/>
        <v>0</v>
      </c>
      <c r="T3475" s="144">
        <f>IF(P3475="nio",0,IF(P3475&gt;0,VLOOKUP(K3475,'3-Productie normen'!A:W,VLOOKUP(P3475,'3-Productie normen'!$B$37:$C$59,2,FALSE),FALSE)))/VLOOKUP(B3475,'2-Kosten per locatie'!$A$11:$C$31,3,FALSE)</f>
        <v>0</v>
      </c>
      <c r="U3475" s="144">
        <f t="shared" si="273"/>
        <v>0</v>
      </c>
      <c r="V3475" s="145" t="str">
        <f>VLOOKUP(K3475,'3-Productie normen'!A:AG,29,FALSE)</f>
        <v>B</v>
      </c>
      <c r="W3475" s="145"/>
      <c r="X3475" s="146"/>
      <c r="Y3475" s="147">
        <f t="shared" si="274"/>
        <v>3107.8</v>
      </c>
    </row>
    <row r="3476" spans="1:25" s="148" customFormat="1" ht="13.9" customHeight="1">
      <c r="A3476" s="137">
        <v>4330</v>
      </c>
      <c r="B3476" s="138" t="s">
        <v>4206</v>
      </c>
      <c r="C3476" s="138" t="s">
        <v>4568</v>
      </c>
      <c r="D3476" s="138"/>
      <c r="E3476" s="2"/>
      <c r="F3476" s="2" t="s">
        <v>284</v>
      </c>
      <c r="G3476" s="2" t="s">
        <v>4637</v>
      </c>
      <c r="H3476" s="2" t="s">
        <v>4638</v>
      </c>
      <c r="I3476" s="139" t="s">
        <v>350</v>
      </c>
      <c r="J3476" s="139" t="s">
        <v>351</v>
      </c>
      <c r="K3476" s="139" t="s">
        <v>612</v>
      </c>
      <c r="L3476" s="139" t="s">
        <v>298</v>
      </c>
      <c r="M3476" s="140" t="s">
        <v>8160</v>
      </c>
      <c r="N3476" s="141">
        <v>54.47</v>
      </c>
      <c r="O3476" s="142">
        <f t="shared" si="270"/>
        <v>205</v>
      </c>
      <c r="P3476" s="2">
        <v>205</v>
      </c>
      <c r="Q3476" s="2"/>
      <c r="R3476" s="143" t="e">
        <f t="shared" si="271"/>
        <v>#DIV/0!</v>
      </c>
      <c r="S3476" s="143">
        <f t="shared" si="272"/>
        <v>0</v>
      </c>
      <c r="T3476" s="144">
        <f>IF(P3476="nio",0,IF(P3476&gt;0,VLOOKUP(K3476,'3-Productie normen'!A:W,VLOOKUP(P3476,'3-Productie normen'!$B$37:$C$59,2,FALSE),FALSE)))/VLOOKUP(B3476,'2-Kosten per locatie'!$A$11:$C$31,3,FALSE)</f>
        <v>0</v>
      </c>
      <c r="U3476" s="144">
        <f t="shared" si="273"/>
        <v>0</v>
      </c>
      <c r="V3476" s="145" t="str">
        <f>VLOOKUP(K3476,'3-Productie normen'!A:AG,29,FALSE)</f>
        <v>L</v>
      </c>
      <c r="W3476" s="145"/>
      <c r="X3476" s="146"/>
      <c r="Y3476" s="147">
        <f t="shared" si="274"/>
        <v>11166.35</v>
      </c>
    </row>
    <row r="3477" spans="1:25" s="148" customFormat="1" ht="13.9" customHeight="1">
      <c r="A3477" s="137">
        <v>4331</v>
      </c>
      <c r="B3477" s="138" t="s">
        <v>4206</v>
      </c>
      <c r="C3477" s="138" t="s">
        <v>4568</v>
      </c>
      <c r="D3477" s="138"/>
      <c r="E3477" s="2"/>
      <c r="F3477" s="2" t="s">
        <v>284</v>
      </c>
      <c r="G3477" s="2" t="s">
        <v>4639</v>
      </c>
      <c r="H3477" s="2" t="s">
        <v>4640</v>
      </c>
      <c r="I3477" s="139" t="s">
        <v>350</v>
      </c>
      <c r="J3477" s="139" t="s">
        <v>351</v>
      </c>
      <c r="K3477" s="139" t="s">
        <v>612</v>
      </c>
      <c r="L3477" s="139" t="s">
        <v>298</v>
      </c>
      <c r="M3477" s="140" t="s">
        <v>8160</v>
      </c>
      <c r="N3477" s="141">
        <v>95.33</v>
      </c>
      <c r="O3477" s="142">
        <f t="shared" si="270"/>
        <v>205</v>
      </c>
      <c r="P3477" s="2">
        <v>205</v>
      </c>
      <c r="Q3477" s="2"/>
      <c r="R3477" s="143" t="e">
        <f t="shared" si="271"/>
        <v>#DIV/0!</v>
      </c>
      <c r="S3477" s="143">
        <f t="shared" si="272"/>
        <v>0</v>
      </c>
      <c r="T3477" s="144">
        <f>IF(P3477="nio",0,IF(P3477&gt;0,VLOOKUP(K3477,'3-Productie normen'!A:W,VLOOKUP(P3477,'3-Productie normen'!$B$37:$C$59,2,FALSE),FALSE)))/VLOOKUP(B3477,'2-Kosten per locatie'!$A$11:$C$31,3,FALSE)</f>
        <v>0</v>
      </c>
      <c r="U3477" s="144">
        <f t="shared" si="273"/>
        <v>0</v>
      </c>
      <c r="V3477" s="145" t="str">
        <f>VLOOKUP(K3477,'3-Productie normen'!A:AG,29,FALSE)</f>
        <v>L</v>
      </c>
      <c r="W3477" s="145"/>
      <c r="X3477" s="146"/>
      <c r="Y3477" s="147">
        <f t="shared" si="274"/>
        <v>19542.650000000001</v>
      </c>
    </row>
    <row r="3478" spans="1:25" s="148" customFormat="1" ht="13.9" customHeight="1">
      <c r="A3478" s="137">
        <v>4332</v>
      </c>
      <c r="B3478" s="138" t="s">
        <v>4206</v>
      </c>
      <c r="C3478" s="138" t="s">
        <v>4568</v>
      </c>
      <c r="D3478" s="138"/>
      <c r="E3478" s="2"/>
      <c r="F3478" s="2" t="s">
        <v>284</v>
      </c>
      <c r="G3478" s="2" t="s">
        <v>4641</v>
      </c>
      <c r="H3478" s="2" t="s">
        <v>246</v>
      </c>
      <c r="I3478" s="139" t="s">
        <v>267</v>
      </c>
      <c r="J3478" s="139" t="s">
        <v>267</v>
      </c>
      <c r="K3478" s="139" t="s">
        <v>267</v>
      </c>
      <c r="L3478" s="139" t="s">
        <v>1500</v>
      </c>
      <c r="M3478" s="140"/>
      <c r="N3478" s="141">
        <v>53.86</v>
      </c>
      <c r="O3478" s="142">
        <f t="shared" si="270"/>
        <v>2</v>
      </c>
      <c r="P3478" s="2">
        <v>2</v>
      </c>
      <c r="Q3478" s="2"/>
      <c r="R3478" s="143" t="e">
        <f t="shared" si="271"/>
        <v>#DIV/0!</v>
      </c>
      <c r="S3478" s="143">
        <f t="shared" si="272"/>
        <v>0</v>
      </c>
      <c r="T3478" s="144">
        <f>IF(P3478="nio",0,IF(P3478&gt;0,VLOOKUP(K3478,'3-Productie normen'!A:W,VLOOKUP(P3478,'3-Productie normen'!$B$37:$C$59,2,FALSE),FALSE)))/VLOOKUP(B3478,'2-Kosten per locatie'!$A$11:$C$31,3,FALSE)</f>
        <v>0</v>
      </c>
      <c r="U3478" s="144">
        <f t="shared" si="273"/>
        <v>0</v>
      </c>
      <c r="V3478" s="145" t="str">
        <f>VLOOKUP(K3478,'3-Productie normen'!A:AG,29,FALSE)</f>
        <v>V</v>
      </c>
      <c r="W3478" s="145"/>
      <c r="X3478" s="146"/>
      <c r="Y3478" s="147">
        <f t="shared" si="274"/>
        <v>107.72</v>
      </c>
    </row>
    <row r="3479" spans="1:25" s="148" customFormat="1" ht="13.9" customHeight="1">
      <c r="A3479" s="137">
        <v>4333</v>
      </c>
      <c r="B3479" s="138" t="s">
        <v>4206</v>
      </c>
      <c r="C3479" s="138" t="s">
        <v>4568</v>
      </c>
      <c r="D3479" s="138"/>
      <c r="E3479" s="2"/>
      <c r="F3479" s="2" t="s">
        <v>284</v>
      </c>
      <c r="G3479" s="2" t="s">
        <v>4642</v>
      </c>
      <c r="H3479" s="2" t="s">
        <v>246</v>
      </c>
      <c r="I3479" s="139" t="s">
        <v>350</v>
      </c>
      <c r="J3479" s="139" t="s">
        <v>1346</v>
      </c>
      <c r="K3479" s="139" t="s">
        <v>619</v>
      </c>
      <c r="L3479" s="139" t="s">
        <v>298</v>
      </c>
      <c r="M3479" s="140" t="s">
        <v>8160</v>
      </c>
      <c r="N3479" s="141">
        <v>5.97</v>
      </c>
      <c r="O3479" s="142">
        <f t="shared" si="270"/>
        <v>205</v>
      </c>
      <c r="P3479" s="2">
        <v>205</v>
      </c>
      <c r="Q3479" s="2"/>
      <c r="R3479" s="143" t="e">
        <f t="shared" si="271"/>
        <v>#DIV/0!</v>
      </c>
      <c r="S3479" s="143">
        <f t="shared" si="272"/>
        <v>0</v>
      </c>
      <c r="T3479" s="144">
        <f>IF(P3479="nio",0,IF(P3479&gt;0,VLOOKUP(K3479,'3-Productie normen'!A:W,VLOOKUP(P3479,'3-Productie normen'!$B$37:$C$59,2,FALSE),FALSE)))/VLOOKUP(B3479,'2-Kosten per locatie'!$A$11:$C$31,3,FALSE)</f>
        <v>0</v>
      </c>
      <c r="U3479" s="144">
        <f t="shared" si="273"/>
        <v>0</v>
      </c>
      <c r="V3479" s="145" t="str">
        <f>VLOOKUP(K3479,'3-Productie normen'!A:AG,29,FALSE)</f>
        <v>L</v>
      </c>
      <c r="W3479" s="145"/>
      <c r="X3479" s="146"/>
      <c r="Y3479" s="147">
        <f t="shared" si="274"/>
        <v>1223.8499999999999</v>
      </c>
    </row>
    <row r="3480" spans="1:25" s="148" customFormat="1" ht="13.9" customHeight="1">
      <c r="A3480" s="137">
        <v>4334</v>
      </c>
      <c r="B3480" s="138" t="s">
        <v>4206</v>
      </c>
      <c r="C3480" s="138" t="s">
        <v>4568</v>
      </c>
      <c r="D3480" s="138"/>
      <c r="E3480" s="2"/>
      <c r="F3480" s="2" t="s">
        <v>284</v>
      </c>
      <c r="G3480" s="2" t="s">
        <v>4643</v>
      </c>
      <c r="H3480" s="2" t="s">
        <v>4644</v>
      </c>
      <c r="I3480" s="139" t="s">
        <v>350</v>
      </c>
      <c r="J3480" s="139" t="s">
        <v>351</v>
      </c>
      <c r="K3480" s="139" t="s">
        <v>612</v>
      </c>
      <c r="L3480" s="139" t="s">
        <v>4645</v>
      </c>
      <c r="M3480" s="140"/>
      <c r="N3480" s="141">
        <v>93.71</v>
      </c>
      <c r="O3480" s="142">
        <f t="shared" si="270"/>
        <v>205</v>
      </c>
      <c r="P3480" s="2">
        <v>205</v>
      </c>
      <c r="Q3480" s="2"/>
      <c r="R3480" s="143" t="e">
        <f t="shared" si="271"/>
        <v>#DIV/0!</v>
      </c>
      <c r="S3480" s="143">
        <f t="shared" si="272"/>
        <v>0</v>
      </c>
      <c r="T3480" s="144">
        <f>IF(P3480="nio",0,IF(P3480&gt;0,VLOOKUP(K3480,'3-Productie normen'!A:W,VLOOKUP(P3480,'3-Productie normen'!$B$37:$C$59,2,FALSE),FALSE)))/VLOOKUP(B3480,'2-Kosten per locatie'!$A$11:$C$31,3,FALSE)</f>
        <v>0</v>
      </c>
      <c r="U3480" s="144">
        <f t="shared" si="273"/>
        <v>0</v>
      </c>
      <c r="V3480" s="145" t="str">
        <f>VLOOKUP(K3480,'3-Productie normen'!A:AG,29,FALSE)</f>
        <v>L</v>
      </c>
      <c r="W3480" s="145"/>
      <c r="X3480" s="146"/>
      <c r="Y3480" s="147">
        <f t="shared" si="274"/>
        <v>19210.55</v>
      </c>
    </row>
    <row r="3481" spans="1:25" s="148" customFormat="1" ht="13.9" customHeight="1">
      <c r="A3481" s="137">
        <v>4335</v>
      </c>
      <c r="B3481" s="138" t="s">
        <v>4206</v>
      </c>
      <c r="C3481" s="138" t="s">
        <v>4568</v>
      </c>
      <c r="D3481" s="138"/>
      <c r="E3481" s="2"/>
      <c r="F3481" s="2" t="s">
        <v>284</v>
      </c>
      <c r="G3481" s="2" t="s">
        <v>4643</v>
      </c>
      <c r="H3481" s="2" t="s">
        <v>4646</v>
      </c>
      <c r="I3481" s="139" t="s">
        <v>350</v>
      </c>
      <c r="J3481" s="139" t="s">
        <v>351</v>
      </c>
      <c r="K3481" s="139" t="s">
        <v>612</v>
      </c>
      <c r="L3481" s="139" t="s">
        <v>298</v>
      </c>
      <c r="M3481" s="140" t="s">
        <v>8160</v>
      </c>
      <c r="N3481" s="141">
        <v>25.22</v>
      </c>
      <c r="O3481" s="142">
        <f t="shared" si="270"/>
        <v>205</v>
      </c>
      <c r="P3481" s="2">
        <v>205</v>
      </c>
      <c r="Q3481" s="2"/>
      <c r="R3481" s="143" t="e">
        <f t="shared" si="271"/>
        <v>#DIV/0!</v>
      </c>
      <c r="S3481" s="143">
        <f t="shared" si="272"/>
        <v>0</v>
      </c>
      <c r="T3481" s="144">
        <f>IF(P3481="nio",0,IF(P3481&gt;0,VLOOKUP(K3481,'3-Productie normen'!A:W,VLOOKUP(P3481,'3-Productie normen'!$B$37:$C$59,2,FALSE),FALSE)))/VLOOKUP(B3481,'2-Kosten per locatie'!$A$11:$C$31,3,FALSE)</f>
        <v>0</v>
      </c>
      <c r="U3481" s="144">
        <f t="shared" si="273"/>
        <v>0</v>
      </c>
      <c r="V3481" s="145" t="str">
        <f>VLOOKUP(K3481,'3-Productie normen'!A:AG,29,FALSE)</f>
        <v>L</v>
      </c>
      <c r="W3481" s="145"/>
      <c r="X3481" s="146"/>
      <c r="Y3481" s="147">
        <f t="shared" si="274"/>
        <v>5170.0999999999995</v>
      </c>
    </row>
    <row r="3482" spans="1:25" s="148" customFormat="1" ht="13.9" customHeight="1">
      <c r="A3482" s="137">
        <v>4336</v>
      </c>
      <c r="B3482" s="138" t="s">
        <v>4206</v>
      </c>
      <c r="C3482" s="138" t="s">
        <v>4568</v>
      </c>
      <c r="D3482" s="138"/>
      <c r="E3482" s="2"/>
      <c r="F3482" s="2" t="s">
        <v>284</v>
      </c>
      <c r="G3482" s="2" t="s">
        <v>4647</v>
      </c>
      <c r="H3482" s="2" t="s">
        <v>4648</v>
      </c>
      <c r="I3482" s="139" t="s">
        <v>350</v>
      </c>
      <c r="J3482" s="139" t="s">
        <v>351</v>
      </c>
      <c r="K3482" s="139" t="s">
        <v>612</v>
      </c>
      <c r="L3482" s="139" t="s">
        <v>4645</v>
      </c>
      <c r="M3482" s="140"/>
      <c r="N3482" s="141">
        <v>125.24</v>
      </c>
      <c r="O3482" s="142">
        <f t="shared" si="270"/>
        <v>205</v>
      </c>
      <c r="P3482" s="2">
        <v>205</v>
      </c>
      <c r="Q3482" s="2"/>
      <c r="R3482" s="143" t="e">
        <f t="shared" si="271"/>
        <v>#DIV/0!</v>
      </c>
      <c r="S3482" s="143">
        <f t="shared" si="272"/>
        <v>0</v>
      </c>
      <c r="T3482" s="144">
        <f>IF(P3482="nio",0,IF(P3482&gt;0,VLOOKUP(K3482,'3-Productie normen'!A:W,VLOOKUP(P3482,'3-Productie normen'!$B$37:$C$59,2,FALSE),FALSE)))/VLOOKUP(B3482,'2-Kosten per locatie'!$A$11:$C$31,3,FALSE)</f>
        <v>0</v>
      </c>
      <c r="U3482" s="144">
        <f t="shared" si="273"/>
        <v>0</v>
      </c>
      <c r="V3482" s="145" t="str">
        <f>VLOOKUP(K3482,'3-Productie normen'!A:AG,29,FALSE)</f>
        <v>L</v>
      </c>
      <c r="W3482" s="145"/>
      <c r="X3482" s="146"/>
      <c r="Y3482" s="147">
        <f t="shared" si="274"/>
        <v>25674.2</v>
      </c>
    </row>
    <row r="3483" spans="1:25" s="148" customFormat="1" ht="13.9" customHeight="1">
      <c r="A3483" s="137">
        <v>4337</v>
      </c>
      <c r="B3483" s="138" t="s">
        <v>4206</v>
      </c>
      <c r="C3483" s="138" t="s">
        <v>4568</v>
      </c>
      <c r="D3483" s="138"/>
      <c r="E3483" s="2"/>
      <c r="F3483" s="2" t="s">
        <v>284</v>
      </c>
      <c r="G3483" s="2" t="s">
        <v>4647</v>
      </c>
      <c r="H3483" s="2" t="s">
        <v>4649</v>
      </c>
      <c r="I3483" s="139" t="s">
        <v>350</v>
      </c>
      <c r="J3483" s="139" t="s">
        <v>351</v>
      </c>
      <c r="K3483" s="139" t="s">
        <v>612</v>
      </c>
      <c r="L3483" s="139" t="s">
        <v>298</v>
      </c>
      <c r="M3483" s="140" t="s">
        <v>8160</v>
      </c>
      <c r="N3483" s="141">
        <v>54.98</v>
      </c>
      <c r="O3483" s="142">
        <f t="shared" si="270"/>
        <v>205</v>
      </c>
      <c r="P3483" s="2">
        <v>205</v>
      </c>
      <c r="Q3483" s="2"/>
      <c r="R3483" s="143" t="e">
        <f t="shared" si="271"/>
        <v>#DIV/0!</v>
      </c>
      <c r="S3483" s="143">
        <f t="shared" si="272"/>
        <v>0</v>
      </c>
      <c r="T3483" s="144">
        <f>IF(P3483="nio",0,IF(P3483&gt;0,VLOOKUP(K3483,'3-Productie normen'!A:W,VLOOKUP(P3483,'3-Productie normen'!$B$37:$C$59,2,FALSE),FALSE)))/VLOOKUP(B3483,'2-Kosten per locatie'!$A$11:$C$31,3,FALSE)</f>
        <v>0</v>
      </c>
      <c r="U3483" s="144">
        <f t="shared" si="273"/>
        <v>0</v>
      </c>
      <c r="V3483" s="145" t="str">
        <f>VLOOKUP(K3483,'3-Productie normen'!A:AG,29,FALSE)</f>
        <v>L</v>
      </c>
      <c r="W3483" s="145"/>
      <c r="X3483" s="146"/>
      <c r="Y3483" s="147">
        <f t="shared" si="274"/>
        <v>11270.9</v>
      </c>
    </row>
    <row r="3484" spans="1:25" s="148" customFormat="1" ht="13.9" customHeight="1">
      <c r="A3484" s="137">
        <v>4338</v>
      </c>
      <c r="B3484" s="138" t="s">
        <v>4206</v>
      </c>
      <c r="C3484" s="138" t="s">
        <v>4568</v>
      </c>
      <c r="D3484" s="138"/>
      <c r="E3484" s="2"/>
      <c r="F3484" s="2" t="s">
        <v>284</v>
      </c>
      <c r="G3484" s="2" t="s">
        <v>4650</v>
      </c>
      <c r="H3484" s="2" t="s">
        <v>4651</v>
      </c>
      <c r="I3484" s="139" t="s">
        <v>350</v>
      </c>
      <c r="J3484" s="139" t="s">
        <v>351</v>
      </c>
      <c r="K3484" s="139" t="s">
        <v>612</v>
      </c>
      <c r="L3484" s="139" t="s">
        <v>298</v>
      </c>
      <c r="M3484" s="140" t="s">
        <v>8160</v>
      </c>
      <c r="N3484" s="141">
        <v>68.5</v>
      </c>
      <c r="O3484" s="142">
        <f t="shared" si="270"/>
        <v>205</v>
      </c>
      <c r="P3484" s="2">
        <v>205</v>
      </c>
      <c r="Q3484" s="2"/>
      <c r="R3484" s="143" t="e">
        <f t="shared" si="271"/>
        <v>#DIV/0!</v>
      </c>
      <c r="S3484" s="143">
        <f t="shared" si="272"/>
        <v>0</v>
      </c>
      <c r="T3484" s="144">
        <f>IF(P3484="nio",0,IF(P3484&gt;0,VLOOKUP(K3484,'3-Productie normen'!A:W,VLOOKUP(P3484,'3-Productie normen'!$B$37:$C$59,2,FALSE),FALSE)))/VLOOKUP(B3484,'2-Kosten per locatie'!$A$11:$C$31,3,FALSE)</f>
        <v>0</v>
      </c>
      <c r="U3484" s="144">
        <f t="shared" si="273"/>
        <v>0</v>
      </c>
      <c r="V3484" s="145" t="str">
        <f>VLOOKUP(K3484,'3-Productie normen'!A:AG,29,FALSE)</f>
        <v>L</v>
      </c>
      <c r="W3484" s="145"/>
      <c r="X3484" s="146"/>
      <c r="Y3484" s="147">
        <f t="shared" si="274"/>
        <v>14042.5</v>
      </c>
    </row>
    <row r="3485" spans="1:25" s="148" customFormat="1" ht="13.9" customHeight="1">
      <c r="A3485" s="137">
        <v>4339</v>
      </c>
      <c r="B3485" s="138" t="s">
        <v>4206</v>
      </c>
      <c r="C3485" s="138" t="s">
        <v>4568</v>
      </c>
      <c r="D3485" s="138"/>
      <c r="E3485" s="2"/>
      <c r="F3485" s="2" t="s">
        <v>284</v>
      </c>
      <c r="G3485" s="2" t="s">
        <v>4650</v>
      </c>
      <c r="H3485" s="2" t="s">
        <v>4652</v>
      </c>
      <c r="I3485" s="139" t="s">
        <v>350</v>
      </c>
      <c r="J3485" s="139" t="s">
        <v>351</v>
      </c>
      <c r="K3485" s="139" t="s">
        <v>612</v>
      </c>
      <c r="L3485" s="139" t="s">
        <v>298</v>
      </c>
      <c r="M3485" s="140" t="s">
        <v>8160</v>
      </c>
      <c r="N3485" s="141">
        <v>54.71</v>
      </c>
      <c r="O3485" s="142">
        <f t="shared" si="270"/>
        <v>205</v>
      </c>
      <c r="P3485" s="2">
        <v>205</v>
      </c>
      <c r="Q3485" s="2"/>
      <c r="R3485" s="143" t="e">
        <f t="shared" si="271"/>
        <v>#DIV/0!</v>
      </c>
      <c r="S3485" s="143">
        <f t="shared" si="272"/>
        <v>0</v>
      </c>
      <c r="T3485" s="144">
        <f>IF(P3485="nio",0,IF(P3485&gt;0,VLOOKUP(K3485,'3-Productie normen'!A:W,VLOOKUP(P3485,'3-Productie normen'!$B$37:$C$59,2,FALSE),FALSE)))/VLOOKUP(B3485,'2-Kosten per locatie'!$A$11:$C$31,3,FALSE)</f>
        <v>0</v>
      </c>
      <c r="U3485" s="144">
        <f t="shared" si="273"/>
        <v>0</v>
      </c>
      <c r="V3485" s="145" t="str">
        <f>VLOOKUP(K3485,'3-Productie normen'!A:AG,29,FALSE)</f>
        <v>L</v>
      </c>
      <c r="W3485" s="145"/>
      <c r="X3485" s="146"/>
      <c r="Y3485" s="147">
        <f t="shared" si="274"/>
        <v>11215.55</v>
      </c>
    </row>
    <row r="3486" spans="1:25" s="148" customFormat="1" ht="13.9" customHeight="1">
      <c r="A3486" s="137">
        <v>4340</v>
      </c>
      <c r="B3486" s="138" t="s">
        <v>4206</v>
      </c>
      <c r="C3486" s="138" t="s">
        <v>4568</v>
      </c>
      <c r="D3486" s="138"/>
      <c r="E3486" s="2"/>
      <c r="F3486" s="2" t="s">
        <v>284</v>
      </c>
      <c r="G3486" s="2" t="s">
        <v>4653</v>
      </c>
      <c r="H3486" s="2" t="s">
        <v>246</v>
      </c>
      <c r="I3486" s="139" t="s">
        <v>350</v>
      </c>
      <c r="J3486" s="139" t="s">
        <v>1346</v>
      </c>
      <c r="K3486" s="139" t="s">
        <v>619</v>
      </c>
      <c r="L3486" s="139" t="s">
        <v>298</v>
      </c>
      <c r="M3486" s="140" t="s">
        <v>8160</v>
      </c>
      <c r="N3486" s="141">
        <v>37.64</v>
      </c>
      <c r="O3486" s="142">
        <f t="shared" si="270"/>
        <v>205</v>
      </c>
      <c r="P3486" s="2">
        <v>205</v>
      </c>
      <c r="Q3486" s="2"/>
      <c r="R3486" s="143" t="e">
        <f t="shared" si="271"/>
        <v>#DIV/0!</v>
      </c>
      <c r="S3486" s="143">
        <f t="shared" si="272"/>
        <v>0</v>
      </c>
      <c r="T3486" s="144">
        <f>IF(P3486="nio",0,IF(P3486&gt;0,VLOOKUP(K3486,'3-Productie normen'!A:W,VLOOKUP(P3486,'3-Productie normen'!$B$37:$C$59,2,FALSE),FALSE)))/VLOOKUP(B3486,'2-Kosten per locatie'!$A$11:$C$31,3,FALSE)</f>
        <v>0</v>
      </c>
      <c r="U3486" s="144">
        <f t="shared" si="273"/>
        <v>0</v>
      </c>
      <c r="V3486" s="145" t="str">
        <f>VLOOKUP(K3486,'3-Productie normen'!A:AG,29,FALSE)</f>
        <v>L</v>
      </c>
      <c r="W3486" s="145"/>
      <c r="X3486" s="146"/>
      <c r="Y3486" s="147">
        <f t="shared" si="274"/>
        <v>7716.2</v>
      </c>
    </row>
    <row r="3487" spans="1:25" s="148" customFormat="1" ht="13.9" customHeight="1">
      <c r="A3487" s="137">
        <v>4341</v>
      </c>
      <c r="B3487" s="138" t="s">
        <v>4206</v>
      </c>
      <c r="C3487" s="138" t="s">
        <v>4568</v>
      </c>
      <c r="D3487" s="138"/>
      <c r="E3487" s="2"/>
      <c r="F3487" s="2" t="s">
        <v>284</v>
      </c>
      <c r="G3487" s="2" t="s">
        <v>4654</v>
      </c>
      <c r="H3487" s="2" t="s">
        <v>4655</v>
      </c>
      <c r="I3487" s="139" t="s">
        <v>350</v>
      </c>
      <c r="J3487" s="139" t="s">
        <v>351</v>
      </c>
      <c r="K3487" s="139" t="s">
        <v>612</v>
      </c>
      <c r="L3487" s="139" t="s">
        <v>298</v>
      </c>
      <c r="M3487" s="140" t="s">
        <v>8160</v>
      </c>
      <c r="N3487" s="141">
        <v>125.35</v>
      </c>
      <c r="O3487" s="142">
        <f t="shared" si="270"/>
        <v>205</v>
      </c>
      <c r="P3487" s="2">
        <v>205</v>
      </c>
      <c r="Q3487" s="2"/>
      <c r="R3487" s="143" t="e">
        <f t="shared" si="271"/>
        <v>#DIV/0!</v>
      </c>
      <c r="S3487" s="143">
        <f t="shared" si="272"/>
        <v>0</v>
      </c>
      <c r="T3487" s="144">
        <f>IF(P3487="nio",0,IF(P3487&gt;0,VLOOKUP(K3487,'3-Productie normen'!A:W,VLOOKUP(P3487,'3-Productie normen'!$B$37:$C$59,2,FALSE),FALSE)))/VLOOKUP(B3487,'2-Kosten per locatie'!$A$11:$C$31,3,FALSE)</f>
        <v>0</v>
      </c>
      <c r="U3487" s="144">
        <f t="shared" si="273"/>
        <v>0</v>
      </c>
      <c r="V3487" s="145" t="str">
        <f>VLOOKUP(K3487,'3-Productie normen'!A:AG,29,FALSE)</f>
        <v>L</v>
      </c>
      <c r="W3487" s="145"/>
      <c r="X3487" s="146"/>
      <c r="Y3487" s="147">
        <f t="shared" si="274"/>
        <v>25696.75</v>
      </c>
    </row>
    <row r="3488" spans="1:25" s="148" customFormat="1" ht="13.9" customHeight="1">
      <c r="A3488" s="137">
        <v>4342</v>
      </c>
      <c r="B3488" s="138" t="s">
        <v>4206</v>
      </c>
      <c r="C3488" s="138" t="s">
        <v>4568</v>
      </c>
      <c r="D3488" s="138"/>
      <c r="E3488" s="2"/>
      <c r="F3488" s="2" t="s">
        <v>284</v>
      </c>
      <c r="G3488" s="2" t="s">
        <v>4656</v>
      </c>
      <c r="H3488" s="2" t="s">
        <v>246</v>
      </c>
      <c r="I3488" s="139" t="s">
        <v>267</v>
      </c>
      <c r="J3488" s="139" t="s">
        <v>267</v>
      </c>
      <c r="K3488" s="139" t="s">
        <v>267</v>
      </c>
      <c r="L3488" s="139" t="s">
        <v>249</v>
      </c>
      <c r="M3488" s="140"/>
      <c r="N3488" s="141">
        <v>22.62</v>
      </c>
      <c r="O3488" s="142">
        <f t="shared" si="270"/>
        <v>2</v>
      </c>
      <c r="P3488" s="2">
        <v>2</v>
      </c>
      <c r="Q3488" s="2"/>
      <c r="R3488" s="143" t="e">
        <f t="shared" si="271"/>
        <v>#DIV/0!</v>
      </c>
      <c r="S3488" s="143">
        <f t="shared" si="272"/>
        <v>0</v>
      </c>
      <c r="T3488" s="144">
        <f>IF(P3488="nio",0,IF(P3488&gt;0,VLOOKUP(K3488,'3-Productie normen'!A:W,VLOOKUP(P3488,'3-Productie normen'!$B$37:$C$59,2,FALSE),FALSE)))/VLOOKUP(B3488,'2-Kosten per locatie'!$A$11:$C$31,3,FALSE)</f>
        <v>0</v>
      </c>
      <c r="U3488" s="144">
        <f t="shared" si="273"/>
        <v>0</v>
      </c>
      <c r="V3488" s="145" t="str">
        <f>VLOOKUP(K3488,'3-Productie normen'!A:AG,29,FALSE)</f>
        <v>V</v>
      </c>
      <c r="W3488" s="145"/>
      <c r="X3488" s="146"/>
      <c r="Y3488" s="147">
        <f t="shared" si="274"/>
        <v>45.24</v>
      </c>
    </row>
    <row r="3489" spans="1:25" s="148" customFormat="1" ht="13.9" customHeight="1">
      <c r="A3489" s="137">
        <v>4343</v>
      </c>
      <c r="B3489" s="138" t="s">
        <v>4206</v>
      </c>
      <c r="C3489" s="138" t="s">
        <v>4568</v>
      </c>
      <c r="D3489" s="138"/>
      <c r="E3489" s="2"/>
      <c r="F3489" s="2" t="s">
        <v>284</v>
      </c>
      <c r="G3489" s="2" t="s">
        <v>4657</v>
      </c>
      <c r="H3489" s="2" t="s">
        <v>4658</v>
      </c>
      <c r="I3489" s="139" t="s">
        <v>350</v>
      </c>
      <c r="J3489" s="139" t="s">
        <v>351</v>
      </c>
      <c r="K3489" s="139" t="s">
        <v>612</v>
      </c>
      <c r="L3489" s="139" t="s">
        <v>298</v>
      </c>
      <c r="M3489" s="140" t="s">
        <v>8160</v>
      </c>
      <c r="N3489" s="141">
        <v>62.22</v>
      </c>
      <c r="O3489" s="142">
        <f t="shared" si="270"/>
        <v>205</v>
      </c>
      <c r="P3489" s="2">
        <v>205</v>
      </c>
      <c r="Q3489" s="2"/>
      <c r="R3489" s="143" t="e">
        <f t="shared" si="271"/>
        <v>#DIV/0!</v>
      </c>
      <c r="S3489" s="143">
        <f t="shared" si="272"/>
        <v>0</v>
      </c>
      <c r="T3489" s="144">
        <f>IF(P3489="nio",0,IF(P3489&gt;0,VLOOKUP(K3489,'3-Productie normen'!A:W,VLOOKUP(P3489,'3-Productie normen'!$B$37:$C$59,2,FALSE),FALSE)))/VLOOKUP(B3489,'2-Kosten per locatie'!$A$11:$C$31,3,FALSE)</f>
        <v>0</v>
      </c>
      <c r="U3489" s="144">
        <f t="shared" si="273"/>
        <v>0</v>
      </c>
      <c r="V3489" s="145" t="str">
        <f>VLOOKUP(K3489,'3-Productie normen'!A:AG,29,FALSE)</f>
        <v>L</v>
      </c>
      <c r="W3489" s="145"/>
      <c r="X3489" s="146"/>
      <c r="Y3489" s="147">
        <f t="shared" si="274"/>
        <v>12755.1</v>
      </c>
    </row>
    <row r="3490" spans="1:25" s="148" customFormat="1" ht="13.9" customHeight="1">
      <c r="A3490" s="137">
        <v>4344</v>
      </c>
      <c r="B3490" s="138" t="s">
        <v>4206</v>
      </c>
      <c r="C3490" s="138" t="s">
        <v>4568</v>
      </c>
      <c r="D3490" s="138"/>
      <c r="E3490" s="2"/>
      <c r="F3490" s="2" t="s">
        <v>284</v>
      </c>
      <c r="G3490" s="2" t="s">
        <v>4659</v>
      </c>
      <c r="H3490" s="2" t="s">
        <v>4660</v>
      </c>
      <c r="I3490" s="139" t="s">
        <v>350</v>
      </c>
      <c r="J3490" s="139" t="s">
        <v>351</v>
      </c>
      <c r="K3490" s="139" t="s">
        <v>612</v>
      </c>
      <c r="L3490" s="139" t="s">
        <v>298</v>
      </c>
      <c r="M3490" s="140" t="s">
        <v>8160</v>
      </c>
      <c r="N3490" s="141">
        <v>62.22</v>
      </c>
      <c r="O3490" s="142">
        <f t="shared" si="270"/>
        <v>205</v>
      </c>
      <c r="P3490" s="2">
        <v>205</v>
      </c>
      <c r="Q3490" s="2"/>
      <c r="R3490" s="143" t="e">
        <f t="shared" si="271"/>
        <v>#DIV/0!</v>
      </c>
      <c r="S3490" s="143">
        <f t="shared" si="272"/>
        <v>0</v>
      </c>
      <c r="T3490" s="144">
        <f>IF(P3490="nio",0,IF(P3490&gt;0,VLOOKUP(K3490,'3-Productie normen'!A:W,VLOOKUP(P3490,'3-Productie normen'!$B$37:$C$59,2,FALSE),FALSE)))/VLOOKUP(B3490,'2-Kosten per locatie'!$A$11:$C$31,3,FALSE)</f>
        <v>0</v>
      </c>
      <c r="U3490" s="144">
        <f t="shared" si="273"/>
        <v>0</v>
      </c>
      <c r="V3490" s="145" t="str">
        <f>VLOOKUP(K3490,'3-Productie normen'!A:AG,29,FALSE)</f>
        <v>L</v>
      </c>
      <c r="W3490" s="145"/>
      <c r="X3490" s="146"/>
      <c r="Y3490" s="147">
        <f t="shared" si="274"/>
        <v>12755.1</v>
      </c>
    </row>
    <row r="3491" spans="1:25" s="148" customFormat="1" ht="13.9" customHeight="1">
      <c r="A3491" s="137">
        <v>4345</v>
      </c>
      <c r="B3491" s="138" t="s">
        <v>4206</v>
      </c>
      <c r="C3491" s="138" t="s">
        <v>4568</v>
      </c>
      <c r="D3491" s="138"/>
      <c r="E3491" s="2"/>
      <c r="F3491" s="2" t="s">
        <v>284</v>
      </c>
      <c r="G3491" s="2" t="s">
        <v>4661</v>
      </c>
      <c r="H3491" s="2" t="s">
        <v>4662</v>
      </c>
      <c r="I3491" s="139" t="s">
        <v>350</v>
      </c>
      <c r="J3491" s="139" t="s">
        <v>351</v>
      </c>
      <c r="K3491" s="139" t="s">
        <v>612</v>
      </c>
      <c r="L3491" s="139" t="s">
        <v>298</v>
      </c>
      <c r="M3491" s="140" t="s">
        <v>8160</v>
      </c>
      <c r="N3491" s="141">
        <v>94.81</v>
      </c>
      <c r="O3491" s="142">
        <f t="shared" si="270"/>
        <v>205</v>
      </c>
      <c r="P3491" s="2">
        <v>205</v>
      </c>
      <c r="Q3491" s="2"/>
      <c r="R3491" s="143" t="e">
        <f t="shared" si="271"/>
        <v>#DIV/0!</v>
      </c>
      <c r="S3491" s="143">
        <f t="shared" si="272"/>
        <v>0</v>
      </c>
      <c r="T3491" s="144">
        <f>IF(P3491="nio",0,IF(P3491&gt;0,VLOOKUP(K3491,'3-Productie normen'!A:W,VLOOKUP(P3491,'3-Productie normen'!$B$37:$C$59,2,FALSE),FALSE)))/VLOOKUP(B3491,'2-Kosten per locatie'!$A$11:$C$31,3,FALSE)</f>
        <v>0</v>
      </c>
      <c r="U3491" s="144">
        <f t="shared" si="273"/>
        <v>0</v>
      </c>
      <c r="V3491" s="145" t="str">
        <f>VLOOKUP(K3491,'3-Productie normen'!A:AG,29,FALSE)</f>
        <v>L</v>
      </c>
      <c r="W3491" s="145"/>
      <c r="X3491" s="146"/>
      <c r="Y3491" s="147">
        <f t="shared" si="274"/>
        <v>19436.05</v>
      </c>
    </row>
    <row r="3492" spans="1:25" s="148" customFormat="1" ht="13.9" customHeight="1">
      <c r="A3492" s="137">
        <v>4346</v>
      </c>
      <c r="B3492" s="138" t="s">
        <v>4206</v>
      </c>
      <c r="C3492" s="138" t="s">
        <v>4568</v>
      </c>
      <c r="D3492" s="138"/>
      <c r="E3492" s="2"/>
      <c r="F3492" s="2" t="s">
        <v>284</v>
      </c>
      <c r="G3492" s="2" t="s">
        <v>4663</v>
      </c>
      <c r="H3492" s="2" t="s">
        <v>4664</v>
      </c>
      <c r="I3492" s="139" t="s">
        <v>4665</v>
      </c>
      <c r="J3492" s="139" t="s">
        <v>277</v>
      </c>
      <c r="K3492" s="139" t="s">
        <v>478</v>
      </c>
      <c r="L3492" s="139" t="s">
        <v>298</v>
      </c>
      <c r="M3492" s="140" t="s">
        <v>8160</v>
      </c>
      <c r="N3492" s="141">
        <v>47.44</v>
      </c>
      <c r="O3492" s="142">
        <f t="shared" si="270"/>
        <v>205</v>
      </c>
      <c r="P3492" s="2">
        <v>205</v>
      </c>
      <c r="Q3492" s="2"/>
      <c r="R3492" s="143" t="e">
        <f t="shared" si="271"/>
        <v>#DIV/0!</v>
      </c>
      <c r="S3492" s="143">
        <f t="shared" si="272"/>
        <v>0</v>
      </c>
      <c r="T3492" s="144">
        <f>IF(P3492="nio",0,IF(P3492&gt;0,VLOOKUP(K3492,'3-Productie normen'!A:W,VLOOKUP(P3492,'3-Productie normen'!$B$37:$C$59,2,FALSE),FALSE)))/VLOOKUP(B3492,'2-Kosten per locatie'!$A$11:$C$31,3,FALSE)</f>
        <v>0</v>
      </c>
      <c r="U3492" s="144">
        <f t="shared" si="273"/>
        <v>0</v>
      </c>
      <c r="V3492" s="145" t="str">
        <f>VLOOKUP(K3492,'3-Productie normen'!A:AG,29,FALSE)</f>
        <v>B</v>
      </c>
      <c r="W3492" s="145"/>
      <c r="X3492" s="146"/>
      <c r="Y3492" s="147">
        <f t="shared" si="274"/>
        <v>9725.1999999999989</v>
      </c>
    </row>
    <row r="3493" spans="1:25" s="148" customFormat="1" ht="13.9" customHeight="1">
      <c r="A3493" s="137">
        <v>4347</v>
      </c>
      <c r="B3493" s="138" t="s">
        <v>4206</v>
      </c>
      <c r="C3493" s="138" t="s">
        <v>4568</v>
      </c>
      <c r="D3493" s="138"/>
      <c r="E3493" s="2"/>
      <c r="F3493" s="2" t="s">
        <v>284</v>
      </c>
      <c r="G3493" s="2" t="s">
        <v>4666</v>
      </c>
      <c r="H3493" s="2" t="s">
        <v>246</v>
      </c>
      <c r="I3493" s="139" t="s">
        <v>272</v>
      </c>
      <c r="J3493" s="139" t="s">
        <v>354</v>
      </c>
      <c r="K3493" s="139" t="s">
        <v>304</v>
      </c>
      <c r="L3493" s="139" t="s">
        <v>298</v>
      </c>
      <c r="M3493" s="140" t="s">
        <v>8160</v>
      </c>
      <c r="N3493" s="141">
        <v>199.46</v>
      </c>
      <c r="O3493" s="142">
        <f t="shared" si="270"/>
        <v>205</v>
      </c>
      <c r="P3493" s="2">
        <v>205</v>
      </c>
      <c r="Q3493" s="2"/>
      <c r="R3493" s="143" t="e">
        <f t="shared" si="271"/>
        <v>#DIV/0!</v>
      </c>
      <c r="S3493" s="143">
        <f t="shared" si="272"/>
        <v>0</v>
      </c>
      <c r="T3493" s="144">
        <f>IF(P3493="nio",0,IF(P3493&gt;0,VLOOKUP(K3493,'3-Productie normen'!A:W,VLOOKUP(P3493,'3-Productie normen'!$B$37:$C$59,2,FALSE),FALSE)))/VLOOKUP(B3493,'2-Kosten per locatie'!$A$11:$C$31,3,FALSE)</f>
        <v>0</v>
      </c>
      <c r="U3493" s="144">
        <f t="shared" si="273"/>
        <v>0</v>
      </c>
      <c r="V3493" s="145" t="str">
        <f>VLOOKUP(K3493,'3-Productie normen'!A:AG,29,FALSE)</f>
        <v>V</v>
      </c>
      <c r="W3493" s="145"/>
      <c r="X3493" s="146"/>
      <c r="Y3493" s="147">
        <f t="shared" si="274"/>
        <v>40889.300000000003</v>
      </c>
    </row>
    <row r="3494" spans="1:25" s="148" customFormat="1" ht="13.9" customHeight="1">
      <c r="A3494" s="137">
        <v>4348</v>
      </c>
      <c r="B3494" s="138" t="s">
        <v>4206</v>
      </c>
      <c r="C3494" s="138" t="s">
        <v>4568</v>
      </c>
      <c r="D3494" s="138"/>
      <c r="E3494" s="2"/>
      <c r="F3494" s="2" t="s">
        <v>284</v>
      </c>
      <c r="G3494" s="2" t="s">
        <v>4667</v>
      </c>
      <c r="H3494" s="2" t="s">
        <v>246</v>
      </c>
      <c r="I3494" s="139" t="s">
        <v>272</v>
      </c>
      <c r="J3494" s="139" t="s">
        <v>309</v>
      </c>
      <c r="K3494" s="139" t="s">
        <v>259</v>
      </c>
      <c r="L3494" s="139" t="s">
        <v>298</v>
      </c>
      <c r="M3494" s="140"/>
      <c r="N3494" s="141">
        <v>6.54</v>
      </c>
      <c r="O3494" s="142">
        <f t="shared" si="270"/>
        <v>0</v>
      </c>
      <c r="P3494" s="2" t="s">
        <v>477</v>
      </c>
      <c r="Q3494" s="2"/>
      <c r="R3494" s="143">
        <f t="shared" si="271"/>
        <v>0</v>
      </c>
      <c r="S3494" s="143">
        <f t="shared" si="272"/>
        <v>0</v>
      </c>
      <c r="T3494" s="144">
        <f>IF(P3494="nio",0,IF(P3494&gt;0,VLOOKUP(K3494,'3-Productie normen'!A:W,VLOOKUP(P3494,'3-Productie normen'!$B$37:$C$59,2,FALSE),FALSE)))/VLOOKUP(B3494,'2-Kosten per locatie'!$A$11:$C$31,3,FALSE)</f>
        <v>0</v>
      </c>
      <c r="U3494" s="144">
        <f t="shared" si="273"/>
        <v>0</v>
      </c>
      <c r="V3494" s="145">
        <f>VLOOKUP(K3494,'3-Productie normen'!A:AG,29,FALSE)</f>
        <v>0</v>
      </c>
      <c r="W3494" s="145"/>
      <c r="X3494" s="146"/>
      <c r="Y3494" s="147">
        <f t="shared" si="274"/>
        <v>0</v>
      </c>
    </row>
    <row r="3495" spans="1:25" s="148" customFormat="1" ht="13.9" customHeight="1">
      <c r="A3495" s="137">
        <v>4349</v>
      </c>
      <c r="B3495" s="138" t="s">
        <v>4206</v>
      </c>
      <c r="C3495" s="138" t="s">
        <v>4568</v>
      </c>
      <c r="D3495" s="138"/>
      <c r="E3495" s="2"/>
      <c r="F3495" s="2" t="s">
        <v>284</v>
      </c>
      <c r="G3495" s="2" t="s">
        <v>4668</v>
      </c>
      <c r="H3495" s="2" t="s">
        <v>246</v>
      </c>
      <c r="I3495" s="139" t="s">
        <v>267</v>
      </c>
      <c r="J3495" s="139" t="s">
        <v>267</v>
      </c>
      <c r="K3495" s="139" t="s">
        <v>267</v>
      </c>
      <c r="L3495" s="139" t="s">
        <v>298</v>
      </c>
      <c r="M3495" s="140" t="s">
        <v>8160</v>
      </c>
      <c r="N3495" s="141">
        <v>5.7</v>
      </c>
      <c r="O3495" s="142">
        <f t="shared" si="270"/>
        <v>2</v>
      </c>
      <c r="P3495" s="2">
        <v>2</v>
      </c>
      <c r="Q3495" s="2"/>
      <c r="R3495" s="143" t="e">
        <f t="shared" si="271"/>
        <v>#DIV/0!</v>
      </c>
      <c r="S3495" s="143">
        <f t="shared" si="272"/>
        <v>0</v>
      </c>
      <c r="T3495" s="144">
        <f>IF(P3495="nio",0,IF(P3495&gt;0,VLOOKUP(K3495,'3-Productie normen'!A:W,VLOOKUP(P3495,'3-Productie normen'!$B$37:$C$59,2,FALSE),FALSE)))/VLOOKUP(B3495,'2-Kosten per locatie'!$A$11:$C$31,3,FALSE)</f>
        <v>0</v>
      </c>
      <c r="U3495" s="144">
        <f t="shared" si="273"/>
        <v>0</v>
      </c>
      <c r="V3495" s="145" t="str">
        <f>VLOOKUP(K3495,'3-Productie normen'!A:AG,29,FALSE)</f>
        <v>V</v>
      </c>
      <c r="W3495" s="145"/>
      <c r="X3495" s="146"/>
      <c r="Y3495" s="147">
        <f t="shared" si="274"/>
        <v>11.4</v>
      </c>
    </row>
    <row r="3496" spans="1:25" s="148" customFormat="1" ht="13.9" customHeight="1">
      <c r="A3496" s="137">
        <v>4350</v>
      </c>
      <c r="B3496" s="138" t="s">
        <v>4206</v>
      </c>
      <c r="C3496" s="138" t="s">
        <v>4568</v>
      </c>
      <c r="D3496" s="138"/>
      <c r="E3496" s="2"/>
      <c r="F3496" s="2" t="s">
        <v>284</v>
      </c>
      <c r="G3496" s="2" t="s">
        <v>4669</v>
      </c>
      <c r="H3496" s="2" t="s">
        <v>246</v>
      </c>
      <c r="I3496" s="139" t="s">
        <v>350</v>
      </c>
      <c r="J3496" s="139" t="s">
        <v>1346</v>
      </c>
      <c r="K3496" s="139" t="s">
        <v>619</v>
      </c>
      <c r="L3496" s="139" t="s">
        <v>314</v>
      </c>
      <c r="M3496" s="140"/>
      <c r="N3496" s="141">
        <v>15.46</v>
      </c>
      <c r="O3496" s="142">
        <f t="shared" si="270"/>
        <v>205</v>
      </c>
      <c r="P3496" s="2">
        <v>205</v>
      </c>
      <c r="Q3496" s="2"/>
      <c r="R3496" s="143" t="e">
        <f t="shared" si="271"/>
        <v>#DIV/0!</v>
      </c>
      <c r="S3496" s="143">
        <f t="shared" si="272"/>
        <v>0</v>
      </c>
      <c r="T3496" s="144">
        <f>IF(P3496="nio",0,IF(P3496&gt;0,VLOOKUP(K3496,'3-Productie normen'!A:W,VLOOKUP(P3496,'3-Productie normen'!$B$37:$C$59,2,FALSE),FALSE)))/VLOOKUP(B3496,'2-Kosten per locatie'!$A$11:$C$31,3,FALSE)</f>
        <v>0</v>
      </c>
      <c r="U3496" s="144">
        <f t="shared" si="273"/>
        <v>0</v>
      </c>
      <c r="V3496" s="145" t="str">
        <f>VLOOKUP(K3496,'3-Productie normen'!A:AG,29,FALSE)</f>
        <v>L</v>
      </c>
      <c r="W3496" s="145"/>
      <c r="X3496" s="146"/>
      <c r="Y3496" s="147">
        <f t="shared" si="274"/>
        <v>3169.3</v>
      </c>
    </row>
    <row r="3497" spans="1:25" s="148" customFormat="1" ht="13.9" customHeight="1">
      <c r="A3497" s="137">
        <v>4351</v>
      </c>
      <c r="B3497" s="138" t="s">
        <v>4206</v>
      </c>
      <c r="C3497" s="138" t="s">
        <v>4568</v>
      </c>
      <c r="D3497" s="138"/>
      <c r="E3497" s="2"/>
      <c r="F3497" s="2" t="s">
        <v>284</v>
      </c>
      <c r="G3497" s="2" t="s">
        <v>4670</v>
      </c>
      <c r="H3497" s="2" t="s">
        <v>246</v>
      </c>
      <c r="I3497" s="139" t="s">
        <v>350</v>
      </c>
      <c r="J3497" s="139" t="s">
        <v>1346</v>
      </c>
      <c r="K3497" s="139" t="s">
        <v>619</v>
      </c>
      <c r="L3497" s="139" t="s">
        <v>314</v>
      </c>
      <c r="M3497" s="140"/>
      <c r="N3497" s="141">
        <v>39.049999999999997</v>
      </c>
      <c r="O3497" s="142">
        <f t="shared" si="270"/>
        <v>205</v>
      </c>
      <c r="P3497" s="2">
        <v>205</v>
      </c>
      <c r="Q3497" s="2"/>
      <c r="R3497" s="143" t="e">
        <f t="shared" si="271"/>
        <v>#DIV/0!</v>
      </c>
      <c r="S3497" s="143">
        <f t="shared" si="272"/>
        <v>0</v>
      </c>
      <c r="T3497" s="144">
        <f>IF(P3497="nio",0,IF(P3497&gt;0,VLOOKUP(K3497,'3-Productie normen'!A:W,VLOOKUP(P3497,'3-Productie normen'!$B$37:$C$59,2,FALSE),FALSE)))/VLOOKUP(B3497,'2-Kosten per locatie'!$A$11:$C$31,3,FALSE)</f>
        <v>0</v>
      </c>
      <c r="U3497" s="144">
        <f t="shared" si="273"/>
        <v>0</v>
      </c>
      <c r="V3497" s="145" t="str">
        <f>VLOOKUP(K3497,'3-Productie normen'!A:AG,29,FALSE)</f>
        <v>L</v>
      </c>
      <c r="W3497" s="145"/>
      <c r="X3497" s="146"/>
      <c r="Y3497" s="147">
        <f t="shared" si="274"/>
        <v>8005.2499999999991</v>
      </c>
    </row>
    <row r="3498" spans="1:25" s="148" customFormat="1" ht="13.9" customHeight="1">
      <c r="A3498" s="137">
        <v>4352</v>
      </c>
      <c r="B3498" s="138" t="s">
        <v>4206</v>
      </c>
      <c r="C3498" s="138" t="s">
        <v>4568</v>
      </c>
      <c r="D3498" s="138"/>
      <c r="E3498" s="2"/>
      <c r="F3498" s="2" t="s">
        <v>284</v>
      </c>
      <c r="G3498" s="2" t="s">
        <v>4671</v>
      </c>
      <c r="H3498" s="2" t="s">
        <v>246</v>
      </c>
      <c r="I3498" s="139" t="s">
        <v>350</v>
      </c>
      <c r="J3498" s="139" t="s">
        <v>1346</v>
      </c>
      <c r="K3498" s="139" t="s">
        <v>619</v>
      </c>
      <c r="L3498" s="139" t="s">
        <v>298</v>
      </c>
      <c r="M3498" s="140" t="s">
        <v>8160</v>
      </c>
      <c r="N3498" s="141">
        <v>22.76</v>
      </c>
      <c r="O3498" s="142">
        <f t="shared" si="270"/>
        <v>205</v>
      </c>
      <c r="P3498" s="2">
        <v>205</v>
      </c>
      <c r="Q3498" s="2"/>
      <c r="R3498" s="143" t="e">
        <f t="shared" si="271"/>
        <v>#DIV/0!</v>
      </c>
      <c r="S3498" s="143">
        <f t="shared" si="272"/>
        <v>0</v>
      </c>
      <c r="T3498" s="144">
        <f>IF(P3498="nio",0,IF(P3498&gt;0,VLOOKUP(K3498,'3-Productie normen'!A:W,VLOOKUP(P3498,'3-Productie normen'!$B$37:$C$59,2,FALSE),FALSE)))/VLOOKUP(B3498,'2-Kosten per locatie'!$A$11:$C$31,3,FALSE)</f>
        <v>0</v>
      </c>
      <c r="U3498" s="144">
        <f t="shared" si="273"/>
        <v>0</v>
      </c>
      <c r="V3498" s="145" t="str">
        <f>VLOOKUP(K3498,'3-Productie normen'!A:AG,29,FALSE)</f>
        <v>L</v>
      </c>
      <c r="W3498" s="145"/>
      <c r="X3498" s="146"/>
      <c r="Y3498" s="147">
        <f t="shared" si="274"/>
        <v>4665.8</v>
      </c>
    </row>
    <row r="3499" spans="1:25" s="148" customFormat="1" ht="13.9" customHeight="1">
      <c r="A3499" s="137">
        <v>4353</v>
      </c>
      <c r="B3499" s="138" t="s">
        <v>4206</v>
      </c>
      <c r="C3499" s="138" t="s">
        <v>4568</v>
      </c>
      <c r="D3499" s="138"/>
      <c r="E3499" s="2"/>
      <c r="F3499" s="2" t="s">
        <v>284</v>
      </c>
      <c r="G3499" s="2" t="s">
        <v>4672</v>
      </c>
      <c r="H3499" s="2" t="s">
        <v>246</v>
      </c>
      <c r="I3499" s="139" t="s">
        <v>350</v>
      </c>
      <c r="J3499" s="139" t="s">
        <v>1346</v>
      </c>
      <c r="K3499" s="139" t="s">
        <v>619</v>
      </c>
      <c r="L3499" s="139" t="s">
        <v>298</v>
      </c>
      <c r="M3499" s="140" t="s">
        <v>8160</v>
      </c>
      <c r="N3499" s="141">
        <v>30.65</v>
      </c>
      <c r="O3499" s="142">
        <f t="shared" si="270"/>
        <v>205</v>
      </c>
      <c r="P3499" s="2">
        <v>205</v>
      </c>
      <c r="Q3499" s="2"/>
      <c r="R3499" s="143" t="e">
        <f t="shared" si="271"/>
        <v>#DIV/0!</v>
      </c>
      <c r="S3499" s="143">
        <f t="shared" si="272"/>
        <v>0</v>
      </c>
      <c r="T3499" s="144">
        <f>IF(P3499="nio",0,IF(P3499&gt;0,VLOOKUP(K3499,'3-Productie normen'!A:W,VLOOKUP(P3499,'3-Productie normen'!$B$37:$C$59,2,FALSE),FALSE)))/VLOOKUP(B3499,'2-Kosten per locatie'!$A$11:$C$31,3,FALSE)</f>
        <v>0</v>
      </c>
      <c r="U3499" s="144">
        <f t="shared" si="273"/>
        <v>0</v>
      </c>
      <c r="V3499" s="145" t="str">
        <f>VLOOKUP(K3499,'3-Productie normen'!A:AG,29,FALSE)</f>
        <v>L</v>
      </c>
      <c r="W3499" s="145"/>
      <c r="X3499" s="146"/>
      <c r="Y3499" s="147">
        <f t="shared" si="274"/>
        <v>6283.25</v>
      </c>
    </row>
    <row r="3500" spans="1:25" s="148" customFormat="1" ht="13.9" customHeight="1">
      <c r="A3500" s="137">
        <v>4354</v>
      </c>
      <c r="B3500" s="138" t="s">
        <v>4206</v>
      </c>
      <c r="C3500" s="138" t="s">
        <v>4568</v>
      </c>
      <c r="D3500" s="138"/>
      <c r="E3500" s="2"/>
      <c r="F3500" s="2" t="s">
        <v>284</v>
      </c>
      <c r="G3500" s="2" t="s">
        <v>4673</v>
      </c>
      <c r="H3500" s="2" t="s">
        <v>246</v>
      </c>
      <c r="I3500" s="139" t="s">
        <v>350</v>
      </c>
      <c r="J3500" s="139" t="s">
        <v>1346</v>
      </c>
      <c r="K3500" s="139" t="s">
        <v>619</v>
      </c>
      <c r="L3500" s="139" t="s">
        <v>298</v>
      </c>
      <c r="M3500" s="140" t="s">
        <v>8160</v>
      </c>
      <c r="N3500" s="141">
        <v>30.09</v>
      </c>
      <c r="O3500" s="142">
        <f t="shared" si="270"/>
        <v>205</v>
      </c>
      <c r="P3500" s="2">
        <v>205</v>
      </c>
      <c r="Q3500" s="2"/>
      <c r="R3500" s="143" t="e">
        <f t="shared" si="271"/>
        <v>#DIV/0!</v>
      </c>
      <c r="S3500" s="143">
        <f t="shared" si="272"/>
        <v>0</v>
      </c>
      <c r="T3500" s="144">
        <f>IF(P3500="nio",0,IF(P3500&gt;0,VLOOKUP(K3500,'3-Productie normen'!A:W,VLOOKUP(P3500,'3-Productie normen'!$B$37:$C$59,2,FALSE),FALSE)))/VLOOKUP(B3500,'2-Kosten per locatie'!$A$11:$C$31,3,FALSE)</f>
        <v>0</v>
      </c>
      <c r="U3500" s="144">
        <f t="shared" si="273"/>
        <v>0</v>
      </c>
      <c r="V3500" s="145" t="str">
        <f>VLOOKUP(K3500,'3-Productie normen'!A:AG,29,FALSE)</f>
        <v>L</v>
      </c>
      <c r="W3500" s="145"/>
      <c r="X3500" s="146"/>
      <c r="Y3500" s="147">
        <f t="shared" si="274"/>
        <v>6168.45</v>
      </c>
    </row>
    <row r="3501" spans="1:25" s="148" customFormat="1" ht="13.9" customHeight="1">
      <c r="A3501" s="137">
        <v>4355</v>
      </c>
      <c r="B3501" s="138" t="s">
        <v>4206</v>
      </c>
      <c r="C3501" s="138" t="s">
        <v>4568</v>
      </c>
      <c r="D3501" s="138"/>
      <c r="E3501" s="2"/>
      <c r="F3501" s="2" t="s">
        <v>284</v>
      </c>
      <c r="G3501" s="2" t="s">
        <v>4674</v>
      </c>
      <c r="H3501" s="2" t="s">
        <v>3486</v>
      </c>
      <c r="I3501" s="139" t="s">
        <v>350</v>
      </c>
      <c r="J3501" s="139" t="s">
        <v>351</v>
      </c>
      <c r="K3501" s="139" t="s">
        <v>612</v>
      </c>
      <c r="L3501" s="139" t="s">
        <v>298</v>
      </c>
      <c r="M3501" s="140" t="s">
        <v>8160</v>
      </c>
      <c r="N3501" s="141">
        <v>59.99</v>
      </c>
      <c r="O3501" s="142">
        <f t="shared" si="270"/>
        <v>205</v>
      </c>
      <c r="P3501" s="2">
        <v>205</v>
      </c>
      <c r="Q3501" s="2"/>
      <c r="R3501" s="143" t="e">
        <f t="shared" si="271"/>
        <v>#DIV/0!</v>
      </c>
      <c r="S3501" s="143">
        <f t="shared" si="272"/>
        <v>0</v>
      </c>
      <c r="T3501" s="144">
        <f>IF(P3501="nio",0,IF(P3501&gt;0,VLOOKUP(K3501,'3-Productie normen'!A:W,VLOOKUP(P3501,'3-Productie normen'!$B$37:$C$59,2,FALSE),FALSE)))/VLOOKUP(B3501,'2-Kosten per locatie'!$A$11:$C$31,3,FALSE)</f>
        <v>0</v>
      </c>
      <c r="U3501" s="144">
        <f t="shared" si="273"/>
        <v>0</v>
      </c>
      <c r="V3501" s="145" t="str">
        <f>VLOOKUP(K3501,'3-Productie normen'!A:AG,29,FALSE)</f>
        <v>L</v>
      </c>
      <c r="W3501" s="145"/>
      <c r="X3501" s="146"/>
      <c r="Y3501" s="147">
        <f t="shared" si="274"/>
        <v>12297.95</v>
      </c>
    </row>
    <row r="3502" spans="1:25" s="148" customFormat="1" ht="13.9" customHeight="1">
      <c r="A3502" s="137">
        <v>4356</v>
      </c>
      <c r="B3502" s="138" t="s">
        <v>4206</v>
      </c>
      <c r="C3502" s="138" t="s">
        <v>4568</v>
      </c>
      <c r="D3502" s="138"/>
      <c r="E3502" s="2"/>
      <c r="F3502" s="2" t="s">
        <v>284</v>
      </c>
      <c r="G3502" s="2" t="s">
        <v>4675</v>
      </c>
      <c r="H3502" s="2" t="s">
        <v>4676</v>
      </c>
      <c r="I3502" s="139" t="s">
        <v>4593</v>
      </c>
      <c r="J3502" s="139" t="s">
        <v>4593</v>
      </c>
      <c r="K3502" s="139" t="s">
        <v>612</v>
      </c>
      <c r="L3502" s="139" t="s">
        <v>298</v>
      </c>
      <c r="M3502" s="140" t="s">
        <v>8160</v>
      </c>
      <c r="N3502" s="141">
        <v>60.94</v>
      </c>
      <c r="O3502" s="142">
        <f t="shared" si="270"/>
        <v>205</v>
      </c>
      <c r="P3502" s="2">
        <v>205</v>
      </c>
      <c r="Q3502" s="2"/>
      <c r="R3502" s="143" t="e">
        <f t="shared" si="271"/>
        <v>#DIV/0!</v>
      </c>
      <c r="S3502" s="143">
        <f t="shared" si="272"/>
        <v>0</v>
      </c>
      <c r="T3502" s="144">
        <f>IF(P3502="nio",0,IF(P3502&gt;0,VLOOKUP(K3502,'3-Productie normen'!A:W,VLOOKUP(P3502,'3-Productie normen'!$B$37:$C$59,2,FALSE),FALSE)))/VLOOKUP(B3502,'2-Kosten per locatie'!$A$11:$C$31,3,FALSE)</f>
        <v>0</v>
      </c>
      <c r="U3502" s="144">
        <f t="shared" si="273"/>
        <v>0</v>
      </c>
      <c r="V3502" s="145" t="str">
        <f>VLOOKUP(K3502,'3-Productie normen'!A:AG,29,FALSE)</f>
        <v>L</v>
      </c>
      <c r="W3502" s="145"/>
      <c r="X3502" s="146"/>
      <c r="Y3502" s="147">
        <f t="shared" si="274"/>
        <v>12492.699999999999</v>
      </c>
    </row>
    <row r="3503" spans="1:25" s="148" customFormat="1" ht="13.9" customHeight="1">
      <c r="A3503" s="137">
        <v>4357</v>
      </c>
      <c r="B3503" s="138" t="s">
        <v>4206</v>
      </c>
      <c r="C3503" s="138" t="s">
        <v>4568</v>
      </c>
      <c r="D3503" s="138"/>
      <c r="E3503" s="2"/>
      <c r="F3503" s="2" t="s">
        <v>284</v>
      </c>
      <c r="G3503" s="2" t="s">
        <v>4677</v>
      </c>
      <c r="H3503" s="2" t="s">
        <v>4678</v>
      </c>
      <c r="I3503" s="139" t="s">
        <v>277</v>
      </c>
      <c r="J3503" s="139" t="s">
        <v>277</v>
      </c>
      <c r="K3503" s="139" t="s">
        <v>478</v>
      </c>
      <c r="L3503" s="139" t="s">
        <v>298</v>
      </c>
      <c r="M3503" s="140" t="s">
        <v>8160</v>
      </c>
      <c r="N3503" s="141">
        <v>29.94</v>
      </c>
      <c r="O3503" s="142">
        <f t="shared" si="270"/>
        <v>205</v>
      </c>
      <c r="P3503" s="2">
        <v>205</v>
      </c>
      <c r="Q3503" s="2"/>
      <c r="R3503" s="143" t="e">
        <f t="shared" si="271"/>
        <v>#DIV/0!</v>
      </c>
      <c r="S3503" s="143">
        <f t="shared" si="272"/>
        <v>0</v>
      </c>
      <c r="T3503" s="144">
        <f>IF(P3503="nio",0,IF(P3503&gt;0,VLOOKUP(K3503,'3-Productie normen'!A:W,VLOOKUP(P3503,'3-Productie normen'!$B$37:$C$59,2,FALSE),FALSE)))/VLOOKUP(B3503,'2-Kosten per locatie'!$A$11:$C$31,3,FALSE)</f>
        <v>0</v>
      </c>
      <c r="U3503" s="144">
        <f t="shared" si="273"/>
        <v>0</v>
      </c>
      <c r="V3503" s="145" t="str">
        <f>VLOOKUP(K3503,'3-Productie normen'!A:AG,29,FALSE)</f>
        <v>B</v>
      </c>
      <c r="W3503" s="145"/>
      <c r="X3503" s="146"/>
      <c r="Y3503" s="147">
        <f t="shared" si="274"/>
        <v>6137.7</v>
      </c>
    </row>
    <row r="3504" spans="1:25" s="148" customFormat="1" ht="13.9" customHeight="1">
      <c r="A3504" s="137">
        <v>4358</v>
      </c>
      <c r="B3504" s="138" t="s">
        <v>4206</v>
      </c>
      <c r="C3504" s="138" t="s">
        <v>4568</v>
      </c>
      <c r="D3504" s="138"/>
      <c r="E3504" s="2"/>
      <c r="F3504" s="2" t="s">
        <v>284</v>
      </c>
      <c r="G3504" s="2" t="s">
        <v>4679</v>
      </c>
      <c r="H3504" s="2" t="s">
        <v>4680</v>
      </c>
      <c r="I3504" s="139" t="s">
        <v>2209</v>
      </c>
      <c r="J3504" s="139" t="s">
        <v>2209</v>
      </c>
      <c r="K3504" s="139" t="s">
        <v>479</v>
      </c>
      <c r="L3504" s="139" t="s">
        <v>298</v>
      </c>
      <c r="M3504" s="140" t="s">
        <v>8160</v>
      </c>
      <c r="N3504" s="141">
        <v>29.94</v>
      </c>
      <c r="O3504" s="142">
        <f t="shared" si="270"/>
        <v>205</v>
      </c>
      <c r="P3504" s="2">
        <v>205</v>
      </c>
      <c r="Q3504" s="2"/>
      <c r="R3504" s="143" t="e">
        <f t="shared" si="271"/>
        <v>#DIV/0!</v>
      </c>
      <c r="S3504" s="143">
        <f t="shared" si="272"/>
        <v>0</v>
      </c>
      <c r="T3504" s="144">
        <f>IF(P3504="nio",0,IF(P3504&gt;0,VLOOKUP(K3504,'3-Productie normen'!A:W,VLOOKUP(P3504,'3-Productie normen'!$B$37:$C$59,2,FALSE),FALSE)))/VLOOKUP(B3504,'2-Kosten per locatie'!$A$11:$C$31,3,FALSE)</f>
        <v>0</v>
      </c>
      <c r="U3504" s="144">
        <f t="shared" si="273"/>
        <v>0</v>
      </c>
      <c r="V3504" s="145" t="str">
        <f>VLOOKUP(K3504,'3-Productie normen'!A:AG,29,FALSE)</f>
        <v>B</v>
      </c>
      <c r="W3504" s="145"/>
      <c r="X3504" s="146"/>
      <c r="Y3504" s="147">
        <f t="shared" si="274"/>
        <v>6137.7</v>
      </c>
    </row>
    <row r="3505" spans="1:25" s="148" customFormat="1" ht="13.9" customHeight="1">
      <c r="A3505" s="137">
        <v>4359</v>
      </c>
      <c r="B3505" s="138" t="s">
        <v>4206</v>
      </c>
      <c r="C3505" s="138" t="s">
        <v>4568</v>
      </c>
      <c r="D3505" s="138"/>
      <c r="E3505" s="2"/>
      <c r="F3505" s="2" t="s">
        <v>284</v>
      </c>
      <c r="G3505" s="2" t="s">
        <v>4681</v>
      </c>
      <c r="H3505" s="2" t="s">
        <v>4682</v>
      </c>
      <c r="I3505" s="139" t="s">
        <v>350</v>
      </c>
      <c r="J3505" s="139" t="s">
        <v>277</v>
      </c>
      <c r="K3505" s="139" t="s">
        <v>478</v>
      </c>
      <c r="L3505" s="139" t="s">
        <v>298</v>
      </c>
      <c r="M3505" s="140" t="s">
        <v>8160</v>
      </c>
      <c r="N3505" s="141">
        <v>30</v>
      </c>
      <c r="O3505" s="142">
        <f t="shared" si="270"/>
        <v>205</v>
      </c>
      <c r="P3505" s="2">
        <v>205</v>
      </c>
      <c r="Q3505" s="2"/>
      <c r="R3505" s="143" t="e">
        <f t="shared" si="271"/>
        <v>#DIV/0!</v>
      </c>
      <c r="S3505" s="143">
        <f t="shared" si="272"/>
        <v>0</v>
      </c>
      <c r="T3505" s="144">
        <f>IF(P3505="nio",0,IF(P3505&gt;0,VLOOKUP(K3505,'3-Productie normen'!A:W,VLOOKUP(P3505,'3-Productie normen'!$B$37:$C$59,2,FALSE),FALSE)))/VLOOKUP(B3505,'2-Kosten per locatie'!$A$11:$C$31,3,FALSE)</f>
        <v>0</v>
      </c>
      <c r="U3505" s="144">
        <f t="shared" si="273"/>
        <v>0</v>
      </c>
      <c r="V3505" s="145" t="str">
        <f>VLOOKUP(K3505,'3-Productie normen'!A:AG,29,FALSE)</f>
        <v>B</v>
      </c>
      <c r="W3505" s="145"/>
      <c r="X3505" s="146"/>
      <c r="Y3505" s="147">
        <f t="shared" si="274"/>
        <v>6150</v>
      </c>
    </row>
    <row r="3506" spans="1:25" s="148" customFormat="1" ht="13.9" customHeight="1">
      <c r="A3506" s="137">
        <v>4360</v>
      </c>
      <c r="B3506" s="138" t="s">
        <v>4206</v>
      </c>
      <c r="C3506" s="138" t="s">
        <v>4568</v>
      </c>
      <c r="D3506" s="138"/>
      <c r="E3506" s="2"/>
      <c r="F3506" s="2" t="s">
        <v>284</v>
      </c>
      <c r="G3506" s="2" t="s">
        <v>4683</v>
      </c>
      <c r="H3506" s="2" t="s">
        <v>246</v>
      </c>
      <c r="I3506" s="139" t="s">
        <v>247</v>
      </c>
      <c r="J3506" s="139" t="s">
        <v>57</v>
      </c>
      <c r="K3506" s="139" t="s">
        <v>57</v>
      </c>
      <c r="L3506" s="139" t="s">
        <v>246</v>
      </c>
      <c r="M3506" s="140"/>
      <c r="N3506" s="141">
        <v>3.31</v>
      </c>
      <c r="O3506" s="142">
        <f t="shared" si="270"/>
        <v>205</v>
      </c>
      <c r="P3506" s="2">
        <v>205</v>
      </c>
      <c r="Q3506" s="2"/>
      <c r="R3506" s="143" t="e">
        <f t="shared" si="271"/>
        <v>#DIV/0!</v>
      </c>
      <c r="S3506" s="143">
        <f t="shared" si="272"/>
        <v>0</v>
      </c>
      <c r="T3506" s="144">
        <f>IF(P3506="nio",0,IF(P3506&gt;0,VLOOKUP(K3506,'3-Productie normen'!A:W,VLOOKUP(P3506,'3-Productie normen'!$B$37:$C$59,2,FALSE),FALSE)))/VLOOKUP(B3506,'2-Kosten per locatie'!$A$11:$C$31,3,FALSE)</f>
        <v>0</v>
      </c>
      <c r="U3506" s="144">
        <f t="shared" si="273"/>
        <v>0</v>
      </c>
      <c r="V3506" s="145" t="str">
        <f>VLOOKUP(K3506,'3-Productie normen'!A:AG,29,FALSE)</f>
        <v>V</v>
      </c>
      <c r="W3506" s="145"/>
      <c r="X3506" s="146"/>
      <c r="Y3506" s="147">
        <f t="shared" si="274"/>
        <v>678.55</v>
      </c>
    </row>
    <row r="3507" spans="1:25" s="148" customFormat="1" ht="13.9" customHeight="1">
      <c r="A3507" s="137">
        <v>4361</v>
      </c>
      <c r="B3507" s="138" t="s">
        <v>4206</v>
      </c>
      <c r="C3507" s="138" t="s">
        <v>4568</v>
      </c>
      <c r="D3507" s="138"/>
      <c r="E3507" s="2"/>
      <c r="F3507" s="2" t="s">
        <v>284</v>
      </c>
      <c r="G3507" s="2" t="s">
        <v>4684</v>
      </c>
      <c r="H3507" s="2" t="s">
        <v>246</v>
      </c>
      <c r="I3507" s="139" t="s">
        <v>247</v>
      </c>
      <c r="J3507" s="139" t="s">
        <v>56</v>
      </c>
      <c r="K3507" s="139" t="s">
        <v>248</v>
      </c>
      <c r="L3507" s="139" t="s">
        <v>298</v>
      </c>
      <c r="M3507" s="140" t="s">
        <v>8160</v>
      </c>
      <c r="N3507" s="141">
        <v>29.15</v>
      </c>
      <c r="O3507" s="142">
        <f t="shared" si="270"/>
        <v>205</v>
      </c>
      <c r="P3507" s="2">
        <v>205</v>
      </c>
      <c r="Q3507" s="2"/>
      <c r="R3507" s="143" t="e">
        <f t="shared" si="271"/>
        <v>#DIV/0!</v>
      </c>
      <c r="S3507" s="143">
        <f t="shared" si="272"/>
        <v>0</v>
      </c>
      <c r="T3507" s="144">
        <f>IF(P3507="nio",0,IF(P3507&gt;0,VLOOKUP(K3507,'3-Productie normen'!A:W,VLOOKUP(P3507,'3-Productie normen'!$B$37:$C$59,2,FALSE),FALSE)))/VLOOKUP(B3507,'2-Kosten per locatie'!$A$11:$C$31,3,FALSE)</f>
        <v>0</v>
      </c>
      <c r="U3507" s="144">
        <f t="shared" si="273"/>
        <v>0</v>
      </c>
      <c r="V3507" s="145" t="str">
        <f>VLOOKUP(K3507,'3-Productie normen'!A:AG,29,FALSE)</f>
        <v>V</v>
      </c>
      <c r="W3507" s="145"/>
      <c r="X3507" s="146"/>
      <c r="Y3507" s="147">
        <f t="shared" si="274"/>
        <v>5975.75</v>
      </c>
    </row>
    <row r="3508" spans="1:25" s="148" customFormat="1" ht="13.9" customHeight="1">
      <c r="A3508" s="137">
        <v>4362</v>
      </c>
      <c r="B3508" s="138" t="s">
        <v>4206</v>
      </c>
      <c r="C3508" s="138" t="s">
        <v>4568</v>
      </c>
      <c r="D3508" s="138"/>
      <c r="E3508" s="2"/>
      <c r="F3508" s="2" t="s">
        <v>284</v>
      </c>
      <c r="G3508" s="2" t="s">
        <v>4685</v>
      </c>
      <c r="H3508" s="2" t="s">
        <v>246</v>
      </c>
      <c r="I3508" s="139" t="s">
        <v>247</v>
      </c>
      <c r="J3508" s="139" t="s">
        <v>56</v>
      </c>
      <c r="K3508" s="139" t="s">
        <v>248</v>
      </c>
      <c r="L3508" s="139" t="s">
        <v>298</v>
      </c>
      <c r="M3508" s="140" t="s">
        <v>8160</v>
      </c>
      <c r="N3508" s="141">
        <v>29.02</v>
      </c>
      <c r="O3508" s="142">
        <f t="shared" ref="O3508:O3571" si="275">SUM(P3508:Q3508)</f>
        <v>205</v>
      </c>
      <c r="P3508" s="2">
        <v>205</v>
      </c>
      <c r="Q3508" s="2"/>
      <c r="R3508" s="143" t="e">
        <f t="shared" ref="R3508:R3571" si="276">IF(P3508="nio",0,IF(P3508&gt;0,P3508*N3508/T3508,0))</f>
        <v>#DIV/0!</v>
      </c>
      <c r="S3508" s="143">
        <f t="shared" ref="S3508:S3571" si="277">IF(Q3508&gt;0,Q3508*N3508/U3508,0)</f>
        <v>0</v>
      </c>
      <c r="T3508" s="144">
        <f>IF(P3508="nio",0,IF(P3508&gt;0,VLOOKUP(K3508,'3-Productie normen'!A:W,VLOOKUP(P3508,'3-Productie normen'!$B$37:$C$59,2,FALSE),FALSE)))/VLOOKUP(B3508,'2-Kosten per locatie'!$A$11:$C$31,3,FALSE)</f>
        <v>0</v>
      </c>
      <c r="U3508" s="144">
        <f t="shared" ref="U3508:U3571" si="278">IF(Q3508&gt;0,T3508*$U$8,0)</f>
        <v>0</v>
      </c>
      <c r="V3508" s="145" t="str">
        <f>VLOOKUP(K3508,'3-Productie normen'!A:AG,29,FALSE)</f>
        <v>V</v>
      </c>
      <c r="W3508" s="145"/>
      <c r="X3508" s="146"/>
      <c r="Y3508" s="147">
        <f t="shared" ref="Y3508:Y3571" si="279">O3508*N3508</f>
        <v>5949.1</v>
      </c>
    </row>
    <row r="3509" spans="1:25" s="148" customFormat="1" ht="13.9" customHeight="1">
      <c r="A3509" s="137">
        <v>4363</v>
      </c>
      <c r="B3509" s="138" t="s">
        <v>4206</v>
      </c>
      <c r="C3509" s="138" t="s">
        <v>4568</v>
      </c>
      <c r="D3509" s="138"/>
      <c r="E3509" s="2"/>
      <c r="F3509" s="2" t="s">
        <v>284</v>
      </c>
      <c r="G3509" s="2" t="s">
        <v>4686</v>
      </c>
      <c r="H3509" s="2" t="s">
        <v>246</v>
      </c>
      <c r="I3509" s="139" t="s">
        <v>247</v>
      </c>
      <c r="J3509" s="139" t="s">
        <v>56</v>
      </c>
      <c r="K3509" s="139" t="s">
        <v>248</v>
      </c>
      <c r="L3509" s="139" t="s">
        <v>298</v>
      </c>
      <c r="M3509" s="140" t="s">
        <v>8160</v>
      </c>
      <c r="N3509" s="141">
        <v>24.72</v>
      </c>
      <c r="O3509" s="142">
        <f t="shared" si="275"/>
        <v>205</v>
      </c>
      <c r="P3509" s="2">
        <v>205</v>
      </c>
      <c r="Q3509" s="2"/>
      <c r="R3509" s="143" t="e">
        <f t="shared" si="276"/>
        <v>#DIV/0!</v>
      </c>
      <c r="S3509" s="143">
        <f t="shared" si="277"/>
        <v>0</v>
      </c>
      <c r="T3509" s="144">
        <f>IF(P3509="nio",0,IF(P3509&gt;0,VLOOKUP(K3509,'3-Productie normen'!A:W,VLOOKUP(P3509,'3-Productie normen'!$B$37:$C$59,2,FALSE),FALSE)))/VLOOKUP(B3509,'2-Kosten per locatie'!$A$11:$C$31,3,FALSE)</f>
        <v>0</v>
      </c>
      <c r="U3509" s="144">
        <f t="shared" si="278"/>
        <v>0</v>
      </c>
      <c r="V3509" s="145" t="str">
        <f>VLOOKUP(K3509,'3-Productie normen'!A:AG,29,FALSE)</f>
        <v>V</v>
      </c>
      <c r="W3509" s="145"/>
      <c r="X3509" s="146"/>
      <c r="Y3509" s="147">
        <f t="shared" si="279"/>
        <v>5067.5999999999995</v>
      </c>
    </row>
    <row r="3510" spans="1:25" s="148" customFormat="1" ht="13.9" customHeight="1">
      <c r="A3510" s="137">
        <v>4364</v>
      </c>
      <c r="B3510" s="138" t="s">
        <v>4206</v>
      </c>
      <c r="C3510" s="138" t="s">
        <v>4568</v>
      </c>
      <c r="D3510" s="138"/>
      <c r="E3510" s="2"/>
      <c r="F3510" s="2" t="s">
        <v>284</v>
      </c>
      <c r="G3510" s="2" t="s">
        <v>4687</v>
      </c>
      <c r="H3510" s="2"/>
      <c r="I3510" s="139" t="s">
        <v>247</v>
      </c>
      <c r="J3510" s="139" t="s">
        <v>57</v>
      </c>
      <c r="K3510" s="139" t="s">
        <v>57</v>
      </c>
      <c r="L3510" s="139" t="s">
        <v>246</v>
      </c>
      <c r="M3510" s="140"/>
      <c r="N3510" s="141">
        <v>3.64</v>
      </c>
      <c r="O3510" s="142">
        <f t="shared" si="275"/>
        <v>205</v>
      </c>
      <c r="P3510" s="2">
        <v>205</v>
      </c>
      <c r="Q3510" s="2"/>
      <c r="R3510" s="143" t="e">
        <f t="shared" si="276"/>
        <v>#DIV/0!</v>
      </c>
      <c r="S3510" s="143">
        <f t="shared" si="277"/>
        <v>0</v>
      </c>
      <c r="T3510" s="144">
        <f>IF(P3510="nio",0,IF(P3510&gt;0,VLOOKUP(K3510,'3-Productie normen'!A:W,VLOOKUP(P3510,'3-Productie normen'!$B$37:$C$59,2,FALSE),FALSE)))/VLOOKUP(B3510,'2-Kosten per locatie'!$A$11:$C$31,3,FALSE)</f>
        <v>0</v>
      </c>
      <c r="U3510" s="144">
        <f t="shared" si="278"/>
        <v>0</v>
      </c>
      <c r="V3510" s="145" t="str">
        <f>VLOOKUP(K3510,'3-Productie normen'!A:AG,29,FALSE)</f>
        <v>V</v>
      </c>
      <c r="W3510" s="145"/>
      <c r="X3510" s="146"/>
      <c r="Y3510" s="147">
        <f t="shared" si="279"/>
        <v>746.2</v>
      </c>
    </row>
    <row r="3511" spans="1:25" s="148" customFormat="1" ht="13.9" customHeight="1">
      <c r="A3511" s="137">
        <v>4365</v>
      </c>
      <c r="B3511" s="138" t="s">
        <v>4206</v>
      </c>
      <c r="C3511" s="138" t="s">
        <v>4568</v>
      </c>
      <c r="D3511" s="138"/>
      <c r="E3511" s="2"/>
      <c r="F3511" s="2" t="s">
        <v>284</v>
      </c>
      <c r="G3511" s="2" t="s">
        <v>4688</v>
      </c>
      <c r="H3511" s="2" t="s">
        <v>246</v>
      </c>
      <c r="I3511" s="139" t="s">
        <v>252</v>
      </c>
      <c r="J3511" s="139" t="s">
        <v>253</v>
      </c>
      <c r="K3511" s="139" t="s">
        <v>4571</v>
      </c>
      <c r="L3511" s="139" t="s">
        <v>298</v>
      </c>
      <c r="M3511" s="140" t="s">
        <v>8160</v>
      </c>
      <c r="N3511" s="141">
        <v>326.94</v>
      </c>
      <c r="O3511" s="142">
        <f t="shared" si="275"/>
        <v>205</v>
      </c>
      <c r="P3511" s="2">
        <v>205</v>
      </c>
      <c r="Q3511" s="2"/>
      <c r="R3511" s="143" t="e">
        <f t="shared" si="276"/>
        <v>#DIV/0!</v>
      </c>
      <c r="S3511" s="143">
        <f t="shared" si="277"/>
        <v>0</v>
      </c>
      <c r="T3511" s="144">
        <f>IF(P3511="nio",0,IF(P3511&gt;0,VLOOKUP(K3511,'3-Productie normen'!A:W,VLOOKUP(P3511,'3-Productie normen'!$B$37:$C$59,2,FALSE),FALSE)))/VLOOKUP(B3511,'2-Kosten per locatie'!$A$11:$C$31,3,FALSE)</f>
        <v>0</v>
      </c>
      <c r="U3511" s="144">
        <f t="shared" si="278"/>
        <v>0</v>
      </c>
      <c r="V3511" s="145" t="str">
        <f>VLOOKUP(K3511,'3-Productie normen'!A:AG,29,FALSE)</f>
        <v>V</v>
      </c>
      <c r="W3511" s="145"/>
      <c r="X3511" s="146"/>
      <c r="Y3511" s="147">
        <f t="shared" si="279"/>
        <v>67022.7</v>
      </c>
    </row>
    <row r="3512" spans="1:25" s="148" customFormat="1" ht="13.9" customHeight="1">
      <c r="A3512" s="137">
        <v>4366</v>
      </c>
      <c r="B3512" s="138" t="s">
        <v>4206</v>
      </c>
      <c r="C3512" s="138" t="s">
        <v>4568</v>
      </c>
      <c r="D3512" s="138"/>
      <c r="E3512" s="2"/>
      <c r="F3512" s="2" t="s">
        <v>284</v>
      </c>
      <c r="G3512" s="2" t="s">
        <v>4689</v>
      </c>
      <c r="H3512" s="2" t="s">
        <v>246</v>
      </c>
      <c r="I3512" s="139" t="s">
        <v>252</v>
      </c>
      <c r="J3512" s="139" t="s">
        <v>253</v>
      </c>
      <c r="K3512" s="139" t="s">
        <v>4571</v>
      </c>
      <c r="L3512" s="139" t="s">
        <v>298</v>
      </c>
      <c r="M3512" s="140" t="s">
        <v>8160</v>
      </c>
      <c r="N3512" s="141">
        <v>4.9400000000000004</v>
      </c>
      <c r="O3512" s="142">
        <f t="shared" si="275"/>
        <v>205</v>
      </c>
      <c r="P3512" s="2">
        <v>205</v>
      </c>
      <c r="Q3512" s="2"/>
      <c r="R3512" s="143" t="e">
        <f t="shared" si="276"/>
        <v>#DIV/0!</v>
      </c>
      <c r="S3512" s="143">
        <f t="shared" si="277"/>
        <v>0</v>
      </c>
      <c r="T3512" s="144">
        <f>IF(P3512="nio",0,IF(P3512&gt;0,VLOOKUP(K3512,'3-Productie normen'!A:W,VLOOKUP(P3512,'3-Productie normen'!$B$37:$C$59,2,FALSE),FALSE)))/VLOOKUP(B3512,'2-Kosten per locatie'!$A$11:$C$31,3,FALSE)</f>
        <v>0</v>
      </c>
      <c r="U3512" s="144">
        <f t="shared" si="278"/>
        <v>0</v>
      </c>
      <c r="V3512" s="145" t="str">
        <f>VLOOKUP(K3512,'3-Productie normen'!A:AG,29,FALSE)</f>
        <v>V</v>
      </c>
      <c r="W3512" s="145"/>
      <c r="X3512" s="146"/>
      <c r="Y3512" s="147">
        <f t="shared" si="279"/>
        <v>1012.7</v>
      </c>
    </row>
    <row r="3513" spans="1:25" s="148" customFormat="1" ht="13.9" customHeight="1">
      <c r="A3513" s="137">
        <v>4367</v>
      </c>
      <c r="B3513" s="138" t="s">
        <v>4206</v>
      </c>
      <c r="C3513" s="138" t="s">
        <v>4568</v>
      </c>
      <c r="D3513" s="138"/>
      <c r="E3513" s="2"/>
      <c r="F3513" s="2" t="s">
        <v>284</v>
      </c>
      <c r="G3513" s="2" t="s">
        <v>4690</v>
      </c>
      <c r="H3513" s="2" t="s">
        <v>246</v>
      </c>
      <c r="I3513" s="139" t="s">
        <v>252</v>
      </c>
      <c r="J3513" s="139" t="s">
        <v>253</v>
      </c>
      <c r="K3513" s="139" t="s">
        <v>4571</v>
      </c>
      <c r="L3513" s="139" t="s">
        <v>298</v>
      </c>
      <c r="M3513" s="140" t="s">
        <v>8160</v>
      </c>
      <c r="N3513" s="141">
        <v>7.08</v>
      </c>
      <c r="O3513" s="142">
        <f t="shared" si="275"/>
        <v>205</v>
      </c>
      <c r="P3513" s="2">
        <v>205</v>
      </c>
      <c r="Q3513" s="2"/>
      <c r="R3513" s="143" t="e">
        <f t="shared" si="276"/>
        <v>#DIV/0!</v>
      </c>
      <c r="S3513" s="143">
        <f t="shared" si="277"/>
        <v>0</v>
      </c>
      <c r="T3513" s="144">
        <f>IF(P3513="nio",0,IF(P3513&gt;0,VLOOKUP(K3513,'3-Productie normen'!A:W,VLOOKUP(P3513,'3-Productie normen'!$B$37:$C$59,2,FALSE),FALSE)))/VLOOKUP(B3513,'2-Kosten per locatie'!$A$11:$C$31,3,FALSE)</f>
        <v>0</v>
      </c>
      <c r="U3513" s="144">
        <f t="shared" si="278"/>
        <v>0</v>
      </c>
      <c r="V3513" s="145" t="str">
        <f>VLOOKUP(K3513,'3-Productie normen'!A:AG,29,FALSE)</f>
        <v>V</v>
      </c>
      <c r="W3513" s="145"/>
      <c r="X3513" s="146"/>
      <c r="Y3513" s="147">
        <f t="shared" si="279"/>
        <v>1451.4</v>
      </c>
    </row>
    <row r="3514" spans="1:25" s="148" customFormat="1" ht="13.9" customHeight="1">
      <c r="A3514" s="137">
        <v>4368</v>
      </c>
      <c r="B3514" s="138" t="s">
        <v>4206</v>
      </c>
      <c r="C3514" s="138" t="s">
        <v>4568</v>
      </c>
      <c r="D3514" s="138"/>
      <c r="E3514" s="2"/>
      <c r="F3514" s="2" t="s">
        <v>284</v>
      </c>
      <c r="G3514" s="2" t="s">
        <v>4691</v>
      </c>
      <c r="H3514" s="2" t="s">
        <v>3501</v>
      </c>
      <c r="I3514" s="139" t="s">
        <v>46</v>
      </c>
      <c r="J3514" s="139" t="s">
        <v>313</v>
      </c>
      <c r="K3514" s="139" t="s">
        <v>259</v>
      </c>
      <c r="L3514" s="139" t="s">
        <v>1500</v>
      </c>
      <c r="M3514" s="140"/>
      <c r="N3514" s="141">
        <v>3.95</v>
      </c>
      <c r="O3514" s="142">
        <f t="shared" si="275"/>
        <v>0</v>
      </c>
      <c r="P3514" s="2" t="s">
        <v>477</v>
      </c>
      <c r="Q3514" s="2"/>
      <c r="R3514" s="143">
        <f t="shared" si="276"/>
        <v>0</v>
      </c>
      <c r="S3514" s="143">
        <f t="shared" si="277"/>
        <v>0</v>
      </c>
      <c r="T3514" s="144">
        <f>IF(P3514="nio",0,IF(P3514&gt;0,VLOOKUP(K3514,'3-Productie normen'!A:W,VLOOKUP(P3514,'3-Productie normen'!$B$37:$C$59,2,FALSE),FALSE)))/VLOOKUP(B3514,'2-Kosten per locatie'!$A$11:$C$31,3,FALSE)</f>
        <v>0</v>
      </c>
      <c r="U3514" s="144">
        <f t="shared" si="278"/>
        <v>0</v>
      </c>
      <c r="V3514" s="145">
        <f>VLOOKUP(K3514,'3-Productie normen'!A:AG,29,FALSE)</f>
        <v>0</v>
      </c>
      <c r="W3514" s="145"/>
      <c r="X3514" s="146"/>
      <c r="Y3514" s="147">
        <f t="shared" si="279"/>
        <v>0</v>
      </c>
    </row>
    <row r="3515" spans="1:25" s="148" customFormat="1" ht="13.9" customHeight="1">
      <c r="A3515" s="137">
        <v>4369</v>
      </c>
      <c r="B3515" s="138" t="s">
        <v>4206</v>
      </c>
      <c r="C3515" s="138" t="s">
        <v>4568</v>
      </c>
      <c r="D3515" s="138"/>
      <c r="E3515" s="2"/>
      <c r="F3515" s="2" t="s">
        <v>284</v>
      </c>
      <c r="G3515" s="2" t="s">
        <v>4692</v>
      </c>
      <c r="H3515" s="2" t="s">
        <v>246</v>
      </c>
      <c r="I3515" s="139" t="s">
        <v>257</v>
      </c>
      <c r="J3515" s="139" t="s">
        <v>318</v>
      </c>
      <c r="K3515" s="139" t="s">
        <v>259</v>
      </c>
      <c r="L3515" s="139" t="s">
        <v>246</v>
      </c>
      <c r="M3515" s="140"/>
      <c r="N3515" s="141">
        <v>1.94</v>
      </c>
      <c r="O3515" s="142">
        <f t="shared" si="275"/>
        <v>0</v>
      </c>
      <c r="P3515" s="2" t="s">
        <v>477</v>
      </c>
      <c r="Q3515" s="2"/>
      <c r="R3515" s="143">
        <f t="shared" si="276"/>
        <v>0</v>
      </c>
      <c r="S3515" s="143">
        <f t="shared" si="277"/>
        <v>0</v>
      </c>
      <c r="T3515" s="144">
        <f>IF(P3515="nio",0,IF(P3515&gt;0,VLOOKUP(K3515,'3-Productie normen'!A:W,VLOOKUP(P3515,'3-Productie normen'!$B$37:$C$59,2,FALSE),FALSE)))/VLOOKUP(B3515,'2-Kosten per locatie'!$A$11:$C$31,3,FALSE)</f>
        <v>0</v>
      </c>
      <c r="U3515" s="144">
        <f t="shared" si="278"/>
        <v>0</v>
      </c>
      <c r="V3515" s="145">
        <f>VLOOKUP(K3515,'3-Productie normen'!A:AG,29,FALSE)</f>
        <v>0</v>
      </c>
      <c r="W3515" s="145"/>
      <c r="X3515" s="146"/>
      <c r="Y3515" s="147">
        <f t="shared" si="279"/>
        <v>0</v>
      </c>
    </row>
    <row r="3516" spans="1:25" s="148" customFormat="1" ht="13.9" customHeight="1">
      <c r="A3516" s="137">
        <v>4370</v>
      </c>
      <c r="B3516" s="138" t="s">
        <v>4206</v>
      </c>
      <c r="C3516" s="138" t="s">
        <v>4568</v>
      </c>
      <c r="D3516" s="138"/>
      <c r="E3516" s="2"/>
      <c r="F3516" s="2" t="s">
        <v>284</v>
      </c>
      <c r="G3516" s="2" t="s">
        <v>4693</v>
      </c>
      <c r="H3516" s="2" t="s">
        <v>246</v>
      </c>
      <c r="I3516" s="139" t="s">
        <v>46</v>
      </c>
      <c r="J3516" s="139" t="s">
        <v>83</v>
      </c>
      <c r="K3516" s="139" t="s">
        <v>51</v>
      </c>
      <c r="L3516" s="139" t="s">
        <v>1500</v>
      </c>
      <c r="M3516" s="140"/>
      <c r="N3516" s="141">
        <v>15.5</v>
      </c>
      <c r="O3516" s="142">
        <f t="shared" si="275"/>
        <v>205</v>
      </c>
      <c r="P3516" s="2">
        <v>205</v>
      </c>
      <c r="Q3516" s="2"/>
      <c r="R3516" s="143" t="e">
        <f t="shared" si="276"/>
        <v>#DIV/0!</v>
      </c>
      <c r="S3516" s="143">
        <f t="shared" si="277"/>
        <v>0</v>
      </c>
      <c r="T3516" s="144">
        <f>IF(P3516="nio",0,IF(P3516&gt;0,VLOOKUP(K3516,'3-Productie normen'!A:W,VLOOKUP(P3516,'3-Productie normen'!$B$37:$C$59,2,FALSE),FALSE)))/VLOOKUP(B3516,'2-Kosten per locatie'!$A$11:$C$31,3,FALSE)</f>
        <v>0</v>
      </c>
      <c r="U3516" s="144">
        <f t="shared" si="278"/>
        <v>0</v>
      </c>
      <c r="V3516" s="145" t="str">
        <f>VLOOKUP(K3516,'3-Productie normen'!A:AG,29,FALSE)</f>
        <v>V</v>
      </c>
      <c r="W3516" s="145"/>
      <c r="X3516" s="146"/>
      <c r="Y3516" s="147">
        <f t="shared" si="279"/>
        <v>3177.5</v>
      </c>
    </row>
    <row r="3517" spans="1:25" s="148" customFormat="1" ht="13.9" customHeight="1">
      <c r="A3517" s="137">
        <v>4371</v>
      </c>
      <c r="B3517" s="138" t="s">
        <v>4206</v>
      </c>
      <c r="C3517" s="138" t="s">
        <v>4568</v>
      </c>
      <c r="D3517" s="138"/>
      <c r="E3517" s="2"/>
      <c r="F3517" s="2" t="s">
        <v>284</v>
      </c>
      <c r="G3517" s="2" t="s">
        <v>4694</v>
      </c>
      <c r="H3517" s="2" t="s">
        <v>246</v>
      </c>
      <c r="I3517" s="139" t="s">
        <v>46</v>
      </c>
      <c r="J3517" s="139" t="s">
        <v>323</v>
      </c>
      <c r="K3517" s="139" t="s">
        <v>321</v>
      </c>
      <c r="L3517" s="139" t="s">
        <v>1500</v>
      </c>
      <c r="M3517" s="140"/>
      <c r="N3517" s="141">
        <v>1.76</v>
      </c>
      <c r="O3517" s="142">
        <f t="shared" si="275"/>
        <v>410</v>
      </c>
      <c r="P3517" s="2">
        <v>205</v>
      </c>
      <c r="Q3517" s="2">
        <v>205</v>
      </c>
      <c r="R3517" s="143" t="e">
        <f t="shared" si="276"/>
        <v>#DIV/0!</v>
      </c>
      <c r="S3517" s="143" t="e">
        <f t="shared" si="277"/>
        <v>#DIV/0!</v>
      </c>
      <c r="T3517" s="144">
        <f>IF(P3517="nio",0,IF(P3517&gt;0,VLOOKUP(K3517,'3-Productie normen'!A:W,VLOOKUP(P3517,'3-Productie normen'!$B$37:$C$59,2,FALSE),FALSE)))/VLOOKUP(B3517,'2-Kosten per locatie'!$A$11:$C$31,3,FALSE)</f>
        <v>0</v>
      </c>
      <c r="U3517" s="144">
        <f t="shared" si="278"/>
        <v>0</v>
      </c>
      <c r="V3517" s="145" t="str">
        <f>VLOOKUP(K3517,'3-Productie normen'!A:AG,29,FALSE)</f>
        <v>S</v>
      </c>
      <c r="W3517" s="145"/>
      <c r="X3517" s="146"/>
      <c r="Y3517" s="147">
        <f t="shared" si="279"/>
        <v>721.6</v>
      </c>
    </row>
    <row r="3518" spans="1:25" s="148" customFormat="1" ht="13.9" customHeight="1">
      <c r="A3518" s="137">
        <v>4372</v>
      </c>
      <c r="B3518" s="138" t="s">
        <v>4206</v>
      </c>
      <c r="C3518" s="138" t="s">
        <v>4568</v>
      </c>
      <c r="D3518" s="138"/>
      <c r="E3518" s="2"/>
      <c r="F3518" s="2" t="s">
        <v>284</v>
      </c>
      <c r="G3518" s="2" t="s">
        <v>4695</v>
      </c>
      <c r="H3518" s="2" t="s">
        <v>246</v>
      </c>
      <c r="I3518" s="139" t="s">
        <v>46</v>
      </c>
      <c r="J3518" s="139" t="s">
        <v>2160</v>
      </c>
      <c r="K3518" s="139" t="s">
        <v>8039</v>
      </c>
      <c r="L3518" s="139" t="s">
        <v>1500</v>
      </c>
      <c r="M3518" s="140"/>
      <c r="N3518" s="141">
        <v>13.84</v>
      </c>
      <c r="O3518" s="142">
        <f t="shared" si="275"/>
        <v>205</v>
      </c>
      <c r="P3518" s="2">
        <v>205</v>
      </c>
      <c r="Q3518" s="2"/>
      <c r="R3518" s="143" t="e">
        <f t="shared" si="276"/>
        <v>#DIV/0!</v>
      </c>
      <c r="S3518" s="143">
        <f t="shared" si="277"/>
        <v>0</v>
      </c>
      <c r="T3518" s="144">
        <f>IF(P3518="nio",0,IF(P3518&gt;0,VLOOKUP(K3518,'3-Productie normen'!A:W,VLOOKUP(P3518,'3-Productie normen'!$B$37:$C$59,2,FALSE),FALSE)))/VLOOKUP(B3518,'2-Kosten per locatie'!$A$11:$C$31,3,FALSE)</f>
        <v>0</v>
      </c>
      <c r="U3518" s="144">
        <f t="shared" si="278"/>
        <v>0</v>
      </c>
      <c r="V3518" s="145" t="str">
        <f>VLOOKUP(K3518,'3-Productie normen'!A:AG,29,FALSE)</f>
        <v>S</v>
      </c>
      <c r="W3518" s="145"/>
      <c r="X3518" s="146"/>
      <c r="Y3518" s="147">
        <f t="shared" si="279"/>
        <v>2837.2</v>
      </c>
    </row>
    <row r="3519" spans="1:25" s="148" customFormat="1" ht="13.9" customHeight="1">
      <c r="A3519" s="137">
        <v>4373</v>
      </c>
      <c r="B3519" s="138" t="s">
        <v>4206</v>
      </c>
      <c r="C3519" s="138" t="s">
        <v>4568</v>
      </c>
      <c r="D3519" s="138"/>
      <c r="E3519" s="2"/>
      <c r="F3519" s="2" t="s">
        <v>284</v>
      </c>
      <c r="G3519" s="2" t="s">
        <v>4696</v>
      </c>
      <c r="H3519" s="2" t="s">
        <v>246</v>
      </c>
      <c r="I3519" s="139" t="s">
        <v>46</v>
      </c>
      <c r="J3519" s="139" t="s">
        <v>83</v>
      </c>
      <c r="K3519" s="139" t="s">
        <v>51</v>
      </c>
      <c r="L3519" s="139" t="s">
        <v>1500</v>
      </c>
      <c r="M3519" s="140"/>
      <c r="N3519" s="141">
        <v>1.68</v>
      </c>
      <c r="O3519" s="142">
        <f t="shared" si="275"/>
        <v>205</v>
      </c>
      <c r="P3519" s="2">
        <v>205</v>
      </c>
      <c r="Q3519" s="2"/>
      <c r="R3519" s="143" t="e">
        <f t="shared" si="276"/>
        <v>#DIV/0!</v>
      </c>
      <c r="S3519" s="143">
        <f t="shared" si="277"/>
        <v>0</v>
      </c>
      <c r="T3519" s="144">
        <f>IF(P3519="nio",0,IF(P3519&gt;0,VLOOKUP(K3519,'3-Productie normen'!A:W,VLOOKUP(P3519,'3-Productie normen'!$B$37:$C$59,2,FALSE),FALSE)))/VLOOKUP(B3519,'2-Kosten per locatie'!$A$11:$C$31,3,FALSE)</f>
        <v>0</v>
      </c>
      <c r="U3519" s="144">
        <f t="shared" si="278"/>
        <v>0</v>
      </c>
      <c r="V3519" s="145" t="str">
        <f>VLOOKUP(K3519,'3-Productie normen'!A:AG,29,FALSE)</f>
        <v>V</v>
      </c>
      <c r="W3519" s="145"/>
      <c r="X3519" s="146"/>
      <c r="Y3519" s="147">
        <f t="shared" si="279"/>
        <v>344.4</v>
      </c>
    </row>
    <row r="3520" spans="1:25" s="148" customFormat="1" ht="13.9" customHeight="1">
      <c r="A3520" s="137">
        <v>4374</v>
      </c>
      <c r="B3520" s="138" t="s">
        <v>4206</v>
      </c>
      <c r="C3520" s="138" t="s">
        <v>4568</v>
      </c>
      <c r="D3520" s="138"/>
      <c r="E3520" s="2"/>
      <c r="F3520" s="2" t="s">
        <v>284</v>
      </c>
      <c r="G3520" s="2" t="s">
        <v>4697</v>
      </c>
      <c r="H3520" s="2" t="s">
        <v>246</v>
      </c>
      <c r="I3520" s="139" t="s">
        <v>46</v>
      </c>
      <c r="J3520" s="139" t="s">
        <v>323</v>
      </c>
      <c r="K3520" s="139" t="s">
        <v>321</v>
      </c>
      <c r="L3520" s="139" t="s">
        <v>1500</v>
      </c>
      <c r="M3520" s="140"/>
      <c r="N3520" s="141">
        <v>13.67</v>
      </c>
      <c r="O3520" s="142">
        <f t="shared" si="275"/>
        <v>410</v>
      </c>
      <c r="P3520" s="2">
        <v>205</v>
      </c>
      <c r="Q3520" s="2">
        <v>205</v>
      </c>
      <c r="R3520" s="143" t="e">
        <f t="shared" si="276"/>
        <v>#DIV/0!</v>
      </c>
      <c r="S3520" s="143" t="e">
        <f t="shared" si="277"/>
        <v>#DIV/0!</v>
      </c>
      <c r="T3520" s="144">
        <f>IF(P3520="nio",0,IF(P3520&gt;0,VLOOKUP(K3520,'3-Productie normen'!A:W,VLOOKUP(P3520,'3-Productie normen'!$B$37:$C$59,2,FALSE),FALSE)))/VLOOKUP(B3520,'2-Kosten per locatie'!$A$11:$C$31,3,FALSE)</f>
        <v>0</v>
      </c>
      <c r="U3520" s="144">
        <f t="shared" si="278"/>
        <v>0</v>
      </c>
      <c r="V3520" s="145" t="str">
        <f>VLOOKUP(K3520,'3-Productie normen'!A:AG,29,FALSE)</f>
        <v>S</v>
      </c>
      <c r="W3520" s="145"/>
      <c r="X3520" s="146"/>
      <c r="Y3520" s="147">
        <f t="shared" si="279"/>
        <v>5604.7</v>
      </c>
    </row>
    <row r="3521" spans="1:25" s="148" customFormat="1" ht="13.9" customHeight="1">
      <c r="A3521" s="137">
        <v>4375</v>
      </c>
      <c r="B3521" s="138" t="s">
        <v>4206</v>
      </c>
      <c r="C3521" s="138" t="s">
        <v>4568</v>
      </c>
      <c r="D3521" s="138"/>
      <c r="E3521" s="2"/>
      <c r="F3521" s="2" t="s">
        <v>284</v>
      </c>
      <c r="G3521" s="2" t="s">
        <v>4698</v>
      </c>
      <c r="H3521" s="2" t="s">
        <v>246</v>
      </c>
      <c r="I3521" s="139" t="s">
        <v>46</v>
      </c>
      <c r="J3521" s="139" t="s">
        <v>2160</v>
      </c>
      <c r="K3521" s="139" t="s">
        <v>8039</v>
      </c>
      <c r="L3521" s="139" t="s">
        <v>1500</v>
      </c>
      <c r="M3521" s="140"/>
      <c r="N3521" s="141">
        <v>3</v>
      </c>
      <c r="O3521" s="142">
        <f t="shared" si="275"/>
        <v>205</v>
      </c>
      <c r="P3521" s="2">
        <v>205</v>
      </c>
      <c r="Q3521" s="2"/>
      <c r="R3521" s="143" t="e">
        <f t="shared" si="276"/>
        <v>#DIV/0!</v>
      </c>
      <c r="S3521" s="143">
        <f t="shared" si="277"/>
        <v>0</v>
      </c>
      <c r="T3521" s="144">
        <f>IF(P3521="nio",0,IF(P3521&gt;0,VLOOKUP(K3521,'3-Productie normen'!A:W,VLOOKUP(P3521,'3-Productie normen'!$B$37:$C$59,2,FALSE),FALSE)))/VLOOKUP(B3521,'2-Kosten per locatie'!$A$11:$C$31,3,FALSE)</f>
        <v>0</v>
      </c>
      <c r="U3521" s="144">
        <f t="shared" si="278"/>
        <v>0</v>
      </c>
      <c r="V3521" s="145" t="str">
        <f>VLOOKUP(K3521,'3-Productie normen'!A:AG,29,FALSE)</f>
        <v>S</v>
      </c>
      <c r="W3521" s="145"/>
      <c r="X3521" s="146"/>
      <c r="Y3521" s="147">
        <f t="shared" si="279"/>
        <v>615</v>
      </c>
    </row>
    <row r="3522" spans="1:25" s="148" customFormat="1" ht="13.9" customHeight="1">
      <c r="A3522" s="137">
        <v>4376</v>
      </c>
      <c r="B3522" s="138" t="s">
        <v>4206</v>
      </c>
      <c r="C3522" s="138" t="s">
        <v>4568</v>
      </c>
      <c r="D3522" s="138"/>
      <c r="E3522" s="2"/>
      <c r="F3522" s="2" t="s">
        <v>284</v>
      </c>
      <c r="G3522" s="2" t="s">
        <v>4699</v>
      </c>
      <c r="H3522" s="2" t="s">
        <v>246</v>
      </c>
      <c r="I3522" s="139" t="s">
        <v>46</v>
      </c>
      <c r="J3522" s="139" t="s">
        <v>320</v>
      </c>
      <c r="K3522" s="139" t="s">
        <v>321</v>
      </c>
      <c r="L3522" s="139" t="s">
        <v>314</v>
      </c>
      <c r="M3522" s="140"/>
      <c r="N3522" s="141">
        <v>1.24</v>
      </c>
      <c r="O3522" s="142">
        <f t="shared" si="275"/>
        <v>410</v>
      </c>
      <c r="P3522" s="2">
        <v>205</v>
      </c>
      <c r="Q3522" s="2">
        <v>205</v>
      </c>
      <c r="R3522" s="143" t="e">
        <f t="shared" si="276"/>
        <v>#DIV/0!</v>
      </c>
      <c r="S3522" s="143" t="e">
        <f t="shared" si="277"/>
        <v>#DIV/0!</v>
      </c>
      <c r="T3522" s="144">
        <f>IF(P3522="nio",0,IF(P3522&gt;0,VLOOKUP(K3522,'3-Productie normen'!A:W,VLOOKUP(P3522,'3-Productie normen'!$B$37:$C$59,2,FALSE),FALSE)))/VLOOKUP(B3522,'2-Kosten per locatie'!$A$11:$C$31,3,FALSE)</f>
        <v>0</v>
      </c>
      <c r="U3522" s="144">
        <f t="shared" si="278"/>
        <v>0</v>
      </c>
      <c r="V3522" s="145" t="str">
        <f>VLOOKUP(K3522,'3-Productie normen'!A:AG,29,FALSE)</f>
        <v>S</v>
      </c>
      <c r="W3522" s="145"/>
      <c r="X3522" s="146"/>
      <c r="Y3522" s="147">
        <f t="shared" si="279"/>
        <v>508.4</v>
      </c>
    </row>
    <row r="3523" spans="1:25" s="148" customFormat="1" ht="13.9" customHeight="1">
      <c r="A3523" s="137">
        <v>4377</v>
      </c>
      <c r="B3523" s="138" t="s">
        <v>4206</v>
      </c>
      <c r="C3523" s="138" t="s">
        <v>4568</v>
      </c>
      <c r="D3523" s="138"/>
      <c r="E3523" s="2"/>
      <c r="F3523" s="2" t="s">
        <v>284</v>
      </c>
      <c r="G3523" s="2" t="s">
        <v>4700</v>
      </c>
      <c r="H3523" s="2" t="s">
        <v>246</v>
      </c>
      <c r="I3523" s="139" t="s">
        <v>46</v>
      </c>
      <c r="J3523" s="139" t="s">
        <v>323</v>
      </c>
      <c r="K3523" s="139" t="s">
        <v>321</v>
      </c>
      <c r="L3523" s="139" t="s">
        <v>314</v>
      </c>
      <c r="M3523" s="140"/>
      <c r="N3523" s="141">
        <v>5.95</v>
      </c>
      <c r="O3523" s="142">
        <f t="shared" si="275"/>
        <v>410</v>
      </c>
      <c r="P3523" s="2">
        <v>205</v>
      </c>
      <c r="Q3523" s="2">
        <v>205</v>
      </c>
      <c r="R3523" s="143" t="e">
        <f t="shared" si="276"/>
        <v>#DIV/0!</v>
      </c>
      <c r="S3523" s="143" t="e">
        <f t="shared" si="277"/>
        <v>#DIV/0!</v>
      </c>
      <c r="T3523" s="144">
        <f>IF(P3523="nio",0,IF(P3523&gt;0,VLOOKUP(K3523,'3-Productie normen'!A:W,VLOOKUP(P3523,'3-Productie normen'!$B$37:$C$59,2,FALSE),FALSE)))/VLOOKUP(B3523,'2-Kosten per locatie'!$A$11:$C$31,3,FALSE)</f>
        <v>0</v>
      </c>
      <c r="U3523" s="144">
        <f t="shared" si="278"/>
        <v>0</v>
      </c>
      <c r="V3523" s="145" t="str">
        <f>VLOOKUP(K3523,'3-Productie normen'!A:AG,29,FALSE)</f>
        <v>S</v>
      </c>
      <c r="W3523" s="145"/>
      <c r="X3523" s="146"/>
      <c r="Y3523" s="147">
        <f t="shared" si="279"/>
        <v>2439.5</v>
      </c>
    </row>
    <row r="3524" spans="1:25" s="148" customFormat="1" ht="13.9" customHeight="1">
      <c r="A3524" s="137">
        <v>4378</v>
      </c>
      <c r="B3524" s="138" t="s">
        <v>4206</v>
      </c>
      <c r="C3524" s="138" t="s">
        <v>4568</v>
      </c>
      <c r="D3524" s="138"/>
      <c r="E3524" s="2"/>
      <c r="F3524" s="2" t="s">
        <v>284</v>
      </c>
      <c r="G3524" s="2" t="s">
        <v>4701</v>
      </c>
      <c r="H3524" s="2" t="s">
        <v>246</v>
      </c>
      <c r="I3524" s="139" t="s">
        <v>46</v>
      </c>
      <c r="J3524" s="139" t="s">
        <v>323</v>
      </c>
      <c r="K3524" s="139" t="s">
        <v>321</v>
      </c>
      <c r="L3524" s="139" t="s">
        <v>314</v>
      </c>
      <c r="M3524" s="140"/>
      <c r="N3524" s="141">
        <v>4.43</v>
      </c>
      <c r="O3524" s="142">
        <f t="shared" si="275"/>
        <v>410</v>
      </c>
      <c r="P3524" s="2">
        <v>205</v>
      </c>
      <c r="Q3524" s="2">
        <v>205</v>
      </c>
      <c r="R3524" s="143" t="e">
        <f t="shared" si="276"/>
        <v>#DIV/0!</v>
      </c>
      <c r="S3524" s="143" t="e">
        <f t="shared" si="277"/>
        <v>#DIV/0!</v>
      </c>
      <c r="T3524" s="144">
        <f>IF(P3524="nio",0,IF(P3524&gt;0,VLOOKUP(K3524,'3-Productie normen'!A:W,VLOOKUP(P3524,'3-Productie normen'!$B$37:$C$59,2,FALSE),FALSE)))/VLOOKUP(B3524,'2-Kosten per locatie'!$A$11:$C$31,3,FALSE)</f>
        <v>0</v>
      </c>
      <c r="U3524" s="144">
        <f t="shared" si="278"/>
        <v>0</v>
      </c>
      <c r="V3524" s="145" t="str">
        <f>VLOOKUP(K3524,'3-Productie normen'!A:AG,29,FALSE)</f>
        <v>S</v>
      </c>
      <c r="W3524" s="145"/>
      <c r="X3524" s="146"/>
      <c r="Y3524" s="147">
        <f t="shared" si="279"/>
        <v>1816.3</v>
      </c>
    </row>
    <row r="3525" spans="1:25" s="148" customFormat="1" ht="13.9" customHeight="1">
      <c r="A3525" s="137">
        <v>4379</v>
      </c>
      <c r="B3525" s="138" t="s">
        <v>4206</v>
      </c>
      <c r="C3525" s="138" t="s">
        <v>4568</v>
      </c>
      <c r="D3525" s="138"/>
      <c r="E3525" s="2"/>
      <c r="F3525" s="2" t="s">
        <v>284</v>
      </c>
      <c r="G3525" s="2" t="s">
        <v>4702</v>
      </c>
      <c r="H3525" s="2" t="s">
        <v>246</v>
      </c>
      <c r="I3525" s="139" t="s">
        <v>46</v>
      </c>
      <c r="J3525" s="139" t="s">
        <v>320</v>
      </c>
      <c r="K3525" s="139" t="s">
        <v>321</v>
      </c>
      <c r="L3525" s="139" t="s">
        <v>314</v>
      </c>
      <c r="M3525" s="140"/>
      <c r="N3525" s="141">
        <v>1.2</v>
      </c>
      <c r="O3525" s="142">
        <f t="shared" si="275"/>
        <v>410</v>
      </c>
      <c r="P3525" s="2">
        <v>205</v>
      </c>
      <c r="Q3525" s="2">
        <v>205</v>
      </c>
      <c r="R3525" s="143" t="e">
        <f t="shared" si="276"/>
        <v>#DIV/0!</v>
      </c>
      <c r="S3525" s="143" t="e">
        <f t="shared" si="277"/>
        <v>#DIV/0!</v>
      </c>
      <c r="T3525" s="144">
        <f>IF(P3525="nio",0,IF(P3525&gt;0,VLOOKUP(K3525,'3-Productie normen'!A:W,VLOOKUP(P3525,'3-Productie normen'!$B$37:$C$59,2,FALSE),FALSE)))/VLOOKUP(B3525,'2-Kosten per locatie'!$A$11:$C$31,3,FALSE)</f>
        <v>0</v>
      </c>
      <c r="U3525" s="144">
        <f t="shared" si="278"/>
        <v>0</v>
      </c>
      <c r="V3525" s="145" t="str">
        <f>VLOOKUP(K3525,'3-Productie normen'!A:AG,29,FALSE)</f>
        <v>S</v>
      </c>
      <c r="W3525" s="145"/>
      <c r="X3525" s="146"/>
      <c r="Y3525" s="147">
        <f t="shared" si="279"/>
        <v>492</v>
      </c>
    </row>
    <row r="3526" spans="1:25" s="148" customFormat="1" ht="13.9" customHeight="1">
      <c r="A3526" s="137">
        <v>4380</v>
      </c>
      <c r="B3526" s="138" t="s">
        <v>4206</v>
      </c>
      <c r="C3526" s="138" t="s">
        <v>4568</v>
      </c>
      <c r="D3526" s="138"/>
      <c r="E3526" s="2"/>
      <c r="F3526" s="2" t="s">
        <v>284</v>
      </c>
      <c r="G3526" s="2" t="s">
        <v>4703</v>
      </c>
      <c r="H3526" s="2" t="s">
        <v>246</v>
      </c>
      <c r="I3526" s="139" t="s">
        <v>46</v>
      </c>
      <c r="J3526" s="139" t="s">
        <v>323</v>
      </c>
      <c r="K3526" s="139" t="s">
        <v>321</v>
      </c>
      <c r="L3526" s="139" t="s">
        <v>314</v>
      </c>
      <c r="M3526" s="140"/>
      <c r="N3526" s="141">
        <v>1.29</v>
      </c>
      <c r="O3526" s="142">
        <f t="shared" si="275"/>
        <v>410</v>
      </c>
      <c r="P3526" s="2">
        <v>205</v>
      </c>
      <c r="Q3526" s="2">
        <v>205</v>
      </c>
      <c r="R3526" s="143" t="e">
        <f t="shared" si="276"/>
        <v>#DIV/0!</v>
      </c>
      <c r="S3526" s="143" t="e">
        <f t="shared" si="277"/>
        <v>#DIV/0!</v>
      </c>
      <c r="T3526" s="144">
        <f>IF(P3526="nio",0,IF(P3526&gt;0,VLOOKUP(K3526,'3-Productie normen'!A:W,VLOOKUP(P3526,'3-Productie normen'!$B$37:$C$59,2,FALSE),FALSE)))/VLOOKUP(B3526,'2-Kosten per locatie'!$A$11:$C$31,3,FALSE)</f>
        <v>0</v>
      </c>
      <c r="U3526" s="144">
        <f t="shared" si="278"/>
        <v>0</v>
      </c>
      <c r="V3526" s="145" t="str">
        <f>VLOOKUP(K3526,'3-Productie normen'!A:AG,29,FALSE)</f>
        <v>S</v>
      </c>
      <c r="W3526" s="145"/>
      <c r="X3526" s="146"/>
      <c r="Y3526" s="147">
        <f t="shared" si="279"/>
        <v>528.9</v>
      </c>
    </row>
    <row r="3527" spans="1:25" s="148" customFormat="1" ht="13.9" customHeight="1">
      <c r="A3527" s="137">
        <v>4381</v>
      </c>
      <c r="B3527" s="138" t="s">
        <v>4206</v>
      </c>
      <c r="C3527" s="138" t="s">
        <v>4568</v>
      </c>
      <c r="D3527" s="138"/>
      <c r="E3527" s="2"/>
      <c r="F3527" s="2" t="s">
        <v>284</v>
      </c>
      <c r="G3527" s="2" t="s">
        <v>4704</v>
      </c>
      <c r="H3527" s="2" t="s">
        <v>4705</v>
      </c>
      <c r="I3527" s="139" t="s">
        <v>277</v>
      </c>
      <c r="J3527" s="139" t="s">
        <v>277</v>
      </c>
      <c r="K3527" s="139" t="s">
        <v>478</v>
      </c>
      <c r="L3527" s="139" t="s">
        <v>298</v>
      </c>
      <c r="M3527" s="140" t="s">
        <v>8160</v>
      </c>
      <c r="N3527" s="141">
        <v>80.650000000000006</v>
      </c>
      <c r="O3527" s="142">
        <f t="shared" si="275"/>
        <v>205</v>
      </c>
      <c r="P3527" s="2">
        <v>205</v>
      </c>
      <c r="Q3527" s="2"/>
      <c r="R3527" s="143" t="e">
        <f t="shared" si="276"/>
        <v>#DIV/0!</v>
      </c>
      <c r="S3527" s="143">
        <f t="shared" si="277"/>
        <v>0</v>
      </c>
      <c r="T3527" s="144">
        <f>IF(P3527="nio",0,IF(P3527&gt;0,VLOOKUP(K3527,'3-Productie normen'!A:W,VLOOKUP(P3527,'3-Productie normen'!$B$37:$C$59,2,FALSE),FALSE)))/VLOOKUP(B3527,'2-Kosten per locatie'!$A$11:$C$31,3,FALSE)</f>
        <v>0</v>
      </c>
      <c r="U3527" s="144">
        <f t="shared" si="278"/>
        <v>0</v>
      </c>
      <c r="V3527" s="145" t="str">
        <f>VLOOKUP(K3527,'3-Productie normen'!A:AG,29,FALSE)</f>
        <v>B</v>
      </c>
      <c r="W3527" s="145"/>
      <c r="X3527" s="146"/>
      <c r="Y3527" s="147">
        <f t="shared" si="279"/>
        <v>16533.25</v>
      </c>
    </row>
    <row r="3528" spans="1:25" s="148" customFormat="1" ht="13.9" customHeight="1">
      <c r="A3528" s="137">
        <v>4382</v>
      </c>
      <c r="B3528" s="138" t="s">
        <v>4206</v>
      </c>
      <c r="C3528" s="138" t="s">
        <v>4568</v>
      </c>
      <c r="D3528" s="138"/>
      <c r="E3528" s="2"/>
      <c r="F3528" s="2" t="s">
        <v>284</v>
      </c>
      <c r="G3528" s="2" t="s">
        <v>4706</v>
      </c>
      <c r="H3528" s="2" t="s">
        <v>4707</v>
      </c>
      <c r="I3528" s="139" t="s">
        <v>277</v>
      </c>
      <c r="J3528" s="139" t="s">
        <v>277</v>
      </c>
      <c r="K3528" s="139" t="s">
        <v>478</v>
      </c>
      <c r="L3528" s="139" t="s">
        <v>298</v>
      </c>
      <c r="M3528" s="140" t="s">
        <v>8160</v>
      </c>
      <c r="N3528" s="141">
        <v>26.7</v>
      </c>
      <c r="O3528" s="142">
        <f t="shared" si="275"/>
        <v>205</v>
      </c>
      <c r="P3528" s="2">
        <v>205</v>
      </c>
      <c r="Q3528" s="2"/>
      <c r="R3528" s="143" t="e">
        <f t="shared" si="276"/>
        <v>#DIV/0!</v>
      </c>
      <c r="S3528" s="143">
        <f t="shared" si="277"/>
        <v>0</v>
      </c>
      <c r="T3528" s="144">
        <f>IF(P3528="nio",0,IF(P3528&gt;0,VLOOKUP(K3528,'3-Productie normen'!A:W,VLOOKUP(P3528,'3-Productie normen'!$B$37:$C$59,2,FALSE),FALSE)))/VLOOKUP(B3528,'2-Kosten per locatie'!$A$11:$C$31,3,FALSE)</f>
        <v>0</v>
      </c>
      <c r="U3528" s="144">
        <f t="shared" si="278"/>
        <v>0</v>
      </c>
      <c r="V3528" s="145" t="str">
        <f>VLOOKUP(K3528,'3-Productie normen'!A:AG,29,FALSE)</f>
        <v>B</v>
      </c>
      <c r="W3528" s="145"/>
      <c r="X3528" s="146"/>
      <c r="Y3528" s="147">
        <f t="shared" si="279"/>
        <v>5473.5</v>
      </c>
    </row>
    <row r="3529" spans="1:25" s="148" customFormat="1" ht="13.9" customHeight="1">
      <c r="A3529" s="137">
        <v>4383</v>
      </c>
      <c r="B3529" s="138" t="s">
        <v>4206</v>
      </c>
      <c r="C3529" s="138" t="s">
        <v>4568</v>
      </c>
      <c r="D3529" s="138"/>
      <c r="E3529" s="2"/>
      <c r="F3529" s="2" t="s">
        <v>284</v>
      </c>
      <c r="G3529" s="2" t="s">
        <v>4706</v>
      </c>
      <c r="H3529" s="2" t="s">
        <v>4708</v>
      </c>
      <c r="I3529" s="139" t="s">
        <v>277</v>
      </c>
      <c r="J3529" s="139" t="s">
        <v>277</v>
      </c>
      <c r="K3529" s="139" t="s">
        <v>478</v>
      </c>
      <c r="L3529" s="139" t="s">
        <v>298</v>
      </c>
      <c r="M3529" s="140" t="s">
        <v>8160</v>
      </c>
      <c r="N3529" s="141">
        <v>26.24</v>
      </c>
      <c r="O3529" s="142">
        <f t="shared" si="275"/>
        <v>205</v>
      </c>
      <c r="P3529" s="2">
        <v>205</v>
      </c>
      <c r="Q3529" s="2"/>
      <c r="R3529" s="143" t="e">
        <f t="shared" si="276"/>
        <v>#DIV/0!</v>
      </c>
      <c r="S3529" s="143">
        <f t="shared" si="277"/>
        <v>0</v>
      </c>
      <c r="T3529" s="144">
        <f>IF(P3529="nio",0,IF(P3529&gt;0,VLOOKUP(K3529,'3-Productie normen'!A:W,VLOOKUP(P3529,'3-Productie normen'!$B$37:$C$59,2,FALSE),FALSE)))/VLOOKUP(B3529,'2-Kosten per locatie'!$A$11:$C$31,3,FALSE)</f>
        <v>0</v>
      </c>
      <c r="U3529" s="144">
        <f t="shared" si="278"/>
        <v>0</v>
      </c>
      <c r="V3529" s="145" t="str">
        <f>VLOOKUP(K3529,'3-Productie normen'!A:AG,29,FALSE)</f>
        <v>B</v>
      </c>
      <c r="W3529" s="145"/>
      <c r="X3529" s="146"/>
      <c r="Y3529" s="147">
        <f t="shared" si="279"/>
        <v>5379.2</v>
      </c>
    </row>
    <row r="3530" spans="1:25" s="148" customFormat="1" ht="13.9" customHeight="1">
      <c r="A3530" s="137">
        <v>4384</v>
      </c>
      <c r="B3530" s="138" t="s">
        <v>4206</v>
      </c>
      <c r="C3530" s="138" t="s">
        <v>4568</v>
      </c>
      <c r="D3530" s="138"/>
      <c r="E3530" s="2"/>
      <c r="F3530" s="2" t="s">
        <v>284</v>
      </c>
      <c r="G3530" s="2" t="s">
        <v>4709</v>
      </c>
      <c r="H3530" s="2" t="s">
        <v>4710</v>
      </c>
      <c r="I3530" s="139" t="s">
        <v>350</v>
      </c>
      <c r="J3530" s="139" t="s">
        <v>351</v>
      </c>
      <c r="K3530" s="139" t="s">
        <v>612</v>
      </c>
      <c r="L3530" s="139" t="s">
        <v>298</v>
      </c>
      <c r="M3530" s="140" t="s">
        <v>8160</v>
      </c>
      <c r="N3530" s="141">
        <v>132.97999999999999</v>
      </c>
      <c r="O3530" s="142">
        <f t="shared" si="275"/>
        <v>205</v>
      </c>
      <c r="P3530" s="2">
        <v>205</v>
      </c>
      <c r="Q3530" s="2"/>
      <c r="R3530" s="143" t="e">
        <f t="shared" si="276"/>
        <v>#DIV/0!</v>
      </c>
      <c r="S3530" s="143">
        <f t="shared" si="277"/>
        <v>0</v>
      </c>
      <c r="T3530" s="144">
        <f>IF(P3530="nio",0,IF(P3530&gt;0,VLOOKUP(K3530,'3-Productie normen'!A:W,VLOOKUP(P3530,'3-Productie normen'!$B$37:$C$59,2,FALSE),FALSE)))/VLOOKUP(B3530,'2-Kosten per locatie'!$A$11:$C$31,3,FALSE)</f>
        <v>0</v>
      </c>
      <c r="U3530" s="144">
        <f t="shared" si="278"/>
        <v>0</v>
      </c>
      <c r="V3530" s="145" t="str">
        <f>VLOOKUP(K3530,'3-Productie normen'!A:AG,29,FALSE)</f>
        <v>L</v>
      </c>
      <c r="W3530" s="145"/>
      <c r="X3530" s="146"/>
      <c r="Y3530" s="147">
        <f t="shared" si="279"/>
        <v>27260.899999999998</v>
      </c>
    </row>
    <row r="3531" spans="1:25" s="148" customFormat="1" ht="13.9" customHeight="1">
      <c r="A3531" s="137">
        <v>4385</v>
      </c>
      <c r="B3531" s="138" t="s">
        <v>4206</v>
      </c>
      <c r="C3531" s="138" t="s">
        <v>4568</v>
      </c>
      <c r="D3531" s="138"/>
      <c r="E3531" s="2"/>
      <c r="F3531" s="2" t="s">
        <v>284</v>
      </c>
      <c r="G3531" s="2" t="s">
        <v>4711</v>
      </c>
      <c r="H3531" s="2" t="s">
        <v>4712</v>
      </c>
      <c r="I3531" s="139" t="s">
        <v>350</v>
      </c>
      <c r="J3531" s="139" t="s">
        <v>351</v>
      </c>
      <c r="K3531" s="139" t="s">
        <v>612</v>
      </c>
      <c r="L3531" s="139" t="s">
        <v>298</v>
      </c>
      <c r="M3531" s="140" t="s">
        <v>8160</v>
      </c>
      <c r="N3531" s="141">
        <v>53</v>
      </c>
      <c r="O3531" s="142">
        <f t="shared" si="275"/>
        <v>205</v>
      </c>
      <c r="P3531" s="2">
        <v>205</v>
      </c>
      <c r="Q3531" s="2"/>
      <c r="R3531" s="143" t="e">
        <f t="shared" si="276"/>
        <v>#DIV/0!</v>
      </c>
      <c r="S3531" s="143">
        <f t="shared" si="277"/>
        <v>0</v>
      </c>
      <c r="T3531" s="144">
        <f>IF(P3531="nio",0,IF(P3531&gt;0,VLOOKUP(K3531,'3-Productie normen'!A:W,VLOOKUP(P3531,'3-Productie normen'!$B$37:$C$59,2,FALSE),FALSE)))/VLOOKUP(B3531,'2-Kosten per locatie'!$A$11:$C$31,3,FALSE)</f>
        <v>0</v>
      </c>
      <c r="U3531" s="144">
        <f t="shared" si="278"/>
        <v>0</v>
      </c>
      <c r="V3531" s="145" t="str">
        <f>VLOOKUP(K3531,'3-Productie normen'!A:AG,29,FALSE)</f>
        <v>L</v>
      </c>
      <c r="W3531" s="145"/>
      <c r="X3531" s="146"/>
      <c r="Y3531" s="147">
        <f t="shared" si="279"/>
        <v>10865</v>
      </c>
    </row>
    <row r="3532" spans="1:25" s="148" customFormat="1" ht="13.9" customHeight="1">
      <c r="A3532" s="137">
        <v>4386</v>
      </c>
      <c r="B3532" s="138" t="s">
        <v>4206</v>
      </c>
      <c r="C3532" s="138" t="s">
        <v>4568</v>
      </c>
      <c r="D3532" s="138"/>
      <c r="E3532" s="2"/>
      <c r="F3532" s="2" t="s">
        <v>284</v>
      </c>
      <c r="G3532" s="2" t="s">
        <v>4711</v>
      </c>
      <c r="H3532" s="2" t="s">
        <v>4713</v>
      </c>
      <c r="I3532" s="139" t="s">
        <v>267</v>
      </c>
      <c r="J3532" s="139" t="s">
        <v>267</v>
      </c>
      <c r="K3532" s="139" t="s">
        <v>267</v>
      </c>
      <c r="L3532" s="139" t="s">
        <v>298</v>
      </c>
      <c r="M3532" s="140" t="s">
        <v>8160</v>
      </c>
      <c r="N3532" s="141">
        <v>13</v>
      </c>
      <c r="O3532" s="142">
        <f t="shared" si="275"/>
        <v>2</v>
      </c>
      <c r="P3532" s="2">
        <v>2</v>
      </c>
      <c r="Q3532" s="2"/>
      <c r="R3532" s="143" t="e">
        <f t="shared" si="276"/>
        <v>#DIV/0!</v>
      </c>
      <c r="S3532" s="143">
        <f t="shared" si="277"/>
        <v>0</v>
      </c>
      <c r="T3532" s="144">
        <f>IF(P3532="nio",0,IF(P3532&gt;0,VLOOKUP(K3532,'3-Productie normen'!A:W,VLOOKUP(P3532,'3-Productie normen'!$B$37:$C$59,2,FALSE),FALSE)))/VLOOKUP(B3532,'2-Kosten per locatie'!$A$11:$C$31,3,FALSE)</f>
        <v>0</v>
      </c>
      <c r="U3532" s="144">
        <f t="shared" si="278"/>
        <v>0</v>
      </c>
      <c r="V3532" s="145" t="str">
        <f>VLOOKUP(K3532,'3-Productie normen'!A:AG,29,FALSE)</f>
        <v>V</v>
      </c>
      <c r="W3532" s="145"/>
      <c r="X3532" s="146"/>
      <c r="Y3532" s="147">
        <f t="shared" si="279"/>
        <v>26</v>
      </c>
    </row>
    <row r="3533" spans="1:25" s="148" customFormat="1" ht="13.9" customHeight="1">
      <c r="A3533" s="137">
        <v>4387</v>
      </c>
      <c r="B3533" s="138" t="s">
        <v>4206</v>
      </c>
      <c r="C3533" s="138" t="s">
        <v>4568</v>
      </c>
      <c r="D3533" s="138"/>
      <c r="E3533" s="2"/>
      <c r="F3533" s="2" t="s">
        <v>284</v>
      </c>
      <c r="G3533" s="2" t="s">
        <v>4714</v>
      </c>
      <c r="H3533" s="2" t="s">
        <v>4715</v>
      </c>
      <c r="I3533" s="139" t="s">
        <v>350</v>
      </c>
      <c r="J3533" s="139" t="s">
        <v>1346</v>
      </c>
      <c r="K3533" s="139" t="s">
        <v>619</v>
      </c>
      <c r="L3533" s="139" t="s">
        <v>298</v>
      </c>
      <c r="M3533" s="140" t="s">
        <v>8160</v>
      </c>
      <c r="N3533" s="141">
        <v>154.86000000000001</v>
      </c>
      <c r="O3533" s="142">
        <f t="shared" si="275"/>
        <v>205</v>
      </c>
      <c r="P3533" s="2">
        <v>205</v>
      </c>
      <c r="Q3533" s="2"/>
      <c r="R3533" s="143" t="e">
        <f t="shared" si="276"/>
        <v>#DIV/0!</v>
      </c>
      <c r="S3533" s="143">
        <f t="shared" si="277"/>
        <v>0</v>
      </c>
      <c r="T3533" s="144">
        <f>IF(P3533="nio",0,IF(P3533&gt;0,VLOOKUP(K3533,'3-Productie normen'!A:W,VLOOKUP(P3533,'3-Productie normen'!$B$37:$C$59,2,FALSE),FALSE)))/VLOOKUP(B3533,'2-Kosten per locatie'!$A$11:$C$31,3,FALSE)</f>
        <v>0</v>
      </c>
      <c r="U3533" s="144">
        <f t="shared" si="278"/>
        <v>0</v>
      </c>
      <c r="V3533" s="145" t="str">
        <f>VLOOKUP(K3533,'3-Productie normen'!A:AG,29,FALSE)</f>
        <v>L</v>
      </c>
      <c r="W3533" s="145"/>
      <c r="X3533" s="146"/>
      <c r="Y3533" s="147">
        <f t="shared" si="279"/>
        <v>31746.300000000003</v>
      </c>
    </row>
    <row r="3534" spans="1:25" s="148" customFormat="1" ht="13.9" customHeight="1">
      <c r="A3534" s="137">
        <v>4388</v>
      </c>
      <c r="B3534" s="138" t="s">
        <v>4206</v>
      </c>
      <c r="C3534" s="138" t="s">
        <v>4568</v>
      </c>
      <c r="D3534" s="138"/>
      <c r="E3534" s="2"/>
      <c r="F3534" s="2" t="s">
        <v>284</v>
      </c>
      <c r="G3534" s="2" t="s">
        <v>4714</v>
      </c>
      <c r="H3534" s="2" t="s">
        <v>4716</v>
      </c>
      <c r="I3534" s="139" t="s">
        <v>267</v>
      </c>
      <c r="J3534" s="139" t="s">
        <v>267</v>
      </c>
      <c r="K3534" s="139" t="s">
        <v>267</v>
      </c>
      <c r="L3534" s="139" t="s">
        <v>298</v>
      </c>
      <c r="M3534" s="140" t="s">
        <v>8160</v>
      </c>
      <c r="N3534" s="141">
        <v>16.2</v>
      </c>
      <c r="O3534" s="142">
        <f t="shared" si="275"/>
        <v>2</v>
      </c>
      <c r="P3534" s="2">
        <v>2</v>
      </c>
      <c r="Q3534" s="2"/>
      <c r="R3534" s="143" t="e">
        <f t="shared" si="276"/>
        <v>#DIV/0!</v>
      </c>
      <c r="S3534" s="143">
        <f t="shared" si="277"/>
        <v>0</v>
      </c>
      <c r="T3534" s="144">
        <f>IF(P3534="nio",0,IF(P3534&gt;0,VLOOKUP(K3534,'3-Productie normen'!A:W,VLOOKUP(P3534,'3-Productie normen'!$B$37:$C$59,2,FALSE),FALSE)))/VLOOKUP(B3534,'2-Kosten per locatie'!$A$11:$C$31,3,FALSE)</f>
        <v>0</v>
      </c>
      <c r="U3534" s="144">
        <f t="shared" si="278"/>
        <v>0</v>
      </c>
      <c r="V3534" s="145" t="str">
        <f>VLOOKUP(K3534,'3-Productie normen'!A:AG,29,FALSE)</f>
        <v>V</v>
      </c>
      <c r="W3534" s="145"/>
      <c r="X3534" s="146"/>
      <c r="Y3534" s="147">
        <f t="shared" si="279"/>
        <v>32.4</v>
      </c>
    </row>
    <row r="3535" spans="1:25" s="148" customFormat="1" ht="13.9" customHeight="1">
      <c r="A3535" s="137">
        <v>4389</v>
      </c>
      <c r="B3535" s="138" t="s">
        <v>4206</v>
      </c>
      <c r="C3535" s="138" t="s">
        <v>4568</v>
      </c>
      <c r="D3535" s="138"/>
      <c r="E3535" s="2"/>
      <c r="F3535" s="2" t="s">
        <v>284</v>
      </c>
      <c r="G3535" s="2" t="s">
        <v>4717</v>
      </c>
      <c r="H3535" s="2" t="s">
        <v>246</v>
      </c>
      <c r="I3535" s="139" t="s">
        <v>277</v>
      </c>
      <c r="J3535" s="139" t="s">
        <v>277</v>
      </c>
      <c r="K3535" s="139" t="s">
        <v>478</v>
      </c>
      <c r="L3535" s="139" t="s">
        <v>298</v>
      </c>
      <c r="M3535" s="140" t="s">
        <v>8160</v>
      </c>
      <c r="N3535" s="141">
        <v>110.52</v>
      </c>
      <c r="O3535" s="142">
        <f t="shared" si="275"/>
        <v>205</v>
      </c>
      <c r="P3535" s="2">
        <v>205</v>
      </c>
      <c r="Q3535" s="2"/>
      <c r="R3535" s="143" t="e">
        <f t="shared" si="276"/>
        <v>#DIV/0!</v>
      </c>
      <c r="S3535" s="143">
        <f t="shared" si="277"/>
        <v>0</v>
      </c>
      <c r="T3535" s="144">
        <f>IF(P3535="nio",0,IF(P3535&gt;0,VLOOKUP(K3535,'3-Productie normen'!A:W,VLOOKUP(P3535,'3-Productie normen'!$B$37:$C$59,2,FALSE),FALSE)))/VLOOKUP(B3535,'2-Kosten per locatie'!$A$11:$C$31,3,FALSE)</f>
        <v>0</v>
      </c>
      <c r="U3535" s="144">
        <f t="shared" si="278"/>
        <v>0</v>
      </c>
      <c r="V3535" s="145" t="str">
        <f>VLOOKUP(K3535,'3-Productie normen'!A:AG,29,FALSE)</f>
        <v>B</v>
      </c>
      <c r="W3535" s="145"/>
      <c r="X3535" s="146"/>
      <c r="Y3535" s="147">
        <f t="shared" si="279"/>
        <v>22656.6</v>
      </c>
    </row>
    <row r="3536" spans="1:25" s="148" customFormat="1" ht="13.9" customHeight="1">
      <c r="A3536" s="137">
        <v>4390</v>
      </c>
      <c r="B3536" s="138" t="s">
        <v>4206</v>
      </c>
      <c r="C3536" s="138" t="s">
        <v>4568</v>
      </c>
      <c r="D3536" s="138"/>
      <c r="E3536" s="2"/>
      <c r="F3536" s="2" t="s">
        <v>284</v>
      </c>
      <c r="G3536" s="2" t="s">
        <v>4718</v>
      </c>
      <c r="H3536" s="2" t="s">
        <v>4719</v>
      </c>
      <c r="I3536" s="139" t="s">
        <v>277</v>
      </c>
      <c r="J3536" s="139" t="s">
        <v>277</v>
      </c>
      <c r="K3536" s="139" t="s">
        <v>478</v>
      </c>
      <c r="L3536" s="139" t="s">
        <v>298</v>
      </c>
      <c r="M3536" s="140" t="s">
        <v>8160</v>
      </c>
      <c r="N3536" s="141">
        <v>54.68</v>
      </c>
      <c r="O3536" s="142">
        <f t="shared" si="275"/>
        <v>205</v>
      </c>
      <c r="P3536" s="2">
        <v>205</v>
      </c>
      <c r="Q3536" s="2"/>
      <c r="R3536" s="143" t="e">
        <f t="shared" si="276"/>
        <v>#DIV/0!</v>
      </c>
      <c r="S3536" s="143">
        <f t="shared" si="277"/>
        <v>0</v>
      </c>
      <c r="T3536" s="144">
        <f>IF(P3536="nio",0,IF(P3536&gt;0,VLOOKUP(K3536,'3-Productie normen'!A:W,VLOOKUP(P3536,'3-Productie normen'!$B$37:$C$59,2,FALSE),FALSE)))/VLOOKUP(B3536,'2-Kosten per locatie'!$A$11:$C$31,3,FALSE)</f>
        <v>0</v>
      </c>
      <c r="U3536" s="144">
        <f t="shared" si="278"/>
        <v>0</v>
      </c>
      <c r="V3536" s="145" t="str">
        <f>VLOOKUP(K3536,'3-Productie normen'!A:AG,29,FALSE)</f>
        <v>B</v>
      </c>
      <c r="W3536" s="145"/>
      <c r="X3536" s="146"/>
      <c r="Y3536" s="147">
        <f t="shared" si="279"/>
        <v>11209.4</v>
      </c>
    </row>
    <row r="3537" spans="1:25" s="148" customFormat="1" ht="13.9" customHeight="1">
      <c r="A3537" s="137">
        <v>4391</v>
      </c>
      <c r="B3537" s="138" t="s">
        <v>4206</v>
      </c>
      <c r="C3537" s="138" t="s">
        <v>4568</v>
      </c>
      <c r="D3537" s="138"/>
      <c r="E3537" s="2"/>
      <c r="F3537" s="2" t="s">
        <v>284</v>
      </c>
      <c r="G3537" s="2" t="s">
        <v>4720</v>
      </c>
      <c r="H3537" s="2" t="s">
        <v>4721</v>
      </c>
      <c r="I3537" s="139" t="s">
        <v>350</v>
      </c>
      <c r="J3537" s="139" t="s">
        <v>351</v>
      </c>
      <c r="K3537" s="139" t="s">
        <v>612</v>
      </c>
      <c r="L3537" s="139" t="s">
        <v>298</v>
      </c>
      <c r="M3537" s="140" t="s">
        <v>8160</v>
      </c>
      <c r="N3537" s="141">
        <v>54.81</v>
      </c>
      <c r="O3537" s="142">
        <f t="shared" si="275"/>
        <v>205</v>
      </c>
      <c r="P3537" s="2">
        <v>205</v>
      </c>
      <c r="Q3537" s="2"/>
      <c r="R3537" s="143" t="e">
        <f t="shared" si="276"/>
        <v>#DIV/0!</v>
      </c>
      <c r="S3537" s="143">
        <f t="shared" si="277"/>
        <v>0</v>
      </c>
      <c r="T3537" s="144">
        <f>IF(P3537="nio",0,IF(P3537&gt;0,VLOOKUP(K3537,'3-Productie normen'!A:W,VLOOKUP(P3537,'3-Productie normen'!$B$37:$C$59,2,FALSE),FALSE)))/VLOOKUP(B3537,'2-Kosten per locatie'!$A$11:$C$31,3,FALSE)</f>
        <v>0</v>
      </c>
      <c r="U3537" s="144">
        <f t="shared" si="278"/>
        <v>0</v>
      </c>
      <c r="V3537" s="145" t="str">
        <f>VLOOKUP(K3537,'3-Productie normen'!A:AG,29,FALSE)</f>
        <v>L</v>
      </c>
      <c r="W3537" s="145"/>
      <c r="X3537" s="146"/>
      <c r="Y3537" s="147">
        <f t="shared" si="279"/>
        <v>11236.050000000001</v>
      </c>
    </row>
    <row r="3538" spans="1:25" s="148" customFormat="1" ht="13.9" customHeight="1">
      <c r="A3538" s="137">
        <v>4392</v>
      </c>
      <c r="B3538" s="138" t="s">
        <v>4206</v>
      </c>
      <c r="C3538" s="138" t="s">
        <v>4568</v>
      </c>
      <c r="D3538" s="138"/>
      <c r="E3538" s="2"/>
      <c r="F3538" s="2" t="s">
        <v>284</v>
      </c>
      <c r="G3538" s="2" t="s">
        <v>4722</v>
      </c>
      <c r="H3538" s="2" t="s">
        <v>246</v>
      </c>
      <c r="I3538" s="139" t="s">
        <v>350</v>
      </c>
      <c r="J3538" s="139" t="s">
        <v>3039</v>
      </c>
      <c r="K3538" s="139" t="s">
        <v>619</v>
      </c>
      <c r="L3538" s="139" t="s">
        <v>999</v>
      </c>
      <c r="M3538" s="140"/>
      <c r="N3538" s="141">
        <v>259.68</v>
      </c>
      <c r="O3538" s="142">
        <f t="shared" si="275"/>
        <v>205</v>
      </c>
      <c r="P3538" s="2">
        <v>205</v>
      </c>
      <c r="Q3538" s="2"/>
      <c r="R3538" s="143" t="e">
        <f t="shared" si="276"/>
        <v>#DIV/0!</v>
      </c>
      <c r="S3538" s="143">
        <f t="shared" si="277"/>
        <v>0</v>
      </c>
      <c r="T3538" s="144">
        <f>IF(P3538="nio",0,IF(P3538&gt;0,VLOOKUP(K3538,'3-Productie normen'!A:W,VLOOKUP(P3538,'3-Productie normen'!$B$37:$C$59,2,FALSE),FALSE)))/VLOOKUP(B3538,'2-Kosten per locatie'!$A$11:$C$31,3,FALSE)</f>
        <v>0</v>
      </c>
      <c r="U3538" s="144">
        <f t="shared" si="278"/>
        <v>0</v>
      </c>
      <c r="V3538" s="145" t="str">
        <f>VLOOKUP(K3538,'3-Productie normen'!A:AG,29,FALSE)</f>
        <v>L</v>
      </c>
      <c r="W3538" s="145"/>
      <c r="X3538" s="146"/>
      <c r="Y3538" s="147">
        <f t="shared" si="279"/>
        <v>53234.400000000001</v>
      </c>
    </row>
    <row r="3539" spans="1:25" s="148" customFormat="1" ht="13.9" customHeight="1">
      <c r="A3539" s="137">
        <v>4393</v>
      </c>
      <c r="B3539" s="138" t="s">
        <v>4206</v>
      </c>
      <c r="C3539" s="138" t="s">
        <v>4568</v>
      </c>
      <c r="D3539" s="138"/>
      <c r="E3539" s="2"/>
      <c r="F3539" s="2" t="s">
        <v>284</v>
      </c>
      <c r="G3539" s="2" t="s">
        <v>4723</v>
      </c>
      <c r="H3539" s="2" t="s">
        <v>246</v>
      </c>
      <c r="I3539" s="139" t="s">
        <v>267</v>
      </c>
      <c r="J3539" s="139" t="s">
        <v>267</v>
      </c>
      <c r="K3539" s="139" t="s">
        <v>267</v>
      </c>
      <c r="L3539" s="139" t="s">
        <v>999</v>
      </c>
      <c r="M3539" s="140"/>
      <c r="N3539" s="141">
        <v>30.09</v>
      </c>
      <c r="O3539" s="142">
        <f t="shared" si="275"/>
        <v>2</v>
      </c>
      <c r="P3539" s="2">
        <v>2</v>
      </c>
      <c r="Q3539" s="2"/>
      <c r="R3539" s="143" t="e">
        <f t="shared" si="276"/>
        <v>#DIV/0!</v>
      </c>
      <c r="S3539" s="143">
        <f t="shared" si="277"/>
        <v>0</v>
      </c>
      <c r="T3539" s="144">
        <f>IF(P3539="nio",0,IF(P3539&gt;0,VLOOKUP(K3539,'3-Productie normen'!A:W,VLOOKUP(P3539,'3-Productie normen'!$B$37:$C$59,2,FALSE),FALSE)))/VLOOKUP(B3539,'2-Kosten per locatie'!$A$11:$C$31,3,FALSE)</f>
        <v>0</v>
      </c>
      <c r="U3539" s="144">
        <f t="shared" si="278"/>
        <v>0</v>
      </c>
      <c r="V3539" s="145" t="str">
        <f>VLOOKUP(K3539,'3-Productie normen'!A:AG,29,FALSE)</f>
        <v>V</v>
      </c>
      <c r="W3539" s="145"/>
      <c r="X3539" s="146"/>
      <c r="Y3539" s="147">
        <f t="shared" si="279"/>
        <v>60.18</v>
      </c>
    </row>
    <row r="3540" spans="1:25" s="148" customFormat="1" ht="13.9" customHeight="1">
      <c r="A3540" s="137">
        <v>4394</v>
      </c>
      <c r="B3540" s="138" t="s">
        <v>4206</v>
      </c>
      <c r="C3540" s="138" t="s">
        <v>4568</v>
      </c>
      <c r="D3540" s="138"/>
      <c r="E3540" s="2"/>
      <c r="F3540" s="2" t="s">
        <v>284</v>
      </c>
      <c r="G3540" s="2" t="s">
        <v>4724</v>
      </c>
      <c r="H3540" s="2" t="s">
        <v>246</v>
      </c>
      <c r="I3540" s="139" t="s">
        <v>277</v>
      </c>
      <c r="J3540" s="139" t="s">
        <v>277</v>
      </c>
      <c r="K3540" s="139" t="s">
        <v>478</v>
      </c>
      <c r="L3540" s="139" t="s">
        <v>298</v>
      </c>
      <c r="M3540" s="140" t="s">
        <v>8160</v>
      </c>
      <c r="N3540" s="141">
        <v>4.4000000000000004</v>
      </c>
      <c r="O3540" s="142">
        <f t="shared" si="275"/>
        <v>205</v>
      </c>
      <c r="P3540" s="2">
        <v>205</v>
      </c>
      <c r="Q3540" s="2"/>
      <c r="R3540" s="143" t="e">
        <f t="shared" si="276"/>
        <v>#DIV/0!</v>
      </c>
      <c r="S3540" s="143">
        <f t="shared" si="277"/>
        <v>0</v>
      </c>
      <c r="T3540" s="144">
        <f>IF(P3540="nio",0,IF(P3540&gt;0,VLOOKUP(K3540,'3-Productie normen'!A:W,VLOOKUP(P3540,'3-Productie normen'!$B$37:$C$59,2,FALSE),FALSE)))/VLOOKUP(B3540,'2-Kosten per locatie'!$A$11:$C$31,3,FALSE)</f>
        <v>0</v>
      </c>
      <c r="U3540" s="144">
        <f t="shared" si="278"/>
        <v>0</v>
      </c>
      <c r="V3540" s="145" t="str">
        <f>VLOOKUP(K3540,'3-Productie normen'!A:AG,29,FALSE)</f>
        <v>B</v>
      </c>
      <c r="W3540" s="145"/>
      <c r="X3540" s="146"/>
      <c r="Y3540" s="147">
        <f t="shared" si="279"/>
        <v>902.00000000000011</v>
      </c>
    </row>
    <row r="3541" spans="1:25" s="148" customFormat="1" ht="13.9" customHeight="1">
      <c r="A3541" s="137">
        <v>4395</v>
      </c>
      <c r="B3541" s="138" t="s">
        <v>4206</v>
      </c>
      <c r="C3541" s="138" t="s">
        <v>4568</v>
      </c>
      <c r="D3541" s="138"/>
      <c r="E3541" s="2"/>
      <c r="F3541" s="2" t="s">
        <v>284</v>
      </c>
      <c r="G3541" s="2" t="s">
        <v>4725</v>
      </c>
      <c r="H3541" s="2" t="s">
        <v>4726</v>
      </c>
      <c r="I3541" s="139" t="s">
        <v>350</v>
      </c>
      <c r="J3541" s="139" t="s">
        <v>1346</v>
      </c>
      <c r="K3541" s="139" t="s">
        <v>619</v>
      </c>
      <c r="L3541" s="139" t="s">
        <v>298</v>
      </c>
      <c r="M3541" s="140" t="s">
        <v>8160</v>
      </c>
      <c r="N3541" s="141">
        <v>70.88</v>
      </c>
      <c r="O3541" s="142">
        <f t="shared" si="275"/>
        <v>205</v>
      </c>
      <c r="P3541" s="2">
        <v>205</v>
      </c>
      <c r="Q3541" s="2"/>
      <c r="R3541" s="143" t="e">
        <f t="shared" si="276"/>
        <v>#DIV/0!</v>
      </c>
      <c r="S3541" s="143">
        <f t="shared" si="277"/>
        <v>0</v>
      </c>
      <c r="T3541" s="144">
        <f>IF(P3541="nio",0,IF(P3541&gt;0,VLOOKUP(K3541,'3-Productie normen'!A:W,VLOOKUP(P3541,'3-Productie normen'!$B$37:$C$59,2,FALSE),FALSE)))/VLOOKUP(B3541,'2-Kosten per locatie'!$A$11:$C$31,3,FALSE)</f>
        <v>0</v>
      </c>
      <c r="U3541" s="144">
        <f t="shared" si="278"/>
        <v>0</v>
      </c>
      <c r="V3541" s="145" t="str">
        <f>VLOOKUP(K3541,'3-Productie normen'!A:AG,29,FALSE)</f>
        <v>L</v>
      </c>
      <c r="W3541" s="145"/>
      <c r="X3541" s="146"/>
      <c r="Y3541" s="147">
        <f t="shared" si="279"/>
        <v>14530.4</v>
      </c>
    </row>
    <row r="3542" spans="1:25" s="148" customFormat="1" ht="13.9" customHeight="1">
      <c r="A3542" s="137">
        <v>4396</v>
      </c>
      <c r="B3542" s="138" t="s">
        <v>4206</v>
      </c>
      <c r="C3542" s="138" t="s">
        <v>4568</v>
      </c>
      <c r="D3542" s="138"/>
      <c r="E3542" s="2"/>
      <c r="F3542" s="2" t="s">
        <v>284</v>
      </c>
      <c r="G3542" s="2" t="s">
        <v>4727</v>
      </c>
      <c r="H3542" s="2" t="s">
        <v>4728</v>
      </c>
      <c r="I3542" s="139" t="s">
        <v>267</v>
      </c>
      <c r="J3542" s="139" t="s">
        <v>267</v>
      </c>
      <c r="K3542" s="139" t="s">
        <v>267</v>
      </c>
      <c r="L3542" s="139" t="s">
        <v>298</v>
      </c>
      <c r="M3542" s="140" t="s">
        <v>8160</v>
      </c>
      <c r="N3542" s="141">
        <v>16.13</v>
      </c>
      <c r="O3542" s="142">
        <f t="shared" si="275"/>
        <v>2</v>
      </c>
      <c r="P3542" s="2">
        <v>2</v>
      </c>
      <c r="Q3542" s="2"/>
      <c r="R3542" s="143" t="e">
        <f t="shared" si="276"/>
        <v>#DIV/0!</v>
      </c>
      <c r="S3542" s="143">
        <f t="shared" si="277"/>
        <v>0</v>
      </c>
      <c r="T3542" s="144">
        <f>IF(P3542="nio",0,IF(P3542&gt;0,VLOOKUP(K3542,'3-Productie normen'!A:W,VLOOKUP(P3542,'3-Productie normen'!$B$37:$C$59,2,FALSE),FALSE)))/VLOOKUP(B3542,'2-Kosten per locatie'!$A$11:$C$31,3,FALSE)</f>
        <v>0</v>
      </c>
      <c r="U3542" s="144">
        <f t="shared" si="278"/>
        <v>0</v>
      </c>
      <c r="V3542" s="145" t="str">
        <f>VLOOKUP(K3542,'3-Productie normen'!A:AG,29,FALSE)</f>
        <v>V</v>
      </c>
      <c r="W3542" s="145"/>
      <c r="X3542" s="146"/>
      <c r="Y3542" s="147">
        <f t="shared" si="279"/>
        <v>32.26</v>
      </c>
    </row>
    <row r="3543" spans="1:25" s="148" customFormat="1" ht="13.9" customHeight="1">
      <c r="A3543" s="137">
        <v>4397</v>
      </c>
      <c r="B3543" s="138" t="s">
        <v>4206</v>
      </c>
      <c r="C3543" s="138" t="s">
        <v>4568</v>
      </c>
      <c r="D3543" s="138"/>
      <c r="E3543" s="2"/>
      <c r="F3543" s="2" t="s">
        <v>284</v>
      </c>
      <c r="G3543" s="2" t="s">
        <v>4729</v>
      </c>
      <c r="H3543" s="2" t="s">
        <v>4730</v>
      </c>
      <c r="I3543" s="139" t="s">
        <v>267</v>
      </c>
      <c r="J3543" s="139" t="s">
        <v>267</v>
      </c>
      <c r="K3543" s="139" t="s">
        <v>267</v>
      </c>
      <c r="L3543" s="139" t="s">
        <v>298</v>
      </c>
      <c r="M3543" s="140" t="s">
        <v>8160</v>
      </c>
      <c r="N3543" s="141">
        <v>11.06</v>
      </c>
      <c r="O3543" s="142">
        <f t="shared" si="275"/>
        <v>2</v>
      </c>
      <c r="P3543" s="2">
        <v>2</v>
      </c>
      <c r="Q3543" s="2"/>
      <c r="R3543" s="143" t="e">
        <f t="shared" si="276"/>
        <v>#DIV/0!</v>
      </c>
      <c r="S3543" s="143">
        <f t="shared" si="277"/>
        <v>0</v>
      </c>
      <c r="T3543" s="144">
        <f>IF(P3543="nio",0,IF(P3543&gt;0,VLOOKUP(K3543,'3-Productie normen'!A:W,VLOOKUP(P3543,'3-Productie normen'!$B$37:$C$59,2,FALSE),FALSE)))/VLOOKUP(B3543,'2-Kosten per locatie'!$A$11:$C$31,3,FALSE)</f>
        <v>0</v>
      </c>
      <c r="U3543" s="144">
        <f t="shared" si="278"/>
        <v>0</v>
      </c>
      <c r="V3543" s="145" t="str">
        <f>VLOOKUP(K3543,'3-Productie normen'!A:AG,29,FALSE)</f>
        <v>V</v>
      </c>
      <c r="W3543" s="145"/>
      <c r="X3543" s="146"/>
      <c r="Y3543" s="147">
        <f t="shared" si="279"/>
        <v>22.12</v>
      </c>
    </row>
    <row r="3544" spans="1:25" s="148" customFormat="1" ht="13.9" customHeight="1">
      <c r="A3544" s="137">
        <v>4398</v>
      </c>
      <c r="B3544" s="138" t="s">
        <v>4206</v>
      </c>
      <c r="C3544" s="138" t="s">
        <v>4568</v>
      </c>
      <c r="D3544" s="138"/>
      <c r="E3544" s="2"/>
      <c r="F3544" s="2" t="s">
        <v>284</v>
      </c>
      <c r="G3544" s="2" t="s">
        <v>4731</v>
      </c>
      <c r="H3544" s="2" t="s">
        <v>4732</v>
      </c>
      <c r="I3544" s="139" t="s">
        <v>277</v>
      </c>
      <c r="J3544" s="139" t="s">
        <v>277</v>
      </c>
      <c r="K3544" s="139" t="s">
        <v>478</v>
      </c>
      <c r="L3544" s="139" t="s">
        <v>298</v>
      </c>
      <c r="M3544" s="140" t="s">
        <v>8160</v>
      </c>
      <c r="N3544" s="141">
        <v>7.45</v>
      </c>
      <c r="O3544" s="142">
        <f t="shared" si="275"/>
        <v>205</v>
      </c>
      <c r="P3544" s="2">
        <v>205</v>
      </c>
      <c r="Q3544" s="2"/>
      <c r="R3544" s="143" t="e">
        <f t="shared" si="276"/>
        <v>#DIV/0!</v>
      </c>
      <c r="S3544" s="143">
        <f t="shared" si="277"/>
        <v>0</v>
      </c>
      <c r="T3544" s="144">
        <f>IF(P3544="nio",0,IF(P3544&gt;0,VLOOKUP(K3544,'3-Productie normen'!A:W,VLOOKUP(P3544,'3-Productie normen'!$B$37:$C$59,2,FALSE),FALSE)))/VLOOKUP(B3544,'2-Kosten per locatie'!$A$11:$C$31,3,FALSE)</f>
        <v>0</v>
      </c>
      <c r="U3544" s="144">
        <f t="shared" si="278"/>
        <v>0</v>
      </c>
      <c r="V3544" s="145" t="str">
        <f>VLOOKUP(K3544,'3-Productie normen'!A:AG,29,FALSE)</f>
        <v>B</v>
      </c>
      <c r="W3544" s="145"/>
      <c r="X3544" s="146"/>
      <c r="Y3544" s="147">
        <f t="shared" si="279"/>
        <v>1527.25</v>
      </c>
    </row>
    <row r="3545" spans="1:25" s="148" customFormat="1" ht="13.9" customHeight="1">
      <c r="A3545" s="137">
        <v>4399</v>
      </c>
      <c r="B3545" s="138" t="s">
        <v>4206</v>
      </c>
      <c r="C3545" s="138" t="s">
        <v>4568</v>
      </c>
      <c r="D3545" s="138"/>
      <c r="E3545" s="2"/>
      <c r="F3545" s="2" t="s">
        <v>284</v>
      </c>
      <c r="G3545" s="2" t="s">
        <v>4733</v>
      </c>
      <c r="H3545" s="2" t="s">
        <v>4734</v>
      </c>
      <c r="I3545" s="139" t="s">
        <v>277</v>
      </c>
      <c r="J3545" s="139" t="s">
        <v>2019</v>
      </c>
      <c r="K3545" s="139" t="s">
        <v>417</v>
      </c>
      <c r="L3545" s="139" t="s">
        <v>1275</v>
      </c>
      <c r="M3545" s="140"/>
      <c r="N3545" s="141">
        <v>7.29</v>
      </c>
      <c r="O3545" s="142">
        <f t="shared" si="275"/>
        <v>205</v>
      </c>
      <c r="P3545" s="2">
        <v>205</v>
      </c>
      <c r="Q3545" s="2"/>
      <c r="R3545" s="143" t="e">
        <f t="shared" si="276"/>
        <v>#DIV/0!</v>
      </c>
      <c r="S3545" s="143">
        <f t="shared" si="277"/>
        <v>0</v>
      </c>
      <c r="T3545" s="144">
        <f>IF(P3545="nio",0,IF(P3545&gt;0,VLOOKUP(K3545,'3-Productie normen'!A:W,VLOOKUP(P3545,'3-Productie normen'!$B$37:$C$59,2,FALSE),FALSE)))/VLOOKUP(B3545,'2-Kosten per locatie'!$A$11:$C$31,3,FALSE)</f>
        <v>0</v>
      </c>
      <c r="U3545" s="144">
        <f t="shared" si="278"/>
        <v>0</v>
      </c>
      <c r="V3545" s="145" t="str">
        <f>VLOOKUP(K3545,'3-Productie normen'!A:AG,29,FALSE)</f>
        <v>B</v>
      </c>
      <c r="W3545" s="145"/>
      <c r="X3545" s="146"/>
      <c r="Y3545" s="147">
        <f t="shared" si="279"/>
        <v>1494.45</v>
      </c>
    </row>
    <row r="3546" spans="1:25" s="148" customFormat="1" ht="13.9" customHeight="1">
      <c r="A3546" s="137">
        <v>4400</v>
      </c>
      <c r="B3546" s="138" t="s">
        <v>4206</v>
      </c>
      <c r="C3546" s="138" t="s">
        <v>4568</v>
      </c>
      <c r="D3546" s="138"/>
      <c r="E3546" s="2"/>
      <c r="F3546" s="2" t="s">
        <v>284</v>
      </c>
      <c r="G3546" s="2" t="s">
        <v>4735</v>
      </c>
      <c r="H3546" s="2" t="s">
        <v>4736</v>
      </c>
      <c r="I3546" s="139" t="s">
        <v>277</v>
      </c>
      <c r="J3546" s="139" t="s">
        <v>2019</v>
      </c>
      <c r="K3546" s="139" t="s">
        <v>417</v>
      </c>
      <c r="L3546" s="139" t="s">
        <v>1275</v>
      </c>
      <c r="M3546" s="140"/>
      <c r="N3546" s="141">
        <v>7.28</v>
      </c>
      <c r="O3546" s="142">
        <f t="shared" si="275"/>
        <v>205</v>
      </c>
      <c r="P3546" s="2">
        <v>205</v>
      </c>
      <c r="Q3546" s="2"/>
      <c r="R3546" s="143" t="e">
        <f t="shared" si="276"/>
        <v>#DIV/0!</v>
      </c>
      <c r="S3546" s="143">
        <f t="shared" si="277"/>
        <v>0</v>
      </c>
      <c r="T3546" s="144">
        <f>IF(P3546="nio",0,IF(P3546&gt;0,VLOOKUP(K3546,'3-Productie normen'!A:W,VLOOKUP(P3546,'3-Productie normen'!$B$37:$C$59,2,FALSE),FALSE)))/VLOOKUP(B3546,'2-Kosten per locatie'!$A$11:$C$31,3,FALSE)</f>
        <v>0</v>
      </c>
      <c r="U3546" s="144">
        <f t="shared" si="278"/>
        <v>0</v>
      </c>
      <c r="V3546" s="145" t="str">
        <f>VLOOKUP(K3546,'3-Productie normen'!A:AG,29,FALSE)</f>
        <v>B</v>
      </c>
      <c r="W3546" s="145"/>
      <c r="X3546" s="146"/>
      <c r="Y3546" s="147">
        <f t="shared" si="279"/>
        <v>1492.4</v>
      </c>
    </row>
    <row r="3547" spans="1:25" s="148" customFormat="1" ht="13.9" customHeight="1">
      <c r="A3547" s="137">
        <v>4401</v>
      </c>
      <c r="B3547" s="138" t="s">
        <v>4206</v>
      </c>
      <c r="C3547" s="138" t="s">
        <v>4568</v>
      </c>
      <c r="D3547" s="138"/>
      <c r="E3547" s="2"/>
      <c r="F3547" s="2" t="s">
        <v>284</v>
      </c>
      <c r="G3547" s="2" t="s">
        <v>4737</v>
      </c>
      <c r="H3547" s="2" t="s">
        <v>4738</v>
      </c>
      <c r="I3547" s="139" t="s">
        <v>277</v>
      </c>
      <c r="J3547" s="139" t="s">
        <v>2019</v>
      </c>
      <c r="K3547" s="139" t="s">
        <v>417</v>
      </c>
      <c r="L3547" s="139" t="s">
        <v>1275</v>
      </c>
      <c r="M3547" s="140"/>
      <c r="N3547" s="141">
        <v>7.45</v>
      </c>
      <c r="O3547" s="142">
        <f t="shared" si="275"/>
        <v>205</v>
      </c>
      <c r="P3547" s="2">
        <v>205</v>
      </c>
      <c r="Q3547" s="2"/>
      <c r="R3547" s="143" t="e">
        <f t="shared" si="276"/>
        <v>#DIV/0!</v>
      </c>
      <c r="S3547" s="143">
        <f t="shared" si="277"/>
        <v>0</v>
      </c>
      <c r="T3547" s="144">
        <f>IF(P3547="nio",0,IF(P3547&gt;0,VLOOKUP(K3547,'3-Productie normen'!A:W,VLOOKUP(P3547,'3-Productie normen'!$B$37:$C$59,2,FALSE),FALSE)))/VLOOKUP(B3547,'2-Kosten per locatie'!$A$11:$C$31,3,FALSE)</f>
        <v>0</v>
      </c>
      <c r="U3547" s="144">
        <f t="shared" si="278"/>
        <v>0</v>
      </c>
      <c r="V3547" s="145" t="str">
        <f>VLOOKUP(K3547,'3-Productie normen'!A:AG,29,FALSE)</f>
        <v>B</v>
      </c>
      <c r="W3547" s="145"/>
      <c r="X3547" s="146"/>
      <c r="Y3547" s="147">
        <f t="shared" si="279"/>
        <v>1527.25</v>
      </c>
    </row>
    <row r="3548" spans="1:25" s="148" customFormat="1" ht="13.9" customHeight="1">
      <c r="A3548" s="137">
        <v>4402</v>
      </c>
      <c r="B3548" s="138" t="s">
        <v>4206</v>
      </c>
      <c r="C3548" s="138" t="s">
        <v>4568</v>
      </c>
      <c r="D3548" s="138"/>
      <c r="E3548" s="2"/>
      <c r="F3548" s="2" t="s">
        <v>284</v>
      </c>
      <c r="G3548" s="2" t="s">
        <v>4739</v>
      </c>
      <c r="H3548" s="2" t="s">
        <v>4740</v>
      </c>
      <c r="I3548" s="139" t="s">
        <v>277</v>
      </c>
      <c r="J3548" s="139" t="s">
        <v>2019</v>
      </c>
      <c r="K3548" s="139" t="s">
        <v>417</v>
      </c>
      <c r="L3548" s="139" t="s">
        <v>1275</v>
      </c>
      <c r="M3548" s="140"/>
      <c r="N3548" s="141">
        <v>5.64</v>
      </c>
      <c r="O3548" s="142">
        <f t="shared" si="275"/>
        <v>205</v>
      </c>
      <c r="P3548" s="2">
        <v>205</v>
      </c>
      <c r="Q3548" s="2"/>
      <c r="R3548" s="143" t="e">
        <f t="shared" si="276"/>
        <v>#DIV/0!</v>
      </c>
      <c r="S3548" s="143">
        <f t="shared" si="277"/>
        <v>0</v>
      </c>
      <c r="T3548" s="144">
        <f>IF(P3548="nio",0,IF(P3548&gt;0,VLOOKUP(K3548,'3-Productie normen'!A:W,VLOOKUP(P3548,'3-Productie normen'!$B$37:$C$59,2,FALSE),FALSE)))/VLOOKUP(B3548,'2-Kosten per locatie'!$A$11:$C$31,3,FALSE)</f>
        <v>0</v>
      </c>
      <c r="U3548" s="144">
        <f t="shared" si="278"/>
        <v>0</v>
      </c>
      <c r="V3548" s="145" t="str">
        <f>VLOOKUP(K3548,'3-Productie normen'!A:AG,29,FALSE)</f>
        <v>B</v>
      </c>
      <c r="W3548" s="145"/>
      <c r="X3548" s="146"/>
      <c r="Y3548" s="147">
        <f t="shared" si="279"/>
        <v>1156.2</v>
      </c>
    </row>
    <row r="3549" spans="1:25" s="148" customFormat="1" ht="13.9" customHeight="1">
      <c r="A3549" s="137">
        <v>4403</v>
      </c>
      <c r="B3549" s="138" t="s">
        <v>4206</v>
      </c>
      <c r="C3549" s="138" t="s">
        <v>4568</v>
      </c>
      <c r="D3549" s="138"/>
      <c r="E3549" s="2"/>
      <c r="F3549" s="2" t="s">
        <v>284</v>
      </c>
      <c r="G3549" s="2" t="s">
        <v>4741</v>
      </c>
      <c r="H3549" s="2" t="s">
        <v>4742</v>
      </c>
      <c r="I3549" s="139" t="s">
        <v>277</v>
      </c>
      <c r="J3549" s="139" t="s">
        <v>2019</v>
      </c>
      <c r="K3549" s="139" t="s">
        <v>417</v>
      </c>
      <c r="L3549" s="139" t="s">
        <v>1275</v>
      </c>
      <c r="M3549" s="140"/>
      <c r="N3549" s="141">
        <v>8.2100000000000009</v>
      </c>
      <c r="O3549" s="142">
        <f t="shared" si="275"/>
        <v>205</v>
      </c>
      <c r="P3549" s="2">
        <v>205</v>
      </c>
      <c r="Q3549" s="2"/>
      <c r="R3549" s="143" t="e">
        <f t="shared" si="276"/>
        <v>#DIV/0!</v>
      </c>
      <c r="S3549" s="143">
        <f t="shared" si="277"/>
        <v>0</v>
      </c>
      <c r="T3549" s="144">
        <f>IF(P3549="nio",0,IF(P3549&gt;0,VLOOKUP(K3549,'3-Productie normen'!A:W,VLOOKUP(P3549,'3-Productie normen'!$B$37:$C$59,2,FALSE),FALSE)))/VLOOKUP(B3549,'2-Kosten per locatie'!$A$11:$C$31,3,FALSE)</f>
        <v>0</v>
      </c>
      <c r="U3549" s="144">
        <f t="shared" si="278"/>
        <v>0</v>
      </c>
      <c r="V3549" s="145" t="str">
        <f>VLOOKUP(K3549,'3-Productie normen'!A:AG,29,FALSE)</f>
        <v>B</v>
      </c>
      <c r="W3549" s="145"/>
      <c r="X3549" s="146"/>
      <c r="Y3549" s="147">
        <f t="shared" si="279"/>
        <v>1683.0500000000002</v>
      </c>
    </row>
    <row r="3550" spans="1:25" s="148" customFormat="1" ht="13.9" customHeight="1">
      <c r="A3550" s="137">
        <v>4404</v>
      </c>
      <c r="B3550" s="138" t="s">
        <v>4206</v>
      </c>
      <c r="C3550" s="138" t="s">
        <v>4568</v>
      </c>
      <c r="D3550" s="138"/>
      <c r="E3550" s="2"/>
      <c r="F3550" s="2" t="s">
        <v>284</v>
      </c>
      <c r="G3550" s="2" t="s">
        <v>4741</v>
      </c>
      <c r="H3550" s="2" t="s">
        <v>4743</v>
      </c>
      <c r="I3550" s="139" t="s">
        <v>277</v>
      </c>
      <c r="J3550" s="139" t="s">
        <v>2019</v>
      </c>
      <c r="K3550" s="139" t="s">
        <v>417</v>
      </c>
      <c r="L3550" s="139" t="s">
        <v>1275</v>
      </c>
      <c r="M3550" s="140"/>
      <c r="N3550" s="141">
        <v>8.0299999999999994</v>
      </c>
      <c r="O3550" s="142">
        <f t="shared" si="275"/>
        <v>205</v>
      </c>
      <c r="P3550" s="2">
        <v>205</v>
      </c>
      <c r="Q3550" s="2"/>
      <c r="R3550" s="143" t="e">
        <f t="shared" si="276"/>
        <v>#DIV/0!</v>
      </c>
      <c r="S3550" s="143">
        <f t="shared" si="277"/>
        <v>0</v>
      </c>
      <c r="T3550" s="144">
        <f>IF(P3550="nio",0,IF(P3550&gt;0,VLOOKUP(K3550,'3-Productie normen'!A:W,VLOOKUP(P3550,'3-Productie normen'!$B$37:$C$59,2,FALSE),FALSE)))/VLOOKUP(B3550,'2-Kosten per locatie'!$A$11:$C$31,3,FALSE)</f>
        <v>0</v>
      </c>
      <c r="U3550" s="144">
        <f t="shared" si="278"/>
        <v>0</v>
      </c>
      <c r="V3550" s="145" t="str">
        <f>VLOOKUP(K3550,'3-Productie normen'!A:AG,29,FALSE)</f>
        <v>B</v>
      </c>
      <c r="W3550" s="145"/>
      <c r="X3550" s="146"/>
      <c r="Y3550" s="147">
        <f t="shared" si="279"/>
        <v>1646.1499999999999</v>
      </c>
    </row>
    <row r="3551" spans="1:25" s="148" customFormat="1" ht="13.9" customHeight="1">
      <c r="A3551" s="137">
        <v>4405</v>
      </c>
      <c r="B3551" s="138" t="s">
        <v>4206</v>
      </c>
      <c r="C3551" s="138" t="s">
        <v>4568</v>
      </c>
      <c r="D3551" s="138"/>
      <c r="E3551" s="2"/>
      <c r="F3551" s="2" t="s">
        <v>284</v>
      </c>
      <c r="G3551" s="2" t="s">
        <v>4744</v>
      </c>
      <c r="H3551" s="2" t="s">
        <v>4745</v>
      </c>
      <c r="I3551" s="139" t="s">
        <v>277</v>
      </c>
      <c r="J3551" s="139" t="s">
        <v>2019</v>
      </c>
      <c r="K3551" s="139" t="s">
        <v>417</v>
      </c>
      <c r="L3551" s="139" t="s">
        <v>1275</v>
      </c>
      <c r="M3551" s="140"/>
      <c r="N3551" s="141">
        <v>8.0299999999999994</v>
      </c>
      <c r="O3551" s="142">
        <f t="shared" si="275"/>
        <v>205</v>
      </c>
      <c r="P3551" s="2">
        <v>205</v>
      </c>
      <c r="Q3551" s="2"/>
      <c r="R3551" s="143" t="e">
        <f t="shared" si="276"/>
        <v>#DIV/0!</v>
      </c>
      <c r="S3551" s="143">
        <f t="shared" si="277"/>
        <v>0</v>
      </c>
      <c r="T3551" s="144">
        <f>IF(P3551="nio",0,IF(P3551&gt;0,VLOOKUP(K3551,'3-Productie normen'!A:W,VLOOKUP(P3551,'3-Productie normen'!$B$37:$C$59,2,FALSE),FALSE)))/VLOOKUP(B3551,'2-Kosten per locatie'!$A$11:$C$31,3,FALSE)</f>
        <v>0</v>
      </c>
      <c r="U3551" s="144">
        <f t="shared" si="278"/>
        <v>0</v>
      </c>
      <c r="V3551" s="145" t="str">
        <f>VLOOKUP(K3551,'3-Productie normen'!A:AG,29,FALSE)</f>
        <v>B</v>
      </c>
      <c r="W3551" s="145"/>
      <c r="X3551" s="146"/>
      <c r="Y3551" s="147">
        <f t="shared" si="279"/>
        <v>1646.1499999999999</v>
      </c>
    </row>
    <row r="3552" spans="1:25" s="148" customFormat="1" ht="13.9" customHeight="1">
      <c r="A3552" s="137">
        <v>4406</v>
      </c>
      <c r="B3552" s="138" t="s">
        <v>4206</v>
      </c>
      <c r="C3552" s="138" t="s">
        <v>4568</v>
      </c>
      <c r="D3552" s="138"/>
      <c r="E3552" s="2"/>
      <c r="F3552" s="2" t="s">
        <v>284</v>
      </c>
      <c r="G3552" s="2" t="s">
        <v>4746</v>
      </c>
      <c r="H3552" s="2" t="s">
        <v>4747</v>
      </c>
      <c r="I3552" s="139" t="s">
        <v>350</v>
      </c>
      <c r="J3552" s="139" t="s">
        <v>351</v>
      </c>
      <c r="K3552" s="139" t="s">
        <v>612</v>
      </c>
      <c r="L3552" s="139" t="s">
        <v>298</v>
      </c>
      <c r="M3552" s="140" t="s">
        <v>8160</v>
      </c>
      <c r="N3552" s="141">
        <v>54.74</v>
      </c>
      <c r="O3552" s="142">
        <f t="shared" si="275"/>
        <v>205</v>
      </c>
      <c r="P3552" s="2">
        <v>205</v>
      </c>
      <c r="Q3552" s="2"/>
      <c r="R3552" s="143" t="e">
        <f t="shared" si="276"/>
        <v>#DIV/0!</v>
      </c>
      <c r="S3552" s="143">
        <f t="shared" si="277"/>
        <v>0</v>
      </c>
      <c r="T3552" s="144">
        <f>IF(P3552="nio",0,IF(P3552&gt;0,VLOOKUP(K3552,'3-Productie normen'!A:W,VLOOKUP(P3552,'3-Productie normen'!$B$37:$C$59,2,FALSE),FALSE)))/VLOOKUP(B3552,'2-Kosten per locatie'!$A$11:$C$31,3,FALSE)</f>
        <v>0</v>
      </c>
      <c r="U3552" s="144">
        <f t="shared" si="278"/>
        <v>0</v>
      </c>
      <c r="V3552" s="145" t="str">
        <f>VLOOKUP(K3552,'3-Productie normen'!A:AG,29,FALSE)</f>
        <v>L</v>
      </c>
      <c r="W3552" s="145"/>
      <c r="X3552" s="146"/>
      <c r="Y3552" s="147">
        <f t="shared" si="279"/>
        <v>11221.7</v>
      </c>
    </row>
    <row r="3553" spans="1:25" s="148" customFormat="1" ht="13.9" customHeight="1">
      <c r="A3553" s="137">
        <v>4407</v>
      </c>
      <c r="B3553" s="138" t="s">
        <v>4206</v>
      </c>
      <c r="C3553" s="138" t="s">
        <v>4568</v>
      </c>
      <c r="D3553" s="138"/>
      <c r="E3553" s="2"/>
      <c r="F3553" s="2" t="s">
        <v>284</v>
      </c>
      <c r="G3553" s="2" t="s">
        <v>4748</v>
      </c>
      <c r="H3553" s="2" t="s">
        <v>4749</v>
      </c>
      <c r="I3553" s="139" t="s">
        <v>267</v>
      </c>
      <c r="J3553" s="139" t="s">
        <v>267</v>
      </c>
      <c r="K3553" s="139" t="s">
        <v>267</v>
      </c>
      <c r="L3553" s="139" t="s">
        <v>298</v>
      </c>
      <c r="M3553" s="140" t="s">
        <v>8160</v>
      </c>
      <c r="N3553" s="141">
        <v>10.98</v>
      </c>
      <c r="O3553" s="142">
        <f t="shared" si="275"/>
        <v>2</v>
      </c>
      <c r="P3553" s="2">
        <v>2</v>
      </c>
      <c r="Q3553" s="2"/>
      <c r="R3553" s="143" t="e">
        <f t="shared" si="276"/>
        <v>#DIV/0!</v>
      </c>
      <c r="S3553" s="143">
        <f t="shared" si="277"/>
        <v>0</v>
      </c>
      <c r="T3553" s="144">
        <f>IF(P3553="nio",0,IF(P3553&gt;0,VLOOKUP(K3553,'3-Productie normen'!A:W,VLOOKUP(P3553,'3-Productie normen'!$B$37:$C$59,2,FALSE),FALSE)))/VLOOKUP(B3553,'2-Kosten per locatie'!$A$11:$C$31,3,FALSE)</f>
        <v>0</v>
      </c>
      <c r="U3553" s="144">
        <f t="shared" si="278"/>
        <v>0</v>
      </c>
      <c r="V3553" s="145" t="str">
        <f>VLOOKUP(K3553,'3-Productie normen'!A:AG,29,FALSE)</f>
        <v>V</v>
      </c>
      <c r="W3553" s="145"/>
      <c r="X3553" s="146"/>
      <c r="Y3553" s="147">
        <f t="shared" si="279"/>
        <v>21.96</v>
      </c>
    </row>
    <row r="3554" spans="1:25" s="148" customFormat="1" ht="13.9" customHeight="1">
      <c r="A3554" s="137">
        <v>4408</v>
      </c>
      <c r="B3554" s="138" t="s">
        <v>4206</v>
      </c>
      <c r="C3554" s="138" t="s">
        <v>4568</v>
      </c>
      <c r="D3554" s="138"/>
      <c r="E3554" s="2"/>
      <c r="F3554" s="2" t="s">
        <v>284</v>
      </c>
      <c r="G3554" s="2" t="s">
        <v>4750</v>
      </c>
      <c r="H3554" s="2" t="s">
        <v>246</v>
      </c>
      <c r="I3554" s="139" t="s">
        <v>267</v>
      </c>
      <c r="J3554" s="139" t="s">
        <v>267</v>
      </c>
      <c r="K3554" s="139" t="s">
        <v>267</v>
      </c>
      <c r="L3554" s="139" t="s">
        <v>298</v>
      </c>
      <c r="M3554" s="140" t="s">
        <v>8160</v>
      </c>
      <c r="N3554" s="141">
        <v>5.31</v>
      </c>
      <c r="O3554" s="142">
        <f t="shared" si="275"/>
        <v>2</v>
      </c>
      <c r="P3554" s="2">
        <v>2</v>
      </c>
      <c r="Q3554" s="2"/>
      <c r="R3554" s="143" t="e">
        <f t="shared" si="276"/>
        <v>#DIV/0!</v>
      </c>
      <c r="S3554" s="143">
        <f t="shared" si="277"/>
        <v>0</v>
      </c>
      <c r="T3554" s="144">
        <f>IF(P3554="nio",0,IF(P3554&gt;0,VLOOKUP(K3554,'3-Productie normen'!A:W,VLOOKUP(P3554,'3-Productie normen'!$B$37:$C$59,2,FALSE),FALSE)))/VLOOKUP(B3554,'2-Kosten per locatie'!$A$11:$C$31,3,FALSE)</f>
        <v>0</v>
      </c>
      <c r="U3554" s="144">
        <f t="shared" si="278"/>
        <v>0</v>
      </c>
      <c r="V3554" s="145" t="str">
        <f>VLOOKUP(K3554,'3-Productie normen'!A:AG,29,FALSE)</f>
        <v>V</v>
      </c>
      <c r="W3554" s="145"/>
      <c r="X3554" s="146"/>
      <c r="Y3554" s="147">
        <f t="shared" si="279"/>
        <v>10.62</v>
      </c>
    </row>
    <row r="3555" spans="1:25" s="148" customFormat="1" ht="13.9" customHeight="1">
      <c r="A3555" s="137">
        <v>4409</v>
      </c>
      <c r="B3555" s="138" t="s">
        <v>4206</v>
      </c>
      <c r="C3555" s="138" t="s">
        <v>4568</v>
      </c>
      <c r="D3555" s="138"/>
      <c r="E3555" s="2"/>
      <c r="F3555" s="2" t="s">
        <v>284</v>
      </c>
      <c r="G3555" s="2" t="s">
        <v>4751</v>
      </c>
      <c r="H3555" s="2" t="s">
        <v>4752</v>
      </c>
      <c r="I3555" s="139" t="s">
        <v>267</v>
      </c>
      <c r="J3555" s="139" t="s">
        <v>4753</v>
      </c>
      <c r="K3555" s="139" t="s">
        <v>4571</v>
      </c>
      <c r="L3555" s="139" t="s">
        <v>298</v>
      </c>
      <c r="M3555" s="140" t="s">
        <v>8160</v>
      </c>
      <c r="N3555" s="141">
        <v>7.3</v>
      </c>
      <c r="O3555" s="142">
        <f t="shared" si="275"/>
        <v>205</v>
      </c>
      <c r="P3555" s="2">
        <v>205</v>
      </c>
      <c r="Q3555" s="2"/>
      <c r="R3555" s="143" t="e">
        <f t="shared" si="276"/>
        <v>#DIV/0!</v>
      </c>
      <c r="S3555" s="143">
        <f t="shared" si="277"/>
        <v>0</v>
      </c>
      <c r="T3555" s="144">
        <f>IF(P3555="nio",0,IF(P3555&gt;0,VLOOKUP(K3555,'3-Productie normen'!A:W,VLOOKUP(P3555,'3-Productie normen'!$B$37:$C$59,2,FALSE),FALSE)))/VLOOKUP(B3555,'2-Kosten per locatie'!$A$11:$C$31,3,FALSE)</f>
        <v>0</v>
      </c>
      <c r="U3555" s="144">
        <f t="shared" si="278"/>
        <v>0</v>
      </c>
      <c r="V3555" s="145" t="str">
        <f>VLOOKUP(K3555,'3-Productie normen'!A:AG,29,FALSE)</f>
        <v>V</v>
      </c>
      <c r="W3555" s="145"/>
      <c r="X3555" s="146"/>
      <c r="Y3555" s="147">
        <f t="shared" si="279"/>
        <v>1496.5</v>
      </c>
    </row>
    <row r="3556" spans="1:25" s="148" customFormat="1" ht="13.9" customHeight="1">
      <c r="A3556" s="137">
        <v>4410</v>
      </c>
      <c r="B3556" s="138" t="s">
        <v>4206</v>
      </c>
      <c r="C3556" s="138" t="s">
        <v>4568</v>
      </c>
      <c r="D3556" s="138"/>
      <c r="E3556" s="2"/>
      <c r="F3556" s="2" t="s">
        <v>284</v>
      </c>
      <c r="G3556" s="2" t="s">
        <v>4754</v>
      </c>
      <c r="H3556" s="2" t="s">
        <v>4755</v>
      </c>
      <c r="I3556" s="139" t="s">
        <v>267</v>
      </c>
      <c r="J3556" s="139" t="s">
        <v>267</v>
      </c>
      <c r="K3556" s="139" t="s">
        <v>267</v>
      </c>
      <c r="L3556" s="139" t="s">
        <v>298</v>
      </c>
      <c r="M3556" s="140" t="s">
        <v>8160</v>
      </c>
      <c r="N3556" s="141">
        <v>5.55</v>
      </c>
      <c r="O3556" s="142">
        <f t="shared" si="275"/>
        <v>2</v>
      </c>
      <c r="P3556" s="2">
        <v>2</v>
      </c>
      <c r="Q3556" s="2"/>
      <c r="R3556" s="143" t="e">
        <f t="shared" si="276"/>
        <v>#DIV/0!</v>
      </c>
      <c r="S3556" s="143">
        <f t="shared" si="277"/>
        <v>0</v>
      </c>
      <c r="T3556" s="144">
        <f>IF(P3556="nio",0,IF(P3556&gt;0,VLOOKUP(K3556,'3-Productie normen'!A:W,VLOOKUP(P3556,'3-Productie normen'!$B$37:$C$59,2,FALSE),FALSE)))/VLOOKUP(B3556,'2-Kosten per locatie'!$A$11:$C$31,3,FALSE)</f>
        <v>0</v>
      </c>
      <c r="U3556" s="144">
        <f t="shared" si="278"/>
        <v>0</v>
      </c>
      <c r="V3556" s="145" t="str">
        <f>VLOOKUP(K3556,'3-Productie normen'!A:AG,29,FALSE)</f>
        <v>V</v>
      </c>
      <c r="W3556" s="145"/>
      <c r="X3556" s="146"/>
      <c r="Y3556" s="147">
        <f t="shared" si="279"/>
        <v>11.1</v>
      </c>
    </row>
    <row r="3557" spans="1:25" s="148" customFormat="1" ht="13.9" customHeight="1">
      <c r="A3557" s="137">
        <v>4411</v>
      </c>
      <c r="B3557" s="138" t="s">
        <v>4206</v>
      </c>
      <c r="C3557" s="138" t="s">
        <v>4568</v>
      </c>
      <c r="D3557" s="138"/>
      <c r="E3557" s="2"/>
      <c r="F3557" s="2" t="s">
        <v>284</v>
      </c>
      <c r="G3557" s="2" t="s">
        <v>4756</v>
      </c>
      <c r="H3557" s="2" t="s">
        <v>246</v>
      </c>
      <c r="I3557" s="139" t="s">
        <v>277</v>
      </c>
      <c r="J3557" s="139" t="s">
        <v>277</v>
      </c>
      <c r="K3557" s="139" t="s">
        <v>478</v>
      </c>
      <c r="L3557" s="139" t="s">
        <v>298</v>
      </c>
      <c r="M3557" s="140" t="s">
        <v>8160</v>
      </c>
      <c r="N3557" s="141">
        <v>14.43</v>
      </c>
      <c r="O3557" s="142">
        <f t="shared" si="275"/>
        <v>205</v>
      </c>
      <c r="P3557" s="2">
        <v>205</v>
      </c>
      <c r="Q3557" s="2"/>
      <c r="R3557" s="143" t="e">
        <f t="shared" si="276"/>
        <v>#DIV/0!</v>
      </c>
      <c r="S3557" s="143">
        <f t="shared" si="277"/>
        <v>0</v>
      </c>
      <c r="T3557" s="144">
        <f>IF(P3557="nio",0,IF(P3557&gt;0,VLOOKUP(K3557,'3-Productie normen'!A:W,VLOOKUP(P3557,'3-Productie normen'!$B$37:$C$59,2,FALSE),FALSE)))/VLOOKUP(B3557,'2-Kosten per locatie'!$A$11:$C$31,3,FALSE)</f>
        <v>0</v>
      </c>
      <c r="U3557" s="144">
        <f t="shared" si="278"/>
        <v>0</v>
      </c>
      <c r="V3557" s="145" t="str">
        <f>VLOOKUP(K3557,'3-Productie normen'!A:AG,29,FALSE)</f>
        <v>B</v>
      </c>
      <c r="W3557" s="145"/>
      <c r="X3557" s="146"/>
      <c r="Y3557" s="147">
        <f t="shared" si="279"/>
        <v>2958.15</v>
      </c>
    </row>
    <row r="3558" spans="1:25" s="148" customFormat="1" ht="13.9" customHeight="1">
      <c r="A3558" s="137">
        <v>4412</v>
      </c>
      <c r="B3558" s="138" t="s">
        <v>4206</v>
      </c>
      <c r="C3558" s="138" t="s">
        <v>4568</v>
      </c>
      <c r="D3558" s="138"/>
      <c r="E3558" s="2"/>
      <c r="F3558" s="2" t="s">
        <v>284</v>
      </c>
      <c r="G3558" s="2" t="s">
        <v>4757</v>
      </c>
      <c r="H3558" s="2" t="s">
        <v>246</v>
      </c>
      <c r="I3558" s="139" t="s">
        <v>247</v>
      </c>
      <c r="J3558" s="139" t="s">
        <v>56</v>
      </c>
      <c r="K3558" s="139" t="s">
        <v>248</v>
      </c>
      <c r="L3558" s="139" t="s">
        <v>298</v>
      </c>
      <c r="M3558" s="140" t="s">
        <v>8160</v>
      </c>
      <c r="N3558" s="141">
        <v>32.97</v>
      </c>
      <c r="O3558" s="142">
        <f t="shared" si="275"/>
        <v>205</v>
      </c>
      <c r="P3558" s="2">
        <v>205</v>
      </c>
      <c r="Q3558" s="2"/>
      <c r="R3558" s="143" t="e">
        <f t="shared" si="276"/>
        <v>#DIV/0!</v>
      </c>
      <c r="S3558" s="143">
        <f t="shared" si="277"/>
        <v>0</v>
      </c>
      <c r="T3558" s="144">
        <f>IF(P3558="nio",0,IF(P3558&gt;0,VLOOKUP(K3558,'3-Productie normen'!A:W,VLOOKUP(P3558,'3-Productie normen'!$B$37:$C$59,2,FALSE),FALSE)))/VLOOKUP(B3558,'2-Kosten per locatie'!$A$11:$C$31,3,FALSE)</f>
        <v>0</v>
      </c>
      <c r="U3558" s="144">
        <f t="shared" si="278"/>
        <v>0</v>
      </c>
      <c r="V3558" s="145" t="str">
        <f>VLOOKUP(K3558,'3-Productie normen'!A:AG,29,FALSE)</f>
        <v>V</v>
      </c>
      <c r="W3558" s="145"/>
      <c r="X3558" s="146"/>
      <c r="Y3558" s="147">
        <f t="shared" si="279"/>
        <v>6758.8499999999995</v>
      </c>
    </row>
    <row r="3559" spans="1:25" s="148" customFormat="1" ht="13.9" customHeight="1">
      <c r="A3559" s="137">
        <v>4413</v>
      </c>
      <c r="B3559" s="138" t="s">
        <v>4206</v>
      </c>
      <c r="C3559" s="138" t="s">
        <v>4568</v>
      </c>
      <c r="D3559" s="138"/>
      <c r="E3559" s="2"/>
      <c r="F3559" s="2" t="s">
        <v>284</v>
      </c>
      <c r="G3559" s="2" t="s">
        <v>4758</v>
      </c>
      <c r="H3559" s="2" t="s">
        <v>246</v>
      </c>
      <c r="I3559" s="139" t="s">
        <v>247</v>
      </c>
      <c r="J3559" s="139" t="s">
        <v>56</v>
      </c>
      <c r="K3559" s="139" t="s">
        <v>248</v>
      </c>
      <c r="L3559" s="139" t="s">
        <v>4218</v>
      </c>
      <c r="M3559" s="140" t="s">
        <v>8160</v>
      </c>
      <c r="N3559" s="141">
        <v>32.97</v>
      </c>
      <c r="O3559" s="142">
        <f t="shared" si="275"/>
        <v>205</v>
      </c>
      <c r="P3559" s="2">
        <v>205</v>
      </c>
      <c r="Q3559" s="2"/>
      <c r="R3559" s="143" t="e">
        <f t="shared" si="276"/>
        <v>#DIV/0!</v>
      </c>
      <c r="S3559" s="143">
        <f t="shared" si="277"/>
        <v>0</v>
      </c>
      <c r="T3559" s="144">
        <f>IF(P3559="nio",0,IF(P3559&gt;0,VLOOKUP(K3559,'3-Productie normen'!A:W,VLOOKUP(P3559,'3-Productie normen'!$B$37:$C$59,2,FALSE),FALSE)))/VLOOKUP(B3559,'2-Kosten per locatie'!$A$11:$C$31,3,FALSE)</f>
        <v>0</v>
      </c>
      <c r="U3559" s="144">
        <f t="shared" si="278"/>
        <v>0</v>
      </c>
      <c r="V3559" s="145" t="str">
        <f>VLOOKUP(K3559,'3-Productie normen'!A:AG,29,FALSE)</f>
        <v>V</v>
      </c>
      <c r="W3559" s="145"/>
      <c r="X3559" s="146"/>
      <c r="Y3559" s="147">
        <f t="shared" si="279"/>
        <v>6758.8499999999995</v>
      </c>
    </row>
    <row r="3560" spans="1:25" s="148" customFormat="1" ht="13.9" customHeight="1">
      <c r="A3560" s="137">
        <v>4414</v>
      </c>
      <c r="B3560" s="138" t="s">
        <v>4206</v>
      </c>
      <c r="C3560" s="138" t="s">
        <v>4568</v>
      </c>
      <c r="D3560" s="138"/>
      <c r="E3560" s="2"/>
      <c r="F3560" s="2" t="s">
        <v>284</v>
      </c>
      <c r="G3560" s="2" t="s">
        <v>4759</v>
      </c>
      <c r="H3560" s="2" t="s">
        <v>246</v>
      </c>
      <c r="I3560" s="139" t="s">
        <v>247</v>
      </c>
      <c r="J3560" s="139" t="s">
        <v>57</v>
      </c>
      <c r="K3560" s="139" t="s">
        <v>57</v>
      </c>
      <c r="L3560" s="139" t="s">
        <v>246</v>
      </c>
      <c r="M3560" s="140"/>
      <c r="N3560" s="141">
        <v>4.05</v>
      </c>
      <c r="O3560" s="142">
        <f t="shared" si="275"/>
        <v>205</v>
      </c>
      <c r="P3560" s="2">
        <v>205</v>
      </c>
      <c r="Q3560" s="2"/>
      <c r="R3560" s="143" t="e">
        <f t="shared" si="276"/>
        <v>#DIV/0!</v>
      </c>
      <c r="S3560" s="143">
        <f t="shared" si="277"/>
        <v>0</v>
      </c>
      <c r="T3560" s="144">
        <f>IF(P3560="nio",0,IF(P3560&gt;0,VLOOKUP(K3560,'3-Productie normen'!A:W,VLOOKUP(P3560,'3-Productie normen'!$B$37:$C$59,2,FALSE),FALSE)))/VLOOKUP(B3560,'2-Kosten per locatie'!$A$11:$C$31,3,FALSE)</f>
        <v>0</v>
      </c>
      <c r="U3560" s="144">
        <f t="shared" si="278"/>
        <v>0</v>
      </c>
      <c r="V3560" s="145" t="str">
        <f>VLOOKUP(K3560,'3-Productie normen'!A:AG,29,FALSE)</f>
        <v>V</v>
      </c>
      <c r="W3560" s="145"/>
      <c r="X3560" s="146"/>
      <c r="Y3560" s="147">
        <f t="shared" si="279"/>
        <v>830.25</v>
      </c>
    </row>
    <row r="3561" spans="1:25" s="148" customFormat="1" ht="13.9" customHeight="1">
      <c r="A3561" s="137">
        <v>4415</v>
      </c>
      <c r="B3561" s="138" t="s">
        <v>4206</v>
      </c>
      <c r="C3561" s="138" t="s">
        <v>4568</v>
      </c>
      <c r="D3561" s="138"/>
      <c r="E3561" s="2"/>
      <c r="F3561" s="2" t="s">
        <v>284</v>
      </c>
      <c r="G3561" s="2" t="s">
        <v>4760</v>
      </c>
      <c r="H3561" s="2" t="s">
        <v>246</v>
      </c>
      <c r="I3561" s="139" t="s">
        <v>247</v>
      </c>
      <c r="J3561" s="139" t="s">
        <v>56</v>
      </c>
      <c r="K3561" s="139" t="s">
        <v>248</v>
      </c>
      <c r="L3561" s="139" t="s">
        <v>4218</v>
      </c>
      <c r="M3561" s="140" t="s">
        <v>8160</v>
      </c>
      <c r="N3561" s="141">
        <v>32.93</v>
      </c>
      <c r="O3561" s="142">
        <f t="shared" si="275"/>
        <v>205</v>
      </c>
      <c r="P3561" s="2">
        <v>205</v>
      </c>
      <c r="Q3561" s="2"/>
      <c r="R3561" s="143" t="e">
        <f t="shared" si="276"/>
        <v>#DIV/0!</v>
      </c>
      <c r="S3561" s="143">
        <f t="shared" si="277"/>
        <v>0</v>
      </c>
      <c r="T3561" s="144">
        <f>IF(P3561="nio",0,IF(P3561&gt;0,VLOOKUP(K3561,'3-Productie normen'!A:W,VLOOKUP(P3561,'3-Productie normen'!$B$37:$C$59,2,FALSE),FALSE)))/VLOOKUP(B3561,'2-Kosten per locatie'!$A$11:$C$31,3,FALSE)</f>
        <v>0</v>
      </c>
      <c r="U3561" s="144">
        <f t="shared" si="278"/>
        <v>0</v>
      </c>
      <c r="V3561" s="145" t="str">
        <f>VLOOKUP(K3561,'3-Productie normen'!A:AG,29,FALSE)</f>
        <v>V</v>
      </c>
      <c r="W3561" s="145"/>
      <c r="X3561" s="146"/>
      <c r="Y3561" s="147">
        <f t="shared" si="279"/>
        <v>6750.65</v>
      </c>
    </row>
    <row r="3562" spans="1:25" s="148" customFormat="1" ht="13.9" customHeight="1">
      <c r="A3562" s="137">
        <v>4416</v>
      </c>
      <c r="B3562" s="138" t="s">
        <v>4206</v>
      </c>
      <c r="C3562" s="138" t="s">
        <v>4568</v>
      </c>
      <c r="D3562" s="138"/>
      <c r="E3562" s="2"/>
      <c r="F3562" s="2" t="s">
        <v>284</v>
      </c>
      <c r="G3562" s="2" t="s">
        <v>4761</v>
      </c>
      <c r="H3562" s="2" t="s">
        <v>246</v>
      </c>
      <c r="I3562" s="139" t="s">
        <v>247</v>
      </c>
      <c r="J3562" s="139" t="s">
        <v>56</v>
      </c>
      <c r="K3562" s="139" t="s">
        <v>248</v>
      </c>
      <c r="L3562" s="139" t="s">
        <v>4218</v>
      </c>
      <c r="M3562" s="140" t="s">
        <v>8160</v>
      </c>
      <c r="N3562" s="141">
        <v>30.07</v>
      </c>
      <c r="O3562" s="142">
        <f t="shared" si="275"/>
        <v>205</v>
      </c>
      <c r="P3562" s="2">
        <v>205</v>
      </c>
      <c r="Q3562" s="2"/>
      <c r="R3562" s="143" t="e">
        <f t="shared" si="276"/>
        <v>#DIV/0!</v>
      </c>
      <c r="S3562" s="143">
        <f t="shared" si="277"/>
        <v>0</v>
      </c>
      <c r="T3562" s="144">
        <f>IF(P3562="nio",0,IF(P3562&gt;0,VLOOKUP(K3562,'3-Productie normen'!A:W,VLOOKUP(P3562,'3-Productie normen'!$B$37:$C$59,2,FALSE),FALSE)))/VLOOKUP(B3562,'2-Kosten per locatie'!$A$11:$C$31,3,FALSE)</f>
        <v>0</v>
      </c>
      <c r="U3562" s="144">
        <f t="shared" si="278"/>
        <v>0</v>
      </c>
      <c r="V3562" s="145" t="str">
        <f>VLOOKUP(K3562,'3-Productie normen'!A:AG,29,FALSE)</f>
        <v>V</v>
      </c>
      <c r="W3562" s="145"/>
      <c r="X3562" s="146"/>
      <c r="Y3562" s="147">
        <f t="shared" si="279"/>
        <v>6164.35</v>
      </c>
    </row>
    <row r="3563" spans="1:25" s="148" customFormat="1" ht="13.9" customHeight="1">
      <c r="A3563" s="137">
        <v>4417</v>
      </c>
      <c r="B3563" s="138" t="s">
        <v>4206</v>
      </c>
      <c r="C3563" s="138" t="s">
        <v>4568</v>
      </c>
      <c r="D3563" s="138"/>
      <c r="E3563" s="2"/>
      <c r="F3563" s="2" t="s">
        <v>284</v>
      </c>
      <c r="G3563" s="2" t="s">
        <v>4762</v>
      </c>
      <c r="H3563" s="2" t="s">
        <v>246</v>
      </c>
      <c r="I3563" s="139" t="s">
        <v>247</v>
      </c>
      <c r="J3563" s="139" t="s">
        <v>57</v>
      </c>
      <c r="K3563" s="139" t="s">
        <v>57</v>
      </c>
      <c r="L3563" s="139" t="s">
        <v>246</v>
      </c>
      <c r="M3563" s="140"/>
      <c r="N3563" s="141">
        <v>1.1000000000000001</v>
      </c>
      <c r="O3563" s="142">
        <f t="shared" si="275"/>
        <v>205</v>
      </c>
      <c r="P3563" s="2">
        <v>205</v>
      </c>
      <c r="Q3563" s="2"/>
      <c r="R3563" s="143" t="e">
        <f t="shared" si="276"/>
        <v>#DIV/0!</v>
      </c>
      <c r="S3563" s="143">
        <f t="shared" si="277"/>
        <v>0</v>
      </c>
      <c r="T3563" s="144">
        <f>IF(P3563="nio",0,IF(P3563&gt;0,VLOOKUP(K3563,'3-Productie normen'!A:W,VLOOKUP(P3563,'3-Productie normen'!$B$37:$C$59,2,FALSE),FALSE)))/VLOOKUP(B3563,'2-Kosten per locatie'!$A$11:$C$31,3,FALSE)</f>
        <v>0</v>
      </c>
      <c r="U3563" s="144">
        <f t="shared" si="278"/>
        <v>0</v>
      </c>
      <c r="V3563" s="145" t="str">
        <f>VLOOKUP(K3563,'3-Productie normen'!A:AG,29,FALSE)</f>
        <v>V</v>
      </c>
      <c r="W3563" s="145"/>
      <c r="X3563" s="146"/>
      <c r="Y3563" s="147">
        <f t="shared" si="279"/>
        <v>225.50000000000003</v>
      </c>
    </row>
    <row r="3564" spans="1:25" s="148" customFormat="1" ht="13.9" customHeight="1">
      <c r="A3564" s="137">
        <v>4418</v>
      </c>
      <c r="B3564" s="138" t="s">
        <v>4206</v>
      </c>
      <c r="C3564" s="138" t="s">
        <v>4568</v>
      </c>
      <c r="D3564" s="138"/>
      <c r="E3564" s="2"/>
      <c r="F3564" s="2" t="s">
        <v>284</v>
      </c>
      <c r="G3564" s="2" t="s">
        <v>4763</v>
      </c>
      <c r="H3564" s="2" t="s">
        <v>246</v>
      </c>
      <c r="I3564" s="139" t="s">
        <v>252</v>
      </c>
      <c r="J3564" s="139" t="s">
        <v>55</v>
      </c>
      <c r="K3564" s="139" t="s">
        <v>290</v>
      </c>
      <c r="L3564" s="139" t="s">
        <v>291</v>
      </c>
      <c r="M3564" s="140"/>
      <c r="N3564" s="141">
        <v>17.95</v>
      </c>
      <c r="O3564" s="142">
        <f t="shared" si="275"/>
        <v>205</v>
      </c>
      <c r="P3564" s="2">
        <v>205</v>
      </c>
      <c r="Q3564" s="2"/>
      <c r="R3564" s="143" t="e">
        <f t="shared" si="276"/>
        <v>#DIV/0!</v>
      </c>
      <c r="S3564" s="143">
        <f t="shared" si="277"/>
        <v>0</v>
      </c>
      <c r="T3564" s="144">
        <f>IF(P3564="nio",0,IF(P3564&gt;0,VLOOKUP(K3564,'3-Productie normen'!A:W,VLOOKUP(P3564,'3-Productie normen'!$B$37:$C$59,2,FALSE),FALSE)))/VLOOKUP(B3564,'2-Kosten per locatie'!$A$11:$C$31,3,FALSE)</f>
        <v>0</v>
      </c>
      <c r="U3564" s="144">
        <f t="shared" si="278"/>
        <v>0</v>
      </c>
      <c r="V3564" s="145" t="str">
        <f>VLOOKUP(K3564,'3-Productie normen'!A:AG,29,FALSE)</f>
        <v>V</v>
      </c>
      <c r="W3564" s="145"/>
      <c r="X3564" s="146"/>
      <c r="Y3564" s="147">
        <f t="shared" si="279"/>
        <v>3679.75</v>
      </c>
    </row>
    <row r="3565" spans="1:25" s="148" customFormat="1" ht="13.9" customHeight="1">
      <c r="A3565" s="137">
        <v>4419</v>
      </c>
      <c r="B3565" s="138" t="s">
        <v>4206</v>
      </c>
      <c r="C3565" s="138" t="s">
        <v>4568</v>
      </c>
      <c r="D3565" s="138"/>
      <c r="E3565" s="2"/>
      <c r="F3565" s="2" t="s">
        <v>284</v>
      </c>
      <c r="G3565" s="2" t="s">
        <v>4764</v>
      </c>
      <c r="H3565" s="2" t="s">
        <v>246</v>
      </c>
      <c r="I3565" s="139" t="s">
        <v>252</v>
      </c>
      <c r="J3565" s="139" t="s">
        <v>293</v>
      </c>
      <c r="K3565" s="139" t="s">
        <v>4571</v>
      </c>
      <c r="L3565" s="139" t="s">
        <v>298</v>
      </c>
      <c r="M3565" s="140" t="s">
        <v>8160</v>
      </c>
      <c r="N3565" s="141">
        <v>258.69</v>
      </c>
      <c r="O3565" s="142">
        <f t="shared" si="275"/>
        <v>205</v>
      </c>
      <c r="P3565" s="2">
        <v>205</v>
      </c>
      <c r="Q3565" s="2"/>
      <c r="R3565" s="143" t="e">
        <f t="shared" si="276"/>
        <v>#DIV/0!</v>
      </c>
      <c r="S3565" s="143">
        <f t="shared" si="277"/>
        <v>0</v>
      </c>
      <c r="T3565" s="144">
        <f>IF(P3565="nio",0,IF(P3565&gt;0,VLOOKUP(K3565,'3-Productie normen'!A:W,VLOOKUP(P3565,'3-Productie normen'!$B$37:$C$59,2,FALSE),FALSE)))/VLOOKUP(B3565,'2-Kosten per locatie'!$A$11:$C$31,3,FALSE)</f>
        <v>0</v>
      </c>
      <c r="U3565" s="144">
        <f t="shared" si="278"/>
        <v>0</v>
      </c>
      <c r="V3565" s="145" t="str">
        <f>VLOOKUP(K3565,'3-Productie normen'!A:AG,29,FALSE)</f>
        <v>V</v>
      </c>
      <c r="W3565" s="145"/>
      <c r="X3565" s="146"/>
      <c r="Y3565" s="147">
        <f t="shared" si="279"/>
        <v>53031.45</v>
      </c>
    </row>
    <row r="3566" spans="1:25" s="148" customFormat="1" ht="13.9" customHeight="1">
      <c r="A3566" s="137">
        <v>4420</v>
      </c>
      <c r="B3566" s="138" t="s">
        <v>4206</v>
      </c>
      <c r="C3566" s="138" t="s">
        <v>4568</v>
      </c>
      <c r="D3566" s="138"/>
      <c r="E3566" s="2"/>
      <c r="F3566" s="2" t="s">
        <v>284</v>
      </c>
      <c r="G3566" s="2" t="s">
        <v>4765</v>
      </c>
      <c r="H3566" s="2" t="s">
        <v>246</v>
      </c>
      <c r="I3566" s="139" t="s">
        <v>252</v>
      </c>
      <c r="J3566" s="139" t="s">
        <v>253</v>
      </c>
      <c r="K3566" s="139" t="s">
        <v>4571</v>
      </c>
      <c r="L3566" s="139" t="s">
        <v>298</v>
      </c>
      <c r="M3566" s="140" t="s">
        <v>8160</v>
      </c>
      <c r="N3566" s="141">
        <v>99.21</v>
      </c>
      <c r="O3566" s="142">
        <f t="shared" si="275"/>
        <v>205</v>
      </c>
      <c r="P3566" s="2">
        <v>205</v>
      </c>
      <c r="Q3566" s="2"/>
      <c r="R3566" s="143" t="e">
        <f t="shared" si="276"/>
        <v>#DIV/0!</v>
      </c>
      <c r="S3566" s="143">
        <f t="shared" si="277"/>
        <v>0</v>
      </c>
      <c r="T3566" s="144">
        <f>IF(P3566="nio",0,IF(P3566&gt;0,VLOOKUP(K3566,'3-Productie normen'!A:W,VLOOKUP(P3566,'3-Productie normen'!$B$37:$C$59,2,FALSE),FALSE)))/VLOOKUP(B3566,'2-Kosten per locatie'!$A$11:$C$31,3,FALSE)</f>
        <v>0</v>
      </c>
      <c r="U3566" s="144">
        <f t="shared" si="278"/>
        <v>0</v>
      </c>
      <c r="V3566" s="145" t="str">
        <f>VLOOKUP(K3566,'3-Productie normen'!A:AG,29,FALSE)</f>
        <v>V</v>
      </c>
      <c r="W3566" s="145"/>
      <c r="X3566" s="146"/>
      <c r="Y3566" s="147">
        <f t="shared" si="279"/>
        <v>20338.05</v>
      </c>
    </row>
    <row r="3567" spans="1:25" s="148" customFormat="1" ht="13.9" customHeight="1">
      <c r="A3567" s="137">
        <v>4421</v>
      </c>
      <c r="B3567" s="138" t="s">
        <v>4206</v>
      </c>
      <c r="C3567" s="138" t="s">
        <v>4568</v>
      </c>
      <c r="D3567" s="138"/>
      <c r="E3567" s="2"/>
      <c r="F3567" s="2" t="s">
        <v>284</v>
      </c>
      <c r="G3567" s="2" t="s">
        <v>4766</v>
      </c>
      <c r="H3567" s="2" t="s">
        <v>246</v>
      </c>
      <c r="I3567" s="139" t="s">
        <v>252</v>
      </c>
      <c r="J3567" s="139" t="s">
        <v>253</v>
      </c>
      <c r="K3567" s="139" t="s">
        <v>4571</v>
      </c>
      <c r="L3567" s="139" t="s">
        <v>298</v>
      </c>
      <c r="M3567" s="140" t="s">
        <v>8160</v>
      </c>
      <c r="N3567" s="141">
        <v>9.23</v>
      </c>
      <c r="O3567" s="142">
        <f t="shared" si="275"/>
        <v>205</v>
      </c>
      <c r="P3567" s="2">
        <v>205</v>
      </c>
      <c r="Q3567" s="2"/>
      <c r="R3567" s="143" t="e">
        <f t="shared" si="276"/>
        <v>#DIV/0!</v>
      </c>
      <c r="S3567" s="143">
        <f t="shared" si="277"/>
        <v>0</v>
      </c>
      <c r="T3567" s="144">
        <f>IF(P3567="nio",0,IF(P3567&gt;0,VLOOKUP(K3567,'3-Productie normen'!A:W,VLOOKUP(P3567,'3-Productie normen'!$B$37:$C$59,2,FALSE),FALSE)))/VLOOKUP(B3567,'2-Kosten per locatie'!$A$11:$C$31,3,FALSE)</f>
        <v>0</v>
      </c>
      <c r="U3567" s="144">
        <f t="shared" si="278"/>
        <v>0</v>
      </c>
      <c r="V3567" s="145" t="str">
        <f>VLOOKUP(K3567,'3-Productie normen'!A:AG,29,FALSE)</f>
        <v>V</v>
      </c>
      <c r="W3567" s="145"/>
      <c r="X3567" s="146"/>
      <c r="Y3567" s="147">
        <f t="shared" si="279"/>
        <v>1892.15</v>
      </c>
    </row>
    <row r="3568" spans="1:25" s="148" customFormat="1" ht="13.9" customHeight="1">
      <c r="A3568" s="137">
        <v>4422</v>
      </c>
      <c r="B3568" s="138" t="s">
        <v>4206</v>
      </c>
      <c r="C3568" s="138" t="s">
        <v>4568</v>
      </c>
      <c r="D3568" s="138"/>
      <c r="E3568" s="2"/>
      <c r="F3568" s="2" t="s">
        <v>284</v>
      </c>
      <c r="G3568" s="2" t="s">
        <v>4767</v>
      </c>
      <c r="H3568" s="2" t="s">
        <v>246</v>
      </c>
      <c r="I3568" s="139" t="s">
        <v>252</v>
      </c>
      <c r="J3568" s="139" t="s">
        <v>55</v>
      </c>
      <c r="K3568" s="139" t="s">
        <v>290</v>
      </c>
      <c r="L3568" s="139" t="s">
        <v>291</v>
      </c>
      <c r="M3568" s="140"/>
      <c r="N3568" s="141">
        <v>7.25</v>
      </c>
      <c r="O3568" s="142">
        <f t="shared" si="275"/>
        <v>205</v>
      </c>
      <c r="P3568" s="2">
        <v>205</v>
      </c>
      <c r="Q3568" s="2"/>
      <c r="R3568" s="143" t="e">
        <f t="shared" si="276"/>
        <v>#DIV/0!</v>
      </c>
      <c r="S3568" s="143">
        <f t="shared" si="277"/>
        <v>0</v>
      </c>
      <c r="T3568" s="144">
        <f>IF(P3568="nio",0,IF(P3568&gt;0,VLOOKUP(K3568,'3-Productie normen'!A:W,VLOOKUP(P3568,'3-Productie normen'!$B$37:$C$59,2,FALSE),FALSE)))/VLOOKUP(B3568,'2-Kosten per locatie'!$A$11:$C$31,3,FALSE)</f>
        <v>0</v>
      </c>
      <c r="U3568" s="144">
        <f t="shared" si="278"/>
        <v>0</v>
      </c>
      <c r="V3568" s="145" t="str">
        <f>VLOOKUP(K3568,'3-Productie normen'!A:AG,29,FALSE)</f>
        <v>V</v>
      </c>
      <c r="W3568" s="145"/>
      <c r="X3568" s="146"/>
      <c r="Y3568" s="147">
        <f t="shared" si="279"/>
        <v>1486.25</v>
      </c>
    </row>
    <row r="3569" spans="1:25" s="148" customFormat="1" ht="13.9" customHeight="1">
      <c r="A3569" s="137">
        <v>4423</v>
      </c>
      <c r="B3569" s="138" t="s">
        <v>4206</v>
      </c>
      <c r="C3569" s="138" t="s">
        <v>4568</v>
      </c>
      <c r="D3569" s="138"/>
      <c r="E3569" s="2"/>
      <c r="F3569" s="2" t="s">
        <v>284</v>
      </c>
      <c r="G3569" s="2" t="s">
        <v>4768</v>
      </c>
      <c r="H3569" s="2" t="s">
        <v>246</v>
      </c>
      <c r="I3569" s="139" t="s">
        <v>267</v>
      </c>
      <c r="J3569" s="139" t="s">
        <v>313</v>
      </c>
      <c r="K3569" s="139" t="s">
        <v>259</v>
      </c>
      <c r="L3569" s="139" t="s">
        <v>1500</v>
      </c>
      <c r="M3569" s="140"/>
      <c r="N3569" s="141">
        <v>1.22</v>
      </c>
      <c r="O3569" s="142">
        <f t="shared" si="275"/>
        <v>0</v>
      </c>
      <c r="P3569" s="2" t="s">
        <v>477</v>
      </c>
      <c r="Q3569" s="2"/>
      <c r="R3569" s="143">
        <f t="shared" si="276"/>
        <v>0</v>
      </c>
      <c r="S3569" s="143">
        <f t="shared" si="277"/>
        <v>0</v>
      </c>
      <c r="T3569" s="144">
        <f>IF(P3569="nio",0,IF(P3569&gt;0,VLOOKUP(K3569,'3-Productie normen'!A:W,VLOOKUP(P3569,'3-Productie normen'!$B$37:$C$59,2,FALSE),FALSE)))/VLOOKUP(B3569,'2-Kosten per locatie'!$A$11:$C$31,3,FALSE)</f>
        <v>0</v>
      </c>
      <c r="U3569" s="144">
        <f t="shared" si="278"/>
        <v>0</v>
      </c>
      <c r="V3569" s="145">
        <f>VLOOKUP(K3569,'3-Productie normen'!A:AG,29,FALSE)</f>
        <v>0</v>
      </c>
      <c r="W3569" s="145"/>
      <c r="X3569" s="146"/>
      <c r="Y3569" s="147">
        <f t="shared" si="279"/>
        <v>0</v>
      </c>
    </row>
    <row r="3570" spans="1:25" s="148" customFormat="1" ht="13.9" customHeight="1">
      <c r="A3570" s="137">
        <v>4424</v>
      </c>
      <c r="B3570" s="138" t="s">
        <v>4206</v>
      </c>
      <c r="C3570" s="138" t="s">
        <v>4568</v>
      </c>
      <c r="D3570" s="138"/>
      <c r="E3570" s="2"/>
      <c r="F3570" s="2" t="s">
        <v>284</v>
      </c>
      <c r="G3570" s="2" t="s">
        <v>4769</v>
      </c>
      <c r="H3570" s="2" t="s">
        <v>246</v>
      </c>
      <c r="I3570" s="139" t="s">
        <v>257</v>
      </c>
      <c r="J3570" s="139" t="s">
        <v>495</v>
      </c>
      <c r="K3570" s="139" t="s">
        <v>259</v>
      </c>
      <c r="L3570" s="139" t="s">
        <v>249</v>
      </c>
      <c r="M3570" s="140"/>
      <c r="N3570" s="141">
        <v>0.99</v>
      </c>
      <c r="O3570" s="142">
        <f t="shared" si="275"/>
        <v>0</v>
      </c>
      <c r="P3570" s="2" t="s">
        <v>477</v>
      </c>
      <c r="Q3570" s="2"/>
      <c r="R3570" s="143">
        <f t="shared" si="276"/>
        <v>0</v>
      </c>
      <c r="S3570" s="143">
        <f t="shared" si="277"/>
        <v>0</v>
      </c>
      <c r="T3570" s="144">
        <f>IF(P3570="nio",0,IF(P3570&gt;0,VLOOKUP(K3570,'3-Productie normen'!A:W,VLOOKUP(P3570,'3-Productie normen'!$B$37:$C$59,2,FALSE),FALSE)))/VLOOKUP(B3570,'2-Kosten per locatie'!$A$11:$C$31,3,FALSE)</f>
        <v>0</v>
      </c>
      <c r="U3570" s="144">
        <f t="shared" si="278"/>
        <v>0</v>
      </c>
      <c r="V3570" s="145">
        <f>VLOOKUP(K3570,'3-Productie normen'!A:AG,29,FALSE)</f>
        <v>0</v>
      </c>
      <c r="W3570" s="145"/>
      <c r="X3570" s="146"/>
      <c r="Y3570" s="147">
        <f t="shared" si="279"/>
        <v>0</v>
      </c>
    </row>
    <row r="3571" spans="1:25" s="148" customFormat="1" ht="13.9" customHeight="1">
      <c r="A3571" s="137">
        <v>4425</v>
      </c>
      <c r="B3571" s="138" t="s">
        <v>4206</v>
      </c>
      <c r="C3571" s="138" t="s">
        <v>4568</v>
      </c>
      <c r="D3571" s="138"/>
      <c r="E3571" s="2"/>
      <c r="F3571" s="2" t="s">
        <v>284</v>
      </c>
      <c r="G3571" s="2" t="s">
        <v>4770</v>
      </c>
      <c r="H3571" s="2" t="s">
        <v>246</v>
      </c>
      <c r="I3571" s="139" t="s">
        <v>257</v>
      </c>
      <c r="J3571" s="139" t="s">
        <v>495</v>
      </c>
      <c r="K3571" s="139" t="s">
        <v>259</v>
      </c>
      <c r="L3571" s="139" t="s">
        <v>298</v>
      </c>
      <c r="M3571" s="140"/>
      <c r="N3571" s="141">
        <v>1.31</v>
      </c>
      <c r="O3571" s="142">
        <f t="shared" si="275"/>
        <v>0</v>
      </c>
      <c r="P3571" s="2" t="s">
        <v>477</v>
      </c>
      <c r="Q3571" s="2"/>
      <c r="R3571" s="143">
        <f t="shared" si="276"/>
        <v>0</v>
      </c>
      <c r="S3571" s="143">
        <f t="shared" si="277"/>
        <v>0</v>
      </c>
      <c r="T3571" s="144">
        <f>IF(P3571="nio",0,IF(P3571&gt;0,VLOOKUP(K3571,'3-Productie normen'!A:W,VLOOKUP(P3571,'3-Productie normen'!$B$37:$C$59,2,FALSE),FALSE)))/VLOOKUP(B3571,'2-Kosten per locatie'!$A$11:$C$31,3,FALSE)</f>
        <v>0</v>
      </c>
      <c r="U3571" s="144">
        <f t="shared" si="278"/>
        <v>0</v>
      </c>
      <c r="V3571" s="145">
        <f>VLOOKUP(K3571,'3-Productie normen'!A:AG,29,FALSE)</f>
        <v>0</v>
      </c>
      <c r="W3571" s="145"/>
      <c r="X3571" s="146"/>
      <c r="Y3571" s="147">
        <f t="shared" si="279"/>
        <v>0</v>
      </c>
    </row>
    <row r="3572" spans="1:25" s="148" customFormat="1" ht="13.9" customHeight="1">
      <c r="A3572" s="137">
        <v>4426</v>
      </c>
      <c r="B3572" s="138" t="s">
        <v>4206</v>
      </c>
      <c r="C3572" s="138" t="s">
        <v>4568</v>
      </c>
      <c r="D3572" s="138"/>
      <c r="E3572" s="2"/>
      <c r="F3572" s="2" t="s">
        <v>284</v>
      </c>
      <c r="G3572" s="2" t="s">
        <v>4771</v>
      </c>
      <c r="H3572" s="2" t="s">
        <v>246</v>
      </c>
      <c r="I3572" s="139" t="s">
        <v>257</v>
      </c>
      <c r="J3572" s="139" t="s">
        <v>258</v>
      </c>
      <c r="K3572" s="139" t="s">
        <v>259</v>
      </c>
      <c r="L3572" s="139" t="s">
        <v>249</v>
      </c>
      <c r="M3572" s="140"/>
      <c r="N3572" s="141">
        <v>3.98</v>
      </c>
      <c r="O3572" s="142">
        <f t="shared" ref="O3572:O3635" si="280">SUM(P3572:Q3572)</f>
        <v>0</v>
      </c>
      <c r="P3572" s="2" t="s">
        <v>477</v>
      </c>
      <c r="Q3572" s="2"/>
      <c r="R3572" s="143">
        <f t="shared" ref="R3572:R3635" si="281">IF(P3572="nio",0,IF(P3572&gt;0,P3572*N3572/T3572,0))</f>
        <v>0</v>
      </c>
      <c r="S3572" s="143">
        <f t="shared" ref="S3572:S3635" si="282">IF(Q3572&gt;0,Q3572*N3572/U3572,0)</f>
        <v>0</v>
      </c>
      <c r="T3572" s="144">
        <f>IF(P3572="nio",0,IF(P3572&gt;0,VLOOKUP(K3572,'3-Productie normen'!A:W,VLOOKUP(P3572,'3-Productie normen'!$B$37:$C$59,2,FALSE),FALSE)))/VLOOKUP(B3572,'2-Kosten per locatie'!$A$11:$C$31,3,FALSE)</f>
        <v>0</v>
      </c>
      <c r="U3572" s="144">
        <f t="shared" ref="U3572:U3635" si="283">IF(Q3572&gt;0,T3572*$U$8,0)</f>
        <v>0</v>
      </c>
      <c r="V3572" s="145">
        <f>VLOOKUP(K3572,'3-Productie normen'!A:AG,29,FALSE)</f>
        <v>0</v>
      </c>
      <c r="W3572" s="145"/>
      <c r="X3572" s="146"/>
      <c r="Y3572" s="147">
        <f t="shared" ref="Y3572:Y3635" si="284">O3572*N3572</f>
        <v>0</v>
      </c>
    </row>
    <row r="3573" spans="1:25" s="148" customFormat="1" ht="13.9" customHeight="1">
      <c r="A3573" s="137">
        <v>4427</v>
      </c>
      <c r="B3573" s="138" t="s">
        <v>4206</v>
      </c>
      <c r="C3573" s="138" t="s">
        <v>4568</v>
      </c>
      <c r="D3573" s="138"/>
      <c r="E3573" s="2"/>
      <c r="F3573" s="2" t="s">
        <v>284</v>
      </c>
      <c r="G3573" s="2" t="s">
        <v>4772</v>
      </c>
      <c r="H3573" s="2" t="s">
        <v>246</v>
      </c>
      <c r="I3573" s="139" t="s">
        <v>257</v>
      </c>
      <c r="J3573" s="139" t="s">
        <v>258</v>
      </c>
      <c r="K3573" s="139" t="s">
        <v>259</v>
      </c>
      <c r="L3573" s="139" t="s">
        <v>249</v>
      </c>
      <c r="M3573" s="140"/>
      <c r="N3573" s="141">
        <v>5.0599999999999996</v>
      </c>
      <c r="O3573" s="142">
        <f t="shared" si="280"/>
        <v>0</v>
      </c>
      <c r="P3573" s="2" t="s">
        <v>477</v>
      </c>
      <c r="Q3573" s="2"/>
      <c r="R3573" s="143">
        <f t="shared" si="281"/>
        <v>0</v>
      </c>
      <c r="S3573" s="143">
        <f t="shared" si="282"/>
        <v>0</v>
      </c>
      <c r="T3573" s="144">
        <f>IF(P3573="nio",0,IF(P3573&gt;0,VLOOKUP(K3573,'3-Productie normen'!A:W,VLOOKUP(P3573,'3-Productie normen'!$B$37:$C$59,2,FALSE),FALSE)))/VLOOKUP(B3573,'2-Kosten per locatie'!$A$11:$C$31,3,FALSE)</f>
        <v>0</v>
      </c>
      <c r="U3573" s="144">
        <f t="shared" si="283"/>
        <v>0</v>
      </c>
      <c r="V3573" s="145">
        <f>VLOOKUP(K3573,'3-Productie normen'!A:AG,29,FALSE)</f>
        <v>0</v>
      </c>
      <c r="W3573" s="145"/>
      <c r="X3573" s="146"/>
      <c r="Y3573" s="147">
        <f t="shared" si="284"/>
        <v>0</v>
      </c>
    </row>
    <row r="3574" spans="1:25" s="148" customFormat="1" ht="13.9" customHeight="1">
      <c r="A3574" s="137">
        <v>4428</v>
      </c>
      <c r="B3574" s="138" t="s">
        <v>4206</v>
      </c>
      <c r="C3574" s="138" t="s">
        <v>4568</v>
      </c>
      <c r="D3574" s="138"/>
      <c r="E3574" s="2"/>
      <c r="F3574" s="2" t="s">
        <v>284</v>
      </c>
      <c r="G3574" s="2" t="s">
        <v>4773</v>
      </c>
      <c r="H3574" s="2" t="s">
        <v>246</v>
      </c>
      <c r="I3574" s="139" t="s">
        <v>257</v>
      </c>
      <c r="J3574" s="139" t="s">
        <v>1418</v>
      </c>
      <c r="K3574" s="139" t="s">
        <v>259</v>
      </c>
      <c r="L3574" s="139" t="s">
        <v>249</v>
      </c>
      <c r="M3574" s="140"/>
      <c r="N3574" s="141">
        <v>19.05</v>
      </c>
      <c r="O3574" s="142">
        <f t="shared" si="280"/>
        <v>0</v>
      </c>
      <c r="P3574" s="2" t="s">
        <v>477</v>
      </c>
      <c r="Q3574" s="2"/>
      <c r="R3574" s="143">
        <f t="shared" si="281"/>
        <v>0</v>
      </c>
      <c r="S3574" s="143">
        <f t="shared" si="282"/>
        <v>0</v>
      </c>
      <c r="T3574" s="144">
        <f>IF(P3574="nio",0,IF(P3574&gt;0,VLOOKUP(K3574,'3-Productie normen'!A:W,VLOOKUP(P3574,'3-Productie normen'!$B$37:$C$59,2,FALSE),FALSE)))/VLOOKUP(B3574,'2-Kosten per locatie'!$A$11:$C$31,3,FALSE)</f>
        <v>0</v>
      </c>
      <c r="U3574" s="144">
        <f t="shared" si="283"/>
        <v>0</v>
      </c>
      <c r="V3574" s="145">
        <f>VLOOKUP(K3574,'3-Productie normen'!A:AG,29,FALSE)</f>
        <v>0</v>
      </c>
      <c r="W3574" s="145"/>
      <c r="X3574" s="146"/>
      <c r="Y3574" s="147">
        <f t="shared" si="284"/>
        <v>0</v>
      </c>
    </row>
    <row r="3575" spans="1:25" s="148" customFormat="1" ht="13.9" customHeight="1">
      <c r="A3575" s="137">
        <v>4429</v>
      </c>
      <c r="B3575" s="138" t="s">
        <v>4206</v>
      </c>
      <c r="C3575" s="138" t="s">
        <v>4568</v>
      </c>
      <c r="D3575" s="138"/>
      <c r="E3575" s="2"/>
      <c r="F3575" s="2" t="s">
        <v>284</v>
      </c>
      <c r="G3575" s="2" t="s">
        <v>4774</v>
      </c>
      <c r="H3575" s="2" t="s">
        <v>246</v>
      </c>
      <c r="I3575" s="139" t="s">
        <v>257</v>
      </c>
      <c r="J3575" s="139" t="s">
        <v>505</v>
      </c>
      <c r="K3575" s="139" t="s">
        <v>259</v>
      </c>
      <c r="L3575" s="139" t="s">
        <v>249</v>
      </c>
      <c r="M3575" s="140"/>
      <c r="N3575" s="141">
        <v>0.9</v>
      </c>
      <c r="O3575" s="142">
        <f t="shared" si="280"/>
        <v>0</v>
      </c>
      <c r="P3575" s="2" t="s">
        <v>477</v>
      </c>
      <c r="Q3575" s="2"/>
      <c r="R3575" s="143">
        <f t="shared" si="281"/>
        <v>0</v>
      </c>
      <c r="S3575" s="143">
        <f t="shared" si="282"/>
        <v>0</v>
      </c>
      <c r="T3575" s="144">
        <f>IF(P3575="nio",0,IF(P3575&gt;0,VLOOKUP(K3575,'3-Productie normen'!A:W,VLOOKUP(P3575,'3-Productie normen'!$B$37:$C$59,2,FALSE),FALSE)))/VLOOKUP(B3575,'2-Kosten per locatie'!$A$11:$C$31,3,FALSE)</f>
        <v>0</v>
      </c>
      <c r="U3575" s="144">
        <f t="shared" si="283"/>
        <v>0</v>
      </c>
      <c r="V3575" s="145">
        <f>VLOOKUP(K3575,'3-Productie normen'!A:AG,29,FALSE)</f>
        <v>0</v>
      </c>
      <c r="W3575" s="145"/>
      <c r="X3575" s="146"/>
      <c r="Y3575" s="147">
        <f t="shared" si="284"/>
        <v>0</v>
      </c>
    </row>
    <row r="3576" spans="1:25" s="148" customFormat="1" ht="13.9" customHeight="1">
      <c r="A3576" s="137">
        <v>4430</v>
      </c>
      <c r="B3576" s="138" t="s">
        <v>4206</v>
      </c>
      <c r="C3576" s="138" t="s">
        <v>4568</v>
      </c>
      <c r="D3576" s="138"/>
      <c r="E3576" s="2"/>
      <c r="F3576" s="2" t="s">
        <v>284</v>
      </c>
      <c r="G3576" s="2" t="s">
        <v>4775</v>
      </c>
      <c r="H3576" s="2" t="s">
        <v>246</v>
      </c>
      <c r="I3576" s="139" t="s">
        <v>257</v>
      </c>
      <c r="J3576" s="139" t="s">
        <v>258</v>
      </c>
      <c r="K3576" s="139" t="s">
        <v>259</v>
      </c>
      <c r="L3576" s="139" t="s">
        <v>249</v>
      </c>
      <c r="M3576" s="140"/>
      <c r="N3576" s="141">
        <v>0.9</v>
      </c>
      <c r="O3576" s="142">
        <f t="shared" si="280"/>
        <v>0</v>
      </c>
      <c r="P3576" s="2" t="s">
        <v>477</v>
      </c>
      <c r="Q3576" s="2"/>
      <c r="R3576" s="143">
        <f t="shared" si="281"/>
        <v>0</v>
      </c>
      <c r="S3576" s="143">
        <f t="shared" si="282"/>
        <v>0</v>
      </c>
      <c r="T3576" s="144">
        <f>IF(P3576="nio",0,IF(P3576&gt;0,VLOOKUP(K3576,'3-Productie normen'!A:W,VLOOKUP(P3576,'3-Productie normen'!$B$37:$C$59,2,FALSE),FALSE)))/VLOOKUP(B3576,'2-Kosten per locatie'!$A$11:$C$31,3,FALSE)</f>
        <v>0</v>
      </c>
      <c r="U3576" s="144">
        <f t="shared" si="283"/>
        <v>0</v>
      </c>
      <c r="V3576" s="145">
        <f>VLOOKUP(K3576,'3-Productie normen'!A:AG,29,FALSE)</f>
        <v>0</v>
      </c>
      <c r="W3576" s="145"/>
      <c r="X3576" s="146"/>
      <c r="Y3576" s="147">
        <f t="shared" si="284"/>
        <v>0</v>
      </c>
    </row>
    <row r="3577" spans="1:25" s="148" customFormat="1" ht="13.9" customHeight="1">
      <c r="A3577" s="137">
        <v>4431</v>
      </c>
      <c r="B3577" s="138" t="s">
        <v>4206</v>
      </c>
      <c r="C3577" s="138" t="s">
        <v>4568</v>
      </c>
      <c r="D3577" s="138"/>
      <c r="E3577" s="2"/>
      <c r="F3577" s="2" t="s">
        <v>284</v>
      </c>
      <c r="G3577" s="2" t="s">
        <v>4776</v>
      </c>
      <c r="H3577" s="2" t="s">
        <v>246</v>
      </c>
      <c r="I3577" s="139" t="s">
        <v>257</v>
      </c>
      <c r="J3577" s="139" t="s">
        <v>258</v>
      </c>
      <c r="K3577" s="139" t="s">
        <v>259</v>
      </c>
      <c r="L3577" s="139" t="s">
        <v>249</v>
      </c>
      <c r="M3577" s="140"/>
      <c r="N3577" s="141">
        <v>1.1499999999999999</v>
      </c>
      <c r="O3577" s="142">
        <f t="shared" si="280"/>
        <v>0</v>
      </c>
      <c r="P3577" s="2" t="s">
        <v>477</v>
      </c>
      <c r="Q3577" s="2"/>
      <c r="R3577" s="143">
        <f t="shared" si="281"/>
        <v>0</v>
      </c>
      <c r="S3577" s="143">
        <f t="shared" si="282"/>
        <v>0</v>
      </c>
      <c r="T3577" s="144">
        <f>IF(P3577="nio",0,IF(P3577&gt;0,VLOOKUP(K3577,'3-Productie normen'!A:W,VLOOKUP(P3577,'3-Productie normen'!$B$37:$C$59,2,FALSE),FALSE)))/VLOOKUP(B3577,'2-Kosten per locatie'!$A$11:$C$31,3,FALSE)</f>
        <v>0</v>
      </c>
      <c r="U3577" s="144">
        <f t="shared" si="283"/>
        <v>0</v>
      </c>
      <c r="V3577" s="145">
        <f>VLOOKUP(K3577,'3-Productie normen'!A:AG,29,FALSE)</f>
        <v>0</v>
      </c>
      <c r="W3577" s="145"/>
      <c r="X3577" s="146"/>
      <c r="Y3577" s="147">
        <f t="shared" si="284"/>
        <v>0</v>
      </c>
    </row>
    <row r="3578" spans="1:25" s="148" customFormat="1" ht="13.9" customHeight="1">
      <c r="A3578" s="137">
        <v>4432</v>
      </c>
      <c r="B3578" s="138" t="s">
        <v>4206</v>
      </c>
      <c r="C3578" s="138" t="s">
        <v>4568</v>
      </c>
      <c r="D3578" s="138"/>
      <c r="E3578" s="2"/>
      <c r="F3578" s="2" t="s">
        <v>284</v>
      </c>
      <c r="G3578" s="2" t="s">
        <v>4777</v>
      </c>
      <c r="H3578" s="2" t="s">
        <v>246</v>
      </c>
      <c r="I3578" s="139" t="s">
        <v>257</v>
      </c>
      <c r="J3578" s="139" t="s">
        <v>318</v>
      </c>
      <c r="K3578" s="139" t="s">
        <v>259</v>
      </c>
      <c r="L3578" s="139" t="s">
        <v>246</v>
      </c>
      <c r="M3578" s="140"/>
      <c r="N3578" s="141">
        <v>1.42</v>
      </c>
      <c r="O3578" s="142">
        <f t="shared" si="280"/>
        <v>0</v>
      </c>
      <c r="P3578" s="2" t="s">
        <v>477</v>
      </c>
      <c r="Q3578" s="2"/>
      <c r="R3578" s="143">
        <f t="shared" si="281"/>
        <v>0</v>
      </c>
      <c r="S3578" s="143">
        <f t="shared" si="282"/>
        <v>0</v>
      </c>
      <c r="T3578" s="144">
        <f>IF(P3578="nio",0,IF(P3578&gt;0,VLOOKUP(K3578,'3-Productie normen'!A:W,VLOOKUP(P3578,'3-Productie normen'!$B$37:$C$59,2,FALSE),FALSE)))/VLOOKUP(B3578,'2-Kosten per locatie'!$A$11:$C$31,3,FALSE)</f>
        <v>0</v>
      </c>
      <c r="U3578" s="144">
        <f t="shared" si="283"/>
        <v>0</v>
      </c>
      <c r="V3578" s="145">
        <f>VLOOKUP(K3578,'3-Productie normen'!A:AG,29,FALSE)</f>
        <v>0</v>
      </c>
      <c r="W3578" s="145"/>
      <c r="X3578" s="146"/>
      <c r="Y3578" s="147">
        <f t="shared" si="284"/>
        <v>0</v>
      </c>
    </row>
    <row r="3579" spans="1:25" s="148" customFormat="1" ht="13.9" customHeight="1">
      <c r="A3579" s="137">
        <v>4433</v>
      </c>
      <c r="B3579" s="138" t="s">
        <v>4206</v>
      </c>
      <c r="C3579" s="138" t="s">
        <v>4568</v>
      </c>
      <c r="D3579" s="138"/>
      <c r="E3579" s="2"/>
      <c r="F3579" s="2" t="s">
        <v>284</v>
      </c>
      <c r="G3579" s="2" t="s">
        <v>4778</v>
      </c>
      <c r="H3579" s="2" t="s">
        <v>246</v>
      </c>
      <c r="I3579" s="139" t="s">
        <v>257</v>
      </c>
      <c r="J3579" s="139" t="s">
        <v>318</v>
      </c>
      <c r="K3579" s="139" t="s">
        <v>259</v>
      </c>
      <c r="L3579" s="139" t="s">
        <v>246</v>
      </c>
      <c r="M3579" s="140"/>
      <c r="N3579" s="141">
        <v>1.43</v>
      </c>
      <c r="O3579" s="142">
        <f t="shared" si="280"/>
        <v>0</v>
      </c>
      <c r="P3579" s="2" t="s">
        <v>477</v>
      </c>
      <c r="Q3579" s="2"/>
      <c r="R3579" s="143">
        <f t="shared" si="281"/>
        <v>0</v>
      </c>
      <c r="S3579" s="143">
        <f t="shared" si="282"/>
        <v>0</v>
      </c>
      <c r="T3579" s="144">
        <f>IF(P3579="nio",0,IF(P3579&gt;0,VLOOKUP(K3579,'3-Productie normen'!A:W,VLOOKUP(P3579,'3-Productie normen'!$B$37:$C$59,2,FALSE),FALSE)))/VLOOKUP(B3579,'2-Kosten per locatie'!$A$11:$C$31,3,FALSE)</f>
        <v>0</v>
      </c>
      <c r="U3579" s="144">
        <f t="shared" si="283"/>
        <v>0</v>
      </c>
      <c r="V3579" s="145">
        <f>VLOOKUP(K3579,'3-Productie normen'!A:AG,29,FALSE)</f>
        <v>0</v>
      </c>
      <c r="W3579" s="145"/>
      <c r="X3579" s="146"/>
      <c r="Y3579" s="147">
        <f t="shared" si="284"/>
        <v>0</v>
      </c>
    </row>
    <row r="3580" spans="1:25" s="148" customFormat="1" ht="13.9" customHeight="1">
      <c r="A3580" s="137">
        <v>4434</v>
      </c>
      <c r="B3580" s="138" t="s">
        <v>4206</v>
      </c>
      <c r="C3580" s="138" t="s">
        <v>4568</v>
      </c>
      <c r="D3580" s="138"/>
      <c r="E3580" s="2"/>
      <c r="F3580" s="2" t="s">
        <v>284</v>
      </c>
      <c r="G3580" s="2" t="s">
        <v>4779</v>
      </c>
      <c r="H3580" s="2" t="s">
        <v>246</v>
      </c>
      <c r="I3580" s="139" t="s">
        <v>46</v>
      </c>
      <c r="J3580" s="139" t="s">
        <v>323</v>
      </c>
      <c r="K3580" s="139" t="s">
        <v>321</v>
      </c>
      <c r="L3580" s="139" t="s">
        <v>314</v>
      </c>
      <c r="M3580" s="140"/>
      <c r="N3580" s="141">
        <v>6.53</v>
      </c>
      <c r="O3580" s="142">
        <f t="shared" si="280"/>
        <v>410</v>
      </c>
      <c r="P3580" s="2">
        <v>205</v>
      </c>
      <c r="Q3580" s="2">
        <v>205</v>
      </c>
      <c r="R3580" s="143" t="e">
        <f t="shared" si="281"/>
        <v>#DIV/0!</v>
      </c>
      <c r="S3580" s="143" t="e">
        <f t="shared" si="282"/>
        <v>#DIV/0!</v>
      </c>
      <c r="T3580" s="144">
        <f>IF(P3580="nio",0,IF(P3580&gt;0,VLOOKUP(K3580,'3-Productie normen'!A:W,VLOOKUP(P3580,'3-Productie normen'!$B$37:$C$59,2,FALSE),FALSE)))/VLOOKUP(B3580,'2-Kosten per locatie'!$A$11:$C$31,3,FALSE)</f>
        <v>0</v>
      </c>
      <c r="U3580" s="144">
        <f t="shared" si="283"/>
        <v>0</v>
      </c>
      <c r="V3580" s="145" t="str">
        <f>VLOOKUP(K3580,'3-Productie normen'!A:AG,29,FALSE)</f>
        <v>S</v>
      </c>
      <c r="W3580" s="145"/>
      <c r="X3580" s="146"/>
      <c r="Y3580" s="147">
        <f t="shared" si="284"/>
        <v>2677.3</v>
      </c>
    </row>
    <row r="3581" spans="1:25" s="148" customFormat="1" ht="13.9" customHeight="1">
      <c r="A3581" s="137">
        <v>4435</v>
      </c>
      <c r="B3581" s="138" t="s">
        <v>4206</v>
      </c>
      <c r="C3581" s="138" t="s">
        <v>4568</v>
      </c>
      <c r="D3581" s="138"/>
      <c r="E3581" s="2"/>
      <c r="F3581" s="2" t="s">
        <v>284</v>
      </c>
      <c r="G3581" s="2" t="s">
        <v>4780</v>
      </c>
      <c r="H3581" s="2" t="s">
        <v>246</v>
      </c>
      <c r="I3581" s="139" t="s">
        <v>46</v>
      </c>
      <c r="J3581" s="139" t="s">
        <v>320</v>
      </c>
      <c r="K3581" s="139" t="s">
        <v>321</v>
      </c>
      <c r="L3581" s="139" t="s">
        <v>314</v>
      </c>
      <c r="M3581" s="140"/>
      <c r="N3581" s="141">
        <v>6.54</v>
      </c>
      <c r="O3581" s="142">
        <f t="shared" si="280"/>
        <v>410</v>
      </c>
      <c r="P3581" s="2">
        <v>205</v>
      </c>
      <c r="Q3581" s="2">
        <v>205</v>
      </c>
      <c r="R3581" s="143" t="e">
        <f t="shared" si="281"/>
        <v>#DIV/0!</v>
      </c>
      <c r="S3581" s="143" t="e">
        <f t="shared" si="282"/>
        <v>#DIV/0!</v>
      </c>
      <c r="T3581" s="144">
        <f>IF(P3581="nio",0,IF(P3581&gt;0,VLOOKUP(K3581,'3-Productie normen'!A:W,VLOOKUP(P3581,'3-Productie normen'!$B$37:$C$59,2,FALSE),FALSE)))/VLOOKUP(B3581,'2-Kosten per locatie'!$A$11:$C$31,3,FALSE)</f>
        <v>0</v>
      </c>
      <c r="U3581" s="144">
        <f t="shared" si="283"/>
        <v>0</v>
      </c>
      <c r="V3581" s="145" t="str">
        <f>VLOOKUP(K3581,'3-Productie normen'!A:AG,29,FALSE)</f>
        <v>S</v>
      </c>
      <c r="W3581" s="145"/>
      <c r="X3581" s="146"/>
      <c r="Y3581" s="147">
        <f t="shared" si="284"/>
        <v>2681.4</v>
      </c>
    </row>
    <row r="3582" spans="1:25" s="148" customFormat="1" ht="13.9" customHeight="1">
      <c r="A3582" s="137">
        <v>4436</v>
      </c>
      <c r="B3582" s="138" t="s">
        <v>4206</v>
      </c>
      <c r="C3582" s="138" t="s">
        <v>4568</v>
      </c>
      <c r="D3582" s="138"/>
      <c r="E3582" s="2"/>
      <c r="F3582" s="2" t="s">
        <v>284</v>
      </c>
      <c r="G3582" s="2" t="s">
        <v>4781</v>
      </c>
      <c r="H3582" s="2" t="s">
        <v>246</v>
      </c>
      <c r="I3582" s="139" t="s">
        <v>46</v>
      </c>
      <c r="J3582" s="139" t="s">
        <v>323</v>
      </c>
      <c r="K3582" s="139" t="s">
        <v>321</v>
      </c>
      <c r="L3582" s="139" t="s">
        <v>314</v>
      </c>
      <c r="M3582" s="140"/>
      <c r="N3582" s="141">
        <v>1.19</v>
      </c>
      <c r="O3582" s="142">
        <f t="shared" si="280"/>
        <v>410</v>
      </c>
      <c r="P3582" s="2">
        <v>205</v>
      </c>
      <c r="Q3582" s="2">
        <v>205</v>
      </c>
      <c r="R3582" s="143" t="e">
        <f t="shared" si="281"/>
        <v>#DIV/0!</v>
      </c>
      <c r="S3582" s="143" t="e">
        <f t="shared" si="282"/>
        <v>#DIV/0!</v>
      </c>
      <c r="T3582" s="144">
        <f>IF(P3582="nio",0,IF(P3582&gt;0,VLOOKUP(K3582,'3-Productie normen'!A:W,VLOOKUP(P3582,'3-Productie normen'!$B$37:$C$59,2,FALSE),FALSE)))/VLOOKUP(B3582,'2-Kosten per locatie'!$A$11:$C$31,3,FALSE)</f>
        <v>0</v>
      </c>
      <c r="U3582" s="144">
        <f t="shared" si="283"/>
        <v>0</v>
      </c>
      <c r="V3582" s="145" t="str">
        <f>VLOOKUP(K3582,'3-Productie normen'!A:AG,29,FALSE)</f>
        <v>S</v>
      </c>
      <c r="W3582" s="145"/>
      <c r="X3582" s="146"/>
      <c r="Y3582" s="147">
        <f t="shared" si="284"/>
        <v>487.9</v>
      </c>
    </row>
    <row r="3583" spans="1:25" s="148" customFormat="1" ht="13.9" customHeight="1">
      <c r="A3583" s="137">
        <v>4437</v>
      </c>
      <c r="B3583" s="138" t="s">
        <v>4206</v>
      </c>
      <c r="C3583" s="138" t="s">
        <v>4568</v>
      </c>
      <c r="D3583" s="138"/>
      <c r="E3583" s="2"/>
      <c r="F3583" s="2" t="s">
        <v>284</v>
      </c>
      <c r="G3583" s="2" t="s">
        <v>4782</v>
      </c>
      <c r="H3583" s="2" t="s">
        <v>246</v>
      </c>
      <c r="I3583" s="139" t="s">
        <v>46</v>
      </c>
      <c r="J3583" s="139" t="s">
        <v>323</v>
      </c>
      <c r="K3583" s="139" t="s">
        <v>321</v>
      </c>
      <c r="L3583" s="139" t="s">
        <v>314</v>
      </c>
      <c r="M3583" s="140"/>
      <c r="N3583" s="141">
        <v>1.2</v>
      </c>
      <c r="O3583" s="142">
        <f t="shared" si="280"/>
        <v>410</v>
      </c>
      <c r="P3583" s="2">
        <v>205</v>
      </c>
      <c r="Q3583" s="2">
        <v>205</v>
      </c>
      <c r="R3583" s="143" t="e">
        <f t="shared" si="281"/>
        <v>#DIV/0!</v>
      </c>
      <c r="S3583" s="143" t="e">
        <f t="shared" si="282"/>
        <v>#DIV/0!</v>
      </c>
      <c r="T3583" s="144">
        <f>IF(P3583="nio",0,IF(P3583&gt;0,VLOOKUP(K3583,'3-Productie normen'!A:W,VLOOKUP(P3583,'3-Productie normen'!$B$37:$C$59,2,FALSE),FALSE)))/VLOOKUP(B3583,'2-Kosten per locatie'!$A$11:$C$31,3,FALSE)</f>
        <v>0</v>
      </c>
      <c r="U3583" s="144">
        <f t="shared" si="283"/>
        <v>0</v>
      </c>
      <c r="V3583" s="145" t="str">
        <f>VLOOKUP(K3583,'3-Productie normen'!A:AG,29,FALSE)</f>
        <v>S</v>
      </c>
      <c r="W3583" s="145"/>
      <c r="X3583" s="146"/>
      <c r="Y3583" s="147">
        <f t="shared" si="284"/>
        <v>492</v>
      </c>
    </row>
    <row r="3584" spans="1:25" s="148" customFormat="1" ht="13.9" customHeight="1">
      <c r="A3584" s="137">
        <v>4438</v>
      </c>
      <c r="B3584" s="138" t="s">
        <v>4206</v>
      </c>
      <c r="C3584" s="138" t="s">
        <v>4568</v>
      </c>
      <c r="D3584" s="138"/>
      <c r="E3584" s="2"/>
      <c r="F3584" s="2" t="s">
        <v>284</v>
      </c>
      <c r="G3584" s="2" t="s">
        <v>4783</v>
      </c>
      <c r="H3584" s="2" t="s">
        <v>246</v>
      </c>
      <c r="I3584" s="139" t="s">
        <v>46</v>
      </c>
      <c r="J3584" s="139" t="s">
        <v>320</v>
      </c>
      <c r="K3584" s="139" t="s">
        <v>321</v>
      </c>
      <c r="L3584" s="139" t="s">
        <v>314</v>
      </c>
      <c r="M3584" s="140"/>
      <c r="N3584" s="141">
        <v>5.45</v>
      </c>
      <c r="O3584" s="142">
        <f t="shared" si="280"/>
        <v>410</v>
      </c>
      <c r="P3584" s="2">
        <v>205</v>
      </c>
      <c r="Q3584" s="2">
        <v>205</v>
      </c>
      <c r="R3584" s="143" t="e">
        <f t="shared" si="281"/>
        <v>#DIV/0!</v>
      </c>
      <c r="S3584" s="143" t="e">
        <f t="shared" si="282"/>
        <v>#DIV/0!</v>
      </c>
      <c r="T3584" s="144">
        <f>IF(P3584="nio",0,IF(P3584&gt;0,VLOOKUP(K3584,'3-Productie normen'!A:W,VLOOKUP(P3584,'3-Productie normen'!$B$37:$C$59,2,FALSE),FALSE)))/VLOOKUP(B3584,'2-Kosten per locatie'!$A$11:$C$31,3,FALSE)</f>
        <v>0</v>
      </c>
      <c r="U3584" s="144">
        <f t="shared" si="283"/>
        <v>0</v>
      </c>
      <c r="V3584" s="145" t="str">
        <f>VLOOKUP(K3584,'3-Productie normen'!A:AG,29,FALSE)</f>
        <v>S</v>
      </c>
      <c r="W3584" s="145"/>
      <c r="X3584" s="146"/>
      <c r="Y3584" s="147">
        <f t="shared" si="284"/>
        <v>2234.5</v>
      </c>
    </row>
    <row r="3585" spans="1:25" s="148" customFormat="1" ht="13.9" customHeight="1">
      <c r="A3585" s="137">
        <v>4439</v>
      </c>
      <c r="B3585" s="138" t="s">
        <v>4206</v>
      </c>
      <c r="C3585" s="138" t="s">
        <v>4568</v>
      </c>
      <c r="D3585" s="138"/>
      <c r="E3585" s="2"/>
      <c r="F3585" s="2" t="s">
        <v>284</v>
      </c>
      <c r="G3585" s="2" t="s">
        <v>4784</v>
      </c>
      <c r="H3585" s="2" t="s">
        <v>246</v>
      </c>
      <c r="I3585" s="139" t="s">
        <v>46</v>
      </c>
      <c r="J3585" s="139" t="s">
        <v>323</v>
      </c>
      <c r="K3585" s="139" t="s">
        <v>321</v>
      </c>
      <c r="L3585" s="139" t="s">
        <v>314</v>
      </c>
      <c r="M3585" s="140"/>
      <c r="N3585" s="141">
        <v>1.19</v>
      </c>
      <c r="O3585" s="142">
        <f t="shared" si="280"/>
        <v>410</v>
      </c>
      <c r="P3585" s="2">
        <v>205</v>
      </c>
      <c r="Q3585" s="2">
        <v>205</v>
      </c>
      <c r="R3585" s="143" t="e">
        <f t="shared" si="281"/>
        <v>#DIV/0!</v>
      </c>
      <c r="S3585" s="143" t="e">
        <f t="shared" si="282"/>
        <v>#DIV/0!</v>
      </c>
      <c r="T3585" s="144">
        <f>IF(P3585="nio",0,IF(P3585&gt;0,VLOOKUP(K3585,'3-Productie normen'!A:W,VLOOKUP(P3585,'3-Productie normen'!$B$37:$C$59,2,FALSE),FALSE)))/VLOOKUP(B3585,'2-Kosten per locatie'!$A$11:$C$31,3,FALSE)</f>
        <v>0</v>
      </c>
      <c r="U3585" s="144">
        <f t="shared" si="283"/>
        <v>0</v>
      </c>
      <c r="V3585" s="145" t="str">
        <f>VLOOKUP(K3585,'3-Productie normen'!A:AG,29,FALSE)</f>
        <v>S</v>
      </c>
      <c r="W3585" s="145"/>
      <c r="X3585" s="146"/>
      <c r="Y3585" s="147">
        <f t="shared" si="284"/>
        <v>487.9</v>
      </c>
    </row>
    <row r="3586" spans="1:25" s="148" customFormat="1" ht="13.9" customHeight="1">
      <c r="A3586" s="137">
        <v>4440</v>
      </c>
      <c r="B3586" s="138" t="s">
        <v>4206</v>
      </c>
      <c r="C3586" s="138" t="s">
        <v>4568</v>
      </c>
      <c r="D3586" s="138"/>
      <c r="E3586" s="2"/>
      <c r="F3586" s="2" t="s">
        <v>284</v>
      </c>
      <c r="G3586" s="2" t="s">
        <v>4785</v>
      </c>
      <c r="H3586" s="2" t="s">
        <v>246</v>
      </c>
      <c r="I3586" s="139" t="s">
        <v>46</v>
      </c>
      <c r="J3586" s="139" t="s">
        <v>323</v>
      </c>
      <c r="K3586" s="139" t="s">
        <v>321</v>
      </c>
      <c r="L3586" s="139" t="s">
        <v>314</v>
      </c>
      <c r="M3586" s="140"/>
      <c r="N3586" s="141">
        <v>1.18</v>
      </c>
      <c r="O3586" s="142">
        <f t="shared" si="280"/>
        <v>410</v>
      </c>
      <c r="P3586" s="2">
        <v>205</v>
      </c>
      <c r="Q3586" s="2">
        <v>205</v>
      </c>
      <c r="R3586" s="143" t="e">
        <f t="shared" si="281"/>
        <v>#DIV/0!</v>
      </c>
      <c r="S3586" s="143" t="e">
        <f t="shared" si="282"/>
        <v>#DIV/0!</v>
      </c>
      <c r="T3586" s="144">
        <f>IF(P3586="nio",0,IF(P3586&gt;0,VLOOKUP(K3586,'3-Productie normen'!A:W,VLOOKUP(P3586,'3-Productie normen'!$B$37:$C$59,2,FALSE),FALSE)))/VLOOKUP(B3586,'2-Kosten per locatie'!$A$11:$C$31,3,FALSE)</f>
        <v>0</v>
      </c>
      <c r="U3586" s="144">
        <f t="shared" si="283"/>
        <v>0</v>
      </c>
      <c r="V3586" s="145" t="str">
        <f>VLOOKUP(K3586,'3-Productie normen'!A:AG,29,FALSE)</f>
        <v>S</v>
      </c>
      <c r="W3586" s="145"/>
      <c r="X3586" s="146"/>
      <c r="Y3586" s="147">
        <f t="shared" si="284"/>
        <v>483.79999999999995</v>
      </c>
    </row>
    <row r="3587" spans="1:25" s="148" customFormat="1" ht="13.9" customHeight="1">
      <c r="A3587" s="137">
        <v>4441</v>
      </c>
      <c r="B3587" s="138" t="s">
        <v>4206</v>
      </c>
      <c r="C3587" s="138" t="s">
        <v>4568</v>
      </c>
      <c r="D3587" s="138"/>
      <c r="E3587" s="2"/>
      <c r="F3587" s="2" t="s">
        <v>284</v>
      </c>
      <c r="G3587" s="2" t="s">
        <v>4786</v>
      </c>
      <c r="H3587" s="2" t="s">
        <v>246</v>
      </c>
      <c r="I3587" s="139" t="s">
        <v>46</v>
      </c>
      <c r="J3587" s="139" t="s">
        <v>323</v>
      </c>
      <c r="K3587" s="139" t="s">
        <v>321</v>
      </c>
      <c r="L3587" s="139" t="s">
        <v>314</v>
      </c>
      <c r="M3587" s="140"/>
      <c r="N3587" s="141">
        <v>1.2</v>
      </c>
      <c r="O3587" s="142">
        <f t="shared" si="280"/>
        <v>410</v>
      </c>
      <c r="P3587" s="2">
        <v>205</v>
      </c>
      <c r="Q3587" s="2">
        <v>205</v>
      </c>
      <c r="R3587" s="143" t="e">
        <f t="shared" si="281"/>
        <v>#DIV/0!</v>
      </c>
      <c r="S3587" s="143" t="e">
        <f t="shared" si="282"/>
        <v>#DIV/0!</v>
      </c>
      <c r="T3587" s="144">
        <f>IF(P3587="nio",0,IF(P3587&gt;0,VLOOKUP(K3587,'3-Productie normen'!A:W,VLOOKUP(P3587,'3-Productie normen'!$B$37:$C$59,2,FALSE),FALSE)))/VLOOKUP(B3587,'2-Kosten per locatie'!$A$11:$C$31,3,FALSE)</f>
        <v>0</v>
      </c>
      <c r="U3587" s="144">
        <f t="shared" si="283"/>
        <v>0</v>
      </c>
      <c r="V3587" s="145" t="str">
        <f>VLOOKUP(K3587,'3-Productie normen'!A:AG,29,FALSE)</f>
        <v>S</v>
      </c>
      <c r="W3587" s="145"/>
      <c r="X3587" s="146"/>
      <c r="Y3587" s="147">
        <f t="shared" si="284"/>
        <v>492</v>
      </c>
    </row>
    <row r="3588" spans="1:25" s="148" customFormat="1" ht="13.9" customHeight="1">
      <c r="A3588" s="137">
        <v>4442</v>
      </c>
      <c r="B3588" s="138" t="s">
        <v>4206</v>
      </c>
      <c r="C3588" s="138" t="s">
        <v>4568</v>
      </c>
      <c r="D3588" s="138"/>
      <c r="E3588" s="2"/>
      <c r="F3588" s="2" t="s">
        <v>284</v>
      </c>
      <c r="G3588" s="2" t="s">
        <v>4787</v>
      </c>
      <c r="H3588" s="2" t="s">
        <v>246</v>
      </c>
      <c r="I3588" s="139" t="s">
        <v>46</v>
      </c>
      <c r="J3588" s="139" t="s">
        <v>320</v>
      </c>
      <c r="K3588" s="139" t="s">
        <v>321</v>
      </c>
      <c r="L3588" s="139" t="s">
        <v>314</v>
      </c>
      <c r="M3588" s="140"/>
      <c r="N3588" s="141">
        <v>6.95</v>
      </c>
      <c r="O3588" s="142">
        <f t="shared" si="280"/>
        <v>410</v>
      </c>
      <c r="P3588" s="2">
        <v>205</v>
      </c>
      <c r="Q3588" s="2">
        <v>205</v>
      </c>
      <c r="R3588" s="143" t="e">
        <f t="shared" si="281"/>
        <v>#DIV/0!</v>
      </c>
      <c r="S3588" s="143" t="e">
        <f t="shared" si="282"/>
        <v>#DIV/0!</v>
      </c>
      <c r="T3588" s="144">
        <f>IF(P3588="nio",0,IF(P3588&gt;0,VLOOKUP(K3588,'3-Productie normen'!A:W,VLOOKUP(P3588,'3-Productie normen'!$B$37:$C$59,2,FALSE),FALSE)))/VLOOKUP(B3588,'2-Kosten per locatie'!$A$11:$C$31,3,FALSE)</f>
        <v>0</v>
      </c>
      <c r="U3588" s="144">
        <f t="shared" si="283"/>
        <v>0</v>
      </c>
      <c r="V3588" s="145" t="str">
        <f>VLOOKUP(K3588,'3-Productie normen'!A:AG,29,FALSE)</f>
        <v>S</v>
      </c>
      <c r="W3588" s="145"/>
      <c r="X3588" s="146"/>
      <c r="Y3588" s="147">
        <f t="shared" si="284"/>
        <v>2849.5</v>
      </c>
    </row>
    <row r="3589" spans="1:25" s="148" customFormat="1" ht="13.9" customHeight="1">
      <c r="A3589" s="137">
        <v>4443</v>
      </c>
      <c r="B3589" s="138" t="s">
        <v>4206</v>
      </c>
      <c r="C3589" s="138" t="s">
        <v>4568</v>
      </c>
      <c r="D3589" s="138"/>
      <c r="E3589" s="2"/>
      <c r="F3589" s="2" t="s">
        <v>284</v>
      </c>
      <c r="G3589" s="2" t="s">
        <v>4788</v>
      </c>
      <c r="H3589" s="2" t="s">
        <v>246</v>
      </c>
      <c r="I3589" s="139" t="s">
        <v>46</v>
      </c>
      <c r="J3589" s="139" t="s">
        <v>323</v>
      </c>
      <c r="K3589" s="139" t="s">
        <v>321</v>
      </c>
      <c r="L3589" s="139" t="s">
        <v>314</v>
      </c>
      <c r="M3589" s="140"/>
      <c r="N3589" s="141">
        <v>1.19</v>
      </c>
      <c r="O3589" s="142">
        <f t="shared" si="280"/>
        <v>410</v>
      </c>
      <c r="P3589" s="2">
        <v>205</v>
      </c>
      <c r="Q3589" s="2">
        <v>205</v>
      </c>
      <c r="R3589" s="143" t="e">
        <f t="shared" si="281"/>
        <v>#DIV/0!</v>
      </c>
      <c r="S3589" s="143" t="e">
        <f t="shared" si="282"/>
        <v>#DIV/0!</v>
      </c>
      <c r="T3589" s="144">
        <f>IF(P3589="nio",0,IF(P3589&gt;0,VLOOKUP(K3589,'3-Productie normen'!A:W,VLOOKUP(P3589,'3-Productie normen'!$B$37:$C$59,2,FALSE),FALSE)))/VLOOKUP(B3589,'2-Kosten per locatie'!$A$11:$C$31,3,FALSE)</f>
        <v>0</v>
      </c>
      <c r="U3589" s="144">
        <f t="shared" si="283"/>
        <v>0</v>
      </c>
      <c r="V3589" s="145" t="str">
        <f>VLOOKUP(K3589,'3-Productie normen'!A:AG,29,FALSE)</f>
        <v>S</v>
      </c>
      <c r="W3589" s="145"/>
      <c r="X3589" s="146"/>
      <c r="Y3589" s="147">
        <f t="shared" si="284"/>
        <v>487.9</v>
      </c>
    </row>
    <row r="3590" spans="1:25" s="148" customFormat="1" ht="13.9" customHeight="1">
      <c r="A3590" s="137">
        <v>4444</v>
      </c>
      <c r="B3590" s="138" t="s">
        <v>4206</v>
      </c>
      <c r="C3590" s="138" t="s">
        <v>4568</v>
      </c>
      <c r="D3590" s="138"/>
      <c r="E3590" s="2"/>
      <c r="F3590" s="2" t="s">
        <v>284</v>
      </c>
      <c r="G3590" s="2" t="s">
        <v>4789</v>
      </c>
      <c r="H3590" s="2" t="s">
        <v>246</v>
      </c>
      <c r="I3590" s="139" t="s">
        <v>46</v>
      </c>
      <c r="J3590" s="139" t="s">
        <v>2160</v>
      </c>
      <c r="K3590" s="139" t="s">
        <v>8039</v>
      </c>
      <c r="L3590" s="139" t="s">
        <v>314</v>
      </c>
      <c r="M3590" s="140"/>
      <c r="N3590" s="141">
        <v>1.2</v>
      </c>
      <c r="O3590" s="142">
        <f t="shared" si="280"/>
        <v>205</v>
      </c>
      <c r="P3590" s="2">
        <v>205</v>
      </c>
      <c r="Q3590" s="2"/>
      <c r="R3590" s="143" t="e">
        <f t="shared" si="281"/>
        <v>#DIV/0!</v>
      </c>
      <c r="S3590" s="143">
        <f t="shared" si="282"/>
        <v>0</v>
      </c>
      <c r="T3590" s="144">
        <f>IF(P3590="nio",0,IF(P3590&gt;0,VLOOKUP(K3590,'3-Productie normen'!A:W,VLOOKUP(P3590,'3-Productie normen'!$B$37:$C$59,2,FALSE),FALSE)))/VLOOKUP(B3590,'2-Kosten per locatie'!$A$11:$C$31,3,FALSE)</f>
        <v>0</v>
      </c>
      <c r="U3590" s="144">
        <f t="shared" si="283"/>
        <v>0</v>
      </c>
      <c r="V3590" s="145" t="str">
        <f>VLOOKUP(K3590,'3-Productie normen'!A:AG,29,FALSE)</f>
        <v>S</v>
      </c>
      <c r="W3590" s="145"/>
      <c r="X3590" s="146"/>
      <c r="Y3590" s="147">
        <f t="shared" si="284"/>
        <v>246</v>
      </c>
    </row>
    <row r="3591" spans="1:25" s="148" customFormat="1" ht="13.9" customHeight="1">
      <c r="A3591" s="137">
        <v>4445</v>
      </c>
      <c r="B3591" s="138" t="s">
        <v>4206</v>
      </c>
      <c r="C3591" s="138" t="s">
        <v>4568</v>
      </c>
      <c r="D3591" s="138"/>
      <c r="E3591" s="2"/>
      <c r="F3591" s="2" t="s">
        <v>284</v>
      </c>
      <c r="G3591" s="2" t="s">
        <v>4790</v>
      </c>
      <c r="H3591" s="2" t="s">
        <v>246</v>
      </c>
      <c r="I3591" s="139" t="s">
        <v>46</v>
      </c>
      <c r="J3591" s="139" t="s">
        <v>2160</v>
      </c>
      <c r="K3591" s="139" t="s">
        <v>8039</v>
      </c>
      <c r="L3591" s="139" t="s">
        <v>314</v>
      </c>
      <c r="M3591" s="140"/>
      <c r="N3591" s="141">
        <v>1.2</v>
      </c>
      <c r="O3591" s="142">
        <f t="shared" si="280"/>
        <v>205</v>
      </c>
      <c r="P3591" s="2">
        <v>205</v>
      </c>
      <c r="Q3591" s="2"/>
      <c r="R3591" s="143" t="e">
        <f t="shared" si="281"/>
        <v>#DIV/0!</v>
      </c>
      <c r="S3591" s="143">
        <f t="shared" si="282"/>
        <v>0</v>
      </c>
      <c r="T3591" s="144">
        <f>IF(P3591="nio",0,IF(P3591&gt;0,VLOOKUP(K3591,'3-Productie normen'!A:W,VLOOKUP(P3591,'3-Productie normen'!$B$37:$C$59,2,FALSE),FALSE)))/VLOOKUP(B3591,'2-Kosten per locatie'!$A$11:$C$31,3,FALSE)</f>
        <v>0</v>
      </c>
      <c r="U3591" s="144">
        <f t="shared" si="283"/>
        <v>0</v>
      </c>
      <c r="V3591" s="145" t="str">
        <f>VLOOKUP(K3591,'3-Productie normen'!A:AG,29,FALSE)</f>
        <v>S</v>
      </c>
      <c r="W3591" s="145"/>
      <c r="X3591" s="146"/>
      <c r="Y3591" s="147">
        <f t="shared" si="284"/>
        <v>246</v>
      </c>
    </row>
    <row r="3592" spans="1:25" s="148" customFormat="1" ht="13.9" customHeight="1">
      <c r="A3592" s="137">
        <v>4446</v>
      </c>
      <c r="B3592" s="138" t="s">
        <v>4206</v>
      </c>
      <c r="C3592" s="138" t="s">
        <v>4568</v>
      </c>
      <c r="D3592" s="138"/>
      <c r="E3592" s="2"/>
      <c r="F3592" s="2" t="s">
        <v>284</v>
      </c>
      <c r="G3592" s="2" t="s">
        <v>4791</v>
      </c>
      <c r="H3592" s="2" t="s">
        <v>246</v>
      </c>
      <c r="I3592" s="139" t="s">
        <v>46</v>
      </c>
      <c r="J3592" s="139" t="s">
        <v>320</v>
      </c>
      <c r="K3592" s="139" t="s">
        <v>321</v>
      </c>
      <c r="L3592" s="139" t="s">
        <v>314</v>
      </c>
      <c r="M3592" s="140"/>
      <c r="N3592" s="141">
        <v>4.63</v>
      </c>
      <c r="O3592" s="142">
        <f t="shared" si="280"/>
        <v>410</v>
      </c>
      <c r="P3592" s="2">
        <v>205</v>
      </c>
      <c r="Q3592" s="2">
        <v>205</v>
      </c>
      <c r="R3592" s="143" t="e">
        <f t="shared" si="281"/>
        <v>#DIV/0!</v>
      </c>
      <c r="S3592" s="143" t="e">
        <f t="shared" si="282"/>
        <v>#DIV/0!</v>
      </c>
      <c r="T3592" s="144">
        <f>IF(P3592="nio",0,IF(P3592&gt;0,VLOOKUP(K3592,'3-Productie normen'!A:W,VLOOKUP(P3592,'3-Productie normen'!$B$37:$C$59,2,FALSE),FALSE)))/VLOOKUP(B3592,'2-Kosten per locatie'!$A$11:$C$31,3,FALSE)</f>
        <v>0</v>
      </c>
      <c r="U3592" s="144">
        <f t="shared" si="283"/>
        <v>0</v>
      </c>
      <c r="V3592" s="145" t="str">
        <f>VLOOKUP(K3592,'3-Productie normen'!A:AG,29,FALSE)</f>
        <v>S</v>
      </c>
      <c r="W3592" s="145"/>
      <c r="X3592" s="146"/>
      <c r="Y3592" s="147">
        <f t="shared" si="284"/>
        <v>1898.3</v>
      </c>
    </row>
    <row r="3593" spans="1:25" s="148" customFormat="1" ht="13.9" customHeight="1">
      <c r="A3593" s="137">
        <v>4447</v>
      </c>
      <c r="B3593" s="138" t="s">
        <v>4206</v>
      </c>
      <c r="C3593" s="138" t="s">
        <v>4568</v>
      </c>
      <c r="D3593" s="138"/>
      <c r="E3593" s="2"/>
      <c r="F3593" s="2" t="s">
        <v>284</v>
      </c>
      <c r="G3593" s="2" t="s">
        <v>4792</v>
      </c>
      <c r="H3593" s="2" t="s">
        <v>246</v>
      </c>
      <c r="I3593" s="139" t="s">
        <v>46</v>
      </c>
      <c r="J3593" s="139" t="s">
        <v>323</v>
      </c>
      <c r="K3593" s="139" t="s">
        <v>321</v>
      </c>
      <c r="L3593" s="139" t="s">
        <v>314</v>
      </c>
      <c r="M3593" s="140"/>
      <c r="N3593" s="141">
        <v>1.29</v>
      </c>
      <c r="O3593" s="142">
        <f t="shared" si="280"/>
        <v>410</v>
      </c>
      <c r="P3593" s="2">
        <v>205</v>
      </c>
      <c r="Q3593" s="2">
        <v>205</v>
      </c>
      <c r="R3593" s="143" t="e">
        <f t="shared" si="281"/>
        <v>#DIV/0!</v>
      </c>
      <c r="S3593" s="143" t="e">
        <f t="shared" si="282"/>
        <v>#DIV/0!</v>
      </c>
      <c r="T3593" s="144">
        <f>IF(P3593="nio",0,IF(P3593&gt;0,VLOOKUP(K3593,'3-Productie normen'!A:W,VLOOKUP(P3593,'3-Productie normen'!$B$37:$C$59,2,FALSE),FALSE)))/VLOOKUP(B3593,'2-Kosten per locatie'!$A$11:$C$31,3,FALSE)</f>
        <v>0</v>
      </c>
      <c r="U3593" s="144">
        <f t="shared" si="283"/>
        <v>0</v>
      </c>
      <c r="V3593" s="145" t="str">
        <f>VLOOKUP(K3593,'3-Productie normen'!A:AG,29,FALSE)</f>
        <v>S</v>
      </c>
      <c r="W3593" s="145"/>
      <c r="X3593" s="146"/>
      <c r="Y3593" s="147">
        <f t="shared" si="284"/>
        <v>528.9</v>
      </c>
    </row>
    <row r="3594" spans="1:25" s="148" customFormat="1" ht="13.9" customHeight="1">
      <c r="A3594" s="137">
        <v>4448</v>
      </c>
      <c r="B3594" s="138" t="s">
        <v>4206</v>
      </c>
      <c r="C3594" s="138" t="s">
        <v>4568</v>
      </c>
      <c r="D3594" s="138"/>
      <c r="E3594" s="2"/>
      <c r="F3594" s="2" t="s">
        <v>284</v>
      </c>
      <c r="G3594" s="2" t="s">
        <v>4792</v>
      </c>
      <c r="H3594" s="2" t="s">
        <v>246</v>
      </c>
      <c r="I3594" s="139" t="s">
        <v>46</v>
      </c>
      <c r="J3594" s="139" t="s">
        <v>323</v>
      </c>
      <c r="K3594" s="139" t="s">
        <v>321</v>
      </c>
      <c r="L3594" s="139" t="s">
        <v>314</v>
      </c>
      <c r="M3594" s="140"/>
      <c r="N3594" s="141">
        <v>1.29</v>
      </c>
      <c r="O3594" s="142">
        <f t="shared" si="280"/>
        <v>410</v>
      </c>
      <c r="P3594" s="2">
        <v>205</v>
      </c>
      <c r="Q3594" s="2">
        <v>205</v>
      </c>
      <c r="R3594" s="143" t="e">
        <f t="shared" si="281"/>
        <v>#DIV/0!</v>
      </c>
      <c r="S3594" s="143" t="e">
        <f t="shared" si="282"/>
        <v>#DIV/0!</v>
      </c>
      <c r="T3594" s="144">
        <f>IF(P3594="nio",0,IF(P3594&gt;0,VLOOKUP(K3594,'3-Productie normen'!A:W,VLOOKUP(P3594,'3-Productie normen'!$B$37:$C$59,2,FALSE),FALSE)))/VLOOKUP(B3594,'2-Kosten per locatie'!$A$11:$C$31,3,FALSE)</f>
        <v>0</v>
      </c>
      <c r="U3594" s="144">
        <f t="shared" si="283"/>
        <v>0</v>
      </c>
      <c r="V3594" s="145" t="str">
        <f>VLOOKUP(K3594,'3-Productie normen'!A:AG,29,FALSE)</f>
        <v>S</v>
      </c>
      <c r="W3594" s="145"/>
      <c r="X3594" s="146"/>
      <c r="Y3594" s="147">
        <f t="shared" si="284"/>
        <v>528.9</v>
      </c>
    </row>
    <row r="3595" spans="1:25" s="148" customFormat="1" ht="13.9" customHeight="1">
      <c r="A3595" s="137">
        <v>4449</v>
      </c>
      <c r="B3595" s="138" t="s">
        <v>4206</v>
      </c>
      <c r="C3595" s="138" t="s">
        <v>4568</v>
      </c>
      <c r="D3595" s="138"/>
      <c r="E3595" s="2"/>
      <c r="F3595" s="2" t="s">
        <v>284</v>
      </c>
      <c r="G3595" s="2" t="s">
        <v>4793</v>
      </c>
      <c r="H3595" s="2" t="s">
        <v>246</v>
      </c>
      <c r="I3595" s="139" t="s">
        <v>46</v>
      </c>
      <c r="J3595" s="139" t="s">
        <v>320</v>
      </c>
      <c r="K3595" s="139" t="s">
        <v>321</v>
      </c>
      <c r="L3595" s="139" t="s">
        <v>314</v>
      </c>
      <c r="M3595" s="140"/>
      <c r="N3595" s="141">
        <v>5.0599999999999996</v>
      </c>
      <c r="O3595" s="142">
        <f t="shared" si="280"/>
        <v>410</v>
      </c>
      <c r="P3595" s="2">
        <v>205</v>
      </c>
      <c r="Q3595" s="2">
        <v>205</v>
      </c>
      <c r="R3595" s="143" t="e">
        <f t="shared" si="281"/>
        <v>#DIV/0!</v>
      </c>
      <c r="S3595" s="143" t="e">
        <f t="shared" si="282"/>
        <v>#DIV/0!</v>
      </c>
      <c r="T3595" s="144">
        <f>IF(P3595="nio",0,IF(P3595&gt;0,VLOOKUP(K3595,'3-Productie normen'!A:W,VLOOKUP(P3595,'3-Productie normen'!$B$37:$C$59,2,FALSE),FALSE)))/VLOOKUP(B3595,'2-Kosten per locatie'!$A$11:$C$31,3,FALSE)</f>
        <v>0</v>
      </c>
      <c r="U3595" s="144">
        <f t="shared" si="283"/>
        <v>0</v>
      </c>
      <c r="V3595" s="145" t="str">
        <f>VLOOKUP(K3595,'3-Productie normen'!A:AG,29,FALSE)</f>
        <v>S</v>
      </c>
      <c r="W3595" s="145"/>
      <c r="X3595" s="146"/>
      <c r="Y3595" s="147">
        <f t="shared" si="284"/>
        <v>2074.6</v>
      </c>
    </row>
    <row r="3596" spans="1:25" s="148" customFormat="1" ht="13.9" customHeight="1">
      <c r="A3596" s="137">
        <v>4450</v>
      </c>
      <c r="B3596" s="138" t="s">
        <v>4206</v>
      </c>
      <c r="C3596" s="138" t="s">
        <v>4568</v>
      </c>
      <c r="D3596" s="138"/>
      <c r="E3596" s="2"/>
      <c r="F3596" s="2" t="s">
        <v>284</v>
      </c>
      <c r="G3596" s="2" t="s">
        <v>4794</v>
      </c>
      <c r="H3596" s="2" t="s">
        <v>246</v>
      </c>
      <c r="I3596" s="139" t="s">
        <v>46</v>
      </c>
      <c r="J3596" s="139" t="s">
        <v>323</v>
      </c>
      <c r="K3596" s="139" t="s">
        <v>321</v>
      </c>
      <c r="L3596" s="139" t="s">
        <v>314</v>
      </c>
      <c r="M3596" s="140"/>
      <c r="N3596" s="141">
        <v>1.3</v>
      </c>
      <c r="O3596" s="142">
        <f t="shared" si="280"/>
        <v>410</v>
      </c>
      <c r="P3596" s="2">
        <v>205</v>
      </c>
      <c r="Q3596" s="2">
        <v>205</v>
      </c>
      <c r="R3596" s="143" t="e">
        <f t="shared" si="281"/>
        <v>#DIV/0!</v>
      </c>
      <c r="S3596" s="143" t="e">
        <f t="shared" si="282"/>
        <v>#DIV/0!</v>
      </c>
      <c r="T3596" s="144">
        <f>IF(P3596="nio",0,IF(P3596&gt;0,VLOOKUP(K3596,'3-Productie normen'!A:W,VLOOKUP(P3596,'3-Productie normen'!$B$37:$C$59,2,FALSE),FALSE)))/VLOOKUP(B3596,'2-Kosten per locatie'!$A$11:$C$31,3,FALSE)</f>
        <v>0</v>
      </c>
      <c r="U3596" s="144">
        <f t="shared" si="283"/>
        <v>0</v>
      </c>
      <c r="V3596" s="145" t="str">
        <f>VLOOKUP(K3596,'3-Productie normen'!A:AG,29,FALSE)</f>
        <v>S</v>
      </c>
      <c r="W3596" s="145"/>
      <c r="X3596" s="146"/>
      <c r="Y3596" s="147">
        <f t="shared" si="284"/>
        <v>533</v>
      </c>
    </row>
    <row r="3597" spans="1:25" s="148" customFormat="1" ht="13.9" customHeight="1">
      <c r="A3597" s="137">
        <v>4451</v>
      </c>
      <c r="B3597" s="138" t="s">
        <v>4206</v>
      </c>
      <c r="C3597" s="138" t="s">
        <v>4568</v>
      </c>
      <c r="D3597" s="138"/>
      <c r="E3597" s="2"/>
      <c r="F3597" s="2" t="s">
        <v>284</v>
      </c>
      <c r="G3597" s="2" t="s">
        <v>4795</v>
      </c>
      <c r="H3597" s="2" t="s">
        <v>246</v>
      </c>
      <c r="I3597" s="139" t="s">
        <v>46</v>
      </c>
      <c r="J3597" s="139" t="s">
        <v>83</v>
      </c>
      <c r="K3597" s="139" t="s">
        <v>51</v>
      </c>
      <c r="L3597" s="139" t="s">
        <v>314</v>
      </c>
      <c r="M3597" s="140"/>
      <c r="N3597" s="141">
        <v>6.63</v>
      </c>
      <c r="O3597" s="142">
        <f t="shared" si="280"/>
        <v>205</v>
      </c>
      <c r="P3597" s="2">
        <v>205</v>
      </c>
      <c r="Q3597" s="2"/>
      <c r="R3597" s="143" t="e">
        <f t="shared" si="281"/>
        <v>#DIV/0!</v>
      </c>
      <c r="S3597" s="143">
        <f t="shared" si="282"/>
        <v>0</v>
      </c>
      <c r="T3597" s="144">
        <f>IF(P3597="nio",0,IF(P3597&gt;0,VLOOKUP(K3597,'3-Productie normen'!A:W,VLOOKUP(P3597,'3-Productie normen'!$B$37:$C$59,2,FALSE),FALSE)))/VLOOKUP(B3597,'2-Kosten per locatie'!$A$11:$C$31,3,FALSE)</f>
        <v>0</v>
      </c>
      <c r="U3597" s="144">
        <f t="shared" si="283"/>
        <v>0</v>
      </c>
      <c r="V3597" s="145" t="str">
        <f>VLOOKUP(K3597,'3-Productie normen'!A:AG,29,FALSE)</f>
        <v>V</v>
      </c>
      <c r="W3597" s="145"/>
      <c r="X3597" s="146"/>
      <c r="Y3597" s="147">
        <f t="shared" si="284"/>
        <v>1359.15</v>
      </c>
    </row>
    <row r="3598" spans="1:25" s="148" customFormat="1" ht="13.9" customHeight="1">
      <c r="A3598" s="137">
        <v>4452</v>
      </c>
      <c r="B3598" s="138" t="s">
        <v>4206</v>
      </c>
      <c r="C3598" s="138" t="s">
        <v>4568</v>
      </c>
      <c r="D3598" s="138"/>
      <c r="E3598" s="2"/>
      <c r="F3598" s="2" t="s">
        <v>284</v>
      </c>
      <c r="G3598" s="2" t="s">
        <v>4796</v>
      </c>
      <c r="H3598" s="2" t="s">
        <v>246</v>
      </c>
      <c r="I3598" s="139" t="s">
        <v>46</v>
      </c>
      <c r="J3598" s="139" t="s">
        <v>83</v>
      </c>
      <c r="K3598" s="139" t="s">
        <v>51</v>
      </c>
      <c r="L3598" s="139" t="s">
        <v>314</v>
      </c>
      <c r="M3598" s="140"/>
      <c r="N3598" s="141">
        <v>6.63</v>
      </c>
      <c r="O3598" s="142">
        <f t="shared" si="280"/>
        <v>205</v>
      </c>
      <c r="P3598" s="2">
        <v>205</v>
      </c>
      <c r="Q3598" s="2"/>
      <c r="R3598" s="143" t="e">
        <f t="shared" si="281"/>
        <v>#DIV/0!</v>
      </c>
      <c r="S3598" s="143">
        <f t="shared" si="282"/>
        <v>0</v>
      </c>
      <c r="T3598" s="144">
        <f>IF(P3598="nio",0,IF(P3598&gt;0,VLOOKUP(K3598,'3-Productie normen'!A:W,VLOOKUP(P3598,'3-Productie normen'!$B$37:$C$59,2,FALSE),FALSE)))/VLOOKUP(B3598,'2-Kosten per locatie'!$A$11:$C$31,3,FALSE)</f>
        <v>0</v>
      </c>
      <c r="U3598" s="144">
        <f t="shared" si="283"/>
        <v>0</v>
      </c>
      <c r="V3598" s="145" t="str">
        <f>VLOOKUP(K3598,'3-Productie normen'!A:AG,29,FALSE)</f>
        <v>V</v>
      </c>
      <c r="W3598" s="145"/>
      <c r="X3598" s="146"/>
      <c r="Y3598" s="147">
        <f t="shared" si="284"/>
        <v>1359.15</v>
      </c>
    </row>
    <row r="3599" spans="1:25" s="148" customFormat="1" ht="13.9" customHeight="1">
      <c r="A3599" s="137">
        <v>4453</v>
      </c>
      <c r="B3599" s="138" t="s">
        <v>4206</v>
      </c>
      <c r="C3599" s="138" t="s">
        <v>4568</v>
      </c>
      <c r="D3599" s="138"/>
      <c r="E3599" s="2"/>
      <c r="F3599" s="2" t="s">
        <v>284</v>
      </c>
      <c r="G3599" s="2" t="s">
        <v>4797</v>
      </c>
      <c r="H3599" s="2" t="s">
        <v>246</v>
      </c>
      <c r="I3599" s="139" t="s">
        <v>46</v>
      </c>
      <c r="J3599" s="139" t="s">
        <v>320</v>
      </c>
      <c r="K3599" s="139" t="s">
        <v>321</v>
      </c>
      <c r="L3599" s="139" t="s">
        <v>314</v>
      </c>
      <c r="M3599" s="140"/>
      <c r="N3599" s="141">
        <v>5.35</v>
      </c>
      <c r="O3599" s="142">
        <f t="shared" si="280"/>
        <v>410</v>
      </c>
      <c r="P3599" s="2">
        <v>205</v>
      </c>
      <c r="Q3599" s="2">
        <v>205</v>
      </c>
      <c r="R3599" s="143" t="e">
        <f t="shared" si="281"/>
        <v>#DIV/0!</v>
      </c>
      <c r="S3599" s="143" t="e">
        <f t="shared" si="282"/>
        <v>#DIV/0!</v>
      </c>
      <c r="T3599" s="144">
        <f>IF(P3599="nio",0,IF(P3599&gt;0,VLOOKUP(K3599,'3-Productie normen'!A:W,VLOOKUP(P3599,'3-Productie normen'!$B$37:$C$59,2,FALSE),FALSE)))/VLOOKUP(B3599,'2-Kosten per locatie'!$A$11:$C$31,3,FALSE)</f>
        <v>0</v>
      </c>
      <c r="U3599" s="144">
        <f t="shared" si="283"/>
        <v>0</v>
      </c>
      <c r="V3599" s="145" t="str">
        <f>VLOOKUP(K3599,'3-Productie normen'!A:AG,29,FALSE)</f>
        <v>S</v>
      </c>
      <c r="W3599" s="145"/>
      <c r="X3599" s="146"/>
      <c r="Y3599" s="147">
        <f t="shared" si="284"/>
        <v>2193.5</v>
      </c>
    </row>
    <row r="3600" spans="1:25" s="148" customFormat="1" ht="13.9" customHeight="1">
      <c r="A3600" s="137">
        <v>4454</v>
      </c>
      <c r="B3600" s="138" t="s">
        <v>4206</v>
      </c>
      <c r="C3600" s="138" t="s">
        <v>4568</v>
      </c>
      <c r="D3600" s="138"/>
      <c r="E3600" s="2"/>
      <c r="F3600" s="2" t="s">
        <v>284</v>
      </c>
      <c r="G3600" s="2" t="s">
        <v>4797</v>
      </c>
      <c r="H3600" s="2" t="s">
        <v>246</v>
      </c>
      <c r="I3600" s="139" t="s">
        <v>46</v>
      </c>
      <c r="J3600" s="139" t="s">
        <v>323</v>
      </c>
      <c r="K3600" s="139" t="s">
        <v>321</v>
      </c>
      <c r="L3600" s="139" t="s">
        <v>314</v>
      </c>
      <c r="M3600" s="140"/>
      <c r="N3600" s="141">
        <v>1.2</v>
      </c>
      <c r="O3600" s="142">
        <f t="shared" si="280"/>
        <v>410</v>
      </c>
      <c r="P3600" s="2">
        <v>205</v>
      </c>
      <c r="Q3600" s="2">
        <v>205</v>
      </c>
      <c r="R3600" s="143" t="e">
        <f t="shared" si="281"/>
        <v>#DIV/0!</v>
      </c>
      <c r="S3600" s="143" t="e">
        <f t="shared" si="282"/>
        <v>#DIV/0!</v>
      </c>
      <c r="T3600" s="144">
        <f>IF(P3600="nio",0,IF(P3600&gt;0,VLOOKUP(K3600,'3-Productie normen'!A:W,VLOOKUP(P3600,'3-Productie normen'!$B$37:$C$59,2,FALSE),FALSE)))/VLOOKUP(B3600,'2-Kosten per locatie'!$A$11:$C$31,3,FALSE)</f>
        <v>0</v>
      </c>
      <c r="U3600" s="144">
        <f t="shared" si="283"/>
        <v>0</v>
      </c>
      <c r="V3600" s="145" t="str">
        <f>VLOOKUP(K3600,'3-Productie normen'!A:AG,29,FALSE)</f>
        <v>S</v>
      </c>
      <c r="W3600" s="145"/>
      <c r="X3600" s="146"/>
      <c r="Y3600" s="147">
        <f t="shared" si="284"/>
        <v>492</v>
      </c>
    </row>
    <row r="3601" spans="1:25" s="148" customFormat="1" ht="13.9" customHeight="1">
      <c r="A3601" s="137">
        <v>4455</v>
      </c>
      <c r="B3601" s="138" t="s">
        <v>4206</v>
      </c>
      <c r="C3601" s="138" t="s">
        <v>4568</v>
      </c>
      <c r="D3601" s="138"/>
      <c r="E3601" s="2"/>
      <c r="F3601" s="2" t="s">
        <v>284</v>
      </c>
      <c r="G3601" s="2" t="s">
        <v>4798</v>
      </c>
      <c r="H3601" s="2" t="s">
        <v>246</v>
      </c>
      <c r="I3601" s="139" t="s">
        <v>46</v>
      </c>
      <c r="J3601" s="139" t="s">
        <v>323</v>
      </c>
      <c r="K3601" s="139" t="s">
        <v>321</v>
      </c>
      <c r="L3601" s="139" t="s">
        <v>314</v>
      </c>
      <c r="M3601" s="140"/>
      <c r="N3601" s="141">
        <v>1.22</v>
      </c>
      <c r="O3601" s="142">
        <f t="shared" si="280"/>
        <v>410</v>
      </c>
      <c r="P3601" s="2">
        <v>205</v>
      </c>
      <c r="Q3601" s="2">
        <v>205</v>
      </c>
      <c r="R3601" s="143" t="e">
        <f t="shared" si="281"/>
        <v>#DIV/0!</v>
      </c>
      <c r="S3601" s="143" t="e">
        <f t="shared" si="282"/>
        <v>#DIV/0!</v>
      </c>
      <c r="T3601" s="144">
        <f>IF(P3601="nio",0,IF(P3601&gt;0,VLOOKUP(K3601,'3-Productie normen'!A:W,VLOOKUP(P3601,'3-Productie normen'!$B$37:$C$59,2,FALSE),FALSE)))/VLOOKUP(B3601,'2-Kosten per locatie'!$A$11:$C$31,3,FALSE)</f>
        <v>0</v>
      </c>
      <c r="U3601" s="144">
        <f t="shared" si="283"/>
        <v>0</v>
      </c>
      <c r="V3601" s="145" t="str">
        <f>VLOOKUP(K3601,'3-Productie normen'!A:AG,29,FALSE)</f>
        <v>S</v>
      </c>
      <c r="W3601" s="145"/>
      <c r="X3601" s="146"/>
      <c r="Y3601" s="147">
        <f t="shared" si="284"/>
        <v>500.2</v>
      </c>
    </row>
    <row r="3602" spans="1:25" s="148" customFormat="1" ht="13.9" customHeight="1">
      <c r="A3602" s="137">
        <v>4456</v>
      </c>
      <c r="B3602" s="138" t="s">
        <v>4206</v>
      </c>
      <c r="C3602" s="138" t="s">
        <v>4568</v>
      </c>
      <c r="D3602" s="138"/>
      <c r="E3602" s="2"/>
      <c r="F3602" s="2" t="s">
        <v>284</v>
      </c>
      <c r="G3602" s="2" t="s">
        <v>4799</v>
      </c>
      <c r="H3602" s="2" t="s">
        <v>246</v>
      </c>
      <c r="I3602" s="139" t="s">
        <v>46</v>
      </c>
      <c r="J3602" s="139" t="s">
        <v>323</v>
      </c>
      <c r="K3602" s="139" t="s">
        <v>321</v>
      </c>
      <c r="L3602" s="139" t="s">
        <v>314</v>
      </c>
      <c r="M3602" s="140"/>
      <c r="N3602" s="141">
        <v>3.52</v>
      </c>
      <c r="O3602" s="142">
        <f t="shared" si="280"/>
        <v>410</v>
      </c>
      <c r="P3602" s="2">
        <v>205</v>
      </c>
      <c r="Q3602" s="2">
        <v>205</v>
      </c>
      <c r="R3602" s="143" t="e">
        <f t="shared" si="281"/>
        <v>#DIV/0!</v>
      </c>
      <c r="S3602" s="143" t="e">
        <f t="shared" si="282"/>
        <v>#DIV/0!</v>
      </c>
      <c r="T3602" s="144">
        <f>IF(P3602="nio",0,IF(P3602&gt;0,VLOOKUP(K3602,'3-Productie normen'!A:W,VLOOKUP(P3602,'3-Productie normen'!$B$37:$C$59,2,FALSE),FALSE)))/VLOOKUP(B3602,'2-Kosten per locatie'!$A$11:$C$31,3,FALSE)</f>
        <v>0</v>
      </c>
      <c r="U3602" s="144">
        <f t="shared" si="283"/>
        <v>0</v>
      </c>
      <c r="V3602" s="145" t="str">
        <f>VLOOKUP(K3602,'3-Productie normen'!A:AG,29,FALSE)</f>
        <v>S</v>
      </c>
      <c r="W3602" s="145"/>
      <c r="X3602" s="146"/>
      <c r="Y3602" s="147">
        <f t="shared" si="284"/>
        <v>1443.2</v>
      </c>
    </row>
    <row r="3603" spans="1:25" s="148" customFormat="1" ht="13.9" customHeight="1">
      <c r="A3603" s="137">
        <v>4457</v>
      </c>
      <c r="B3603" s="138" t="s">
        <v>4206</v>
      </c>
      <c r="C3603" s="138" t="s">
        <v>4568</v>
      </c>
      <c r="D3603" s="138"/>
      <c r="E3603" s="2"/>
      <c r="F3603" s="2" t="s">
        <v>284</v>
      </c>
      <c r="G3603" s="2" t="s">
        <v>4800</v>
      </c>
      <c r="H3603" s="2" t="s">
        <v>246</v>
      </c>
      <c r="I3603" s="139" t="s">
        <v>46</v>
      </c>
      <c r="J3603" s="139" t="s">
        <v>320</v>
      </c>
      <c r="K3603" s="139" t="s">
        <v>321</v>
      </c>
      <c r="L3603" s="139" t="s">
        <v>314</v>
      </c>
      <c r="M3603" s="140"/>
      <c r="N3603" s="141">
        <v>5.53</v>
      </c>
      <c r="O3603" s="142">
        <f t="shared" si="280"/>
        <v>410</v>
      </c>
      <c r="P3603" s="2">
        <v>205</v>
      </c>
      <c r="Q3603" s="2">
        <v>205</v>
      </c>
      <c r="R3603" s="143" t="e">
        <f t="shared" si="281"/>
        <v>#DIV/0!</v>
      </c>
      <c r="S3603" s="143" t="e">
        <f t="shared" si="282"/>
        <v>#DIV/0!</v>
      </c>
      <c r="T3603" s="144">
        <f>IF(P3603="nio",0,IF(P3603&gt;0,VLOOKUP(K3603,'3-Productie normen'!A:W,VLOOKUP(P3603,'3-Productie normen'!$B$37:$C$59,2,FALSE),FALSE)))/VLOOKUP(B3603,'2-Kosten per locatie'!$A$11:$C$31,3,FALSE)</f>
        <v>0</v>
      </c>
      <c r="U3603" s="144">
        <f t="shared" si="283"/>
        <v>0</v>
      </c>
      <c r="V3603" s="145" t="str">
        <f>VLOOKUP(K3603,'3-Productie normen'!A:AG,29,FALSE)</f>
        <v>S</v>
      </c>
      <c r="W3603" s="145"/>
      <c r="X3603" s="146"/>
      <c r="Y3603" s="147">
        <f t="shared" si="284"/>
        <v>2267.3000000000002</v>
      </c>
    </row>
    <row r="3604" spans="1:25" s="148" customFormat="1" ht="13.9" customHeight="1">
      <c r="A3604" s="137">
        <v>4458</v>
      </c>
      <c r="B3604" s="138" t="s">
        <v>4206</v>
      </c>
      <c r="C3604" s="138" t="s">
        <v>4568</v>
      </c>
      <c r="D3604" s="138"/>
      <c r="E3604" s="2"/>
      <c r="F3604" s="2" t="s">
        <v>284</v>
      </c>
      <c r="G3604" s="2" t="s">
        <v>4801</v>
      </c>
      <c r="H3604" s="2" t="s">
        <v>246</v>
      </c>
      <c r="I3604" s="139" t="s">
        <v>46</v>
      </c>
      <c r="J3604" s="139" t="s">
        <v>323</v>
      </c>
      <c r="K3604" s="139" t="s">
        <v>321</v>
      </c>
      <c r="L3604" s="139" t="s">
        <v>314</v>
      </c>
      <c r="M3604" s="140"/>
      <c r="N3604" s="141">
        <v>1.2</v>
      </c>
      <c r="O3604" s="142">
        <f t="shared" si="280"/>
        <v>410</v>
      </c>
      <c r="P3604" s="2">
        <v>205</v>
      </c>
      <c r="Q3604" s="2">
        <v>205</v>
      </c>
      <c r="R3604" s="143" t="e">
        <f t="shared" si="281"/>
        <v>#DIV/0!</v>
      </c>
      <c r="S3604" s="143" t="e">
        <f t="shared" si="282"/>
        <v>#DIV/0!</v>
      </c>
      <c r="T3604" s="144">
        <f>IF(P3604="nio",0,IF(P3604&gt;0,VLOOKUP(K3604,'3-Productie normen'!A:W,VLOOKUP(P3604,'3-Productie normen'!$B$37:$C$59,2,FALSE),FALSE)))/VLOOKUP(B3604,'2-Kosten per locatie'!$A$11:$C$31,3,FALSE)</f>
        <v>0</v>
      </c>
      <c r="U3604" s="144">
        <f t="shared" si="283"/>
        <v>0</v>
      </c>
      <c r="V3604" s="145" t="str">
        <f>VLOOKUP(K3604,'3-Productie normen'!A:AG,29,FALSE)</f>
        <v>S</v>
      </c>
      <c r="W3604" s="145"/>
      <c r="X3604" s="146"/>
      <c r="Y3604" s="147">
        <f t="shared" si="284"/>
        <v>492</v>
      </c>
    </row>
    <row r="3605" spans="1:25" s="148" customFormat="1" ht="13.9" customHeight="1">
      <c r="A3605" s="137">
        <v>4459</v>
      </c>
      <c r="B3605" s="138" t="s">
        <v>4206</v>
      </c>
      <c r="C3605" s="138" t="s">
        <v>4568</v>
      </c>
      <c r="D3605" s="138"/>
      <c r="E3605" s="2"/>
      <c r="F3605" s="2" t="s">
        <v>284</v>
      </c>
      <c r="G3605" s="2" t="s">
        <v>4802</v>
      </c>
      <c r="H3605" s="2" t="s">
        <v>246</v>
      </c>
      <c r="I3605" s="139" t="s">
        <v>46</v>
      </c>
      <c r="J3605" s="139" t="s">
        <v>323</v>
      </c>
      <c r="K3605" s="139" t="s">
        <v>321</v>
      </c>
      <c r="L3605" s="139" t="s">
        <v>314</v>
      </c>
      <c r="M3605" s="140"/>
      <c r="N3605" s="141">
        <v>1.22</v>
      </c>
      <c r="O3605" s="142">
        <f t="shared" si="280"/>
        <v>410</v>
      </c>
      <c r="P3605" s="2">
        <v>205</v>
      </c>
      <c r="Q3605" s="2">
        <v>205</v>
      </c>
      <c r="R3605" s="143" t="e">
        <f t="shared" si="281"/>
        <v>#DIV/0!</v>
      </c>
      <c r="S3605" s="143" t="e">
        <f t="shared" si="282"/>
        <v>#DIV/0!</v>
      </c>
      <c r="T3605" s="144">
        <f>IF(P3605="nio",0,IF(P3605&gt;0,VLOOKUP(K3605,'3-Productie normen'!A:W,VLOOKUP(P3605,'3-Productie normen'!$B$37:$C$59,2,FALSE),FALSE)))/VLOOKUP(B3605,'2-Kosten per locatie'!$A$11:$C$31,3,FALSE)</f>
        <v>0</v>
      </c>
      <c r="U3605" s="144">
        <f t="shared" si="283"/>
        <v>0</v>
      </c>
      <c r="V3605" s="145" t="str">
        <f>VLOOKUP(K3605,'3-Productie normen'!A:AG,29,FALSE)</f>
        <v>S</v>
      </c>
      <c r="W3605" s="145"/>
      <c r="X3605" s="146"/>
      <c r="Y3605" s="147">
        <f t="shared" si="284"/>
        <v>500.2</v>
      </c>
    </row>
    <row r="3606" spans="1:25" s="148" customFormat="1" ht="13.9" customHeight="1">
      <c r="A3606" s="137">
        <v>4460</v>
      </c>
      <c r="B3606" s="138" t="s">
        <v>4206</v>
      </c>
      <c r="C3606" s="138" t="s">
        <v>4568</v>
      </c>
      <c r="D3606" s="138"/>
      <c r="E3606" s="2"/>
      <c r="F3606" s="2" t="s">
        <v>284</v>
      </c>
      <c r="G3606" s="2" t="s">
        <v>4803</v>
      </c>
      <c r="H3606" s="2" t="s">
        <v>246</v>
      </c>
      <c r="I3606" s="139" t="s">
        <v>277</v>
      </c>
      <c r="J3606" s="139" t="s">
        <v>277</v>
      </c>
      <c r="K3606" s="139" t="s">
        <v>478</v>
      </c>
      <c r="L3606" s="139" t="s">
        <v>298</v>
      </c>
      <c r="M3606" s="140" t="s">
        <v>8160</v>
      </c>
      <c r="N3606" s="141">
        <v>34.380000000000003</v>
      </c>
      <c r="O3606" s="142">
        <f t="shared" si="280"/>
        <v>205</v>
      </c>
      <c r="P3606" s="2">
        <v>205</v>
      </c>
      <c r="Q3606" s="2"/>
      <c r="R3606" s="143" t="e">
        <f t="shared" si="281"/>
        <v>#DIV/0!</v>
      </c>
      <c r="S3606" s="143">
        <f t="shared" si="282"/>
        <v>0</v>
      </c>
      <c r="T3606" s="144">
        <f>IF(P3606="nio",0,IF(P3606&gt;0,VLOOKUP(K3606,'3-Productie normen'!A:W,VLOOKUP(P3606,'3-Productie normen'!$B$37:$C$59,2,FALSE),FALSE)))/VLOOKUP(B3606,'2-Kosten per locatie'!$A$11:$C$31,3,FALSE)</f>
        <v>0</v>
      </c>
      <c r="U3606" s="144">
        <f t="shared" si="283"/>
        <v>0</v>
      </c>
      <c r="V3606" s="145" t="str">
        <f>VLOOKUP(K3606,'3-Productie normen'!A:AG,29,FALSE)</f>
        <v>B</v>
      </c>
      <c r="W3606" s="145"/>
      <c r="X3606" s="146"/>
      <c r="Y3606" s="147">
        <f t="shared" si="284"/>
        <v>7047.9000000000005</v>
      </c>
    </row>
    <row r="3607" spans="1:25" s="148" customFormat="1" ht="13.9" customHeight="1">
      <c r="A3607" s="137">
        <v>4461</v>
      </c>
      <c r="B3607" s="138" t="s">
        <v>4206</v>
      </c>
      <c r="C3607" s="138" t="s">
        <v>4568</v>
      </c>
      <c r="D3607" s="138"/>
      <c r="E3607" s="2"/>
      <c r="F3607" s="2" t="s">
        <v>284</v>
      </c>
      <c r="G3607" s="2" t="s">
        <v>4804</v>
      </c>
      <c r="H3607" s="2" t="s">
        <v>246</v>
      </c>
      <c r="I3607" s="139" t="s">
        <v>350</v>
      </c>
      <c r="J3607" s="139" t="s">
        <v>351</v>
      </c>
      <c r="K3607" s="139" t="s">
        <v>612</v>
      </c>
      <c r="L3607" s="139" t="s">
        <v>298</v>
      </c>
      <c r="M3607" s="140" t="s">
        <v>8160</v>
      </c>
      <c r="N3607" s="141">
        <v>54.25</v>
      </c>
      <c r="O3607" s="142">
        <f t="shared" si="280"/>
        <v>205</v>
      </c>
      <c r="P3607" s="2">
        <v>205</v>
      </c>
      <c r="Q3607" s="2"/>
      <c r="R3607" s="143" t="e">
        <f t="shared" si="281"/>
        <v>#DIV/0!</v>
      </c>
      <c r="S3607" s="143">
        <f t="shared" si="282"/>
        <v>0</v>
      </c>
      <c r="T3607" s="144">
        <f>IF(P3607="nio",0,IF(P3607&gt;0,VLOOKUP(K3607,'3-Productie normen'!A:W,VLOOKUP(P3607,'3-Productie normen'!$B$37:$C$59,2,FALSE),FALSE)))/VLOOKUP(B3607,'2-Kosten per locatie'!$A$11:$C$31,3,FALSE)</f>
        <v>0</v>
      </c>
      <c r="U3607" s="144">
        <f t="shared" si="283"/>
        <v>0</v>
      </c>
      <c r="V3607" s="145" t="str">
        <f>VLOOKUP(K3607,'3-Productie normen'!A:AG,29,FALSE)</f>
        <v>L</v>
      </c>
      <c r="W3607" s="145"/>
      <c r="X3607" s="146"/>
      <c r="Y3607" s="147">
        <f t="shared" si="284"/>
        <v>11121.25</v>
      </c>
    </row>
    <row r="3608" spans="1:25" s="148" customFormat="1" ht="13.9" customHeight="1">
      <c r="A3608" s="137">
        <v>4462</v>
      </c>
      <c r="B3608" s="138" t="s">
        <v>4206</v>
      </c>
      <c r="C3608" s="138" t="s">
        <v>4568</v>
      </c>
      <c r="D3608" s="138"/>
      <c r="E3608" s="2"/>
      <c r="F3608" s="2" t="s">
        <v>284</v>
      </c>
      <c r="G3608" s="2" t="s">
        <v>4805</v>
      </c>
      <c r="H3608" s="2" t="s">
        <v>246</v>
      </c>
      <c r="I3608" s="139" t="s">
        <v>272</v>
      </c>
      <c r="J3608" s="139" t="s">
        <v>4299</v>
      </c>
      <c r="K3608" s="139" t="s">
        <v>478</v>
      </c>
      <c r="L3608" s="139" t="s">
        <v>1500</v>
      </c>
      <c r="M3608" s="140"/>
      <c r="N3608" s="141">
        <v>10.83</v>
      </c>
      <c r="O3608" s="142">
        <f t="shared" si="280"/>
        <v>205</v>
      </c>
      <c r="P3608" s="2">
        <v>205</v>
      </c>
      <c r="Q3608" s="2"/>
      <c r="R3608" s="143" t="e">
        <f t="shared" si="281"/>
        <v>#DIV/0!</v>
      </c>
      <c r="S3608" s="143">
        <f t="shared" si="282"/>
        <v>0</v>
      </c>
      <c r="T3608" s="144">
        <f>IF(P3608="nio",0,IF(P3608&gt;0,VLOOKUP(K3608,'3-Productie normen'!A:W,VLOOKUP(P3608,'3-Productie normen'!$B$37:$C$59,2,FALSE),FALSE)))/VLOOKUP(B3608,'2-Kosten per locatie'!$A$11:$C$31,3,FALSE)</f>
        <v>0</v>
      </c>
      <c r="U3608" s="144">
        <f t="shared" si="283"/>
        <v>0</v>
      </c>
      <c r="V3608" s="145" t="str">
        <f>VLOOKUP(K3608,'3-Productie normen'!A:AG,29,FALSE)</f>
        <v>B</v>
      </c>
      <c r="W3608" s="145"/>
      <c r="X3608" s="146"/>
      <c r="Y3608" s="147">
        <f t="shared" si="284"/>
        <v>2220.15</v>
      </c>
    </row>
    <row r="3609" spans="1:25" s="148" customFormat="1" ht="13.9" customHeight="1">
      <c r="A3609" s="137">
        <v>4463</v>
      </c>
      <c r="B3609" s="138" t="s">
        <v>4206</v>
      </c>
      <c r="C3609" s="138" t="s">
        <v>4568</v>
      </c>
      <c r="D3609" s="138"/>
      <c r="E3609" s="2"/>
      <c r="F3609" s="2" t="s">
        <v>284</v>
      </c>
      <c r="G3609" s="2" t="s">
        <v>4806</v>
      </c>
      <c r="H3609" s="2" t="s">
        <v>246</v>
      </c>
      <c r="I3609" s="139" t="s">
        <v>350</v>
      </c>
      <c r="J3609" s="139" t="s">
        <v>351</v>
      </c>
      <c r="K3609" s="139" t="s">
        <v>612</v>
      </c>
      <c r="L3609" s="139" t="s">
        <v>298</v>
      </c>
      <c r="M3609" s="140" t="s">
        <v>8160</v>
      </c>
      <c r="N3609" s="141">
        <v>54.05</v>
      </c>
      <c r="O3609" s="142">
        <f t="shared" si="280"/>
        <v>205</v>
      </c>
      <c r="P3609" s="2">
        <v>205</v>
      </c>
      <c r="Q3609" s="2"/>
      <c r="R3609" s="143" t="e">
        <f t="shared" si="281"/>
        <v>#DIV/0!</v>
      </c>
      <c r="S3609" s="143">
        <f t="shared" si="282"/>
        <v>0</v>
      </c>
      <c r="T3609" s="144">
        <f>IF(P3609="nio",0,IF(P3609&gt;0,VLOOKUP(K3609,'3-Productie normen'!A:W,VLOOKUP(P3609,'3-Productie normen'!$B$37:$C$59,2,FALSE),FALSE)))/VLOOKUP(B3609,'2-Kosten per locatie'!$A$11:$C$31,3,FALSE)</f>
        <v>0</v>
      </c>
      <c r="U3609" s="144">
        <f t="shared" si="283"/>
        <v>0</v>
      </c>
      <c r="V3609" s="145" t="str">
        <f>VLOOKUP(K3609,'3-Productie normen'!A:AG,29,FALSE)</f>
        <v>L</v>
      </c>
      <c r="W3609" s="145"/>
      <c r="X3609" s="146"/>
      <c r="Y3609" s="147">
        <f t="shared" si="284"/>
        <v>11080.25</v>
      </c>
    </row>
    <row r="3610" spans="1:25" s="148" customFormat="1" ht="13.9" customHeight="1">
      <c r="A3610" s="137">
        <v>4464</v>
      </c>
      <c r="B3610" s="138" t="s">
        <v>4206</v>
      </c>
      <c r="C3610" s="138" t="s">
        <v>4568</v>
      </c>
      <c r="D3610" s="138"/>
      <c r="E3610" s="2"/>
      <c r="F3610" s="2" t="s">
        <v>284</v>
      </c>
      <c r="G3610" s="2" t="s">
        <v>4807</v>
      </c>
      <c r="H3610" s="2" t="s">
        <v>246</v>
      </c>
      <c r="I3610" s="139" t="s">
        <v>350</v>
      </c>
      <c r="J3610" s="139" t="s">
        <v>351</v>
      </c>
      <c r="K3610" s="139" t="s">
        <v>612</v>
      </c>
      <c r="L3610" s="139" t="s">
        <v>298</v>
      </c>
      <c r="M3610" s="140" t="s">
        <v>8160</v>
      </c>
      <c r="N3610" s="141">
        <v>27.28</v>
      </c>
      <c r="O3610" s="142">
        <f t="shared" si="280"/>
        <v>205</v>
      </c>
      <c r="P3610" s="2">
        <v>205</v>
      </c>
      <c r="Q3610" s="2"/>
      <c r="R3610" s="143" t="e">
        <f t="shared" si="281"/>
        <v>#DIV/0!</v>
      </c>
      <c r="S3610" s="143">
        <f t="shared" si="282"/>
        <v>0</v>
      </c>
      <c r="T3610" s="144">
        <f>IF(P3610="nio",0,IF(P3610&gt;0,VLOOKUP(K3610,'3-Productie normen'!A:W,VLOOKUP(P3610,'3-Productie normen'!$B$37:$C$59,2,FALSE),FALSE)))/VLOOKUP(B3610,'2-Kosten per locatie'!$A$11:$C$31,3,FALSE)</f>
        <v>0</v>
      </c>
      <c r="U3610" s="144">
        <f t="shared" si="283"/>
        <v>0</v>
      </c>
      <c r="V3610" s="145" t="str">
        <f>VLOOKUP(K3610,'3-Productie normen'!A:AG,29,FALSE)</f>
        <v>L</v>
      </c>
      <c r="W3610" s="145"/>
      <c r="X3610" s="146"/>
      <c r="Y3610" s="147">
        <f t="shared" si="284"/>
        <v>5592.4000000000005</v>
      </c>
    </row>
    <row r="3611" spans="1:25" s="148" customFormat="1" ht="13.9" customHeight="1">
      <c r="A3611" s="137">
        <v>4465</v>
      </c>
      <c r="B3611" s="138" t="s">
        <v>4206</v>
      </c>
      <c r="C3611" s="138" t="s">
        <v>4568</v>
      </c>
      <c r="D3611" s="138"/>
      <c r="E3611" s="2"/>
      <c r="F3611" s="2" t="s">
        <v>284</v>
      </c>
      <c r="G3611" s="2" t="s">
        <v>4808</v>
      </c>
      <c r="H3611" s="2" t="s">
        <v>246</v>
      </c>
      <c r="I3611" s="139" t="s">
        <v>350</v>
      </c>
      <c r="J3611" s="139" t="s">
        <v>351</v>
      </c>
      <c r="K3611" s="139" t="s">
        <v>612</v>
      </c>
      <c r="L3611" s="139" t="s">
        <v>298</v>
      </c>
      <c r="M3611" s="140" t="s">
        <v>8160</v>
      </c>
      <c r="N3611" s="141">
        <v>5.95</v>
      </c>
      <c r="O3611" s="142">
        <f t="shared" si="280"/>
        <v>205</v>
      </c>
      <c r="P3611" s="2">
        <v>205</v>
      </c>
      <c r="Q3611" s="2"/>
      <c r="R3611" s="143" t="e">
        <f t="shared" si="281"/>
        <v>#DIV/0!</v>
      </c>
      <c r="S3611" s="143">
        <f t="shared" si="282"/>
        <v>0</v>
      </c>
      <c r="T3611" s="144">
        <f>IF(P3611="nio",0,IF(P3611&gt;0,VLOOKUP(K3611,'3-Productie normen'!A:W,VLOOKUP(P3611,'3-Productie normen'!$B$37:$C$59,2,FALSE),FALSE)))/VLOOKUP(B3611,'2-Kosten per locatie'!$A$11:$C$31,3,FALSE)</f>
        <v>0</v>
      </c>
      <c r="U3611" s="144">
        <f t="shared" si="283"/>
        <v>0</v>
      </c>
      <c r="V3611" s="145" t="str">
        <f>VLOOKUP(K3611,'3-Productie normen'!A:AG,29,FALSE)</f>
        <v>L</v>
      </c>
      <c r="W3611" s="145"/>
      <c r="X3611" s="146"/>
      <c r="Y3611" s="147">
        <f t="shared" si="284"/>
        <v>1219.75</v>
      </c>
    </row>
    <row r="3612" spans="1:25" s="148" customFormat="1" ht="13.9" customHeight="1">
      <c r="A3612" s="137">
        <v>4466</v>
      </c>
      <c r="B3612" s="138" t="s">
        <v>4206</v>
      </c>
      <c r="C3612" s="138" t="s">
        <v>4568</v>
      </c>
      <c r="D3612" s="138"/>
      <c r="E3612" s="2"/>
      <c r="F3612" s="2" t="s">
        <v>284</v>
      </c>
      <c r="G3612" s="2" t="s">
        <v>4809</v>
      </c>
      <c r="H3612" s="2" t="s">
        <v>246</v>
      </c>
      <c r="I3612" s="139" t="s">
        <v>267</v>
      </c>
      <c r="J3612" s="139" t="s">
        <v>267</v>
      </c>
      <c r="K3612" s="139" t="s">
        <v>267</v>
      </c>
      <c r="L3612" s="139" t="s">
        <v>298</v>
      </c>
      <c r="M3612" s="140" t="s">
        <v>8160</v>
      </c>
      <c r="N3612" s="141">
        <v>5.91</v>
      </c>
      <c r="O3612" s="142">
        <f t="shared" si="280"/>
        <v>2</v>
      </c>
      <c r="P3612" s="2">
        <v>2</v>
      </c>
      <c r="Q3612" s="2"/>
      <c r="R3612" s="143" t="e">
        <f t="shared" si="281"/>
        <v>#DIV/0!</v>
      </c>
      <c r="S3612" s="143">
        <f t="shared" si="282"/>
        <v>0</v>
      </c>
      <c r="T3612" s="144">
        <f>IF(P3612="nio",0,IF(P3612&gt;0,VLOOKUP(K3612,'3-Productie normen'!A:W,VLOOKUP(P3612,'3-Productie normen'!$B$37:$C$59,2,FALSE),FALSE)))/VLOOKUP(B3612,'2-Kosten per locatie'!$A$11:$C$31,3,FALSE)</f>
        <v>0</v>
      </c>
      <c r="U3612" s="144">
        <f t="shared" si="283"/>
        <v>0</v>
      </c>
      <c r="V3612" s="145" t="str">
        <f>VLOOKUP(K3612,'3-Productie normen'!A:AG,29,FALSE)</f>
        <v>V</v>
      </c>
      <c r="W3612" s="145"/>
      <c r="X3612" s="146"/>
      <c r="Y3612" s="147">
        <f t="shared" si="284"/>
        <v>11.82</v>
      </c>
    </row>
    <row r="3613" spans="1:25" s="148" customFormat="1" ht="13.9" customHeight="1">
      <c r="A3613" s="137">
        <v>4467</v>
      </c>
      <c r="B3613" s="138" t="s">
        <v>4206</v>
      </c>
      <c r="C3613" s="138" t="s">
        <v>4568</v>
      </c>
      <c r="D3613" s="138"/>
      <c r="E3613" s="2"/>
      <c r="F3613" s="2" t="s">
        <v>284</v>
      </c>
      <c r="G3613" s="2" t="s">
        <v>4810</v>
      </c>
      <c r="H3613" s="2" t="s">
        <v>246</v>
      </c>
      <c r="I3613" s="139" t="s">
        <v>267</v>
      </c>
      <c r="J3613" s="139" t="s">
        <v>267</v>
      </c>
      <c r="K3613" s="139" t="s">
        <v>267</v>
      </c>
      <c r="L3613" s="139" t="s">
        <v>298</v>
      </c>
      <c r="M3613" s="140" t="s">
        <v>8160</v>
      </c>
      <c r="N3613" s="141">
        <v>145.59</v>
      </c>
      <c r="O3613" s="142">
        <f t="shared" si="280"/>
        <v>2</v>
      </c>
      <c r="P3613" s="2">
        <v>2</v>
      </c>
      <c r="Q3613" s="2"/>
      <c r="R3613" s="143" t="e">
        <f t="shared" si="281"/>
        <v>#DIV/0!</v>
      </c>
      <c r="S3613" s="143">
        <f t="shared" si="282"/>
        <v>0</v>
      </c>
      <c r="T3613" s="144">
        <f>IF(P3613="nio",0,IF(P3613&gt;0,VLOOKUP(K3613,'3-Productie normen'!A:W,VLOOKUP(P3613,'3-Productie normen'!$B$37:$C$59,2,FALSE),FALSE)))/VLOOKUP(B3613,'2-Kosten per locatie'!$A$11:$C$31,3,FALSE)</f>
        <v>0</v>
      </c>
      <c r="U3613" s="144">
        <f t="shared" si="283"/>
        <v>0</v>
      </c>
      <c r="V3613" s="145" t="str">
        <f>VLOOKUP(K3613,'3-Productie normen'!A:AG,29,FALSE)</f>
        <v>V</v>
      </c>
      <c r="W3613" s="145"/>
      <c r="X3613" s="146"/>
      <c r="Y3613" s="147">
        <f t="shared" si="284"/>
        <v>291.18</v>
      </c>
    </row>
    <row r="3614" spans="1:25" s="148" customFormat="1" ht="13.9" customHeight="1">
      <c r="A3614" s="137">
        <v>4468</v>
      </c>
      <c r="B3614" s="138" t="s">
        <v>4206</v>
      </c>
      <c r="C3614" s="138" t="s">
        <v>4568</v>
      </c>
      <c r="D3614" s="138"/>
      <c r="E3614" s="2"/>
      <c r="F3614" s="2" t="s">
        <v>284</v>
      </c>
      <c r="G3614" s="2" t="s">
        <v>4811</v>
      </c>
      <c r="H3614" s="2" t="s">
        <v>246</v>
      </c>
      <c r="I3614" s="139" t="s">
        <v>350</v>
      </c>
      <c r="J3614" s="139" t="s">
        <v>351</v>
      </c>
      <c r="K3614" s="139" t="s">
        <v>612</v>
      </c>
      <c r="L3614" s="139" t="s">
        <v>298</v>
      </c>
      <c r="M3614" s="140" t="s">
        <v>8160</v>
      </c>
      <c r="N3614" s="141">
        <v>34.69</v>
      </c>
      <c r="O3614" s="142">
        <f t="shared" si="280"/>
        <v>205</v>
      </c>
      <c r="P3614" s="2">
        <v>205</v>
      </c>
      <c r="Q3614" s="2"/>
      <c r="R3614" s="143" t="e">
        <f t="shared" si="281"/>
        <v>#DIV/0!</v>
      </c>
      <c r="S3614" s="143">
        <f t="shared" si="282"/>
        <v>0</v>
      </c>
      <c r="T3614" s="144">
        <f>IF(P3614="nio",0,IF(P3614&gt;0,VLOOKUP(K3614,'3-Productie normen'!A:W,VLOOKUP(P3614,'3-Productie normen'!$B$37:$C$59,2,FALSE),FALSE)))/VLOOKUP(B3614,'2-Kosten per locatie'!$A$11:$C$31,3,FALSE)</f>
        <v>0</v>
      </c>
      <c r="U3614" s="144">
        <f t="shared" si="283"/>
        <v>0</v>
      </c>
      <c r="V3614" s="145" t="str">
        <f>VLOOKUP(K3614,'3-Productie normen'!A:AG,29,FALSE)</f>
        <v>L</v>
      </c>
      <c r="W3614" s="145"/>
      <c r="X3614" s="146"/>
      <c r="Y3614" s="147">
        <f t="shared" si="284"/>
        <v>7111.45</v>
      </c>
    </row>
    <row r="3615" spans="1:25" s="148" customFormat="1" ht="13.9" customHeight="1">
      <c r="A3615" s="137">
        <v>4469</v>
      </c>
      <c r="B3615" s="138" t="s">
        <v>4206</v>
      </c>
      <c r="C3615" s="138" t="s">
        <v>4568</v>
      </c>
      <c r="D3615" s="138"/>
      <c r="E3615" s="2"/>
      <c r="F3615" s="2" t="s">
        <v>284</v>
      </c>
      <c r="G3615" s="2" t="s">
        <v>4812</v>
      </c>
      <c r="H3615" s="2" t="s">
        <v>246</v>
      </c>
      <c r="I3615" s="139" t="s">
        <v>277</v>
      </c>
      <c r="J3615" s="139" t="s">
        <v>277</v>
      </c>
      <c r="K3615" s="139" t="s">
        <v>478</v>
      </c>
      <c r="L3615" s="139" t="s">
        <v>298</v>
      </c>
      <c r="M3615" s="140" t="s">
        <v>8160</v>
      </c>
      <c r="N3615" s="141">
        <v>47.1</v>
      </c>
      <c r="O3615" s="142">
        <f t="shared" si="280"/>
        <v>205</v>
      </c>
      <c r="P3615" s="2">
        <v>205</v>
      </c>
      <c r="Q3615" s="2"/>
      <c r="R3615" s="143" t="e">
        <f t="shared" si="281"/>
        <v>#DIV/0!</v>
      </c>
      <c r="S3615" s="143">
        <f t="shared" si="282"/>
        <v>0</v>
      </c>
      <c r="T3615" s="144">
        <f>IF(P3615="nio",0,IF(P3615&gt;0,VLOOKUP(K3615,'3-Productie normen'!A:W,VLOOKUP(P3615,'3-Productie normen'!$B$37:$C$59,2,FALSE),FALSE)))/VLOOKUP(B3615,'2-Kosten per locatie'!$A$11:$C$31,3,FALSE)</f>
        <v>0</v>
      </c>
      <c r="U3615" s="144">
        <f t="shared" si="283"/>
        <v>0</v>
      </c>
      <c r="V3615" s="145" t="str">
        <f>VLOOKUP(K3615,'3-Productie normen'!A:AG,29,FALSE)</f>
        <v>B</v>
      </c>
      <c r="W3615" s="145"/>
      <c r="X3615" s="146"/>
      <c r="Y3615" s="147">
        <f t="shared" si="284"/>
        <v>9655.5</v>
      </c>
    </row>
    <row r="3616" spans="1:25" s="148" customFormat="1" ht="13.9" customHeight="1">
      <c r="A3616" s="137">
        <v>4470</v>
      </c>
      <c r="B3616" s="138" t="s">
        <v>4206</v>
      </c>
      <c r="C3616" s="138" t="s">
        <v>4568</v>
      </c>
      <c r="D3616" s="138"/>
      <c r="E3616" s="2"/>
      <c r="F3616" s="2" t="s">
        <v>284</v>
      </c>
      <c r="G3616" s="2" t="s">
        <v>4813</v>
      </c>
      <c r="H3616" s="2" t="s">
        <v>246</v>
      </c>
      <c r="I3616" s="139" t="s">
        <v>350</v>
      </c>
      <c r="J3616" s="139" t="s">
        <v>351</v>
      </c>
      <c r="K3616" s="139" t="s">
        <v>612</v>
      </c>
      <c r="L3616" s="139" t="s">
        <v>298</v>
      </c>
      <c r="M3616" s="140" t="s">
        <v>8160</v>
      </c>
      <c r="N3616" s="141">
        <v>12.16</v>
      </c>
      <c r="O3616" s="142">
        <f t="shared" si="280"/>
        <v>205</v>
      </c>
      <c r="P3616" s="2">
        <v>205</v>
      </c>
      <c r="Q3616" s="2"/>
      <c r="R3616" s="143" t="e">
        <f t="shared" si="281"/>
        <v>#DIV/0!</v>
      </c>
      <c r="S3616" s="143">
        <f t="shared" si="282"/>
        <v>0</v>
      </c>
      <c r="T3616" s="144">
        <f>IF(P3616="nio",0,IF(P3616&gt;0,VLOOKUP(K3616,'3-Productie normen'!A:W,VLOOKUP(P3616,'3-Productie normen'!$B$37:$C$59,2,FALSE),FALSE)))/VLOOKUP(B3616,'2-Kosten per locatie'!$A$11:$C$31,3,FALSE)</f>
        <v>0</v>
      </c>
      <c r="U3616" s="144">
        <f t="shared" si="283"/>
        <v>0</v>
      </c>
      <c r="V3616" s="145" t="str">
        <f>VLOOKUP(K3616,'3-Productie normen'!A:AG,29,FALSE)</f>
        <v>L</v>
      </c>
      <c r="W3616" s="145"/>
      <c r="X3616" s="146"/>
      <c r="Y3616" s="147">
        <f t="shared" si="284"/>
        <v>2492.8000000000002</v>
      </c>
    </row>
    <row r="3617" spans="1:25" s="148" customFormat="1" ht="13.9" customHeight="1">
      <c r="A3617" s="137">
        <v>4471</v>
      </c>
      <c r="B3617" s="138" t="s">
        <v>4206</v>
      </c>
      <c r="C3617" s="138" t="s">
        <v>4568</v>
      </c>
      <c r="D3617" s="138"/>
      <c r="E3617" s="2"/>
      <c r="F3617" s="2" t="s">
        <v>284</v>
      </c>
      <c r="G3617" s="2" t="s">
        <v>4814</v>
      </c>
      <c r="H3617" s="2" t="s">
        <v>246</v>
      </c>
      <c r="I3617" s="139" t="s">
        <v>277</v>
      </c>
      <c r="J3617" s="139" t="s">
        <v>337</v>
      </c>
      <c r="K3617" s="139" t="s">
        <v>478</v>
      </c>
      <c r="L3617" s="139" t="s">
        <v>298</v>
      </c>
      <c r="M3617" s="140" t="s">
        <v>8160</v>
      </c>
      <c r="N3617" s="141">
        <v>16.05</v>
      </c>
      <c r="O3617" s="142">
        <f t="shared" si="280"/>
        <v>205</v>
      </c>
      <c r="P3617" s="2">
        <v>205</v>
      </c>
      <c r="Q3617" s="2"/>
      <c r="R3617" s="143" t="e">
        <f t="shared" si="281"/>
        <v>#DIV/0!</v>
      </c>
      <c r="S3617" s="143">
        <f t="shared" si="282"/>
        <v>0</v>
      </c>
      <c r="T3617" s="144">
        <f>IF(P3617="nio",0,IF(P3617&gt;0,VLOOKUP(K3617,'3-Productie normen'!A:W,VLOOKUP(P3617,'3-Productie normen'!$B$37:$C$59,2,FALSE),FALSE)))/VLOOKUP(B3617,'2-Kosten per locatie'!$A$11:$C$31,3,FALSE)</f>
        <v>0</v>
      </c>
      <c r="U3617" s="144">
        <f t="shared" si="283"/>
        <v>0</v>
      </c>
      <c r="V3617" s="145" t="str">
        <f>VLOOKUP(K3617,'3-Productie normen'!A:AG,29,FALSE)</f>
        <v>B</v>
      </c>
      <c r="W3617" s="145"/>
      <c r="X3617" s="146"/>
      <c r="Y3617" s="147">
        <f t="shared" si="284"/>
        <v>3290.25</v>
      </c>
    </row>
    <row r="3618" spans="1:25" s="148" customFormat="1" ht="13.9" customHeight="1">
      <c r="A3618" s="137">
        <v>4472</v>
      </c>
      <c r="B3618" s="138" t="s">
        <v>4206</v>
      </c>
      <c r="C3618" s="138" t="s">
        <v>4568</v>
      </c>
      <c r="D3618" s="138"/>
      <c r="E3618" s="2"/>
      <c r="F3618" s="2" t="s">
        <v>284</v>
      </c>
      <c r="G3618" s="2" t="s">
        <v>4815</v>
      </c>
      <c r="H3618" s="2" t="s">
        <v>246</v>
      </c>
      <c r="I3618" s="139" t="s">
        <v>272</v>
      </c>
      <c r="J3618" s="139" t="s">
        <v>2464</v>
      </c>
      <c r="K3618" s="139" t="s">
        <v>478</v>
      </c>
      <c r="L3618" s="139" t="s">
        <v>298</v>
      </c>
      <c r="M3618" s="140" t="s">
        <v>8160</v>
      </c>
      <c r="N3618" s="141">
        <v>264.14999999999998</v>
      </c>
      <c r="O3618" s="142">
        <f t="shared" si="280"/>
        <v>205</v>
      </c>
      <c r="P3618" s="2">
        <v>205</v>
      </c>
      <c r="Q3618" s="2"/>
      <c r="R3618" s="143" t="e">
        <f t="shared" si="281"/>
        <v>#DIV/0!</v>
      </c>
      <c r="S3618" s="143">
        <f t="shared" si="282"/>
        <v>0</v>
      </c>
      <c r="T3618" s="144">
        <f>IF(P3618="nio",0,IF(P3618&gt;0,VLOOKUP(K3618,'3-Productie normen'!A:W,VLOOKUP(P3618,'3-Productie normen'!$B$37:$C$59,2,FALSE),FALSE)))/VLOOKUP(B3618,'2-Kosten per locatie'!$A$11:$C$31,3,FALSE)</f>
        <v>0</v>
      </c>
      <c r="U3618" s="144">
        <f t="shared" si="283"/>
        <v>0</v>
      </c>
      <c r="V3618" s="145" t="str">
        <f>VLOOKUP(K3618,'3-Productie normen'!A:AG,29,FALSE)</f>
        <v>B</v>
      </c>
      <c r="W3618" s="145"/>
      <c r="X3618" s="146"/>
      <c r="Y3618" s="147">
        <f t="shared" si="284"/>
        <v>54150.749999999993</v>
      </c>
    </row>
    <row r="3619" spans="1:25" s="148" customFormat="1" ht="13.9" customHeight="1">
      <c r="A3619" s="137">
        <v>4473</v>
      </c>
      <c r="B3619" s="138" t="s">
        <v>4206</v>
      </c>
      <c r="C3619" s="138" t="s">
        <v>4568</v>
      </c>
      <c r="D3619" s="138"/>
      <c r="E3619" s="2"/>
      <c r="F3619" s="2" t="s">
        <v>284</v>
      </c>
      <c r="G3619" s="2" t="s">
        <v>4816</v>
      </c>
      <c r="H3619" s="2" t="s">
        <v>246</v>
      </c>
      <c r="I3619" s="139" t="s">
        <v>272</v>
      </c>
      <c r="J3619" s="139" t="s">
        <v>354</v>
      </c>
      <c r="K3619" s="139" t="s">
        <v>304</v>
      </c>
      <c r="L3619" s="139" t="s">
        <v>298</v>
      </c>
      <c r="M3619" s="140" t="s">
        <v>8160</v>
      </c>
      <c r="N3619" s="141">
        <v>11.33</v>
      </c>
      <c r="O3619" s="142">
        <f t="shared" si="280"/>
        <v>205</v>
      </c>
      <c r="P3619" s="2">
        <v>205</v>
      </c>
      <c r="Q3619" s="2"/>
      <c r="R3619" s="143" t="e">
        <f t="shared" si="281"/>
        <v>#DIV/0!</v>
      </c>
      <c r="S3619" s="143">
        <f t="shared" si="282"/>
        <v>0</v>
      </c>
      <c r="T3619" s="144">
        <f>IF(P3619="nio",0,IF(P3619&gt;0,VLOOKUP(K3619,'3-Productie normen'!A:W,VLOOKUP(P3619,'3-Productie normen'!$B$37:$C$59,2,FALSE),FALSE)))/VLOOKUP(B3619,'2-Kosten per locatie'!$A$11:$C$31,3,FALSE)</f>
        <v>0</v>
      </c>
      <c r="U3619" s="144">
        <f t="shared" si="283"/>
        <v>0</v>
      </c>
      <c r="V3619" s="145" t="str">
        <f>VLOOKUP(K3619,'3-Productie normen'!A:AG,29,FALSE)</f>
        <v>V</v>
      </c>
      <c r="W3619" s="145"/>
      <c r="X3619" s="146"/>
      <c r="Y3619" s="147">
        <f t="shared" si="284"/>
        <v>2322.65</v>
      </c>
    </row>
    <row r="3620" spans="1:25" s="148" customFormat="1" ht="13.9" customHeight="1">
      <c r="A3620" s="137">
        <v>4474</v>
      </c>
      <c r="B3620" s="138" t="s">
        <v>4206</v>
      </c>
      <c r="C3620" s="138" t="s">
        <v>4568</v>
      </c>
      <c r="D3620" s="138"/>
      <c r="E3620" s="2"/>
      <c r="F3620" s="2" t="s">
        <v>284</v>
      </c>
      <c r="G3620" s="2" t="s">
        <v>4817</v>
      </c>
      <c r="H3620" s="2" t="s">
        <v>246</v>
      </c>
      <c r="I3620" s="139" t="s">
        <v>267</v>
      </c>
      <c r="J3620" s="139" t="s">
        <v>267</v>
      </c>
      <c r="K3620" s="139" t="s">
        <v>267</v>
      </c>
      <c r="L3620" s="139" t="s">
        <v>298</v>
      </c>
      <c r="M3620" s="140" t="s">
        <v>8160</v>
      </c>
      <c r="N3620" s="141">
        <v>22.12</v>
      </c>
      <c r="O3620" s="142">
        <f t="shared" si="280"/>
        <v>2</v>
      </c>
      <c r="P3620" s="2">
        <v>2</v>
      </c>
      <c r="Q3620" s="2"/>
      <c r="R3620" s="143" t="e">
        <f t="shared" si="281"/>
        <v>#DIV/0!</v>
      </c>
      <c r="S3620" s="143">
        <f t="shared" si="282"/>
        <v>0</v>
      </c>
      <c r="T3620" s="144">
        <f>IF(P3620="nio",0,IF(P3620&gt;0,VLOOKUP(K3620,'3-Productie normen'!A:W,VLOOKUP(P3620,'3-Productie normen'!$B$37:$C$59,2,FALSE),FALSE)))/VLOOKUP(B3620,'2-Kosten per locatie'!$A$11:$C$31,3,FALSE)</f>
        <v>0</v>
      </c>
      <c r="U3620" s="144">
        <f t="shared" si="283"/>
        <v>0</v>
      </c>
      <c r="V3620" s="145" t="str">
        <f>VLOOKUP(K3620,'3-Productie normen'!A:AG,29,FALSE)</f>
        <v>V</v>
      </c>
      <c r="W3620" s="145"/>
      <c r="X3620" s="146"/>
      <c r="Y3620" s="147">
        <f t="shared" si="284"/>
        <v>44.24</v>
      </c>
    </row>
    <row r="3621" spans="1:25" s="148" customFormat="1" ht="13.9" customHeight="1">
      <c r="A3621" s="137">
        <v>4475</v>
      </c>
      <c r="B3621" s="138" t="s">
        <v>4206</v>
      </c>
      <c r="C3621" s="138" t="s">
        <v>4568</v>
      </c>
      <c r="D3621" s="138"/>
      <c r="E3621" s="2"/>
      <c r="F3621" s="2" t="s">
        <v>284</v>
      </c>
      <c r="G3621" s="2" t="s">
        <v>4818</v>
      </c>
      <c r="H3621" s="2" t="s">
        <v>246</v>
      </c>
      <c r="I3621" s="139" t="s">
        <v>277</v>
      </c>
      <c r="J3621" s="139" t="s">
        <v>277</v>
      </c>
      <c r="K3621" s="139" t="s">
        <v>478</v>
      </c>
      <c r="L3621" s="139" t="s">
        <v>298</v>
      </c>
      <c r="M3621" s="140" t="s">
        <v>8160</v>
      </c>
      <c r="N3621" s="141">
        <v>122.04</v>
      </c>
      <c r="O3621" s="142">
        <f t="shared" si="280"/>
        <v>205</v>
      </c>
      <c r="P3621" s="2">
        <v>205</v>
      </c>
      <c r="Q3621" s="2"/>
      <c r="R3621" s="143" t="e">
        <f t="shared" si="281"/>
        <v>#DIV/0!</v>
      </c>
      <c r="S3621" s="143">
        <f t="shared" si="282"/>
        <v>0</v>
      </c>
      <c r="T3621" s="144">
        <f>IF(P3621="nio",0,IF(P3621&gt;0,VLOOKUP(K3621,'3-Productie normen'!A:W,VLOOKUP(P3621,'3-Productie normen'!$B$37:$C$59,2,FALSE),FALSE)))/VLOOKUP(B3621,'2-Kosten per locatie'!$A$11:$C$31,3,FALSE)</f>
        <v>0</v>
      </c>
      <c r="U3621" s="144">
        <f t="shared" si="283"/>
        <v>0</v>
      </c>
      <c r="V3621" s="145" t="str">
        <f>VLOOKUP(K3621,'3-Productie normen'!A:AG,29,FALSE)</f>
        <v>B</v>
      </c>
      <c r="W3621" s="145"/>
      <c r="X3621" s="146"/>
      <c r="Y3621" s="147">
        <f t="shared" si="284"/>
        <v>25018.2</v>
      </c>
    </row>
    <row r="3622" spans="1:25" s="148" customFormat="1" ht="13.9" customHeight="1">
      <c r="A3622" s="137">
        <v>4476</v>
      </c>
      <c r="B3622" s="138" t="s">
        <v>4206</v>
      </c>
      <c r="C3622" s="138" t="s">
        <v>4568</v>
      </c>
      <c r="D3622" s="138"/>
      <c r="E3622" s="2"/>
      <c r="F3622" s="2" t="s">
        <v>284</v>
      </c>
      <c r="G3622" s="2" t="s">
        <v>4819</v>
      </c>
      <c r="H3622" s="2" t="s">
        <v>246</v>
      </c>
      <c r="I3622" s="139" t="s">
        <v>350</v>
      </c>
      <c r="J3622" s="139" t="s">
        <v>1346</v>
      </c>
      <c r="K3622" s="139" t="s">
        <v>619</v>
      </c>
      <c r="L3622" s="139" t="s">
        <v>298</v>
      </c>
      <c r="M3622" s="140" t="s">
        <v>8160</v>
      </c>
      <c r="N3622" s="141">
        <v>3.46</v>
      </c>
      <c r="O3622" s="142">
        <f t="shared" si="280"/>
        <v>205</v>
      </c>
      <c r="P3622" s="2">
        <v>205</v>
      </c>
      <c r="Q3622" s="2"/>
      <c r="R3622" s="143" t="e">
        <f t="shared" si="281"/>
        <v>#DIV/0!</v>
      </c>
      <c r="S3622" s="143">
        <f t="shared" si="282"/>
        <v>0</v>
      </c>
      <c r="T3622" s="144">
        <f>IF(P3622="nio",0,IF(P3622&gt;0,VLOOKUP(K3622,'3-Productie normen'!A:W,VLOOKUP(P3622,'3-Productie normen'!$B$37:$C$59,2,FALSE),FALSE)))/VLOOKUP(B3622,'2-Kosten per locatie'!$A$11:$C$31,3,FALSE)</f>
        <v>0</v>
      </c>
      <c r="U3622" s="144">
        <f t="shared" si="283"/>
        <v>0</v>
      </c>
      <c r="V3622" s="145" t="str">
        <f>VLOOKUP(K3622,'3-Productie normen'!A:AG,29,FALSE)</f>
        <v>L</v>
      </c>
      <c r="W3622" s="145"/>
      <c r="X3622" s="146"/>
      <c r="Y3622" s="147">
        <f t="shared" si="284"/>
        <v>709.3</v>
      </c>
    </row>
    <row r="3623" spans="1:25" s="148" customFormat="1" ht="13.9" customHeight="1">
      <c r="A3623" s="137">
        <v>4477</v>
      </c>
      <c r="B3623" s="138" t="s">
        <v>4206</v>
      </c>
      <c r="C3623" s="138" t="s">
        <v>4568</v>
      </c>
      <c r="D3623" s="138"/>
      <c r="E3623" s="2"/>
      <c r="F3623" s="2" t="s">
        <v>284</v>
      </c>
      <c r="G3623" s="2" t="s">
        <v>4820</v>
      </c>
      <c r="H3623" s="2" t="s">
        <v>246</v>
      </c>
      <c r="I3623" s="139" t="s">
        <v>277</v>
      </c>
      <c r="J3623" s="139" t="s">
        <v>277</v>
      </c>
      <c r="K3623" s="139" t="s">
        <v>478</v>
      </c>
      <c r="L3623" s="139" t="s">
        <v>298</v>
      </c>
      <c r="M3623" s="140" t="s">
        <v>8160</v>
      </c>
      <c r="N3623" s="141">
        <v>3.96</v>
      </c>
      <c r="O3623" s="142">
        <f t="shared" si="280"/>
        <v>205</v>
      </c>
      <c r="P3623" s="2">
        <v>205</v>
      </c>
      <c r="Q3623" s="2"/>
      <c r="R3623" s="143" t="e">
        <f t="shared" si="281"/>
        <v>#DIV/0!</v>
      </c>
      <c r="S3623" s="143">
        <f t="shared" si="282"/>
        <v>0</v>
      </c>
      <c r="T3623" s="144">
        <f>IF(P3623="nio",0,IF(P3623&gt;0,VLOOKUP(K3623,'3-Productie normen'!A:W,VLOOKUP(P3623,'3-Productie normen'!$B$37:$C$59,2,FALSE),FALSE)))/VLOOKUP(B3623,'2-Kosten per locatie'!$A$11:$C$31,3,FALSE)</f>
        <v>0</v>
      </c>
      <c r="U3623" s="144">
        <f t="shared" si="283"/>
        <v>0</v>
      </c>
      <c r="V3623" s="145" t="str">
        <f>VLOOKUP(K3623,'3-Productie normen'!A:AG,29,FALSE)</f>
        <v>B</v>
      </c>
      <c r="W3623" s="145"/>
      <c r="X3623" s="146"/>
      <c r="Y3623" s="147">
        <f t="shared" si="284"/>
        <v>811.8</v>
      </c>
    </row>
    <row r="3624" spans="1:25" s="148" customFormat="1" ht="13.9" customHeight="1">
      <c r="A3624" s="137">
        <v>4478</v>
      </c>
      <c r="B3624" s="138" t="s">
        <v>4206</v>
      </c>
      <c r="C3624" s="138" t="s">
        <v>4568</v>
      </c>
      <c r="D3624" s="138"/>
      <c r="E3624" s="2"/>
      <c r="F3624" s="2" t="s">
        <v>284</v>
      </c>
      <c r="G3624" s="2" t="s">
        <v>4821</v>
      </c>
      <c r="H3624" s="2" t="s">
        <v>246</v>
      </c>
      <c r="I3624" s="139" t="s">
        <v>267</v>
      </c>
      <c r="J3624" s="139" t="s">
        <v>267</v>
      </c>
      <c r="K3624" s="139" t="s">
        <v>267</v>
      </c>
      <c r="L3624" s="139" t="s">
        <v>298</v>
      </c>
      <c r="M3624" s="140" t="s">
        <v>8160</v>
      </c>
      <c r="N3624" s="141">
        <v>7.82</v>
      </c>
      <c r="O3624" s="142">
        <f t="shared" si="280"/>
        <v>2</v>
      </c>
      <c r="P3624" s="2">
        <v>2</v>
      </c>
      <c r="Q3624" s="2"/>
      <c r="R3624" s="143" t="e">
        <f t="shared" si="281"/>
        <v>#DIV/0!</v>
      </c>
      <c r="S3624" s="143">
        <f t="shared" si="282"/>
        <v>0</v>
      </c>
      <c r="T3624" s="144">
        <f>IF(P3624="nio",0,IF(P3624&gt;0,VLOOKUP(K3624,'3-Productie normen'!A:W,VLOOKUP(P3624,'3-Productie normen'!$B$37:$C$59,2,FALSE),FALSE)))/VLOOKUP(B3624,'2-Kosten per locatie'!$A$11:$C$31,3,FALSE)</f>
        <v>0</v>
      </c>
      <c r="U3624" s="144">
        <f t="shared" si="283"/>
        <v>0</v>
      </c>
      <c r="V3624" s="145" t="str">
        <f>VLOOKUP(K3624,'3-Productie normen'!A:AG,29,FALSE)</f>
        <v>V</v>
      </c>
      <c r="W3624" s="145"/>
      <c r="X3624" s="146"/>
      <c r="Y3624" s="147">
        <f t="shared" si="284"/>
        <v>15.64</v>
      </c>
    </row>
    <row r="3625" spans="1:25" s="148" customFormat="1" ht="13.9" customHeight="1">
      <c r="A3625" s="137">
        <v>4479</v>
      </c>
      <c r="B3625" s="138" t="s">
        <v>4206</v>
      </c>
      <c r="C3625" s="138" t="s">
        <v>4568</v>
      </c>
      <c r="D3625" s="138"/>
      <c r="E3625" s="2"/>
      <c r="F3625" s="2" t="s">
        <v>284</v>
      </c>
      <c r="G3625" s="2" t="s">
        <v>4822</v>
      </c>
      <c r="H3625" s="2" t="s">
        <v>246</v>
      </c>
      <c r="I3625" s="139" t="s">
        <v>267</v>
      </c>
      <c r="J3625" s="139" t="s">
        <v>267</v>
      </c>
      <c r="K3625" s="139" t="s">
        <v>267</v>
      </c>
      <c r="L3625" s="139" t="s">
        <v>298</v>
      </c>
      <c r="M3625" s="140" t="s">
        <v>8160</v>
      </c>
      <c r="N3625" s="141">
        <v>3.31</v>
      </c>
      <c r="O3625" s="142">
        <f t="shared" si="280"/>
        <v>2</v>
      </c>
      <c r="P3625" s="2">
        <v>2</v>
      </c>
      <c r="Q3625" s="2"/>
      <c r="R3625" s="143" t="e">
        <f t="shared" si="281"/>
        <v>#DIV/0!</v>
      </c>
      <c r="S3625" s="143">
        <f t="shared" si="282"/>
        <v>0</v>
      </c>
      <c r="T3625" s="144">
        <f>IF(P3625="nio",0,IF(P3625&gt;0,VLOOKUP(K3625,'3-Productie normen'!A:W,VLOOKUP(P3625,'3-Productie normen'!$B$37:$C$59,2,FALSE),FALSE)))/VLOOKUP(B3625,'2-Kosten per locatie'!$A$11:$C$31,3,FALSE)</f>
        <v>0</v>
      </c>
      <c r="U3625" s="144">
        <f t="shared" si="283"/>
        <v>0</v>
      </c>
      <c r="V3625" s="145" t="str">
        <f>VLOOKUP(K3625,'3-Productie normen'!A:AG,29,FALSE)</f>
        <v>V</v>
      </c>
      <c r="W3625" s="145"/>
      <c r="X3625" s="146"/>
      <c r="Y3625" s="147">
        <f t="shared" si="284"/>
        <v>6.62</v>
      </c>
    </row>
    <row r="3626" spans="1:25" s="148" customFormat="1" ht="13.9" customHeight="1">
      <c r="A3626" s="137">
        <v>4480</v>
      </c>
      <c r="B3626" s="138" t="s">
        <v>4206</v>
      </c>
      <c r="C3626" s="138" t="s">
        <v>4568</v>
      </c>
      <c r="D3626" s="138"/>
      <c r="E3626" s="2"/>
      <c r="F3626" s="2" t="s">
        <v>284</v>
      </c>
      <c r="G3626" s="2" t="s">
        <v>4823</v>
      </c>
      <c r="H3626" s="2" t="s">
        <v>246</v>
      </c>
      <c r="I3626" s="139" t="s">
        <v>267</v>
      </c>
      <c r="J3626" s="139" t="s">
        <v>267</v>
      </c>
      <c r="K3626" s="139" t="s">
        <v>267</v>
      </c>
      <c r="L3626" s="139" t="s">
        <v>298</v>
      </c>
      <c r="M3626" s="140" t="s">
        <v>8160</v>
      </c>
      <c r="N3626" s="141">
        <v>98.48</v>
      </c>
      <c r="O3626" s="142">
        <f t="shared" si="280"/>
        <v>2</v>
      </c>
      <c r="P3626" s="2">
        <v>2</v>
      </c>
      <c r="Q3626" s="2"/>
      <c r="R3626" s="143" t="e">
        <f t="shared" si="281"/>
        <v>#DIV/0!</v>
      </c>
      <c r="S3626" s="143">
        <f t="shared" si="282"/>
        <v>0</v>
      </c>
      <c r="T3626" s="144">
        <f>IF(P3626="nio",0,IF(P3626&gt;0,VLOOKUP(K3626,'3-Productie normen'!A:W,VLOOKUP(P3626,'3-Productie normen'!$B$37:$C$59,2,FALSE),FALSE)))/VLOOKUP(B3626,'2-Kosten per locatie'!$A$11:$C$31,3,FALSE)</f>
        <v>0</v>
      </c>
      <c r="U3626" s="144">
        <f t="shared" si="283"/>
        <v>0</v>
      </c>
      <c r="V3626" s="145" t="str">
        <f>VLOOKUP(K3626,'3-Productie normen'!A:AG,29,FALSE)</f>
        <v>V</v>
      </c>
      <c r="W3626" s="145"/>
      <c r="X3626" s="146"/>
      <c r="Y3626" s="147">
        <f t="shared" si="284"/>
        <v>196.96</v>
      </c>
    </row>
    <row r="3627" spans="1:25" s="148" customFormat="1" ht="13.9" customHeight="1">
      <c r="A3627" s="137">
        <v>4481</v>
      </c>
      <c r="B3627" s="138" t="s">
        <v>4206</v>
      </c>
      <c r="C3627" s="138" t="s">
        <v>4568</v>
      </c>
      <c r="D3627" s="138"/>
      <c r="E3627" s="2"/>
      <c r="F3627" s="2" t="s">
        <v>284</v>
      </c>
      <c r="G3627" s="2" t="s">
        <v>4824</v>
      </c>
      <c r="H3627" s="2" t="s">
        <v>246</v>
      </c>
      <c r="I3627" s="139" t="s">
        <v>272</v>
      </c>
      <c r="J3627" s="139" t="s">
        <v>309</v>
      </c>
      <c r="K3627" s="139" t="s">
        <v>259</v>
      </c>
      <c r="L3627" s="139" t="s">
        <v>314</v>
      </c>
      <c r="M3627" s="140"/>
      <c r="N3627" s="141">
        <v>7.42</v>
      </c>
      <c r="O3627" s="142">
        <f t="shared" si="280"/>
        <v>0</v>
      </c>
      <c r="P3627" s="2" t="s">
        <v>477</v>
      </c>
      <c r="Q3627" s="2"/>
      <c r="R3627" s="143">
        <f t="shared" si="281"/>
        <v>0</v>
      </c>
      <c r="S3627" s="143">
        <f t="shared" si="282"/>
        <v>0</v>
      </c>
      <c r="T3627" s="144">
        <f>IF(P3627="nio",0,IF(P3627&gt;0,VLOOKUP(K3627,'3-Productie normen'!A:W,VLOOKUP(P3627,'3-Productie normen'!$B$37:$C$59,2,FALSE),FALSE)))/VLOOKUP(B3627,'2-Kosten per locatie'!$A$11:$C$31,3,FALSE)</f>
        <v>0</v>
      </c>
      <c r="U3627" s="144">
        <f t="shared" si="283"/>
        <v>0</v>
      </c>
      <c r="V3627" s="145">
        <f>VLOOKUP(K3627,'3-Productie normen'!A:AG,29,FALSE)</f>
        <v>0</v>
      </c>
      <c r="W3627" s="145"/>
      <c r="X3627" s="146"/>
      <c r="Y3627" s="147">
        <f t="shared" si="284"/>
        <v>0</v>
      </c>
    </row>
    <row r="3628" spans="1:25" s="148" customFormat="1" ht="13.9" customHeight="1">
      <c r="A3628" s="137">
        <v>4482</v>
      </c>
      <c r="B3628" s="138" t="s">
        <v>4206</v>
      </c>
      <c r="C3628" s="138" t="s">
        <v>4568</v>
      </c>
      <c r="D3628" s="138"/>
      <c r="E3628" s="2"/>
      <c r="F3628" s="2" t="s">
        <v>284</v>
      </c>
      <c r="G3628" s="2" t="s">
        <v>4825</v>
      </c>
      <c r="H3628" s="2" t="s">
        <v>246</v>
      </c>
      <c r="I3628" s="139" t="s">
        <v>272</v>
      </c>
      <c r="J3628" s="139" t="s">
        <v>309</v>
      </c>
      <c r="K3628" s="139" t="s">
        <v>259</v>
      </c>
      <c r="L3628" s="139" t="s">
        <v>314</v>
      </c>
      <c r="M3628" s="140"/>
      <c r="N3628" s="141">
        <v>10.9</v>
      </c>
      <c r="O3628" s="142">
        <f t="shared" si="280"/>
        <v>0</v>
      </c>
      <c r="P3628" s="2" t="s">
        <v>477</v>
      </c>
      <c r="Q3628" s="2"/>
      <c r="R3628" s="143">
        <f t="shared" si="281"/>
        <v>0</v>
      </c>
      <c r="S3628" s="143">
        <f t="shared" si="282"/>
        <v>0</v>
      </c>
      <c r="T3628" s="144">
        <f>IF(P3628="nio",0,IF(P3628&gt;0,VLOOKUP(K3628,'3-Productie normen'!A:W,VLOOKUP(P3628,'3-Productie normen'!$B$37:$C$59,2,FALSE),FALSE)))/VLOOKUP(B3628,'2-Kosten per locatie'!$A$11:$C$31,3,FALSE)</f>
        <v>0</v>
      </c>
      <c r="U3628" s="144">
        <f t="shared" si="283"/>
        <v>0</v>
      </c>
      <c r="V3628" s="145">
        <f>VLOOKUP(K3628,'3-Productie normen'!A:AG,29,FALSE)</f>
        <v>0</v>
      </c>
      <c r="W3628" s="145"/>
      <c r="X3628" s="146"/>
      <c r="Y3628" s="147">
        <f t="shared" si="284"/>
        <v>0</v>
      </c>
    </row>
    <row r="3629" spans="1:25" s="148" customFormat="1" ht="13.9" customHeight="1">
      <c r="A3629" s="137">
        <v>4483</v>
      </c>
      <c r="B3629" s="138" t="s">
        <v>4206</v>
      </c>
      <c r="C3629" s="138" t="s">
        <v>4568</v>
      </c>
      <c r="D3629" s="138"/>
      <c r="E3629" s="2"/>
      <c r="F3629" s="2" t="s">
        <v>284</v>
      </c>
      <c r="G3629" s="2" t="s">
        <v>4826</v>
      </c>
      <c r="H3629" s="2" t="s">
        <v>246</v>
      </c>
      <c r="I3629" s="139" t="s">
        <v>267</v>
      </c>
      <c r="J3629" s="139" t="s">
        <v>267</v>
      </c>
      <c r="K3629" s="139" t="s">
        <v>267</v>
      </c>
      <c r="L3629" s="139" t="s">
        <v>314</v>
      </c>
      <c r="M3629" s="140"/>
      <c r="N3629" s="141">
        <v>6.32</v>
      </c>
      <c r="O3629" s="142">
        <f t="shared" si="280"/>
        <v>2</v>
      </c>
      <c r="P3629" s="2">
        <v>2</v>
      </c>
      <c r="Q3629" s="2"/>
      <c r="R3629" s="143" t="e">
        <f t="shared" si="281"/>
        <v>#DIV/0!</v>
      </c>
      <c r="S3629" s="143">
        <f t="shared" si="282"/>
        <v>0</v>
      </c>
      <c r="T3629" s="144">
        <f>IF(P3629="nio",0,IF(P3629&gt;0,VLOOKUP(K3629,'3-Productie normen'!A:W,VLOOKUP(P3629,'3-Productie normen'!$B$37:$C$59,2,FALSE),FALSE)))/VLOOKUP(B3629,'2-Kosten per locatie'!$A$11:$C$31,3,FALSE)</f>
        <v>0</v>
      </c>
      <c r="U3629" s="144">
        <f t="shared" si="283"/>
        <v>0</v>
      </c>
      <c r="V3629" s="145" t="str">
        <f>VLOOKUP(K3629,'3-Productie normen'!A:AG,29,FALSE)</f>
        <v>V</v>
      </c>
      <c r="W3629" s="145"/>
      <c r="X3629" s="146"/>
      <c r="Y3629" s="147">
        <f t="shared" si="284"/>
        <v>12.64</v>
      </c>
    </row>
    <row r="3630" spans="1:25" s="148" customFormat="1" ht="13.9" customHeight="1">
      <c r="A3630" s="137">
        <v>4484</v>
      </c>
      <c r="B3630" s="138" t="s">
        <v>4206</v>
      </c>
      <c r="C3630" s="138" t="s">
        <v>4568</v>
      </c>
      <c r="D3630" s="138"/>
      <c r="E3630" s="2"/>
      <c r="F3630" s="2" t="s">
        <v>284</v>
      </c>
      <c r="G3630" s="2" t="s">
        <v>4827</v>
      </c>
      <c r="H3630" s="2" t="s">
        <v>246</v>
      </c>
      <c r="I3630" s="139" t="s">
        <v>267</v>
      </c>
      <c r="J3630" s="139" t="s">
        <v>267</v>
      </c>
      <c r="K3630" s="139" t="s">
        <v>267</v>
      </c>
      <c r="L3630" s="139" t="s">
        <v>4828</v>
      </c>
      <c r="M3630" s="140"/>
      <c r="N3630" s="141">
        <v>3.26</v>
      </c>
      <c r="O3630" s="142">
        <f t="shared" si="280"/>
        <v>2</v>
      </c>
      <c r="P3630" s="2">
        <v>2</v>
      </c>
      <c r="Q3630" s="2"/>
      <c r="R3630" s="143" t="e">
        <f t="shared" si="281"/>
        <v>#DIV/0!</v>
      </c>
      <c r="S3630" s="143">
        <f t="shared" si="282"/>
        <v>0</v>
      </c>
      <c r="T3630" s="144">
        <f>IF(P3630="nio",0,IF(P3630&gt;0,VLOOKUP(K3630,'3-Productie normen'!A:W,VLOOKUP(P3630,'3-Productie normen'!$B$37:$C$59,2,FALSE),FALSE)))/VLOOKUP(B3630,'2-Kosten per locatie'!$A$11:$C$31,3,FALSE)</f>
        <v>0</v>
      </c>
      <c r="U3630" s="144">
        <f t="shared" si="283"/>
        <v>0</v>
      </c>
      <c r="V3630" s="145" t="str">
        <f>VLOOKUP(K3630,'3-Productie normen'!A:AG,29,FALSE)</f>
        <v>V</v>
      </c>
      <c r="W3630" s="145"/>
      <c r="X3630" s="146"/>
      <c r="Y3630" s="147">
        <f t="shared" si="284"/>
        <v>6.52</v>
      </c>
    </row>
    <row r="3631" spans="1:25" s="148" customFormat="1" ht="13.9" customHeight="1">
      <c r="A3631" s="137">
        <v>4485</v>
      </c>
      <c r="B3631" s="138" t="s">
        <v>4206</v>
      </c>
      <c r="C3631" s="138" t="s">
        <v>4568</v>
      </c>
      <c r="D3631" s="138"/>
      <c r="E3631" s="2"/>
      <c r="F3631" s="2" t="s">
        <v>284</v>
      </c>
      <c r="G3631" s="2" t="s">
        <v>4829</v>
      </c>
      <c r="H3631" s="2" t="s">
        <v>246</v>
      </c>
      <c r="I3631" s="139" t="s">
        <v>267</v>
      </c>
      <c r="J3631" s="139" t="s">
        <v>267</v>
      </c>
      <c r="K3631" s="139" t="s">
        <v>267</v>
      </c>
      <c r="L3631" s="139" t="s">
        <v>4830</v>
      </c>
      <c r="M3631" s="140"/>
      <c r="N3631" s="141">
        <v>82.62</v>
      </c>
      <c r="O3631" s="142">
        <f t="shared" si="280"/>
        <v>2</v>
      </c>
      <c r="P3631" s="2">
        <v>2</v>
      </c>
      <c r="Q3631" s="2"/>
      <c r="R3631" s="143" t="e">
        <f t="shared" si="281"/>
        <v>#DIV/0!</v>
      </c>
      <c r="S3631" s="143">
        <f t="shared" si="282"/>
        <v>0</v>
      </c>
      <c r="T3631" s="144">
        <f>IF(P3631="nio",0,IF(P3631&gt;0,VLOOKUP(K3631,'3-Productie normen'!A:W,VLOOKUP(P3631,'3-Productie normen'!$B$37:$C$59,2,FALSE),FALSE)))/VLOOKUP(B3631,'2-Kosten per locatie'!$A$11:$C$31,3,FALSE)</f>
        <v>0</v>
      </c>
      <c r="U3631" s="144">
        <f t="shared" si="283"/>
        <v>0</v>
      </c>
      <c r="V3631" s="145" t="str">
        <f>VLOOKUP(K3631,'3-Productie normen'!A:AG,29,FALSE)</f>
        <v>V</v>
      </c>
      <c r="W3631" s="145"/>
      <c r="X3631" s="146"/>
      <c r="Y3631" s="147">
        <f t="shared" si="284"/>
        <v>165.24</v>
      </c>
    </row>
    <row r="3632" spans="1:25" s="148" customFormat="1" ht="13.9" customHeight="1">
      <c r="A3632" s="137">
        <v>4486</v>
      </c>
      <c r="B3632" s="138" t="s">
        <v>4206</v>
      </c>
      <c r="C3632" s="138" t="s">
        <v>4568</v>
      </c>
      <c r="D3632" s="138"/>
      <c r="E3632" s="2"/>
      <c r="F3632" s="2" t="s">
        <v>284</v>
      </c>
      <c r="G3632" s="2" t="s">
        <v>4831</v>
      </c>
      <c r="H3632" s="2" t="s">
        <v>246</v>
      </c>
      <c r="I3632" s="139" t="s">
        <v>272</v>
      </c>
      <c r="J3632" s="139" t="s">
        <v>354</v>
      </c>
      <c r="K3632" s="139" t="s">
        <v>304</v>
      </c>
      <c r="L3632" s="139" t="s">
        <v>298</v>
      </c>
      <c r="M3632" s="140" t="s">
        <v>8160</v>
      </c>
      <c r="N3632" s="141">
        <v>12.7</v>
      </c>
      <c r="O3632" s="142">
        <f t="shared" si="280"/>
        <v>205</v>
      </c>
      <c r="P3632" s="2">
        <v>205</v>
      </c>
      <c r="Q3632" s="2"/>
      <c r="R3632" s="143" t="e">
        <f t="shared" si="281"/>
        <v>#DIV/0!</v>
      </c>
      <c r="S3632" s="143">
        <f t="shared" si="282"/>
        <v>0</v>
      </c>
      <c r="T3632" s="144">
        <f>IF(P3632="nio",0,IF(P3632&gt;0,VLOOKUP(K3632,'3-Productie normen'!A:W,VLOOKUP(P3632,'3-Productie normen'!$B$37:$C$59,2,FALSE),FALSE)))/VLOOKUP(B3632,'2-Kosten per locatie'!$A$11:$C$31,3,FALSE)</f>
        <v>0</v>
      </c>
      <c r="U3632" s="144">
        <f t="shared" si="283"/>
        <v>0</v>
      </c>
      <c r="V3632" s="145" t="str">
        <f>VLOOKUP(K3632,'3-Productie normen'!A:AG,29,FALSE)</f>
        <v>V</v>
      </c>
      <c r="W3632" s="145"/>
      <c r="X3632" s="146"/>
      <c r="Y3632" s="147">
        <f t="shared" si="284"/>
        <v>2603.5</v>
      </c>
    </row>
    <row r="3633" spans="1:25" s="148" customFormat="1" ht="13.9" customHeight="1">
      <c r="A3633" s="137">
        <v>4487</v>
      </c>
      <c r="B3633" s="138" t="s">
        <v>4206</v>
      </c>
      <c r="C3633" s="138" t="s">
        <v>4568</v>
      </c>
      <c r="D3633" s="138"/>
      <c r="E3633" s="2"/>
      <c r="F3633" s="2" t="s">
        <v>284</v>
      </c>
      <c r="G3633" s="2" t="s">
        <v>4832</v>
      </c>
      <c r="H3633" s="2" t="s">
        <v>246</v>
      </c>
      <c r="I3633" s="139" t="s">
        <v>277</v>
      </c>
      <c r="J3633" s="139" t="s">
        <v>277</v>
      </c>
      <c r="K3633" s="139" t="s">
        <v>478</v>
      </c>
      <c r="L3633" s="139" t="s">
        <v>298</v>
      </c>
      <c r="M3633" s="140" t="s">
        <v>8160</v>
      </c>
      <c r="N3633" s="141">
        <v>5.36</v>
      </c>
      <c r="O3633" s="142">
        <f t="shared" si="280"/>
        <v>205</v>
      </c>
      <c r="P3633" s="2">
        <v>205</v>
      </c>
      <c r="Q3633" s="2"/>
      <c r="R3633" s="143" t="e">
        <f t="shared" si="281"/>
        <v>#DIV/0!</v>
      </c>
      <c r="S3633" s="143">
        <f t="shared" si="282"/>
        <v>0</v>
      </c>
      <c r="T3633" s="144">
        <f>IF(P3633="nio",0,IF(P3633&gt;0,VLOOKUP(K3633,'3-Productie normen'!A:W,VLOOKUP(P3633,'3-Productie normen'!$B$37:$C$59,2,FALSE),FALSE)))/VLOOKUP(B3633,'2-Kosten per locatie'!$A$11:$C$31,3,FALSE)</f>
        <v>0</v>
      </c>
      <c r="U3633" s="144">
        <f t="shared" si="283"/>
        <v>0</v>
      </c>
      <c r="V3633" s="145" t="str">
        <f>VLOOKUP(K3633,'3-Productie normen'!A:AG,29,FALSE)</f>
        <v>B</v>
      </c>
      <c r="W3633" s="145"/>
      <c r="X3633" s="146"/>
      <c r="Y3633" s="147">
        <f t="shared" si="284"/>
        <v>1098.8</v>
      </c>
    </row>
    <row r="3634" spans="1:25" s="148" customFormat="1" ht="13.9" customHeight="1">
      <c r="A3634" s="137">
        <v>4488</v>
      </c>
      <c r="B3634" s="138" t="s">
        <v>4206</v>
      </c>
      <c r="C3634" s="138" t="s">
        <v>4568</v>
      </c>
      <c r="D3634" s="138"/>
      <c r="E3634" s="2"/>
      <c r="F3634" s="2" t="s">
        <v>284</v>
      </c>
      <c r="G3634" s="2" t="s">
        <v>4833</v>
      </c>
      <c r="H3634" s="2" t="s">
        <v>246</v>
      </c>
      <c r="I3634" s="139" t="s">
        <v>267</v>
      </c>
      <c r="J3634" s="139" t="s">
        <v>267</v>
      </c>
      <c r="K3634" s="139" t="s">
        <v>267</v>
      </c>
      <c r="L3634" s="139" t="s">
        <v>1500</v>
      </c>
      <c r="M3634" s="140"/>
      <c r="N3634" s="141">
        <v>4.46</v>
      </c>
      <c r="O3634" s="142">
        <f t="shared" si="280"/>
        <v>2</v>
      </c>
      <c r="P3634" s="2">
        <v>2</v>
      </c>
      <c r="Q3634" s="2"/>
      <c r="R3634" s="143" t="e">
        <f t="shared" si="281"/>
        <v>#DIV/0!</v>
      </c>
      <c r="S3634" s="143">
        <f t="shared" si="282"/>
        <v>0</v>
      </c>
      <c r="T3634" s="144">
        <f>IF(P3634="nio",0,IF(P3634&gt;0,VLOOKUP(K3634,'3-Productie normen'!A:W,VLOOKUP(P3634,'3-Productie normen'!$B$37:$C$59,2,FALSE),FALSE)))/VLOOKUP(B3634,'2-Kosten per locatie'!$A$11:$C$31,3,FALSE)</f>
        <v>0</v>
      </c>
      <c r="U3634" s="144">
        <f t="shared" si="283"/>
        <v>0</v>
      </c>
      <c r="V3634" s="145" t="str">
        <f>VLOOKUP(K3634,'3-Productie normen'!A:AG,29,FALSE)</f>
        <v>V</v>
      </c>
      <c r="W3634" s="145"/>
      <c r="X3634" s="146"/>
      <c r="Y3634" s="147">
        <f t="shared" si="284"/>
        <v>8.92</v>
      </c>
    </row>
    <row r="3635" spans="1:25" s="148" customFormat="1" ht="13.9" customHeight="1">
      <c r="A3635" s="137">
        <v>4489</v>
      </c>
      <c r="B3635" s="138" t="s">
        <v>4206</v>
      </c>
      <c r="C3635" s="138" t="s">
        <v>4568</v>
      </c>
      <c r="D3635" s="138"/>
      <c r="E3635" s="2"/>
      <c r="F3635" s="2" t="s">
        <v>284</v>
      </c>
      <c r="G3635" s="2" t="s">
        <v>4834</v>
      </c>
      <c r="H3635" s="2" t="s">
        <v>246</v>
      </c>
      <c r="I3635" s="139" t="s">
        <v>267</v>
      </c>
      <c r="J3635" s="139" t="s">
        <v>267</v>
      </c>
      <c r="K3635" s="139" t="s">
        <v>267</v>
      </c>
      <c r="L3635" s="139" t="s">
        <v>1500</v>
      </c>
      <c r="M3635" s="140"/>
      <c r="N3635" s="141">
        <v>88.22</v>
      </c>
      <c r="O3635" s="142">
        <f t="shared" si="280"/>
        <v>2</v>
      </c>
      <c r="P3635" s="2">
        <v>2</v>
      </c>
      <c r="Q3635" s="2"/>
      <c r="R3635" s="143" t="e">
        <f t="shared" si="281"/>
        <v>#DIV/0!</v>
      </c>
      <c r="S3635" s="143">
        <f t="shared" si="282"/>
        <v>0</v>
      </c>
      <c r="T3635" s="144">
        <f>IF(P3635="nio",0,IF(P3635&gt;0,VLOOKUP(K3635,'3-Productie normen'!A:W,VLOOKUP(P3635,'3-Productie normen'!$B$37:$C$59,2,FALSE),FALSE)))/VLOOKUP(B3635,'2-Kosten per locatie'!$A$11:$C$31,3,FALSE)</f>
        <v>0</v>
      </c>
      <c r="U3635" s="144">
        <f t="shared" si="283"/>
        <v>0</v>
      </c>
      <c r="V3635" s="145" t="str">
        <f>VLOOKUP(K3635,'3-Productie normen'!A:AG,29,FALSE)</f>
        <v>V</v>
      </c>
      <c r="W3635" s="145"/>
      <c r="X3635" s="146"/>
      <c r="Y3635" s="147">
        <f t="shared" si="284"/>
        <v>176.44</v>
      </c>
    </row>
    <row r="3636" spans="1:25" s="148" customFormat="1" ht="13.9" customHeight="1">
      <c r="A3636" s="137">
        <v>4490</v>
      </c>
      <c r="B3636" s="138" t="s">
        <v>4206</v>
      </c>
      <c r="C3636" s="138" t="s">
        <v>4568</v>
      </c>
      <c r="D3636" s="138"/>
      <c r="E3636" s="2"/>
      <c r="F3636" s="2" t="s">
        <v>372</v>
      </c>
      <c r="G3636" s="2" t="s">
        <v>4835</v>
      </c>
      <c r="H3636" s="2" t="s">
        <v>246</v>
      </c>
      <c r="I3636" s="139" t="s">
        <v>247</v>
      </c>
      <c r="J3636" s="139" t="s">
        <v>57</v>
      </c>
      <c r="K3636" s="139" t="s">
        <v>259</v>
      </c>
      <c r="L3636" s="139" t="s">
        <v>246</v>
      </c>
      <c r="M3636" s="140"/>
      <c r="N3636" s="141">
        <v>3.44</v>
      </c>
      <c r="O3636" s="142">
        <f t="shared" ref="O3636:O3699" si="285">SUM(P3636:Q3636)</f>
        <v>0</v>
      </c>
      <c r="P3636" s="2" t="s">
        <v>477</v>
      </c>
      <c r="Q3636" s="2"/>
      <c r="R3636" s="143">
        <f t="shared" ref="R3636:R3699" si="286">IF(P3636="nio",0,IF(P3636&gt;0,P3636*N3636/T3636,0))</f>
        <v>0</v>
      </c>
      <c r="S3636" s="143">
        <f t="shared" ref="S3636:S3699" si="287">IF(Q3636&gt;0,Q3636*N3636/U3636,0)</f>
        <v>0</v>
      </c>
      <c r="T3636" s="144">
        <f>IF(P3636="nio",0,IF(P3636&gt;0,VLOOKUP(K3636,'3-Productie normen'!A:W,VLOOKUP(P3636,'3-Productie normen'!$B$37:$C$59,2,FALSE),FALSE)))/VLOOKUP(B3636,'2-Kosten per locatie'!$A$11:$C$31,3,FALSE)</f>
        <v>0</v>
      </c>
      <c r="U3636" s="144">
        <f t="shared" ref="U3636:U3699" si="288">IF(Q3636&gt;0,T3636*$U$8,0)</f>
        <v>0</v>
      </c>
      <c r="V3636" s="145">
        <f>VLOOKUP(K3636,'3-Productie normen'!A:AG,29,FALSE)</f>
        <v>0</v>
      </c>
      <c r="W3636" s="145"/>
      <c r="X3636" s="146"/>
      <c r="Y3636" s="147">
        <f t="shared" ref="Y3636:Y3699" si="289">O3636*N3636</f>
        <v>0</v>
      </c>
    </row>
    <row r="3637" spans="1:25" s="148" customFormat="1" ht="13.9" customHeight="1">
      <c r="A3637" s="137">
        <v>4491</v>
      </c>
      <c r="B3637" s="138" t="s">
        <v>4206</v>
      </c>
      <c r="C3637" s="138" t="s">
        <v>4568</v>
      </c>
      <c r="D3637" s="138"/>
      <c r="E3637" s="2"/>
      <c r="F3637" s="2" t="s">
        <v>372</v>
      </c>
      <c r="G3637" s="2" t="s">
        <v>4836</v>
      </c>
      <c r="H3637" s="2" t="s">
        <v>246</v>
      </c>
      <c r="I3637" s="139" t="s">
        <v>247</v>
      </c>
      <c r="J3637" s="139" t="s">
        <v>56</v>
      </c>
      <c r="K3637" s="139" t="s">
        <v>248</v>
      </c>
      <c r="L3637" s="139" t="s">
        <v>4218</v>
      </c>
      <c r="M3637" s="140" t="s">
        <v>8160</v>
      </c>
      <c r="N3637" s="141">
        <v>36.06</v>
      </c>
      <c r="O3637" s="142">
        <f t="shared" si="285"/>
        <v>205</v>
      </c>
      <c r="P3637" s="2">
        <v>205</v>
      </c>
      <c r="Q3637" s="2"/>
      <c r="R3637" s="143" t="e">
        <f t="shared" si="286"/>
        <v>#DIV/0!</v>
      </c>
      <c r="S3637" s="143">
        <f t="shared" si="287"/>
        <v>0</v>
      </c>
      <c r="T3637" s="144">
        <f>IF(P3637="nio",0,IF(P3637&gt;0,VLOOKUP(K3637,'3-Productie normen'!A:W,VLOOKUP(P3637,'3-Productie normen'!$B$37:$C$59,2,FALSE),FALSE)))/VLOOKUP(B3637,'2-Kosten per locatie'!$A$11:$C$31,3,FALSE)</f>
        <v>0</v>
      </c>
      <c r="U3637" s="144">
        <f t="shared" si="288"/>
        <v>0</v>
      </c>
      <c r="V3637" s="145" t="str">
        <f>VLOOKUP(K3637,'3-Productie normen'!A:AG,29,FALSE)</f>
        <v>V</v>
      </c>
      <c r="W3637" s="145"/>
      <c r="X3637" s="146"/>
      <c r="Y3637" s="147">
        <f t="shared" si="289"/>
        <v>7392.3</v>
      </c>
    </row>
    <row r="3638" spans="1:25" s="148" customFormat="1" ht="13.9" customHeight="1">
      <c r="A3638" s="137">
        <v>4492</v>
      </c>
      <c r="B3638" s="138" t="s">
        <v>4206</v>
      </c>
      <c r="C3638" s="138" t="s">
        <v>4568</v>
      </c>
      <c r="D3638" s="138"/>
      <c r="E3638" s="2"/>
      <c r="F3638" s="2" t="s">
        <v>372</v>
      </c>
      <c r="G3638" s="2" t="s">
        <v>4837</v>
      </c>
      <c r="H3638" s="2" t="s">
        <v>246</v>
      </c>
      <c r="I3638" s="139" t="s">
        <v>247</v>
      </c>
      <c r="J3638" s="139" t="s">
        <v>56</v>
      </c>
      <c r="K3638" s="139" t="s">
        <v>248</v>
      </c>
      <c r="L3638" s="139" t="s">
        <v>4218</v>
      </c>
      <c r="M3638" s="140" t="s">
        <v>8160</v>
      </c>
      <c r="N3638" s="141">
        <v>28.99</v>
      </c>
      <c r="O3638" s="142">
        <f t="shared" si="285"/>
        <v>205</v>
      </c>
      <c r="P3638" s="2">
        <v>205</v>
      </c>
      <c r="Q3638" s="2"/>
      <c r="R3638" s="143" t="e">
        <f t="shared" si="286"/>
        <v>#DIV/0!</v>
      </c>
      <c r="S3638" s="143">
        <f t="shared" si="287"/>
        <v>0</v>
      </c>
      <c r="T3638" s="144">
        <f>IF(P3638="nio",0,IF(P3638&gt;0,VLOOKUP(K3638,'3-Productie normen'!A:W,VLOOKUP(P3638,'3-Productie normen'!$B$37:$C$59,2,FALSE),FALSE)))/VLOOKUP(B3638,'2-Kosten per locatie'!$A$11:$C$31,3,FALSE)</f>
        <v>0</v>
      </c>
      <c r="U3638" s="144">
        <f t="shared" si="288"/>
        <v>0</v>
      </c>
      <c r="V3638" s="145" t="str">
        <f>VLOOKUP(K3638,'3-Productie normen'!A:AG,29,FALSE)</f>
        <v>V</v>
      </c>
      <c r="W3638" s="145"/>
      <c r="X3638" s="146"/>
      <c r="Y3638" s="147">
        <f t="shared" si="289"/>
        <v>5942.95</v>
      </c>
    </row>
    <row r="3639" spans="1:25" s="148" customFormat="1" ht="13.9" customHeight="1">
      <c r="A3639" s="137">
        <v>4493</v>
      </c>
      <c r="B3639" s="138" t="s">
        <v>4206</v>
      </c>
      <c r="C3639" s="138" t="s">
        <v>4568</v>
      </c>
      <c r="D3639" s="138"/>
      <c r="E3639" s="2"/>
      <c r="F3639" s="2" t="s">
        <v>372</v>
      </c>
      <c r="G3639" s="2" t="s">
        <v>4838</v>
      </c>
      <c r="H3639" s="2" t="s">
        <v>246</v>
      </c>
      <c r="I3639" s="139" t="s">
        <v>247</v>
      </c>
      <c r="J3639" s="139" t="s">
        <v>56</v>
      </c>
      <c r="K3639" s="139" t="s">
        <v>248</v>
      </c>
      <c r="L3639" s="139" t="s">
        <v>4218</v>
      </c>
      <c r="M3639" s="140" t="s">
        <v>8160</v>
      </c>
      <c r="N3639" s="141">
        <v>28.85</v>
      </c>
      <c r="O3639" s="142">
        <f t="shared" si="285"/>
        <v>205</v>
      </c>
      <c r="P3639" s="2">
        <v>205</v>
      </c>
      <c r="Q3639" s="2"/>
      <c r="R3639" s="143" t="e">
        <f t="shared" si="286"/>
        <v>#DIV/0!</v>
      </c>
      <c r="S3639" s="143">
        <f t="shared" si="287"/>
        <v>0</v>
      </c>
      <c r="T3639" s="144">
        <f>IF(P3639="nio",0,IF(P3639&gt;0,VLOOKUP(K3639,'3-Productie normen'!A:W,VLOOKUP(P3639,'3-Productie normen'!$B$37:$C$59,2,FALSE),FALSE)))/VLOOKUP(B3639,'2-Kosten per locatie'!$A$11:$C$31,3,FALSE)</f>
        <v>0</v>
      </c>
      <c r="U3639" s="144">
        <f t="shared" si="288"/>
        <v>0</v>
      </c>
      <c r="V3639" s="145" t="str">
        <f>VLOOKUP(K3639,'3-Productie normen'!A:AG,29,FALSE)</f>
        <v>V</v>
      </c>
      <c r="W3639" s="145"/>
      <c r="X3639" s="146"/>
      <c r="Y3639" s="147">
        <f t="shared" si="289"/>
        <v>5914.25</v>
      </c>
    </row>
    <row r="3640" spans="1:25" s="148" customFormat="1" ht="13.9" customHeight="1">
      <c r="A3640" s="137">
        <v>4494</v>
      </c>
      <c r="B3640" s="138" t="s">
        <v>4206</v>
      </c>
      <c r="C3640" s="138" t="s">
        <v>4568</v>
      </c>
      <c r="D3640" s="138"/>
      <c r="E3640" s="2"/>
      <c r="F3640" s="2" t="s">
        <v>372</v>
      </c>
      <c r="G3640" s="2" t="s">
        <v>4839</v>
      </c>
      <c r="H3640" s="2" t="s">
        <v>246</v>
      </c>
      <c r="I3640" s="139" t="s">
        <v>247</v>
      </c>
      <c r="J3640" s="139" t="s">
        <v>57</v>
      </c>
      <c r="K3640" s="139" t="s">
        <v>259</v>
      </c>
      <c r="L3640" s="139" t="s">
        <v>246</v>
      </c>
      <c r="M3640" s="140"/>
      <c r="N3640" s="141">
        <v>3.64</v>
      </c>
      <c r="O3640" s="142">
        <f t="shared" si="285"/>
        <v>0</v>
      </c>
      <c r="P3640" s="2" t="s">
        <v>477</v>
      </c>
      <c r="Q3640" s="2"/>
      <c r="R3640" s="143">
        <f t="shared" si="286"/>
        <v>0</v>
      </c>
      <c r="S3640" s="143">
        <f t="shared" si="287"/>
        <v>0</v>
      </c>
      <c r="T3640" s="144">
        <f>IF(P3640="nio",0,IF(P3640&gt;0,VLOOKUP(K3640,'3-Productie normen'!A:W,VLOOKUP(P3640,'3-Productie normen'!$B$37:$C$59,2,FALSE),FALSE)))/VLOOKUP(B3640,'2-Kosten per locatie'!$A$11:$C$31,3,FALSE)</f>
        <v>0</v>
      </c>
      <c r="U3640" s="144">
        <f t="shared" si="288"/>
        <v>0</v>
      </c>
      <c r="V3640" s="145">
        <f>VLOOKUP(K3640,'3-Productie normen'!A:AG,29,FALSE)</f>
        <v>0</v>
      </c>
      <c r="W3640" s="145"/>
      <c r="X3640" s="146"/>
      <c r="Y3640" s="147">
        <f t="shared" si="289"/>
        <v>0</v>
      </c>
    </row>
    <row r="3641" spans="1:25" s="148" customFormat="1" ht="13.9" customHeight="1">
      <c r="A3641" s="137">
        <v>4495</v>
      </c>
      <c r="B3641" s="138" t="s">
        <v>4206</v>
      </c>
      <c r="C3641" s="138" t="s">
        <v>4568</v>
      </c>
      <c r="D3641" s="138"/>
      <c r="E3641" s="2"/>
      <c r="F3641" s="2" t="s">
        <v>372</v>
      </c>
      <c r="G3641" s="2" t="s">
        <v>4840</v>
      </c>
      <c r="H3641" s="2" t="s">
        <v>246</v>
      </c>
      <c r="I3641" s="139" t="s">
        <v>252</v>
      </c>
      <c r="J3641" s="139" t="s">
        <v>253</v>
      </c>
      <c r="K3641" s="139" t="s">
        <v>4571</v>
      </c>
      <c r="L3641" s="139" t="s">
        <v>298</v>
      </c>
      <c r="M3641" s="140" t="s">
        <v>8160</v>
      </c>
      <c r="N3641" s="141">
        <v>319.58</v>
      </c>
      <c r="O3641" s="142">
        <f t="shared" si="285"/>
        <v>205</v>
      </c>
      <c r="P3641" s="2">
        <v>205</v>
      </c>
      <c r="Q3641" s="2"/>
      <c r="R3641" s="143" t="e">
        <f t="shared" si="286"/>
        <v>#DIV/0!</v>
      </c>
      <c r="S3641" s="143">
        <f t="shared" si="287"/>
        <v>0</v>
      </c>
      <c r="T3641" s="144">
        <f>IF(P3641="nio",0,IF(P3641&gt;0,VLOOKUP(K3641,'3-Productie normen'!A:W,VLOOKUP(P3641,'3-Productie normen'!$B$37:$C$59,2,FALSE),FALSE)))/VLOOKUP(B3641,'2-Kosten per locatie'!$A$11:$C$31,3,FALSE)</f>
        <v>0</v>
      </c>
      <c r="U3641" s="144">
        <f t="shared" si="288"/>
        <v>0</v>
      </c>
      <c r="V3641" s="145" t="str">
        <f>VLOOKUP(K3641,'3-Productie normen'!A:AG,29,FALSE)</f>
        <v>V</v>
      </c>
      <c r="W3641" s="145"/>
      <c r="X3641" s="146"/>
      <c r="Y3641" s="147">
        <f t="shared" si="289"/>
        <v>65513.899999999994</v>
      </c>
    </row>
    <row r="3642" spans="1:25" s="148" customFormat="1" ht="13.9" customHeight="1">
      <c r="A3642" s="137">
        <v>4496</v>
      </c>
      <c r="B3642" s="138" t="s">
        <v>4206</v>
      </c>
      <c r="C3642" s="138" t="s">
        <v>4568</v>
      </c>
      <c r="D3642" s="138"/>
      <c r="E3642" s="2"/>
      <c r="F3642" s="2" t="s">
        <v>372</v>
      </c>
      <c r="G3642" s="2" t="s">
        <v>4841</v>
      </c>
      <c r="H3642" s="2" t="s">
        <v>4842</v>
      </c>
      <c r="I3642" s="139" t="s">
        <v>267</v>
      </c>
      <c r="J3642" s="139" t="s">
        <v>313</v>
      </c>
      <c r="K3642" s="139" t="s">
        <v>259</v>
      </c>
      <c r="L3642" s="139" t="s">
        <v>1500</v>
      </c>
      <c r="M3642" s="140"/>
      <c r="N3642" s="141">
        <v>1.61</v>
      </c>
      <c r="O3642" s="142">
        <f t="shared" si="285"/>
        <v>0</v>
      </c>
      <c r="P3642" s="2" t="s">
        <v>477</v>
      </c>
      <c r="Q3642" s="2"/>
      <c r="R3642" s="143">
        <f t="shared" si="286"/>
        <v>0</v>
      </c>
      <c r="S3642" s="143">
        <f t="shared" si="287"/>
        <v>0</v>
      </c>
      <c r="T3642" s="144">
        <f>IF(P3642="nio",0,IF(P3642&gt;0,VLOOKUP(K3642,'3-Productie normen'!A:W,VLOOKUP(P3642,'3-Productie normen'!$B$37:$C$59,2,FALSE),FALSE)))/VLOOKUP(B3642,'2-Kosten per locatie'!$A$11:$C$31,3,FALSE)</f>
        <v>0</v>
      </c>
      <c r="U3642" s="144">
        <f t="shared" si="288"/>
        <v>0</v>
      </c>
      <c r="V3642" s="145">
        <f>VLOOKUP(K3642,'3-Productie normen'!A:AG,29,FALSE)</f>
        <v>0</v>
      </c>
      <c r="W3642" s="145"/>
      <c r="X3642" s="146"/>
      <c r="Y3642" s="147">
        <f t="shared" si="289"/>
        <v>0</v>
      </c>
    </row>
    <row r="3643" spans="1:25" s="148" customFormat="1" ht="13.9" customHeight="1">
      <c r="A3643" s="137">
        <v>4497</v>
      </c>
      <c r="B3643" s="138" t="s">
        <v>4206</v>
      </c>
      <c r="C3643" s="138" t="s">
        <v>4568</v>
      </c>
      <c r="D3643" s="138"/>
      <c r="E3643" s="2"/>
      <c r="F3643" s="2" t="s">
        <v>372</v>
      </c>
      <c r="G3643" s="2" t="s">
        <v>4843</v>
      </c>
      <c r="H3643" s="2" t="s">
        <v>246</v>
      </c>
      <c r="I3643" s="139" t="s">
        <v>46</v>
      </c>
      <c r="J3643" s="139" t="s">
        <v>320</v>
      </c>
      <c r="K3643" s="139" t="s">
        <v>321</v>
      </c>
      <c r="L3643" s="139" t="s">
        <v>314</v>
      </c>
      <c r="M3643" s="140"/>
      <c r="N3643" s="141">
        <v>8.7200000000000006</v>
      </c>
      <c r="O3643" s="142">
        <f t="shared" si="285"/>
        <v>410</v>
      </c>
      <c r="P3643" s="2">
        <v>205</v>
      </c>
      <c r="Q3643" s="2">
        <v>205</v>
      </c>
      <c r="R3643" s="143" t="e">
        <f t="shared" si="286"/>
        <v>#DIV/0!</v>
      </c>
      <c r="S3643" s="143" t="e">
        <f t="shared" si="287"/>
        <v>#DIV/0!</v>
      </c>
      <c r="T3643" s="144">
        <f>IF(P3643="nio",0,IF(P3643&gt;0,VLOOKUP(K3643,'3-Productie normen'!A:W,VLOOKUP(P3643,'3-Productie normen'!$B$37:$C$59,2,FALSE),FALSE)))/VLOOKUP(B3643,'2-Kosten per locatie'!$A$11:$C$31,3,FALSE)</f>
        <v>0</v>
      </c>
      <c r="U3643" s="144">
        <f t="shared" si="288"/>
        <v>0</v>
      </c>
      <c r="V3643" s="145" t="str">
        <f>VLOOKUP(K3643,'3-Productie normen'!A:AG,29,FALSE)</f>
        <v>S</v>
      </c>
      <c r="W3643" s="145"/>
      <c r="X3643" s="146"/>
      <c r="Y3643" s="147">
        <f t="shared" si="289"/>
        <v>3575.2000000000003</v>
      </c>
    </row>
    <row r="3644" spans="1:25" s="148" customFormat="1" ht="13.9" customHeight="1">
      <c r="A3644" s="137">
        <v>4498</v>
      </c>
      <c r="B3644" s="138" t="s">
        <v>4206</v>
      </c>
      <c r="C3644" s="138" t="s">
        <v>4568</v>
      </c>
      <c r="D3644" s="138"/>
      <c r="E3644" s="2"/>
      <c r="F3644" s="2" t="s">
        <v>372</v>
      </c>
      <c r="G3644" s="2" t="s">
        <v>4844</v>
      </c>
      <c r="H3644" s="2" t="s">
        <v>246</v>
      </c>
      <c r="I3644" s="139" t="s">
        <v>46</v>
      </c>
      <c r="J3644" s="139" t="s">
        <v>323</v>
      </c>
      <c r="K3644" s="139" t="s">
        <v>321</v>
      </c>
      <c r="L3644" s="139" t="s">
        <v>314</v>
      </c>
      <c r="M3644" s="140"/>
      <c r="N3644" s="141">
        <v>1.0900000000000001</v>
      </c>
      <c r="O3644" s="142">
        <f t="shared" si="285"/>
        <v>410</v>
      </c>
      <c r="P3644" s="2">
        <v>205</v>
      </c>
      <c r="Q3644" s="2">
        <v>205</v>
      </c>
      <c r="R3644" s="143" t="e">
        <f t="shared" si="286"/>
        <v>#DIV/0!</v>
      </c>
      <c r="S3644" s="143" t="e">
        <f t="shared" si="287"/>
        <v>#DIV/0!</v>
      </c>
      <c r="T3644" s="144">
        <f>IF(P3644="nio",0,IF(P3644&gt;0,VLOOKUP(K3644,'3-Productie normen'!A:W,VLOOKUP(P3644,'3-Productie normen'!$B$37:$C$59,2,FALSE),FALSE)))/VLOOKUP(B3644,'2-Kosten per locatie'!$A$11:$C$31,3,FALSE)</f>
        <v>0</v>
      </c>
      <c r="U3644" s="144">
        <f t="shared" si="288"/>
        <v>0</v>
      </c>
      <c r="V3644" s="145" t="str">
        <f>VLOOKUP(K3644,'3-Productie normen'!A:AG,29,FALSE)</f>
        <v>S</v>
      </c>
      <c r="W3644" s="145"/>
      <c r="X3644" s="146"/>
      <c r="Y3644" s="147">
        <f t="shared" si="289"/>
        <v>446.90000000000003</v>
      </c>
    </row>
    <row r="3645" spans="1:25" s="148" customFormat="1" ht="13.9" customHeight="1">
      <c r="A3645" s="137">
        <v>4499</v>
      </c>
      <c r="B3645" s="138" t="s">
        <v>4206</v>
      </c>
      <c r="C3645" s="138" t="s">
        <v>4568</v>
      </c>
      <c r="D3645" s="138"/>
      <c r="E3645" s="2"/>
      <c r="F3645" s="2" t="s">
        <v>372</v>
      </c>
      <c r="G3645" s="2" t="s">
        <v>4845</v>
      </c>
      <c r="H3645" s="2" t="s">
        <v>4846</v>
      </c>
      <c r="I3645" s="139" t="s">
        <v>46</v>
      </c>
      <c r="J3645" s="139" t="s">
        <v>320</v>
      </c>
      <c r="K3645" s="139" t="s">
        <v>321</v>
      </c>
      <c r="L3645" s="139" t="s">
        <v>314</v>
      </c>
      <c r="M3645" s="140"/>
      <c r="N3645" s="141">
        <v>6.11</v>
      </c>
      <c r="O3645" s="142">
        <f t="shared" si="285"/>
        <v>410</v>
      </c>
      <c r="P3645" s="2">
        <v>205</v>
      </c>
      <c r="Q3645" s="2">
        <v>205</v>
      </c>
      <c r="R3645" s="143" t="e">
        <f t="shared" si="286"/>
        <v>#DIV/0!</v>
      </c>
      <c r="S3645" s="143" t="e">
        <f t="shared" si="287"/>
        <v>#DIV/0!</v>
      </c>
      <c r="T3645" s="144">
        <f>IF(P3645="nio",0,IF(P3645&gt;0,VLOOKUP(K3645,'3-Productie normen'!A:W,VLOOKUP(P3645,'3-Productie normen'!$B$37:$C$59,2,FALSE),FALSE)))/VLOOKUP(B3645,'2-Kosten per locatie'!$A$11:$C$31,3,FALSE)</f>
        <v>0</v>
      </c>
      <c r="U3645" s="144">
        <f t="shared" si="288"/>
        <v>0</v>
      </c>
      <c r="V3645" s="145" t="str">
        <f>VLOOKUP(K3645,'3-Productie normen'!A:AG,29,FALSE)</f>
        <v>S</v>
      </c>
      <c r="W3645" s="145"/>
      <c r="X3645" s="146"/>
      <c r="Y3645" s="147">
        <f t="shared" si="289"/>
        <v>2505.1</v>
      </c>
    </row>
    <row r="3646" spans="1:25" s="148" customFormat="1" ht="13.9" customHeight="1">
      <c r="A3646" s="137">
        <v>4500</v>
      </c>
      <c r="B3646" s="138" t="s">
        <v>4206</v>
      </c>
      <c r="C3646" s="138" t="s">
        <v>4568</v>
      </c>
      <c r="D3646" s="138"/>
      <c r="E3646" s="2"/>
      <c r="F3646" s="2" t="s">
        <v>372</v>
      </c>
      <c r="G3646" s="2" t="s">
        <v>4847</v>
      </c>
      <c r="H3646" s="2" t="s">
        <v>246</v>
      </c>
      <c r="I3646" s="139" t="s">
        <v>46</v>
      </c>
      <c r="J3646" s="139" t="s">
        <v>323</v>
      </c>
      <c r="K3646" s="139" t="s">
        <v>321</v>
      </c>
      <c r="L3646" s="139" t="s">
        <v>314</v>
      </c>
      <c r="M3646" s="140"/>
      <c r="N3646" s="141">
        <v>1.0900000000000001</v>
      </c>
      <c r="O3646" s="142">
        <f t="shared" si="285"/>
        <v>410</v>
      </c>
      <c r="P3646" s="2">
        <v>205</v>
      </c>
      <c r="Q3646" s="2">
        <v>205</v>
      </c>
      <c r="R3646" s="143" t="e">
        <f t="shared" si="286"/>
        <v>#DIV/0!</v>
      </c>
      <c r="S3646" s="143" t="e">
        <f t="shared" si="287"/>
        <v>#DIV/0!</v>
      </c>
      <c r="T3646" s="144">
        <f>IF(P3646="nio",0,IF(P3646&gt;0,VLOOKUP(K3646,'3-Productie normen'!A:W,VLOOKUP(P3646,'3-Productie normen'!$B$37:$C$59,2,FALSE),FALSE)))/VLOOKUP(B3646,'2-Kosten per locatie'!$A$11:$C$31,3,FALSE)</f>
        <v>0</v>
      </c>
      <c r="U3646" s="144">
        <f t="shared" si="288"/>
        <v>0</v>
      </c>
      <c r="V3646" s="145" t="str">
        <f>VLOOKUP(K3646,'3-Productie normen'!A:AG,29,FALSE)</f>
        <v>S</v>
      </c>
      <c r="W3646" s="145"/>
      <c r="X3646" s="146"/>
      <c r="Y3646" s="147">
        <f t="shared" si="289"/>
        <v>446.90000000000003</v>
      </c>
    </row>
    <row r="3647" spans="1:25" s="148" customFormat="1" ht="13.9" customHeight="1">
      <c r="A3647" s="137">
        <v>4501</v>
      </c>
      <c r="B3647" s="138" t="s">
        <v>4206</v>
      </c>
      <c r="C3647" s="138" t="s">
        <v>4568</v>
      </c>
      <c r="D3647" s="138"/>
      <c r="E3647" s="2"/>
      <c r="F3647" s="2" t="s">
        <v>372</v>
      </c>
      <c r="G3647" s="2" t="s">
        <v>4848</v>
      </c>
      <c r="H3647" s="2" t="s">
        <v>246</v>
      </c>
      <c r="I3647" s="139" t="s">
        <v>46</v>
      </c>
      <c r="J3647" s="139" t="s">
        <v>323</v>
      </c>
      <c r="K3647" s="139" t="s">
        <v>321</v>
      </c>
      <c r="L3647" s="139" t="s">
        <v>314</v>
      </c>
      <c r="M3647" s="140"/>
      <c r="N3647" s="141">
        <v>1.17</v>
      </c>
      <c r="O3647" s="142">
        <f t="shared" si="285"/>
        <v>410</v>
      </c>
      <c r="P3647" s="2">
        <v>205</v>
      </c>
      <c r="Q3647" s="2">
        <v>205</v>
      </c>
      <c r="R3647" s="143" t="e">
        <f t="shared" si="286"/>
        <v>#DIV/0!</v>
      </c>
      <c r="S3647" s="143" t="e">
        <f t="shared" si="287"/>
        <v>#DIV/0!</v>
      </c>
      <c r="T3647" s="144">
        <f>IF(P3647="nio",0,IF(P3647&gt;0,VLOOKUP(K3647,'3-Productie normen'!A:W,VLOOKUP(P3647,'3-Productie normen'!$B$37:$C$59,2,FALSE),FALSE)))/VLOOKUP(B3647,'2-Kosten per locatie'!$A$11:$C$31,3,FALSE)</f>
        <v>0</v>
      </c>
      <c r="U3647" s="144">
        <f t="shared" si="288"/>
        <v>0</v>
      </c>
      <c r="V3647" s="145" t="str">
        <f>VLOOKUP(K3647,'3-Productie normen'!A:AG,29,FALSE)</f>
        <v>S</v>
      </c>
      <c r="W3647" s="145"/>
      <c r="X3647" s="146"/>
      <c r="Y3647" s="147">
        <f t="shared" si="289"/>
        <v>479.7</v>
      </c>
    </row>
    <row r="3648" spans="1:25" s="148" customFormat="1" ht="13.9" customHeight="1">
      <c r="A3648" s="137">
        <v>4502</v>
      </c>
      <c r="B3648" s="138" t="s">
        <v>4206</v>
      </c>
      <c r="C3648" s="138" t="s">
        <v>4568</v>
      </c>
      <c r="D3648" s="138"/>
      <c r="E3648" s="2"/>
      <c r="F3648" s="2" t="s">
        <v>372</v>
      </c>
      <c r="G3648" s="2" t="s">
        <v>4849</v>
      </c>
      <c r="H3648" s="2" t="s">
        <v>246</v>
      </c>
      <c r="I3648" s="139" t="s">
        <v>46</v>
      </c>
      <c r="J3648" s="139" t="s">
        <v>323</v>
      </c>
      <c r="K3648" s="139" t="s">
        <v>321</v>
      </c>
      <c r="L3648" s="139" t="s">
        <v>314</v>
      </c>
      <c r="M3648" s="140"/>
      <c r="N3648" s="141">
        <v>1.0900000000000001</v>
      </c>
      <c r="O3648" s="142">
        <f t="shared" si="285"/>
        <v>410</v>
      </c>
      <c r="P3648" s="2">
        <v>205</v>
      </c>
      <c r="Q3648" s="2">
        <v>205</v>
      </c>
      <c r="R3648" s="143" t="e">
        <f t="shared" si="286"/>
        <v>#DIV/0!</v>
      </c>
      <c r="S3648" s="143" t="e">
        <f t="shared" si="287"/>
        <v>#DIV/0!</v>
      </c>
      <c r="T3648" s="144">
        <f>IF(P3648="nio",0,IF(P3648&gt;0,VLOOKUP(K3648,'3-Productie normen'!A:W,VLOOKUP(P3648,'3-Productie normen'!$B$37:$C$59,2,FALSE),FALSE)))/VLOOKUP(B3648,'2-Kosten per locatie'!$A$11:$C$31,3,FALSE)</f>
        <v>0</v>
      </c>
      <c r="U3648" s="144">
        <f t="shared" si="288"/>
        <v>0</v>
      </c>
      <c r="V3648" s="145" t="str">
        <f>VLOOKUP(K3648,'3-Productie normen'!A:AG,29,FALSE)</f>
        <v>S</v>
      </c>
      <c r="W3648" s="145"/>
      <c r="X3648" s="146"/>
      <c r="Y3648" s="147">
        <f t="shared" si="289"/>
        <v>446.90000000000003</v>
      </c>
    </row>
    <row r="3649" spans="1:25" s="148" customFormat="1" ht="13.9" customHeight="1">
      <c r="A3649" s="137">
        <v>4503</v>
      </c>
      <c r="B3649" s="138" t="s">
        <v>4206</v>
      </c>
      <c r="C3649" s="138" t="s">
        <v>4568</v>
      </c>
      <c r="D3649" s="138"/>
      <c r="E3649" s="2"/>
      <c r="F3649" s="2" t="s">
        <v>372</v>
      </c>
      <c r="G3649" s="2" t="s">
        <v>4850</v>
      </c>
      <c r="H3649" s="2" t="s">
        <v>4851</v>
      </c>
      <c r="I3649" s="139" t="s">
        <v>46</v>
      </c>
      <c r="J3649" s="139" t="s">
        <v>320</v>
      </c>
      <c r="K3649" s="139" t="s">
        <v>321</v>
      </c>
      <c r="L3649" s="139" t="s">
        <v>314</v>
      </c>
      <c r="M3649" s="140"/>
      <c r="N3649" s="141">
        <v>18.37</v>
      </c>
      <c r="O3649" s="142">
        <f t="shared" si="285"/>
        <v>410</v>
      </c>
      <c r="P3649" s="2">
        <v>205</v>
      </c>
      <c r="Q3649" s="2">
        <v>205</v>
      </c>
      <c r="R3649" s="143" t="e">
        <f t="shared" si="286"/>
        <v>#DIV/0!</v>
      </c>
      <c r="S3649" s="143" t="e">
        <f t="shared" si="287"/>
        <v>#DIV/0!</v>
      </c>
      <c r="T3649" s="144">
        <f>IF(P3649="nio",0,IF(P3649&gt;0,VLOOKUP(K3649,'3-Productie normen'!A:W,VLOOKUP(P3649,'3-Productie normen'!$B$37:$C$59,2,FALSE),FALSE)))/VLOOKUP(B3649,'2-Kosten per locatie'!$A$11:$C$31,3,FALSE)</f>
        <v>0</v>
      </c>
      <c r="U3649" s="144">
        <f t="shared" si="288"/>
        <v>0</v>
      </c>
      <c r="V3649" s="145" t="str">
        <f>VLOOKUP(K3649,'3-Productie normen'!A:AG,29,FALSE)</f>
        <v>S</v>
      </c>
      <c r="W3649" s="145"/>
      <c r="X3649" s="146"/>
      <c r="Y3649" s="147">
        <f t="shared" si="289"/>
        <v>7531.7000000000007</v>
      </c>
    </row>
    <row r="3650" spans="1:25" s="148" customFormat="1" ht="13.9" customHeight="1">
      <c r="A3650" s="137">
        <v>4504</v>
      </c>
      <c r="B3650" s="138" t="s">
        <v>4206</v>
      </c>
      <c r="C3650" s="138" t="s">
        <v>4568</v>
      </c>
      <c r="D3650" s="138"/>
      <c r="E3650" s="2"/>
      <c r="F3650" s="2" t="s">
        <v>372</v>
      </c>
      <c r="G3650" s="2" t="s">
        <v>4852</v>
      </c>
      <c r="H3650" s="2" t="s">
        <v>246</v>
      </c>
      <c r="I3650" s="139" t="s">
        <v>46</v>
      </c>
      <c r="J3650" s="139" t="s">
        <v>323</v>
      </c>
      <c r="K3650" s="139" t="s">
        <v>321</v>
      </c>
      <c r="L3650" s="139" t="s">
        <v>314</v>
      </c>
      <c r="M3650" s="140"/>
      <c r="N3650" s="141">
        <v>1.1499999999999999</v>
      </c>
      <c r="O3650" s="142">
        <f t="shared" si="285"/>
        <v>410</v>
      </c>
      <c r="P3650" s="2">
        <v>205</v>
      </c>
      <c r="Q3650" s="2">
        <v>205</v>
      </c>
      <c r="R3650" s="143" t="e">
        <f t="shared" si="286"/>
        <v>#DIV/0!</v>
      </c>
      <c r="S3650" s="143" t="e">
        <f t="shared" si="287"/>
        <v>#DIV/0!</v>
      </c>
      <c r="T3650" s="144">
        <f>IF(P3650="nio",0,IF(P3650&gt;0,VLOOKUP(K3650,'3-Productie normen'!A:W,VLOOKUP(P3650,'3-Productie normen'!$B$37:$C$59,2,FALSE),FALSE)))/VLOOKUP(B3650,'2-Kosten per locatie'!$A$11:$C$31,3,FALSE)</f>
        <v>0</v>
      </c>
      <c r="U3650" s="144">
        <f t="shared" si="288"/>
        <v>0</v>
      </c>
      <c r="V3650" s="145" t="str">
        <f>VLOOKUP(K3650,'3-Productie normen'!A:AG,29,FALSE)</f>
        <v>S</v>
      </c>
      <c r="W3650" s="145"/>
      <c r="X3650" s="146"/>
      <c r="Y3650" s="147">
        <f t="shared" si="289"/>
        <v>471.49999999999994</v>
      </c>
    </row>
    <row r="3651" spans="1:25" s="148" customFormat="1" ht="13.9" customHeight="1">
      <c r="A3651" s="137">
        <v>4505</v>
      </c>
      <c r="B3651" s="138" t="s">
        <v>4206</v>
      </c>
      <c r="C3651" s="138" t="s">
        <v>4568</v>
      </c>
      <c r="D3651" s="138"/>
      <c r="E3651" s="2"/>
      <c r="F3651" s="2" t="s">
        <v>372</v>
      </c>
      <c r="G3651" s="2" t="s">
        <v>4853</v>
      </c>
      <c r="H3651" s="2" t="s">
        <v>246</v>
      </c>
      <c r="I3651" s="139" t="s">
        <v>46</v>
      </c>
      <c r="J3651" s="139" t="s">
        <v>323</v>
      </c>
      <c r="K3651" s="139" t="s">
        <v>321</v>
      </c>
      <c r="L3651" s="139" t="s">
        <v>314</v>
      </c>
      <c r="M3651" s="140"/>
      <c r="N3651" s="141">
        <v>1.1399999999999999</v>
      </c>
      <c r="O3651" s="142">
        <f t="shared" si="285"/>
        <v>410</v>
      </c>
      <c r="P3651" s="2">
        <v>205</v>
      </c>
      <c r="Q3651" s="2">
        <v>205</v>
      </c>
      <c r="R3651" s="143" t="e">
        <f t="shared" si="286"/>
        <v>#DIV/0!</v>
      </c>
      <c r="S3651" s="143" t="e">
        <f t="shared" si="287"/>
        <v>#DIV/0!</v>
      </c>
      <c r="T3651" s="144">
        <f>IF(P3651="nio",0,IF(P3651&gt;0,VLOOKUP(K3651,'3-Productie normen'!A:W,VLOOKUP(P3651,'3-Productie normen'!$B$37:$C$59,2,FALSE),FALSE)))/VLOOKUP(B3651,'2-Kosten per locatie'!$A$11:$C$31,3,FALSE)</f>
        <v>0</v>
      </c>
      <c r="U3651" s="144">
        <f t="shared" si="288"/>
        <v>0</v>
      </c>
      <c r="V3651" s="145" t="str">
        <f>VLOOKUP(K3651,'3-Productie normen'!A:AG,29,FALSE)</f>
        <v>S</v>
      </c>
      <c r="W3651" s="145"/>
      <c r="X3651" s="146"/>
      <c r="Y3651" s="147">
        <f t="shared" si="289"/>
        <v>467.4</v>
      </c>
    </row>
    <row r="3652" spans="1:25" s="148" customFormat="1" ht="13.9" customHeight="1">
      <c r="A3652" s="137">
        <v>4506</v>
      </c>
      <c r="B3652" s="138" t="s">
        <v>4206</v>
      </c>
      <c r="C3652" s="138" t="s">
        <v>4568</v>
      </c>
      <c r="D3652" s="138"/>
      <c r="E3652" s="2"/>
      <c r="F3652" s="2" t="s">
        <v>372</v>
      </c>
      <c r="G3652" s="2" t="s">
        <v>4854</v>
      </c>
      <c r="H3652" s="2" t="s">
        <v>4855</v>
      </c>
      <c r="I3652" s="139" t="s">
        <v>46</v>
      </c>
      <c r="J3652" s="139" t="s">
        <v>320</v>
      </c>
      <c r="K3652" s="139" t="s">
        <v>321</v>
      </c>
      <c r="L3652" s="139" t="s">
        <v>314</v>
      </c>
      <c r="M3652" s="140"/>
      <c r="N3652" s="141">
        <v>13.9</v>
      </c>
      <c r="O3652" s="142">
        <f t="shared" si="285"/>
        <v>410</v>
      </c>
      <c r="P3652" s="2">
        <v>205</v>
      </c>
      <c r="Q3652" s="2">
        <v>205</v>
      </c>
      <c r="R3652" s="143" t="e">
        <f t="shared" si="286"/>
        <v>#DIV/0!</v>
      </c>
      <c r="S3652" s="143" t="e">
        <f t="shared" si="287"/>
        <v>#DIV/0!</v>
      </c>
      <c r="T3652" s="144">
        <f>IF(P3652="nio",0,IF(P3652&gt;0,VLOOKUP(K3652,'3-Productie normen'!A:W,VLOOKUP(P3652,'3-Productie normen'!$B$37:$C$59,2,FALSE),FALSE)))/VLOOKUP(B3652,'2-Kosten per locatie'!$A$11:$C$31,3,FALSE)</f>
        <v>0</v>
      </c>
      <c r="U3652" s="144">
        <f t="shared" si="288"/>
        <v>0</v>
      </c>
      <c r="V3652" s="145" t="str">
        <f>VLOOKUP(K3652,'3-Productie normen'!A:AG,29,FALSE)</f>
        <v>S</v>
      </c>
      <c r="W3652" s="145"/>
      <c r="X3652" s="146"/>
      <c r="Y3652" s="147">
        <f t="shared" si="289"/>
        <v>5699</v>
      </c>
    </row>
    <row r="3653" spans="1:25" s="148" customFormat="1" ht="13.9" customHeight="1">
      <c r="A3653" s="137">
        <v>4507</v>
      </c>
      <c r="B3653" s="138" t="s">
        <v>4206</v>
      </c>
      <c r="C3653" s="138" t="s">
        <v>4568</v>
      </c>
      <c r="D3653" s="138"/>
      <c r="E3653" s="2"/>
      <c r="F3653" s="2" t="s">
        <v>372</v>
      </c>
      <c r="G3653" s="2" t="s">
        <v>4856</v>
      </c>
      <c r="H3653" s="2" t="s">
        <v>246</v>
      </c>
      <c r="I3653" s="139" t="s">
        <v>46</v>
      </c>
      <c r="J3653" s="139" t="s">
        <v>323</v>
      </c>
      <c r="K3653" s="139" t="s">
        <v>321</v>
      </c>
      <c r="L3653" s="139" t="s">
        <v>314</v>
      </c>
      <c r="M3653" s="140"/>
      <c r="N3653" s="141">
        <v>1.1499999999999999</v>
      </c>
      <c r="O3653" s="142">
        <f t="shared" si="285"/>
        <v>410</v>
      </c>
      <c r="P3653" s="2">
        <v>205</v>
      </c>
      <c r="Q3653" s="2">
        <v>205</v>
      </c>
      <c r="R3653" s="143" t="e">
        <f t="shared" si="286"/>
        <v>#DIV/0!</v>
      </c>
      <c r="S3653" s="143" t="e">
        <f t="shared" si="287"/>
        <v>#DIV/0!</v>
      </c>
      <c r="T3653" s="144">
        <f>IF(P3653="nio",0,IF(P3653&gt;0,VLOOKUP(K3653,'3-Productie normen'!A:W,VLOOKUP(P3653,'3-Productie normen'!$B$37:$C$59,2,FALSE),FALSE)))/VLOOKUP(B3653,'2-Kosten per locatie'!$A$11:$C$31,3,FALSE)</f>
        <v>0</v>
      </c>
      <c r="U3653" s="144">
        <f t="shared" si="288"/>
        <v>0</v>
      </c>
      <c r="V3653" s="145" t="str">
        <f>VLOOKUP(K3653,'3-Productie normen'!A:AG,29,FALSE)</f>
        <v>S</v>
      </c>
      <c r="W3653" s="145"/>
      <c r="X3653" s="146"/>
      <c r="Y3653" s="147">
        <f t="shared" si="289"/>
        <v>471.49999999999994</v>
      </c>
    </row>
    <row r="3654" spans="1:25" s="148" customFormat="1" ht="13.9" customHeight="1">
      <c r="A3654" s="137">
        <v>4508</v>
      </c>
      <c r="B3654" s="138" t="s">
        <v>4206</v>
      </c>
      <c r="C3654" s="138" t="s">
        <v>4568</v>
      </c>
      <c r="D3654" s="138"/>
      <c r="E3654" s="2"/>
      <c r="F3654" s="2" t="s">
        <v>372</v>
      </c>
      <c r="G3654" s="2" t="s">
        <v>4857</v>
      </c>
      <c r="H3654" s="2" t="s">
        <v>246</v>
      </c>
      <c r="I3654" s="139" t="s">
        <v>46</v>
      </c>
      <c r="J3654" s="139" t="s">
        <v>323</v>
      </c>
      <c r="K3654" s="139" t="s">
        <v>321</v>
      </c>
      <c r="L3654" s="139" t="s">
        <v>314</v>
      </c>
      <c r="M3654" s="140"/>
      <c r="N3654" s="141">
        <v>1.1200000000000001</v>
      </c>
      <c r="O3654" s="142">
        <f t="shared" si="285"/>
        <v>410</v>
      </c>
      <c r="P3654" s="2">
        <v>205</v>
      </c>
      <c r="Q3654" s="2">
        <v>205</v>
      </c>
      <c r="R3654" s="143" t="e">
        <f t="shared" si="286"/>
        <v>#DIV/0!</v>
      </c>
      <c r="S3654" s="143" t="e">
        <f t="shared" si="287"/>
        <v>#DIV/0!</v>
      </c>
      <c r="T3654" s="144">
        <f>IF(P3654="nio",0,IF(P3654&gt;0,VLOOKUP(K3654,'3-Productie normen'!A:W,VLOOKUP(P3654,'3-Productie normen'!$B$37:$C$59,2,FALSE),FALSE)))/VLOOKUP(B3654,'2-Kosten per locatie'!$A$11:$C$31,3,FALSE)</f>
        <v>0</v>
      </c>
      <c r="U3654" s="144">
        <f t="shared" si="288"/>
        <v>0</v>
      </c>
      <c r="V3654" s="145" t="str">
        <f>VLOOKUP(K3654,'3-Productie normen'!A:AG,29,FALSE)</f>
        <v>S</v>
      </c>
      <c r="W3654" s="145"/>
      <c r="X3654" s="146"/>
      <c r="Y3654" s="147">
        <f t="shared" si="289"/>
        <v>459.20000000000005</v>
      </c>
    </row>
    <row r="3655" spans="1:25" s="148" customFormat="1" ht="13.9" customHeight="1">
      <c r="A3655" s="137">
        <v>4509</v>
      </c>
      <c r="B3655" s="138" t="s">
        <v>4206</v>
      </c>
      <c r="C3655" s="138" t="s">
        <v>4568</v>
      </c>
      <c r="D3655" s="138"/>
      <c r="E3655" s="2"/>
      <c r="F3655" s="2" t="s">
        <v>372</v>
      </c>
      <c r="G3655" s="2" t="s">
        <v>4858</v>
      </c>
      <c r="H3655" s="2" t="s">
        <v>246</v>
      </c>
      <c r="I3655" s="139" t="s">
        <v>46</v>
      </c>
      <c r="J3655" s="139" t="s">
        <v>323</v>
      </c>
      <c r="K3655" s="139" t="s">
        <v>321</v>
      </c>
      <c r="L3655" s="139" t="s">
        <v>314</v>
      </c>
      <c r="M3655" s="140"/>
      <c r="N3655" s="141">
        <v>1.2</v>
      </c>
      <c r="O3655" s="142">
        <f t="shared" si="285"/>
        <v>410</v>
      </c>
      <c r="P3655" s="2">
        <v>205</v>
      </c>
      <c r="Q3655" s="2">
        <v>205</v>
      </c>
      <c r="R3655" s="143" t="e">
        <f t="shared" si="286"/>
        <v>#DIV/0!</v>
      </c>
      <c r="S3655" s="143" t="e">
        <f t="shared" si="287"/>
        <v>#DIV/0!</v>
      </c>
      <c r="T3655" s="144">
        <f>IF(P3655="nio",0,IF(P3655&gt;0,VLOOKUP(K3655,'3-Productie normen'!A:W,VLOOKUP(P3655,'3-Productie normen'!$B$37:$C$59,2,FALSE),FALSE)))/VLOOKUP(B3655,'2-Kosten per locatie'!$A$11:$C$31,3,FALSE)</f>
        <v>0</v>
      </c>
      <c r="U3655" s="144">
        <f t="shared" si="288"/>
        <v>0</v>
      </c>
      <c r="V3655" s="145" t="str">
        <f>VLOOKUP(K3655,'3-Productie normen'!A:AG,29,FALSE)</f>
        <v>S</v>
      </c>
      <c r="W3655" s="145"/>
      <c r="X3655" s="146"/>
      <c r="Y3655" s="147">
        <f t="shared" si="289"/>
        <v>492</v>
      </c>
    </row>
    <row r="3656" spans="1:25" s="148" customFormat="1" ht="13.9" customHeight="1">
      <c r="A3656" s="137">
        <v>4510</v>
      </c>
      <c r="B3656" s="138" t="s">
        <v>4206</v>
      </c>
      <c r="C3656" s="138" t="s">
        <v>4568</v>
      </c>
      <c r="D3656" s="138"/>
      <c r="E3656" s="2"/>
      <c r="F3656" s="2" t="s">
        <v>372</v>
      </c>
      <c r="G3656" s="2" t="s">
        <v>4859</v>
      </c>
      <c r="H3656" s="2" t="s">
        <v>246</v>
      </c>
      <c r="I3656" s="139" t="s">
        <v>46</v>
      </c>
      <c r="J3656" s="139" t="s">
        <v>323</v>
      </c>
      <c r="K3656" s="139" t="s">
        <v>321</v>
      </c>
      <c r="L3656" s="139" t="s">
        <v>314</v>
      </c>
      <c r="M3656" s="140"/>
      <c r="N3656" s="141">
        <v>1.1599999999999999</v>
      </c>
      <c r="O3656" s="142">
        <f t="shared" si="285"/>
        <v>410</v>
      </c>
      <c r="P3656" s="2">
        <v>205</v>
      </c>
      <c r="Q3656" s="2">
        <v>205</v>
      </c>
      <c r="R3656" s="143" t="e">
        <f t="shared" si="286"/>
        <v>#DIV/0!</v>
      </c>
      <c r="S3656" s="143" t="e">
        <f t="shared" si="287"/>
        <v>#DIV/0!</v>
      </c>
      <c r="T3656" s="144">
        <f>IF(P3656="nio",0,IF(P3656&gt;0,VLOOKUP(K3656,'3-Productie normen'!A:W,VLOOKUP(P3656,'3-Productie normen'!$B$37:$C$59,2,FALSE),FALSE)))/VLOOKUP(B3656,'2-Kosten per locatie'!$A$11:$C$31,3,FALSE)</f>
        <v>0</v>
      </c>
      <c r="U3656" s="144">
        <f t="shared" si="288"/>
        <v>0</v>
      </c>
      <c r="V3656" s="145" t="str">
        <f>VLOOKUP(K3656,'3-Productie normen'!A:AG,29,FALSE)</f>
        <v>S</v>
      </c>
      <c r="W3656" s="145"/>
      <c r="X3656" s="146"/>
      <c r="Y3656" s="147">
        <f t="shared" si="289"/>
        <v>475.59999999999997</v>
      </c>
    </row>
    <row r="3657" spans="1:25" s="148" customFormat="1" ht="13.9" customHeight="1">
      <c r="A3657" s="137">
        <v>4511</v>
      </c>
      <c r="B3657" s="138" t="s">
        <v>4206</v>
      </c>
      <c r="C3657" s="138" t="s">
        <v>4568</v>
      </c>
      <c r="D3657" s="138"/>
      <c r="E3657" s="2"/>
      <c r="F3657" s="2" t="s">
        <v>372</v>
      </c>
      <c r="G3657" s="2" t="s">
        <v>4860</v>
      </c>
      <c r="H3657" s="2" t="s">
        <v>246</v>
      </c>
      <c r="I3657" s="139" t="s">
        <v>46</v>
      </c>
      <c r="J3657" s="139" t="s">
        <v>323</v>
      </c>
      <c r="K3657" s="139" t="s">
        <v>321</v>
      </c>
      <c r="L3657" s="139" t="s">
        <v>314</v>
      </c>
      <c r="M3657" s="140"/>
      <c r="N3657" s="141">
        <v>1.1499999999999999</v>
      </c>
      <c r="O3657" s="142">
        <f t="shared" si="285"/>
        <v>410</v>
      </c>
      <c r="P3657" s="2">
        <v>205</v>
      </c>
      <c r="Q3657" s="2">
        <v>205</v>
      </c>
      <c r="R3657" s="143" t="e">
        <f t="shared" si="286"/>
        <v>#DIV/0!</v>
      </c>
      <c r="S3657" s="143" t="e">
        <f t="shared" si="287"/>
        <v>#DIV/0!</v>
      </c>
      <c r="T3657" s="144">
        <f>IF(P3657="nio",0,IF(P3657&gt;0,VLOOKUP(K3657,'3-Productie normen'!A:W,VLOOKUP(P3657,'3-Productie normen'!$B$37:$C$59,2,FALSE),FALSE)))/VLOOKUP(B3657,'2-Kosten per locatie'!$A$11:$C$31,3,FALSE)</f>
        <v>0</v>
      </c>
      <c r="U3657" s="144">
        <f t="shared" si="288"/>
        <v>0</v>
      </c>
      <c r="V3657" s="145" t="str">
        <f>VLOOKUP(K3657,'3-Productie normen'!A:AG,29,FALSE)</f>
        <v>S</v>
      </c>
      <c r="W3657" s="145"/>
      <c r="X3657" s="146"/>
      <c r="Y3657" s="147">
        <f t="shared" si="289"/>
        <v>471.49999999999994</v>
      </c>
    </row>
    <row r="3658" spans="1:25" s="148" customFormat="1" ht="13.9" customHeight="1">
      <c r="A3658" s="137">
        <v>4512</v>
      </c>
      <c r="B3658" s="138" t="s">
        <v>4206</v>
      </c>
      <c r="C3658" s="138" t="s">
        <v>4568</v>
      </c>
      <c r="D3658" s="138"/>
      <c r="E3658" s="2"/>
      <c r="F3658" s="2" t="s">
        <v>372</v>
      </c>
      <c r="G3658" s="2" t="s">
        <v>4861</v>
      </c>
      <c r="H3658" s="2" t="s">
        <v>246</v>
      </c>
      <c r="I3658" s="139" t="s">
        <v>46</v>
      </c>
      <c r="J3658" s="139" t="s">
        <v>323</v>
      </c>
      <c r="K3658" s="139" t="s">
        <v>321</v>
      </c>
      <c r="L3658" s="139" t="s">
        <v>314</v>
      </c>
      <c r="M3658" s="140"/>
      <c r="N3658" s="141">
        <v>1.1200000000000001</v>
      </c>
      <c r="O3658" s="142">
        <f t="shared" si="285"/>
        <v>410</v>
      </c>
      <c r="P3658" s="2">
        <v>205</v>
      </c>
      <c r="Q3658" s="2">
        <v>205</v>
      </c>
      <c r="R3658" s="143" t="e">
        <f t="shared" si="286"/>
        <v>#DIV/0!</v>
      </c>
      <c r="S3658" s="143" t="e">
        <f t="shared" si="287"/>
        <v>#DIV/0!</v>
      </c>
      <c r="T3658" s="144">
        <f>IF(P3658="nio",0,IF(P3658&gt;0,VLOOKUP(K3658,'3-Productie normen'!A:W,VLOOKUP(P3658,'3-Productie normen'!$B$37:$C$59,2,FALSE),FALSE)))/VLOOKUP(B3658,'2-Kosten per locatie'!$A$11:$C$31,3,FALSE)</f>
        <v>0</v>
      </c>
      <c r="U3658" s="144">
        <f t="shared" si="288"/>
        <v>0</v>
      </c>
      <c r="V3658" s="145" t="str">
        <f>VLOOKUP(K3658,'3-Productie normen'!A:AG,29,FALSE)</f>
        <v>S</v>
      </c>
      <c r="W3658" s="145"/>
      <c r="X3658" s="146"/>
      <c r="Y3658" s="147">
        <f t="shared" si="289"/>
        <v>459.20000000000005</v>
      </c>
    </row>
    <row r="3659" spans="1:25" s="148" customFormat="1" ht="13.9" customHeight="1">
      <c r="A3659" s="137">
        <v>4513</v>
      </c>
      <c r="B3659" s="138" t="s">
        <v>4206</v>
      </c>
      <c r="C3659" s="138" t="s">
        <v>4568</v>
      </c>
      <c r="D3659" s="138"/>
      <c r="E3659" s="2"/>
      <c r="F3659" s="2" t="s">
        <v>372</v>
      </c>
      <c r="G3659" s="2" t="s">
        <v>4862</v>
      </c>
      <c r="H3659" s="2" t="s">
        <v>4863</v>
      </c>
      <c r="I3659" s="139" t="s">
        <v>4593</v>
      </c>
      <c r="J3659" s="139" t="s">
        <v>4593</v>
      </c>
      <c r="K3659" s="139" t="s">
        <v>612</v>
      </c>
      <c r="L3659" s="139" t="s">
        <v>298</v>
      </c>
      <c r="M3659" s="140" t="s">
        <v>8160</v>
      </c>
      <c r="N3659" s="141">
        <v>98.42</v>
      </c>
      <c r="O3659" s="142">
        <f t="shared" si="285"/>
        <v>205</v>
      </c>
      <c r="P3659" s="2">
        <v>205</v>
      </c>
      <c r="Q3659" s="2"/>
      <c r="R3659" s="143" t="e">
        <f t="shared" si="286"/>
        <v>#DIV/0!</v>
      </c>
      <c r="S3659" s="143">
        <f t="shared" si="287"/>
        <v>0</v>
      </c>
      <c r="T3659" s="144">
        <f>IF(P3659="nio",0,IF(P3659&gt;0,VLOOKUP(K3659,'3-Productie normen'!A:W,VLOOKUP(P3659,'3-Productie normen'!$B$37:$C$59,2,FALSE),FALSE)))/VLOOKUP(B3659,'2-Kosten per locatie'!$A$11:$C$31,3,FALSE)</f>
        <v>0</v>
      </c>
      <c r="U3659" s="144">
        <f t="shared" si="288"/>
        <v>0</v>
      </c>
      <c r="V3659" s="145" t="str">
        <f>VLOOKUP(K3659,'3-Productie normen'!A:AG,29,FALSE)</f>
        <v>L</v>
      </c>
      <c r="W3659" s="145"/>
      <c r="X3659" s="146"/>
      <c r="Y3659" s="147">
        <f t="shared" si="289"/>
        <v>20176.099999999999</v>
      </c>
    </row>
    <row r="3660" spans="1:25" s="148" customFormat="1" ht="13.9" customHeight="1">
      <c r="A3660" s="137">
        <v>4514</v>
      </c>
      <c r="B3660" s="138" t="s">
        <v>4206</v>
      </c>
      <c r="C3660" s="138" t="s">
        <v>4568</v>
      </c>
      <c r="D3660" s="138"/>
      <c r="E3660" s="2"/>
      <c r="F3660" s="2" t="s">
        <v>372</v>
      </c>
      <c r="G3660" s="2" t="s">
        <v>4864</v>
      </c>
      <c r="H3660" s="2" t="s">
        <v>3724</v>
      </c>
      <c r="I3660" s="139" t="s">
        <v>2209</v>
      </c>
      <c r="J3660" s="139" t="s">
        <v>2209</v>
      </c>
      <c r="K3660" s="139" t="s">
        <v>479</v>
      </c>
      <c r="L3660" s="139" t="s">
        <v>298</v>
      </c>
      <c r="M3660" s="140" t="s">
        <v>8160</v>
      </c>
      <c r="N3660" s="141">
        <v>124.24</v>
      </c>
      <c r="O3660" s="142">
        <f t="shared" si="285"/>
        <v>205</v>
      </c>
      <c r="P3660" s="2">
        <v>205</v>
      </c>
      <c r="Q3660" s="2"/>
      <c r="R3660" s="143" t="e">
        <f t="shared" si="286"/>
        <v>#DIV/0!</v>
      </c>
      <c r="S3660" s="143">
        <f t="shared" si="287"/>
        <v>0</v>
      </c>
      <c r="T3660" s="144">
        <f>IF(P3660="nio",0,IF(P3660&gt;0,VLOOKUP(K3660,'3-Productie normen'!A:W,VLOOKUP(P3660,'3-Productie normen'!$B$37:$C$59,2,FALSE),FALSE)))/VLOOKUP(B3660,'2-Kosten per locatie'!$A$11:$C$31,3,FALSE)</f>
        <v>0</v>
      </c>
      <c r="U3660" s="144">
        <f t="shared" si="288"/>
        <v>0</v>
      </c>
      <c r="V3660" s="145" t="str">
        <f>VLOOKUP(K3660,'3-Productie normen'!A:AG,29,FALSE)</f>
        <v>B</v>
      </c>
      <c r="W3660" s="145"/>
      <c r="X3660" s="146"/>
      <c r="Y3660" s="147">
        <f t="shared" si="289"/>
        <v>25469.200000000001</v>
      </c>
    </row>
    <row r="3661" spans="1:25" s="148" customFormat="1" ht="13.9" customHeight="1">
      <c r="A3661" s="137">
        <v>4515</v>
      </c>
      <c r="B3661" s="138" t="s">
        <v>4206</v>
      </c>
      <c r="C3661" s="138" t="s">
        <v>4568</v>
      </c>
      <c r="D3661" s="138"/>
      <c r="E3661" s="2"/>
      <c r="F3661" s="2" t="s">
        <v>372</v>
      </c>
      <c r="G3661" s="2" t="s">
        <v>4865</v>
      </c>
      <c r="H3661" s="2" t="s">
        <v>4866</v>
      </c>
      <c r="I3661" s="139" t="s">
        <v>350</v>
      </c>
      <c r="J3661" s="139" t="s">
        <v>351</v>
      </c>
      <c r="K3661" s="139" t="s">
        <v>612</v>
      </c>
      <c r="L3661" s="139" t="s">
        <v>298</v>
      </c>
      <c r="M3661" s="140" t="s">
        <v>8160</v>
      </c>
      <c r="N3661" s="141">
        <v>53.35</v>
      </c>
      <c r="O3661" s="142">
        <f t="shared" si="285"/>
        <v>205</v>
      </c>
      <c r="P3661" s="2">
        <v>205</v>
      </c>
      <c r="Q3661" s="2"/>
      <c r="R3661" s="143" t="e">
        <f t="shared" si="286"/>
        <v>#DIV/0!</v>
      </c>
      <c r="S3661" s="143">
        <f t="shared" si="287"/>
        <v>0</v>
      </c>
      <c r="T3661" s="144">
        <f>IF(P3661="nio",0,IF(P3661&gt;0,VLOOKUP(K3661,'3-Productie normen'!A:W,VLOOKUP(P3661,'3-Productie normen'!$B$37:$C$59,2,FALSE),FALSE)))/VLOOKUP(B3661,'2-Kosten per locatie'!$A$11:$C$31,3,FALSE)</f>
        <v>0</v>
      </c>
      <c r="U3661" s="144">
        <f t="shared" si="288"/>
        <v>0</v>
      </c>
      <c r="V3661" s="145" t="str">
        <f>VLOOKUP(K3661,'3-Productie normen'!A:AG,29,FALSE)</f>
        <v>L</v>
      </c>
      <c r="W3661" s="145"/>
      <c r="X3661" s="146"/>
      <c r="Y3661" s="147">
        <f t="shared" si="289"/>
        <v>10936.75</v>
      </c>
    </row>
    <row r="3662" spans="1:25" s="148" customFormat="1" ht="13.9" customHeight="1">
      <c r="A3662" s="137">
        <v>4516</v>
      </c>
      <c r="B3662" s="138" t="s">
        <v>4206</v>
      </c>
      <c r="C3662" s="138" t="s">
        <v>4568</v>
      </c>
      <c r="D3662" s="138"/>
      <c r="E3662" s="2"/>
      <c r="F3662" s="2" t="s">
        <v>372</v>
      </c>
      <c r="G3662" s="2" t="s">
        <v>4867</v>
      </c>
      <c r="H3662" s="2" t="s">
        <v>3707</v>
      </c>
      <c r="I3662" s="139" t="s">
        <v>350</v>
      </c>
      <c r="J3662" s="139" t="s">
        <v>351</v>
      </c>
      <c r="K3662" s="139" t="s">
        <v>612</v>
      </c>
      <c r="L3662" s="139" t="s">
        <v>298</v>
      </c>
      <c r="M3662" s="140" t="s">
        <v>8160</v>
      </c>
      <c r="N3662" s="141">
        <v>46.4</v>
      </c>
      <c r="O3662" s="142">
        <f t="shared" si="285"/>
        <v>205</v>
      </c>
      <c r="P3662" s="2">
        <v>205</v>
      </c>
      <c r="Q3662" s="2"/>
      <c r="R3662" s="143" t="e">
        <f t="shared" si="286"/>
        <v>#DIV/0!</v>
      </c>
      <c r="S3662" s="143">
        <f t="shared" si="287"/>
        <v>0</v>
      </c>
      <c r="T3662" s="144">
        <f>IF(P3662="nio",0,IF(P3662&gt;0,VLOOKUP(K3662,'3-Productie normen'!A:W,VLOOKUP(P3662,'3-Productie normen'!$B$37:$C$59,2,FALSE),FALSE)))/VLOOKUP(B3662,'2-Kosten per locatie'!$A$11:$C$31,3,FALSE)</f>
        <v>0</v>
      </c>
      <c r="U3662" s="144">
        <f t="shared" si="288"/>
        <v>0</v>
      </c>
      <c r="V3662" s="145" t="str">
        <f>VLOOKUP(K3662,'3-Productie normen'!A:AG,29,FALSE)</f>
        <v>L</v>
      </c>
      <c r="W3662" s="145"/>
      <c r="X3662" s="146"/>
      <c r="Y3662" s="147">
        <f t="shared" si="289"/>
        <v>9512</v>
      </c>
    </row>
    <row r="3663" spans="1:25" s="148" customFormat="1" ht="13.9" customHeight="1">
      <c r="A3663" s="137">
        <v>4517</v>
      </c>
      <c r="B3663" s="138" t="s">
        <v>4206</v>
      </c>
      <c r="C3663" s="138" t="s">
        <v>4568</v>
      </c>
      <c r="D3663" s="138"/>
      <c r="E3663" s="2"/>
      <c r="F3663" s="2" t="s">
        <v>372</v>
      </c>
      <c r="G3663" s="2" t="s">
        <v>4868</v>
      </c>
      <c r="H3663" s="2" t="s">
        <v>246</v>
      </c>
      <c r="I3663" s="139" t="s">
        <v>267</v>
      </c>
      <c r="J3663" s="139" t="s">
        <v>267</v>
      </c>
      <c r="K3663" s="139" t="s">
        <v>267</v>
      </c>
      <c r="L3663" s="139" t="s">
        <v>298</v>
      </c>
      <c r="M3663" s="140" t="s">
        <v>8160</v>
      </c>
      <c r="N3663" s="141">
        <v>5.66</v>
      </c>
      <c r="O3663" s="142">
        <f t="shared" si="285"/>
        <v>2</v>
      </c>
      <c r="P3663" s="2">
        <v>2</v>
      </c>
      <c r="Q3663" s="2"/>
      <c r="R3663" s="143" t="e">
        <f t="shared" si="286"/>
        <v>#DIV/0!</v>
      </c>
      <c r="S3663" s="143">
        <f t="shared" si="287"/>
        <v>0</v>
      </c>
      <c r="T3663" s="144">
        <f>IF(P3663="nio",0,IF(P3663&gt;0,VLOOKUP(K3663,'3-Productie normen'!A:W,VLOOKUP(P3663,'3-Productie normen'!$B$37:$C$59,2,FALSE),FALSE)))/VLOOKUP(B3663,'2-Kosten per locatie'!$A$11:$C$31,3,FALSE)</f>
        <v>0</v>
      </c>
      <c r="U3663" s="144">
        <f t="shared" si="288"/>
        <v>0</v>
      </c>
      <c r="V3663" s="145" t="str">
        <f>VLOOKUP(K3663,'3-Productie normen'!A:AG,29,FALSE)</f>
        <v>V</v>
      </c>
      <c r="W3663" s="145"/>
      <c r="X3663" s="146"/>
      <c r="Y3663" s="147">
        <f t="shared" si="289"/>
        <v>11.32</v>
      </c>
    </row>
    <row r="3664" spans="1:25" s="148" customFormat="1" ht="13.9" customHeight="1">
      <c r="A3664" s="137">
        <v>4518</v>
      </c>
      <c r="B3664" s="138" t="s">
        <v>4206</v>
      </c>
      <c r="C3664" s="138" t="s">
        <v>4568</v>
      </c>
      <c r="D3664" s="138"/>
      <c r="E3664" s="2"/>
      <c r="F3664" s="2" t="s">
        <v>372</v>
      </c>
      <c r="G3664" s="2" t="s">
        <v>4869</v>
      </c>
      <c r="H3664" s="2" t="s">
        <v>246</v>
      </c>
      <c r="I3664" s="139" t="s">
        <v>257</v>
      </c>
      <c r="J3664" s="139" t="s">
        <v>318</v>
      </c>
      <c r="K3664" s="139" t="s">
        <v>259</v>
      </c>
      <c r="L3664" s="139" t="s">
        <v>246</v>
      </c>
      <c r="M3664" s="140"/>
      <c r="N3664" s="141">
        <v>2.46</v>
      </c>
      <c r="O3664" s="142">
        <f t="shared" si="285"/>
        <v>0</v>
      </c>
      <c r="P3664" s="2" t="s">
        <v>477</v>
      </c>
      <c r="Q3664" s="2"/>
      <c r="R3664" s="143">
        <f t="shared" si="286"/>
        <v>0</v>
      </c>
      <c r="S3664" s="143">
        <f t="shared" si="287"/>
        <v>0</v>
      </c>
      <c r="T3664" s="144">
        <f>IF(P3664="nio",0,IF(P3664&gt;0,VLOOKUP(K3664,'3-Productie normen'!A:W,VLOOKUP(P3664,'3-Productie normen'!$B$37:$C$59,2,FALSE),FALSE)))/VLOOKUP(B3664,'2-Kosten per locatie'!$A$11:$C$31,3,FALSE)</f>
        <v>0</v>
      </c>
      <c r="U3664" s="144">
        <f t="shared" si="288"/>
        <v>0</v>
      </c>
      <c r="V3664" s="145">
        <f>VLOOKUP(K3664,'3-Productie normen'!A:AG,29,FALSE)</f>
        <v>0</v>
      </c>
      <c r="W3664" s="145"/>
      <c r="X3664" s="146"/>
      <c r="Y3664" s="147">
        <f t="shared" si="289"/>
        <v>0</v>
      </c>
    </row>
    <row r="3665" spans="1:25" s="148" customFormat="1" ht="13.9" customHeight="1">
      <c r="A3665" s="137">
        <v>4519</v>
      </c>
      <c r="B3665" s="138" t="s">
        <v>4206</v>
      </c>
      <c r="C3665" s="138" t="s">
        <v>4568</v>
      </c>
      <c r="D3665" s="138"/>
      <c r="E3665" s="2"/>
      <c r="F3665" s="2" t="s">
        <v>372</v>
      </c>
      <c r="G3665" s="2" t="s">
        <v>4870</v>
      </c>
      <c r="H3665" s="2" t="s">
        <v>4871</v>
      </c>
      <c r="I3665" s="139" t="s">
        <v>350</v>
      </c>
      <c r="J3665" s="139" t="s">
        <v>351</v>
      </c>
      <c r="K3665" s="139" t="s">
        <v>612</v>
      </c>
      <c r="L3665" s="139" t="s">
        <v>298</v>
      </c>
      <c r="M3665" s="140" t="s">
        <v>8160</v>
      </c>
      <c r="N3665" s="141">
        <v>54.5</v>
      </c>
      <c r="O3665" s="142">
        <f t="shared" si="285"/>
        <v>205</v>
      </c>
      <c r="P3665" s="2">
        <v>205</v>
      </c>
      <c r="Q3665" s="2"/>
      <c r="R3665" s="143" t="e">
        <f t="shared" si="286"/>
        <v>#DIV/0!</v>
      </c>
      <c r="S3665" s="143">
        <f t="shared" si="287"/>
        <v>0</v>
      </c>
      <c r="T3665" s="144">
        <f>IF(P3665="nio",0,IF(P3665&gt;0,VLOOKUP(K3665,'3-Productie normen'!A:W,VLOOKUP(P3665,'3-Productie normen'!$B$37:$C$59,2,FALSE),FALSE)))/VLOOKUP(B3665,'2-Kosten per locatie'!$A$11:$C$31,3,FALSE)</f>
        <v>0</v>
      </c>
      <c r="U3665" s="144">
        <f t="shared" si="288"/>
        <v>0</v>
      </c>
      <c r="V3665" s="145" t="str">
        <f>VLOOKUP(K3665,'3-Productie normen'!A:AG,29,FALSE)</f>
        <v>L</v>
      </c>
      <c r="W3665" s="145"/>
      <c r="X3665" s="146"/>
      <c r="Y3665" s="147">
        <f t="shared" si="289"/>
        <v>11172.5</v>
      </c>
    </row>
    <row r="3666" spans="1:25" s="148" customFormat="1" ht="13.9" customHeight="1">
      <c r="A3666" s="137">
        <v>4520</v>
      </c>
      <c r="B3666" s="138" t="s">
        <v>4206</v>
      </c>
      <c r="C3666" s="138" t="s">
        <v>4568</v>
      </c>
      <c r="D3666" s="138"/>
      <c r="E3666" s="2"/>
      <c r="F3666" s="2" t="s">
        <v>372</v>
      </c>
      <c r="G3666" s="2" t="s">
        <v>4872</v>
      </c>
      <c r="H3666" s="2" t="s">
        <v>4873</v>
      </c>
      <c r="I3666" s="139" t="s">
        <v>267</v>
      </c>
      <c r="J3666" s="139" t="s">
        <v>267</v>
      </c>
      <c r="K3666" s="139" t="s">
        <v>267</v>
      </c>
      <c r="L3666" s="139" t="s">
        <v>298</v>
      </c>
      <c r="M3666" s="140" t="s">
        <v>8160</v>
      </c>
      <c r="N3666" s="141">
        <v>27.01</v>
      </c>
      <c r="O3666" s="142">
        <f t="shared" si="285"/>
        <v>2</v>
      </c>
      <c r="P3666" s="2">
        <v>2</v>
      </c>
      <c r="Q3666" s="2"/>
      <c r="R3666" s="143" t="e">
        <f t="shared" si="286"/>
        <v>#DIV/0!</v>
      </c>
      <c r="S3666" s="143">
        <f t="shared" si="287"/>
        <v>0</v>
      </c>
      <c r="T3666" s="144">
        <f>IF(P3666="nio",0,IF(P3666&gt;0,VLOOKUP(K3666,'3-Productie normen'!A:W,VLOOKUP(P3666,'3-Productie normen'!$B$37:$C$59,2,FALSE),FALSE)))/VLOOKUP(B3666,'2-Kosten per locatie'!$A$11:$C$31,3,FALSE)</f>
        <v>0</v>
      </c>
      <c r="U3666" s="144">
        <f t="shared" si="288"/>
        <v>0</v>
      </c>
      <c r="V3666" s="145" t="str">
        <f>VLOOKUP(K3666,'3-Productie normen'!A:AG,29,FALSE)</f>
        <v>V</v>
      </c>
      <c r="W3666" s="145"/>
      <c r="X3666" s="146"/>
      <c r="Y3666" s="147">
        <f t="shared" si="289"/>
        <v>54.02</v>
      </c>
    </row>
    <row r="3667" spans="1:25" s="148" customFormat="1" ht="13.9" customHeight="1">
      <c r="A3667" s="137">
        <v>4521</v>
      </c>
      <c r="B3667" s="138" t="s">
        <v>4206</v>
      </c>
      <c r="C3667" s="138" t="s">
        <v>4568</v>
      </c>
      <c r="D3667" s="138"/>
      <c r="E3667" s="2"/>
      <c r="F3667" s="2" t="s">
        <v>372</v>
      </c>
      <c r="G3667" s="2" t="s">
        <v>4874</v>
      </c>
      <c r="H3667" s="2" t="s">
        <v>3734</v>
      </c>
      <c r="I3667" s="139" t="s">
        <v>350</v>
      </c>
      <c r="J3667" s="139" t="s">
        <v>1346</v>
      </c>
      <c r="K3667" s="139" t="s">
        <v>619</v>
      </c>
      <c r="L3667" s="139" t="s">
        <v>298</v>
      </c>
      <c r="M3667" s="140" t="s">
        <v>8160</v>
      </c>
      <c r="N3667" s="141">
        <v>19.87</v>
      </c>
      <c r="O3667" s="142">
        <f t="shared" si="285"/>
        <v>205</v>
      </c>
      <c r="P3667" s="2">
        <v>205</v>
      </c>
      <c r="Q3667" s="2"/>
      <c r="R3667" s="143" t="e">
        <f t="shared" si="286"/>
        <v>#DIV/0!</v>
      </c>
      <c r="S3667" s="143">
        <f t="shared" si="287"/>
        <v>0</v>
      </c>
      <c r="T3667" s="144">
        <f>IF(P3667="nio",0,IF(P3667&gt;0,VLOOKUP(K3667,'3-Productie normen'!A:W,VLOOKUP(P3667,'3-Productie normen'!$B$37:$C$59,2,FALSE),FALSE)))/VLOOKUP(B3667,'2-Kosten per locatie'!$A$11:$C$31,3,FALSE)</f>
        <v>0</v>
      </c>
      <c r="U3667" s="144">
        <f t="shared" si="288"/>
        <v>0</v>
      </c>
      <c r="V3667" s="145" t="str">
        <f>VLOOKUP(K3667,'3-Productie normen'!A:AG,29,FALSE)</f>
        <v>L</v>
      </c>
      <c r="W3667" s="145"/>
      <c r="X3667" s="146"/>
      <c r="Y3667" s="147">
        <f t="shared" si="289"/>
        <v>4073.3500000000004</v>
      </c>
    </row>
    <row r="3668" spans="1:25" s="148" customFormat="1" ht="13.9" customHeight="1">
      <c r="A3668" s="137">
        <v>4522</v>
      </c>
      <c r="B3668" s="138" t="s">
        <v>4206</v>
      </c>
      <c r="C3668" s="138" t="s">
        <v>4568</v>
      </c>
      <c r="D3668" s="138"/>
      <c r="E3668" s="2"/>
      <c r="F3668" s="2" t="s">
        <v>372</v>
      </c>
      <c r="G3668" s="2" t="s">
        <v>4875</v>
      </c>
      <c r="H3668" s="2" t="s">
        <v>3736</v>
      </c>
      <c r="I3668" s="139" t="s">
        <v>350</v>
      </c>
      <c r="J3668" s="139" t="s">
        <v>1050</v>
      </c>
      <c r="K3668" s="139" t="s">
        <v>619</v>
      </c>
      <c r="L3668" s="139" t="s">
        <v>298</v>
      </c>
      <c r="M3668" s="140" t="s">
        <v>8160</v>
      </c>
      <c r="N3668" s="141">
        <v>135.76</v>
      </c>
      <c r="O3668" s="142">
        <f t="shared" si="285"/>
        <v>205</v>
      </c>
      <c r="P3668" s="2">
        <v>205</v>
      </c>
      <c r="Q3668" s="2"/>
      <c r="R3668" s="143" t="e">
        <f t="shared" si="286"/>
        <v>#DIV/0!</v>
      </c>
      <c r="S3668" s="143">
        <f t="shared" si="287"/>
        <v>0</v>
      </c>
      <c r="T3668" s="144">
        <f>IF(P3668="nio",0,IF(P3668&gt;0,VLOOKUP(K3668,'3-Productie normen'!A:W,VLOOKUP(P3668,'3-Productie normen'!$B$37:$C$59,2,FALSE),FALSE)))/VLOOKUP(B3668,'2-Kosten per locatie'!$A$11:$C$31,3,FALSE)</f>
        <v>0</v>
      </c>
      <c r="U3668" s="144">
        <f t="shared" si="288"/>
        <v>0</v>
      </c>
      <c r="V3668" s="145" t="str">
        <f>VLOOKUP(K3668,'3-Productie normen'!A:AG,29,FALSE)</f>
        <v>L</v>
      </c>
      <c r="W3668" s="145"/>
      <c r="X3668" s="146"/>
      <c r="Y3668" s="147">
        <f t="shared" si="289"/>
        <v>27830.799999999999</v>
      </c>
    </row>
    <row r="3669" spans="1:25" s="148" customFormat="1" ht="13.9" customHeight="1">
      <c r="A3669" s="137">
        <v>4523</v>
      </c>
      <c r="B3669" s="138" t="s">
        <v>4206</v>
      </c>
      <c r="C3669" s="138" t="s">
        <v>4568</v>
      </c>
      <c r="D3669" s="138"/>
      <c r="E3669" s="2"/>
      <c r="F3669" s="2" t="s">
        <v>372</v>
      </c>
      <c r="G3669" s="2" t="s">
        <v>4876</v>
      </c>
      <c r="H3669" s="2" t="s">
        <v>4877</v>
      </c>
      <c r="I3669" s="139" t="s">
        <v>350</v>
      </c>
      <c r="J3669" s="139" t="s">
        <v>350</v>
      </c>
      <c r="K3669" s="139" t="s">
        <v>612</v>
      </c>
      <c r="L3669" s="139" t="s">
        <v>298</v>
      </c>
      <c r="M3669" s="140" t="s">
        <v>8160</v>
      </c>
      <c r="N3669" s="141">
        <v>46.1</v>
      </c>
      <c r="O3669" s="142">
        <f t="shared" si="285"/>
        <v>205</v>
      </c>
      <c r="P3669" s="2">
        <v>205</v>
      </c>
      <c r="Q3669" s="2"/>
      <c r="R3669" s="143" t="e">
        <f t="shared" si="286"/>
        <v>#DIV/0!</v>
      </c>
      <c r="S3669" s="143">
        <f t="shared" si="287"/>
        <v>0</v>
      </c>
      <c r="T3669" s="144">
        <f>IF(P3669="nio",0,IF(P3669&gt;0,VLOOKUP(K3669,'3-Productie normen'!A:W,VLOOKUP(P3669,'3-Productie normen'!$B$37:$C$59,2,FALSE),FALSE)))/VLOOKUP(B3669,'2-Kosten per locatie'!$A$11:$C$31,3,FALSE)</f>
        <v>0</v>
      </c>
      <c r="U3669" s="144">
        <f t="shared" si="288"/>
        <v>0</v>
      </c>
      <c r="V3669" s="145" t="str">
        <f>VLOOKUP(K3669,'3-Productie normen'!A:AG,29,FALSE)</f>
        <v>L</v>
      </c>
      <c r="W3669" s="145"/>
      <c r="X3669" s="146"/>
      <c r="Y3669" s="147">
        <f t="shared" si="289"/>
        <v>9450.5</v>
      </c>
    </row>
    <row r="3670" spans="1:25" s="148" customFormat="1" ht="13.9" customHeight="1">
      <c r="A3670" s="137">
        <v>4524</v>
      </c>
      <c r="B3670" s="138" t="s">
        <v>4206</v>
      </c>
      <c r="C3670" s="138" t="s">
        <v>4568</v>
      </c>
      <c r="D3670" s="138"/>
      <c r="E3670" s="2"/>
      <c r="F3670" s="2" t="s">
        <v>372</v>
      </c>
      <c r="G3670" s="2" t="s">
        <v>4878</v>
      </c>
      <c r="H3670" s="2" t="s">
        <v>4879</v>
      </c>
      <c r="I3670" s="139" t="s">
        <v>350</v>
      </c>
      <c r="J3670" s="139" t="s">
        <v>351</v>
      </c>
      <c r="K3670" s="139" t="s">
        <v>612</v>
      </c>
      <c r="L3670" s="139" t="s">
        <v>298</v>
      </c>
      <c r="M3670" s="140" t="s">
        <v>8160</v>
      </c>
      <c r="N3670" s="141">
        <v>69.8</v>
      </c>
      <c r="O3670" s="142">
        <f t="shared" si="285"/>
        <v>205</v>
      </c>
      <c r="P3670" s="2">
        <v>205</v>
      </c>
      <c r="Q3670" s="2"/>
      <c r="R3670" s="143" t="e">
        <f t="shared" si="286"/>
        <v>#DIV/0!</v>
      </c>
      <c r="S3670" s="143">
        <f t="shared" si="287"/>
        <v>0</v>
      </c>
      <c r="T3670" s="144">
        <f>IF(P3670="nio",0,IF(P3670&gt;0,VLOOKUP(K3670,'3-Productie normen'!A:W,VLOOKUP(P3670,'3-Productie normen'!$B$37:$C$59,2,FALSE),FALSE)))/VLOOKUP(B3670,'2-Kosten per locatie'!$A$11:$C$31,3,FALSE)</f>
        <v>0</v>
      </c>
      <c r="U3670" s="144">
        <f t="shared" si="288"/>
        <v>0</v>
      </c>
      <c r="V3670" s="145" t="str">
        <f>VLOOKUP(K3670,'3-Productie normen'!A:AG,29,FALSE)</f>
        <v>L</v>
      </c>
      <c r="W3670" s="145"/>
      <c r="X3670" s="146"/>
      <c r="Y3670" s="147">
        <f t="shared" si="289"/>
        <v>14309</v>
      </c>
    </row>
    <row r="3671" spans="1:25" s="148" customFormat="1" ht="13.9" customHeight="1">
      <c r="A3671" s="137">
        <v>4525</v>
      </c>
      <c r="B3671" s="138" t="s">
        <v>4206</v>
      </c>
      <c r="C3671" s="138" t="s">
        <v>4568</v>
      </c>
      <c r="D3671" s="138"/>
      <c r="E3671" s="2"/>
      <c r="F3671" s="2" t="s">
        <v>372</v>
      </c>
      <c r="G3671" s="2" t="s">
        <v>4880</v>
      </c>
      <c r="H3671" s="2" t="s">
        <v>4881</v>
      </c>
      <c r="I3671" s="139" t="s">
        <v>350</v>
      </c>
      <c r="J3671" s="139" t="s">
        <v>1050</v>
      </c>
      <c r="K3671" s="139" t="s">
        <v>619</v>
      </c>
      <c r="L3671" s="139" t="s">
        <v>298</v>
      </c>
      <c r="M3671" s="140" t="s">
        <v>8160</v>
      </c>
      <c r="N3671" s="141">
        <v>113.2</v>
      </c>
      <c r="O3671" s="142">
        <f t="shared" si="285"/>
        <v>205</v>
      </c>
      <c r="P3671" s="2">
        <v>205</v>
      </c>
      <c r="Q3671" s="2"/>
      <c r="R3671" s="143" t="e">
        <f t="shared" si="286"/>
        <v>#DIV/0!</v>
      </c>
      <c r="S3671" s="143">
        <f t="shared" si="287"/>
        <v>0</v>
      </c>
      <c r="T3671" s="144">
        <f>IF(P3671="nio",0,IF(P3671&gt;0,VLOOKUP(K3671,'3-Productie normen'!A:W,VLOOKUP(P3671,'3-Productie normen'!$B$37:$C$59,2,FALSE),FALSE)))/VLOOKUP(B3671,'2-Kosten per locatie'!$A$11:$C$31,3,FALSE)</f>
        <v>0</v>
      </c>
      <c r="U3671" s="144">
        <f t="shared" si="288"/>
        <v>0</v>
      </c>
      <c r="V3671" s="145" t="str">
        <f>VLOOKUP(K3671,'3-Productie normen'!A:AG,29,FALSE)</f>
        <v>L</v>
      </c>
      <c r="W3671" s="145"/>
      <c r="X3671" s="146"/>
      <c r="Y3671" s="147">
        <f t="shared" si="289"/>
        <v>23206</v>
      </c>
    </row>
    <row r="3672" spans="1:25" s="148" customFormat="1" ht="13.9" customHeight="1">
      <c r="A3672" s="137">
        <v>4526</v>
      </c>
      <c r="B3672" s="138" t="s">
        <v>4206</v>
      </c>
      <c r="C3672" s="138" t="s">
        <v>4568</v>
      </c>
      <c r="D3672" s="138"/>
      <c r="E3672" s="2"/>
      <c r="F3672" s="2" t="s">
        <v>372</v>
      </c>
      <c r="G3672" s="2" t="s">
        <v>4882</v>
      </c>
      <c r="H3672" s="2" t="s">
        <v>4883</v>
      </c>
      <c r="I3672" s="139" t="s">
        <v>350</v>
      </c>
      <c r="J3672" s="139" t="s">
        <v>351</v>
      </c>
      <c r="K3672" s="139" t="s">
        <v>612</v>
      </c>
      <c r="L3672" s="139" t="s">
        <v>298</v>
      </c>
      <c r="M3672" s="140" t="s">
        <v>8160</v>
      </c>
      <c r="N3672" s="141">
        <v>73.92</v>
      </c>
      <c r="O3672" s="142">
        <f t="shared" si="285"/>
        <v>205</v>
      </c>
      <c r="P3672" s="2">
        <v>205</v>
      </c>
      <c r="Q3672" s="2"/>
      <c r="R3672" s="143" t="e">
        <f t="shared" si="286"/>
        <v>#DIV/0!</v>
      </c>
      <c r="S3672" s="143">
        <f t="shared" si="287"/>
        <v>0</v>
      </c>
      <c r="T3672" s="144">
        <f>IF(P3672="nio",0,IF(P3672&gt;0,VLOOKUP(K3672,'3-Productie normen'!A:W,VLOOKUP(P3672,'3-Productie normen'!$B$37:$C$59,2,FALSE),FALSE)))/VLOOKUP(B3672,'2-Kosten per locatie'!$A$11:$C$31,3,FALSE)</f>
        <v>0</v>
      </c>
      <c r="U3672" s="144">
        <f t="shared" si="288"/>
        <v>0</v>
      </c>
      <c r="V3672" s="145" t="str">
        <f>VLOOKUP(K3672,'3-Productie normen'!A:AG,29,FALSE)</f>
        <v>L</v>
      </c>
      <c r="W3672" s="145"/>
      <c r="X3672" s="146"/>
      <c r="Y3672" s="147">
        <f t="shared" si="289"/>
        <v>15153.6</v>
      </c>
    </row>
    <row r="3673" spans="1:25" s="148" customFormat="1" ht="13.9" customHeight="1">
      <c r="A3673" s="137">
        <v>4527</v>
      </c>
      <c r="B3673" s="138" t="s">
        <v>4206</v>
      </c>
      <c r="C3673" s="138" t="s">
        <v>4568</v>
      </c>
      <c r="D3673" s="138"/>
      <c r="E3673" s="2"/>
      <c r="F3673" s="2" t="s">
        <v>372</v>
      </c>
      <c r="G3673" s="2" t="s">
        <v>4884</v>
      </c>
      <c r="H3673" s="2" t="s">
        <v>246</v>
      </c>
      <c r="I3673" s="139" t="s">
        <v>267</v>
      </c>
      <c r="J3673" s="139" t="s">
        <v>283</v>
      </c>
      <c r="K3673" s="139" t="s">
        <v>267</v>
      </c>
      <c r="L3673" s="139" t="s">
        <v>298</v>
      </c>
      <c r="M3673" s="140" t="s">
        <v>8160</v>
      </c>
      <c r="N3673" s="141">
        <v>5.5</v>
      </c>
      <c r="O3673" s="142">
        <f t="shared" si="285"/>
        <v>2</v>
      </c>
      <c r="P3673" s="2">
        <v>2</v>
      </c>
      <c r="Q3673" s="2"/>
      <c r="R3673" s="143" t="e">
        <f t="shared" si="286"/>
        <v>#DIV/0!</v>
      </c>
      <c r="S3673" s="143">
        <f t="shared" si="287"/>
        <v>0</v>
      </c>
      <c r="T3673" s="144">
        <f>IF(P3673="nio",0,IF(P3673&gt;0,VLOOKUP(K3673,'3-Productie normen'!A:W,VLOOKUP(P3673,'3-Productie normen'!$B$37:$C$59,2,FALSE),FALSE)))/VLOOKUP(B3673,'2-Kosten per locatie'!$A$11:$C$31,3,FALSE)</f>
        <v>0</v>
      </c>
      <c r="U3673" s="144">
        <f t="shared" si="288"/>
        <v>0</v>
      </c>
      <c r="V3673" s="145" t="str">
        <f>VLOOKUP(K3673,'3-Productie normen'!A:AG,29,FALSE)</f>
        <v>V</v>
      </c>
      <c r="W3673" s="145"/>
      <c r="X3673" s="146"/>
      <c r="Y3673" s="147">
        <f t="shared" si="289"/>
        <v>11</v>
      </c>
    </row>
    <row r="3674" spans="1:25" s="148" customFormat="1" ht="13.9" customHeight="1">
      <c r="A3674" s="137">
        <v>4528</v>
      </c>
      <c r="B3674" s="138" t="s">
        <v>4206</v>
      </c>
      <c r="C3674" s="138" t="s">
        <v>4568</v>
      </c>
      <c r="D3674" s="138"/>
      <c r="E3674" s="2"/>
      <c r="F3674" s="2" t="s">
        <v>372</v>
      </c>
      <c r="G3674" s="2" t="s">
        <v>4885</v>
      </c>
      <c r="H3674" s="2" t="s">
        <v>4886</v>
      </c>
      <c r="I3674" s="139" t="s">
        <v>277</v>
      </c>
      <c r="J3674" s="139" t="s">
        <v>277</v>
      </c>
      <c r="K3674" s="139" t="s">
        <v>478</v>
      </c>
      <c r="L3674" s="139" t="s">
        <v>298</v>
      </c>
      <c r="M3674" s="140" t="s">
        <v>8160</v>
      </c>
      <c r="N3674" s="141">
        <v>22.56</v>
      </c>
      <c r="O3674" s="142">
        <f t="shared" si="285"/>
        <v>205</v>
      </c>
      <c r="P3674" s="2">
        <v>205</v>
      </c>
      <c r="Q3674" s="2"/>
      <c r="R3674" s="143" t="e">
        <f t="shared" si="286"/>
        <v>#DIV/0!</v>
      </c>
      <c r="S3674" s="143">
        <f t="shared" si="287"/>
        <v>0</v>
      </c>
      <c r="T3674" s="144">
        <f>IF(P3674="nio",0,IF(P3674&gt;0,VLOOKUP(K3674,'3-Productie normen'!A:W,VLOOKUP(P3674,'3-Productie normen'!$B$37:$C$59,2,FALSE),FALSE)))/VLOOKUP(B3674,'2-Kosten per locatie'!$A$11:$C$31,3,FALSE)</f>
        <v>0</v>
      </c>
      <c r="U3674" s="144">
        <f t="shared" si="288"/>
        <v>0</v>
      </c>
      <c r="V3674" s="145" t="str">
        <f>VLOOKUP(K3674,'3-Productie normen'!A:AG,29,FALSE)</f>
        <v>B</v>
      </c>
      <c r="W3674" s="145"/>
      <c r="X3674" s="146"/>
      <c r="Y3674" s="147">
        <f t="shared" si="289"/>
        <v>4624.8</v>
      </c>
    </row>
    <row r="3675" spans="1:25" s="148" customFormat="1" ht="13.9" customHeight="1">
      <c r="A3675" s="137">
        <v>4529</v>
      </c>
      <c r="B3675" s="138" t="s">
        <v>4206</v>
      </c>
      <c r="C3675" s="138" t="s">
        <v>4568</v>
      </c>
      <c r="D3675" s="138"/>
      <c r="E3675" s="2"/>
      <c r="F3675" s="2" t="s">
        <v>372</v>
      </c>
      <c r="G3675" s="2" t="s">
        <v>4887</v>
      </c>
      <c r="H3675" s="2" t="s">
        <v>4888</v>
      </c>
      <c r="I3675" s="139" t="s">
        <v>277</v>
      </c>
      <c r="J3675" s="139" t="s">
        <v>277</v>
      </c>
      <c r="K3675" s="139" t="s">
        <v>478</v>
      </c>
      <c r="L3675" s="139" t="s">
        <v>298</v>
      </c>
      <c r="M3675" s="140" t="s">
        <v>8160</v>
      </c>
      <c r="N3675" s="141">
        <v>26.8</v>
      </c>
      <c r="O3675" s="142">
        <f t="shared" si="285"/>
        <v>205</v>
      </c>
      <c r="P3675" s="2">
        <v>205</v>
      </c>
      <c r="Q3675" s="2"/>
      <c r="R3675" s="143" t="e">
        <f t="shared" si="286"/>
        <v>#DIV/0!</v>
      </c>
      <c r="S3675" s="143">
        <f t="shared" si="287"/>
        <v>0</v>
      </c>
      <c r="T3675" s="144">
        <f>IF(P3675="nio",0,IF(P3675&gt;0,VLOOKUP(K3675,'3-Productie normen'!A:W,VLOOKUP(P3675,'3-Productie normen'!$B$37:$C$59,2,FALSE),FALSE)))/VLOOKUP(B3675,'2-Kosten per locatie'!$A$11:$C$31,3,FALSE)</f>
        <v>0</v>
      </c>
      <c r="U3675" s="144">
        <f t="shared" si="288"/>
        <v>0</v>
      </c>
      <c r="V3675" s="145" t="str">
        <f>VLOOKUP(K3675,'3-Productie normen'!A:AG,29,FALSE)</f>
        <v>B</v>
      </c>
      <c r="W3675" s="145"/>
      <c r="X3675" s="146"/>
      <c r="Y3675" s="147">
        <f t="shared" si="289"/>
        <v>5494</v>
      </c>
    </row>
    <row r="3676" spans="1:25" s="148" customFormat="1" ht="13.9" customHeight="1">
      <c r="A3676" s="137">
        <v>4530</v>
      </c>
      <c r="B3676" s="138" t="s">
        <v>4206</v>
      </c>
      <c r="C3676" s="138" t="s">
        <v>4568</v>
      </c>
      <c r="D3676" s="138"/>
      <c r="E3676" s="2"/>
      <c r="F3676" s="2" t="s">
        <v>372</v>
      </c>
      <c r="G3676" s="2" t="s">
        <v>4889</v>
      </c>
      <c r="H3676" s="2" t="s">
        <v>3747</v>
      </c>
      <c r="I3676" s="139" t="s">
        <v>267</v>
      </c>
      <c r="J3676" s="139" t="s">
        <v>267</v>
      </c>
      <c r="K3676" s="139" t="s">
        <v>267</v>
      </c>
      <c r="L3676" s="139" t="s">
        <v>298</v>
      </c>
      <c r="M3676" s="140" t="s">
        <v>8160</v>
      </c>
      <c r="N3676" s="141">
        <v>3.87</v>
      </c>
      <c r="O3676" s="142">
        <f t="shared" si="285"/>
        <v>2</v>
      </c>
      <c r="P3676" s="2">
        <v>2</v>
      </c>
      <c r="Q3676" s="2"/>
      <c r="R3676" s="143" t="e">
        <f t="shared" si="286"/>
        <v>#DIV/0!</v>
      </c>
      <c r="S3676" s="143">
        <f t="shared" si="287"/>
        <v>0</v>
      </c>
      <c r="T3676" s="144">
        <f>IF(P3676="nio",0,IF(P3676&gt;0,VLOOKUP(K3676,'3-Productie normen'!A:W,VLOOKUP(P3676,'3-Productie normen'!$B$37:$C$59,2,FALSE),FALSE)))/VLOOKUP(B3676,'2-Kosten per locatie'!$A$11:$C$31,3,FALSE)</f>
        <v>0</v>
      </c>
      <c r="U3676" s="144">
        <f t="shared" si="288"/>
        <v>0</v>
      </c>
      <c r="V3676" s="145" t="str">
        <f>VLOOKUP(K3676,'3-Productie normen'!A:AG,29,FALSE)</f>
        <v>V</v>
      </c>
      <c r="W3676" s="145"/>
      <c r="X3676" s="146"/>
      <c r="Y3676" s="147">
        <f t="shared" si="289"/>
        <v>7.74</v>
      </c>
    </row>
    <row r="3677" spans="1:25" s="148" customFormat="1" ht="13.9" customHeight="1">
      <c r="A3677" s="137">
        <v>4531</v>
      </c>
      <c r="B3677" s="138" t="s">
        <v>4206</v>
      </c>
      <c r="C3677" s="138" t="s">
        <v>4568</v>
      </c>
      <c r="D3677" s="138"/>
      <c r="E3677" s="2"/>
      <c r="F3677" s="2" t="s">
        <v>372</v>
      </c>
      <c r="G3677" s="2" t="s">
        <v>4890</v>
      </c>
      <c r="H3677" s="2" t="s">
        <v>4891</v>
      </c>
      <c r="I3677" s="139" t="s">
        <v>267</v>
      </c>
      <c r="J3677" s="139" t="s">
        <v>267</v>
      </c>
      <c r="K3677" s="139" t="s">
        <v>267</v>
      </c>
      <c r="L3677" s="139" t="s">
        <v>249</v>
      </c>
      <c r="M3677" s="140"/>
      <c r="N3677" s="141">
        <v>7.84</v>
      </c>
      <c r="O3677" s="142">
        <f t="shared" si="285"/>
        <v>2</v>
      </c>
      <c r="P3677" s="2">
        <v>2</v>
      </c>
      <c r="Q3677" s="2"/>
      <c r="R3677" s="143" t="e">
        <f t="shared" si="286"/>
        <v>#DIV/0!</v>
      </c>
      <c r="S3677" s="143">
        <f t="shared" si="287"/>
        <v>0</v>
      </c>
      <c r="T3677" s="144">
        <f>IF(P3677="nio",0,IF(P3677&gt;0,VLOOKUP(K3677,'3-Productie normen'!A:W,VLOOKUP(P3677,'3-Productie normen'!$B$37:$C$59,2,FALSE),FALSE)))/VLOOKUP(B3677,'2-Kosten per locatie'!$A$11:$C$31,3,FALSE)</f>
        <v>0</v>
      </c>
      <c r="U3677" s="144">
        <f t="shared" si="288"/>
        <v>0</v>
      </c>
      <c r="V3677" s="145" t="str">
        <f>VLOOKUP(K3677,'3-Productie normen'!A:AG,29,FALSE)</f>
        <v>V</v>
      </c>
      <c r="W3677" s="145"/>
      <c r="X3677" s="146"/>
      <c r="Y3677" s="147">
        <f t="shared" si="289"/>
        <v>15.68</v>
      </c>
    </row>
    <row r="3678" spans="1:25" s="148" customFormat="1" ht="13.9" customHeight="1">
      <c r="A3678" s="137">
        <v>4532</v>
      </c>
      <c r="B3678" s="138" t="s">
        <v>4206</v>
      </c>
      <c r="C3678" s="138" t="s">
        <v>4568</v>
      </c>
      <c r="D3678" s="138"/>
      <c r="E3678" s="2"/>
      <c r="F3678" s="2" t="s">
        <v>372</v>
      </c>
      <c r="G3678" s="2" t="s">
        <v>4892</v>
      </c>
      <c r="H3678" s="2" t="s">
        <v>4893</v>
      </c>
      <c r="I3678" s="139" t="s">
        <v>277</v>
      </c>
      <c r="J3678" s="139" t="s">
        <v>52</v>
      </c>
      <c r="K3678" s="139" t="s">
        <v>417</v>
      </c>
      <c r="L3678" s="139" t="s">
        <v>298</v>
      </c>
      <c r="M3678" s="140" t="s">
        <v>8160</v>
      </c>
      <c r="N3678" s="141">
        <v>5.38</v>
      </c>
      <c r="O3678" s="142">
        <f t="shared" si="285"/>
        <v>205</v>
      </c>
      <c r="P3678" s="2">
        <v>205</v>
      </c>
      <c r="Q3678" s="2"/>
      <c r="R3678" s="143" t="e">
        <f t="shared" si="286"/>
        <v>#DIV/0!</v>
      </c>
      <c r="S3678" s="143">
        <f t="shared" si="287"/>
        <v>0</v>
      </c>
      <c r="T3678" s="144">
        <f>IF(P3678="nio",0,IF(P3678&gt;0,VLOOKUP(K3678,'3-Productie normen'!A:W,VLOOKUP(P3678,'3-Productie normen'!$B$37:$C$59,2,FALSE),FALSE)))/VLOOKUP(B3678,'2-Kosten per locatie'!$A$11:$C$31,3,FALSE)</f>
        <v>0</v>
      </c>
      <c r="U3678" s="144">
        <f t="shared" si="288"/>
        <v>0</v>
      </c>
      <c r="V3678" s="145" t="str">
        <f>VLOOKUP(K3678,'3-Productie normen'!A:AG,29,FALSE)</f>
        <v>B</v>
      </c>
      <c r="W3678" s="145"/>
      <c r="X3678" s="146"/>
      <c r="Y3678" s="147">
        <f t="shared" si="289"/>
        <v>1102.9000000000001</v>
      </c>
    </row>
    <row r="3679" spans="1:25" s="148" customFormat="1" ht="13.9" customHeight="1">
      <c r="A3679" s="137">
        <v>4533</v>
      </c>
      <c r="B3679" s="138" t="s">
        <v>4206</v>
      </c>
      <c r="C3679" s="138" t="s">
        <v>4568</v>
      </c>
      <c r="D3679" s="138"/>
      <c r="E3679" s="2"/>
      <c r="F3679" s="2" t="s">
        <v>372</v>
      </c>
      <c r="G3679" s="2" t="s">
        <v>4894</v>
      </c>
      <c r="H3679" s="2" t="s">
        <v>246</v>
      </c>
      <c r="I3679" s="139" t="s">
        <v>277</v>
      </c>
      <c r="J3679" s="139" t="s">
        <v>52</v>
      </c>
      <c r="K3679" s="139" t="s">
        <v>417</v>
      </c>
      <c r="L3679" s="139" t="s">
        <v>298</v>
      </c>
      <c r="M3679" s="140" t="s">
        <v>8160</v>
      </c>
      <c r="N3679" s="141">
        <v>5.38</v>
      </c>
      <c r="O3679" s="142">
        <f t="shared" si="285"/>
        <v>205</v>
      </c>
      <c r="P3679" s="2">
        <v>205</v>
      </c>
      <c r="Q3679" s="2"/>
      <c r="R3679" s="143" t="e">
        <f t="shared" si="286"/>
        <v>#DIV/0!</v>
      </c>
      <c r="S3679" s="143">
        <f t="shared" si="287"/>
        <v>0</v>
      </c>
      <c r="T3679" s="144">
        <f>IF(P3679="nio",0,IF(P3679&gt;0,VLOOKUP(K3679,'3-Productie normen'!A:W,VLOOKUP(P3679,'3-Productie normen'!$B$37:$C$59,2,FALSE),FALSE)))/VLOOKUP(B3679,'2-Kosten per locatie'!$A$11:$C$31,3,FALSE)</f>
        <v>0</v>
      </c>
      <c r="U3679" s="144">
        <f t="shared" si="288"/>
        <v>0</v>
      </c>
      <c r="V3679" s="145" t="str">
        <f>VLOOKUP(K3679,'3-Productie normen'!A:AG,29,FALSE)</f>
        <v>B</v>
      </c>
      <c r="W3679" s="145"/>
      <c r="X3679" s="146"/>
      <c r="Y3679" s="147">
        <f t="shared" si="289"/>
        <v>1102.9000000000001</v>
      </c>
    </row>
    <row r="3680" spans="1:25" s="148" customFormat="1" ht="13.9" customHeight="1">
      <c r="A3680" s="137">
        <v>4534</v>
      </c>
      <c r="B3680" s="138" t="s">
        <v>4206</v>
      </c>
      <c r="C3680" s="138" t="s">
        <v>4568</v>
      </c>
      <c r="D3680" s="138"/>
      <c r="E3680" s="2"/>
      <c r="F3680" s="2" t="s">
        <v>372</v>
      </c>
      <c r="G3680" s="2" t="s">
        <v>4895</v>
      </c>
      <c r="H3680" s="2" t="s">
        <v>4896</v>
      </c>
      <c r="I3680" s="139" t="s">
        <v>277</v>
      </c>
      <c r="J3680" s="139" t="s">
        <v>52</v>
      </c>
      <c r="K3680" s="139" t="s">
        <v>417</v>
      </c>
      <c r="L3680" s="139" t="s">
        <v>298</v>
      </c>
      <c r="M3680" s="140" t="s">
        <v>8160</v>
      </c>
      <c r="N3680" s="141">
        <v>11.12</v>
      </c>
      <c r="O3680" s="142">
        <f t="shared" si="285"/>
        <v>205</v>
      </c>
      <c r="P3680" s="2">
        <v>205</v>
      </c>
      <c r="Q3680" s="2"/>
      <c r="R3680" s="143" t="e">
        <f t="shared" si="286"/>
        <v>#DIV/0!</v>
      </c>
      <c r="S3680" s="143">
        <f t="shared" si="287"/>
        <v>0</v>
      </c>
      <c r="T3680" s="144">
        <f>IF(P3680="nio",0,IF(P3680&gt;0,VLOOKUP(K3680,'3-Productie normen'!A:W,VLOOKUP(P3680,'3-Productie normen'!$B$37:$C$59,2,FALSE),FALSE)))/VLOOKUP(B3680,'2-Kosten per locatie'!$A$11:$C$31,3,FALSE)</f>
        <v>0</v>
      </c>
      <c r="U3680" s="144">
        <f t="shared" si="288"/>
        <v>0</v>
      </c>
      <c r="V3680" s="145" t="str">
        <f>VLOOKUP(K3680,'3-Productie normen'!A:AG,29,FALSE)</f>
        <v>B</v>
      </c>
      <c r="W3680" s="145"/>
      <c r="X3680" s="146"/>
      <c r="Y3680" s="147">
        <f t="shared" si="289"/>
        <v>2279.6</v>
      </c>
    </row>
    <row r="3681" spans="1:25" s="148" customFormat="1" ht="13.9" customHeight="1">
      <c r="A3681" s="137">
        <v>4535</v>
      </c>
      <c r="B3681" s="138" t="s">
        <v>4206</v>
      </c>
      <c r="C3681" s="138" t="s">
        <v>4568</v>
      </c>
      <c r="D3681" s="138"/>
      <c r="E3681" s="2"/>
      <c r="F3681" s="2" t="s">
        <v>372</v>
      </c>
      <c r="G3681" s="2" t="s">
        <v>4897</v>
      </c>
      <c r="H3681" s="2" t="s">
        <v>246</v>
      </c>
      <c r="I3681" s="139" t="s">
        <v>247</v>
      </c>
      <c r="J3681" s="139" t="s">
        <v>56</v>
      </c>
      <c r="K3681" s="139" t="s">
        <v>248</v>
      </c>
      <c r="L3681" s="139" t="s">
        <v>4218</v>
      </c>
      <c r="M3681" s="140" t="s">
        <v>8160</v>
      </c>
      <c r="N3681" s="141">
        <v>32.44</v>
      </c>
      <c r="O3681" s="142">
        <f t="shared" si="285"/>
        <v>205</v>
      </c>
      <c r="P3681" s="2">
        <v>205</v>
      </c>
      <c r="Q3681" s="2"/>
      <c r="R3681" s="143" t="e">
        <f t="shared" si="286"/>
        <v>#DIV/0!</v>
      </c>
      <c r="S3681" s="143">
        <f t="shared" si="287"/>
        <v>0</v>
      </c>
      <c r="T3681" s="144">
        <f>IF(P3681="nio",0,IF(P3681&gt;0,VLOOKUP(K3681,'3-Productie normen'!A:W,VLOOKUP(P3681,'3-Productie normen'!$B$37:$C$59,2,FALSE),FALSE)))/VLOOKUP(B3681,'2-Kosten per locatie'!$A$11:$C$31,3,FALSE)</f>
        <v>0</v>
      </c>
      <c r="U3681" s="144">
        <f t="shared" si="288"/>
        <v>0</v>
      </c>
      <c r="V3681" s="145" t="str">
        <f>VLOOKUP(K3681,'3-Productie normen'!A:AG,29,FALSE)</f>
        <v>V</v>
      </c>
      <c r="W3681" s="145"/>
      <c r="X3681" s="146"/>
      <c r="Y3681" s="147">
        <f t="shared" si="289"/>
        <v>6650.2</v>
      </c>
    </row>
    <row r="3682" spans="1:25" s="148" customFormat="1" ht="13.9" customHeight="1">
      <c r="A3682" s="137">
        <v>4536</v>
      </c>
      <c r="B3682" s="138" t="s">
        <v>4206</v>
      </c>
      <c r="C3682" s="138" t="s">
        <v>4568</v>
      </c>
      <c r="D3682" s="138"/>
      <c r="E3682" s="2"/>
      <c r="F3682" s="2" t="s">
        <v>372</v>
      </c>
      <c r="G3682" s="2" t="s">
        <v>4898</v>
      </c>
      <c r="H3682" s="2" t="s">
        <v>246</v>
      </c>
      <c r="I3682" s="139" t="s">
        <v>247</v>
      </c>
      <c r="J3682" s="139" t="s">
        <v>56</v>
      </c>
      <c r="K3682" s="139" t="s">
        <v>248</v>
      </c>
      <c r="L3682" s="139" t="s">
        <v>4218</v>
      </c>
      <c r="M3682" s="140" t="s">
        <v>8160</v>
      </c>
      <c r="N3682" s="141">
        <v>32.44</v>
      </c>
      <c r="O3682" s="142">
        <f t="shared" si="285"/>
        <v>205</v>
      </c>
      <c r="P3682" s="2">
        <v>205</v>
      </c>
      <c r="Q3682" s="2"/>
      <c r="R3682" s="143" t="e">
        <f t="shared" si="286"/>
        <v>#DIV/0!</v>
      </c>
      <c r="S3682" s="143">
        <f t="shared" si="287"/>
        <v>0</v>
      </c>
      <c r="T3682" s="144">
        <f>IF(P3682="nio",0,IF(P3682&gt;0,VLOOKUP(K3682,'3-Productie normen'!A:W,VLOOKUP(P3682,'3-Productie normen'!$B$37:$C$59,2,FALSE),FALSE)))/VLOOKUP(B3682,'2-Kosten per locatie'!$A$11:$C$31,3,FALSE)</f>
        <v>0</v>
      </c>
      <c r="U3682" s="144">
        <f t="shared" si="288"/>
        <v>0</v>
      </c>
      <c r="V3682" s="145" t="str">
        <f>VLOOKUP(K3682,'3-Productie normen'!A:AG,29,FALSE)</f>
        <v>V</v>
      </c>
      <c r="W3682" s="145"/>
      <c r="X3682" s="146"/>
      <c r="Y3682" s="147">
        <f t="shared" si="289"/>
        <v>6650.2</v>
      </c>
    </row>
    <row r="3683" spans="1:25" s="148" customFormat="1" ht="13.9" customHeight="1">
      <c r="A3683" s="137">
        <v>4537</v>
      </c>
      <c r="B3683" s="138" t="s">
        <v>4206</v>
      </c>
      <c r="C3683" s="138" t="s">
        <v>4568</v>
      </c>
      <c r="D3683" s="138"/>
      <c r="E3683" s="2"/>
      <c r="F3683" s="2" t="s">
        <v>372</v>
      </c>
      <c r="G3683" s="2" t="s">
        <v>4899</v>
      </c>
      <c r="H3683" s="2" t="s">
        <v>246</v>
      </c>
      <c r="I3683" s="139" t="s">
        <v>247</v>
      </c>
      <c r="J3683" s="139" t="s">
        <v>57</v>
      </c>
      <c r="K3683" s="139" t="s">
        <v>259</v>
      </c>
      <c r="L3683" s="139" t="s">
        <v>246</v>
      </c>
      <c r="M3683" s="140"/>
      <c r="N3683" s="141">
        <v>4.05</v>
      </c>
      <c r="O3683" s="142">
        <f t="shared" si="285"/>
        <v>0</v>
      </c>
      <c r="P3683" s="2" t="s">
        <v>477</v>
      </c>
      <c r="Q3683" s="2"/>
      <c r="R3683" s="143">
        <f t="shared" si="286"/>
        <v>0</v>
      </c>
      <c r="S3683" s="143">
        <f t="shared" si="287"/>
        <v>0</v>
      </c>
      <c r="T3683" s="144">
        <f>IF(P3683="nio",0,IF(P3683&gt;0,VLOOKUP(K3683,'3-Productie normen'!A:W,VLOOKUP(P3683,'3-Productie normen'!$B$37:$C$59,2,FALSE),FALSE)))/VLOOKUP(B3683,'2-Kosten per locatie'!$A$11:$C$31,3,FALSE)</f>
        <v>0</v>
      </c>
      <c r="U3683" s="144">
        <f t="shared" si="288"/>
        <v>0</v>
      </c>
      <c r="V3683" s="145">
        <f>VLOOKUP(K3683,'3-Productie normen'!A:AG,29,FALSE)</f>
        <v>0</v>
      </c>
      <c r="W3683" s="145"/>
      <c r="X3683" s="146"/>
      <c r="Y3683" s="147">
        <f t="shared" si="289"/>
        <v>0</v>
      </c>
    </row>
    <row r="3684" spans="1:25" s="148" customFormat="1" ht="13.9" customHeight="1">
      <c r="A3684" s="137">
        <v>4538</v>
      </c>
      <c r="B3684" s="138" t="s">
        <v>4206</v>
      </c>
      <c r="C3684" s="138" t="s">
        <v>4568</v>
      </c>
      <c r="D3684" s="138"/>
      <c r="E3684" s="2"/>
      <c r="F3684" s="2" t="s">
        <v>372</v>
      </c>
      <c r="G3684" s="2" t="s">
        <v>4900</v>
      </c>
      <c r="H3684" s="2" t="s">
        <v>246</v>
      </c>
      <c r="I3684" s="139" t="s">
        <v>247</v>
      </c>
      <c r="J3684" s="139" t="s">
        <v>56</v>
      </c>
      <c r="K3684" s="139" t="s">
        <v>248</v>
      </c>
      <c r="L3684" s="139" t="s">
        <v>4218</v>
      </c>
      <c r="M3684" s="140" t="s">
        <v>8160</v>
      </c>
      <c r="N3684" s="141">
        <v>32.44</v>
      </c>
      <c r="O3684" s="142">
        <f t="shared" si="285"/>
        <v>205</v>
      </c>
      <c r="P3684" s="2">
        <v>205</v>
      </c>
      <c r="Q3684" s="2"/>
      <c r="R3684" s="143" t="e">
        <f t="shared" si="286"/>
        <v>#DIV/0!</v>
      </c>
      <c r="S3684" s="143">
        <f t="shared" si="287"/>
        <v>0</v>
      </c>
      <c r="T3684" s="144">
        <f>IF(P3684="nio",0,IF(P3684&gt;0,VLOOKUP(K3684,'3-Productie normen'!A:W,VLOOKUP(P3684,'3-Productie normen'!$B$37:$C$59,2,FALSE),FALSE)))/VLOOKUP(B3684,'2-Kosten per locatie'!$A$11:$C$31,3,FALSE)</f>
        <v>0</v>
      </c>
      <c r="U3684" s="144">
        <f t="shared" si="288"/>
        <v>0</v>
      </c>
      <c r="V3684" s="145" t="str">
        <f>VLOOKUP(K3684,'3-Productie normen'!A:AG,29,FALSE)</f>
        <v>V</v>
      </c>
      <c r="W3684" s="145"/>
      <c r="X3684" s="146"/>
      <c r="Y3684" s="147">
        <f t="shared" si="289"/>
        <v>6650.2</v>
      </c>
    </row>
    <row r="3685" spans="1:25" s="148" customFormat="1" ht="13.9" customHeight="1">
      <c r="A3685" s="137">
        <v>4539</v>
      </c>
      <c r="B3685" s="138" t="s">
        <v>4206</v>
      </c>
      <c r="C3685" s="138" t="s">
        <v>4568</v>
      </c>
      <c r="D3685" s="138"/>
      <c r="E3685" s="2"/>
      <c r="F3685" s="2" t="s">
        <v>372</v>
      </c>
      <c r="G3685" s="2" t="s">
        <v>4901</v>
      </c>
      <c r="H3685" s="2" t="s">
        <v>246</v>
      </c>
      <c r="I3685" s="139" t="s">
        <v>247</v>
      </c>
      <c r="J3685" s="139" t="s">
        <v>56</v>
      </c>
      <c r="K3685" s="139" t="s">
        <v>248</v>
      </c>
      <c r="L3685" s="139" t="s">
        <v>4218</v>
      </c>
      <c r="M3685" s="140" t="s">
        <v>8160</v>
      </c>
      <c r="N3685" s="141">
        <v>36.369999999999997</v>
      </c>
      <c r="O3685" s="142">
        <f t="shared" si="285"/>
        <v>205</v>
      </c>
      <c r="P3685" s="2">
        <v>205</v>
      </c>
      <c r="Q3685" s="2"/>
      <c r="R3685" s="143" t="e">
        <f t="shared" si="286"/>
        <v>#DIV/0!</v>
      </c>
      <c r="S3685" s="143">
        <f t="shared" si="287"/>
        <v>0</v>
      </c>
      <c r="T3685" s="144">
        <f>IF(P3685="nio",0,IF(P3685&gt;0,VLOOKUP(K3685,'3-Productie normen'!A:W,VLOOKUP(P3685,'3-Productie normen'!$B$37:$C$59,2,FALSE),FALSE)))/VLOOKUP(B3685,'2-Kosten per locatie'!$A$11:$C$31,3,FALSE)</f>
        <v>0</v>
      </c>
      <c r="U3685" s="144">
        <f t="shared" si="288"/>
        <v>0</v>
      </c>
      <c r="V3685" s="145" t="str">
        <f>VLOOKUP(K3685,'3-Productie normen'!A:AG,29,FALSE)</f>
        <v>V</v>
      </c>
      <c r="W3685" s="145"/>
      <c r="X3685" s="146"/>
      <c r="Y3685" s="147">
        <f t="shared" si="289"/>
        <v>7455.8499999999995</v>
      </c>
    </row>
    <row r="3686" spans="1:25" s="148" customFormat="1" ht="13.9" customHeight="1">
      <c r="A3686" s="137">
        <v>4540</v>
      </c>
      <c r="B3686" s="138" t="s">
        <v>4206</v>
      </c>
      <c r="C3686" s="138" t="s">
        <v>4568</v>
      </c>
      <c r="D3686" s="138"/>
      <c r="E3686" s="2"/>
      <c r="F3686" s="2" t="s">
        <v>372</v>
      </c>
      <c r="G3686" s="2" t="s">
        <v>4902</v>
      </c>
      <c r="H3686" s="2" t="s">
        <v>246</v>
      </c>
      <c r="I3686" s="139" t="s">
        <v>247</v>
      </c>
      <c r="J3686" s="139" t="s">
        <v>57</v>
      </c>
      <c r="K3686" s="139" t="s">
        <v>259</v>
      </c>
      <c r="L3686" s="139" t="s">
        <v>246</v>
      </c>
      <c r="M3686" s="140"/>
      <c r="N3686" s="141">
        <v>1.1000000000000001</v>
      </c>
      <c r="O3686" s="142">
        <f t="shared" si="285"/>
        <v>0</v>
      </c>
      <c r="P3686" s="2" t="s">
        <v>477</v>
      </c>
      <c r="Q3686" s="2"/>
      <c r="R3686" s="143">
        <f t="shared" si="286"/>
        <v>0</v>
      </c>
      <c r="S3686" s="143">
        <f t="shared" si="287"/>
        <v>0</v>
      </c>
      <c r="T3686" s="144">
        <f>IF(P3686="nio",0,IF(P3686&gt;0,VLOOKUP(K3686,'3-Productie normen'!A:W,VLOOKUP(P3686,'3-Productie normen'!$B$37:$C$59,2,FALSE),FALSE)))/VLOOKUP(B3686,'2-Kosten per locatie'!$A$11:$C$31,3,FALSE)</f>
        <v>0</v>
      </c>
      <c r="U3686" s="144">
        <f t="shared" si="288"/>
        <v>0</v>
      </c>
      <c r="V3686" s="145">
        <f>VLOOKUP(K3686,'3-Productie normen'!A:AG,29,FALSE)</f>
        <v>0</v>
      </c>
      <c r="W3686" s="145"/>
      <c r="X3686" s="146"/>
      <c r="Y3686" s="147">
        <f t="shared" si="289"/>
        <v>0</v>
      </c>
    </row>
    <row r="3687" spans="1:25" s="148" customFormat="1" ht="13.9" customHeight="1">
      <c r="A3687" s="137">
        <v>4541</v>
      </c>
      <c r="B3687" s="138" t="s">
        <v>4206</v>
      </c>
      <c r="C3687" s="138" t="s">
        <v>4568</v>
      </c>
      <c r="D3687" s="138"/>
      <c r="E3687" s="2"/>
      <c r="F3687" s="2" t="s">
        <v>372</v>
      </c>
      <c r="G3687" s="2" t="s">
        <v>4903</v>
      </c>
      <c r="H3687" s="2" t="s">
        <v>246</v>
      </c>
      <c r="I3687" s="139" t="s">
        <v>252</v>
      </c>
      <c r="J3687" s="139" t="s">
        <v>253</v>
      </c>
      <c r="K3687" s="139" t="s">
        <v>4571</v>
      </c>
      <c r="L3687" s="139" t="s">
        <v>298</v>
      </c>
      <c r="M3687" s="140" t="s">
        <v>8160</v>
      </c>
      <c r="N3687" s="141">
        <v>192.3</v>
      </c>
      <c r="O3687" s="142">
        <f t="shared" si="285"/>
        <v>205</v>
      </c>
      <c r="P3687" s="2">
        <v>205</v>
      </c>
      <c r="Q3687" s="2"/>
      <c r="R3687" s="143" t="e">
        <f t="shared" si="286"/>
        <v>#DIV/0!</v>
      </c>
      <c r="S3687" s="143">
        <f t="shared" si="287"/>
        <v>0</v>
      </c>
      <c r="T3687" s="144">
        <f>IF(P3687="nio",0,IF(P3687&gt;0,VLOOKUP(K3687,'3-Productie normen'!A:W,VLOOKUP(P3687,'3-Productie normen'!$B$37:$C$59,2,FALSE),FALSE)))/VLOOKUP(B3687,'2-Kosten per locatie'!$A$11:$C$31,3,FALSE)</f>
        <v>0</v>
      </c>
      <c r="U3687" s="144">
        <f t="shared" si="288"/>
        <v>0</v>
      </c>
      <c r="V3687" s="145" t="str">
        <f>VLOOKUP(K3687,'3-Productie normen'!A:AG,29,FALSE)</f>
        <v>V</v>
      </c>
      <c r="W3687" s="145"/>
      <c r="X3687" s="146"/>
      <c r="Y3687" s="147">
        <f t="shared" si="289"/>
        <v>39421.5</v>
      </c>
    </row>
    <row r="3688" spans="1:25" s="148" customFormat="1" ht="13.9" customHeight="1">
      <c r="A3688" s="137">
        <v>4542</v>
      </c>
      <c r="B3688" s="138" t="s">
        <v>4206</v>
      </c>
      <c r="C3688" s="138" t="s">
        <v>4568</v>
      </c>
      <c r="D3688" s="138"/>
      <c r="E3688" s="2"/>
      <c r="F3688" s="2" t="s">
        <v>372</v>
      </c>
      <c r="G3688" s="2" t="s">
        <v>4904</v>
      </c>
      <c r="H3688" s="2" t="s">
        <v>246</v>
      </c>
      <c r="I3688" s="139" t="s">
        <v>252</v>
      </c>
      <c r="J3688" s="139" t="s">
        <v>253</v>
      </c>
      <c r="K3688" s="139" t="s">
        <v>4571</v>
      </c>
      <c r="L3688" s="139" t="s">
        <v>298</v>
      </c>
      <c r="M3688" s="140" t="s">
        <v>8160</v>
      </c>
      <c r="N3688" s="141">
        <v>117.29</v>
      </c>
      <c r="O3688" s="142">
        <f t="shared" si="285"/>
        <v>205</v>
      </c>
      <c r="P3688" s="2">
        <v>205</v>
      </c>
      <c r="Q3688" s="2"/>
      <c r="R3688" s="143" t="e">
        <f t="shared" si="286"/>
        <v>#DIV/0!</v>
      </c>
      <c r="S3688" s="143">
        <f t="shared" si="287"/>
        <v>0</v>
      </c>
      <c r="T3688" s="144">
        <f>IF(P3688="nio",0,IF(P3688&gt;0,VLOOKUP(K3688,'3-Productie normen'!A:W,VLOOKUP(P3688,'3-Productie normen'!$B$37:$C$59,2,FALSE),FALSE)))/VLOOKUP(B3688,'2-Kosten per locatie'!$A$11:$C$31,3,FALSE)</f>
        <v>0</v>
      </c>
      <c r="U3688" s="144">
        <f t="shared" si="288"/>
        <v>0</v>
      </c>
      <c r="V3688" s="145" t="str">
        <f>VLOOKUP(K3688,'3-Productie normen'!A:AG,29,FALSE)</f>
        <v>V</v>
      </c>
      <c r="W3688" s="145"/>
      <c r="X3688" s="146"/>
      <c r="Y3688" s="147">
        <f t="shared" si="289"/>
        <v>24044.45</v>
      </c>
    </row>
    <row r="3689" spans="1:25" s="148" customFormat="1" ht="13.9" customHeight="1">
      <c r="A3689" s="137">
        <v>4543</v>
      </c>
      <c r="B3689" s="138" t="s">
        <v>4206</v>
      </c>
      <c r="C3689" s="138" t="s">
        <v>4568</v>
      </c>
      <c r="D3689" s="138"/>
      <c r="E3689" s="2"/>
      <c r="F3689" s="2" t="s">
        <v>372</v>
      </c>
      <c r="G3689" s="2" t="s">
        <v>4905</v>
      </c>
      <c r="H3689" s="2" t="s">
        <v>246</v>
      </c>
      <c r="I3689" s="139" t="s">
        <v>252</v>
      </c>
      <c r="J3689" s="139" t="s">
        <v>297</v>
      </c>
      <c r="K3689" s="139" t="s">
        <v>4571</v>
      </c>
      <c r="L3689" s="139" t="s">
        <v>298</v>
      </c>
      <c r="M3689" s="140" t="s">
        <v>8160</v>
      </c>
      <c r="N3689" s="141">
        <v>1</v>
      </c>
      <c r="O3689" s="142">
        <f t="shared" si="285"/>
        <v>205</v>
      </c>
      <c r="P3689" s="2">
        <v>205</v>
      </c>
      <c r="Q3689" s="2"/>
      <c r="R3689" s="143" t="e">
        <f t="shared" si="286"/>
        <v>#DIV/0!</v>
      </c>
      <c r="S3689" s="143">
        <f t="shared" si="287"/>
        <v>0</v>
      </c>
      <c r="T3689" s="144">
        <f>IF(P3689="nio",0,IF(P3689&gt;0,VLOOKUP(K3689,'3-Productie normen'!A:W,VLOOKUP(P3689,'3-Productie normen'!$B$37:$C$59,2,FALSE),FALSE)))/VLOOKUP(B3689,'2-Kosten per locatie'!$A$11:$C$31,3,FALSE)</f>
        <v>0</v>
      </c>
      <c r="U3689" s="144">
        <f t="shared" si="288"/>
        <v>0</v>
      </c>
      <c r="V3689" s="145" t="str">
        <f>VLOOKUP(K3689,'3-Productie normen'!A:AG,29,FALSE)</f>
        <v>V</v>
      </c>
      <c r="W3689" s="145"/>
      <c r="X3689" s="146"/>
      <c r="Y3689" s="147">
        <f t="shared" si="289"/>
        <v>205</v>
      </c>
    </row>
    <row r="3690" spans="1:25" s="148" customFormat="1" ht="13.9" customHeight="1">
      <c r="A3690" s="137">
        <v>4544</v>
      </c>
      <c r="B3690" s="138" t="s">
        <v>4206</v>
      </c>
      <c r="C3690" s="138" t="s">
        <v>4568</v>
      </c>
      <c r="D3690" s="138"/>
      <c r="E3690" s="2"/>
      <c r="F3690" s="2" t="s">
        <v>372</v>
      </c>
      <c r="G3690" s="2" t="s">
        <v>4906</v>
      </c>
      <c r="H3690" s="2" t="s">
        <v>246</v>
      </c>
      <c r="I3690" s="139" t="s">
        <v>252</v>
      </c>
      <c r="J3690" s="139" t="s">
        <v>253</v>
      </c>
      <c r="K3690" s="139" t="s">
        <v>4571</v>
      </c>
      <c r="L3690" s="139" t="s">
        <v>298</v>
      </c>
      <c r="M3690" s="140" t="s">
        <v>8160</v>
      </c>
      <c r="N3690" s="141">
        <v>144.32</v>
      </c>
      <c r="O3690" s="142">
        <f t="shared" si="285"/>
        <v>205</v>
      </c>
      <c r="P3690" s="2">
        <v>205</v>
      </c>
      <c r="Q3690" s="2"/>
      <c r="R3690" s="143" t="e">
        <f t="shared" si="286"/>
        <v>#DIV/0!</v>
      </c>
      <c r="S3690" s="143">
        <f t="shared" si="287"/>
        <v>0</v>
      </c>
      <c r="T3690" s="144">
        <f>IF(P3690="nio",0,IF(P3690&gt;0,VLOOKUP(K3690,'3-Productie normen'!A:W,VLOOKUP(P3690,'3-Productie normen'!$B$37:$C$59,2,FALSE),FALSE)))/VLOOKUP(B3690,'2-Kosten per locatie'!$A$11:$C$31,3,FALSE)</f>
        <v>0</v>
      </c>
      <c r="U3690" s="144">
        <f t="shared" si="288"/>
        <v>0</v>
      </c>
      <c r="V3690" s="145" t="str">
        <f>VLOOKUP(K3690,'3-Productie normen'!A:AG,29,FALSE)</f>
        <v>V</v>
      </c>
      <c r="W3690" s="145"/>
      <c r="X3690" s="146"/>
      <c r="Y3690" s="147">
        <f t="shared" si="289"/>
        <v>29585.599999999999</v>
      </c>
    </row>
    <row r="3691" spans="1:25" s="148" customFormat="1" ht="13.9" customHeight="1">
      <c r="A3691" s="137">
        <v>4545</v>
      </c>
      <c r="B3691" s="138" t="s">
        <v>4206</v>
      </c>
      <c r="C3691" s="138" t="s">
        <v>4568</v>
      </c>
      <c r="D3691" s="138"/>
      <c r="E3691" s="2"/>
      <c r="F3691" s="2" t="s">
        <v>372</v>
      </c>
      <c r="G3691" s="2" t="s">
        <v>4907</v>
      </c>
      <c r="H3691" s="2" t="s">
        <v>246</v>
      </c>
      <c r="I3691" s="139" t="s">
        <v>252</v>
      </c>
      <c r="J3691" s="139" t="s">
        <v>297</v>
      </c>
      <c r="K3691" s="139" t="s">
        <v>4571</v>
      </c>
      <c r="L3691" s="139" t="s">
        <v>298</v>
      </c>
      <c r="M3691" s="140" t="s">
        <v>8160</v>
      </c>
      <c r="N3691" s="141">
        <v>0.94</v>
      </c>
      <c r="O3691" s="142">
        <f t="shared" si="285"/>
        <v>205</v>
      </c>
      <c r="P3691" s="2">
        <v>205</v>
      </c>
      <c r="Q3691" s="2"/>
      <c r="R3691" s="143" t="e">
        <f t="shared" si="286"/>
        <v>#DIV/0!</v>
      </c>
      <c r="S3691" s="143">
        <f t="shared" si="287"/>
        <v>0</v>
      </c>
      <c r="T3691" s="144">
        <f>IF(P3691="nio",0,IF(P3691&gt;0,VLOOKUP(K3691,'3-Productie normen'!A:W,VLOOKUP(P3691,'3-Productie normen'!$B$37:$C$59,2,FALSE),FALSE)))/VLOOKUP(B3691,'2-Kosten per locatie'!$A$11:$C$31,3,FALSE)</f>
        <v>0</v>
      </c>
      <c r="U3691" s="144">
        <f t="shared" si="288"/>
        <v>0</v>
      </c>
      <c r="V3691" s="145" t="str">
        <f>VLOOKUP(K3691,'3-Productie normen'!A:AG,29,FALSE)</f>
        <v>V</v>
      </c>
      <c r="W3691" s="145"/>
      <c r="X3691" s="146"/>
      <c r="Y3691" s="147">
        <f t="shared" si="289"/>
        <v>192.7</v>
      </c>
    </row>
    <row r="3692" spans="1:25" s="148" customFormat="1" ht="13.9" customHeight="1">
      <c r="A3692" s="137">
        <v>4546</v>
      </c>
      <c r="B3692" s="138" t="s">
        <v>4206</v>
      </c>
      <c r="C3692" s="138" t="s">
        <v>4568</v>
      </c>
      <c r="D3692" s="138"/>
      <c r="E3692" s="2"/>
      <c r="F3692" s="2" t="s">
        <v>372</v>
      </c>
      <c r="G3692" s="2" t="s">
        <v>4908</v>
      </c>
      <c r="H3692" s="2" t="s">
        <v>246</v>
      </c>
      <c r="I3692" s="139" t="s">
        <v>252</v>
      </c>
      <c r="J3692" s="139" t="s">
        <v>297</v>
      </c>
      <c r="K3692" s="139" t="s">
        <v>4571</v>
      </c>
      <c r="L3692" s="139" t="s">
        <v>298</v>
      </c>
      <c r="M3692" s="140" t="s">
        <v>8160</v>
      </c>
      <c r="N3692" s="141">
        <v>1.02</v>
      </c>
      <c r="O3692" s="142">
        <f t="shared" si="285"/>
        <v>205</v>
      </c>
      <c r="P3692" s="2">
        <v>205</v>
      </c>
      <c r="Q3692" s="2"/>
      <c r="R3692" s="143" t="e">
        <f t="shared" si="286"/>
        <v>#DIV/0!</v>
      </c>
      <c r="S3692" s="143">
        <f t="shared" si="287"/>
        <v>0</v>
      </c>
      <c r="T3692" s="144">
        <f>IF(P3692="nio",0,IF(P3692&gt;0,VLOOKUP(K3692,'3-Productie normen'!A:W,VLOOKUP(P3692,'3-Productie normen'!$B$37:$C$59,2,FALSE),FALSE)))/VLOOKUP(B3692,'2-Kosten per locatie'!$A$11:$C$31,3,FALSE)</f>
        <v>0</v>
      </c>
      <c r="U3692" s="144">
        <f t="shared" si="288"/>
        <v>0</v>
      </c>
      <c r="V3692" s="145" t="str">
        <f>VLOOKUP(K3692,'3-Productie normen'!A:AG,29,FALSE)</f>
        <v>V</v>
      </c>
      <c r="W3692" s="145"/>
      <c r="X3692" s="146"/>
      <c r="Y3692" s="147">
        <f t="shared" si="289"/>
        <v>209.1</v>
      </c>
    </row>
    <row r="3693" spans="1:25" s="148" customFormat="1" ht="13.9" customHeight="1">
      <c r="A3693" s="137">
        <v>4547</v>
      </c>
      <c r="B3693" s="138" t="s">
        <v>4206</v>
      </c>
      <c r="C3693" s="138" t="s">
        <v>4568</v>
      </c>
      <c r="D3693" s="138"/>
      <c r="E3693" s="2"/>
      <c r="F3693" s="2" t="s">
        <v>372</v>
      </c>
      <c r="G3693" s="2" t="s">
        <v>4909</v>
      </c>
      <c r="H3693" s="2" t="s">
        <v>246</v>
      </c>
      <c r="I3693" s="139" t="s">
        <v>267</v>
      </c>
      <c r="J3693" s="139" t="s">
        <v>313</v>
      </c>
      <c r="K3693" s="139" t="s">
        <v>259</v>
      </c>
      <c r="L3693" s="139" t="s">
        <v>1500</v>
      </c>
      <c r="M3693" s="140"/>
      <c r="N3693" s="141">
        <v>2.94</v>
      </c>
      <c r="O3693" s="142">
        <f t="shared" si="285"/>
        <v>0</v>
      </c>
      <c r="P3693" s="2" t="s">
        <v>477</v>
      </c>
      <c r="Q3693" s="2"/>
      <c r="R3693" s="143">
        <f t="shared" si="286"/>
        <v>0</v>
      </c>
      <c r="S3693" s="143">
        <f t="shared" si="287"/>
        <v>0</v>
      </c>
      <c r="T3693" s="144">
        <f>IF(P3693="nio",0,IF(P3693&gt;0,VLOOKUP(K3693,'3-Productie normen'!A:W,VLOOKUP(P3693,'3-Productie normen'!$B$37:$C$59,2,FALSE),FALSE)))/VLOOKUP(B3693,'2-Kosten per locatie'!$A$11:$C$31,3,FALSE)</f>
        <v>0</v>
      </c>
      <c r="U3693" s="144">
        <f t="shared" si="288"/>
        <v>0</v>
      </c>
      <c r="V3693" s="145">
        <f>VLOOKUP(K3693,'3-Productie normen'!A:AG,29,FALSE)</f>
        <v>0</v>
      </c>
      <c r="W3693" s="145"/>
      <c r="X3693" s="146"/>
      <c r="Y3693" s="147">
        <f t="shared" si="289"/>
        <v>0</v>
      </c>
    </row>
    <row r="3694" spans="1:25" s="148" customFormat="1" ht="13.9" customHeight="1">
      <c r="A3694" s="137">
        <v>4548</v>
      </c>
      <c r="B3694" s="138" t="s">
        <v>4206</v>
      </c>
      <c r="C3694" s="138" t="s">
        <v>4568</v>
      </c>
      <c r="D3694" s="138"/>
      <c r="E3694" s="2"/>
      <c r="F3694" s="2" t="s">
        <v>372</v>
      </c>
      <c r="G3694" s="2" t="s">
        <v>4910</v>
      </c>
      <c r="H3694" s="2" t="s">
        <v>246</v>
      </c>
      <c r="I3694" s="139" t="s">
        <v>257</v>
      </c>
      <c r="J3694" s="139" t="s">
        <v>495</v>
      </c>
      <c r="K3694" s="139" t="s">
        <v>259</v>
      </c>
      <c r="L3694" s="139" t="s">
        <v>246</v>
      </c>
      <c r="M3694" s="140"/>
      <c r="N3694" s="141">
        <v>0.6</v>
      </c>
      <c r="O3694" s="142">
        <f t="shared" si="285"/>
        <v>0</v>
      </c>
      <c r="P3694" s="2" t="s">
        <v>477</v>
      </c>
      <c r="Q3694" s="2"/>
      <c r="R3694" s="143">
        <f t="shared" si="286"/>
        <v>0</v>
      </c>
      <c r="S3694" s="143">
        <f t="shared" si="287"/>
        <v>0</v>
      </c>
      <c r="T3694" s="144">
        <f>IF(P3694="nio",0,IF(P3694&gt;0,VLOOKUP(K3694,'3-Productie normen'!A:W,VLOOKUP(P3694,'3-Productie normen'!$B$37:$C$59,2,FALSE),FALSE)))/VLOOKUP(B3694,'2-Kosten per locatie'!$A$11:$C$31,3,FALSE)</f>
        <v>0</v>
      </c>
      <c r="U3694" s="144">
        <f t="shared" si="288"/>
        <v>0</v>
      </c>
      <c r="V3694" s="145">
        <f>VLOOKUP(K3694,'3-Productie normen'!A:AG,29,FALSE)</f>
        <v>0</v>
      </c>
      <c r="W3694" s="145"/>
      <c r="X3694" s="146"/>
      <c r="Y3694" s="147">
        <f t="shared" si="289"/>
        <v>0</v>
      </c>
    </row>
    <row r="3695" spans="1:25" s="148" customFormat="1" ht="13.9" customHeight="1">
      <c r="A3695" s="137">
        <v>4549</v>
      </c>
      <c r="B3695" s="138" t="s">
        <v>4206</v>
      </c>
      <c r="C3695" s="138" t="s">
        <v>4568</v>
      </c>
      <c r="D3695" s="138"/>
      <c r="E3695" s="2"/>
      <c r="F3695" s="2" t="s">
        <v>372</v>
      </c>
      <c r="G3695" s="2" t="s">
        <v>4911</v>
      </c>
      <c r="H3695" s="2" t="s">
        <v>246</v>
      </c>
      <c r="I3695" s="139" t="s">
        <v>267</v>
      </c>
      <c r="J3695" s="139" t="s">
        <v>313</v>
      </c>
      <c r="K3695" s="139" t="s">
        <v>259</v>
      </c>
      <c r="L3695" s="139" t="s">
        <v>1500</v>
      </c>
      <c r="M3695" s="140"/>
      <c r="N3695" s="141">
        <v>2.94</v>
      </c>
      <c r="O3695" s="142">
        <f t="shared" si="285"/>
        <v>0</v>
      </c>
      <c r="P3695" s="2" t="s">
        <v>477</v>
      </c>
      <c r="Q3695" s="2"/>
      <c r="R3695" s="143">
        <f t="shared" si="286"/>
        <v>0</v>
      </c>
      <c r="S3695" s="143">
        <f t="shared" si="287"/>
        <v>0</v>
      </c>
      <c r="T3695" s="144">
        <f>IF(P3695="nio",0,IF(P3695&gt;0,VLOOKUP(K3695,'3-Productie normen'!A:W,VLOOKUP(P3695,'3-Productie normen'!$B$37:$C$59,2,FALSE),FALSE)))/VLOOKUP(B3695,'2-Kosten per locatie'!$A$11:$C$31,3,FALSE)</f>
        <v>0</v>
      </c>
      <c r="U3695" s="144">
        <f t="shared" si="288"/>
        <v>0</v>
      </c>
      <c r="V3695" s="145">
        <f>VLOOKUP(K3695,'3-Productie normen'!A:AG,29,FALSE)</f>
        <v>0</v>
      </c>
      <c r="W3695" s="145"/>
      <c r="X3695" s="146"/>
      <c r="Y3695" s="147">
        <f t="shared" si="289"/>
        <v>0</v>
      </c>
    </row>
    <row r="3696" spans="1:25" s="148" customFormat="1" ht="13.9" customHeight="1">
      <c r="A3696" s="137">
        <v>4550</v>
      </c>
      <c r="B3696" s="138" t="s">
        <v>4206</v>
      </c>
      <c r="C3696" s="138" t="s">
        <v>4568</v>
      </c>
      <c r="D3696" s="138"/>
      <c r="E3696" s="2"/>
      <c r="F3696" s="2" t="s">
        <v>372</v>
      </c>
      <c r="G3696" s="2" t="s">
        <v>4912</v>
      </c>
      <c r="H3696" s="2" t="s">
        <v>246</v>
      </c>
      <c r="I3696" s="139" t="s">
        <v>257</v>
      </c>
      <c r="J3696" s="139" t="s">
        <v>318</v>
      </c>
      <c r="K3696" s="139" t="s">
        <v>259</v>
      </c>
      <c r="L3696" s="139" t="s">
        <v>246</v>
      </c>
      <c r="M3696" s="140"/>
      <c r="N3696" s="141">
        <v>5.36</v>
      </c>
      <c r="O3696" s="142">
        <f t="shared" si="285"/>
        <v>0</v>
      </c>
      <c r="P3696" s="2" t="s">
        <v>477</v>
      </c>
      <c r="Q3696" s="2"/>
      <c r="R3696" s="143">
        <f t="shared" si="286"/>
        <v>0</v>
      </c>
      <c r="S3696" s="143">
        <f t="shared" si="287"/>
        <v>0</v>
      </c>
      <c r="T3696" s="144">
        <f>IF(P3696="nio",0,IF(P3696&gt;0,VLOOKUP(K3696,'3-Productie normen'!A:W,VLOOKUP(P3696,'3-Productie normen'!$B$37:$C$59,2,FALSE),FALSE)))/VLOOKUP(B3696,'2-Kosten per locatie'!$A$11:$C$31,3,FALSE)</f>
        <v>0</v>
      </c>
      <c r="U3696" s="144">
        <f t="shared" si="288"/>
        <v>0</v>
      </c>
      <c r="V3696" s="145">
        <f>VLOOKUP(K3696,'3-Productie normen'!A:AG,29,FALSE)</f>
        <v>0</v>
      </c>
      <c r="W3696" s="145"/>
      <c r="X3696" s="146"/>
      <c r="Y3696" s="147">
        <f t="shared" si="289"/>
        <v>0</v>
      </c>
    </row>
    <row r="3697" spans="1:25" s="148" customFormat="1" ht="13.9" customHeight="1">
      <c r="A3697" s="137">
        <v>4551</v>
      </c>
      <c r="B3697" s="138" t="s">
        <v>4206</v>
      </c>
      <c r="C3697" s="138" t="s">
        <v>4568</v>
      </c>
      <c r="D3697" s="138"/>
      <c r="E3697" s="2"/>
      <c r="F3697" s="2" t="s">
        <v>372</v>
      </c>
      <c r="G3697" s="2" t="s">
        <v>4913</v>
      </c>
      <c r="H3697" s="2" t="s">
        <v>246</v>
      </c>
      <c r="I3697" s="139" t="s">
        <v>267</v>
      </c>
      <c r="J3697" s="139" t="s">
        <v>267</v>
      </c>
      <c r="K3697" s="139" t="s">
        <v>267</v>
      </c>
      <c r="L3697" s="139" t="s">
        <v>246</v>
      </c>
      <c r="M3697" s="140"/>
      <c r="N3697" s="141">
        <v>1.4</v>
      </c>
      <c r="O3697" s="142">
        <f t="shared" si="285"/>
        <v>2</v>
      </c>
      <c r="P3697" s="2">
        <v>2</v>
      </c>
      <c r="Q3697" s="2"/>
      <c r="R3697" s="143" t="e">
        <f t="shared" si="286"/>
        <v>#DIV/0!</v>
      </c>
      <c r="S3697" s="143">
        <f t="shared" si="287"/>
        <v>0</v>
      </c>
      <c r="T3697" s="144">
        <f>IF(P3697="nio",0,IF(P3697&gt;0,VLOOKUP(K3697,'3-Productie normen'!A:W,VLOOKUP(P3697,'3-Productie normen'!$B$37:$C$59,2,FALSE),FALSE)))/VLOOKUP(B3697,'2-Kosten per locatie'!$A$11:$C$31,3,FALSE)</f>
        <v>0</v>
      </c>
      <c r="U3697" s="144">
        <f t="shared" si="288"/>
        <v>0</v>
      </c>
      <c r="V3697" s="145" t="str">
        <f>VLOOKUP(K3697,'3-Productie normen'!A:AG,29,FALSE)</f>
        <v>V</v>
      </c>
      <c r="W3697" s="145"/>
      <c r="X3697" s="146"/>
      <c r="Y3697" s="147">
        <f t="shared" si="289"/>
        <v>2.8</v>
      </c>
    </row>
    <row r="3698" spans="1:25" s="148" customFormat="1" ht="13.9" customHeight="1">
      <c r="A3698" s="137">
        <v>4552</v>
      </c>
      <c r="B3698" s="138" t="s">
        <v>4206</v>
      </c>
      <c r="C3698" s="138" t="s">
        <v>4568</v>
      </c>
      <c r="D3698" s="138"/>
      <c r="E3698" s="2"/>
      <c r="F3698" s="2" t="s">
        <v>372</v>
      </c>
      <c r="G3698" s="2" t="s">
        <v>4914</v>
      </c>
      <c r="H3698" s="2" t="s">
        <v>246</v>
      </c>
      <c r="I3698" s="139" t="s">
        <v>257</v>
      </c>
      <c r="J3698" s="139" t="s">
        <v>318</v>
      </c>
      <c r="K3698" s="139" t="s">
        <v>259</v>
      </c>
      <c r="L3698" s="139" t="s">
        <v>246</v>
      </c>
      <c r="M3698" s="140"/>
      <c r="N3698" s="141">
        <v>5.36</v>
      </c>
      <c r="O3698" s="142">
        <f t="shared" si="285"/>
        <v>0</v>
      </c>
      <c r="P3698" s="2" t="s">
        <v>477</v>
      </c>
      <c r="Q3698" s="2"/>
      <c r="R3698" s="143">
        <f t="shared" si="286"/>
        <v>0</v>
      </c>
      <c r="S3698" s="143">
        <f t="shared" si="287"/>
        <v>0</v>
      </c>
      <c r="T3698" s="144">
        <f>IF(P3698="nio",0,IF(P3698&gt;0,VLOOKUP(K3698,'3-Productie normen'!A:W,VLOOKUP(P3698,'3-Productie normen'!$B$37:$C$59,2,FALSE),FALSE)))/VLOOKUP(B3698,'2-Kosten per locatie'!$A$11:$C$31,3,FALSE)</f>
        <v>0</v>
      </c>
      <c r="U3698" s="144">
        <f t="shared" si="288"/>
        <v>0</v>
      </c>
      <c r="V3698" s="145">
        <f>VLOOKUP(K3698,'3-Productie normen'!A:AG,29,FALSE)</f>
        <v>0</v>
      </c>
      <c r="W3698" s="145"/>
      <c r="X3698" s="146"/>
      <c r="Y3698" s="147">
        <f t="shared" si="289"/>
        <v>0</v>
      </c>
    </row>
    <row r="3699" spans="1:25" s="148" customFormat="1" ht="13.9" customHeight="1">
      <c r="A3699" s="137">
        <v>4553</v>
      </c>
      <c r="B3699" s="138" t="s">
        <v>4206</v>
      </c>
      <c r="C3699" s="138" t="s">
        <v>4568</v>
      </c>
      <c r="D3699" s="138"/>
      <c r="E3699" s="2"/>
      <c r="F3699" s="2" t="s">
        <v>372</v>
      </c>
      <c r="G3699" s="2" t="s">
        <v>4915</v>
      </c>
      <c r="H3699" s="2" t="s">
        <v>246</v>
      </c>
      <c r="I3699" s="139" t="s">
        <v>46</v>
      </c>
      <c r="J3699" s="139" t="s">
        <v>320</v>
      </c>
      <c r="K3699" s="139" t="s">
        <v>321</v>
      </c>
      <c r="L3699" s="139" t="s">
        <v>314</v>
      </c>
      <c r="M3699" s="140"/>
      <c r="N3699" s="141">
        <v>8.33</v>
      </c>
      <c r="O3699" s="142">
        <f t="shared" si="285"/>
        <v>410</v>
      </c>
      <c r="P3699" s="2">
        <v>205</v>
      </c>
      <c r="Q3699" s="2">
        <v>205</v>
      </c>
      <c r="R3699" s="143" t="e">
        <f t="shared" si="286"/>
        <v>#DIV/0!</v>
      </c>
      <c r="S3699" s="143" t="e">
        <f t="shared" si="287"/>
        <v>#DIV/0!</v>
      </c>
      <c r="T3699" s="144">
        <f>IF(P3699="nio",0,IF(P3699&gt;0,VLOOKUP(K3699,'3-Productie normen'!A:W,VLOOKUP(P3699,'3-Productie normen'!$B$37:$C$59,2,FALSE),FALSE)))/VLOOKUP(B3699,'2-Kosten per locatie'!$A$11:$C$31,3,FALSE)</f>
        <v>0</v>
      </c>
      <c r="U3699" s="144">
        <f t="shared" si="288"/>
        <v>0</v>
      </c>
      <c r="V3699" s="145" t="str">
        <f>VLOOKUP(K3699,'3-Productie normen'!A:AG,29,FALSE)</f>
        <v>S</v>
      </c>
      <c r="W3699" s="145"/>
      <c r="X3699" s="146"/>
      <c r="Y3699" s="147">
        <f t="shared" si="289"/>
        <v>3415.3</v>
      </c>
    </row>
    <row r="3700" spans="1:25" s="148" customFormat="1" ht="13.9" customHeight="1">
      <c r="A3700" s="137">
        <v>4554</v>
      </c>
      <c r="B3700" s="138" t="s">
        <v>4206</v>
      </c>
      <c r="C3700" s="138" t="s">
        <v>4568</v>
      </c>
      <c r="D3700" s="138"/>
      <c r="E3700" s="2"/>
      <c r="F3700" s="2" t="s">
        <v>372</v>
      </c>
      <c r="G3700" s="2" t="s">
        <v>4916</v>
      </c>
      <c r="H3700" s="2" t="s">
        <v>246</v>
      </c>
      <c r="I3700" s="139" t="s">
        <v>46</v>
      </c>
      <c r="J3700" s="139" t="s">
        <v>323</v>
      </c>
      <c r="K3700" s="139" t="s">
        <v>321</v>
      </c>
      <c r="L3700" s="139" t="s">
        <v>314</v>
      </c>
      <c r="M3700" s="140"/>
      <c r="N3700" s="141">
        <v>1.27</v>
      </c>
      <c r="O3700" s="142">
        <f t="shared" ref="O3700:O3763" si="290">SUM(P3700:Q3700)</f>
        <v>410</v>
      </c>
      <c r="P3700" s="2">
        <v>205</v>
      </c>
      <c r="Q3700" s="2">
        <v>205</v>
      </c>
      <c r="R3700" s="143" t="e">
        <f t="shared" ref="R3700:R3763" si="291">IF(P3700="nio",0,IF(P3700&gt;0,P3700*N3700/T3700,0))</f>
        <v>#DIV/0!</v>
      </c>
      <c r="S3700" s="143" t="e">
        <f t="shared" ref="S3700:S3763" si="292">IF(Q3700&gt;0,Q3700*N3700/U3700,0)</f>
        <v>#DIV/0!</v>
      </c>
      <c r="T3700" s="144">
        <f>IF(P3700="nio",0,IF(P3700&gt;0,VLOOKUP(K3700,'3-Productie normen'!A:W,VLOOKUP(P3700,'3-Productie normen'!$B$37:$C$59,2,FALSE),FALSE)))/VLOOKUP(B3700,'2-Kosten per locatie'!$A$11:$C$31,3,FALSE)</f>
        <v>0</v>
      </c>
      <c r="U3700" s="144">
        <f t="shared" ref="U3700:U3763" si="293">IF(Q3700&gt;0,T3700*$U$8,0)</f>
        <v>0</v>
      </c>
      <c r="V3700" s="145" t="str">
        <f>VLOOKUP(K3700,'3-Productie normen'!A:AG,29,FALSE)</f>
        <v>S</v>
      </c>
      <c r="W3700" s="145"/>
      <c r="X3700" s="146"/>
      <c r="Y3700" s="147">
        <f t="shared" ref="Y3700:Y3763" si="294">O3700*N3700</f>
        <v>520.70000000000005</v>
      </c>
    </row>
    <row r="3701" spans="1:25" s="148" customFormat="1" ht="13.9" customHeight="1">
      <c r="A3701" s="137">
        <v>4555</v>
      </c>
      <c r="B3701" s="138" t="s">
        <v>4206</v>
      </c>
      <c r="C3701" s="138" t="s">
        <v>4568</v>
      </c>
      <c r="D3701" s="138"/>
      <c r="E3701" s="2"/>
      <c r="F3701" s="2" t="s">
        <v>372</v>
      </c>
      <c r="G3701" s="2" t="s">
        <v>4917</v>
      </c>
      <c r="H3701" s="2" t="s">
        <v>246</v>
      </c>
      <c r="I3701" s="139" t="s">
        <v>46</v>
      </c>
      <c r="J3701" s="139" t="s">
        <v>323</v>
      </c>
      <c r="K3701" s="139" t="s">
        <v>321</v>
      </c>
      <c r="L3701" s="139" t="s">
        <v>314</v>
      </c>
      <c r="M3701" s="140"/>
      <c r="N3701" s="141">
        <v>1.27</v>
      </c>
      <c r="O3701" s="142">
        <f t="shared" si="290"/>
        <v>410</v>
      </c>
      <c r="P3701" s="2">
        <v>205</v>
      </c>
      <c r="Q3701" s="2">
        <v>205</v>
      </c>
      <c r="R3701" s="143" t="e">
        <f t="shared" si="291"/>
        <v>#DIV/0!</v>
      </c>
      <c r="S3701" s="143" t="e">
        <f t="shared" si="292"/>
        <v>#DIV/0!</v>
      </c>
      <c r="T3701" s="144">
        <f>IF(P3701="nio",0,IF(P3701&gt;0,VLOOKUP(K3701,'3-Productie normen'!A:W,VLOOKUP(P3701,'3-Productie normen'!$B$37:$C$59,2,FALSE),FALSE)))/VLOOKUP(B3701,'2-Kosten per locatie'!$A$11:$C$31,3,FALSE)</f>
        <v>0</v>
      </c>
      <c r="U3701" s="144">
        <f t="shared" si="293"/>
        <v>0</v>
      </c>
      <c r="V3701" s="145" t="str">
        <f>VLOOKUP(K3701,'3-Productie normen'!A:AG,29,FALSE)</f>
        <v>S</v>
      </c>
      <c r="W3701" s="145"/>
      <c r="X3701" s="146"/>
      <c r="Y3701" s="147">
        <f t="shared" si="294"/>
        <v>520.70000000000005</v>
      </c>
    </row>
    <row r="3702" spans="1:25" s="148" customFormat="1" ht="13.9" customHeight="1">
      <c r="A3702" s="137">
        <v>4556</v>
      </c>
      <c r="B3702" s="138" t="s">
        <v>4206</v>
      </c>
      <c r="C3702" s="138" t="s">
        <v>4568</v>
      </c>
      <c r="D3702" s="138"/>
      <c r="E3702" s="2"/>
      <c r="F3702" s="2" t="s">
        <v>372</v>
      </c>
      <c r="G3702" s="2" t="s">
        <v>4918</v>
      </c>
      <c r="H3702" s="2" t="s">
        <v>246</v>
      </c>
      <c r="I3702" s="139" t="s">
        <v>46</v>
      </c>
      <c r="J3702" s="139" t="s">
        <v>320</v>
      </c>
      <c r="K3702" s="139" t="s">
        <v>321</v>
      </c>
      <c r="L3702" s="139" t="s">
        <v>314</v>
      </c>
      <c r="M3702" s="140"/>
      <c r="N3702" s="141">
        <v>9.01</v>
      </c>
      <c r="O3702" s="142">
        <f t="shared" si="290"/>
        <v>410</v>
      </c>
      <c r="P3702" s="2">
        <v>205</v>
      </c>
      <c r="Q3702" s="2">
        <v>205</v>
      </c>
      <c r="R3702" s="143" t="e">
        <f t="shared" si="291"/>
        <v>#DIV/0!</v>
      </c>
      <c r="S3702" s="143" t="e">
        <f t="shared" si="292"/>
        <v>#DIV/0!</v>
      </c>
      <c r="T3702" s="144">
        <f>IF(P3702="nio",0,IF(P3702&gt;0,VLOOKUP(K3702,'3-Productie normen'!A:W,VLOOKUP(P3702,'3-Productie normen'!$B$37:$C$59,2,FALSE),FALSE)))/VLOOKUP(B3702,'2-Kosten per locatie'!$A$11:$C$31,3,FALSE)</f>
        <v>0</v>
      </c>
      <c r="U3702" s="144">
        <f t="shared" si="293"/>
        <v>0</v>
      </c>
      <c r="V3702" s="145" t="str">
        <f>VLOOKUP(K3702,'3-Productie normen'!A:AG,29,FALSE)</f>
        <v>S</v>
      </c>
      <c r="W3702" s="145"/>
      <c r="X3702" s="146"/>
      <c r="Y3702" s="147">
        <f t="shared" si="294"/>
        <v>3694.1</v>
      </c>
    </row>
    <row r="3703" spans="1:25" s="148" customFormat="1" ht="13.9" customHeight="1">
      <c r="A3703" s="137">
        <v>4557</v>
      </c>
      <c r="B3703" s="138" t="s">
        <v>4206</v>
      </c>
      <c r="C3703" s="138" t="s">
        <v>4568</v>
      </c>
      <c r="D3703" s="138"/>
      <c r="E3703" s="2"/>
      <c r="F3703" s="2" t="s">
        <v>372</v>
      </c>
      <c r="G3703" s="2" t="s">
        <v>4919</v>
      </c>
      <c r="H3703" s="2" t="s">
        <v>246</v>
      </c>
      <c r="I3703" s="139" t="s">
        <v>46</v>
      </c>
      <c r="J3703" s="139" t="s">
        <v>323</v>
      </c>
      <c r="K3703" s="139" t="s">
        <v>321</v>
      </c>
      <c r="L3703" s="139" t="s">
        <v>314</v>
      </c>
      <c r="M3703" s="140"/>
      <c r="N3703" s="141">
        <v>1.3</v>
      </c>
      <c r="O3703" s="142">
        <f t="shared" si="290"/>
        <v>410</v>
      </c>
      <c r="P3703" s="2">
        <v>205</v>
      </c>
      <c r="Q3703" s="2">
        <v>205</v>
      </c>
      <c r="R3703" s="143" t="e">
        <f t="shared" si="291"/>
        <v>#DIV/0!</v>
      </c>
      <c r="S3703" s="143" t="e">
        <f t="shared" si="292"/>
        <v>#DIV/0!</v>
      </c>
      <c r="T3703" s="144">
        <f>IF(P3703="nio",0,IF(P3703&gt;0,VLOOKUP(K3703,'3-Productie normen'!A:W,VLOOKUP(P3703,'3-Productie normen'!$B$37:$C$59,2,FALSE),FALSE)))/VLOOKUP(B3703,'2-Kosten per locatie'!$A$11:$C$31,3,FALSE)</f>
        <v>0</v>
      </c>
      <c r="U3703" s="144">
        <f t="shared" si="293"/>
        <v>0</v>
      </c>
      <c r="V3703" s="145" t="str">
        <f>VLOOKUP(K3703,'3-Productie normen'!A:AG,29,FALSE)</f>
        <v>S</v>
      </c>
      <c r="W3703" s="145"/>
      <c r="X3703" s="146"/>
      <c r="Y3703" s="147">
        <f t="shared" si="294"/>
        <v>533</v>
      </c>
    </row>
    <row r="3704" spans="1:25" s="148" customFormat="1" ht="13.9" customHeight="1">
      <c r="A3704" s="137">
        <v>4558</v>
      </c>
      <c r="B3704" s="138" t="s">
        <v>4206</v>
      </c>
      <c r="C3704" s="138" t="s">
        <v>4568</v>
      </c>
      <c r="D3704" s="138"/>
      <c r="E3704" s="2"/>
      <c r="F3704" s="2" t="s">
        <v>372</v>
      </c>
      <c r="G3704" s="2" t="s">
        <v>4920</v>
      </c>
      <c r="H3704" s="2" t="s">
        <v>246</v>
      </c>
      <c r="I3704" s="139" t="s">
        <v>46</v>
      </c>
      <c r="J3704" s="139" t="s">
        <v>323</v>
      </c>
      <c r="K3704" s="139" t="s">
        <v>321</v>
      </c>
      <c r="L3704" s="139" t="s">
        <v>314</v>
      </c>
      <c r="M3704" s="140"/>
      <c r="N3704" s="141">
        <v>1.28</v>
      </c>
      <c r="O3704" s="142">
        <f t="shared" si="290"/>
        <v>410</v>
      </c>
      <c r="P3704" s="2">
        <v>205</v>
      </c>
      <c r="Q3704" s="2">
        <v>205</v>
      </c>
      <c r="R3704" s="143" t="e">
        <f t="shared" si="291"/>
        <v>#DIV/0!</v>
      </c>
      <c r="S3704" s="143" t="e">
        <f t="shared" si="292"/>
        <v>#DIV/0!</v>
      </c>
      <c r="T3704" s="144">
        <f>IF(P3704="nio",0,IF(P3704&gt;0,VLOOKUP(K3704,'3-Productie normen'!A:W,VLOOKUP(P3704,'3-Productie normen'!$B$37:$C$59,2,FALSE),FALSE)))/VLOOKUP(B3704,'2-Kosten per locatie'!$A$11:$C$31,3,FALSE)</f>
        <v>0</v>
      </c>
      <c r="U3704" s="144">
        <f t="shared" si="293"/>
        <v>0</v>
      </c>
      <c r="V3704" s="145" t="str">
        <f>VLOOKUP(K3704,'3-Productie normen'!A:AG,29,FALSE)</f>
        <v>S</v>
      </c>
      <c r="W3704" s="145"/>
      <c r="X3704" s="146"/>
      <c r="Y3704" s="147">
        <f t="shared" si="294"/>
        <v>524.79999999999995</v>
      </c>
    </row>
    <row r="3705" spans="1:25" s="148" customFormat="1" ht="13.9" customHeight="1">
      <c r="A3705" s="137">
        <v>4559</v>
      </c>
      <c r="B3705" s="138" t="s">
        <v>4206</v>
      </c>
      <c r="C3705" s="138" t="s">
        <v>4568</v>
      </c>
      <c r="D3705" s="138"/>
      <c r="E3705" s="2"/>
      <c r="F3705" s="2" t="s">
        <v>372</v>
      </c>
      <c r="G3705" s="2" t="s">
        <v>4921</v>
      </c>
      <c r="H3705" s="2" t="s">
        <v>246</v>
      </c>
      <c r="I3705" s="139" t="s">
        <v>46</v>
      </c>
      <c r="J3705" s="139" t="s">
        <v>323</v>
      </c>
      <c r="K3705" s="139" t="s">
        <v>321</v>
      </c>
      <c r="L3705" s="139" t="s">
        <v>314</v>
      </c>
      <c r="M3705" s="140"/>
      <c r="N3705" s="141">
        <v>1.28</v>
      </c>
      <c r="O3705" s="142">
        <f t="shared" si="290"/>
        <v>410</v>
      </c>
      <c r="P3705" s="2">
        <v>205</v>
      </c>
      <c r="Q3705" s="2">
        <v>205</v>
      </c>
      <c r="R3705" s="143" t="e">
        <f t="shared" si="291"/>
        <v>#DIV/0!</v>
      </c>
      <c r="S3705" s="143" t="e">
        <f t="shared" si="292"/>
        <v>#DIV/0!</v>
      </c>
      <c r="T3705" s="144">
        <f>IF(P3705="nio",0,IF(P3705&gt;0,VLOOKUP(K3705,'3-Productie normen'!A:W,VLOOKUP(P3705,'3-Productie normen'!$B$37:$C$59,2,FALSE),FALSE)))/VLOOKUP(B3705,'2-Kosten per locatie'!$A$11:$C$31,3,FALSE)</f>
        <v>0</v>
      </c>
      <c r="U3705" s="144">
        <f t="shared" si="293"/>
        <v>0</v>
      </c>
      <c r="V3705" s="145" t="str">
        <f>VLOOKUP(K3705,'3-Productie normen'!A:AG,29,FALSE)</f>
        <v>S</v>
      </c>
      <c r="W3705" s="145"/>
      <c r="X3705" s="146"/>
      <c r="Y3705" s="147">
        <f t="shared" si="294"/>
        <v>524.79999999999995</v>
      </c>
    </row>
    <row r="3706" spans="1:25" s="148" customFormat="1" ht="13.9" customHeight="1">
      <c r="A3706" s="137">
        <v>4560</v>
      </c>
      <c r="B3706" s="138" t="s">
        <v>4206</v>
      </c>
      <c r="C3706" s="138" t="s">
        <v>4568</v>
      </c>
      <c r="D3706" s="138"/>
      <c r="E3706" s="2"/>
      <c r="F3706" s="2" t="s">
        <v>372</v>
      </c>
      <c r="G3706" s="2" t="s">
        <v>4922</v>
      </c>
      <c r="H3706" s="2" t="s">
        <v>246</v>
      </c>
      <c r="I3706" s="139" t="s">
        <v>46</v>
      </c>
      <c r="J3706" s="139" t="s">
        <v>323</v>
      </c>
      <c r="K3706" s="139" t="s">
        <v>321</v>
      </c>
      <c r="L3706" s="139" t="s">
        <v>314</v>
      </c>
      <c r="M3706" s="140"/>
      <c r="N3706" s="141">
        <v>1.3</v>
      </c>
      <c r="O3706" s="142">
        <f t="shared" si="290"/>
        <v>410</v>
      </c>
      <c r="P3706" s="2">
        <v>205</v>
      </c>
      <c r="Q3706" s="2">
        <v>205</v>
      </c>
      <c r="R3706" s="143" t="e">
        <f t="shared" si="291"/>
        <v>#DIV/0!</v>
      </c>
      <c r="S3706" s="143" t="e">
        <f t="shared" si="292"/>
        <v>#DIV/0!</v>
      </c>
      <c r="T3706" s="144">
        <f>IF(P3706="nio",0,IF(P3706&gt;0,VLOOKUP(K3706,'3-Productie normen'!A:W,VLOOKUP(P3706,'3-Productie normen'!$B$37:$C$59,2,FALSE),FALSE)))/VLOOKUP(B3706,'2-Kosten per locatie'!$A$11:$C$31,3,FALSE)</f>
        <v>0</v>
      </c>
      <c r="U3706" s="144">
        <f t="shared" si="293"/>
        <v>0</v>
      </c>
      <c r="V3706" s="145" t="str">
        <f>VLOOKUP(K3706,'3-Productie normen'!A:AG,29,FALSE)</f>
        <v>S</v>
      </c>
      <c r="W3706" s="145"/>
      <c r="X3706" s="146"/>
      <c r="Y3706" s="147">
        <f t="shared" si="294"/>
        <v>533</v>
      </c>
    </row>
    <row r="3707" spans="1:25" s="148" customFormat="1" ht="13.9" customHeight="1">
      <c r="A3707" s="137">
        <v>4561</v>
      </c>
      <c r="B3707" s="138" t="s">
        <v>4206</v>
      </c>
      <c r="C3707" s="138" t="s">
        <v>4568</v>
      </c>
      <c r="D3707" s="138"/>
      <c r="E3707" s="2"/>
      <c r="F3707" s="2" t="s">
        <v>372</v>
      </c>
      <c r="G3707" s="2" t="s">
        <v>4923</v>
      </c>
      <c r="H3707" s="2" t="s">
        <v>246</v>
      </c>
      <c r="I3707" s="139" t="s">
        <v>46</v>
      </c>
      <c r="J3707" s="139" t="s">
        <v>320</v>
      </c>
      <c r="K3707" s="139" t="s">
        <v>321</v>
      </c>
      <c r="L3707" s="139" t="s">
        <v>314</v>
      </c>
      <c r="M3707" s="140"/>
      <c r="N3707" s="141">
        <v>9.01</v>
      </c>
      <c r="O3707" s="142">
        <f t="shared" si="290"/>
        <v>410</v>
      </c>
      <c r="P3707" s="2">
        <v>205</v>
      </c>
      <c r="Q3707" s="2">
        <v>205</v>
      </c>
      <c r="R3707" s="143" t="e">
        <f t="shared" si="291"/>
        <v>#DIV/0!</v>
      </c>
      <c r="S3707" s="143" t="e">
        <f t="shared" si="292"/>
        <v>#DIV/0!</v>
      </c>
      <c r="T3707" s="144">
        <f>IF(P3707="nio",0,IF(P3707&gt;0,VLOOKUP(K3707,'3-Productie normen'!A:W,VLOOKUP(P3707,'3-Productie normen'!$B$37:$C$59,2,FALSE),FALSE)))/VLOOKUP(B3707,'2-Kosten per locatie'!$A$11:$C$31,3,FALSE)</f>
        <v>0</v>
      </c>
      <c r="U3707" s="144">
        <f t="shared" si="293"/>
        <v>0</v>
      </c>
      <c r="V3707" s="145" t="str">
        <f>VLOOKUP(K3707,'3-Productie normen'!A:AG,29,FALSE)</f>
        <v>S</v>
      </c>
      <c r="W3707" s="145"/>
      <c r="X3707" s="146"/>
      <c r="Y3707" s="147">
        <f t="shared" si="294"/>
        <v>3694.1</v>
      </c>
    </row>
    <row r="3708" spans="1:25" s="148" customFormat="1" ht="13.9" customHeight="1">
      <c r="A3708" s="137">
        <v>4562</v>
      </c>
      <c r="B3708" s="138" t="s">
        <v>4206</v>
      </c>
      <c r="C3708" s="138" t="s">
        <v>4568</v>
      </c>
      <c r="D3708" s="138"/>
      <c r="E3708" s="2"/>
      <c r="F3708" s="2" t="s">
        <v>372</v>
      </c>
      <c r="G3708" s="2" t="s">
        <v>4924</v>
      </c>
      <c r="H3708" s="2" t="s">
        <v>246</v>
      </c>
      <c r="I3708" s="139" t="s">
        <v>46</v>
      </c>
      <c r="J3708" s="139" t="s">
        <v>323</v>
      </c>
      <c r="K3708" s="139" t="s">
        <v>321</v>
      </c>
      <c r="L3708" s="139" t="s">
        <v>314</v>
      </c>
      <c r="M3708" s="140"/>
      <c r="N3708" s="141">
        <v>1.3</v>
      </c>
      <c r="O3708" s="142">
        <f t="shared" si="290"/>
        <v>410</v>
      </c>
      <c r="P3708" s="2">
        <v>205</v>
      </c>
      <c r="Q3708" s="2">
        <v>205</v>
      </c>
      <c r="R3708" s="143" t="e">
        <f t="shared" si="291"/>
        <v>#DIV/0!</v>
      </c>
      <c r="S3708" s="143" t="e">
        <f t="shared" si="292"/>
        <v>#DIV/0!</v>
      </c>
      <c r="T3708" s="144">
        <f>IF(P3708="nio",0,IF(P3708&gt;0,VLOOKUP(K3708,'3-Productie normen'!A:W,VLOOKUP(P3708,'3-Productie normen'!$B$37:$C$59,2,FALSE),FALSE)))/VLOOKUP(B3708,'2-Kosten per locatie'!$A$11:$C$31,3,FALSE)</f>
        <v>0</v>
      </c>
      <c r="U3708" s="144">
        <f t="shared" si="293"/>
        <v>0</v>
      </c>
      <c r="V3708" s="145" t="str">
        <f>VLOOKUP(K3708,'3-Productie normen'!A:AG,29,FALSE)</f>
        <v>S</v>
      </c>
      <c r="W3708" s="145"/>
      <c r="X3708" s="146"/>
      <c r="Y3708" s="147">
        <f t="shared" si="294"/>
        <v>533</v>
      </c>
    </row>
    <row r="3709" spans="1:25" s="148" customFormat="1" ht="13.9" customHeight="1">
      <c r="A3709" s="137">
        <v>4563</v>
      </c>
      <c r="B3709" s="138" t="s">
        <v>4206</v>
      </c>
      <c r="C3709" s="138" t="s">
        <v>4568</v>
      </c>
      <c r="D3709" s="138"/>
      <c r="E3709" s="2"/>
      <c r="F3709" s="2" t="s">
        <v>372</v>
      </c>
      <c r="G3709" s="2" t="s">
        <v>4925</v>
      </c>
      <c r="H3709" s="2" t="s">
        <v>246</v>
      </c>
      <c r="I3709" s="139" t="s">
        <v>46</v>
      </c>
      <c r="J3709" s="139" t="s">
        <v>323</v>
      </c>
      <c r="K3709" s="139" t="s">
        <v>321</v>
      </c>
      <c r="L3709" s="139" t="s">
        <v>314</v>
      </c>
      <c r="M3709" s="140"/>
      <c r="N3709" s="141">
        <v>1.28</v>
      </c>
      <c r="O3709" s="142">
        <f t="shared" si="290"/>
        <v>410</v>
      </c>
      <c r="P3709" s="2">
        <v>205</v>
      </c>
      <c r="Q3709" s="2">
        <v>205</v>
      </c>
      <c r="R3709" s="143" t="e">
        <f t="shared" si="291"/>
        <v>#DIV/0!</v>
      </c>
      <c r="S3709" s="143" t="e">
        <f t="shared" si="292"/>
        <v>#DIV/0!</v>
      </c>
      <c r="T3709" s="144">
        <f>IF(P3709="nio",0,IF(P3709&gt;0,VLOOKUP(K3709,'3-Productie normen'!A:W,VLOOKUP(P3709,'3-Productie normen'!$B$37:$C$59,2,FALSE),FALSE)))/VLOOKUP(B3709,'2-Kosten per locatie'!$A$11:$C$31,3,FALSE)</f>
        <v>0</v>
      </c>
      <c r="U3709" s="144">
        <f t="shared" si="293"/>
        <v>0</v>
      </c>
      <c r="V3709" s="145" t="str">
        <f>VLOOKUP(K3709,'3-Productie normen'!A:AG,29,FALSE)</f>
        <v>S</v>
      </c>
      <c r="W3709" s="145"/>
      <c r="X3709" s="146"/>
      <c r="Y3709" s="147">
        <f t="shared" si="294"/>
        <v>524.79999999999995</v>
      </c>
    </row>
    <row r="3710" spans="1:25" s="148" customFormat="1" ht="13.9" customHeight="1">
      <c r="A3710" s="137">
        <v>4564</v>
      </c>
      <c r="B3710" s="138" t="s">
        <v>4206</v>
      </c>
      <c r="C3710" s="138" t="s">
        <v>4568</v>
      </c>
      <c r="D3710" s="138"/>
      <c r="E3710" s="2"/>
      <c r="F3710" s="2" t="s">
        <v>372</v>
      </c>
      <c r="G3710" s="2" t="s">
        <v>4926</v>
      </c>
      <c r="H3710" s="2" t="s">
        <v>246</v>
      </c>
      <c r="I3710" s="139" t="s">
        <v>46</v>
      </c>
      <c r="J3710" s="139" t="s">
        <v>323</v>
      </c>
      <c r="K3710" s="139" t="s">
        <v>321</v>
      </c>
      <c r="L3710" s="139" t="s">
        <v>314</v>
      </c>
      <c r="M3710" s="140"/>
      <c r="N3710" s="141">
        <v>1.28</v>
      </c>
      <c r="O3710" s="142">
        <f t="shared" si="290"/>
        <v>410</v>
      </c>
      <c r="P3710" s="2">
        <v>205</v>
      </c>
      <c r="Q3710" s="2">
        <v>205</v>
      </c>
      <c r="R3710" s="143" t="e">
        <f t="shared" si="291"/>
        <v>#DIV/0!</v>
      </c>
      <c r="S3710" s="143" t="e">
        <f t="shared" si="292"/>
        <v>#DIV/0!</v>
      </c>
      <c r="T3710" s="144">
        <f>IF(P3710="nio",0,IF(P3710&gt;0,VLOOKUP(K3710,'3-Productie normen'!A:W,VLOOKUP(P3710,'3-Productie normen'!$B$37:$C$59,2,FALSE),FALSE)))/VLOOKUP(B3710,'2-Kosten per locatie'!$A$11:$C$31,3,FALSE)</f>
        <v>0</v>
      </c>
      <c r="U3710" s="144">
        <f t="shared" si="293"/>
        <v>0</v>
      </c>
      <c r="V3710" s="145" t="str">
        <f>VLOOKUP(K3710,'3-Productie normen'!A:AG,29,FALSE)</f>
        <v>S</v>
      </c>
      <c r="W3710" s="145"/>
      <c r="X3710" s="146"/>
      <c r="Y3710" s="147">
        <f t="shared" si="294"/>
        <v>524.79999999999995</v>
      </c>
    </row>
    <row r="3711" spans="1:25" s="148" customFormat="1" ht="13.9" customHeight="1">
      <c r="A3711" s="137">
        <v>4565</v>
      </c>
      <c r="B3711" s="138" t="s">
        <v>4206</v>
      </c>
      <c r="C3711" s="138" t="s">
        <v>4568</v>
      </c>
      <c r="D3711" s="138"/>
      <c r="E3711" s="2"/>
      <c r="F3711" s="2" t="s">
        <v>372</v>
      </c>
      <c r="G3711" s="2" t="s">
        <v>4927</v>
      </c>
      <c r="H3711" s="2" t="s">
        <v>246</v>
      </c>
      <c r="I3711" s="139" t="s">
        <v>46</v>
      </c>
      <c r="J3711" s="139" t="s">
        <v>323</v>
      </c>
      <c r="K3711" s="139" t="s">
        <v>321</v>
      </c>
      <c r="L3711" s="139" t="s">
        <v>314</v>
      </c>
      <c r="M3711" s="140"/>
      <c r="N3711" s="141">
        <v>1.3</v>
      </c>
      <c r="O3711" s="142">
        <f t="shared" si="290"/>
        <v>410</v>
      </c>
      <c r="P3711" s="2">
        <v>205</v>
      </c>
      <c r="Q3711" s="2">
        <v>205</v>
      </c>
      <c r="R3711" s="143" t="e">
        <f t="shared" si="291"/>
        <v>#DIV/0!</v>
      </c>
      <c r="S3711" s="143" t="e">
        <f t="shared" si="292"/>
        <v>#DIV/0!</v>
      </c>
      <c r="T3711" s="144">
        <f>IF(P3711="nio",0,IF(P3711&gt;0,VLOOKUP(K3711,'3-Productie normen'!A:W,VLOOKUP(P3711,'3-Productie normen'!$B$37:$C$59,2,FALSE),FALSE)))/VLOOKUP(B3711,'2-Kosten per locatie'!$A$11:$C$31,3,FALSE)</f>
        <v>0</v>
      </c>
      <c r="U3711" s="144">
        <f t="shared" si="293"/>
        <v>0</v>
      </c>
      <c r="V3711" s="145" t="str">
        <f>VLOOKUP(K3711,'3-Productie normen'!A:AG,29,FALSE)</f>
        <v>S</v>
      </c>
      <c r="W3711" s="145"/>
      <c r="X3711" s="146"/>
      <c r="Y3711" s="147">
        <f t="shared" si="294"/>
        <v>533</v>
      </c>
    </row>
    <row r="3712" spans="1:25" s="148" customFormat="1" ht="13.9" customHeight="1">
      <c r="A3712" s="137">
        <v>4566</v>
      </c>
      <c r="B3712" s="138" t="s">
        <v>4206</v>
      </c>
      <c r="C3712" s="138" t="s">
        <v>4568</v>
      </c>
      <c r="D3712" s="138"/>
      <c r="E3712" s="2"/>
      <c r="F3712" s="2" t="s">
        <v>372</v>
      </c>
      <c r="G3712" s="2" t="s">
        <v>4928</v>
      </c>
      <c r="H3712" s="2" t="s">
        <v>246</v>
      </c>
      <c r="I3712" s="139" t="s">
        <v>46</v>
      </c>
      <c r="J3712" s="139" t="s">
        <v>320</v>
      </c>
      <c r="K3712" s="139" t="s">
        <v>321</v>
      </c>
      <c r="L3712" s="139" t="s">
        <v>314</v>
      </c>
      <c r="M3712" s="140"/>
      <c r="N3712" s="141">
        <v>8.33</v>
      </c>
      <c r="O3712" s="142">
        <f t="shared" si="290"/>
        <v>410</v>
      </c>
      <c r="P3712" s="2">
        <v>205</v>
      </c>
      <c r="Q3712" s="2">
        <v>205</v>
      </c>
      <c r="R3712" s="143" t="e">
        <f t="shared" si="291"/>
        <v>#DIV/0!</v>
      </c>
      <c r="S3712" s="143" t="e">
        <f t="shared" si="292"/>
        <v>#DIV/0!</v>
      </c>
      <c r="T3712" s="144">
        <f>IF(P3712="nio",0,IF(P3712&gt;0,VLOOKUP(K3712,'3-Productie normen'!A:W,VLOOKUP(P3712,'3-Productie normen'!$B$37:$C$59,2,FALSE),FALSE)))/VLOOKUP(B3712,'2-Kosten per locatie'!$A$11:$C$31,3,FALSE)</f>
        <v>0</v>
      </c>
      <c r="U3712" s="144">
        <f t="shared" si="293"/>
        <v>0</v>
      </c>
      <c r="V3712" s="145" t="str">
        <f>VLOOKUP(K3712,'3-Productie normen'!A:AG,29,FALSE)</f>
        <v>S</v>
      </c>
      <c r="W3712" s="145"/>
      <c r="X3712" s="146"/>
      <c r="Y3712" s="147">
        <f t="shared" si="294"/>
        <v>3415.3</v>
      </c>
    </row>
    <row r="3713" spans="1:25" s="148" customFormat="1" ht="13.9" customHeight="1">
      <c r="A3713" s="137">
        <v>4567</v>
      </c>
      <c r="B3713" s="138" t="s">
        <v>4206</v>
      </c>
      <c r="C3713" s="138" t="s">
        <v>4568</v>
      </c>
      <c r="D3713" s="138"/>
      <c r="E3713" s="2"/>
      <c r="F3713" s="2" t="s">
        <v>372</v>
      </c>
      <c r="G3713" s="2" t="s">
        <v>4929</v>
      </c>
      <c r="H3713" s="2" t="s">
        <v>246</v>
      </c>
      <c r="I3713" s="139" t="s">
        <v>46</v>
      </c>
      <c r="J3713" s="139" t="s">
        <v>323</v>
      </c>
      <c r="K3713" s="139" t="s">
        <v>321</v>
      </c>
      <c r="L3713" s="139" t="s">
        <v>314</v>
      </c>
      <c r="M3713" s="140"/>
      <c r="N3713" s="141">
        <v>1.27</v>
      </c>
      <c r="O3713" s="142">
        <f t="shared" si="290"/>
        <v>410</v>
      </c>
      <c r="P3713" s="2">
        <v>205</v>
      </c>
      <c r="Q3713" s="2">
        <v>205</v>
      </c>
      <c r="R3713" s="143" t="e">
        <f t="shared" si="291"/>
        <v>#DIV/0!</v>
      </c>
      <c r="S3713" s="143" t="e">
        <f t="shared" si="292"/>
        <v>#DIV/0!</v>
      </c>
      <c r="T3713" s="144">
        <f>IF(P3713="nio",0,IF(P3713&gt;0,VLOOKUP(K3713,'3-Productie normen'!A:W,VLOOKUP(P3713,'3-Productie normen'!$B$37:$C$59,2,FALSE),FALSE)))/VLOOKUP(B3713,'2-Kosten per locatie'!$A$11:$C$31,3,FALSE)</f>
        <v>0</v>
      </c>
      <c r="U3713" s="144">
        <f t="shared" si="293"/>
        <v>0</v>
      </c>
      <c r="V3713" s="145" t="str">
        <f>VLOOKUP(K3713,'3-Productie normen'!A:AG,29,FALSE)</f>
        <v>S</v>
      </c>
      <c r="W3713" s="145"/>
      <c r="X3713" s="146"/>
      <c r="Y3713" s="147">
        <f t="shared" si="294"/>
        <v>520.70000000000005</v>
      </c>
    </row>
    <row r="3714" spans="1:25" s="148" customFormat="1" ht="13.9" customHeight="1">
      <c r="A3714" s="137">
        <v>4568</v>
      </c>
      <c r="B3714" s="138" t="s">
        <v>4206</v>
      </c>
      <c r="C3714" s="138" t="s">
        <v>4568</v>
      </c>
      <c r="D3714" s="138"/>
      <c r="E3714" s="2"/>
      <c r="F3714" s="2" t="s">
        <v>372</v>
      </c>
      <c r="G3714" s="2" t="s">
        <v>4930</v>
      </c>
      <c r="H3714" s="2" t="s">
        <v>246</v>
      </c>
      <c r="I3714" s="139" t="s">
        <v>46</v>
      </c>
      <c r="J3714" s="139" t="s">
        <v>323</v>
      </c>
      <c r="K3714" s="139" t="s">
        <v>321</v>
      </c>
      <c r="L3714" s="139" t="s">
        <v>314</v>
      </c>
      <c r="M3714" s="140"/>
      <c r="N3714" s="141">
        <v>1.27</v>
      </c>
      <c r="O3714" s="142">
        <f t="shared" si="290"/>
        <v>410</v>
      </c>
      <c r="P3714" s="2">
        <v>205</v>
      </c>
      <c r="Q3714" s="2">
        <v>205</v>
      </c>
      <c r="R3714" s="143" t="e">
        <f t="shared" si="291"/>
        <v>#DIV/0!</v>
      </c>
      <c r="S3714" s="143" t="e">
        <f t="shared" si="292"/>
        <v>#DIV/0!</v>
      </c>
      <c r="T3714" s="144">
        <f>IF(P3714="nio",0,IF(P3714&gt;0,VLOOKUP(K3714,'3-Productie normen'!A:W,VLOOKUP(P3714,'3-Productie normen'!$B$37:$C$59,2,FALSE),FALSE)))/VLOOKUP(B3714,'2-Kosten per locatie'!$A$11:$C$31,3,FALSE)</f>
        <v>0</v>
      </c>
      <c r="U3714" s="144">
        <f t="shared" si="293"/>
        <v>0</v>
      </c>
      <c r="V3714" s="145" t="str">
        <f>VLOOKUP(K3714,'3-Productie normen'!A:AG,29,FALSE)</f>
        <v>S</v>
      </c>
      <c r="W3714" s="145"/>
      <c r="X3714" s="146"/>
      <c r="Y3714" s="147">
        <f t="shared" si="294"/>
        <v>520.70000000000005</v>
      </c>
    </row>
    <row r="3715" spans="1:25" s="148" customFormat="1" ht="13.9" customHeight="1">
      <c r="A3715" s="137">
        <v>4569</v>
      </c>
      <c r="B3715" s="138" t="s">
        <v>4206</v>
      </c>
      <c r="C3715" s="138" t="s">
        <v>4568</v>
      </c>
      <c r="D3715" s="138"/>
      <c r="E3715" s="2"/>
      <c r="F3715" s="2" t="s">
        <v>372</v>
      </c>
      <c r="G3715" s="2" t="s">
        <v>4931</v>
      </c>
      <c r="H3715" s="2" t="s">
        <v>246</v>
      </c>
      <c r="I3715" s="139" t="s">
        <v>277</v>
      </c>
      <c r="J3715" s="139" t="s">
        <v>52</v>
      </c>
      <c r="K3715" s="139" t="s">
        <v>417</v>
      </c>
      <c r="L3715" s="139" t="s">
        <v>298</v>
      </c>
      <c r="M3715" s="140" t="s">
        <v>8160</v>
      </c>
      <c r="N3715" s="141">
        <v>5.76</v>
      </c>
      <c r="O3715" s="142">
        <f t="shared" si="290"/>
        <v>205</v>
      </c>
      <c r="P3715" s="2">
        <v>205</v>
      </c>
      <c r="Q3715" s="2"/>
      <c r="R3715" s="143" t="e">
        <f t="shared" si="291"/>
        <v>#DIV/0!</v>
      </c>
      <c r="S3715" s="143">
        <f t="shared" si="292"/>
        <v>0</v>
      </c>
      <c r="T3715" s="144">
        <f>IF(P3715="nio",0,IF(P3715&gt;0,VLOOKUP(K3715,'3-Productie normen'!A:W,VLOOKUP(P3715,'3-Productie normen'!$B$37:$C$59,2,FALSE),FALSE)))/VLOOKUP(B3715,'2-Kosten per locatie'!$A$11:$C$31,3,FALSE)</f>
        <v>0</v>
      </c>
      <c r="U3715" s="144">
        <f t="shared" si="293"/>
        <v>0</v>
      </c>
      <c r="V3715" s="145" t="str">
        <f>VLOOKUP(K3715,'3-Productie normen'!A:AG,29,FALSE)</f>
        <v>B</v>
      </c>
      <c r="W3715" s="145"/>
      <c r="X3715" s="146"/>
      <c r="Y3715" s="147">
        <f t="shared" si="294"/>
        <v>1180.8</v>
      </c>
    </row>
    <row r="3716" spans="1:25" s="148" customFormat="1" ht="13.9" customHeight="1">
      <c r="A3716" s="137">
        <v>4570</v>
      </c>
      <c r="B3716" s="138" t="s">
        <v>4206</v>
      </c>
      <c r="C3716" s="138" t="s">
        <v>4568</v>
      </c>
      <c r="D3716" s="138"/>
      <c r="E3716" s="2"/>
      <c r="F3716" s="2" t="s">
        <v>372</v>
      </c>
      <c r="G3716" s="2" t="s">
        <v>4932</v>
      </c>
      <c r="H3716" s="2" t="s">
        <v>246</v>
      </c>
      <c r="I3716" s="139" t="s">
        <v>350</v>
      </c>
      <c r="J3716" s="139" t="s">
        <v>351</v>
      </c>
      <c r="K3716" s="139" t="s">
        <v>612</v>
      </c>
      <c r="L3716" s="139" t="s">
        <v>298</v>
      </c>
      <c r="M3716" s="140" t="s">
        <v>8160</v>
      </c>
      <c r="N3716" s="141">
        <v>53.37</v>
      </c>
      <c r="O3716" s="142">
        <f t="shared" si="290"/>
        <v>205</v>
      </c>
      <c r="P3716" s="2">
        <v>205</v>
      </c>
      <c r="Q3716" s="2"/>
      <c r="R3716" s="143" t="e">
        <f t="shared" si="291"/>
        <v>#DIV/0!</v>
      </c>
      <c r="S3716" s="143">
        <f t="shared" si="292"/>
        <v>0</v>
      </c>
      <c r="T3716" s="144">
        <f>IF(P3716="nio",0,IF(P3716&gt;0,VLOOKUP(K3716,'3-Productie normen'!A:W,VLOOKUP(P3716,'3-Productie normen'!$B$37:$C$59,2,FALSE),FALSE)))/VLOOKUP(B3716,'2-Kosten per locatie'!$A$11:$C$31,3,FALSE)</f>
        <v>0</v>
      </c>
      <c r="U3716" s="144">
        <f t="shared" si="293"/>
        <v>0</v>
      </c>
      <c r="V3716" s="145" t="str">
        <f>VLOOKUP(K3716,'3-Productie normen'!A:AG,29,FALSE)</f>
        <v>L</v>
      </c>
      <c r="W3716" s="145"/>
      <c r="X3716" s="146"/>
      <c r="Y3716" s="147">
        <f t="shared" si="294"/>
        <v>10940.85</v>
      </c>
    </row>
    <row r="3717" spans="1:25" s="148" customFormat="1" ht="13.9" customHeight="1">
      <c r="A3717" s="137">
        <v>4571</v>
      </c>
      <c r="B3717" s="138" t="s">
        <v>4206</v>
      </c>
      <c r="C3717" s="138" t="s">
        <v>4568</v>
      </c>
      <c r="D3717" s="138"/>
      <c r="E3717" s="2"/>
      <c r="F3717" s="2" t="s">
        <v>372</v>
      </c>
      <c r="G3717" s="2" t="s">
        <v>4933</v>
      </c>
      <c r="H3717" s="2" t="s">
        <v>246</v>
      </c>
      <c r="I3717" s="139" t="s">
        <v>277</v>
      </c>
      <c r="J3717" s="139" t="s">
        <v>277</v>
      </c>
      <c r="K3717" s="139" t="s">
        <v>478</v>
      </c>
      <c r="L3717" s="139" t="s">
        <v>298</v>
      </c>
      <c r="M3717" s="140" t="s">
        <v>8160</v>
      </c>
      <c r="N3717" s="141">
        <v>22.55</v>
      </c>
      <c r="O3717" s="142">
        <f t="shared" si="290"/>
        <v>205</v>
      </c>
      <c r="P3717" s="2">
        <v>205</v>
      </c>
      <c r="Q3717" s="2"/>
      <c r="R3717" s="143" t="e">
        <f t="shared" si="291"/>
        <v>#DIV/0!</v>
      </c>
      <c r="S3717" s="143">
        <f t="shared" si="292"/>
        <v>0</v>
      </c>
      <c r="T3717" s="144">
        <f>IF(P3717="nio",0,IF(P3717&gt;0,VLOOKUP(K3717,'3-Productie normen'!A:W,VLOOKUP(P3717,'3-Productie normen'!$B$37:$C$59,2,FALSE),FALSE)))/VLOOKUP(B3717,'2-Kosten per locatie'!$A$11:$C$31,3,FALSE)</f>
        <v>0</v>
      </c>
      <c r="U3717" s="144">
        <f t="shared" si="293"/>
        <v>0</v>
      </c>
      <c r="V3717" s="145" t="str">
        <f>VLOOKUP(K3717,'3-Productie normen'!A:AG,29,FALSE)</f>
        <v>B</v>
      </c>
      <c r="W3717" s="145"/>
      <c r="X3717" s="146"/>
      <c r="Y3717" s="147">
        <f t="shared" si="294"/>
        <v>4622.75</v>
      </c>
    </row>
    <row r="3718" spans="1:25" s="148" customFormat="1" ht="13.9" customHeight="1">
      <c r="A3718" s="137">
        <v>4572</v>
      </c>
      <c r="B3718" s="138" t="s">
        <v>4206</v>
      </c>
      <c r="C3718" s="138" t="s">
        <v>4568</v>
      </c>
      <c r="D3718" s="138"/>
      <c r="E3718" s="2"/>
      <c r="F3718" s="2" t="s">
        <v>372</v>
      </c>
      <c r="G3718" s="2" t="s">
        <v>4934</v>
      </c>
      <c r="H3718" s="2" t="s">
        <v>246</v>
      </c>
      <c r="I3718" s="139" t="s">
        <v>350</v>
      </c>
      <c r="J3718" s="139" t="s">
        <v>351</v>
      </c>
      <c r="K3718" s="139" t="s">
        <v>612</v>
      </c>
      <c r="L3718" s="139" t="s">
        <v>298</v>
      </c>
      <c r="M3718" s="140" t="s">
        <v>8160</v>
      </c>
      <c r="N3718" s="141">
        <v>54.07</v>
      </c>
      <c r="O3718" s="142">
        <f t="shared" si="290"/>
        <v>205</v>
      </c>
      <c r="P3718" s="2">
        <v>205</v>
      </c>
      <c r="Q3718" s="2"/>
      <c r="R3718" s="143" t="e">
        <f t="shared" si="291"/>
        <v>#DIV/0!</v>
      </c>
      <c r="S3718" s="143">
        <f t="shared" si="292"/>
        <v>0</v>
      </c>
      <c r="T3718" s="144">
        <f>IF(P3718="nio",0,IF(P3718&gt;0,VLOOKUP(K3718,'3-Productie normen'!A:W,VLOOKUP(P3718,'3-Productie normen'!$B$37:$C$59,2,FALSE),FALSE)))/VLOOKUP(B3718,'2-Kosten per locatie'!$A$11:$C$31,3,FALSE)</f>
        <v>0</v>
      </c>
      <c r="U3718" s="144">
        <f t="shared" si="293"/>
        <v>0</v>
      </c>
      <c r="V3718" s="145" t="str">
        <f>VLOOKUP(K3718,'3-Productie normen'!A:AG,29,FALSE)</f>
        <v>L</v>
      </c>
      <c r="W3718" s="145"/>
      <c r="X3718" s="146"/>
      <c r="Y3718" s="147">
        <f t="shared" si="294"/>
        <v>11084.35</v>
      </c>
    </row>
    <row r="3719" spans="1:25" s="148" customFormat="1" ht="13.9" customHeight="1">
      <c r="A3719" s="137">
        <v>4573</v>
      </c>
      <c r="B3719" s="138" t="s">
        <v>4206</v>
      </c>
      <c r="C3719" s="138" t="s">
        <v>4568</v>
      </c>
      <c r="D3719" s="138"/>
      <c r="E3719" s="2"/>
      <c r="F3719" s="2" t="s">
        <v>372</v>
      </c>
      <c r="G3719" s="2" t="s">
        <v>4935</v>
      </c>
      <c r="H3719" s="2" t="s">
        <v>246</v>
      </c>
      <c r="I3719" s="139" t="s">
        <v>272</v>
      </c>
      <c r="J3719" s="139" t="s">
        <v>303</v>
      </c>
      <c r="K3719" s="139" t="s">
        <v>50</v>
      </c>
      <c r="L3719" s="139" t="s">
        <v>1500</v>
      </c>
      <c r="M3719" s="140"/>
      <c r="N3719" s="141">
        <v>11.65</v>
      </c>
      <c r="O3719" s="142">
        <f t="shared" si="290"/>
        <v>205</v>
      </c>
      <c r="P3719" s="2">
        <v>205</v>
      </c>
      <c r="Q3719" s="2"/>
      <c r="R3719" s="143" t="e">
        <f t="shared" si="291"/>
        <v>#DIV/0!</v>
      </c>
      <c r="S3719" s="143">
        <f t="shared" si="292"/>
        <v>0</v>
      </c>
      <c r="T3719" s="144">
        <f>IF(P3719="nio",0,IF(P3719&gt;0,VLOOKUP(K3719,'3-Productie normen'!A:W,VLOOKUP(P3719,'3-Productie normen'!$B$37:$C$59,2,FALSE),FALSE)))/VLOOKUP(B3719,'2-Kosten per locatie'!$A$11:$C$31,3,FALSE)</f>
        <v>0</v>
      </c>
      <c r="U3719" s="144">
        <f t="shared" si="293"/>
        <v>0</v>
      </c>
      <c r="V3719" s="145" t="str">
        <f>VLOOKUP(K3719,'3-Productie normen'!A:AG,29,FALSE)</f>
        <v>V</v>
      </c>
      <c r="W3719" s="145"/>
      <c r="X3719" s="146"/>
      <c r="Y3719" s="147">
        <f t="shared" si="294"/>
        <v>2388.25</v>
      </c>
    </row>
    <row r="3720" spans="1:25" s="148" customFormat="1" ht="13.9" customHeight="1">
      <c r="A3720" s="137">
        <v>4574</v>
      </c>
      <c r="B3720" s="138" t="s">
        <v>4206</v>
      </c>
      <c r="C3720" s="138" t="s">
        <v>4568</v>
      </c>
      <c r="D3720" s="138"/>
      <c r="E3720" s="2"/>
      <c r="F3720" s="2" t="s">
        <v>372</v>
      </c>
      <c r="G3720" s="2" t="s">
        <v>4936</v>
      </c>
      <c r="H3720" s="2" t="s">
        <v>246</v>
      </c>
      <c r="I3720" s="139" t="s">
        <v>267</v>
      </c>
      <c r="J3720" s="139" t="s">
        <v>267</v>
      </c>
      <c r="K3720" s="139" t="s">
        <v>267</v>
      </c>
      <c r="L3720" s="139" t="s">
        <v>298</v>
      </c>
      <c r="M3720" s="140" t="s">
        <v>8160</v>
      </c>
      <c r="N3720" s="141">
        <v>9.6999999999999993</v>
      </c>
      <c r="O3720" s="142">
        <f t="shared" si="290"/>
        <v>2</v>
      </c>
      <c r="P3720" s="2">
        <v>2</v>
      </c>
      <c r="Q3720" s="2"/>
      <c r="R3720" s="143" t="e">
        <f t="shared" si="291"/>
        <v>#DIV/0!</v>
      </c>
      <c r="S3720" s="143">
        <f t="shared" si="292"/>
        <v>0</v>
      </c>
      <c r="T3720" s="144">
        <f>IF(P3720="nio",0,IF(P3720&gt;0,VLOOKUP(K3720,'3-Productie normen'!A:W,VLOOKUP(P3720,'3-Productie normen'!$B$37:$C$59,2,FALSE),FALSE)))/VLOOKUP(B3720,'2-Kosten per locatie'!$A$11:$C$31,3,FALSE)</f>
        <v>0</v>
      </c>
      <c r="U3720" s="144">
        <f t="shared" si="293"/>
        <v>0</v>
      </c>
      <c r="V3720" s="145" t="str">
        <f>VLOOKUP(K3720,'3-Productie normen'!A:AG,29,FALSE)</f>
        <v>V</v>
      </c>
      <c r="W3720" s="145"/>
      <c r="X3720" s="146"/>
      <c r="Y3720" s="147">
        <f t="shared" si="294"/>
        <v>19.399999999999999</v>
      </c>
    </row>
    <row r="3721" spans="1:25" s="148" customFormat="1" ht="13.9" customHeight="1">
      <c r="A3721" s="137">
        <v>4575</v>
      </c>
      <c r="B3721" s="138" t="s">
        <v>4206</v>
      </c>
      <c r="C3721" s="138" t="s">
        <v>4568</v>
      </c>
      <c r="D3721" s="138"/>
      <c r="E3721" s="2"/>
      <c r="F3721" s="2" t="s">
        <v>372</v>
      </c>
      <c r="G3721" s="2" t="s">
        <v>4937</v>
      </c>
      <c r="H3721" s="2" t="s">
        <v>246</v>
      </c>
      <c r="I3721" s="139" t="s">
        <v>350</v>
      </c>
      <c r="J3721" s="139" t="s">
        <v>351</v>
      </c>
      <c r="K3721" s="139" t="s">
        <v>612</v>
      </c>
      <c r="L3721" s="139" t="s">
        <v>298</v>
      </c>
      <c r="M3721" s="140" t="s">
        <v>8160</v>
      </c>
      <c r="N3721" s="141">
        <v>53.96</v>
      </c>
      <c r="O3721" s="142">
        <f t="shared" si="290"/>
        <v>205</v>
      </c>
      <c r="P3721" s="2">
        <v>205</v>
      </c>
      <c r="Q3721" s="2"/>
      <c r="R3721" s="143" t="e">
        <f t="shared" si="291"/>
        <v>#DIV/0!</v>
      </c>
      <c r="S3721" s="143">
        <f t="shared" si="292"/>
        <v>0</v>
      </c>
      <c r="T3721" s="144">
        <f>IF(P3721="nio",0,IF(P3721&gt;0,VLOOKUP(K3721,'3-Productie normen'!A:W,VLOOKUP(P3721,'3-Productie normen'!$B$37:$C$59,2,FALSE),FALSE)))/VLOOKUP(B3721,'2-Kosten per locatie'!$A$11:$C$31,3,FALSE)</f>
        <v>0</v>
      </c>
      <c r="U3721" s="144">
        <f t="shared" si="293"/>
        <v>0</v>
      </c>
      <c r="V3721" s="145" t="str">
        <f>VLOOKUP(K3721,'3-Productie normen'!A:AG,29,FALSE)</f>
        <v>L</v>
      </c>
      <c r="W3721" s="145"/>
      <c r="X3721" s="146"/>
      <c r="Y3721" s="147">
        <f t="shared" si="294"/>
        <v>11061.8</v>
      </c>
    </row>
    <row r="3722" spans="1:25" s="148" customFormat="1" ht="13.9" customHeight="1">
      <c r="A3722" s="137">
        <v>4576</v>
      </c>
      <c r="B3722" s="138" t="s">
        <v>4206</v>
      </c>
      <c r="C3722" s="138" t="s">
        <v>4568</v>
      </c>
      <c r="D3722" s="138"/>
      <c r="E3722" s="2"/>
      <c r="F3722" s="2" t="s">
        <v>372</v>
      </c>
      <c r="G3722" s="2" t="s">
        <v>4938</v>
      </c>
      <c r="H3722" s="2" t="s">
        <v>246</v>
      </c>
      <c r="I3722" s="139" t="s">
        <v>350</v>
      </c>
      <c r="J3722" s="139" t="s">
        <v>351</v>
      </c>
      <c r="K3722" s="139" t="s">
        <v>612</v>
      </c>
      <c r="L3722" s="139" t="s">
        <v>298</v>
      </c>
      <c r="M3722" s="140" t="s">
        <v>8160</v>
      </c>
      <c r="N3722" s="141">
        <v>88.32</v>
      </c>
      <c r="O3722" s="142">
        <f t="shared" si="290"/>
        <v>205</v>
      </c>
      <c r="P3722" s="2">
        <v>205</v>
      </c>
      <c r="Q3722" s="2"/>
      <c r="R3722" s="143" t="e">
        <f t="shared" si="291"/>
        <v>#DIV/0!</v>
      </c>
      <c r="S3722" s="143">
        <f t="shared" si="292"/>
        <v>0</v>
      </c>
      <c r="T3722" s="144">
        <f>IF(P3722="nio",0,IF(P3722&gt;0,VLOOKUP(K3722,'3-Productie normen'!A:W,VLOOKUP(P3722,'3-Productie normen'!$B$37:$C$59,2,FALSE),FALSE)))/VLOOKUP(B3722,'2-Kosten per locatie'!$A$11:$C$31,3,FALSE)</f>
        <v>0</v>
      </c>
      <c r="U3722" s="144">
        <f t="shared" si="293"/>
        <v>0</v>
      </c>
      <c r="V3722" s="145" t="str">
        <f>VLOOKUP(K3722,'3-Productie normen'!A:AG,29,FALSE)</f>
        <v>L</v>
      </c>
      <c r="W3722" s="145"/>
      <c r="X3722" s="146"/>
      <c r="Y3722" s="147">
        <f t="shared" si="294"/>
        <v>18105.599999999999</v>
      </c>
    </row>
    <row r="3723" spans="1:25" s="148" customFormat="1" ht="13.9" customHeight="1">
      <c r="A3723" s="137">
        <v>4577</v>
      </c>
      <c r="B3723" s="138" t="s">
        <v>4206</v>
      </c>
      <c r="C3723" s="138" t="s">
        <v>4568</v>
      </c>
      <c r="D3723" s="138"/>
      <c r="E3723" s="2"/>
      <c r="F3723" s="2" t="s">
        <v>372</v>
      </c>
      <c r="G3723" s="2" t="s">
        <v>4939</v>
      </c>
      <c r="H3723" s="2" t="s">
        <v>246</v>
      </c>
      <c r="I3723" s="139" t="s">
        <v>267</v>
      </c>
      <c r="J3723" s="139" t="s">
        <v>267</v>
      </c>
      <c r="K3723" s="139" t="s">
        <v>267</v>
      </c>
      <c r="L3723" s="139" t="s">
        <v>298</v>
      </c>
      <c r="M3723" s="140" t="s">
        <v>8160</v>
      </c>
      <c r="N3723" s="141">
        <v>7.89</v>
      </c>
      <c r="O3723" s="142">
        <f t="shared" si="290"/>
        <v>2</v>
      </c>
      <c r="P3723" s="2">
        <v>2</v>
      </c>
      <c r="Q3723" s="2"/>
      <c r="R3723" s="143" t="e">
        <f t="shared" si="291"/>
        <v>#DIV/0!</v>
      </c>
      <c r="S3723" s="143">
        <f t="shared" si="292"/>
        <v>0</v>
      </c>
      <c r="T3723" s="144">
        <f>IF(P3723="nio",0,IF(P3723&gt;0,VLOOKUP(K3723,'3-Productie normen'!A:W,VLOOKUP(P3723,'3-Productie normen'!$B$37:$C$59,2,FALSE),FALSE)))/VLOOKUP(B3723,'2-Kosten per locatie'!$A$11:$C$31,3,FALSE)</f>
        <v>0</v>
      </c>
      <c r="U3723" s="144">
        <f t="shared" si="293"/>
        <v>0</v>
      </c>
      <c r="V3723" s="145" t="str">
        <f>VLOOKUP(K3723,'3-Productie normen'!A:AG,29,FALSE)</f>
        <v>V</v>
      </c>
      <c r="W3723" s="145"/>
      <c r="X3723" s="146"/>
      <c r="Y3723" s="147">
        <f t="shared" si="294"/>
        <v>15.78</v>
      </c>
    </row>
    <row r="3724" spans="1:25" s="148" customFormat="1" ht="13.9" customHeight="1">
      <c r="A3724" s="137">
        <v>4578</v>
      </c>
      <c r="B3724" s="138" t="s">
        <v>4206</v>
      </c>
      <c r="C3724" s="138" t="s">
        <v>4568</v>
      </c>
      <c r="D3724" s="138"/>
      <c r="E3724" s="2"/>
      <c r="F3724" s="2" t="s">
        <v>372</v>
      </c>
      <c r="G3724" s="2" t="s">
        <v>4940</v>
      </c>
      <c r="H3724" s="2" t="s">
        <v>246</v>
      </c>
      <c r="I3724" s="139" t="s">
        <v>277</v>
      </c>
      <c r="J3724" s="139" t="s">
        <v>277</v>
      </c>
      <c r="K3724" s="139" t="s">
        <v>478</v>
      </c>
      <c r="L3724" s="139" t="s">
        <v>298</v>
      </c>
      <c r="M3724" s="140" t="s">
        <v>8160</v>
      </c>
      <c r="N3724" s="141">
        <v>146.19999999999999</v>
      </c>
      <c r="O3724" s="142">
        <f t="shared" si="290"/>
        <v>205</v>
      </c>
      <c r="P3724" s="2">
        <v>205</v>
      </c>
      <c r="Q3724" s="2"/>
      <c r="R3724" s="143" t="e">
        <f t="shared" si="291"/>
        <v>#DIV/0!</v>
      </c>
      <c r="S3724" s="143">
        <f t="shared" si="292"/>
        <v>0</v>
      </c>
      <c r="T3724" s="144">
        <f>IF(P3724="nio",0,IF(P3724&gt;0,VLOOKUP(K3724,'3-Productie normen'!A:W,VLOOKUP(P3724,'3-Productie normen'!$B$37:$C$59,2,FALSE),FALSE)))/VLOOKUP(B3724,'2-Kosten per locatie'!$A$11:$C$31,3,FALSE)</f>
        <v>0</v>
      </c>
      <c r="U3724" s="144">
        <f t="shared" si="293"/>
        <v>0</v>
      </c>
      <c r="V3724" s="145" t="str">
        <f>VLOOKUP(K3724,'3-Productie normen'!A:AG,29,FALSE)</f>
        <v>B</v>
      </c>
      <c r="W3724" s="145"/>
      <c r="X3724" s="146"/>
      <c r="Y3724" s="147">
        <f t="shared" si="294"/>
        <v>29970.999999999996</v>
      </c>
    </row>
    <row r="3725" spans="1:25" s="148" customFormat="1" ht="13.9" customHeight="1">
      <c r="A3725" s="137">
        <v>4579</v>
      </c>
      <c r="B3725" s="138" t="s">
        <v>4206</v>
      </c>
      <c r="C3725" s="138" t="s">
        <v>4568</v>
      </c>
      <c r="D3725" s="138"/>
      <c r="E3725" s="2"/>
      <c r="F3725" s="2" t="s">
        <v>372</v>
      </c>
      <c r="G3725" s="2" t="s">
        <v>4941</v>
      </c>
      <c r="H3725" s="2" t="s">
        <v>246</v>
      </c>
      <c r="I3725" s="139" t="s">
        <v>277</v>
      </c>
      <c r="J3725" s="139" t="s">
        <v>52</v>
      </c>
      <c r="K3725" s="139" t="s">
        <v>417</v>
      </c>
      <c r="L3725" s="139" t="s">
        <v>298</v>
      </c>
      <c r="M3725" s="140" t="s">
        <v>8160</v>
      </c>
      <c r="N3725" s="141">
        <v>7.83</v>
      </c>
      <c r="O3725" s="142">
        <f t="shared" si="290"/>
        <v>205</v>
      </c>
      <c r="P3725" s="2">
        <v>205</v>
      </c>
      <c r="Q3725" s="2"/>
      <c r="R3725" s="143" t="e">
        <f t="shared" si="291"/>
        <v>#DIV/0!</v>
      </c>
      <c r="S3725" s="143">
        <f t="shared" si="292"/>
        <v>0</v>
      </c>
      <c r="T3725" s="144">
        <f>IF(P3725="nio",0,IF(P3725&gt;0,VLOOKUP(K3725,'3-Productie normen'!A:W,VLOOKUP(P3725,'3-Productie normen'!$B$37:$C$59,2,FALSE),FALSE)))/VLOOKUP(B3725,'2-Kosten per locatie'!$A$11:$C$31,3,FALSE)</f>
        <v>0</v>
      </c>
      <c r="U3725" s="144">
        <f t="shared" si="293"/>
        <v>0</v>
      </c>
      <c r="V3725" s="145" t="str">
        <f>VLOOKUP(K3725,'3-Productie normen'!A:AG,29,FALSE)</f>
        <v>B</v>
      </c>
      <c r="W3725" s="145"/>
      <c r="X3725" s="146"/>
      <c r="Y3725" s="147">
        <f t="shared" si="294"/>
        <v>1605.15</v>
      </c>
    </row>
    <row r="3726" spans="1:25" s="148" customFormat="1" ht="13.9" customHeight="1">
      <c r="A3726" s="137">
        <v>4580</v>
      </c>
      <c r="B3726" s="138" t="s">
        <v>4206</v>
      </c>
      <c r="C3726" s="138" t="s">
        <v>4568</v>
      </c>
      <c r="D3726" s="138"/>
      <c r="E3726" s="2"/>
      <c r="F3726" s="2" t="s">
        <v>372</v>
      </c>
      <c r="G3726" s="2" t="s">
        <v>4942</v>
      </c>
      <c r="H3726" s="2" t="s">
        <v>246</v>
      </c>
      <c r="I3726" s="139" t="s">
        <v>277</v>
      </c>
      <c r="J3726" s="139" t="s">
        <v>277</v>
      </c>
      <c r="K3726" s="139" t="s">
        <v>478</v>
      </c>
      <c r="L3726" s="139" t="s">
        <v>298</v>
      </c>
      <c r="M3726" s="140" t="s">
        <v>8160</v>
      </c>
      <c r="N3726" s="141">
        <v>87.61</v>
      </c>
      <c r="O3726" s="142">
        <f t="shared" si="290"/>
        <v>205</v>
      </c>
      <c r="P3726" s="2">
        <v>205</v>
      </c>
      <c r="Q3726" s="2"/>
      <c r="R3726" s="143" t="e">
        <f t="shared" si="291"/>
        <v>#DIV/0!</v>
      </c>
      <c r="S3726" s="143">
        <f t="shared" si="292"/>
        <v>0</v>
      </c>
      <c r="T3726" s="144">
        <f>IF(P3726="nio",0,IF(P3726&gt;0,VLOOKUP(K3726,'3-Productie normen'!A:W,VLOOKUP(P3726,'3-Productie normen'!$B$37:$C$59,2,FALSE),FALSE)))/VLOOKUP(B3726,'2-Kosten per locatie'!$A$11:$C$31,3,FALSE)</f>
        <v>0</v>
      </c>
      <c r="U3726" s="144">
        <f t="shared" si="293"/>
        <v>0</v>
      </c>
      <c r="V3726" s="145" t="str">
        <f>VLOOKUP(K3726,'3-Productie normen'!A:AG,29,FALSE)</f>
        <v>B</v>
      </c>
      <c r="W3726" s="145"/>
      <c r="X3726" s="146"/>
      <c r="Y3726" s="147">
        <f t="shared" si="294"/>
        <v>17960.05</v>
      </c>
    </row>
    <row r="3727" spans="1:25" s="148" customFormat="1" ht="13.9" customHeight="1">
      <c r="A3727" s="137">
        <v>4581</v>
      </c>
      <c r="B3727" s="138" t="s">
        <v>4206</v>
      </c>
      <c r="C3727" s="138" t="s">
        <v>4568</v>
      </c>
      <c r="D3727" s="138"/>
      <c r="E3727" s="2"/>
      <c r="F3727" s="2" t="s">
        <v>372</v>
      </c>
      <c r="G3727" s="2" t="s">
        <v>4943</v>
      </c>
      <c r="H3727" s="2" t="s">
        <v>246</v>
      </c>
      <c r="I3727" s="139" t="s">
        <v>277</v>
      </c>
      <c r="J3727" s="139" t="s">
        <v>277</v>
      </c>
      <c r="K3727" s="139" t="s">
        <v>478</v>
      </c>
      <c r="L3727" s="139" t="s">
        <v>298</v>
      </c>
      <c r="M3727" s="140" t="s">
        <v>8160</v>
      </c>
      <c r="N3727" s="141">
        <v>15.91</v>
      </c>
      <c r="O3727" s="142">
        <f t="shared" si="290"/>
        <v>205</v>
      </c>
      <c r="P3727" s="2">
        <v>205</v>
      </c>
      <c r="Q3727" s="2"/>
      <c r="R3727" s="143" t="e">
        <f t="shared" si="291"/>
        <v>#DIV/0!</v>
      </c>
      <c r="S3727" s="143">
        <f t="shared" si="292"/>
        <v>0</v>
      </c>
      <c r="T3727" s="144">
        <f>IF(P3727="nio",0,IF(P3727&gt;0,VLOOKUP(K3727,'3-Productie normen'!A:W,VLOOKUP(P3727,'3-Productie normen'!$B$37:$C$59,2,FALSE),FALSE)))/VLOOKUP(B3727,'2-Kosten per locatie'!$A$11:$C$31,3,FALSE)</f>
        <v>0</v>
      </c>
      <c r="U3727" s="144">
        <f t="shared" si="293"/>
        <v>0</v>
      </c>
      <c r="V3727" s="145" t="str">
        <f>VLOOKUP(K3727,'3-Productie normen'!A:AG,29,FALSE)</f>
        <v>B</v>
      </c>
      <c r="W3727" s="145"/>
      <c r="X3727" s="146"/>
      <c r="Y3727" s="147">
        <f t="shared" si="294"/>
        <v>3261.55</v>
      </c>
    </row>
    <row r="3728" spans="1:25" s="148" customFormat="1" ht="13.9" customHeight="1">
      <c r="A3728" s="137">
        <v>4582</v>
      </c>
      <c r="B3728" s="138" t="s">
        <v>4206</v>
      </c>
      <c r="C3728" s="138" t="s">
        <v>4568</v>
      </c>
      <c r="D3728" s="138"/>
      <c r="E3728" s="2"/>
      <c r="F3728" s="2" t="s">
        <v>372</v>
      </c>
      <c r="G3728" s="2" t="s">
        <v>4944</v>
      </c>
      <c r="H3728" s="2" t="s">
        <v>246</v>
      </c>
      <c r="I3728" s="139" t="s">
        <v>277</v>
      </c>
      <c r="J3728" s="139" t="s">
        <v>277</v>
      </c>
      <c r="K3728" s="139" t="s">
        <v>478</v>
      </c>
      <c r="L3728" s="139" t="s">
        <v>298</v>
      </c>
      <c r="M3728" s="140" t="s">
        <v>8160</v>
      </c>
      <c r="N3728" s="141">
        <v>16.91</v>
      </c>
      <c r="O3728" s="142">
        <f t="shared" si="290"/>
        <v>205</v>
      </c>
      <c r="P3728" s="2">
        <v>205</v>
      </c>
      <c r="Q3728" s="2"/>
      <c r="R3728" s="143" t="e">
        <f t="shared" si="291"/>
        <v>#DIV/0!</v>
      </c>
      <c r="S3728" s="143">
        <f t="shared" si="292"/>
        <v>0</v>
      </c>
      <c r="T3728" s="144">
        <f>IF(P3728="nio",0,IF(P3728&gt;0,VLOOKUP(K3728,'3-Productie normen'!A:W,VLOOKUP(P3728,'3-Productie normen'!$B$37:$C$59,2,FALSE),FALSE)))/VLOOKUP(B3728,'2-Kosten per locatie'!$A$11:$C$31,3,FALSE)</f>
        <v>0</v>
      </c>
      <c r="U3728" s="144">
        <f t="shared" si="293"/>
        <v>0</v>
      </c>
      <c r="V3728" s="145" t="str">
        <f>VLOOKUP(K3728,'3-Productie normen'!A:AG,29,FALSE)</f>
        <v>B</v>
      </c>
      <c r="W3728" s="145"/>
      <c r="X3728" s="146"/>
      <c r="Y3728" s="147">
        <f t="shared" si="294"/>
        <v>3466.55</v>
      </c>
    </row>
    <row r="3729" spans="1:25" s="148" customFormat="1" ht="13.9" customHeight="1">
      <c r="A3729" s="137">
        <v>4583</v>
      </c>
      <c r="B3729" s="138" t="s">
        <v>4206</v>
      </c>
      <c r="C3729" s="138" t="s">
        <v>4568</v>
      </c>
      <c r="D3729" s="138"/>
      <c r="E3729" s="2"/>
      <c r="F3729" s="2" t="s">
        <v>372</v>
      </c>
      <c r="G3729" s="2" t="s">
        <v>4945</v>
      </c>
      <c r="H3729" s="2" t="s">
        <v>246</v>
      </c>
      <c r="I3729" s="139" t="s">
        <v>277</v>
      </c>
      <c r="J3729" s="139" t="s">
        <v>277</v>
      </c>
      <c r="K3729" s="139" t="s">
        <v>478</v>
      </c>
      <c r="L3729" s="139" t="s">
        <v>298</v>
      </c>
      <c r="M3729" s="140" t="s">
        <v>8160</v>
      </c>
      <c r="N3729" s="141">
        <v>46.79</v>
      </c>
      <c r="O3729" s="142">
        <f t="shared" si="290"/>
        <v>205</v>
      </c>
      <c r="P3729" s="2">
        <v>205</v>
      </c>
      <c r="Q3729" s="2"/>
      <c r="R3729" s="143" t="e">
        <f t="shared" si="291"/>
        <v>#DIV/0!</v>
      </c>
      <c r="S3729" s="143">
        <f t="shared" si="292"/>
        <v>0</v>
      </c>
      <c r="T3729" s="144">
        <f>IF(P3729="nio",0,IF(P3729&gt;0,VLOOKUP(K3729,'3-Productie normen'!A:W,VLOOKUP(P3729,'3-Productie normen'!$B$37:$C$59,2,FALSE),FALSE)))/VLOOKUP(B3729,'2-Kosten per locatie'!$A$11:$C$31,3,FALSE)</f>
        <v>0</v>
      </c>
      <c r="U3729" s="144">
        <f t="shared" si="293"/>
        <v>0</v>
      </c>
      <c r="V3729" s="145" t="str">
        <f>VLOOKUP(K3729,'3-Productie normen'!A:AG,29,FALSE)</f>
        <v>B</v>
      </c>
      <c r="W3729" s="145"/>
      <c r="X3729" s="146"/>
      <c r="Y3729" s="147">
        <f t="shared" si="294"/>
        <v>9591.9500000000007</v>
      </c>
    </row>
    <row r="3730" spans="1:25" s="148" customFormat="1" ht="13.9" customHeight="1">
      <c r="A3730" s="137">
        <v>4584</v>
      </c>
      <c r="B3730" s="138" t="s">
        <v>4206</v>
      </c>
      <c r="C3730" s="138" t="s">
        <v>4568</v>
      </c>
      <c r="D3730" s="138"/>
      <c r="E3730" s="2"/>
      <c r="F3730" s="2" t="s">
        <v>372</v>
      </c>
      <c r="G3730" s="2" t="s">
        <v>4946</v>
      </c>
      <c r="H3730" s="2" t="s">
        <v>246</v>
      </c>
      <c r="I3730" s="139" t="s">
        <v>277</v>
      </c>
      <c r="J3730" s="139" t="s">
        <v>277</v>
      </c>
      <c r="K3730" s="139" t="s">
        <v>478</v>
      </c>
      <c r="L3730" s="139" t="s">
        <v>298</v>
      </c>
      <c r="M3730" s="140" t="s">
        <v>8160</v>
      </c>
      <c r="N3730" s="141">
        <v>6.05</v>
      </c>
      <c r="O3730" s="142">
        <f t="shared" si="290"/>
        <v>205</v>
      </c>
      <c r="P3730" s="2">
        <v>205</v>
      </c>
      <c r="Q3730" s="2"/>
      <c r="R3730" s="143" t="e">
        <f t="shared" si="291"/>
        <v>#DIV/0!</v>
      </c>
      <c r="S3730" s="143">
        <f t="shared" si="292"/>
        <v>0</v>
      </c>
      <c r="T3730" s="144">
        <f>IF(P3730="nio",0,IF(P3730&gt;0,VLOOKUP(K3730,'3-Productie normen'!A:W,VLOOKUP(P3730,'3-Productie normen'!$B$37:$C$59,2,FALSE),FALSE)))/VLOOKUP(B3730,'2-Kosten per locatie'!$A$11:$C$31,3,FALSE)</f>
        <v>0</v>
      </c>
      <c r="U3730" s="144">
        <f t="shared" si="293"/>
        <v>0</v>
      </c>
      <c r="V3730" s="145" t="str">
        <f>VLOOKUP(K3730,'3-Productie normen'!A:AG,29,FALSE)</f>
        <v>B</v>
      </c>
      <c r="W3730" s="145"/>
      <c r="X3730" s="146"/>
      <c r="Y3730" s="147">
        <f t="shared" si="294"/>
        <v>1240.25</v>
      </c>
    </row>
    <row r="3731" spans="1:25" s="148" customFormat="1" ht="13.9" customHeight="1">
      <c r="A3731" s="137">
        <v>4585</v>
      </c>
      <c r="B3731" s="138" t="s">
        <v>4206</v>
      </c>
      <c r="C3731" s="138" t="s">
        <v>4568</v>
      </c>
      <c r="D3731" s="138"/>
      <c r="E3731" s="2"/>
      <c r="F3731" s="2" t="s">
        <v>372</v>
      </c>
      <c r="G3731" s="2" t="s">
        <v>4947</v>
      </c>
      <c r="H3731" s="2" t="s">
        <v>246</v>
      </c>
      <c r="I3731" s="139" t="s">
        <v>267</v>
      </c>
      <c r="J3731" s="139" t="s">
        <v>267</v>
      </c>
      <c r="K3731" s="139" t="s">
        <v>267</v>
      </c>
      <c r="L3731" s="139" t="s">
        <v>298</v>
      </c>
      <c r="M3731" s="140" t="s">
        <v>8160</v>
      </c>
      <c r="N3731" s="141">
        <v>12.7</v>
      </c>
      <c r="O3731" s="142">
        <f t="shared" si="290"/>
        <v>2</v>
      </c>
      <c r="P3731" s="2">
        <v>2</v>
      </c>
      <c r="Q3731" s="2"/>
      <c r="R3731" s="143" t="e">
        <f t="shared" si="291"/>
        <v>#DIV/0!</v>
      </c>
      <c r="S3731" s="143">
        <f t="shared" si="292"/>
        <v>0</v>
      </c>
      <c r="T3731" s="144">
        <f>IF(P3731="nio",0,IF(P3731&gt;0,VLOOKUP(K3731,'3-Productie normen'!A:W,VLOOKUP(P3731,'3-Productie normen'!$B$37:$C$59,2,FALSE),FALSE)))/VLOOKUP(B3731,'2-Kosten per locatie'!$A$11:$C$31,3,FALSE)</f>
        <v>0</v>
      </c>
      <c r="U3731" s="144">
        <f t="shared" si="293"/>
        <v>0</v>
      </c>
      <c r="V3731" s="145" t="str">
        <f>VLOOKUP(K3731,'3-Productie normen'!A:AG,29,FALSE)</f>
        <v>V</v>
      </c>
      <c r="W3731" s="145"/>
      <c r="X3731" s="146"/>
      <c r="Y3731" s="147">
        <f t="shared" si="294"/>
        <v>25.4</v>
      </c>
    </row>
    <row r="3732" spans="1:25" s="148" customFormat="1" ht="13.9" customHeight="1">
      <c r="A3732" s="137">
        <v>4586</v>
      </c>
      <c r="B3732" s="138" t="s">
        <v>4206</v>
      </c>
      <c r="C3732" s="138" t="s">
        <v>4568</v>
      </c>
      <c r="D3732" s="138"/>
      <c r="E3732" s="2"/>
      <c r="F3732" s="2" t="s">
        <v>372</v>
      </c>
      <c r="G3732" s="2" t="s">
        <v>4948</v>
      </c>
      <c r="H3732" s="2" t="s">
        <v>246</v>
      </c>
      <c r="I3732" s="139" t="s">
        <v>350</v>
      </c>
      <c r="J3732" s="139" t="s">
        <v>1346</v>
      </c>
      <c r="K3732" s="139" t="s">
        <v>619</v>
      </c>
      <c r="L3732" s="139" t="s">
        <v>298</v>
      </c>
      <c r="M3732" s="140" t="s">
        <v>8160</v>
      </c>
      <c r="N3732" s="141">
        <v>122.53</v>
      </c>
      <c r="O3732" s="142">
        <f t="shared" si="290"/>
        <v>205</v>
      </c>
      <c r="P3732" s="2">
        <v>205</v>
      </c>
      <c r="Q3732" s="2"/>
      <c r="R3732" s="143" t="e">
        <f t="shared" si="291"/>
        <v>#DIV/0!</v>
      </c>
      <c r="S3732" s="143">
        <f t="shared" si="292"/>
        <v>0</v>
      </c>
      <c r="T3732" s="144">
        <f>IF(P3732="nio",0,IF(P3732&gt;0,VLOOKUP(K3732,'3-Productie normen'!A:W,VLOOKUP(P3732,'3-Productie normen'!$B$37:$C$59,2,FALSE),FALSE)))/VLOOKUP(B3732,'2-Kosten per locatie'!$A$11:$C$31,3,FALSE)</f>
        <v>0</v>
      </c>
      <c r="U3732" s="144">
        <f t="shared" si="293"/>
        <v>0</v>
      </c>
      <c r="V3732" s="145" t="str">
        <f>VLOOKUP(K3732,'3-Productie normen'!A:AG,29,FALSE)</f>
        <v>L</v>
      </c>
      <c r="W3732" s="145"/>
      <c r="X3732" s="146"/>
      <c r="Y3732" s="147">
        <f t="shared" si="294"/>
        <v>25118.65</v>
      </c>
    </row>
    <row r="3733" spans="1:25" s="148" customFormat="1" ht="13.9" customHeight="1">
      <c r="A3733" s="137">
        <v>4587</v>
      </c>
      <c r="B3733" s="138" t="s">
        <v>4206</v>
      </c>
      <c r="C3733" s="138" t="s">
        <v>4568</v>
      </c>
      <c r="D3733" s="138"/>
      <c r="E3733" s="2"/>
      <c r="F3733" s="2" t="s">
        <v>372</v>
      </c>
      <c r="G3733" s="2" t="s">
        <v>4949</v>
      </c>
      <c r="H3733" s="2" t="s">
        <v>246</v>
      </c>
      <c r="I3733" s="139" t="s">
        <v>267</v>
      </c>
      <c r="J3733" s="139" t="s">
        <v>267</v>
      </c>
      <c r="K3733" s="139" t="s">
        <v>267</v>
      </c>
      <c r="L3733" s="139" t="s">
        <v>298</v>
      </c>
      <c r="M3733" s="140" t="s">
        <v>8160</v>
      </c>
      <c r="N3733" s="141">
        <v>34.799999999999997</v>
      </c>
      <c r="O3733" s="142">
        <f t="shared" si="290"/>
        <v>2</v>
      </c>
      <c r="P3733" s="2">
        <v>2</v>
      </c>
      <c r="Q3733" s="2"/>
      <c r="R3733" s="143" t="e">
        <f t="shared" si="291"/>
        <v>#DIV/0!</v>
      </c>
      <c r="S3733" s="143">
        <f t="shared" si="292"/>
        <v>0</v>
      </c>
      <c r="T3733" s="144">
        <f>IF(P3733="nio",0,IF(P3733&gt;0,VLOOKUP(K3733,'3-Productie normen'!A:W,VLOOKUP(P3733,'3-Productie normen'!$B$37:$C$59,2,FALSE),FALSE)))/VLOOKUP(B3733,'2-Kosten per locatie'!$A$11:$C$31,3,FALSE)</f>
        <v>0</v>
      </c>
      <c r="U3733" s="144">
        <f t="shared" si="293"/>
        <v>0</v>
      </c>
      <c r="V3733" s="145" t="str">
        <f>VLOOKUP(K3733,'3-Productie normen'!A:AG,29,FALSE)</f>
        <v>V</v>
      </c>
      <c r="W3733" s="145"/>
      <c r="X3733" s="146"/>
      <c r="Y3733" s="147">
        <f t="shared" si="294"/>
        <v>69.599999999999994</v>
      </c>
    </row>
    <row r="3734" spans="1:25" s="148" customFormat="1" ht="13.9" customHeight="1">
      <c r="A3734" s="137">
        <v>4588</v>
      </c>
      <c r="B3734" s="138" t="s">
        <v>4206</v>
      </c>
      <c r="C3734" s="138" t="s">
        <v>4568</v>
      </c>
      <c r="D3734" s="138"/>
      <c r="E3734" s="2"/>
      <c r="F3734" s="2" t="s">
        <v>372</v>
      </c>
      <c r="G3734" s="2" t="s">
        <v>4950</v>
      </c>
      <c r="H3734" s="2" t="s">
        <v>246</v>
      </c>
      <c r="I3734" s="139" t="s">
        <v>350</v>
      </c>
      <c r="J3734" s="139" t="s">
        <v>1346</v>
      </c>
      <c r="K3734" s="139" t="s">
        <v>619</v>
      </c>
      <c r="L3734" s="139" t="s">
        <v>1500</v>
      </c>
      <c r="M3734" s="140"/>
      <c r="N3734" s="141">
        <v>124.15</v>
      </c>
      <c r="O3734" s="142">
        <f t="shared" si="290"/>
        <v>205</v>
      </c>
      <c r="P3734" s="2">
        <v>205</v>
      </c>
      <c r="Q3734" s="2"/>
      <c r="R3734" s="143" t="e">
        <f t="shared" si="291"/>
        <v>#DIV/0!</v>
      </c>
      <c r="S3734" s="143">
        <f t="shared" si="292"/>
        <v>0</v>
      </c>
      <c r="T3734" s="144">
        <f>IF(P3734="nio",0,IF(P3734&gt;0,VLOOKUP(K3734,'3-Productie normen'!A:W,VLOOKUP(P3734,'3-Productie normen'!$B$37:$C$59,2,FALSE),FALSE)))/VLOOKUP(B3734,'2-Kosten per locatie'!$A$11:$C$31,3,FALSE)</f>
        <v>0</v>
      </c>
      <c r="U3734" s="144">
        <f t="shared" si="293"/>
        <v>0</v>
      </c>
      <c r="V3734" s="145" t="str">
        <f>VLOOKUP(K3734,'3-Productie normen'!A:AG,29,FALSE)</f>
        <v>L</v>
      </c>
      <c r="W3734" s="145"/>
      <c r="X3734" s="146"/>
      <c r="Y3734" s="147">
        <f t="shared" si="294"/>
        <v>25450.75</v>
      </c>
    </row>
    <row r="3735" spans="1:25" s="148" customFormat="1" ht="13.9" customHeight="1">
      <c r="A3735" s="137">
        <v>4589</v>
      </c>
      <c r="B3735" s="138" t="s">
        <v>4206</v>
      </c>
      <c r="C3735" s="138" t="s">
        <v>4568</v>
      </c>
      <c r="D3735" s="138"/>
      <c r="E3735" s="2"/>
      <c r="F3735" s="2" t="s">
        <v>372</v>
      </c>
      <c r="G3735" s="2" t="s">
        <v>4951</v>
      </c>
      <c r="H3735" s="2" t="s">
        <v>246</v>
      </c>
      <c r="I3735" s="139" t="s">
        <v>267</v>
      </c>
      <c r="J3735" s="139" t="s">
        <v>267</v>
      </c>
      <c r="K3735" s="139" t="s">
        <v>267</v>
      </c>
      <c r="L3735" s="139" t="s">
        <v>298</v>
      </c>
      <c r="M3735" s="140" t="s">
        <v>8160</v>
      </c>
      <c r="N3735" s="141">
        <v>2.56</v>
      </c>
      <c r="O3735" s="142">
        <f t="shared" si="290"/>
        <v>2</v>
      </c>
      <c r="P3735" s="2">
        <v>2</v>
      </c>
      <c r="Q3735" s="2"/>
      <c r="R3735" s="143" t="e">
        <f t="shared" si="291"/>
        <v>#DIV/0!</v>
      </c>
      <c r="S3735" s="143">
        <f t="shared" si="292"/>
        <v>0</v>
      </c>
      <c r="T3735" s="144">
        <f>IF(P3735="nio",0,IF(P3735&gt;0,VLOOKUP(K3735,'3-Productie normen'!A:W,VLOOKUP(P3735,'3-Productie normen'!$B$37:$C$59,2,FALSE),FALSE)))/VLOOKUP(B3735,'2-Kosten per locatie'!$A$11:$C$31,3,FALSE)</f>
        <v>0</v>
      </c>
      <c r="U3735" s="144">
        <f t="shared" si="293"/>
        <v>0</v>
      </c>
      <c r="V3735" s="145" t="str">
        <f>VLOOKUP(K3735,'3-Productie normen'!A:AG,29,FALSE)</f>
        <v>V</v>
      </c>
      <c r="W3735" s="145"/>
      <c r="X3735" s="146"/>
      <c r="Y3735" s="147">
        <f t="shared" si="294"/>
        <v>5.12</v>
      </c>
    </row>
    <row r="3736" spans="1:25" s="148" customFormat="1" ht="13.9" customHeight="1">
      <c r="A3736" s="137">
        <v>4590</v>
      </c>
      <c r="B3736" s="138" t="s">
        <v>4206</v>
      </c>
      <c r="C3736" s="138" t="s">
        <v>4568</v>
      </c>
      <c r="D3736" s="138"/>
      <c r="E3736" s="2"/>
      <c r="F3736" s="2" t="s">
        <v>372</v>
      </c>
      <c r="G3736" s="2" t="s">
        <v>4952</v>
      </c>
      <c r="H3736" s="2" t="s">
        <v>246</v>
      </c>
      <c r="I3736" s="139" t="s">
        <v>267</v>
      </c>
      <c r="J3736" s="139" t="s">
        <v>267</v>
      </c>
      <c r="K3736" s="139" t="s">
        <v>267</v>
      </c>
      <c r="L3736" s="139" t="s">
        <v>298</v>
      </c>
      <c r="M3736" s="140" t="s">
        <v>8160</v>
      </c>
      <c r="N3736" s="141">
        <v>28.86</v>
      </c>
      <c r="O3736" s="142">
        <f t="shared" si="290"/>
        <v>2</v>
      </c>
      <c r="P3736" s="2">
        <v>2</v>
      </c>
      <c r="Q3736" s="2"/>
      <c r="R3736" s="143" t="e">
        <f t="shared" si="291"/>
        <v>#DIV/0!</v>
      </c>
      <c r="S3736" s="143">
        <f t="shared" si="292"/>
        <v>0</v>
      </c>
      <c r="T3736" s="144">
        <f>IF(P3736="nio",0,IF(P3736&gt;0,VLOOKUP(K3736,'3-Productie normen'!A:W,VLOOKUP(P3736,'3-Productie normen'!$B$37:$C$59,2,FALSE),FALSE)))/VLOOKUP(B3736,'2-Kosten per locatie'!$A$11:$C$31,3,FALSE)</f>
        <v>0</v>
      </c>
      <c r="U3736" s="144">
        <f t="shared" si="293"/>
        <v>0</v>
      </c>
      <c r="V3736" s="145" t="str">
        <f>VLOOKUP(K3736,'3-Productie normen'!A:AG,29,FALSE)</f>
        <v>V</v>
      </c>
      <c r="W3736" s="145"/>
      <c r="X3736" s="146"/>
      <c r="Y3736" s="147">
        <f t="shared" si="294"/>
        <v>57.72</v>
      </c>
    </row>
    <row r="3737" spans="1:25" s="148" customFormat="1" ht="13.9" customHeight="1">
      <c r="A3737" s="137">
        <v>4591</v>
      </c>
      <c r="B3737" s="138" t="s">
        <v>4206</v>
      </c>
      <c r="C3737" s="138" t="s">
        <v>4568</v>
      </c>
      <c r="D3737" s="138"/>
      <c r="E3737" s="2"/>
      <c r="F3737" s="2" t="s">
        <v>372</v>
      </c>
      <c r="G3737" s="2" t="s">
        <v>4953</v>
      </c>
      <c r="H3737" s="2" t="s">
        <v>246</v>
      </c>
      <c r="I3737" s="139" t="s">
        <v>267</v>
      </c>
      <c r="J3737" s="139" t="s">
        <v>267</v>
      </c>
      <c r="K3737" s="139" t="s">
        <v>267</v>
      </c>
      <c r="L3737" s="139" t="s">
        <v>298</v>
      </c>
      <c r="M3737" s="140" t="s">
        <v>8160</v>
      </c>
      <c r="N3737" s="141">
        <v>12.7</v>
      </c>
      <c r="O3737" s="142">
        <f t="shared" si="290"/>
        <v>2</v>
      </c>
      <c r="P3737" s="2">
        <v>2</v>
      </c>
      <c r="Q3737" s="2"/>
      <c r="R3737" s="143" t="e">
        <f t="shared" si="291"/>
        <v>#DIV/0!</v>
      </c>
      <c r="S3737" s="143">
        <f t="shared" si="292"/>
        <v>0</v>
      </c>
      <c r="T3737" s="144">
        <f>IF(P3737="nio",0,IF(P3737&gt;0,VLOOKUP(K3737,'3-Productie normen'!A:W,VLOOKUP(P3737,'3-Productie normen'!$B$37:$C$59,2,FALSE),FALSE)))/VLOOKUP(B3737,'2-Kosten per locatie'!$A$11:$C$31,3,FALSE)</f>
        <v>0</v>
      </c>
      <c r="U3737" s="144">
        <f t="shared" si="293"/>
        <v>0</v>
      </c>
      <c r="V3737" s="145" t="str">
        <f>VLOOKUP(K3737,'3-Productie normen'!A:AG,29,FALSE)</f>
        <v>V</v>
      </c>
      <c r="W3737" s="145"/>
      <c r="X3737" s="146"/>
      <c r="Y3737" s="147">
        <f t="shared" si="294"/>
        <v>25.4</v>
      </c>
    </row>
    <row r="3738" spans="1:25" s="148" customFormat="1" ht="13.9" customHeight="1">
      <c r="A3738" s="137">
        <v>4592</v>
      </c>
      <c r="B3738" s="138" t="s">
        <v>4206</v>
      </c>
      <c r="C3738" s="138" t="s">
        <v>4568</v>
      </c>
      <c r="D3738" s="138"/>
      <c r="E3738" s="2"/>
      <c r="F3738" s="2" t="s">
        <v>372</v>
      </c>
      <c r="G3738" s="2" t="s">
        <v>4954</v>
      </c>
      <c r="H3738" s="2" t="s">
        <v>246</v>
      </c>
      <c r="I3738" s="139" t="s">
        <v>350</v>
      </c>
      <c r="J3738" s="139" t="s">
        <v>351</v>
      </c>
      <c r="K3738" s="139" t="s">
        <v>612</v>
      </c>
      <c r="L3738" s="139" t="s">
        <v>298</v>
      </c>
      <c r="M3738" s="140" t="s">
        <v>8160</v>
      </c>
      <c r="N3738" s="141">
        <v>53.39</v>
      </c>
      <c r="O3738" s="142">
        <f t="shared" si="290"/>
        <v>205</v>
      </c>
      <c r="P3738" s="2">
        <v>205</v>
      </c>
      <c r="Q3738" s="2"/>
      <c r="R3738" s="143" t="e">
        <f t="shared" si="291"/>
        <v>#DIV/0!</v>
      </c>
      <c r="S3738" s="143">
        <f t="shared" si="292"/>
        <v>0</v>
      </c>
      <c r="T3738" s="144">
        <f>IF(P3738="nio",0,IF(P3738&gt;0,VLOOKUP(K3738,'3-Productie normen'!A:W,VLOOKUP(P3738,'3-Productie normen'!$B$37:$C$59,2,FALSE),FALSE)))/VLOOKUP(B3738,'2-Kosten per locatie'!$A$11:$C$31,3,FALSE)</f>
        <v>0</v>
      </c>
      <c r="U3738" s="144">
        <f t="shared" si="293"/>
        <v>0</v>
      </c>
      <c r="V3738" s="145" t="str">
        <f>VLOOKUP(K3738,'3-Productie normen'!A:AG,29,FALSE)</f>
        <v>L</v>
      </c>
      <c r="W3738" s="145"/>
      <c r="X3738" s="146"/>
      <c r="Y3738" s="147">
        <f t="shared" si="294"/>
        <v>10944.95</v>
      </c>
    </row>
    <row r="3739" spans="1:25" s="148" customFormat="1" ht="13.9" customHeight="1">
      <c r="A3739" s="137">
        <v>4593</v>
      </c>
      <c r="B3739" s="138" t="s">
        <v>4206</v>
      </c>
      <c r="C3739" s="138" t="s">
        <v>4568</v>
      </c>
      <c r="D3739" s="138"/>
      <c r="E3739" s="2"/>
      <c r="F3739" s="2" t="s">
        <v>372</v>
      </c>
      <c r="G3739" s="2" t="s">
        <v>4955</v>
      </c>
      <c r="H3739" s="2" t="s">
        <v>246</v>
      </c>
      <c r="I3739" s="139" t="s">
        <v>277</v>
      </c>
      <c r="J3739" s="139" t="s">
        <v>277</v>
      </c>
      <c r="K3739" s="139" t="s">
        <v>478</v>
      </c>
      <c r="L3739" s="139" t="s">
        <v>298</v>
      </c>
      <c r="M3739" s="140" t="s">
        <v>8160</v>
      </c>
      <c r="N3739" s="141">
        <v>16.559999999999999</v>
      </c>
      <c r="O3739" s="142">
        <f t="shared" si="290"/>
        <v>205</v>
      </c>
      <c r="P3739" s="2">
        <v>205</v>
      </c>
      <c r="Q3739" s="2"/>
      <c r="R3739" s="143" t="e">
        <f t="shared" si="291"/>
        <v>#DIV/0!</v>
      </c>
      <c r="S3739" s="143">
        <f t="shared" si="292"/>
        <v>0</v>
      </c>
      <c r="T3739" s="144">
        <f>IF(P3739="nio",0,IF(P3739&gt;0,VLOOKUP(K3739,'3-Productie normen'!A:W,VLOOKUP(P3739,'3-Productie normen'!$B$37:$C$59,2,FALSE),FALSE)))/VLOOKUP(B3739,'2-Kosten per locatie'!$A$11:$C$31,3,FALSE)</f>
        <v>0</v>
      </c>
      <c r="U3739" s="144">
        <f t="shared" si="293"/>
        <v>0</v>
      </c>
      <c r="V3739" s="145" t="str">
        <f>VLOOKUP(K3739,'3-Productie normen'!A:AG,29,FALSE)</f>
        <v>B</v>
      </c>
      <c r="W3739" s="145"/>
      <c r="X3739" s="146"/>
      <c r="Y3739" s="147">
        <f t="shared" si="294"/>
        <v>3394.7999999999997</v>
      </c>
    </row>
    <row r="3740" spans="1:25" s="148" customFormat="1" ht="13.9" customHeight="1">
      <c r="A3740" s="137">
        <v>4594</v>
      </c>
      <c r="B3740" s="138" t="s">
        <v>4206</v>
      </c>
      <c r="C3740" s="138" t="s">
        <v>4568</v>
      </c>
      <c r="D3740" s="138"/>
      <c r="E3740" s="2"/>
      <c r="F3740" s="2" t="s">
        <v>372</v>
      </c>
      <c r="G3740" s="2" t="s">
        <v>4956</v>
      </c>
      <c r="H3740" s="2" t="s">
        <v>246</v>
      </c>
      <c r="I3740" s="139" t="s">
        <v>277</v>
      </c>
      <c r="J3740" s="139" t="s">
        <v>277</v>
      </c>
      <c r="K3740" s="139" t="s">
        <v>478</v>
      </c>
      <c r="L3740" s="139" t="s">
        <v>298</v>
      </c>
      <c r="M3740" s="140" t="s">
        <v>8160</v>
      </c>
      <c r="N3740" s="141">
        <v>15.79</v>
      </c>
      <c r="O3740" s="142">
        <f t="shared" si="290"/>
        <v>205</v>
      </c>
      <c r="P3740" s="2">
        <v>205</v>
      </c>
      <c r="Q3740" s="2"/>
      <c r="R3740" s="143" t="e">
        <f t="shared" si="291"/>
        <v>#DIV/0!</v>
      </c>
      <c r="S3740" s="143">
        <f t="shared" si="292"/>
        <v>0</v>
      </c>
      <c r="T3740" s="144">
        <f>IF(P3740="nio",0,IF(P3740&gt;0,VLOOKUP(K3740,'3-Productie normen'!A:W,VLOOKUP(P3740,'3-Productie normen'!$B$37:$C$59,2,FALSE),FALSE)))/VLOOKUP(B3740,'2-Kosten per locatie'!$A$11:$C$31,3,FALSE)</f>
        <v>0</v>
      </c>
      <c r="U3740" s="144">
        <f t="shared" si="293"/>
        <v>0</v>
      </c>
      <c r="V3740" s="145" t="str">
        <f>VLOOKUP(K3740,'3-Productie normen'!A:AG,29,FALSE)</f>
        <v>B</v>
      </c>
      <c r="W3740" s="145"/>
      <c r="X3740" s="146"/>
      <c r="Y3740" s="147">
        <f t="shared" si="294"/>
        <v>3236.95</v>
      </c>
    </row>
    <row r="3741" spans="1:25" s="148" customFormat="1" ht="13.9" customHeight="1">
      <c r="A3741" s="137">
        <v>4595</v>
      </c>
      <c r="B3741" s="138" t="s">
        <v>4206</v>
      </c>
      <c r="C3741" s="138" t="s">
        <v>4568</v>
      </c>
      <c r="D3741" s="138"/>
      <c r="E3741" s="2"/>
      <c r="F3741" s="2" t="s">
        <v>422</v>
      </c>
      <c r="G3741" s="2" t="s">
        <v>4957</v>
      </c>
      <c r="H3741" s="2" t="s">
        <v>246</v>
      </c>
      <c r="I3741" s="139" t="s">
        <v>247</v>
      </c>
      <c r="J3741" s="139" t="s">
        <v>57</v>
      </c>
      <c r="K3741" s="139" t="s">
        <v>259</v>
      </c>
      <c r="L3741" s="139" t="s">
        <v>246</v>
      </c>
      <c r="M3741" s="140"/>
      <c r="N3741" s="141">
        <v>3.44</v>
      </c>
      <c r="O3741" s="142">
        <f t="shared" si="290"/>
        <v>0</v>
      </c>
      <c r="P3741" s="2" t="s">
        <v>477</v>
      </c>
      <c r="Q3741" s="2"/>
      <c r="R3741" s="143">
        <f t="shared" si="291"/>
        <v>0</v>
      </c>
      <c r="S3741" s="143">
        <f t="shared" si="292"/>
        <v>0</v>
      </c>
      <c r="T3741" s="144">
        <f>IF(P3741="nio",0,IF(P3741&gt;0,VLOOKUP(K3741,'3-Productie normen'!A:W,VLOOKUP(P3741,'3-Productie normen'!$B$37:$C$59,2,FALSE),FALSE)))/VLOOKUP(B3741,'2-Kosten per locatie'!$A$11:$C$31,3,FALSE)</f>
        <v>0</v>
      </c>
      <c r="U3741" s="144">
        <f t="shared" si="293"/>
        <v>0</v>
      </c>
      <c r="V3741" s="145">
        <f>VLOOKUP(K3741,'3-Productie normen'!A:AG,29,FALSE)</f>
        <v>0</v>
      </c>
      <c r="W3741" s="145"/>
      <c r="X3741" s="146"/>
      <c r="Y3741" s="147">
        <f t="shared" si="294"/>
        <v>0</v>
      </c>
    </row>
    <row r="3742" spans="1:25" s="148" customFormat="1" ht="13.9" customHeight="1">
      <c r="A3742" s="137">
        <v>4596</v>
      </c>
      <c r="B3742" s="138" t="s">
        <v>4206</v>
      </c>
      <c r="C3742" s="138" t="s">
        <v>4568</v>
      </c>
      <c r="D3742" s="138"/>
      <c r="E3742" s="2"/>
      <c r="F3742" s="2" t="s">
        <v>422</v>
      </c>
      <c r="G3742" s="2" t="s">
        <v>4958</v>
      </c>
      <c r="H3742" s="2" t="s">
        <v>246</v>
      </c>
      <c r="I3742" s="139" t="s">
        <v>247</v>
      </c>
      <c r="J3742" s="139" t="s">
        <v>56</v>
      </c>
      <c r="K3742" s="139" t="s">
        <v>248</v>
      </c>
      <c r="L3742" s="139" t="s">
        <v>4218</v>
      </c>
      <c r="M3742" s="140" t="s">
        <v>8160</v>
      </c>
      <c r="N3742" s="141">
        <v>36.08</v>
      </c>
      <c r="O3742" s="142">
        <f t="shared" si="290"/>
        <v>205</v>
      </c>
      <c r="P3742" s="2">
        <v>205</v>
      </c>
      <c r="Q3742" s="2"/>
      <c r="R3742" s="143" t="e">
        <f t="shared" si="291"/>
        <v>#DIV/0!</v>
      </c>
      <c r="S3742" s="143">
        <f t="shared" si="292"/>
        <v>0</v>
      </c>
      <c r="T3742" s="144">
        <f>IF(P3742="nio",0,IF(P3742&gt;0,VLOOKUP(K3742,'3-Productie normen'!A:W,VLOOKUP(P3742,'3-Productie normen'!$B$37:$C$59,2,FALSE),FALSE)))/VLOOKUP(B3742,'2-Kosten per locatie'!$A$11:$C$31,3,FALSE)</f>
        <v>0</v>
      </c>
      <c r="U3742" s="144">
        <f t="shared" si="293"/>
        <v>0</v>
      </c>
      <c r="V3742" s="145" t="str">
        <f>VLOOKUP(K3742,'3-Productie normen'!A:AG,29,FALSE)</f>
        <v>V</v>
      </c>
      <c r="W3742" s="145"/>
      <c r="X3742" s="146"/>
      <c r="Y3742" s="147">
        <f t="shared" si="294"/>
        <v>7396.4</v>
      </c>
    </row>
    <row r="3743" spans="1:25" s="148" customFormat="1" ht="13.9" customHeight="1">
      <c r="A3743" s="137">
        <v>4597</v>
      </c>
      <c r="B3743" s="138" t="s">
        <v>4206</v>
      </c>
      <c r="C3743" s="138" t="s">
        <v>4568</v>
      </c>
      <c r="D3743" s="138"/>
      <c r="E3743" s="2"/>
      <c r="F3743" s="2" t="s">
        <v>422</v>
      </c>
      <c r="G3743" s="2" t="s">
        <v>4959</v>
      </c>
      <c r="H3743" s="2" t="s">
        <v>246</v>
      </c>
      <c r="I3743" s="139" t="s">
        <v>247</v>
      </c>
      <c r="J3743" s="139" t="s">
        <v>56</v>
      </c>
      <c r="K3743" s="139" t="s">
        <v>248</v>
      </c>
      <c r="L3743" s="139" t="s">
        <v>4218</v>
      </c>
      <c r="M3743" s="140" t="s">
        <v>8160</v>
      </c>
      <c r="N3743" s="141">
        <v>28.76</v>
      </c>
      <c r="O3743" s="142">
        <f t="shared" si="290"/>
        <v>205</v>
      </c>
      <c r="P3743" s="2">
        <v>205</v>
      </c>
      <c r="Q3743" s="2"/>
      <c r="R3743" s="143" t="e">
        <f t="shared" si="291"/>
        <v>#DIV/0!</v>
      </c>
      <c r="S3743" s="143">
        <f t="shared" si="292"/>
        <v>0</v>
      </c>
      <c r="T3743" s="144">
        <f>IF(P3743="nio",0,IF(P3743&gt;0,VLOOKUP(K3743,'3-Productie normen'!A:W,VLOOKUP(P3743,'3-Productie normen'!$B$37:$C$59,2,FALSE),FALSE)))/VLOOKUP(B3743,'2-Kosten per locatie'!$A$11:$C$31,3,FALSE)</f>
        <v>0</v>
      </c>
      <c r="U3743" s="144">
        <f t="shared" si="293"/>
        <v>0</v>
      </c>
      <c r="V3743" s="145" t="str">
        <f>VLOOKUP(K3743,'3-Productie normen'!A:AG,29,FALSE)</f>
        <v>V</v>
      </c>
      <c r="W3743" s="145"/>
      <c r="X3743" s="146"/>
      <c r="Y3743" s="147">
        <f t="shared" si="294"/>
        <v>5895.8</v>
      </c>
    </row>
    <row r="3744" spans="1:25" s="148" customFormat="1" ht="13.9" customHeight="1">
      <c r="A3744" s="137">
        <v>4598</v>
      </c>
      <c r="B3744" s="138" t="s">
        <v>4206</v>
      </c>
      <c r="C3744" s="138" t="s">
        <v>4568</v>
      </c>
      <c r="D3744" s="138"/>
      <c r="E3744" s="2"/>
      <c r="F3744" s="2" t="s">
        <v>422</v>
      </c>
      <c r="G3744" s="2" t="s">
        <v>4960</v>
      </c>
      <c r="H3744" s="2" t="s">
        <v>246</v>
      </c>
      <c r="I3744" s="139" t="s">
        <v>247</v>
      </c>
      <c r="J3744" s="139" t="s">
        <v>56</v>
      </c>
      <c r="K3744" s="139" t="s">
        <v>248</v>
      </c>
      <c r="L3744" s="139" t="s">
        <v>4218</v>
      </c>
      <c r="M3744" s="140" t="s">
        <v>8160</v>
      </c>
      <c r="N3744" s="141">
        <v>28.77</v>
      </c>
      <c r="O3744" s="142">
        <f t="shared" si="290"/>
        <v>205</v>
      </c>
      <c r="P3744" s="2">
        <v>205</v>
      </c>
      <c r="Q3744" s="2"/>
      <c r="R3744" s="143" t="e">
        <f t="shared" si="291"/>
        <v>#DIV/0!</v>
      </c>
      <c r="S3744" s="143">
        <f t="shared" si="292"/>
        <v>0</v>
      </c>
      <c r="T3744" s="144">
        <f>IF(P3744="nio",0,IF(P3744&gt;0,VLOOKUP(K3744,'3-Productie normen'!A:W,VLOOKUP(P3744,'3-Productie normen'!$B$37:$C$59,2,FALSE),FALSE)))/VLOOKUP(B3744,'2-Kosten per locatie'!$A$11:$C$31,3,FALSE)</f>
        <v>0</v>
      </c>
      <c r="U3744" s="144">
        <f t="shared" si="293"/>
        <v>0</v>
      </c>
      <c r="V3744" s="145" t="str">
        <f>VLOOKUP(K3744,'3-Productie normen'!A:AG,29,FALSE)</f>
        <v>V</v>
      </c>
      <c r="W3744" s="145"/>
      <c r="X3744" s="146"/>
      <c r="Y3744" s="147">
        <f t="shared" si="294"/>
        <v>5897.85</v>
      </c>
    </row>
    <row r="3745" spans="1:25" s="148" customFormat="1" ht="13.9" customHeight="1">
      <c r="A3745" s="137">
        <v>4599</v>
      </c>
      <c r="B3745" s="138" t="s">
        <v>4206</v>
      </c>
      <c r="C3745" s="138" t="s">
        <v>4568</v>
      </c>
      <c r="D3745" s="138"/>
      <c r="E3745" s="2"/>
      <c r="F3745" s="2" t="s">
        <v>422</v>
      </c>
      <c r="G3745" s="2" t="s">
        <v>4961</v>
      </c>
      <c r="H3745" s="2" t="s">
        <v>246</v>
      </c>
      <c r="I3745" s="139" t="s">
        <v>247</v>
      </c>
      <c r="J3745" s="139" t="s">
        <v>57</v>
      </c>
      <c r="K3745" s="139" t="s">
        <v>259</v>
      </c>
      <c r="L3745" s="139" t="s">
        <v>246</v>
      </c>
      <c r="M3745" s="140"/>
      <c r="N3745" s="141">
        <v>3.64</v>
      </c>
      <c r="O3745" s="142">
        <f t="shared" si="290"/>
        <v>0</v>
      </c>
      <c r="P3745" s="2" t="s">
        <v>477</v>
      </c>
      <c r="Q3745" s="2"/>
      <c r="R3745" s="143">
        <f t="shared" si="291"/>
        <v>0</v>
      </c>
      <c r="S3745" s="143">
        <f t="shared" si="292"/>
        <v>0</v>
      </c>
      <c r="T3745" s="144">
        <f>IF(P3745="nio",0,IF(P3745&gt;0,VLOOKUP(K3745,'3-Productie normen'!A:W,VLOOKUP(P3745,'3-Productie normen'!$B$37:$C$59,2,FALSE),FALSE)))/VLOOKUP(B3745,'2-Kosten per locatie'!$A$11:$C$31,3,FALSE)</f>
        <v>0</v>
      </c>
      <c r="U3745" s="144">
        <f t="shared" si="293"/>
        <v>0</v>
      </c>
      <c r="V3745" s="145">
        <f>VLOOKUP(K3745,'3-Productie normen'!A:AG,29,FALSE)</f>
        <v>0</v>
      </c>
      <c r="W3745" s="145"/>
      <c r="X3745" s="146"/>
      <c r="Y3745" s="147">
        <f t="shared" si="294"/>
        <v>0</v>
      </c>
    </row>
    <row r="3746" spans="1:25" s="148" customFormat="1" ht="13.9" customHeight="1">
      <c r="A3746" s="137">
        <v>4600</v>
      </c>
      <c r="B3746" s="138" t="s">
        <v>4206</v>
      </c>
      <c r="C3746" s="138" t="s">
        <v>4568</v>
      </c>
      <c r="D3746" s="138"/>
      <c r="E3746" s="2"/>
      <c r="F3746" s="2" t="s">
        <v>422</v>
      </c>
      <c r="G3746" s="2" t="s">
        <v>4962</v>
      </c>
      <c r="H3746" s="2" t="s">
        <v>246</v>
      </c>
      <c r="I3746" s="139" t="s">
        <v>252</v>
      </c>
      <c r="J3746" s="139" t="s">
        <v>253</v>
      </c>
      <c r="K3746" s="139" t="s">
        <v>4571</v>
      </c>
      <c r="L3746" s="139" t="s">
        <v>298</v>
      </c>
      <c r="M3746" s="140" t="s">
        <v>8160</v>
      </c>
      <c r="N3746" s="141">
        <v>159.18</v>
      </c>
      <c r="O3746" s="142">
        <f t="shared" si="290"/>
        <v>205</v>
      </c>
      <c r="P3746" s="2">
        <v>205</v>
      </c>
      <c r="Q3746" s="2"/>
      <c r="R3746" s="143" t="e">
        <f t="shared" si="291"/>
        <v>#DIV/0!</v>
      </c>
      <c r="S3746" s="143">
        <f t="shared" si="292"/>
        <v>0</v>
      </c>
      <c r="T3746" s="144">
        <f>IF(P3746="nio",0,IF(P3746&gt;0,VLOOKUP(K3746,'3-Productie normen'!A:W,VLOOKUP(P3746,'3-Productie normen'!$B$37:$C$59,2,FALSE),FALSE)))/VLOOKUP(B3746,'2-Kosten per locatie'!$A$11:$C$31,3,FALSE)</f>
        <v>0</v>
      </c>
      <c r="U3746" s="144">
        <f t="shared" si="293"/>
        <v>0</v>
      </c>
      <c r="V3746" s="145" t="str">
        <f>VLOOKUP(K3746,'3-Productie normen'!A:AG,29,FALSE)</f>
        <v>V</v>
      </c>
      <c r="W3746" s="145"/>
      <c r="X3746" s="146"/>
      <c r="Y3746" s="147">
        <f t="shared" si="294"/>
        <v>32631.9</v>
      </c>
    </row>
    <row r="3747" spans="1:25" s="148" customFormat="1" ht="13.9" customHeight="1">
      <c r="A3747" s="137">
        <v>4601</v>
      </c>
      <c r="B3747" s="138" t="s">
        <v>4206</v>
      </c>
      <c r="C3747" s="138" t="s">
        <v>4568</v>
      </c>
      <c r="D3747" s="138"/>
      <c r="E3747" s="2"/>
      <c r="F3747" s="2" t="s">
        <v>422</v>
      </c>
      <c r="G3747" s="2" t="s">
        <v>4963</v>
      </c>
      <c r="H3747" s="2" t="s">
        <v>246</v>
      </c>
      <c r="I3747" s="139" t="s">
        <v>252</v>
      </c>
      <c r="J3747" s="139" t="s">
        <v>253</v>
      </c>
      <c r="K3747" s="139" t="s">
        <v>4571</v>
      </c>
      <c r="L3747" s="139" t="s">
        <v>298</v>
      </c>
      <c r="M3747" s="140" t="s">
        <v>8160</v>
      </c>
      <c r="N3747" s="141">
        <v>179.15</v>
      </c>
      <c r="O3747" s="142">
        <f t="shared" si="290"/>
        <v>205</v>
      </c>
      <c r="P3747" s="2">
        <v>205</v>
      </c>
      <c r="Q3747" s="2"/>
      <c r="R3747" s="143" t="e">
        <f t="shared" si="291"/>
        <v>#DIV/0!</v>
      </c>
      <c r="S3747" s="143">
        <f t="shared" si="292"/>
        <v>0</v>
      </c>
      <c r="T3747" s="144">
        <f>IF(P3747="nio",0,IF(P3747&gt;0,VLOOKUP(K3747,'3-Productie normen'!A:W,VLOOKUP(P3747,'3-Productie normen'!$B$37:$C$59,2,FALSE),FALSE)))/VLOOKUP(B3747,'2-Kosten per locatie'!$A$11:$C$31,3,FALSE)</f>
        <v>0</v>
      </c>
      <c r="U3747" s="144">
        <f t="shared" si="293"/>
        <v>0</v>
      </c>
      <c r="V3747" s="145" t="str">
        <f>VLOOKUP(K3747,'3-Productie normen'!A:AG,29,FALSE)</f>
        <v>V</v>
      </c>
      <c r="W3747" s="145"/>
      <c r="X3747" s="146"/>
      <c r="Y3747" s="147">
        <f t="shared" si="294"/>
        <v>36725.75</v>
      </c>
    </row>
    <row r="3748" spans="1:25" s="148" customFormat="1" ht="13.9" customHeight="1">
      <c r="A3748" s="137">
        <v>4602</v>
      </c>
      <c r="B3748" s="138" t="s">
        <v>4206</v>
      </c>
      <c r="C3748" s="138" t="s">
        <v>4568</v>
      </c>
      <c r="D3748" s="138"/>
      <c r="E3748" s="2"/>
      <c r="F3748" s="2" t="s">
        <v>422</v>
      </c>
      <c r="G3748" s="2" t="s">
        <v>4964</v>
      </c>
      <c r="H3748" s="2" t="s">
        <v>4965</v>
      </c>
      <c r="I3748" s="139" t="s">
        <v>267</v>
      </c>
      <c r="J3748" s="139" t="s">
        <v>313</v>
      </c>
      <c r="K3748" s="139" t="s">
        <v>259</v>
      </c>
      <c r="L3748" s="139" t="s">
        <v>1500</v>
      </c>
      <c r="M3748" s="140"/>
      <c r="N3748" s="141">
        <v>1.73</v>
      </c>
      <c r="O3748" s="142">
        <f t="shared" si="290"/>
        <v>0</v>
      </c>
      <c r="P3748" s="2" t="s">
        <v>477</v>
      </c>
      <c r="Q3748" s="2"/>
      <c r="R3748" s="143">
        <f t="shared" si="291"/>
        <v>0</v>
      </c>
      <c r="S3748" s="143">
        <f t="shared" si="292"/>
        <v>0</v>
      </c>
      <c r="T3748" s="144">
        <f>IF(P3748="nio",0,IF(P3748&gt;0,VLOOKUP(K3748,'3-Productie normen'!A:W,VLOOKUP(P3748,'3-Productie normen'!$B$37:$C$59,2,FALSE),FALSE)))/VLOOKUP(B3748,'2-Kosten per locatie'!$A$11:$C$31,3,FALSE)</f>
        <v>0</v>
      </c>
      <c r="U3748" s="144">
        <f t="shared" si="293"/>
        <v>0</v>
      </c>
      <c r="V3748" s="145">
        <f>VLOOKUP(K3748,'3-Productie normen'!A:AG,29,FALSE)</f>
        <v>0</v>
      </c>
      <c r="W3748" s="145"/>
      <c r="X3748" s="146"/>
      <c r="Y3748" s="147">
        <f t="shared" si="294"/>
        <v>0</v>
      </c>
    </row>
    <row r="3749" spans="1:25" s="148" customFormat="1" ht="13.9" customHeight="1">
      <c r="A3749" s="137">
        <v>4603</v>
      </c>
      <c r="B3749" s="138" t="s">
        <v>4206</v>
      </c>
      <c r="C3749" s="138" t="s">
        <v>4568</v>
      </c>
      <c r="D3749" s="138"/>
      <c r="E3749" s="2"/>
      <c r="F3749" s="2" t="s">
        <v>422</v>
      </c>
      <c r="G3749" s="2" t="s">
        <v>4966</v>
      </c>
      <c r="H3749" s="2" t="s">
        <v>246</v>
      </c>
      <c r="I3749" s="139" t="s">
        <v>257</v>
      </c>
      <c r="J3749" s="139" t="s">
        <v>264</v>
      </c>
      <c r="K3749" s="139" t="s">
        <v>259</v>
      </c>
      <c r="L3749" s="139" t="s">
        <v>249</v>
      </c>
      <c r="M3749" s="140"/>
      <c r="N3749" s="141">
        <v>35.86</v>
      </c>
      <c r="O3749" s="142">
        <f t="shared" si="290"/>
        <v>0</v>
      </c>
      <c r="P3749" s="2" t="s">
        <v>477</v>
      </c>
      <c r="Q3749" s="2"/>
      <c r="R3749" s="143">
        <f t="shared" si="291"/>
        <v>0</v>
      </c>
      <c r="S3749" s="143">
        <f t="shared" si="292"/>
        <v>0</v>
      </c>
      <c r="T3749" s="144">
        <f>IF(P3749="nio",0,IF(P3749&gt;0,VLOOKUP(K3749,'3-Productie normen'!A:W,VLOOKUP(P3749,'3-Productie normen'!$B$37:$C$59,2,FALSE),FALSE)))/VLOOKUP(B3749,'2-Kosten per locatie'!$A$11:$C$31,3,FALSE)</f>
        <v>0</v>
      </c>
      <c r="U3749" s="144">
        <f t="shared" si="293"/>
        <v>0</v>
      </c>
      <c r="V3749" s="145">
        <f>VLOOKUP(K3749,'3-Productie normen'!A:AG,29,FALSE)</f>
        <v>0</v>
      </c>
      <c r="W3749" s="145"/>
      <c r="X3749" s="146"/>
      <c r="Y3749" s="147">
        <f t="shared" si="294"/>
        <v>0</v>
      </c>
    </row>
    <row r="3750" spans="1:25" s="148" customFormat="1" ht="13.9" customHeight="1">
      <c r="A3750" s="137">
        <v>4604</v>
      </c>
      <c r="B3750" s="138" t="s">
        <v>4206</v>
      </c>
      <c r="C3750" s="138" t="s">
        <v>4568</v>
      </c>
      <c r="D3750" s="138"/>
      <c r="E3750" s="2"/>
      <c r="F3750" s="2" t="s">
        <v>422</v>
      </c>
      <c r="G3750" s="2" t="s">
        <v>4967</v>
      </c>
      <c r="H3750" s="2" t="s">
        <v>246</v>
      </c>
      <c r="I3750" s="139" t="s">
        <v>257</v>
      </c>
      <c r="J3750" s="139" t="s">
        <v>318</v>
      </c>
      <c r="K3750" s="139" t="s">
        <v>259</v>
      </c>
      <c r="L3750" s="139" t="s">
        <v>246</v>
      </c>
      <c r="M3750" s="140"/>
      <c r="N3750" s="141">
        <v>2.58</v>
      </c>
      <c r="O3750" s="142">
        <f t="shared" si="290"/>
        <v>0</v>
      </c>
      <c r="P3750" s="2" t="s">
        <v>477</v>
      </c>
      <c r="Q3750" s="2"/>
      <c r="R3750" s="143">
        <f t="shared" si="291"/>
        <v>0</v>
      </c>
      <c r="S3750" s="143">
        <f t="shared" si="292"/>
        <v>0</v>
      </c>
      <c r="T3750" s="144">
        <f>IF(P3750="nio",0,IF(P3750&gt;0,VLOOKUP(K3750,'3-Productie normen'!A:W,VLOOKUP(P3750,'3-Productie normen'!$B$37:$C$59,2,FALSE),FALSE)))/VLOOKUP(B3750,'2-Kosten per locatie'!$A$11:$C$31,3,FALSE)</f>
        <v>0</v>
      </c>
      <c r="U3750" s="144">
        <f t="shared" si="293"/>
        <v>0</v>
      </c>
      <c r="V3750" s="145">
        <f>VLOOKUP(K3750,'3-Productie normen'!A:AG,29,FALSE)</f>
        <v>0</v>
      </c>
      <c r="W3750" s="145"/>
      <c r="X3750" s="146"/>
      <c r="Y3750" s="147">
        <f t="shared" si="294"/>
        <v>0</v>
      </c>
    </row>
    <row r="3751" spans="1:25" s="148" customFormat="1" ht="13.9" customHeight="1">
      <c r="A3751" s="137">
        <v>4605</v>
      </c>
      <c r="B3751" s="138" t="s">
        <v>4206</v>
      </c>
      <c r="C3751" s="138" t="s">
        <v>4568</v>
      </c>
      <c r="D3751" s="138"/>
      <c r="E3751" s="2"/>
      <c r="F3751" s="2" t="s">
        <v>422</v>
      </c>
      <c r="G3751" s="2" t="s">
        <v>4968</v>
      </c>
      <c r="H3751" s="2" t="s">
        <v>4969</v>
      </c>
      <c r="I3751" s="139" t="s">
        <v>257</v>
      </c>
      <c r="J3751" s="139" t="s">
        <v>3149</v>
      </c>
      <c r="K3751" s="139" t="s">
        <v>259</v>
      </c>
      <c r="L3751" s="139" t="s">
        <v>249</v>
      </c>
      <c r="M3751" s="140"/>
      <c r="N3751" s="141">
        <v>1.84</v>
      </c>
      <c r="O3751" s="142">
        <f t="shared" si="290"/>
        <v>0</v>
      </c>
      <c r="P3751" s="2" t="s">
        <v>477</v>
      </c>
      <c r="Q3751" s="2"/>
      <c r="R3751" s="143">
        <f t="shared" si="291"/>
        <v>0</v>
      </c>
      <c r="S3751" s="143">
        <f t="shared" si="292"/>
        <v>0</v>
      </c>
      <c r="T3751" s="144">
        <f>IF(P3751="nio",0,IF(P3751&gt;0,VLOOKUP(K3751,'3-Productie normen'!A:W,VLOOKUP(P3751,'3-Productie normen'!$B$37:$C$59,2,FALSE),FALSE)))/VLOOKUP(B3751,'2-Kosten per locatie'!$A$11:$C$31,3,FALSE)</f>
        <v>0</v>
      </c>
      <c r="U3751" s="144">
        <f t="shared" si="293"/>
        <v>0</v>
      </c>
      <c r="V3751" s="145">
        <f>VLOOKUP(K3751,'3-Productie normen'!A:AG,29,FALSE)</f>
        <v>0</v>
      </c>
      <c r="W3751" s="145"/>
      <c r="X3751" s="146"/>
      <c r="Y3751" s="147">
        <f t="shared" si="294"/>
        <v>0</v>
      </c>
    </row>
    <row r="3752" spans="1:25" s="148" customFormat="1" ht="13.9" customHeight="1">
      <c r="A3752" s="137">
        <v>4606</v>
      </c>
      <c r="B3752" s="138" t="s">
        <v>4206</v>
      </c>
      <c r="C3752" s="138" t="s">
        <v>4568</v>
      </c>
      <c r="D3752" s="138"/>
      <c r="E3752" s="2"/>
      <c r="F3752" s="2" t="s">
        <v>422</v>
      </c>
      <c r="G3752" s="2" t="s">
        <v>4970</v>
      </c>
      <c r="H3752" s="2" t="s">
        <v>4971</v>
      </c>
      <c r="I3752" s="139" t="s">
        <v>46</v>
      </c>
      <c r="J3752" s="139" t="s">
        <v>323</v>
      </c>
      <c r="K3752" s="139" t="s">
        <v>321</v>
      </c>
      <c r="L3752" s="139" t="s">
        <v>314</v>
      </c>
      <c r="M3752" s="140"/>
      <c r="N3752" s="141">
        <v>3.44</v>
      </c>
      <c r="O3752" s="142">
        <f t="shared" si="290"/>
        <v>410</v>
      </c>
      <c r="P3752" s="2">
        <v>205</v>
      </c>
      <c r="Q3752" s="2">
        <v>205</v>
      </c>
      <c r="R3752" s="143" t="e">
        <f t="shared" si="291"/>
        <v>#DIV/0!</v>
      </c>
      <c r="S3752" s="143" t="e">
        <f t="shared" si="292"/>
        <v>#DIV/0!</v>
      </c>
      <c r="T3752" s="144">
        <f>IF(P3752="nio",0,IF(P3752&gt;0,VLOOKUP(K3752,'3-Productie normen'!A:W,VLOOKUP(P3752,'3-Productie normen'!$B$37:$C$59,2,FALSE),FALSE)))/VLOOKUP(B3752,'2-Kosten per locatie'!$A$11:$C$31,3,FALSE)</f>
        <v>0</v>
      </c>
      <c r="U3752" s="144">
        <f t="shared" si="293"/>
        <v>0</v>
      </c>
      <c r="V3752" s="145" t="str">
        <f>VLOOKUP(K3752,'3-Productie normen'!A:AG,29,FALSE)</f>
        <v>S</v>
      </c>
      <c r="W3752" s="145"/>
      <c r="X3752" s="146"/>
      <c r="Y3752" s="147">
        <f t="shared" si="294"/>
        <v>1410.4</v>
      </c>
    </row>
    <row r="3753" spans="1:25" s="148" customFormat="1" ht="13.9" customHeight="1">
      <c r="A3753" s="137">
        <v>4607</v>
      </c>
      <c r="B3753" s="138" t="s">
        <v>4206</v>
      </c>
      <c r="C3753" s="138" t="s">
        <v>4568</v>
      </c>
      <c r="D3753" s="138"/>
      <c r="E3753" s="2"/>
      <c r="F3753" s="2" t="s">
        <v>422</v>
      </c>
      <c r="G3753" s="2" t="s">
        <v>4972</v>
      </c>
      <c r="H3753" s="2" t="s">
        <v>4973</v>
      </c>
      <c r="I3753" s="139" t="s">
        <v>46</v>
      </c>
      <c r="J3753" s="139" t="s">
        <v>320</v>
      </c>
      <c r="K3753" s="139" t="s">
        <v>321</v>
      </c>
      <c r="L3753" s="139" t="s">
        <v>314</v>
      </c>
      <c r="M3753" s="140"/>
      <c r="N3753" s="141">
        <v>8.3800000000000008</v>
      </c>
      <c r="O3753" s="142">
        <f t="shared" si="290"/>
        <v>410</v>
      </c>
      <c r="P3753" s="2">
        <v>205</v>
      </c>
      <c r="Q3753" s="2">
        <v>205</v>
      </c>
      <c r="R3753" s="143" t="e">
        <f t="shared" si="291"/>
        <v>#DIV/0!</v>
      </c>
      <c r="S3753" s="143" t="e">
        <f t="shared" si="292"/>
        <v>#DIV/0!</v>
      </c>
      <c r="T3753" s="144">
        <f>IF(P3753="nio",0,IF(P3753&gt;0,VLOOKUP(K3753,'3-Productie normen'!A:W,VLOOKUP(P3753,'3-Productie normen'!$B$37:$C$59,2,FALSE),FALSE)))/VLOOKUP(B3753,'2-Kosten per locatie'!$A$11:$C$31,3,FALSE)</f>
        <v>0</v>
      </c>
      <c r="U3753" s="144">
        <f t="shared" si="293"/>
        <v>0</v>
      </c>
      <c r="V3753" s="145" t="str">
        <f>VLOOKUP(K3753,'3-Productie normen'!A:AG,29,FALSE)</f>
        <v>S</v>
      </c>
      <c r="W3753" s="145"/>
      <c r="X3753" s="146"/>
      <c r="Y3753" s="147">
        <f t="shared" si="294"/>
        <v>3435.8</v>
      </c>
    </row>
    <row r="3754" spans="1:25" s="148" customFormat="1" ht="13.9" customHeight="1">
      <c r="A3754" s="137">
        <v>4608</v>
      </c>
      <c r="B3754" s="138" t="s">
        <v>4206</v>
      </c>
      <c r="C3754" s="138" t="s">
        <v>4568</v>
      </c>
      <c r="D3754" s="138"/>
      <c r="E3754" s="2"/>
      <c r="F3754" s="2" t="s">
        <v>422</v>
      </c>
      <c r="G3754" s="2" t="s">
        <v>4974</v>
      </c>
      <c r="H3754" s="2" t="s">
        <v>246</v>
      </c>
      <c r="I3754" s="139" t="s">
        <v>46</v>
      </c>
      <c r="J3754" s="139" t="s">
        <v>323</v>
      </c>
      <c r="K3754" s="139" t="s">
        <v>321</v>
      </c>
      <c r="L3754" s="139" t="s">
        <v>314</v>
      </c>
      <c r="M3754" s="140"/>
      <c r="N3754" s="141">
        <v>1.1200000000000001</v>
      </c>
      <c r="O3754" s="142">
        <f t="shared" si="290"/>
        <v>410</v>
      </c>
      <c r="P3754" s="2">
        <v>205</v>
      </c>
      <c r="Q3754" s="2">
        <v>205</v>
      </c>
      <c r="R3754" s="143" t="e">
        <f t="shared" si="291"/>
        <v>#DIV/0!</v>
      </c>
      <c r="S3754" s="143" t="e">
        <f t="shared" si="292"/>
        <v>#DIV/0!</v>
      </c>
      <c r="T3754" s="144">
        <f>IF(P3754="nio",0,IF(P3754&gt;0,VLOOKUP(K3754,'3-Productie normen'!A:W,VLOOKUP(P3754,'3-Productie normen'!$B$37:$C$59,2,FALSE),FALSE)))/VLOOKUP(B3754,'2-Kosten per locatie'!$A$11:$C$31,3,FALSE)</f>
        <v>0</v>
      </c>
      <c r="U3754" s="144">
        <f t="shared" si="293"/>
        <v>0</v>
      </c>
      <c r="V3754" s="145" t="str">
        <f>VLOOKUP(K3754,'3-Productie normen'!A:AG,29,FALSE)</f>
        <v>S</v>
      </c>
      <c r="W3754" s="145"/>
      <c r="X3754" s="146"/>
      <c r="Y3754" s="147">
        <f t="shared" si="294"/>
        <v>459.20000000000005</v>
      </c>
    </row>
    <row r="3755" spans="1:25" s="148" customFormat="1" ht="13.9" customHeight="1">
      <c r="A3755" s="137">
        <v>4609</v>
      </c>
      <c r="B3755" s="138" t="s">
        <v>4206</v>
      </c>
      <c r="C3755" s="138" t="s">
        <v>4568</v>
      </c>
      <c r="D3755" s="138"/>
      <c r="E3755" s="2"/>
      <c r="F3755" s="2" t="s">
        <v>422</v>
      </c>
      <c r="G3755" s="2" t="s">
        <v>4975</v>
      </c>
      <c r="H3755" s="2" t="s">
        <v>4976</v>
      </c>
      <c r="I3755" s="139" t="s">
        <v>46</v>
      </c>
      <c r="J3755" s="139" t="s">
        <v>320</v>
      </c>
      <c r="K3755" s="139" t="s">
        <v>321</v>
      </c>
      <c r="L3755" s="139" t="s">
        <v>314</v>
      </c>
      <c r="M3755" s="140"/>
      <c r="N3755" s="141">
        <v>6.29</v>
      </c>
      <c r="O3755" s="142">
        <f t="shared" si="290"/>
        <v>410</v>
      </c>
      <c r="P3755" s="2">
        <v>205</v>
      </c>
      <c r="Q3755" s="2">
        <v>205</v>
      </c>
      <c r="R3755" s="143" t="e">
        <f t="shared" si="291"/>
        <v>#DIV/0!</v>
      </c>
      <c r="S3755" s="143" t="e">
        <f t="shared" si="292"/>
        <v>#DIV/0!</v>
      </c>
      <c r="T3755" s="144">
        <f>IF(P3755="nio",0,IF(P3755&gt;0,VLOOKUP(K3755,'3-Productie normen'!A:W,VLOOKUP(P3755,'3-Productie normen'!$B$37:$C$59,2,FALSE),FALSE)))/VLOOKUP(B3755,'2-Kosten per locatie'!$A$11:$C$31,3,FALSE)</f>
        <v>0</v>
      </c>
      <c r="U3755" s="144">
        <f t="shared" si="293"/>
        <v>0</v>
      </c>
      <c r="V3755" s="145" t="str">
        <f>VLOOKUP(K3755,'3-Productie normen'!A:AG,29,FALSE)</f>
        <v>S</v>
      </c>
      <c r="W3755" s="145"/>
      <c r="X3755" s="146"/>
      <c r="Y3755" s="147">
        <f t="shared" si="294"/>
        <v>2578.9</v>
      </c>
    </row>
    <row r="3756" spans="1:25" s="148" customFormat="1" ht="13.9" customHeight="1">
      <c r="A3756" s="137">
        <v>4610</v>
      </c>
      <c r="B3756" s="138" t="s">
        <v>4206</v>
      </c>
      <c r="C3756" s="138" t="s">
        <v>4568</v>
      </c>
      <c r="D3756" s="138"/>
      <c r="E3756" s="2"/>
      <c r="F3756" s="2" t="s">
        <v>422</v>
      </c>
      <c r="G3756" s="2" t="s">
        <v>4977</v>
      </c>
      <c r="H3756" s="2" t="s">
        <v>246</v>
      </c>
      <c r="I3756" s="139" t="s">
        <v>46</v>
      </c>
      <c r="J3756" s="139" t="s">
        <v>323</v>
      </c>
      <c r="K3756" s="139" t="s">
        <v>321</v>
      </c>
      <c r="L3756" s="139" t="s">
        <v>314</v>
      </c>
      <c r="M3756" s="140"/>
      <c r="N3756" s="141">
        <v>1.1200000000000001</v>
      </c>
      <c r="O3756" s="142">
        <f t="shared" si="290"/>
        <v>410</v>
      </c>
      <c r="P3756" s="2">
        <v>205</v>
      </c>
      <c r="Q3756" s="2">
        <v>205</v>
      </c>
      <c r="R3756" s="143" t="e">
        <f t="shared" si="291"/>
        <v>#DIV/0!</v>
      </c>
      <c r="S3756" s="143" t="e">
        <f t="shared" si="292"/>
        <v>#DIV/0!</v>
      </c>
      <c r="T3756" s="144">
        <f>IF(P3756="nio",0,IF(P3756&gt;0,VLOOKUP(K3756,'3-Productie normen'!A:W,VLOOKUP(P3756,'3-Productie normen'!$B$37:$C$59,2,FALSE),FALSE)))/VLOOKUP(B3756,'2-Kosten per locatie'!$A$11:$C$31,3,FALSE)</f>
        <v>0</v>
      </c>
      <c r="U3756" s="144">
        <f t="shared" si="293"/>
        <v>0</v>
      </c>
      <c r="V3756" s="145" t="str">
        <f>VLOOKUP(K3756,'3-Productie normen'!A:AG,29,FALSE)</f>
        <v>S</v>
      </c>
      <c r="W3756" s="145"/>
      <c r="X3756" s="146"/>
      <c r="Y3756" s="147">
        <f t="shared" si="294"/>
        <v>459.20000000000005</v>
      </c>
    </row>
    <row r="3757" spans="1:25" s="148" customFormat="1" ht="13.9" customHeight="1">
      <c r="A3757" s="137">
        <v>4611</v>
      </c>
      <c r="B3757" s="138" t="s">
        <v>4206</v>
      </c>
      <c r="C3757" s="138" t="s">
        <v>4568</v>
      </c>
      <c r="D3757" s="138"/>
      <c r="E3757" s="2"/>
      <c r="F3757" s="2" t="s">
        <v>422</v>
      </c>
      <c r="G3757" s="2" t="s">
        <v>4978</v>
      </c>
      <c r="H3757" s="2" t="s">
        <v>246</v>
      </c>
      <c r="I3757" s="139" t="s">
        <v>46</v>
      </c>
      <c r="J3757" s="139" t="s">
        <v>323</v>
      </c>
      <c r="K3757" s="139" t="s">
        <v>321</v>
      </c>
      <c r="L3757" s="139" t="s">
        <v>314</v>
      </c>
      <c r="M3757" s="140"/>
      <c r="N3757" s="141">
        <v>1.17</v>
      </c>
      <c r="O3757" s="142">
        <f t="shared" si="290"/>
        <v>410</v>
      </c>
      <c r="P3757" s="2">
        <v>205</v>
      </c>
      <c r="Q3757" s="2">
        <v>205</v>
      </c>
      <c r="R3757" s="143" t="e">
        <f t="shared" si="291"/>
        <v>#DIV/0!</v>
      </c>
      <c r="S3757" s="143" t="e">
        <f t="shared" si="292"/>
        <v>#DIV/0!</v>
      </c>
      <c r="T3757" s="144">
        <f>IF(P3757="nio",0,IF(P3757&gt;0,VLOOKUP(K3757,'3-Productie normen'!A:W,VLOOKUP(P3757,'3-Productie normen'!$B$37:$C$59,2,FALSE),FALSE)))/VLOOKUP(B3757,'2-Kosten per locatie'!$A$11:$C$31,3,FALSE)</f>
        <v>0</v>
      </c>
      <c r="U3757" s="144">
        <f t="shared" si="293"/>
        <v>0</v>
      </c>
      <c r="V3757" s="145" t="str">
        <f>VLOOKUP(K3757,'3-Productie normen'!A:AG,29,FALSE)</f>
        <v>S</v>
      </c>
      <c r="W3757" s="145"/>
      <c r="X3757" s="146"/>
      <c r="Y3757" s="147">
        <f t="shared" si="294"/>
        <v>479.7</v>
      </c>
    </row>
    <row r="3758" spans="1:25" s="148" customFormat="1" ht="13.9" customHeight="1">
      <c r="A3758" s="137">
        <v>4612</v>
      </c>
      <c r="B3758" s="138" t="s">
        <v>4206</v>
      </c>
      <c r="C3758" s="138" t="s">
        <v>4568</v>
      </c>
      <c r="D3758" s="138"/>
      <c r="E3758" s="2"/>
      <c r="F3758" s="2" t="s">
        <v>422</v>
      </c>
      <c r="G3758" s="2" t="s">
        <v>4979</v>
      </c>
      <c r="H3758" s="2" t="s">
        <v>246</v>
      </c>
      <c r="I3758" s="139" t="s">
        <v>46</v>
      </c>
      <c r="J3758" s="139" t="s">
        <v>323</v>
      </c>
      <c r="K3758" s="139" t="s">
        <v>321</v>
      </c>
      <c r="L3758" s="139" t="s">
        <v>314</v>
      </c>
      <c r="M3758" s="140"/>
      <c r="N3758" s="141">
        <v>1.1200000000000001</v>
      </c>
      <c r="O3758" s="142">
        <f t="shared" si="290"/>
        <v>410</v>
      </c>
      <c r="P3758" s="2">
        <v>205</v>
      </c>
      <c r="Q3758" s="2">
        <v>205</v>
      </c>
      <c r="R3758" s="143" t="e">
        <f t="shared" si="291"/>
        <v>#DIV/0!</v>
      </c>
      <c r="S3758" s="143" t="e">
        <f t="shared" si="292"/>
        <v>#DIV/0!</v>
      </c>
      <c r="T3758" s="144">
        <f>IF(P3758="nio",0,IF(P3758&gt;0,VLOOKUP(K3758,'3-Productie normen'!A:W,VLOOKUP(P3758,'3-Productie normen'!$B$37:$C$59,2,FALSE),FALSE)))/VLOOKUP(B3758,'2-Kosten per locatie'!$A$11:$C$31,3,FALSE)</f>
        <v>0</v>
      </c>
      <c r="U3758" s="144">
        <f t="shared" si="293"/>
        <v>0</v>
      </c>
      <c r="V3758" s="145" t="str">
        <f>VLOOKUP(K3758,'3-Productie normen'!A:AG,29,FALSE)</f>
        <v>S</v>
      </c>
      <c r="W3758" s="145"/>
      <c r="X3758" s="146"/>
      <c r="Y3758" s="147">
        <f t="shared" si="294"/>
        <v>459.20000000000005</v>
      </c>
    </row>
    <row r="3759" spans="1:25" s="148" customFormat="1" ht="13.9" customHeight="1">
      <c r="A3759" s="137">
        <v>4613</v>
      </c>
      <c r="B3759" s="138" t="s">
        <v>4206</v>
      </c>
      <c r="C3759" s="138" t="s">
        <v>4568</v>
      </c>
      <c r="D3759" s="138"/>
      <c r="E3759" s="2"/>
      <c r="F3759" s="2" t="s">
        <v>422</v>
      </c>
      <c r="G3759" s="2" t="s">
        <v>4980</v>
      </c>
      <c r="H3759" s="2" t="s">
        <v>4981</v>
      </c>
      <c r="I3759" s="139" t="s">
        <v>350</v>
      </c>
      <c r="J3759" s="139" t="s">
        <v>351</v>
      </c>
      <c r="K3759" s="139" t="s">
        <v>612</v>
      </c>
      <c r="L3759" s="139" t="s">
        <v>298</v>
      </c>
      <c r="M3759" s="140" t="s">
        <v>8160</v>
      </c>
      <c r="N3759" s="141">
        <v>80.099999999999994</v>
      </c>
      <c r="O3759" s="142">
        <f t="shared" si="290"/>
        <v>205</v>
      </c>
      <c r="P3759" s="2">
        <v>205</v>
      </c>
      <c r="Q3759" s="2"/>
      <c r="R3759" s="143" t="e">
        <f t="shared" si="291"/>
        <v>#DIV/0!</v>
      </c>
      <c r="S3759" s="143">
        <f t="shared" si="292"/>
        <v>0</v>
      </c>
      <c r="T3759" s="144">
        <f>IF(P3759="nio",0,IF(P3759&gt;0,VLOOKUP(K3759,'3-Productie normen'!A:W,VLOOKUP(P3759,'3-Productie normen'!$B$37:$C$59,2,FALSE),FALSE)))/VLOOKUP(B3759,'2-Kosten per locatie'!$A$11:$C$31,3,FALSE)</f>
        <v>0</v>
      </c>
      <c r="U3759" s="144">
        <f t="shared" si="293"/>
        <v>0</v>
      </c>
      <c r="V3759" s="145" t="str">
        <f>VLOOKUP(K3759,'3-Productie normen'!A:AG,29,FALSE)</f>
        <v>L</v>
      </c>
      <c r="W3759" s="145"/>
      <c r="X3759" s="146"/>
      <c r="Y3759" s="147">
        <f t="shared" si="294"/>
        <v>16420.5</v>
      </c>
    </row>
    <row r="3760" spans="1:25" s="148" customFormat="1" ht="13.9" customHeight="1">
      <c r="A3760" s="137">
        <v>4614</v>
      </c>
      <c r="B3760" s="138" t="s">
        <v>4206</v>
      </c>
      <c r="C3760" s="138" t="s">
        <v>4568</v>
      </c>
      <c r="D3760" s="138"/>
      <c r="E3760" s="2"/>
      <c r="F3760" s="2" t="s">
        <v>422</v>
      </c>
      <c r="G3760" s="2" t="s">
        <v>4982</v>
      </c>
      <c r="H3760" s="2" t="s">
        <v>4983</v>
      </c>
      <c r="I3760" s="139" t="s">
        <v>277</v>
      </c>
      <c r="J3760" s="139" t="s">
        <v>277</v>
      </c>
      <c r="K3760" s="139" t="s">
        <v>478</v>
      </c>
      <c r="L3760" s="139" t="s">
        <v>298</v>
      </c>
      <c r="M3760" s="140" t="s">
        <v>8160</v>
      </c>
      <c r="N3760" s="141">
        <v>22.12</v>
      </c>
      <c r="O3760" s="142">
        <f t="shared" si="290"/>
        <v>205</v>
      </c>
      <c r="P3760" s="2">
        <v>205</v>
      </c>
      <c r="Q3760" s="2"/>
      <c r="R3760" s="143" t="e">
        <f t="shared" si="291"/>
        <v>#DIV/0!</v>
      </c>
      <c r="S3760" s="143">
        <f t="shared" si="292"/>
        <v>0</v>
      </c>
      <c r="T3760" s="144">
        <f>IF(P3760="nio",0,IF(P3760&gt;0,VLOOKUP(K3760,'3-Productie normen'!A:W,VLOOKUP(P3760,'3-Productie normen'!$B$37:$C$59,2,FALSE),FALSE)))/VLOOKUP(B3760,'2-Kosten per locatie'!$A$11:$C$31,3,FALSE)</f>
        <v>0</v>
      </c>
      <c r="U3760" s="144">
        <f t="shared" si="293"/>
        <v>0</v>
      </c>
      <c r="V3760" s="145" t="str">
        <f>VLOOKUP(K3760,'3-Productie normen'!A:AG,29,FALSE)</f>
        <v>B</v>
      </c>
      <c r="W3760" s="145"/>
      <c r="X3760" s="146"/>
      <c r="Y3760" s="147">
        <f t="shared" si="294"/>
        <v>4534.6000000000004</v>
      </c>
    </row>
    <row r="3761" spans="1:25" s="148" customFormat="1" ht="13.9" customHeight="1">
      <c r="A3761" s="137">
        <v>4615</v>
      </c>
      <c r="B3761" s="138" t="s">
        <v>4206</v>
      </c>
      <c r="C3761" s="138" t="s">
        <v>4568</v>
      </c>
      <c r="D3761" s="138"/>
      <c r="E3761" s="2"/>
      <c r="F3761" s="2" t="s">
        <v>422</v>
      </c>
      <c r="G3761" s="2" t="s">
        <v>4984</v>
      </c>
      <c r="H3761" s="2" t="s">
        <v>4985</v>
      </c>
      <c r="I3761" s="139" t="s">
        <v>277</v>
      </c>
      <c r="J3761" s="139" t="s">
        <v>277</v>
      </c>
      <c r="K3761" s="139" t="s">
        <v>478</v>
      </c>
      <c r="L3761" s="139" t="s">
        <v>298</v>
      </c>
      <c r="M3761" s="140" t="s">
        <v>8160</v>
      </c>
      <c r="N3761" s="141">
        <v>54.42</v>
      </c>
      <c r="O3761" s="142">
        <f t="shared" si="290"/>
        <v>205</v>
      </c>
      <c r="P3761" s="2">
        <v>205</v>
      </c>
      <c r="Q3761" s="2"/>
      <c r="R3761" s="143" t="e">
        <f t="shared" si="291"/>
        <v>#DIV/0!</v>
      </c>
      <c r="S3761" s="143">
        <f t="shared" si="292"/>
        <v>0</v>
      </c>
      <c r="T3761" s="144">
        <f>IF(P3761="nio",0,IF(P3761&gt;0,VLOOKUP(K3761,'3-Productie normen'!A:W,VLOOKUP(P3761,'3-Productie normen'!$B$37:$C$59,2,FALSE),FALSE)))/VLOOKUP(B3761,'2-Kosten per locatie'!$A$11:$C$31,3,FALSE)</f>
        <v>0</v>
      </c>
      <c r="U3761" s="144">
        <f t="shared" si="293"/>
        <v>0</v>
      </c>
      <c r="V3761" s="145" t="str">
        <f>VLOOKUP(K3761,'3-Productie normen'!A:AG,29,FALSE)</f>
        <v>B</v>
      </c>
      <c r="W3761" s="145"/>
      <c r="X3761" s="146"/>
      <c r="Y3761" s="147">
        <f t="shared" si="294"/>
        <v>11156.1</v>
      </c>
    </row>
    <row r="3762" spans="1:25" s="148" customFormat="1" ht="13.9" customHeight="1">
      <c r="A3762" s="137">
        <v>4616</v>
      </c>
      <c r="B3762" s="138" t="s">
        <v>4206</v>
      </c>
      <c r="C3762" s="138" t="s">
        <v>4568</v>
      </c>
      <c r="D3762" s="138"/>
      <c r="E3762" s="2"/>
      <c r="F3762" s="2" t="s">
        <v>422</v>
      </c>
      <c r="G3762" s="2" t="s">
        <v>4986</v>
      </c>
      <c r="H3762" s="2" t="s">
        <v>4987</v>
      </c>
      <c r="I3762" s="139" t="s">
        <v>350</v>
      </c>
      <c r="J3762" s="139" t="s">
        <v>836</v>
      </c>
      <c r="K3762" s="139" t="s">
        <v>612</v>
      </c>
      <c r="L3762" s="139" t="s">
        <v>298</v>
      </c>
      <c r="M3762" s="140" t="s">
        <v>8160</v>
      </c>
      <c r="N3762" s="141">
        <v>69.86</v>
      </c>
      <c r="O3762" s="142">
        <f t="shared" si="290"/>
        <v>205</v>
      </c>
      <c r="P3762" s="2">
        <v>205</v>
      </c>
      <c r="Q3762" s="2"/>
      <c r="R3762" s="143" t="e">
        <f t="shared" si="291"/>
        <v>#DIV/0!</v>
      </c>
      <c r="S3762" s="143">
        <f t="shared" si="292"/>
        <v>0</v>
      </c>
      <c r="T3762" s="144">
        <f>IF(P3762="nio",0,IF(P3762&gt;0,VLOOKUP(K3762,'3-Productie normen'!A:W,VLOOKUP(P3762,'3-Productie normen'!$B$37:$C$59,2,FALSE),FALSE)))/VLOOKUP(B3762,'2-Kosten per locatie'!$A$11:$C$31,3,FALSE)</f>
        <v>0</v>
      </c>
      <c r="U3762" s="144">
        <f t="shared" si="293"/>
        <v>0</v>
      </c>
      <c r="V3762" s="145" t="str">
        <f>VLOOKUP(K3762,'3-Productie normen'!A:AG,29,FALSE)</f>
        <v>L</v>
      </c>
      <c r="W3762" s="145"/>
      <c r="X3762" s="146"/>
      <c r="Y3762" s="147">
        <f t="shared" si="294"/>
        <v>14321.3</v>
      </c>
    </row>
    <row r="3763" spans="1:25" s="148" customFormat="1" ht="13.9" customHeight="1">
      <c r="A3763" s="137">
        <v>4617</v>
      </c>
      <c r="B3763" s="138" t="s">
        <v>4206</v>
      </c>
      <c r="C3763" s="138" t="s">
        <v>4568</v>
      </c>
      <c r="D3763" s="138"/>
      <c r="E3763" s="2"/>
      <c r="F3763" s="2" t="s">
        <v>422</v>
      </c>
      <c r="G3763" s="2" t="s">
        <v>4988</v>
      </c>
      <c r="H3763" s="2" t="s">
        <v>3927</v>
      </c>
      <c r="I3763" s="139" t="s">
        <v>350</v>
      </c>
      <c r="J3763" s="139" t="s">
        <v>836</v>
      </c>
      <c r="K3763" s="139" t="s">
        <v>612</v>
      </c>
      <c r="L3763" s="139" t="s">
        <v>298</v>
      </c>
      <c r="M3763" s="140" t="s">
        <v>8160</v>
      </c>
      <c r="N3763" s="141">
        <v>69.88</v>
      </c>
      <c r="O3763" s="142">
        <f t="shared" si="290"/>
        <v>205</v>
      </c>
      <c r="P3763" s="2">
        <v>205</v>
      </c>
      <c r="Q3763" s="2"/>
      <c r="R3763" s="143" t="e">
        <f t="shared" si="291"/>
        <v>#DIV/0!</v>
      </c>
      <c r="S3763" s="143">
        <f t="shared" si="292"/>
        <v>0</v>
      </c>
      <c r="T3763" s="144">
        <f>IF(P3763="nio",0,IF(P3763&gt;0,VLOOKUP(K3763,'3-Productie normen'!A:W,VLOOKUP(P3763,'3-Productie normen'!$B$37:$C$59,2,FALSE),FALSE)))/VLOOKUP(B3763,'2-Kosten per locatie'!$A$11:$C$31,3,FALSE)</f>
        <v>0</v>
      </c>
      <c r="U3763" s="144">
        <f t="shared" si="293"/>
        <v>0</v>
      </c>
      <c r="V3763" s="145" t="str">
        <f>VLOOKUP(K3763,'3-Productie normen'!A:AG,29,FALSE)</f>
        <v>L</v>
      </c>
      <c r="W3763" s="145"/>
      <c r="X3763" s="146"/>
      <c r="Y3763" s="147">
        <f t="shared" si="294"/>
        <v>14325.4</v>
      </c>
    </row>
    <row r="3764" spans="1:25" s="148" customFormat="1" ht="13.9" customHeight="1">
      <c r="A3764" s="137">
        <v>4618</v>
      </c>
      <c r="B3764" s="138" t="s">
        <v>4206</v>
      </c>
      <c r="C3764" s="138" t="s">
        <v>4568</v>
      </c>
      <c r="D3764" s="138"/>
      <c r="E3764" s="2"/>
      <c r="F3764" s="2" t="s">
        <v>422</v>
      </c>
      <c r="G3764" s="2" t="s">
        <v>4989</v>
      </c>
      <c r="H3764" s="2" t="s">
        <v>3929</v>
      </c>
      <c r="I3764" s="139" t="s">
        <v>350</v>
      </c>
      <c r="J3764" s="139" t="s">
        <v>351</v>
      </c>
      <c r="K3764" s="139" t="s">
        <v>612</v>
      </c>
      <c r="L3764" s="139" t="s">
        <v>298</v>
      </c>
      <c r="M3764" s="140" t="s">
        <v>8160</v>
      </c>
      <c r="N3764" s="141">
        <v>54.5</v>
      </c>
      <c r="O3764" s="142">
        <f t="shared" ref="O3764:O3827" si="295">SUM(P3764:Q3764)</f>
        <v>205</v>
      </c>
      <c r="P3764" s="2">
        <v>205</v>
      </c>
      <c r="Q3764" s="2"/>
      <c r="R3764" s="143" t="e">
        <f t="shared" ref="R3764:R3827" si="296">IF(P3764="nio",0,IF(P3764&gt;0,P3764*N3764/T3764,0))</f>
        <v>#DIV/0!</v>
      </c>
      <c r="S3764" s="143">
        <f t="shared" ref="S3764:S3827" si="297">IF(Q3764&gt;0,Q3764*N3764/U3764,0)</f>
        <v>0</v>
      </c>
      <c r="T3764" s="144">
        <f>IF(P3764="nio",0,IF(P3764&gt;0,VLOOKUP(K3764,'3-Productie normen'!A:W,VLOOKUP(P3764,'3-Productie normen'!$B$37:$C$59,2,FALSE),FALSE)))/VLOOKUP(B3764,'2-Kosten per locatie'!$A$11:$C$31,3,FALSE)</f>
        <v>0</v>
      </c>
      <c r="U3764" s="144">
        <f t="shared" ref="U3764:U3827" si="298">IF(Q3764&gt;0,T3764*$U$8,0)</f>
        <v>0</v>
      </c>
      <c r="V3764" s="145" t="str">
        <f>VLOOKUP(K3764,'3-Productie normen'!A:AG,29,FALSE)</f>
        <v>L</v>
      </c>
      <c r="W3764" s="145"/>
      <c r="X3764" s="146"/>
      <c r="Y3764" s="147">
        <f t="shared" ref="Y3764:Y3827" si="299">O3764*N3764</f>
        <v>11172.5</v>
      </c>
    </row>
    <row r="3765" spans="1:25" s="148" customFormat="1" ht="13.9" customHeight="1">
      <c r="A3765" s="137">
        <v>4619</v>
      </c>
      <c r="B3765" s="138" t="s">
        <v>4206</v>
      </c>
      <c r="C3765" s="138" t="s">
        <v>4568</v>
      </c>
      <c r="D3765" s="138"/>
      <c r="E3765" s="2"/>
      <c r="F3765" s="2" t="s">
        <v>422</v>
      </c>
      <c r="G3765" s="2" t="s">
        <v>4990</v>
      </c>
      <c r="H3765" s="2" t="s">
        <v>3931</v>
      </c>
      <c r="I3765" s="139" t="s">
        <v>350</v>
      </c>
      <c r="J3765" s="139" t="s">
        <v>351</v>
      </c>
      <c r="K3765" s="139" t="s">
        <v>612</v>
      </c>
      <c r="L3765" s="139" t="s">
        <v>298</v>
      </c>
      <c r="M3765" s="140" t="s">
        <v>8160</v>
      </c>
      <c r="N3765" s="141">
        <v>53.3</v>
      </c>
      <c r="O3765" s="142">
        <f t="shared" si="295"/>
        <v>205</v>
      </c>
      <c r="P3765" s="2">
        <v>205</v>
      </c>
      <c r="Q3765" s="2"/>
      <c r="R3765" s="143" t="e">
        <f t="shared" si="296"/>
        <v>#DIV/0!</v>
      </c>
      <c r="S3765" s="143">
        <f t="shared" si="297"/>
        <v>0</v>
      </c>
      <c r="T3765" s="144">
        <f>IF(P3765="nio",0,IF(P3765&gt;0,VLOOKUP(K3765,'3-Productie normen'!A:W,VLOOKUP(P3765,'3-Productie normen'!$B$37:$C$59,2,FALSE),FALSE)))/VLOOKUP(B3765,'2-Kosten per locatie'!$A$11:$C$31,3,FALSE)</f>
        <v>0</v>
      </c>
      <c r="U3765" s="144">
        <f t="shared" si="298"/>
        <v>0</v>
      </c>
      <c r="V3765" s="145" t="str">
        <f>VLOOKUP(K3765,'3-Productie normen'!A:AG,29,FALSE)</f>
        <v>L</v>
      </c>
      <c r="W3765" s="145"/>
      <c r="X3765" s="146"/>
      <c r="Y3765" s="147">
        <f t="shared" si="299"/>
        <v>10926.5</v>
      </c>
    </row>
    <row r="3766" spans="1:25" s="148" customFormat="1" ht="13.9" customHeight="1">
      <c r="A3766" s="137">
        <v>4620</v>
      </c>
      <c r="B3766" s="138" t="s">
        <v>4206</v>
      </c>
      <c r="C3766" s="138" t="s">
        <v>4568</v>
      </c>
      <c r="D3766" s="138"/>
      <c r="E3766" s="2"/>
      <c r="F3766" s="2" t="s">
        <v>422</v>
      </c>
      <c r="G3766" s="2" t="s">
        <v>4991</v>
      </c>
      <c r="H3766" s="2" t="s">
        <v>3933</v>
      </c>
      <c r="I3766" s="139" t="s">
        <v>350</v>
      </c>
      <c r="J3766" s="139" t="s">
        <v>351</v>
      </c>
      <c r="K3766" s="139" t="s">
        <v>612</v>
      </c>
      <c r="L3766" s="139" t="s">
        <v>298</v>
      </c>
      <c r="M3766" s="140" t="s">
        <v>8160</v>
      </c>
      <c r="N3766" s="141">
        <v>52.6</v>
      </c>
      <c r="O3766" s="142">
        <f t="shared" si="295"/>
        <v>205</v>
      </c>
      <c r="P3766" s="2">
        <v>205</v>
      </c>
      <c r="Q3766" s="2"/>
      <c r="R3766" s="143" t="e">
        <f t="shared" si="296"/>
        <v>#DIV/0!</v>
      </c>
      <c r="S3766" s="143">
        <f t="shared" si="297"/>
        <v>0</v>
      </c>
      <c r="T3766" s="144">
        <f>IF(P3766="nio",0,IF(P3766&gt;0,VLOOKUP(K3766,'3-Productie normen'!A:W,VLOOKUP(P3766,'3-Productie normen'!$B$37:$C$59,2,FALSE),FALSE)))/VLOOKUP(B3766,'2-Kosten per locatie'!$A$11:$C$31,3,FALSE)</f>
        <v>0</v>
      </c>
      <c r="U3766" s="144">
        <f t="shared" si="298"/>
        <v>0</v>
      </c>
      <c r="V3766" s="145" t="str">
        <f>VLOOKUP(K3766,'3-Productie normen'!A:AG,29,FALSE)</f>
        <v>L</v>
      </c>
      <c r="W3766" s="145"/>
      <c r="X3766" s="146"/>
      <c r="Y3766" s="147">
        <f t="shared" si="299"/>
        <v>10783</v>
      </c>
    </row>
    <row r="3767" spans="1:25" s="148" customFormat="1" ht="13.9" customHeight="1">
      <c r="A3767" s="137">
        <v>4621</v>
      </c>
      <c r="B3767" s="138" t="s">
        <v>4206</v>
      </c>
      <c r="C3767" s="138" t="s">
        <v>4568</v>
      </c>
      <c r="D3767" s="138"/>
      <c r="E3767" s="2"/>
      <c r="F3767" s="2" t="s">
        <v>422</v>
      </c>
      <c r="G3767" s="2" t="s">
        <v>4992</v>
      </c>
      <c r="H3767" s="2" t="s">
        <v>3935</v>
      </c>
      <c r="I3767" s="139" t="s">
        <v>277</v>
      </c>
      <c r="J3767" s="139" t="s">
        <v>277</v>
      </c>
      <c r="K3767" s="139" t="s">
        <v>478</v>
      </c>
      <c r="L3767" s="139" t="s">
        <v>298</v>
      </c>
      <c r="M3767" s="140" t="s">
        <v>8160</v>
      </c>
      <c r="N3767" s="141">
        <v>26.77</v>
      </c>
      <c r="O3767" s="142">
        <f t="shared" si="295"/>
        <v>205</v>
      </c>
      <c r="P3767" s="2">
        <v>205</v>
      </c>
      <c r="Q3767" s="2"/>
      <c r="R3767" s="143" t="e">
        <f t="shared" si="296"/>
        <v>#DIV/0!</v>
      </c>
      <c r="S3767" s="143">
        <f t="shared" si="297"/>
        <v>0</v>
      </c>
      <c r="T3767" s="144">
        <f>IF(P3767="nio",0,IF(P3767&gt;0,VLOOKUP(K3767,'3-Productie normen'!A:W,VLOOKUP(P3767,'3-Productie normen'!$B$37:$C$59,2,FALSE),FALSE)))/VLOOKUP(B3767,'2-Kosten per locatie'!$A$11:$C$31,3,FALSE)</f>
        <v>0</v>
      </c>
      <c r="U3767" s="144">
        <f t="shared" si="298"/>
        <v>0</v>
      </c>
      <c r="V3767" s="145" t="str">
        <f>VLOOKUP(K3767,'3-Productie normen'!A:AG,29,FALSE)</f>
        <v>B</v>
      </c>
      <c r="W3767" s="145"/>
      <c r="X3767" s="146"/>
      <c r="Y3767" s="147">
        <f t="shared" si="299"/>
        <v>5487.85</v>
      </c>
    </row>
    <row r="3768" spans="1:25" s="148" customFormat="1" ht="13.9" customHeight="1">
      <c r="A3768" s="137">
        <v>4622</v>
      </c>
      <c r="B3768" s="138" t="s">
        <v>4206</v>
      </c>
      <c r="C3768" s="138" t="s">
        <v>4568</v>
      </c>
      <c r="D3768" s="138"/>
      <c r="E3768" s="2"/>
      <c r="F3768" s="2" t="s">
        <v>422</v>
      </c>
      <c r="G3768" s="2" t="s">
        <v>4993</v>
      </c>
      <c r="H3768" s="2" t="s">
        <v>4994</v>
      </c>
      <c r="I3768" s="139" t="s">
        <v>4593</v>
      </c>
      <c r="J3768" s="139" t="s">
        <v>4593</v>
      </c>
      <c r="K3768" s="139" t="s">
        <v>612</v>
      </c>
      <c r="L3768" s="139" t="s">
        <v>298</v>
      </c>
      <c r="M3768" s="140" t="s">
        <v>8160</v>
      </c>
      <c r="N3768" s="141">
        <v>74.38</v>
      </c>
      <c r="O3768" s="142">
        <f t="shared" si="295"/>
        <v>205</v>
      </c>
      <c r="P3768" s="2">
        <v>205</v>
      </c>
      <c r="Q3768" s="2"/>
      <c r="R3768" s="143" t="e">
        <f t="shared" si="296"/>
        <v>#DIV/0!</v>
      </c>
      <c r="S3768" s="143">
        <f t="shared" si="297"/>
        <v>0</v>
      </c>
      <c r="T3768" s="144">
        <f>IF(P3768="nio",0,IF(P3768&gt;0,VLOOKUP(K3768,'3-Productie normen'!A:W,VLOOKUP(P3768,'3-Productie normen'!$B$37:$C$59,2,FALSE),FALSE)))/VLOOKUP(B3768,'2-Kosten per locatie'!$A$11:$C$31,3,FALSE)</f>
        <v>0</v>
      </c>
      <c r="U3768" s="144">
        <f t="shared" si="298"/>
        <v>0</v>
      </c>
      <c r="V3768" s="145" t="str">
        <f>VLOOKUP(K3768,'3-Productie normen'!A:AG,29,FALSE)</f>
        <v>L</v>
      </c>
      <c r="W3768" s="145"/>
      <c r="X3768" s="146"/>
      <c r="Y3768" s="147">
        <f t="shared" si="299"/>
        <v>15247.9</v>
      </c>
    </row>
    <row r="3769" spans="1:25" s="148" customFormat="1" ht="13.9" customHeight="1">
      <c r="A3769" s="137">
        <v>4623</v>
      </c>
      <c r="B3769" s="138" t="s">
        <v>4206</v>
      </c>
      <c r="C3769" s="138" t="s">
        <v>4568</v>
      </c>
      <c r="D3769" s="138"/>
      <c r="E3769" s="2"/>
      <c r="F3769" s="2" t="s">
        <v>422</v>
      </c>
      <c r="G3769" s="2" t="s">
        <v>4995</v>
      </c>
      <c r="H3769" s="2" t="s">
        <v>4996</v>
      </c>
      <c r="I3769" s="139" t="s">
        <v>277</v>
      </c>
      <c r="J3769" s="139" t="s">
        <v>277</v>
      </c>
      <c r="K3769" s="139" t="s">
        <v>478</v>
      </c>
      <c r="L3769" s="139" t="s">
        <v>1275</v>
      </c>
      <c r="M3769" s="140"/>
      <c r="N3769" s="141">
        <v>45.75</v>
      </c>
      <c r="O3769" s="142">
        <f t="shared" si="295"/>
        <v>205</v>
      </c>
      <c r="P3769" s="2">
        <v>205</v>
      </c>
      <c r="Q3769" s="2"/>
      <c r="R3769" s="143" t="e">
        <f t="shared" si="296"/>
        <v>#DIV/0!</v>
      </c>
      <c r="S3769" s="143">
        <f t="shared" si="297"/>
        <v>0</v>
      </c>
      <c r="T3769" s="144">
        <f>IF(P3769="nio",0,IF(P3769&gt;0,VLOOKUP(K3769,'3-Productie normen'!A:W,VLOOKUP(P3769,'3-Productie normen'!$B$37:$C$59,2,FALSE),FALSE)))/VLOOKUP(B3769,'2-Kosten per locatie'!$A$11:$C$31,3,FALSE)</f>
        <v>0</v>
      </c>
      <c r="U3769" s="144">
        <f t="shared" si="298"/>
        <v>0</v>
      </c>
      <c r="V3769" s="145" t="str">
        <f>VLOOKUP(K3769,'3-Productie normen'!A:AG,29,FALSE)</f>
        <v>B</v>
      </c>
      <c r="W3769" s="145"/>
      <c r="X3769" s="146"/>
      <c r="Y3769" s="147">
        <f t="shared" si="299"/>
        <v>9378.75</v>
      </c>
    </row>
    <row r="3770" spans="1:25" s="148" customFormat="1" ht="13.9" customHeight="1">
      <c r="A3770" s="137">
        <v>4624</v>
      </c>
      <c r="B3770" s="138" t="s">
        <v>4206</v>
      </c>
      <c r="C3770" s="138" t="s">
        <v>4568</v>
      </c>
      <c r="D3770" s="138"/>
      <c r="E3770" s="2"/>
      <c r="F3770" s="2" t="s">
        <v>422</v>
      </c>
      <c r="G3770" s="2" t="s">
        <v>4997</v>
      </c>
      <c r="H3770" s="2" t="s">
        <v>246</v>
      </c>
      <c r="I3770" s="139" t="s">
        <v>350</v>
      </c>
      <c r="J3770" s="139" t="s">
        <v>836</v>
      </c>
      <c r="K3770" s="139" t="s">
        <v>612</v>
      </c>
      <c r="L3770" s="139" t="s">
        <v>298</v>
      </c>
      <c r="M3770" s="140" t="s">
        <v>8160</v>
      </c>
      <c r="N3770" s="141">
        <v>46.22</v>
      </c>
      <c r="O3770" s="142">
        <f t="shared" si="295"/>
        <v>205</v>
      </c>
      <c r="P3770" s="2">
        <v>205</v>
      </c>
      <c r="Q3770" s="2"/>
      <c r="R3770" s="143" t="e">
        <f t="shared" si="296"/>
        <v>#DIV/0!</v>
      </c>
      <c r="S3770" s="143">
        <f t="shared" si="297"/>
        <v>0</v>
      </c>
      <c r="T3770" s="144">
        <f>IF(P3770="nio",0,IF(P3770&gt;0,VLOOKUP(K3770,'3-Productie normen'!A:W,VLOOKUP(P3770,'3-Productie normen'!$B$37:$C$59,2,FALSE),FALSE)))/VLOOKUP(B3770,'2-Kosten per locatie'!$A$11:$C$31,3,FALSE)</f>
        <v>0</v>
      </c>
      <c r="U3770" s="144">
        <f t="shared" si="298"/>
        <v>0</v>
      </c>
      <c r="V3770" s="145" t="str">
        <f>VLOOKUP(K3770,'3-Productie normen'!A:AG,29,FALSE)</f>
        <v>L</v>
      </c>
      <c r="W3770" s="145"/>
      <c r="X3770" s="146"/>
      <c r="Y3770" s="147">
        <f t="shared" si="299"/>
        <v>9475.1</v>
      </c>
    </row>
    <row r="3771" spans="1:25" s="148" customFormat="1" ht="13.9" customHeight="1">
      <c r="A3771" s="137">
        <v>4625</v>
      </c>
      <c r="B3771" s="138" t="s">
        <v>4206</v>
      </c>
      <c r="C3771" s="138" t="s">
        <v>4568</v>
      </c>
      <c r="D3771" s="138"/>
      <c r="E3771" s="2"/>
      <c r="F3771" s="2" t="s">
        <v>422</v>
      </c>
      <c r="G3771" s="2" t="s">
        <v>4998</v>
      </c>
      <c r="H3771" s="2" t="s">
        <v>246</v>
      </c>
      <c r="I3771" s="139" t="s">
        <v>252</v>
      </c>
      <c r="J3771" s="139" t="s">
        <v>253</v>
      </c>
      <c r="K3771" s="139" t="s">
        <v>4571</v>
      </c>
      <c r="L3771" s="139" t="s">
        <v>298</v>
      </c>
      <c r="M3771" s="140" t="s">
        <v>8160</v>
      </c>
      <c r="N3771" s="141">
        <v>8.64</v>
      </c>
      <c r="O3771" s="142">
        <f t="shared" si="295"/>
        <v>205</v>
      </c>
      <c r="P3771" s="2">
        <v>205</v>
      </c>
      <c r="Q3771" s="2"/>
      <c r="R3771" s="143" t="e">
        <f t="shared" si="296"/>
        <v>#DIV/0!</v>
      </c>
      <c r="S3771" s="143">
        <f t="shared" si="297"/>
        <v>0</v>
      </c>
      <c r="T3771" s="144">
        <f>IF(P3771="nio",0,IF(P3771&gt;0,VLOOKUP(K3771,'3-Productie normen'!A:W,VLOOKUP(P3771,'3-Productie normen'!$B$37:$C$59,2,FALSE),FALSE)))/VLOOKUP(B3771,'2-Kosten per locatie'!$A$11:$C$31,3,FALSE)</f>
        <v>0</v>
      </c>
      <c r="U3771" s="144">
        <f t="shared" si="298"/>
        <v>0</v>
      </c>
      <c r="V3771" s="145" t="str">
        <f>VLOOKUP(K3771,'3-Productie normen'!A:AG,29,FALSE)</f>
        <v>V</v>
      </c>
      <c r="W3771" s="145"/>
      <c r="X3771" s="146"/>
      <c r="Y3771" s="147">
        <f t="shared" si="299"/>
        <v>1771.2</v>
      </c>
    </row>
    <row r="3772" spans="1:25" s="148" customFormat="1" ht="13.9" customHeight="1">
      <c r="A3772" s="137">
        <v>4626</v>
      </c>
      <c r="B3772" s="138" t="s">
        <v>4206</v>
      </c>
      <c r="C3772" s="138" t="s">
        <v>4568</v>
      </c>
      <c r="D3772" s="138"/>
      <c r="E3772" s="2"/>
      <c r="F3772" s="2" t="s">
        <v>422</v>
      </c>
      <c r="G3772" s="2" t="s">
        <v>4999</v>
      </c>
      <c r="H3772" s="2" t="s">
        <v>5000</v>
      </c>
      <c r="I3772" s="139" t="s">
        <v>46</v>
      </c>
      <c r="J3772" s="139" t="s">
        <v>323</v>
      </c>
      <c r="K3772" s="139" t="s">
        <v>321</v>
      </c>
      <c r="L3772" s="139" t="s">
        <v>314</v>
      </c>
      <c r="M3772" s="140"/>
      <c r="N3772" s="141">
        <v>6.18</v>
      </c>
      <c r="O3772" s="142">
        <f t="shared" si="295"/>
        <v>410</v>
      </c>
      <c r="P3772" s="2">
        <v>205</v>
      </c>
      <c r="Q3772" s="2">
        <v>205</v>
      </c>
      <c r="R3772" s="143" t="e">
        <f t="shared" si="296"/>
        <v>#DIV/0!</v>
      </c>
      <c r="S3772" s="143" t="e">
        <f t="shared" si="297"/>
        <v>#DIV/0!</v>
      </c>
      <c r="T3772" s="144">
        <f>IF(P3772="nio",0,IF(P3772&gt;0,VLOOKUP(K3772,'3-Productie normen'!A:W,VLOOKUP(P3772,'3-Productie normen'!$B$37:$C$59,2,FALSE),FALSE)))/VLOOKUP(B3772,'2-Kosten per locatie'!$A$11:$C$31,3,FALSE)</f>
        <v>0</v>
      </c>
      <c r="U3772" s="144">
        <f t="shared" si="298"/>
        <v>0</v>
      </c>
      <c r="V3772" s="145" t="str">
        <f>VLOOKUP(K3772,'3-Productie normen'!A:AG,29,FALSE)</f>
        <v>S</v>
      </c>
      <c r="W3772" s="145"/>
      <c r="X3772" s="146"/>
      <c r="Y3772" s="147">
        <f t="shared" si="299"/>
        <v>2533.7999999999997</v>
      </c>
    </row>
    <row r="3773" spans="1:25" s="148" customFormat="1" ht="13.9" customHeight="1">
      <c r="A3773" s="137">
        <v>4627</v>
      </c>
      <c r="B3773" s="138" t="s">
        <v>4206</v>
      </c>
      <c r="C3773" s="138" t="s">
        <v>4568</v>
      </c>
      <c r="D3773" s="138"/>
      <c r="E3773" s="2"/>
      <c r="F3773" s="2" t="s">
        <v>422</v>
      </c>
      <c r="G3773" s="2" t="s">
        <v>5001</v>
      </c>
      <c r="H3773" s="2" t="s">
        <v>5002</v>
      </c>
      <c r="I3773" s="139" t="s">
        <v>2209</v>
      </c>
      <c r="J3773" s="139" t="s">
        <v>2209</v>
      </c>
      <c r="K3773" s="139" t="s">
        <v>479</v>
      </c>
      <c r="L3773" s="139" t="s">
        <v>298</v>
      </c>
      <c r="M3773" s="140" t="s">
        <v>8160</v>
      </c>
      <c r="N3773" s="141">
        <v>136.30000000000001</v>
      </c>
      <c r="O3773" s="142">
        <f t="shared" si="295"/>
        <v>205</v>
      </c>
      <c r="P3773" s="2">
        <v>205</v>
      </c>
      <c r="Q3773" s="2"/>
      <c r="R3773" s="143" t="e">
        <f t="shared" si="296"/>
        <v>#DIV/0!</v>
      </c>
      <c r="S3773" s="143">
        <f t="shared" si="297"/>
        <v>0</v>
      </c>
      <c r="T3773" s="144">
        <f>IF(P3773="nio",0,IF(P3773&gt;0,VLOOKUP(K3773,'3-Productie normen'!A:W,VLOOKUP(P3773,'3-Productie normen'!$B$37:$C$59,2,FALSE),FALSE)))/VLOOKUP(B3773,'2-Kosten per locatie'!$A$11:$C$31,3,FALSE)</f>
        <v>0</v>
      </c>
      <c r="U3773" s="144">
        <f t="shared" si="298"/>
        <v>0</v>
      </c>
      <c r="V3773" s="145" t="str">
        <f>VLOOKUP(K3773,'3-Productie normen'!A:AG,29,FALSE)</f>
        <v>B</v>
      </c>
      <c r="W3773" s="145"/>
      <c r="X3773" s="146"/>
      <c r="Y3773" s="147">
        <f t="shared" si="299"/>
        <v>27941.500000000004</v>
      </c>
    </row>
    <row r="3774" spans="1:25" s="148" customFormat="1" ht="13.9" customHeight="1">
      <c r="A3774" s="137">
        <v>4628</v>
      </c>
      <c r="B3774" s="138" t="s">
        <v>4206</v>
      </c>
      <c r="C3774" s="138" t="s">
        <v>4568</v>
      </c>
      <c r="D3774" s="138"/>
      <c r="E3774" s="2"/>
      <c r="F3774" s="2" t="s">
        <v>422</v>
      </c>
      <c r="G3774" s="2" t="s">
        <v>5003</v>
      </c>
      <c r="H3774" s="2" t="s">
        <v>5004</v>
      </c>
      <c r="I3774" s="139" t="s">
        <v>277</v>
      </c>
      <c r="J3774" s="139" t="s">
        <v>52</v>
      </c>
      <c r="K3774" s="139" t="s">
        <v>417</v>
      </c>
      <c r="L3774" s="139" t="s">
        <v>298</v>
      </c>
      <c r="M3774" s="140" t="s">
        <v>8160</v>
      </c>
      <c r="N3774" s="141">
        <v>15.16</v>
      </c>
      <c r="O3774" s="142">
        <f t="shared" si="295"/>
        <v>205</v>
      </c>
      <c r="P3774" s="2">
        <v>205</v>
      </c>
      <c r="Q3774" s="2"/>
      <c r="R3774" s="143" t="e">
        <f t="shared" si="296"/>
        <v>#DIV/0!</v>
      </c>
      <c r="S3774" s="143">
        <f t="shared" si="297"/>
        <v>0</v>
      </c>
      <c r="T3774" s="144">
        <f>IF(P3774="nio",0,IF(P3774&gt;0,VLOOKUP(K3774,'3-Productie normen'!A:W,VLOOKUP(P3774,'3-Productie normen'!$B$37:$C$59,2,FALSE),FALSE)))/VLOOKUP(B3774,'2-Kosten per locatie'!$A$11:$C$31,3,FALSE)</f>
        <v>0</v>
      </c>
      <c r="U3774" s="144">
        <f t="shared" si="298"/>
        <v>0</v>
      </c>
      <c r="V3774" s="145" t="str">
        <f>VLOOKUP(K3774,'3-Productie normen'!A:AG,29,FALSE)</f>
        <v>B</v>
      </c>
      <c r="W3774" s="145"/>
      <c r="X3774" s="146"/>
      <c r="Y3774" s="147">
        <f t="shared" si="299"/>
        <v>3107.8</v>
      </c>
    </row>
    <row r="3775" spans="1:25" s="148" customFormat="1" ht="13.9" customHeight="1">
      <c r="A3775" s="137">
        <v>4629</v>
      </c>
      <c r="B3775" s="138" t="s">
        <v>4206</v>
      </c>
      <c r="C3775" s="138" t="s">
        <v>4568</v>
      </c>
      <c r="D3775" s="138"/>
      <c r="E3775" s="2"/>
      <c r="F3775" s="2" t="s">
        <v>422</v>
      </c>
      <c r="G3775" s="2" t="s">
        <v>5005</v>
      </c>
      <c r="H3775" s="2" t="s">
        <v>5006</v>
      </c>
      <c r="I3775" s="139" t="s">
        <v>277</v>
      </c>
      <c r="J3775" s="139" t="s">
        <v>52</v>
      </c>
      <c r="K3775" s="139" t="s">
        <v>417</v>
      </c>
      <c r="L3775" s="139" t="s">
        <v>298</v>
      </c>
      <c r="M3775" s="140" t="s">
        <v>8160</v>
      </c>
      <c r="N3775" s="141">
        <v>15.05</v>
      </c>
      <c r="O3775" s="142">
        <f t="shared" si="295"/>
        <v>205</v>
      </c>
      <c r="P3775" s="2">
        <v>205</v>
      </c>
      <c r="Q3775" s="2"/>
      <c r="R3775" s="143" t="e">
        <f t="shared" si="296"/>
        <v>#DIV/0!</v>
      </c>
      <c r="S3775" s="143">
        <f t="shared" si="297"/>
        <v>0</v>
      </c>
      <c r="T3775" s="144">
        <f>IF(P3775="nio",0,IF(P3775&gt;0,VLOOKUP(K3775,'3-Productie normen'!A:W,VLOOKUP(P3775,'3-Productie normen'!$B$37:$C$59,2,FALSE),FALSE)))/VLOOKUP(B3775,'2-Kosten per locatie'!$A$11:$C$31,3,FALSE)</f>
        <v>0</v>
      </c>
      <c r="U3775" s="144">
        <f t="shared" si="298"/>
        <v>0</v>
      </c>
      <c r="V3775" s="145" t="str">
        <f>VLOOKUP(K3775,'3-Productie normen'!A:AG,29,FALSE)</f>
        <v>B</v>
      </c>
      <c r="W3775" s="145"/>
      <c r="X3775" s="146"/>
      <c r="Y3775" s="147">
        <f t="shared" si="299"/>
        <v>3085.25</v>
      </c>
    </row>
    <row r="3776" spans="1:25" s="148" customFormat="1" ht="13.9" customHeight="1">
      <c r="A3776" s="137">
        <v>4630</v>
      </c>
      <c r="B3776" s="138" t="s">
        <v>4206</v>
      </c>
      <c r="C3776" s="138" t="s">
        <v>4568</v>
      </c>
      <c r="D3776" s="138"/>
      <c r="E3776" s="2"/>
      <c r="F3776" s="2" t="s">
        <v>422</v>
      </c>
      <c r="G3776" s="2" t="s">
        <v>5007</v>
      </c>
      <c r="H3776" s="2" t="s">
        <v>3937</v>
      </c>
      <c r="I3776" s="139" t="s">
        <v>277</v>
      </c>
      <c r="J3776" s="139" t="s">
        <v>277</v>
      </c>
      <c r="K3776" s="139" t="s">
        <v>478</v>
      </c>
      <c r="L3776" s="139" t="s">
        <v>1275</v>
      </c>
      <c r="M3776" s="140"/>
      <c r="N3776" s="141">
        <v>26.67</v>
      </c>
      <c r="O3776" s="142">
        <f t="shared" si="295"/>
        <v>205</v>
      </c>
      <c r="P3776" s="2">
        <v>205</v>
      </c>
      <c r="Q3776" s="2"/>
      <c r="R3776" s="143" t="e">
        <f t="shared" si="296"/>
        <v>#DIV/0!</v>
      </c>
      <c r="S3776" s="143">
        <f t="shared" si="297"/>
        <v>0</v>
      </c>
      <c r="T3776" s="144">
        <f>IF(P3776="nio",0,IF(P3776&gt;0,VLOOKUP(K3776,'3-Productie normen'!A:W,VLOOKUP(P3776,'3-Productie normen'!$B$37:$C$59,2,FALSE),FALSE)))/VLOOKUP(B3776,'2-Kosten per locatie'!$A$11:$C$31,3,FALSE)</f>
        <v>0</v>
      </c>
      <c r="U3776" s="144">
        <f t="shared" si="298"/>
        <v>0</v>
      </c>
      <c r="V3776" s="145" t="str">
        <f>VLOOKUP(K3776,'3-Productie normen'!A:AG,29,FALSE)</f>
        <v>B</v>
      </c>
      <c r="W3776" s="145"/>
      <c r="X3776" s="146"/>
      <c r="Y3776" s="147">
        <f t="shared" si="299"/>
        <v>5467.35</v>
      </c>
    </row>
    <row r="3777" spans="1:25" s="148" customFormat="1" ht="13.9" customHeight="1">
      <c r="A3777" s="137">
        <v>4631</v>
      </c>
      <c r="B3777" s="138" t="s">
        <v>4206</v>
      </c>
      <c r="C3777" s="138" t="s">
        <v>4568</v>
      </c>
      <c r="D3777" s="138"/>
      <c r="E3777" s="2"/>
      <c r="F3777" s="2" t="s">
        <v>422</v>
      </c>
      <c r="G3777" s="2" t="s">
        <v>5008</v>
      </c>
      <c r="H3777" s="2" t="s">
        <v>5009</v>
      </c>
      <c r="I3777" s="139" t="s">
        <v>277</v>
      </c>
      <c r="J3777" s="139" t="s">
        <v>277</v>
      </c>
      <c r="K3777" s="139" t="s">
        <v>478</v>
      </c>
      <c r="L3777" s="139" t="s">
        <v>1275</v>
      </c>
      <c r="M3777" s="140"/>
      <c r="N3777" s="141">
        <v>15.39</v>
      </c>
      <c r="O3777" s="142">
        <f t="shared" si="295"/>
        <v>205</v>
      </c>
      <c r="P3777" s="2">
        <v>205</v>
      </c>
      <c r="Q3777" s="2"/>
      <c r="R3777" s="143" t="e">
        <f t="shared" si="296"/>
        <v>#DIV/0!</v>
      </c>
      <c r="S3777" s="143">
        <f t="shared" si="297"/>
        <v>0</v>
      </c>
      <c r="T3777" s="144">
        <f>IF(P3777="nio",0,IF(P3777&gt;0,VLOOKUP(K3777,'3-Productie normen'!A:W,VLOOKUP(P3777,'3-Productie normen'!$B$37:$C$59,2,FALSE),FALSE)))/VLOOKUP(B3777,'2-Kosten per locatie'!$A$11:$C$31,3,FALSE)</f>
        <v>0</v>
      </c>
      <c r="U3777" s="144">
        <f t="shared" si="298"/>
        <v>0</v>
      </c>
      <c r="V3777" s="145" t="str">
        <f>VLOOKUP(K3777,'3-Productie normen'!A:AG,29,FALSE)</f>
        <v>B</v>
      </c>
      <c r="W3777" s="145"/>
      <c r="X3777" s="146"/>
      <c r="Y3777" s="147">
        <f t="shared" si="299"/>
        <v>3154.9500000000003</v>
      </c>
    </row>
    <row r="3778" spans="1:25" s="148" customFormat="1" ht="13.9" customHeight="1">
      <c r="A3778" s="137">
        <v>4632</v>
      </c>
      <c r="B3778" s="138" t="s">
        <v>4206</v>
      </c>
      <c r="C3778" s="138" t="s">
        <v>4568</v>
      </c>
      <c r="D3778" s="138"/>
      <c r="E3778" s="2"/>
      <c r="F3778" s="2" t="s">
        <v>422</v>
      </c>
      <c r="G3778" s="2" t="s">
        <v>5010</v>
      </c>
      <c r="H3778" s="2" t="s">
        <v>5011</v>
      </c>
      <c r="I3778" s="139" t="s">
        <v>277</v>
      </c>
      <c r="J3778" s="139" t="s">
        <v>277</v>
      </c>
      <c r="K3778" s="139" t="s">
        <v>478</v>
      </c>
      <c r="L3778" s="139" t="s">
        <v>1275</v>
      </c>
      <c r="M3778" s="140"/>
      <c r="N3778" s="141">
        <v>15.62</v>
      </c>
      <c r="O3778" s="142">
        <f t="shared" si="295"/>
        <v>205</v>
      </c>
      <c r="P3778" s="2">
        <v>205</v>
      </c>
      <c r="Q3778" s="2"/>
      <c r="R3778" s="143" t="e">
        <f t="shared" si="296"/>
        <v>#DIV/0!</v>
      </c>
      <c r="S3778" s="143">
        <f t="shared" si="297"/>
        <v>0</v>
      </c>
      <c r="T3778" s="144">
        <f>IF(P3778="nio",0,IF(P3778&gt;0,VLOOKUP(K3778,'3-Productie normen'!A:W,VLOOKUP(P3778,'3-Productie normen'!$B$37:$C$59,2,FALSE),FALSE)))/VLOOKUP(B3778,'2-Kosten per locatie'!$A$11:$C$31,3,FALSE)</f>
        <v>0</v>
      </c>
      <c r="U3778" s="144">
        <f t="shared" si="298"/>
        <v>0</v>
      </c>
      <c r="V3778" s="145" t="str">
        <f>VLOOKUP(K3778,'3-Productie normen'!A:AG,29,FALSE)</f>
        <v>B</v>
      </c>
      <c r="W3778" s="145"/>
      <c r="X3778" s="146"/>
      <c r="Y3778" s="147">
        <f t="shared" si="299"/>
        <v>3202.1</v>
      </c>
    </row>
    <row r="3779" spans="1:25" s="148" customFormat="1" ht="13.9" customHeight="1">
      <c r="A3779" s="137">
        <v>4633</v>
      </c>
      <c r="B3779" s="138" t="s">
        <v>4206</v>
      </c>
      <c r="C3779" s="138" t="s">
        <v>4568</v>
      </c>
      <c r="D3779" s="138"/>
      <c r="E3779" s="2"/>
      <c r="F3779" s="2" t="s">
        <v>422</v>
      </c>
      <c r="G3779" s="2" t="s">
        <v>5012</v>
      </c>
      <c r="H3779" s="2" t="s">
        <v>5013</v>
      </c>
      <c r="I3779" s="139" t="s">
        <v>277</v>
      </c>
      <c r="J3779" s="139" t="s">
        <v>277</v>
      </c>
      <c r="K3779" s="139" t="s">
        <v>478</v>
      </c>
      <c r="L3779" s="139" t="s">
        <v>1275</v>
      </c>
      <c r="M3779" s="140"/>
      <c r="N3779" s="141">
        <v>15.38</v>
      </c>
      <c r="O3779" s="142">
        <f t="shared" si="295"/>
        <v>205</v>
      </c>
      <c r="P3779" s="2">
        <v>205</v>
      </c>
      <c r="Q3779" s="2"/>
      <c r="R3779" s="143" t="e">
        <f t="shared" si="296"/>
        <v>#DIV/0!</v>
      </c>
      <c r="S3779" s="143">
        <f t="shared" si="297"/>
        <v>0</v>
      </c>
      <c r="T3779" s="144">
        <f>IF(P3779="nio",0,IF(P3779&gt;0,VLOOKUP(K3779,'3-Productie normen'!A:W,VLOOKUP(P3779,'3-Productie normen'!$B$37:$C$59,2,FALSE),FALSE)))/VLOOKUP(B3779,'2-Kosten per locatie'!$A$11:$C$31,3,FALSE)</f>
        <v>0</v>
      </c>
      <c r="U3779" s="144">
        <f t="shared" si="298"/>
        <v>0</v>
      </c>
      <c r="V3779" s="145" t="str">
        <f>VLOOKUP(K3779,'3-Productie normen'!A:AG,29,FALSE)</f>
        <v>B</v>
      </c>
      <c r="W3779" s="145"/>
      <c r="X3779" s="146"/>
      <c r="Y3779" s="147">
        <f t="shared" si="299"/>
        <v>3152.9</v>
      </c>
    </row>
    <row r="3780" spans="1:25" s="148" customFormat="1" ht="13.9" customHeight="1">
      <c r="A3780" s="137">
        <v>4634</v>
      </c>
      <c r="B3780" s="138" t="s">
        <v>4206</v>
      </c>
      <c r="C3780" s="138" t="s">
        <v>4568</v>
      </c>
      <c r="D3780" s="138"/>
      <c r="E3780" s="2"/>
      <c r="F3780" s="2" t="s">
        <v>422</v>
      </c>
      <c r="G3780" s="2" t="s">
        <v>5014</v>
      </c>
      <c r="H3780" s="2" t="s">
        <v>5015</v>
      </c>
      <c r="I3780" s="139" t="s">
        <v>277</v>
      </c>
      <c r="J3780" s="139" t="s">
        <v>277</v>
      </c>
      <c r="K3780" s="139" t="s">
        <v>478</v>
      </c>
      <c r="L3780" s="139" t="s">
        <v>1275</v>
      </c>
      <c r="M3780" s="140"/>
      <c r="N3780" s="141">
        <v>18.95</v>
      </c>
      <c r="O3780" s="142">
        <f t="shared" si="295"/>
        <v>205</v>
      </c>
      <c r="P3780" s="2">
        <v>205</v>
      </c>
      <c r="Q3780" s="2"/>
      <c r="R3780" s="143" t="e">
        <f t="shared" si="296"/>
        <v>#DIV/0!</v>
      </c>
      <c r="S3780" s="143">
        <f t="shared" si="297"/>
        <v>0</v>
      </c>
      <c r="T3780" s="144">
        <f>IF(P3780="nio",0,IF(P3780&gt;0,VLOOKUP(K3780,'3-Productie normen'!A:W,VLOOKUP(P3780,'3-Productie normen'!$B$37:$C$59,2,FALSE),FALSE)))/VLOOKUP(B3780,'2-Kosten per locatie'!$A$11:$C$31,3,FALSE)</f>
        <v>0</v>
      </c>
      <c r="U3780" s="144">
        <f t="shared" si="298"/>
        <v>0</v>
      </c>
      <c r="V3780" s="145" t="str">
        <f>VLOOKUP(K3780,'3-Productie normen'!A:AG,29,FALSE)</f>
        <v>B</v>
      </c>
      <c r="W3780" s="145"/>
      <c r="X3780" s="146"/>
      <c r="Y3780" s="147">
        <f t="shared" si="299"/>
        <v>3884.75</v>
      </c>
    </row>
    <row r="3781" spans="1:25" s="148" customFormat="1" ht="13.9" customHeight="1">
      <c r="A3781" s="137">
        <v>4635</v>
      </c>
      <c r="B3781" s="138" t="s">
        <v>4206</v>
      </c>
      <c r="C3781" s="138" t="s">
        <v>4568</v>
      </c>
      <c r="D3781" s="138"/>
      <c r="E3781" s="2"/>
      <c r="F3781" s="2" t="s">
        <v>422</v>
      </c>
      <c r="G3781" s="2" t="s">
        <v>5016</v>
      </c>
      <c r="H3781" s="2" t="s">
        <v>5017</v>
      </c>
      <c r="I3781" s="139" t="s">
        <v>277</v>
      </c>
      <c r="J3781" s="139" t="s">
        <v>277</v>
      </c>
      <c r="K3781" s="139" t="s">
        <v>478</v>
      </c>
      <c r="L3781" s="139" t="s">
        <v>298</v>
      </c>
      <c r="M3781" s="140" t="s">
        <v>8160</v>
      </c>
      <c r="N3781" s="141">
        <v>11.08</v>
      </c>
      <c r="O3781" s="142">
        <f t="shared" si="295"/>
        <v>205</v>
      </c>
      <c r="P3781" s="2">
        <v>205</v>
      </c>
      <c r="Q3781" s="2"/>
      <c r="R3781" s="143" t="e">
        <f t="shared" si="296"/>
        <v>#DIV/0!</v>
      </c>
      <c r="S3781" s="143">
        <f t="shared" si="297"/>
        <v>0</v>
      </c>
      <c r="T3781" s="144">
        <f>IF(P3781="nio",0,IF(P3781&gt;0,VLOOKUP(K3781,'3-Productie normen'!A:W,VLOOKUP(P3781,'3-Productie normen'!$B$37:$C$59,2,FALSE),FALSE)))/VLOOKUP(B3781,'2-Kosten per locatie'!$A$11:$C$31,3,FALSE)</f>
        <v>0</v>
      </c>
      <c r="U3781" s="144">
        <f t="shared" si="298"/>
        <v>0</v>
      </c>
      <c r="V3781" s="145" t="str">
        <f>VLOOKUP(K3781,'3-Productie normen'!A:AG,29,FALSE)</f>
        <v>B</v>
      </c>
      <c r="W3781" s="145"/>
      <c r="X3781" s="146"/>
      <c r="Y3781" s="147">
        <f t="shared" si="299"/>
        <v>2271.4</v>
      </c>
    </row>
    <row r="3782" spans="1:25" s="148" customFormat="1" ht="13.9" customHeight="1">
      <c r="A3782" s="137">
        <v>4636</v>
      </c>
      <c r="B3782" s="138" t="s">
        <v>4206</v>
      </c>
      <c r="C3782" s="138" t="s">
        <v>4568</v>
      </c>
      <c r="D3782" s="138"/>
      <c r="E3782" s="2"/>
      <c r="F3782" s="2" t="s">
        <v>422</v>
      </c>
      <c r="G3782" s="2" t="s">
        <v>5018</v>
      </c>
      <c r="H3782" s="2" t="s">
        <v>246</v>
      </c>
      <c r="I3782" s="139" t="s">
        <v>247</v>
      </c>
      <c r="J3782" s="139" t="s">
        <v>56</v>
      </c>
      <c r="K3782" s="139" t="s">
        <v>248</v>
      </c>
      <c r="L3782" s="139" t="s">
        <v>4218</v>
      </c>
      <c r="M3782" s="140" t="s">
        <v>8160</v>
      </c>
      <c r="N3782" s="141">
        <v>32.4</v>
      </c>
      <c r="O3782" s="142">
        <f t="shared" si="295"/>
        <v>205</v>
      </c>
      <c r="P3782" s="2">
        <v>205</v>
      </c>
      <c r="Q3782" s="2"/>
      <c r="R3782" s="143" t="e">
        <f t="shared" si="296"/>
        <v>#DIV/0!</v>
      </c>
      <c r="S3782" s="143">
        <f t="shared" si="297"/>
        <v>0</v>
      </c>
      <c r="T3782" s="144">
        <f>IF(P3782="nio",0,IF(P3782&gt;0,VLOOKUP(K3782,'3-Productie normen'!A:W,VLOOKUP(P3782,'3-Productie normen'!$B$37:$C$59,2,FALSE),FALSE)))/VLOOKUP(B3782,'2-Kosten per locatie'!$A$11:$C$31,3,FALSE)</f>
        <v>0</v>
      </c>
      <c r="U3782" s="144">
        <f t="shared" si="298"/>
        <v>0</v>
      </c>
      <c r="V3782" s="145" t="str">
        <f>VLOOKUP(K3782,'3-Productie normen'!A:AG,29,FALSE)</f>
        <v>V</v>
      </c>
      <c r="W3782" s="145"/>
      <c r="X3782" s="146"/>
      <c r="Y3782" s="147">
        <f t="shared" si="299"/>
        <v>6642</v>
      </c>
    </row>
    <row r="3783" spans="1:25" s="148" customFormat="1" ht="13.9" customHeight="1">
      <c r="A3783" s="137">
        <v>4637</v>
      </c>
      <c r="B3783" s="138" t="s">
        <v>4206</v>
      </c>
      <c r="C3783" s="138" t="s">
        <v>4568</v>
      </c>
      <c r="D3783" s="138"/>
      <c r="E3783" s="2"/>
      <c r="F3783" s="2" t="s">
        <v>422</v>
      </c>
      <c r="G3783" s="2" t="s">
        <v>5019</v>
      </c>
      <c r="H3783" s="2" t="s">
        <v>246</v>
      </c>
      <c r="I3783" s="139" t="s">
        <v>247</v>
      </c>
      <c r="J3783" s="139" t="s">
        <v>56</v>
      </c>
      <c r="K3783" s="139" t="s">
        <v>248</v>
      </c>
      <c r="L3783" s="139" t="s">
        <v>4218</v>
      </c>
      <c r="M3783" s="140" t="s">
        <v>8160</v>
      </c>
      <c r="N3783" s="141">
        <v>32.44</v>
      </c>
      <c r="O3783" s="142">
        <f t="shared" si="295"/>
        <v>205</v>
      </c>
      <c r="P3783" s="2">
        <v>205</v>
      </c>
      <c r="Q3783" s="2"/>
      <c r="R3783" s="143" t="e">
        <f t="shared" si="296"/>
        <v>#DIV/0!</v>
      </c>
      <c r="S3783" s="143">
        <f t="shared" si="297"/>
        <v>0</v>
      </c>
      <c r="T3783" s="144">
        <f>IF(P3783="nio",0,IF(P3783&gt;0,VLOOKUP(K3783,'3-Productie normen'!A:W,VLOOKUP(P3783,'3-Productie normen'!$B$37:$C$59,2,FALSE),FALSE)))/VLOOKUP(B3783,'2-Kosten per locatie'!$A$11:$C$31,3,FALSE)</f>
        <v>0</v>
      </c>
      <c r="U3783" s="144">
        <f t="shared" si="298"/>
        <v>0</v>
      </c>
      <c r="V3783" s="145" t="str">
        <f>VLOOKUP(K3783,'3-Productie normen'!A:AG,29,FALSE)</f>
        <v>V</v>
      </c>
      <c r="W3783" s="145"/>
      <c r="X3783" s="146"/>
      <c r="Y3783" s="147">
        <f t="shared" si="299"/>
        <v>6650.2</v>
      </c>
    </row>
    <row r="3784" spans="1:25" s="148" customFormat="1" ht="13.9" customHeight="1">
      <c r="A3784" s="137">
        <v>4638</v>
      </c>
      <c r="B3784" s="138" t="s">
        <v>4206</v>
      </c>
      <c r="C3784" s="138" t="s">
        <v>4568</v>
      </c>
      <c r="D3784" s="138"/>
      <c r="E3784" s="2"/>
      <c r="F3784" s="2" t="s">
        <v>422</v>
      </c>
      <c r="G3784" s="2" t="s">
        <v>5020</v>
      </c>
      <c r="H3784" s="2" t="s">
        <v>246</v>
      </c>
      <c r="I3784" s="139" t="s">
        <v>247</v>
      </c>
      <c r="J3784" s="139" t="s">
        <v>57</v>
      </c>
      <c r="K3784" s="139" t="s">
        <v>259</v>
      </c>
      <c r="L3784" s="139" t="s">
        <v>246</v>
      </c>
      <c r="M3784" s="140"/>
      <c r="N3784" s="141">
        <v>4.05</v>
      </c>
      <c r="O3784" s="142">
        <f t="shared" si="295"/>
        <v>0</v>
      </c>
      <c r="P3784" s="2" t="s">
        <v>477</v>
      </c>
      <c r="Q3784" s="2"/>
      <c r="R3784" s="143">
        <f t="shared" si="296"/>
        <v>0</v>
      </c>
      <c r="S3784" s="143">
        <f t="shared" si="297"/>
        <v>0</v>
      </c>
      <c r="T3784" s="144">
        <f>IF(P3784="nio",0,IF(P3784&gt;0,VLOOKUP(K3784,'3-Productie normen'!A:W,VLOOKUP(P3784,'3-Productie normen'!$B$37:$C$59,2,FALSE),FALSE)))/VLOOKUP(B3784,'2-Kosten per locatie'!$A$11:$C$31,3,FALSE)</f>
        <v>0</v>
      </c>
      <c r="U3784" s="144">
        <f t="shared" si="298"/>
        <v>0</v>
      </c>
      <c r="V3784" s="145">
        <f>VLOOKUP(K3784,'3-Productie normen'!A:AG,29,FALSE)</f>
        <v>0</v>
      </c>
      <c r="W3784" s="145"/>
      <c r="X3784" s="146"/>
      <c r="Y3784" s="147">
        <f t="shared" si="299"/>
        <v>0</v>
      </c>
    </row>
    <row r="3785" spans="1:25" s="148" customFormat="1" ht="13.9" customHeight="1">
      <c r="A3785" s="137">
        <v>4639</v>
      </c>
      <c r="B3785" s="138" t="s">
        <v>4206</v>
      </c>
      <c r="C3785" s="138" t="s">
        <v>4568</v>
      </c>
      <c r="D3785" s="138"/>
      <c r="E3785" s="2"/>
      <c r="F3785" s="2" t="s">
        <v>422</v>
      </c>
      <c r="G3785" s="2" t="s">
        <v>5021</v>
      </c>
      <c r="H3785" s="2" t="s">
        <v>246</v>
      </c>
      <c r="I3785" s="139" t="s">
        <v>247</v>
      </c>
      <c r="J3785" s="139" t="s">
        <v>56</v>
      </c>
      <c r="K3785" s="139" t="s">
        <v>248</v>
      </c>
      <c r="L3785" s="139" t="s">
        <v>4218</v>
      </c>
      <c r="M3785" s="140" t="s">
        <v>8160</v>
      </c>
      <c r="N3785" s="141">
        <v>32.4</v>
      </c>
      <c r="O3785" s="142">
        <f t="shared" si="295"/>
        <v>205</v>
      </c>
      <c r="P3785" s="2">
        <v>205</v>
      </c>
      <c r="Q3785" s="2"/>
      <c r="R3785" s="143" t="e">
        <f t="shared" si="296"/>
        <v>#DIV/0!</v>
      </c>
      <c r="S3785" s="143">
        <f t="shared" si="297"/>
        <v>0</v>
      </c>
      <c r="T3785" s="144">
        <f>IF(P3785="nio",0,IF(P3785&gt;0,VLOOKUP(K3785,'3-Productie normen'!A:W,VLOOKUP(P3785,'3-Productie normen'!$B$37:$C$59,2,FALSE),FALSE)))/VLOOKUP(B3785,'2-Kosten per locatie'!$A$11:$C$31,3,FALSE)</f>
        <v>0</v>
      </c>
      <c r="U3785" s="144">
        <f t="shared" si="298"/>
        <v>0</v>
      </c>
      <c r="V3785" s="145" t="str">
        <f>VLOOKUP(K3785,'3-Productie normen'!A:AG,29,FALSE)</f>
        <v>V</v>
      </c>
      <c r="W3785" s="145"/>
      <c r="X3785" s="146"/>
      <c r="Y3785" s="147">
        <f t="shared" si="299"/>
        <v>6642</v>
      </c>
    </row>
    <row r="3786" spans="1:25" s="148" customFormat="1" ht="13.9" customHeight="1">
      <c r="A3786" s="137">
        <v>4640</v>
      </c>
      <c r="B3786" s="138" t="s">
        <v>4206</v>
      </c>
      <c r="C3786" s="138" t="s">
        <v>4568</v>
      </c>
      <c r="D3786" s="138"/>
      <c r="E3786" s="2"/>
      <c r="F3786" s="2" t="s">
        <v>422</v>
      </c>
      <c r="G3786" s="2" t="s">
        <v>5022</v>
      </c>
      <c r="H3786" s="2" t="s">
        <v>246</v>
      </c>
      <c r="I3786" s="139" t="s">
        <v>247</v>
      </c>
      <c r="J3786" s="139" t="s">
        <v>56</v>
      </c>
      <c r="K3786" s="139" t="s">
        <v>248</v>
      </c>
      <c r="L3786" s="139" t="s">
        <v>4218</v>
      </c>
      <c r="M3786" s="140" t="s">
        <v>8160</v>
      </c>
      <c r="N3786" s="141">
        <v>36.56</v>
      </c>
      <c r="O3786" s="142">
        <f t="shared" si="295"/>
        <v>205</v>
      </c>
      <c r="P3786" s="2">
        <v>205</v>
      </c>
      <c r="Q3786" s="2"/>
      <c r="R3786" s="143" t="e">
        <f t="shared" si="296"/>
        <v>#DIV/0!</v>
      </c>
      <c r="S3786" s="143">
        <f t="shared" si="297"/>
        <v>0</v>
      </c>
      <c r="T3786" s="144">
        <f>IF(P3786="nio",0,IF(P3786&gt;0,VLOOKUP(K3786,'3-Productie normen'!A:W,VLOOKUP(P3786,'3-Productie normen'!$B$37:$C$59,2,FALSE),FALSE)))/VLOOKUP(B3786,'2-Kosten per locatie'!$A$11:$C$31,3,FALSE)</f>
        <v>0</v>
      </c>
      <c r="U3786" s="144">
        <f t="shared" si="298"/>
        <v>0</v>
      </c>
      <c r="V3786" s="145" t="str">
        <f>VLOOKUP(K3786,'3-Productie normen'!A:AG,29,FALSE)</f>
        <v>V</v>
      </c>
      <c r="W3786" s="145"/>
      <c r="X3786" s="146"/>
      <c r="Y3786" s="147">
        <f t="shared" si="299"/>
        <v>7494.8</v>
      </c>
    </row>
    <row r="3787" spans="1:25" s="148" customFormat="1" ht="13.9" customHeight="1">
      <c r="A3787" s="137">
        <v>4641</v>
      </c>
      <c r="B3787" s="138" t="s">
        <v>4206</v>
      </c>
      <c r="C3787" s="138" t="s">
        <v>4568</v>
      </c>
      <c r="D3787" s="138"/>
      <c r="E3787" s="2"/>
      <c r="F3787" s="2" t="s">
        <v>422</v>
      </c>
      <c r="G3787" s="2" t="s">
        <v>5023</v>
      </c>
      <c r="H3787" s="2" t="s">
        <v>246</v>
      </c>
      <c r="I3787" s="139" t="s">
        <v>252</v>
      </c>
      <c r="J3787" s="139" t="s">
        <v>253</v>
      </c>
      <c r="K3787" s="139" t="s">
        <v>4571</v>
      </c>
      <c r="L3787" s="139" t="s">
        <v>298</v>
      </c>
      <c r="M3787" s="140" t="s">
        <v>8160</v>
      </c>
      <c r="N3787" s="141">
        <v>154.08000000000001</v>
      </c>
      <c r="O3787" s="142">
        <f t="shared" si="295"/>
        <v>205</v>
      </c>
      <c r="P3787" s="2">
        <v>205</v>
      </c>
      <c r="Q3787" s="2"/>
      <c r="R3787" s="143" t="e">
        <f t="shared" si="296"/>
        <v>#DIV/0!</v>
      </c>
      <c r="S3787" s="143">
        <f t="shared" si="297"/>
        <v>0</v>
      </c>
      <c r="T3787" s="144">
        <f>IF(P3787="nio",0,IF(P3787&gt;0,VLOOKUP(K3787,'3-Productie normen'!A:W,VLOOKUP(P3787,'3-Productie normen'!$B$37:$C$59,2,FALSE),FALSE)))/VLOOKUP(B3787,'2-Kosten per locatie'!$A$11:$C$31,3,FALSE)</f>
        <v>0</v>
      </c>
      <c r="U3787" s="144">
        <f t="shared" si="298"/>
        <v>0</v>
      </c>
      <c r="V3787" s="145" t="str">
        <f>VLOOKUP(K3787,'3-Productie normen'!A:AG,29,FALSE)</f>
        <v>V</v>
      </c>
      <c r="W3787" s="145"/>
      <c r="X3787" s="146"/>
      <c r="Y3787" s="147">
        <f t="shared" si="299"/>
        <v>31586.400000000001</v>
      </c>
    </row>
    <row r="3788" spans="1:25" s="148" customFormat="1" ht="13.9" customHeight="1">
      <c r="A3788" s="137">
        <v>4642</v>
      </c>
      <c r="B3788" s="138" t="s">
        <v>4206</v>
      </c>
      <c r="C3788" s="138" t="s">
        <v>4568</v>
      </c>
      <c r="D3788" s="138"/>
      <c r="E3788" s="2"/>
      <c r="F3788" s="2" t="s">
        <v>422</v>
      </c>
      <c r="G3788" s="2" t="s">
        <v>5024</v>
      </c>
      <c r="H3788" s="2" t="s">
        <v>246</v>
      </c>
      <c r="I3788" s="139" t="s">
        <v>252</v>
      </c>
      <c r="J3788" s="139" t="s">
        <v>253</v>
      </c>
      <c r="K3788" s="139" t="s">
        <v>4571</v>
      </c>
      <c r="L3788" s="139" t="s">
        <v>298</v>
      </c>
      <c r="M3788" s="140" t="s">
        <v>8160</v>
      </c>
      <c r="N3788" s="141">
        <v>84.43</v>
      </c>
      <c r="O3788" s="142">
        <f t="shared" si="295"/>
        <v>205</v>
      </c>
      <c r="P3788" s="2">
        <v>205</v>
      </c>
      <c r="Q3788" s="2"/>
      <c r="R3788" s="143" t="e">
        <f t="shared" si="296"/>
        <v>#DIV/0!</v>
      </c>
      <c r="S3788" s="143">
        <f t="shared" si="297"/>
        <v>0</v>
      </c>
      <c r="T3788" s="144">
        <f>IF(P3788="nio",0,IF(P3788&gt;0,VLOOKUP(K3788,'3-Productie normen'!A:W,VLOOKUP(P3788,'3-Productie normen'!$B$37:$C$59,2,FALSE),FALSE)))/VLOOKUP(B3788,'2-Kosten per locatie'!$A$11:$C$31,3,FALSE)</f>
        <v>0</v>
      </c>
      <c r="U3788" s="144">
        <f t="shared" si="298"/>
        <v>0</v>
      </c>
      <c r="V3788" s="145" t="str">
        <f>VLOOKUP(K3788,'3-Productie normen'!A:AG,29,FALSE)</f>
        <v>V</v>
      </c>
      <c r="W3788" s="145"/>
      <c r="X3788" s="146"/>
      <c r="Y3788" s="147">
        <f t="shared" si="299"/>
        <v>17308.150000000001</v>
      </c>
    </row>
    <row r="3789" spans="1:25" s="148" customFormat="1" ht="13.9" customHeight="1">
      <c r="A3789" s="137">
        <v>4643</v>
      </c>
      <c r="B3789" s="138" t="s">
        <v>4206</v>
      </c>
      <c r="C3789" s="138" t="s">
        <v>4568</v>
      </c>
      <c r="D3789" s="138"/>
      <c r="E3789" s="2"/>
      <c r="F3789" s="2" t="s">
        <v>422</v>
      </c>
      <c r="G3789" s="2" t="s">
        <v>5025</v>
      </c>
      <c r="H3789" s="2" t="s">
        <v>246</v>
      </c>
      <c r="I3789" s="139" t="s">
        <v>252</v>
      </c>
      <c r="J3789" s="139" t="s">
        <v>297</v>
      </c>
      <c r="K3789" s="139" t="s">
        <v>4571</v>
      </c>
      <c r="L3789" s="139" t="s">
        <v>298</v>
      </c>
      <c r="M3789" s="140" t="s">
        <v>8160</v>
      </c>
      <c r="N3789" s="141">
        <v>41.69</v>
      </c>
      <c r="O3789" s="142">
        <f t="shared" si="295"/>
        <v>205</v>
      </c>
      <c r="P3789" s="2">
        <v>205</v>
      </c>
      <c r="Q3789" s="2"/>
      <c r="R3789" s="143" t="e">
        <f t="shared" si="296"/>
        <v>#DIV/0!</v>
      </c>
      <c r="S3789" s="143">
        <f t="shared" si="297"/>
        <v>0</v>
      </c>
      <c r="T3789" s="144">
        <f>IF(P3789="nio",0,IF(P3789&gt;0,VLOOKUP(K3789,'3-Productie normen'!A:W,VLOOKUP(P3789,'3-Productie normen'!$B$37:$C$59,2,FALSE),FALSE)))/VLOOKUP(B3789,'2-Kosten per locatie'!$A$11:$C$31,3,FALSE)</f>
        <v>0</v>
      </c>
      <c r="U3789" s="144">
        <f t="shared" si="298"/>
        <v>0</v>
      </c>
      <c r="V3789" s="145" t="str">
        <f>VLOOKUP(K3789,'3-Productie normen'!A:AG,29,FALSE)</f>
        <v>V</v>
      </c>
      <c r="W3789" s="145"/>
      <c r="X3789" s="146"/>
      <c r="Y3789" s="147">
        <f t="shared" si="299"/>
        <v>8546.4499999999989</v>
      </c>
    </row>
    <row r="3790" spans="1:25" s="148" customFormat="1" ht="13.9" customHeight="1">
      <c r="A3790" s="137">
        <v>4644</v>
      </c>
      <c r="B3790" s="138" t="s">
        <v>4206</v>
      </c>
      <c r="C3790" s="138" t="s">
        <v>4568</v>
      </c>
      <c r="D3790" s="138"/>
      <c r="E3790" s="2"/>
      <c r="F3790" s="2" t="s">
        <v>422</v>
      </c>
      <c r="G3790" s="2" t="s">
        <v>5026</v>
      </c>
      <c r="H3790" s="2" t="s">
        <v>246</v>
      </c>
      <c r="I3790" s="139" t="s">
        <v>252</v>
      </c>
      <c r="J3790" s="139" t="s">
        <v>253</v>
      </c>
      <c r="K3790" s="139" t="s">
        <v>4571</v>
      </c>
      <c r="L3790" s="139" t="s">
        <v>298</v>
      </c>
      <c r="M3790" s="140" t="s">
        <v>8160</v>
      </c>
      <c r="N3790" s="141">
        <v>100.35</v>
      </c>
      <c r="O3790" s="142">
        <f t="shared" si="295"/>
        <v>205</v>
      </c>
      <c r="P3790" s="2">
        <v>205</v>
      </c>
      <c r="Q3790" s="2"/>
      <c r="R3790" s="143" t="e">
        <f t="shared" si="296"/>
        <v>#DIV/0!</v>
      </c>
      <c r="S3790" s="143">
        <f t="shared" si="297"/>
        <v>0</v>
      </c>
      <c r="T3790" s="144">
        <f>IF(P3790="nio",0,IF(P3790&gt;0,VLOOKUP(K3790,'3-Productie normen'!A:W,VLOOKUP(P3790,'3-Productie normen'!$B$37:$C$59,2,FALSE),FALSE)))/VLOOKUP(B3790,'2-Kosten per locatie'!$A$11:$C$31,3,FALSE)</f>
        <v>0</v>
      </c>
      <c r="U3790" s="144">
        <f t="shared" si="298"/>
        <v>0</v>
      </c>
      <c r="V3790" s="145" t="str">
        <f>VLOOKUP(K3790,'3-Productie normen'!A:AG,29,FALSE)</f>
        <v>V</v>
      </c>
      <c r="W3790" s="145"/>
      <c r="X3790" s="146"/>
      <c r="Y3790" s="147">
        <f t="shared" si="299"/>
        <v>20571.75</v>
      </c>
    </row>
    <row r="3791" spans="1:25" s="148" customFormat="1" ht="13.9" customHeight="1">
      <c r="A3791" s="137">
        <v>4645</v>
      </c>
      <c r="B3791" s="138" t="s">
        <v>4206</v>
      </c>
      <c r="C3791" s="138" t="s">
        <v>4568</v>
      </c>
      <c r="D3791" s="138"/>
      <c r="E3791" s="2"/>
      <c r="F3791" s="2" t="s">
        <v>422</v>
      </c>
      <c r="G3791" s="2" t="s">
        <v>5027</v>
      </c>
      <c r="H3791" s="2" t="s">
        <v>246</v>
      </c>
      <c r="I3791" s="139" t="s">
        <v>252</v>
      </c>
      <c r="J3791" s="139" t="s">
        <v>253</v>
      </c>
      <c r="K3791" s="139" t="s">
        <v>4571</v>
      </c>
      <c r="L3791" s="139" t="s">
        <v>298</v>
      </c>
      <c r="M3791" s="140" t="s">
        <v>8160</v>
      </c>
      <c r="N3791" s="141">
        <v>24.07</v>
      </c>
      <c r="O3791" s="142">
        <f t="shared" si="295"/>
        <v>205</v>
      </c>
      <c r="P3791" s="2">
        <v>205</v>
      </c>
      <c r="Q3791" s="2"/>
      <c r="R3791" s="143" t="e">
        <f t="shared" si="296"/>
        <v>#DIV/0!</v>
      </c>
      <c r="S3791" s="143">
        <f t="shared" si="297"/>
        <v>0</v>
      </c>
      <c r="T3791" s="144">
        <f>IF(P3791="nio",0,IF(P3791&gt;0,VLOOKUP(K3791,'3-Productie normen'!A:W,VLOOKUP(P3791,'3-Productie normen'!$B$37:$C$59,2,FALSE),FALSE)))/VLOOKUP(B3791,'2-Kosten per locatie'!$A$11:$C$31,3,FALSE)</f>
        <v>0</v>
      </c>
      <c r="U3791" s="144">
        <f t="shared" si="298"/>
        <v>0</v>
      </c>
      <c r="V3791" s="145" t="str">
        <f>VLOOKUP(K3791,'3-Productie normen'!A:AG,29,FALSE)</f>
        <v>V</v>
      </c>
      <c r="W3791" s="145"/>
      <c r="X3791" s="146"/>
      <c r="Y3791" s="147">
        <f t="shared" si="299"/>
        <v>4934.3500000000004</v>
      </c>
    </row>
    <row r="3792" spans="1:25" s="148" customFormat="1" ht="13.9" customHeight="1">
      <c r="A3792" s="137">
        <v>4646</v>
      </c>
      <c r="B3792" s="138" t="s">
        <v>4206</v>
      </c>
      <c r="C3792" s="138" t="s">
        <v>4568</v>
      </c>
      <c r="D3792" s="138"/>
      <c r="E3792" s="2"/>
      <c r="F3792" s="2" t="s">
        <v>422</v>
      </c>
      <c r="G3792" s="2" t="s">
        <v>5028</v>
      </c>
      <c r="H3792" s="2" t="s">
        <v>246</v>
      </c>
      <c r="I3792" s="139" t="s">
        <v>267</v>
      </c>
      <c r="J3792" s="139" t="s">
        <v>313</v>
      </c>
      <c r="K3792" s="139" t="s">
        <v>259</v>
      </c>
      <c r="L3792" s="139" t="s">
        <v>1500</v>
      </c>
      <c r="M3792" s="140"/>
      <c r="N3792" s="141">
        <v>3.85</v>
      </c>
      <c r="O3792" s="142">
        <f t="shared" si="295"/>
        <v>0</v>
      </c>
      <c r="P3792" s="2" t="s">
        <v>477</v>
      </c>
      <c r="Q3792" s="2"/>
      <c r="R3792" s="143">
        <f t="shared" si="296"/>
        <v>0</v>
      </c>
      <c r="S3792" s="143">
        <f t="shared" si="297"/>
        <v>0</v>
      </c>
      <c r="T3792" s="144">
        <f>IF(P3792="nio",0,IF(P3792&gt;0,VLOOKUP(K3792,'3-Productie normen'!A:W,VLOOKUP(P3792,'3-Productie normen'!$B$37:$C$59,2,FALSE),FALSE)))/VLOOKUP(B3792,'2-Kosten per locatie'!$A$11:$C$31,3,FALSE)</f>
        <v>0</v>
      </c>
      <c r="U3792" s="144">
        <f t="shared" si="298"/>
        <v>0</v>
      </c>
      <c r="V3792" s="145">
        <f>VLOOKUP(K3792,'3-Productie normen'!A:AG,29,FALSE)</f>
        <v>0</v>
      </c>
      <c r="W3792" s="145"/>
      <c r="X3792" s="146"/>
      <c r="Y3792" s="147">
        <f t="shared" si="299"/>
        <v>0</v>
      </c>
    </row>
    <row r="3793" spans="1:25" s="148" customFormat="1" ht="13.9" customHeight="1">
      <c r="A3793" s="137">
        <v>4647</v>
      </c>
      <c r="B3793" s="138" t="s">
        <v>4206</v>
      </c>
      <c r="C3793" s="138" t="s">
        <v>4568</v>
      </c>
      <c r="D3793" s="138"/>
      <c r="E3793" s="2"/>
      <c r="F3793" s="2" t="s">
        <v>422</v>
      </c>
      <c r="G3793" s="2" t="s">
        <v>5029</v>
      </c>
      <c r="H3793" s="2" t="s">
        <v>246</v>
      </c>
      <c r="I3793" s="139" t="s">
        <v>257</v>
      </c>
      <c r="J3793" s="139" t="s">
        <v>495</v>
      </c>
      <c r="K3793" s="139" t="s">
        <v>259</v>
      </c>
      <c r="L3793" s="139" t="s">
        <v>249</v>
      </c>
      <c r="M3793" s="140"/>
      <c r="N3793" s="141">
        <v>0.6</v>
      </c>
      <c r="O3793" s="142">
        <f t="shared" si="295"/>
        <v>0</v>
      </c>
      <c r="P3793" s="2" t="s">
        <v>477</v>
      </c>
      <c r="Q3793" s="2"/>
      <c r="R3793" s="143">
        <f t="shared" si="296"/>
        <v>0</v>
      </c>
      <c r="S3793" s="143">
        <f t="shared" si="297"/>
        <v>0</v>
      </c>
      <c r="T3793" s="144">
        <f>IF(P3793="nio",0,IF(P3793&gt;0,VLOOKUP(K3793,'3-Productie normen'!A:W,VLOOKUP(P3793,'3-Productie normen'!$B$37:$C$59,2,FALSE),FALSE)))/VLOOKUP(B3793,'2-Kosten per locatie'!$A$11:$C$31,3,FALSE)</f>
        <v>0</v>
      </c>
      <c r="U3793" s="144">
        <f t="shared" si="298"/>
        <v>0</v>
      </c>
      <c r="V3793" s="145">
        <f>VLOOKUP(K3793,'3-Productie normen'!A:AG,29,FALSE)</f>
        <v>0</v>
      </c>
      <c r="W3793" s="145"/>
      <c r="X3793" s="146"/>
      <c r="Y3793" s="147">
        <f t="shared" si="299"/>
        <v>0</v>
      </c>
    </row>
    <row r="3794" spans="1:25" s="148" customFormat="1" ht="13.9" customHeight="1">
      <c r="A3794" s="137">
        <v>4648</v>
      </c>
      <c r="B3794" s="138" t="s">
        <v>4206</v>
      </c>
      <c r="C3794" s="138" t="s">
        <v>4568</v>
      </c>
      <c r="D3794" s="138"/>
      <c r="E3794" s="2"/>
      <c r="F3794" s="2" t="s">
        <v>422</v>
      </c>
      <c r="G3794" s="2" t="s">
        <v>5030</v>
      </c>
      <c r="H3794" s="2" t="s">
        <v>246</v>
      </c>
      <c r="I3794" s="139" t="s">
        <v>272</v>
      </c>
      <c r="J3794" s="139" t="s">
        <v>303</v>
      </c>
      <c r="K3794" s="139" t="s">
        <v>50</v>
      </c>
      <c r="L3794" s="139" t="s">
        <v>298</v>
      </c>
      <c r="M3794" s="140" t="s">
        <v>8160</v>
      </c>
      <c r="N3794" s="141">
        <v>27.4</v>
      </c>
      <c r="O3794" s="142">
        <f t="shared" si="295"/>
        <v>205</v>
      </c>
      <c r="P3794" s="2">
        <v>205</v>
      </c>
      <c r="Q3794" s="2"/>
      <c r="R3794" s="143" t="e">
        <f t="shared" si="296"/>
        <v>#DIV/0!</v>
      </c>
      <c r="S3794" s="143">
        <f t="shared" si="297"/>
        <v>0</v>
      </c>
      <c r="T3794" s="144">
        <f>IF(P3794="nio",0,IF(P3794&gt;0,VLOOKUP(K3794,'3-Productie normen'!A:W,VLOOKUP(P3794,'3-Productie normen'!$B$37:$C$59,2,FALSE),FALSE)))/VLOOKUP(B3794,'2-Kosten per locatie'!$A$11:$C$31,3,FALSE)</f>
        <v>0</v>
      </c>
      <c r="U3794" s="144">
        <f t="shared" si="298"/>
        <v>0</v>
      </c>
      <c r="V3794" s="145" t="str">
        <f>VLOOKUP(K3794,'3-Productie normen'!A:AG,29,FALSE)</f>
        <v>V</v>
      </c>
      <c r="W3794" s="145"/>
      <c r="X3794" s="146"/>
      <c r="Y3794" s="147">
        <f t="shared" si="299"/>
        <v>5617</v>
      </c>
    </row>
    <row r="3795" spans="1:25" s="148" customFormat="1" ht="13.9" customHeight="1">
      <c r="A3795" s="137">
        <v>4649</v>
      </c>
      <c r="B3795" s="138" t="s">
        <v>4206</v>
      </c>
      <c r="C3795" s="138" t="s">
        <v>4568</v>
      </c>
      <c r="D3795" s="138"/>
      <c r="E3795" s="2"/>
      <c r="F3795" s="2" t="s">
        <v>422</v>
      </c>
      <c r="G3795" s="2" t="s">
        <v>5031</v>
      </c>
      <c r="H3795" s="2" t="s">
        <v>246</v>
      </c>
      <c r="I3795" s="139" t="s">
        <v>257</v>
      </c>
      <c r="J3795" s="139" t="s">
        <v>318</v>
      </c>
      <c r="K3795" s="139" t="s">
        <v>259</v>
      </c>
      <c r="L3795" s="139" t="s">
        <v>246</v>
      </c>
      <c r="M3795" s="140"/>
      <c r="N3795" s="141">
        <v>5.44</v>
      </c>
      <c r="O3795" s="142">
        <f t="shared" si="295"/>
        <v>0</v>
      </c>
      <c r="P3795" s="2" t="s">
        <v>477</v>
      </c>
      <c r="Q3795" s="2"/>
      <c r="R3795" s="143">
        <f t="shared" si="296"/>
        <v>0</v>
      </c>
      <c r="S3795" s="143">
        <f t="shared" si="297"/>
        <v>0</v>
      </c>
      <c r="T3795" s="144">
        <f>IF(P3795="nio",0,IF(P3795&gt;0,VLOOKUP(K3795,'3-Productie normen'!A:W,VLOOKUP(P3795,'3-Productie normen'!$B$37:$C$59,2,FALSE),FALSE)))/VLOOKUP(B3795,'2-Kosten per locatie'!$A$11:$C$31,3,FALSE)</f>
        <v>0</v>
      </c>
      <c r="U3795" s="144">
        <f t="shared" si="298"/>
        <v>0</v>
      </c>
      <c r="V3795" s="145">
        <f>VLOOKUP(K3795,'3-Productie normen'!A:AG,29,FALSE)</f>
        <v>0</v>
      </c>
      <c r="W3795" s="145"/>
      <c r="X3795" s="146"/>
      <c r="Y3795" s="147">
        <f t="shared" si="299"/>
        <v>0</v>
      </c>
    </row>
    <row r="3796" spans="1:25" s="148" customFormat="1" ht="13.9" customHeight="1">
      <c r="A3796" s="137">
        <v>4650</v>
      </c>
      <c r="B3796" s="138" t="s">
        <v>4206</v>
      </c>
      <c r="C3796" s="138" t="s">
        <v>4568</v>
      </c>
      <c r="D3796" s="138"/>
      <c r="E3796" s="2"/>
      <c r="F3796" s="2" t="s">
        <v>422</v>
      </c>
      <c r="G3796" s="2" t="s">
        <v>5032</v>
      </c>
      <c r="H3796" s="2" t="s">
        <v>246</v>
      </c>
      <c r="I3796" s="139" t="s">
        <v>257</v>
      </c>
      <c r="J3796" s="139" t="s">
        <v>318</v>
      </c>
      <c r="K3796" s="139" t="s">
        <v>259</v>
      </c>
      <c r="L3796" s="139" t="s">
        <v>246</v>
      </c>
      <c r="M3796" s="140"/>
      <c r="N3796" s="141">
        <v>1.91</v>
      </c>
      <c r="O3796" s="142">
        <f t="shared" si="295"/>
        <v>0</v>
      </c>
      <c r="P3796" s="2" t="s">
        <v>477</v>
      </c>
      <c r="Q3796" s="2"/>
      <c r="R3796" s="143">
        <f t="shared" si="296"/>
        <v>0</v>
      </c>
      <c r="S3796" s="143">
        <f t="shared" si="297"/>
        <v>0</v>
      </c>
      <c r="T3796" s="144">
        <f>IF(P3796="nio",0,IF(P3796&gt;0,VLOOKUP(K3796,'3-Productie normen'!A:W,VLOOKUP(P3796,'3-Productie normen'!$B$37:$C$59,2,FALSE),FALSE)))/VLOOKUP(B3796,'2-Kosten per locatie'!$A$11:$C$31,3,FALSE)</f>
        <v>0</v>
      </c>
      <c r="U3796" s="144">
        <f t="shared" si="298"/>
        <v>0</v>
      </c>
      <c r="V3796" s="145">
        <f>VLOOKUP(K3796,'3-Productie normen'!A:AG,29,FALSE)</f>
        <v>0</v>
      </c>
      <c r="W3796" s="145"/>
      <c r="X3796" s="146"/>
      <c r="Y3796" s="147">
        <f t="shared" si="299"/>
        <v>0</v>
      </c>
    </row>
    <row r="3797" spans="1:25" s="148" customFormat="1" ht="13.9" customHeight="1">
      <c r="A3797" s="137">
        <v>4651</v>
      </c>
      <c r="B3797" s="138" t="s">
        <v>4206</v>
      </c>
      <c r="C3797" s="138" t="s">
        <v>4568</v>
      </c>
      <c r="D3797" s="138"/>
      <c r="E3797" s="2"/>
      <c r="F3797" s="2" t="s">
        <v>422</v>
      </c>
      <c r="G3797" s="2" t="s">
        <v>5033</v>
      </c>
      <c r="H3797" s="2" t="s">
        <v>246</v>
      </c>
      <c r="I3797" s="139" t="s">
        <v>257</v>
      </c>
      <c r="J3797" s="139" t="s">
        <v>318</v>
      </c>
      <c r="K3797" s="139" t="s">
        <v>259</v>
      </c>
      <c r="L3797" s="139" t="s">
        <v>246</v>
      </c>
      <c r="M3797" s="140"/>
      <c r="N3797" s="141">
        <v>5.61</v>
      </c>
      <c r="O3797" s="142">
        <f t="shared" si="295"/>
        <v>0</v>
      </c>
      <c r="P3797" s="2" t="s">
        <v>477</v>
      </c>
      <c r="Q3797" s="2"/>
      <c r="R3797" s="143">
        <f t="shared" si="296"/>
        <v>0</v>
      </c>
      <c r="S3797" s="143">
        <f t="shared" si="297"/>
        <v>0</v>
      </c>
      <c r="T3797" s="144">
        <f>IF(P3797="nio",0,IF(P3797&gt;0,VLOOKUP(K3797,'3-Productie normen'!A:W,VLOOKUP(P3797,'3-Productie normen'!$B$37:$C$59,2,FALSE),FALSE)))/VLOOKUP(B3797,'2-Kosten per locatie'!$A$11:$C$31,3,FALSE)</f>
        <v>0</v>
      </c>
      <c r="U3797" s="144">
        <f t="shared" si="298"/>
        <v>0</v>
      </c>
      <c r="V3797" s="145">
        <f>VLOOKUP(K3797,'3-Productie normen'!A:AG,29,FALSE)</f>
        <v>0</v>
      </c>
      <c r="W3797" s="145"/>
      <c r="X3797" s="146"/>
      <c r="Y3797" s="147">
        <f t="shared" si="299"/>
        <v>0</v>
      </c>
    </row>
    <row r="3798" spans="1:25" s="148" customFormat="1" ht="13.9" customHeight="1">
      <c r="A3798" s="137">
        <v>4652</v>
      </c>
      <c r="B3798" s="138" t="s">
        <v>4206</v>
      </c>
      <c r="C3798" s="138" t="s">
        <v>4568</v>
      </c>
      <c r="D3798" s="138"/>
      <c r="E3798" s="2"/>
      <c r="F3798" s="2" t="s">
        <v>422</v>
      </c>
      <c r="G3798" s="2" t="s">
        <v>5034</v>
      </c>
      <c r="H3798" s="2" t="s">
        <v>246</v>
      </c>
      <c r="I3798" s="139" t="s">
        <v>46</v>
      </c>
      <c r="J3798" s="139" t="s">
        <v>320</v>
      </c>
      <c r="K3798" s="139" t="s">
        <v>321</v>
      </c>
      <c r="L3798" s="139" t="s">
        <v>314</v>
      </c>
      <c r="M3798" s="140"/>
      <c r="N3798" s="141">
        <v>4.29</v>
      </c>
      <c r="O3798" s="142">
        <f t="shared" si="295"/>
        <v>410</v>
      </c>
      <c r="P3798" s="2">
        <v>205</v>
      </c>
      <c r="Q3798" s="2">
        <v>205</v>
      </c>
      <c r="R3798" s="143" t="e">
        <f t="shared" si="296"/>
        <v>#DIV/0!</v>
      </c>
      <c r="S3798" s="143" t="e">
        <f t="shared" si="297"/>
        <v>#DIV/0!</v>
      </c>
      <c r="T3798" s="144">
        <f>IF(P3798="nio",0,IF(P3798&gt;0,VLOOKUP(K3798,'3-Productie normen'!A:W,VLOOKUP(P3798,'3-Productie normen'!$B$37:$C$59,2,FALSE),FALSE)))/VLOOKUP(B3798,'2-Kosten per locatie'!$A$11:$C$31,3,FALSE)</f>
        <v>0</v>
      </c>
      <c r="U3798" s="144">
        <f t="shared" si="298"/>
        <v>0</v>
      </c>
      <c r="V3798" s="145" t="str">
        <f>VLOOKUP(K3798,'3-Productie normen'!A:AG,29,FALSE)</f>
        <v>S</v>
      </c>
      <c r="W3798" s="145"/>
      <c r="X3798" s="146"/>
      <c r="Y3798" s="147">
        <f t="shared" si="299"/>
        <v>1758.9</v>
      </c>
    </row>
    <row r="3799" spans="1:25" s="148" customFormat="1" ht="13.9" customHeight="1">
      <c r="A3799" s="137">
        <v>4653</v>
      </c>
      <c r="B3799" s="138" t="s">
        <v>4206</v>
      </c>
      <c r="C3799" s="138" t="s">
        <v>4568</v>
      </c>
      <c r="D3799" s="138"/>
      <c r="E3799" s="2"/>
      <c r="F3799" s="2" t="s">
        <v>422</v>
      </c>
      <c r="G3799" s="2" t="s">
        <v>5035</v>
      </c>
      <c r="H3799" s="2" t="s">
        <v>246</v>
      </c>
      <c r="I3799" s="139" t="s">
        <v>46</v>
      </c>
      <c r="J3799" s="139" t="s">
        <v>323</v>
      </c>
      <c r="K3799" s="139" t="s">
        <v>321</v>
      </c>
      <c r="L3799" s="139" t="s">
        <v>314</v>
      </c>
      <c r="M3799" s="140"/>
      <c r="N3799" s="141">
        <v>1.28</v>
      </c>
      <c r="O3799" s="142">
        <f t="shared" si="295"/>
        <v>410</v>
      </c>
      <c r="P3799" s="2">
        <v>205</v>
      </c>
      <c r="Q3799" s="2">
        <v>205</v>
      </c>
      <c r="R3799" s="143" t="e">
        <f t="shared" si="296"/>
        <v>#DIV/0!</v>
      </c>
      <c r="S3799" s="143" t="e">
        <f t="shared" si="297"/>
        <v>#DIV/0!</v>
      </c>
      <c r="T3799" s="144">
        <f>IF(P3799="nio",0,IF(P3799&gt;0,VLOOKUP(K3799,'3-Productie normen'!A:W,VLOOKUP(P3799,'3-Productie normen'!$B$37:$C$59,2,FALSE),FALSE)))/VLOOKUP(B3799,'2-Kosten per locatie'!$A$11:$C$31,3,FALSE)</f>
        <v>0</v>
      </c>
      <c r="U3799" s="144">
        <f t="shared" si="298"/>
        <v>0</v>
      </c>
      <c r="V3799" s="145" t="str">
        <f>VLOOKUP(K3799,'3-Productie normen'!A:AG,29,FALSE)</f>
        <v>S</v>
      </c>
      <c r="W3799" s="145"/>
      <c r="X3799" s="146"/>
      <c r="Y3799" s="147">
        <f t="shared" si="299"/>
        <v>524.79999999999995</v>
      </c>
    </row>
    <row r="3800" spans="1:25" s="148" customFormat="1" ht="13.9" customHeight="1">
      <c r="A3800" s="137">
        <v>4654</v>
      </c>
      <c r="B3800" s="138" t="s">
        <v>4206</v>
      </c>
      <c r="C3800" s="138" t="s">
        <v>4568</v>
      </c>
      <c r="D3800" s="138"/>
      <c r="E3800" s="2"/>
      <c r="F3800" s="2" t="s">
        <v>422</v>
      </c>
      <c r="G3800" s="2" t="s">
        <v>5036</v>
      </c>
      <c r="H3800" s="2" t="s">
        <v>246</v>
      </c>
      <c r="I3800" s="139" t="s">
        <v>46</v>
      </c>
      <c r="J3800" s="139" t="s">
        <v>323</v>
      </c>
      <c r="K3800" s="139" t="s">
        <v>321</v>
      </c>
      <c r="L3800" s="139" t="s">
        <v>314</v>
      </c>
      <c r="M3800" s="140"/>
      <c r="N3800" s="141">
        <v>1.28</v>
      </c>
      <c r="O3800" s="142">
        <f t="shared" si="295"/>
        <v>410</v>
      </c>
      <c r="P3800" s="2">
        <v>205</v>
      </c>
      <c r="Q3800" s="2">
        <v>205</v>
      </c>
      <c r="R3800" s="143" t="e">
        <f t="shared" si="296"/>
        <v>#DIV/0!</v>
      </c>
      <c r="S3800" s="143" t="e">
        <f t="shared" si="297"/>
        <v>#DIV/0!</v>
      </c>
      <c r="T3800" s="144">
        <f>IF(P3800="nio",0,IF(P3800&gt;0,VLOOKUP(K3800,'3-Productie normen'!A:W,VLOOKUP(P3800,'3-Productie normen'!$B$37:$C$59,2,FALSE),FALSE)))/VLOOKUP(B3800,'2-Kosten per locatie'!$A$11:$C$31,3,FALSE)</f>
        <v>0</v>
      </c>
      <c r="U3800" s="144">
        <f t="shared" si="298"/>
        <v>0</v>
      </c>
      <c r="V3800" s="145" t="str">
        <f>VLOOKUP(K3800,'3-Productie normen'!A:AG,29,FALSE)</f>
        <v>S</v>
      </c>
      <c r="W3800" s="145"/>
      <c r="X3800" s="146"/>
      <c r="Y3800" s="147">
        <f t="shared" si="299"/>
        <v>524.79999999999995</v>
      </c>
    </row>
    <row r="3801" spans="1:25" s="148" customFormat="1" ht="13.9" customHeight="1">
      <c r="A3801" s="137">
        <v>4655</v>
      </c>
      <c r="B3801" s="138" t="s">
        <v>4206</v>
      </c>
      <c r="C3801" s="138" t="s">
        <v>4568</v>
      </c>
      <c r="D3801" s="138"/>
      <c r="E3801" s="2"/>
      <c r="F3801" s="2" t="s">
        <v>422</v>
      </c>
      <c r="G3801" s="2" t="s">
        <v>5037</v>
      </c>
      <c r="H3801" s="2" t="s">
        <v>246</v>
      </c>
      <c r="I3801" s="139" t="s">
        <v>46</v>
      </c>
      <c r="J3801" s="139" t="s">
        <v>320</v>
      </c>
      <c r="K3801" s="139" t="s">
        <v>321</v>
      </c>
      <c r="L3801" s="139" t="s">
        <v>314</v>
      </c>
      <c r="M3801" s="140"/>
      <c r="N3801" s="141">
        <v>5.53</v>
      </c>
      <c r="O3801" s="142">
        <f t="shared" si="295"/>
        <v>410</v>
      </c>
      <c r="P3801" s="2">
        <v>205</v>
      </c>
      <c r="Q3801" s="2">
        <v>205</v>
      </c>
      <c r="R3801" s="143" t="e">
        <f t="shared" si="296"/>
        <v>#DIV/0!</v>
      </c>
      <c r="S3801" s="143" t="e">
        <f t="shared" si="297"/>
        <v>#DIV/0!</v>
      </c>
      <c r="T3801" s="144">
        <f>IF(P3801="nio",0,IF(P3801&gt;0,VLOOKUP(K3801,'3-Productie normen'!A:W,VLOOKUP(P3801,'3-Productie normen'!$B$37:$C$59,2,FALSE),FALSE)))/VLOOKUP(B3801,'2-Kosten per locatie'!$A$11:$C$31,3,FALSE)</f>
        <v>0</v>
      </c>
      <c r="U3801" s="144">
        <f t="shared" si="298"/>
        <v>0</v>
      </c>
      <c r="V3801" s="145" t="str">
        <f>VLOOKUP(K3801,'3-Productie normen'!A:AG,29,FALSE)</f>
        <v>S</v>
      </c>
      <c r="W3801" s="145"/>
      <c r="X3801" s="146"/>
      <c r="Y3801" s="147">
        <f t="shared" si="299"/>
        <v>2267.3000000000002</v>
      </c>
    </row>
    <row r="3802" spans="1:25" s="148" customFormat="1" ht="13.9" customHeight="1">
      <c r="A3802" s="137">
        <v>4656</v>
      </c>
      <c r="B3802" s="138" t="s">
        <v>4206</v>
      </c>
      <c r="C3802" s="138" t="s">
        <v>4568</v>
      </c>
      <c r="D3802" s="138"/>
      <c r="E3802" s="2"/>
      <c r="F3802" s="2" t="s">
        <v>422</v>
      </c>
      <c r="G3802" s="2" t="s">
        <v>5038</v>
      </c>
      <c r="H3802" s="2" t="s">
        <v>246</v>
      </c>
      <c r="I3802" s="139" t="s">
        <v>46</v>
      </c>
      <c r="J3802" s="139" t="s">
        <v>323</v>
      </c>
      <c r="K3802" s="139" t="s">
        <v>321</v>
      </c>
      <c r="L3802" s="139" t="s">
        <v>314</v>
      </c>
      <c r="M3802" s="140"/>
      <c r="N3802" s="141">
        <v>1.28</v>
      </c>
      <c r="O3802" s="142">
        <f t="shared" si="295"/>
        <v>410</v>
      </c>
      <c r="P3802" s="2">
        <v>205</v>
      </c>
      <c r="Q3802" s="2">
        <v>205</v>
      </c>
      <c r="R3802" s="143" t="e">
        <f t="shared" si="296"/>
        <v>#DIV/0!</v>
      </c>
      <c r="S3802" s="143" t="e">
        <f t="shared" si="297"/>
        <v>#DIV/0!</v>
      </c>
      <c r="T3802" s="144">
        <f>IF(P3802="nio",0,IF(P3802&gt;0,VLOOKUP(K3802,'3-Productie normen'!A:W,VLOOKUP(P3802,'3-Productie normen'!$B$37:$C$59,2,FALSE),FALSE)))/VLOOKUP(B3802,'2-Kosten per locatie'!$A$11:$C$31,3,FALSE)</f>
        <v>0</v>
      </c>
      <c r="U3802" s="144">
        <f t="shared" si="298"/>
        <v>0</v>
      </c>
      <c r="V3802" s="145" t="str">
        <f>VLOOKUP(K3802,'3-Productie normen'!A:AG,29,FALSE)</f>
        <v>S</v>
      </c>
      <c r="W3802" s="145"/>
      <c r="X3802" s="146"/>
      <c r="Y3802" s="147">
        <f t="shared" si="299"/>
        <v>524.79999999999995</v>
      </c>
    </row>
    <row r="3803" spans="1:25" s="148" customFormat="1" ht="13.9" customHeight="1">
      <c r="A3803" s="137">
        <v>4657</v>
      </c>
      <c r="B3803" s="138" t="s">
        <v>4206</v>
      </c>
      <c r="C3803" s="138" t="s">
        <v>4568</v>
      </c>
      <c r="D3803" s="138"/>
      <c r="E3803" s="2"/>
      <c r="F3803" s="2" t="s">
        <v>422</v>
      </c>
      <c r="G3803" s="2" t="s">
        <v>5039</v>
      </c>
      <c r="H3803" s="2" t="s">
        <v>246</v>
      </c>
      <c r="I3803" s="139" t="s">
        <v>46</v>
      </c>
      <c r="J3803" s="139" t="s">
        <v>320</v>
      </c>
      <c r="K3803" s="139" t="s">
        <v>321</v>
      </c>
      <c r="L3803" s="139" t="s">
        <v>314</v>
      </c>
      <c r="M3803" s="140"/>
      <c r="N3803" s="141">
        <v>2.54</v>
      </c>
      <c r="O3803" s="142">
        <f t="shared" si="295"/>
        <v>410</v>
      </c>
      <c r="P3803" s="2">
        <v>205</v>
      </c>
      <c r="Q3803" s="2">
        <v>205</v>
      </c>
      <c r="R3803" s="143" t="e">
        <f t="shared" si="296"/>
        <v>#DIV/0!</v>
      </c>
      <c r="S3803" s="143" t="e">
        <f t="shared" si="297"/>
        <v>#DIV/0!</v>
      </c>
      <c r="T3803" s="144">
        <f>IF(P3803="nio",0,IF(P3803&gt;0,VLOOKUP(K3803,'3-Productie normen'!A:W,VLOOKUP(P3803,'3-Productie normen'!$B$37:$C$59,2,FALSE),FALSE)))/VLOOKUP(B3803,'2-Kosten per locatie'!$A$11:$C$31,3,FALSE)</f>
        <v>0</v>
      </c>
      <c r="U3803" s="144">
        <f t="shared" si="298"/>
        <v>0</v>
      </c>
      <c r="V3803" s="145" t="str">
        <f>VLOOKUP(K3803,'3-Productie normen'!A:AG,29,FALSE)</f>
        <v>S</v>
      </c>
      <c r="W3803" s="145"/>
      <c r="X3803" s="146"/>
      <c r="Y3803" s="147">
        <f t="shared" si="299"/>
        <v>1041.4000000000001</v>
      </c>
    </row>
    <row r="3804" spans="1:25" s="148" customFormat="1" ht="13.9" customHeight="1">
      <c r="A3804" s="137">
        <v>4658</v>
      </c>
      <c r="B3804" s="138" t="s">
        <v>4206</v>
      </c>
      <c r="C3804" s="138" t="s">
        <v>4568</v>
      </c>
      <c r="D3804" s="138"/>
      <c r="E3804" s="2"/>
      <c r="F3804" s="2" t="s">
        <v>422</v>
      </c>
      <c r="G3804" s="2" t="s">
        <v>5040</v>
      </c>
      <c r="H3804" s="2" t="s">
        <v>246</v>
      </c>
      <c r="I3804" s="139" t="s">
        <v>46</v>
      </c>
      <c r="J3804" s="139" t="s">
        <v>323</v>
      </c>
      <c r="K3804" s="139" t="s">
        <v>321</v>
      </c>
      <c r="L3804" s="139" t="s">
        <v>314</v>
      </c>
      <c r="M3804" s="140"/>
      <c r="N3804" s="141">
        <v>1.31</v>
      </c>
      <c r="O3804" s="142">
        <f t="shared" si="295"/>
        <v>410</v>
      </c>
      <c r="P3804" s="2">
        <v>205</v>
      </c>
      <c r="Q3804" s="2">
        <v>205</v>
      </c>
      <c r="R3804" s="143" t="e">
        <f t="shared" si="296"/>
        <v>#DIV/0!</v>
      </c>
      <c r="S3804" s="143" t="e">
        <f t="shared" si="297"/>
        <v>#DIV/0!</v>
      </c>
      <c r="T3804" s="144">
        <f>IF(P3804="nio",0,IF(P3804&gt;0,VLOOKUP(K3804,'3-Productie normen'!A:W,VLOOKUP(P3804,'3-Productie normen'!$B$37:$C$59,2,FALSE),FALSE)))/VLOOKUP(B3804,'2-Kosten per locatie'!$A$11:$C$31,3,FALSE)</f>
        <v>0</v>
      </c>
      <c r="U3804" s="144">
        <f t="shared" si="298"/>
        <v>0</v>
      </c>
      <c r="V3804" s="145" t="str">
        <f>VLOOKUP(K3804,'3-Productie normen'!A:AG,29,FALSE)</f>
        <v>S</v>
      </c>
      <c r="W3804" s="145"/>
      <c r="X3804" s="146"/>
      <c r="Y3804" s="147">
        <f t="shared" si="299"/>
        <v>537.1</v>
      </c>
    </row>
    <row r="3805" spans="1:25" s="148" customFormat="1" ht="13.9" customHeight="1">
      <c r="A3805" s="137">
        <v>4659</v>
      </c>
      <c r="B3805" s="138" t="s">
        <v>4206</v>
      </c>
      <c r="C3805" s="138" t="s">
        <v>4568</v>
      </c>
      <c r="D3805" s="138"/>
      <c r="E3805" s="2"/>
      <c r="F3805" s="2" t="s">
        <v>422</v>
      </c>
      <c r="G3805" s="2" t="s">
        <v>5041</v>
      </c>
      <c r="H3805" s="2" t="s">
        <v>246</v>
      </c>
      <c r="I3805" s="139" t="s">
        <v>46</v>
      </c>
      <c r="J3805" s="139" t="s">
        <v>320</v>
      </c>
      <c r="K3805" s="139" t="s">
        <v>321</v>
      </c>
      <c r="L3805" s="139" t="s">
        <v>314</v>
      </c>
      <c r="M3805" s="140"/>
      <c r="N3805" s="141">
        <v>2.54</v>
      </c>
      <c r="O3805" s="142">
        <f t="shared" si="295"/>
        <v>410</v>
      </c>
      <c r="P3805" s="2">
        <v>205</v>
      </c>
      <c r="Q3805" s="2">
        <v>205</v>
      </c>
      <c r="R3805" s="143" t="e">
        <f t="shared" si="296"/>
        <v>#DIV/0!</v>
      </c>
      <c r="S3805" s="143" t="e">
        <f t="shared" si="297"/>
        <v>#DIV/0!</v>
      </c>
      <c r="T3805" s="144">
        <f>IF(P3805="nio",0,IF(P3805&gt;0,VLOOKUP(K3805,'3-Productie normen'!A:W,VLOOKUP(P3805,'3-Productie normen'!$B$37:$C$59,2,FALSE),FALSE)))/VLOOKUP(B3805,'2-Kosten per locatie'!$A$11:$C$31,3,FALSE)</f>
        <v>0</v>
      </c>
      <c r="U3805" s="144">
        <f t="shared" si="298"/>
        <v>0</v>
      </c>
      <c r="V3805" s="145" t="str">
        <f>VLOOKUP(K3805,'3-Productie normen'!A:AG,29,FALSE)</f>
        <v>S</v>
      </c>
      <c r="W3805" s="145"/>
      <c r="X3805" s="146"/>
      <c r="Y3805" s="147">
        <f t="shared" si="299"/>
        <v>1041.4000000000001</v>
      </c>
    </row>
    <row r="3806" spans="1:25" s="148" customFormat="1" ht="13.9" customHeight="1">
      <c r="A3806" s="137">
        <v>4660</v>
      </c>
      <c r="B3806" s="138" t="s">
        <v>4206</v>
      </c>
      <c r="C3806" s="138" t="s">
        <v>4568</v>
      </c>
      <c r="D3806" s="138"/>
      <c r="E3806" s="2"/>
      <c r="F3806" s="2" t="s">
        <v>422</v>
      </c>
      <c r="G3806" s="2" t="s">
        <v>5042</v>
      </c>
      <c r="H3806" s="2" t="s">
        <v>246</v>
      </c>
      <c r="I3806" s="139" t="s">
        <v>46</v>
      </c>
      <c r="J3806" s="139" t="s">
        <v>323</v>
      </c>
      <c r="K3806" s="139" t="s">
        <v>321</v>
      </c>
      <c r="L3806" s="139" t="s">
        <v>314</v>
      </c>
      <c r="M3806" s="140"/>
      <c r="N3806" s="141">
        <v>1.3</v>
      </c>
      <c r="O3806" s="142">
        <f t="shared" si="295"/>
        <v>410</v>
      </c>
      <c r="P3806" s="2">
        <v>205</v>
      </c>
      <c r="Q3806" s="2">
        <v>205</v>
      </c>
      <c r="R3806" s="143" t="e">
        <f t="shared" si="296"/>
        <v>#DIV/0!</v>
      </c>
      <c r="S3806" s="143" t="e">
        <f t="shared" si="297"/>
        <v>#DIV/0!</v>
      </c>
      <c r="T3806" s="144">
        <f>IF(P3806="nio",0,IF(P3806&gt;0,VLOOKUP(K3806,'3-Productie normen'!A:W,VLOOKUP(P3806,'3-Productie normen'!$B$37:$C$59,2,FALSE),FALSE)))/VLOOKUP(B3806,'2-Kosten per locatie'!$A$11:$C$31,3,FALSE)</f>
        <v>0</v>
      </c>
      <c r="U3806" s="144">
        <f t="shared" si="298"/>
        <v>0</v>
      </c>
      <c r="V3806" s="145" t="str">
        <f>VLOOKUP(K3806,'3-Productie normen'!A:AG,29,FALSE)</f>
        <v>S</v>
      </c>
      <c r="W3806" s="145"/>
      <c r="X3806" s="146"/>
      <c r="Y3806" s="147">
        <f t="shared" si="299"/>
        <v>533</v>
      </c>
    </row>
    <row r="3807" spans="1:25" s="148" customFormat="1" ht="13.9" customHeight="1">
      <c r="A3807" s="137">
        <v>4661</v>
      </c>
      <c r="B3807" s="138" t="s">
        <v>4206</v>
      </c>
      <c r="C3807" s="138" t="s">
        <v>4568</v>
      </c>
      <c r="D3807" s="138"/>
      <c r="E3807" s="2"/>
      <c r="F3807" s="2" t="s">
        <v>422</v>
      </c>
      <c r="G3807" s="2" t="s">
        <v>5043</v>
      </c>
      <c r="H3807" s="2" t="s">
        <v>246</v>
      </c>
      <c r="I3807" s="139" t="s">
        <v>46</v>
      </c>
      <c r="J3807" s="139" t="s">
        <v>320</v>
      </c>
      <c r="K3807" s="139" t="s">
        <v>321</v>
      </c>
      <c r="L3807" s="139" t="s">
        <v>314</v>
      </c>
      <c r="M3807" s="140"/>
      <c r="N3807" s="141">
        <v>5.58</v>
      </c>
      <c r="O3807" s="142">
        <f t="shared" si="295"/>
        <v>410</v>
      </c>
      <c r="P3807" s="2">
        <v>205</v>
      </c>
      <c r="Q3807" s="2">
        <v>205</v>
      </c>
      <c r="R3807" s="143" t="e">
        <f t="shared" si="296"/>
        <v>#DIV/0!</v>
      </c>
      <c r="S3807" s="143" t="e">
        <f t="shared" si="297"/>
        <v>#DIV/0!</v>
      </c>
      <c r="T3807" s="144">
        <f>IF(P3807="nio",0,IF(P3807&gt;0,VLOOKUP(K3807,'3-Productie normen'!A:W,VLOOKUP(P3807,'3-Productie normen'!$B$37:$C$59,2,FALSE),FALSE)))/VLOOKUP(B3807,'2-Kosten per locatie'!$A$11:$C$31,3,FALSE)</f>
        <v>0</v>
      </c>
      <c r="U3807" s="144">
        <f t="shared" si="298"/>
        <v>0</v>
      </c>
      <c r="V3807" s="145" t="str">
        <f>VLOOKUP(K3807,'3-Productie normen'!A:AG,29,FALSE)</f>
        <v>S</v>
      </c>
      <c r="W3807" s="145"/>
      <c r="X3807" s="146"/>
      <c r="Y3807" s="147">
        <f t="shared" si="299"/>
        <v>2287.8000000000002</v>
      </c>
    </row>
    <row r="3808" spans="1:25" s="148" customFormat="1" ht="13.9" customHeight="1">
      <c r="A3808" s="137">
        <v>4662</v>
      </c>
      <c r="B3808" s="138" t="s">
        <v>4206</v>
      </c>
      <c r="C3808" s="138" t="s">
        <v>4568</v>
      </c>
      <c r="D3808" s="138"/>
      <c r="E3808" s="2"/>
      <c r="F3808" s="2" t="s">
        <v>422</v>
      </c>
      <c r="G3808" s="2" t="s">
        <v>5044</v>
      </c>
      <c r="H3808" s="2" t="s">
        <v>246</v>
      </c>
      <c r="I3808" s="139" t="s">
        <v>46</v>
      </c>
      <c r="J3808" s="139" t="s">
        <v>323</v>
      </c>
      <c r="K3808" s="139" t="s">
        <v>321</v>
      </c>
      <c r="L3808" s="139" t="s">
        <v>314</v>
      </c>
      <c r="M3808" s="140"/>
      <c r="N3808" s="141">
        <v>1.28</v>
      </c>
      <c r="O3808" s="142">
        <f t="shared" si="295"/>
        <v>410</v>
      </c>
      <c r="P3808" s="2">
        <v>205</v>
      </c>
      <c r="Q3808" s="2">
        <v>205</v>
      </c>
      <c r="R3808" s="143" t="e">
        <f t="shared" si="296"/>
        <v>#DIV/0!</v>
      </c>
      <c r="S3808" s="143" t="e">
        <f t="shared" si="297"/>
        <v>#DIV/0!</v>
      </c>
      <c r="T3808" s="144">
        <f>IF(P3808="nio",0,IF(P3808&gt;0,VLOOKUP(K3808,'3-Productie normen'!A:W,VLOOKUP(P3808,'3-Productie normen'!$B$37:$C$59,2,FALSE),FALSE)))/VLOOKUP(B3808,'2-Kosten per locatie'!$A$11:$C$31,3,FALSE)</f>
        <v>0</v>
      </c>
      <c r="U3808" s="144">
        <f t="shared" si="298"/>
        <v>0</v>
      </c>
      <c r="V3808" s="145" t="str">
        <f>VLOOKUP(K3808,'3-Productie normen'!A:AG,29,FALSE)</f>
        <v>S</v>
      </c>
      <c r="W3808" s="145"/>
      <c r="X3808" s="146"/>
      <c r="Y3808" s="147">
        <f t="shared" si="299"/>
        <v>524.79999999999995</v>
      </c>
    </row>
    <row r="3809" spans="1:25" s="148" customFormat="1" ht="13.9" customHeight="1">
      <c r="A3809" s="137">
        <v>4663</v>
      </c>
      <c r="B3809" s="138" t="s">
        <v>4206</v>
      </c>
      <c r="C3809" s="138" t="s">
        <v>4568</v>
      </c>
      <c r="D3809" s="138"/>
      <c r="E3809" s="2"/>
      <c r="F3809" s="2" t="s">
        <v>422</v>
      </c>
      <c r="G3809" s="2" t="s">
        <v>5045</v>
      </c>
      <c r="H3809" s="2" t="s">
        <v>246</v>
      </c>
      <c r="I3809" s="139" t="s">
        <v>46</v>
      </c>
      <c r="J3809" s="139" t="s">
        <v>320</v>
      </c>
      <c r="K3809" s="139" t="s">
        <v>321</v>
      </c>
      <c r="L3809" s="139" t="s">
        <v>314</v>
      </c>
      <c r="M3809" s="140"/>
      <c r="N3809" s="141">
        <v>4.29</v>
      </c>
      <c r="O3809" s="142">
        <f t="shared" si="295"/>
        <v>410</v>
      </c>
      <c r="P3809" s="2">
        <v>205</v>
      </c>
      <c r="Q3809" s="2">
        <v>205</v>
      </c>
      <c r="R3809" s="143" t="e">
        <f t="shared" si="296"/>
        <v>#DIV/0!</v>
      </c>
      <c r="S3809" s="143" t="e">
        <f t="shared" si="297"/>
        <v>#DIV/0!</v>
      </c>
      <c r="T3809" s="144">
        <f>IF(P3809="nio",0,IF(P3809&gt;0,VLOOKUP(K3809,'3-Productie normen'!A:W,VLOOKUP(P3809,'3-Productie normen'!$B$37:$C$59,2,FALSE),FALSE)))/VLOOKUP(B3809,'2-Kosten per locatie'!$A$11:$C$31,3,FALSE)</f>
        <v>0</v>
      </c>
      <c r="U3809" s="144">
        <f t="shared" si="298"/>
        <v>0</v>
      </c>
      <c r="V3809" s="145" t="str">
        <f>VLOOKUP(K3809,'3-Productie normen'!A:AG,29,FALSE)</f>
        <v>S</v>
      </c>
      <c r="W3809" s="145"/>
      <c r="X3809" s="146"/>
      <c r="Y3809" s="147">
        <f t="shared" si="299"/>
        <v>1758.9</v>
      </c>
    </row>
    <row r="3810" spans="1:25" s="148" customFormat="1" ht="13.9" customHeight="1">
      <c r="A3810" s="137">
        <v>4664</v>
      </c>
      <c r="B3810" s="138" t="s">
        <v>4206</v>
      </c>
      <c r="C3810" s="138" t="s">
        <v>4568</v>
      </c>
      <c r="D3810" s="138"/>
      <c r="E3810" s="2"/>
      <c r="F3810" s="2" t="s">
        <v>422</v>
      </c>
      <c r="G3810" s="2" t="s">
        <v>5046</v>
      </c>
      <c r="H3810" s="2" t="s">
        <v>246</v>
      </c>
      <c r="I3810" s="139" t="s">
        <v>46</v>
      </c>
      <c r="J3810" s="139" t="s">
        <v>323</v>
      </c>
      <c r="K3810" s="139" t="s">
        <v>321</v>
      </c>
      <c r="L3810" s="139" t="s">
        <v>314</v>
      </c>
      <c r="M3810" s="140"/>
      <c r="N3810" s="141">
        <v>1.28</v>
      </c>
      <c r="O3810" s="142">
        <f t="shared" si="295"/>
        <v>410</v>
      </c>
      <c r="P3810" s="2">
        <v>205</v>
      </c>
      <c r="Q3810" s="2">
        <v>205</v>
      </c>
      <c r="R3810" s="143" t="e">
        <f t="shared" si="296"/>
        <v>#DIV/0!</v>
      </c>
      <c r="S3810" s="143" t="e">
        <f t="shared" si="297"/>
        <v>#DIV/0!</v>
      </c>
      <c r="T3810" s="144">
        <f>IF(P3810="nio",0,IF(P3810&gt;0,VLOOKUP(K3810,'3-Productie normen'!A:W,VLOOKUP(P3810,'3-Productie normen'!$B$37:$C$59,2,FALSE),FALSE)))/VLOOKUP(B3810,'2-Kosten per locatie'!$A$11:$C$31,3,FALSE)</f>
        <v>0</v>
      </c>
      <c r="U3810" s="144">
        <f t="shared" si="298"/>
        <v>0</v>
      </c>
      <c r="V3810" s="145" t="str">
        <f>VLOOKUP(K3810,'3-Productie normen'!A:AG,29,FALSE)</f>
        <v>S</v>
      </c>
      <c r="W3810" s="145"/>
      <c r="X3810" s="146"/>
      <c r="Y3810" s="147">
        <f t="shared" si="299"/>
        <v>524.79999999999995</v>
      </c>
    </row>
    <row r="3811" spans="1:25" s="148" customFormat="1" ht="13.9" customHeight="1">
      <c r="A3811" s="137">
        <v>4665</v>
      </c>
      <c r="B3811" s="138" t="s">
        <v>4206</v>
      </c>
      <c r="C3811" s="138" t="s">
        <v>4568</v>
      </c>
      <c r="D3811" s="138"/>
      <c r="E3811" s="2"/>
      <c r="F3811" s="2" t="s">
        <v>422</v>
      </c>
      <c r="G3811" s="2" t="s">
        <v>5047</v>
      </c>
      <c r="H3811" s="2" t="s">
        <v>246</v>
      </c>
      <c r="I3811" s="139" t="s">
        <v>46</v>
      </c>
      <c r="J3811" s="139" t="s">
        <v>323</v>
      </c>
      <c r="K3811" s="139" t="s">
        <v>321</v>
      </c>
      <c r="L3811" s="139" t="s">
        <v>314</v>
      </c>
      <c r="M3811" s="140"/>
      <c r="N3811" s="141">
        <v>1.28</v>
      </c>
      <c r="O3811" s="142">
        <f t="shared" si="295"/>
        <v>410</v>
      </c>
      <c r="P3811" s="2">
        <v>205</v>
      </c>
      <c r="Q3811" s="2">
        <v>205</v>
      </c>
      <c r="R3811" s="143" t="e">
        <f t="shared" si="296"/>
        <v>#DIV/0!</v>
      </c>
      <c r="S3811" s="143" t="e">
        <f t="shared" si="297"/>
        <v>#DIV/0!</v>
      </c>
      <c r="T3811" s="144">
        <f>IF(P3811="nio",0,IF(P3811&gt;0,VLOOKUP(K3811,'3-Productie normen'!A:W,VLOOKUP(P3811,'3-Productie normen'!$B$37:$C$59,2,FALSE),FALSE)))/VLOOKUP(B3811,'2-Kosten per locatie'!$A$11:$C$31,3,FALSE)</f>
        <v>0</v>
      </c>
      <c r="U3811" s="144">
        <f t="shared" si="298"/>
        <v>0</v>
      </c>
      <c r="V3811" s="145" t="str">
        <f>VLOOKUP(K3811,'3-Productie normen'!A:AG,29,FALSE)</f>
        <v>S</v>
      </c>
      <c r="W3811" s="145"/>
      <c r="X3811" s="146"/>
      <c r="Y3811" s="147">
        <f t="shared" si="299"/>
        <v>524.79999999999995</v>
      </c>
    </row>
    <row r="3812" spans="1:25" s="148" customFormat="1" ht="13.9" customHeight="1">
      <c r="A3812" s="137">
        <v>4666</v>
      </c>
      <c r="B3812" s="138" t="s">
        <v>4206</v>
      </c>
      <c r="C3812" s="138" t="s">
        <v>4568</v>
      </c>
      <c r="D3812" s="138"/>
      <c r="E3812" s="2"/>
      <c r="F3812" s="2" t="s">
        <v>422</v>
      </c>
      <c r="G3812" s="2" t="s">
        <v>5048</v>
      </c>
      <c r="H3812" s="2" t="s">
        <v>246</v>
      </c>
      <c r="I3812" s="139" t="s">
        <v>350</v>
      </c>
      <c r="J3812" s="139" t="s">
        <v>351</v>
      </c>
      <c r="K3812" s="139" t="s">
        <v>612</v>
      </c>
      <c r="L3812" s="139" t="s">
        <v>298</v>
      </c>
      <c r="M3812" s="140" t="s">
        <v>8160</v>
      </c>
      <c r="N3812" s="141">
        <v>52.48</v>
      </c>
      <c r="O3812" s="142">
        <f t="shared" si="295"/>
        <v>205</v>
      </c>
      <c r="P3812" s="2">
        <v>205</v>
      </c>
      <c r="Q3812" s="2"/>
      <c r="R3812" s="143" t="e">
        <f t="shared" si="296"/>
        <v>#DIV/0!</v>
      </c>
      <c r="S3812" s="143">
        <f t="shared" si="297"/>
        <v>0</v>
      </c>
      <c r="T3812" s="144">
        <f>IF(P3812="nio",0,IF(P3812&gt;0,VLOOKUP(K3812,'3-Productie normen'!A:W,VLOOKUP(P3812,'3-Productie normen'!$B$37:$C$59,2,FALSE),FALSE)))/VLOOKUP(B3812,'2-Kosten per locatie'!$A$11:$C$31,3,FALSE)</f>
        <v>0</v>
      </c>
      <c r="U3812" s="144">
        <f t="shared" si="298"/>
        <v>0</v>
      </c>
      <c r="V3812" s="145" t="str">
        <f>VLOOKUP(K3812,'3-Productie normen'!A:AG,29,FALSE)</f>
        <v>L</v>
      </c>
      <c r="W3812" s="145"/>
      <c r="X3812" s="146"/>
      <c r="Y3812" s="147">
        <f t="shared" si="299"/>
        <v>10758.4</v>
      </c>
    </row>
    <row r="3813" spans="1:25" s="148" customFormat="1" ht="13.9" customHeight="1">
      <c r="A3813" s="137">
        <v>4667</v>
      </c>
      <c r="B3813" s="138" t="s">
        <v>4206</v>
      </c>
      <c r="C3813" s="138" t="s">
        <v>4568</v>
      </c>
      <c r="D3813" s="138"/>
      <c r="E3813" s="2"/>
      <c r="F3813" s="2" t="s">
        <v>422</v>
      </c>
      <c r="G3813" s="2" t="s">
        <v>5049</v>
      </c>
      <c r="H3813" s="2" t="s">
        <v>246</v>
      </c>
      <c r="I3813" s="139" t="s">
        <v>350</v>
      </c>
      <c r="J3813" s="139" t="s">
        <v>351</v>
      </c>
      <c r="K3813" s="139" t="s">
        <v>612</v>
      </c>
      <c r="L3813" s="139" t="s">
        <v>298</v>
      </c>
      <c r="M3813" s="140" t="s">
        <v>8160</v>
      </c>
      <c r="N3813" s="141">
        <v>53.01</v>
      </c>
      <c r="O3813" s="142">
        <f t="shared" si="295"/>
        <v>205</v>
      </c>
      <c r="P3813" s="2">
        <v>205</v>
      </c>
      <c r="Q3813" s="2"/>
      <c r="R3813" s="143" t="e">
        <f t="shared" si="296"/>
        <v>#DIV/0!</v>
      </c>
      <c r="S3813" s="143">
        <f t="shared" si="297"/>
        <v>0</v>
      </c>
      <c r="T3813" s="144">
        <f>IF(P3813="nio",0,IF(P3813&gt;0,VLOOKUP(K3813,'3-Productie normen'!A:W,VLOOKUP(P3813,'3-Productie normen'!$B$37:$C$59,2,FALSE),FALSE)))/VLOOKUP(B3813,'2-Kosten per locatie'!$A$11:$C$31,3,FALSE)</f>
        <v>0</v>
      </c>
      <c r="U3813" s="144">
        <f t="shared" si="298"/>
        <v>0</v>
      </c>
      <c r="V3813" s="145" t="str">
        <f>VLOOKUP(K3813,'3-Productie normen'!A:AG,29,FALSE)</f>
        <v>L</v>
      </c>
      <c r="W3813" s="145"/>
      <c r="X3813" s="146"/>
      <c r="Y3813" s="147">
        <f t="shared" si="299"/>
        <v>10867.05</v>
      </c>
    </row>
    <row r="3814" spans="1:25" s="148" customFormat="1" ht="13.9" customHeight="1">
      <c r="A3814" s="137">
        <v>4668</v>
      </c>
      <c r="B3814" s="138" t="s">
        <v>4206</v>
      </c>
      <c r="C3814" s="138" t="s">
        <v>4568</v>
      </c>
      <c r="D3814" s="138"/>
      <c r="E3814" s="2"/>
      <c r="F3814" s="2" t="s">
        <v>422</v>
      </c>
      <c r="G3814" s="2" t="s">
        <v>5050</v>
      </c>
      <c r="H3814" s="2" t="s">
        <v>246</v>
      </c>
      <c r="I3814" s="139" t="s">
        <v>350</v>
      </c>
      <c r="J3814" s="139" t="s">
        <v>836</v>
      </c>
      <c r="K3814" s="139" t="s">
        <v>612</v>
      </c>
      <c r="L3814" s="139" t="s">
        <v>298</v>
      </c>
      <c r="M3814" s="140" t="s">
        <v>8160</v>
      </c>
      <c r="N3814" s="141">
        <v>70.44</v>
      </c>
      <c r="O3814" s="142">
        <f t="shared" si="295"/>
        <v>205</v>
      </c>
      <c r="P3814" s="2">
        <v>205</v>
      </c>
      <c r="Q3814" s="2"/>
      <c r="R3814" s="143" t="e">
        <f t="shared" si="296"/>
        <v>#DIV/0!</v>
      </c>
      <c r="S3814" s="143">
        <f t="shared" si="297"/>
        <v>0</v>
      </c>
      <c r="T3814" s="144">
        <f>IF(P3814="nio",0,IF(P3814&gt;0,VLOOKUP(K3814,'3-Productie normen'!A:W,VLOOKUP(P3814,'3-Productie normen'!$B$37:$C$59,2,FALSE),FALSE)))/VLOOKUP(B3814,'2-Kosten per locatie'!$A$11:$C$31,3,FALSE)</f>
        <v>0</v>
      </c>
      <c r="U3814" s="144">
        <f t="shared" si="298"/>
        <v>0</v>
      </c>
      <c r="V3814" s="145" t="str">
        <f>VLOOKUP(K3814,'3-Productie normen'!A:AG,29,FALSE)</f>
        <v>L</v>
      </c>
      <c r="W3814" s="145"/>
      <c r="X3814" s="146"/>
      <c r="Y3814" s="147">
        <f t="shared" si="299"/>
        <v>14440.199999999999</v>
      </c>
    </row>
    <row r="3815" spans="1:25" s="148" customFormat="1" ht="13.9" customHeight="1">
      <c r="A3815" s="137">
        <v>4669</v>
      </c>
      <c r="B3815" s="138" t="s">
        <v>4206</v>
      </c>
      <c r="C3815" s="138" t="s">
        <v>4568</v>
      </c>
      <c r="D3815" s="138"/>
      <c r="E3815" s="2"/>
      <c r="F3815" s="2" t="s">
        <v>422</v>
      </c>
      <c r="G3815" s="2" t="s">
        <v>5051</v>
      </c>
      <c r="H3815" s="2" t="s">
        <v>246</v>
      </c>
      <c r="I3815" s="139" t="s">
        <v>350</v>
      </c>
      <c r="J3815" s="139" t="s">
        <v>836</v>
      </c>
      <c r="K3815" s="139" t="s">
        <v>612</v>
      </c>
      <c r="L3815" s="139" t="s">
        <v>298</v>
      </c>
      <c r="M3815" s="140" t="s">
        <v>8160</v>
      </c>
      <c r="N3815" s="141">
        <v>70.25</v>
      </c>
      <c r="O3815" s="142">
        <f t="shared" si="295"/>
        <v>205</v>
      </c>
      <c r="P3815" s="2">
        <v>205</v>
      </c>
      <c r="Q3815" s="2"/>
      <c r="R3815" s="143" t="e">
        <f t="shared" si="296"/>
        <v>#DIV/0!</v>
      </c>
      <c r="S3815" s="143">
        <f t="shared" si="297"/>
        <v>0</v>
      </c>
      <c r="T3815" s="144">
        <f>IF(P3815="nio",0,IF(P3815&gt;0,VLOOKUP(K3815,'3-Productie normen'!A:W,VLOOKUP(P3815,'3-Productie normen'!$B$37:$C$59,2,FALSE),FALSE)))/VLOOKUP(B3815,'2-Kosten per locatie'!$A$11:$C$31,3,FALSE)</f>
        <v>0</v>
      </c>
      <c r="U3815" s="144">
        <f t="shared" si="298"/>
        <v>0</v>
      </c>
      <c r="V3815" s="145" t="str">
        <f>VLOOKUP(K3815,'3-Productie normen'!A:AG,29,FALSE)</f>
        <v>L</v>
      </c>
      <c r="W3815" s="145"/>
      <c r="X3815" s="146"/>
      <c r="Y3815" s="147">
        <f t="shared" si="299"/>
        <v>14401.25</v>
      </c>
    </row>
    <row r="3816" spans="1:25" s="148" customFormat="1" ht="13.9" customHeight="1">
      <c r="A3816" s="137">
        <v>4670</v>
      </c>
      <c r="B3816" s="138" t="s">
        <v>4206</v>
      </c>
      <c r="C3816" s="138" t="s">
        <v>4568</v>
      </c>
      <c r="D3816" s="138"/>
      <c r="E3816" s="2"/>
      <c r="F3816" s="2" t="s">
        <v>422</v>
      </c>
      <c r="G3816" s="2" t="s">
        <v>5052</v>
      </c>
      <c r="H3816" s="2" t="s">
        <v>246</v>
      </c>
      <c r="I3816" s="139" t="s">
        <v>350</v>
      </c>
      <c r="J3816" s="139" t="s">
        <v>351</v>
      </c>
      <c r="K3816" s="139" t="s">
        <v>612</v>
      </c>
      <c r="L3816" s="139" t="s">
        <v>298</v>
      </c>
      <c r="M3816" s="140" t="s">
        <v>8160</v>
      </c>
      <c r="N3816" s="141">
        <v>66.069999999999993</v>
      </c>
      <c r="O3816" s="142">
        <f t="shared" si="295"/>
        <v>205</v>
      </c>
      <c r="P3816" s="2">
        <v>205</v>
      </c>
      <c r="Q3816" s="2"/>
      <c r="R3816" s="143" t="e">
        <f t="shared" si="296"/>
        <v>#DIV/0!</v>
      </c>
      <c r="S3816" s="143">
        <f t="shared" si="297"/>
        <v>0</v>
      </c>
      <c r="T3816" s="144">
        <f>IF(P3816="nio",0,IF(P3816&gt;0,VLOOKUP(K3816,'3-Productie normen'!A:W,VLOOKUP(P3816,'3-Productie normen'!$B$37:$C$59,2,FALSE),FALSE)))/VLOOKUP(B3816,'2-Kosten per locatie'!$A$11:$C$31,3,FALSE)</f>
        <v>0</v>
      </c>
      <c r="U3816" s="144">
        <f t="shared" si="298"/>
        <v>0</v>
      </c>
      <c r="V3816" s="145" t="str">
        <f>VLOOKUP(K3816,'3-Productie normen'!A:AG,29,FALSE)</f>
        <v>L</v>
      </c>
      <c r="W3816" s="145"/>
      <c r="X3816" s="146"/>
      <c r="Y3816" s="147">
        <f t="shared" si="299"/>
        <v>13544.349999999999</v>
      </c>
    </row>
    <row r="3817" spans="1:25" s="148" customFormat="1" ht="13.9" customHeight="1">
      <c r="A3817" s="137">
        <v>4671</v>
      </c>
      <c r="B3817" s="138" t="s">
        <v>4206</v>
      </c>
      <c r="C3817" s="138" t="s">
        <v>4568</v>
      </c>
      <c r="D3817" s="138"/>
      <c r="E3817" s="2"/>
      <c r="F3817" s="2" t="s">
        <v>422</v>
      </c>
      <c r="G3817" s="2" t="s">
        <v>5053</v>
      </c>
      <c r="H3817" s="2" t="s">
        <v>246</v>
      </c>
      <c r="I3817" s="139" t="s">
        <v>267</v>
      </c>
      <c r="J3817" s="139" t="s">
        <v>267</v>
      </c>
      <c r="K3817" s="139" t="s">
        <v>267</v>
      </c>
      <c r="L3817" s="139" t="s">
        <v>298</v>
      </c>
      <c r="M3817" s="140" t="s">
        <v>8160</v>
      </c>
      <c r="N3817" s="141">
        <v>12.18</v>
      </c>
      <c r="O3817" s="142">
        <f t="shared" si="295"/>
        <v>2</v>
      </c>
      <c r="P3817" s="2">
        <v>2</v>
      </c>
      <c r="Q3817" s="2"/>
      <c r="R3817" s="143" t="e">
        <f t="shared" si="296"/>
        <v>#DIV/0!</v>
      </c>
      <c r="S3817" s="143">
        <f t="shared" si="297"/>
        <v>0</v>
      </c>
      <c r="T3817" s="144">
        <f>IF(P3817="nio",0,IF(P3817&gt;0,VLOOKUP(K3817,'3-Productie normen'!A:W,VLOOKUP(P3817,'3-Productie normen'!$B$37:$C$59,2,FALSE),FALSE)))/VLOOKUP(B3817,'2-Kosten per locatie'!$A$11:$C$31,3,FALSE)</f>
        <v>0</v>
      </c>
      <c r="U3817" s="144">
        <f t="shared" si="298"/>
        <v>0</v>
      </c>
      <c r="V3817" s="145" t="str">
        <f>VLOOKUP(K3817,'3-Productie normen'!A:AG,29,FALSE)</f>
        <v>V</v>
      </c>
      <c r="W3817" s="145"/>
      <c r="X3817" s="146"/>
      <c r="Y3817" s="147">
        <f t="shared" si="299"/>
        <v>24.36</v>
      </c>
    </row>
    <row r="3818" spans="1:25" s="148" customFormat="1" ht="13.9" customHeight="1">
      <c r="A3818" s="137">
        <v>4672</v>
      </c>
      <c r="B3818" s="138" t="s">
        <v>4206</v>
      </c>
      <c r="C3818" s="138" t="s">
        <v>4568</v>
      </c>
      <c r="D3818" s="138"/>
      <c r="E3818" s="2"/>
      <c r="F3818" s="2" t="s">
        <v>422</v>
      </c>
      <c r="G3818" s="2" t="s">
        <v>5054</v>
      </c>
      <c r="H3818" s="2" t="s">
        <v>246</v>
      </c>
      <c r="I3818" s="139" t="s">
        <v>267</v>
      </c>
      <c r="J3818" s="139" t="s">
        <v>267</v>
      </c>
      <c r="K3818" s="139" t="s">
        <v>267</v>
      </c>
      <c r="L3818" s="139" t="s">
        <v>1500</v>
      </c>
      <c r="M3818" s="140"/>
      <c r="N3818" s="141">
        <v>9.51</v>
      </c>
      <c r="O3818" s="142">
        <f t="shared" si="295"/>
        <v>2</v>
      </c>
      <c r="P3818" s="2">
        <v>2</v>
      </c>
      <c r="Q3818" s="2"/>
      <c r="R3818" s="143" t="e">
        <f t="shared" si="296"/>
        <v>#DIV/0!</v>
      </c>
      <c r="S3818" s="143">
        <f t="shared" si="297"/>
        <v>0</v>
      </c>
      <c r="T3818" s="144">
        <f>IF(P3818="nio",0,IF(P3818&gt;0,VLOOKUP(K3818,'3-Productie normen'!A:W,VLOOKUP(P3818,'3-Productie normen'!$B$37:$C$59,2,FALSE),FALSE)))/VLOOKUP(B3818,'2-Kosten per locatie'!$A$11:$C$31,3,FALSE)</f>
        <v>0</v>
      </c>
      <c r="U3818" s="144">
        <f t="shared" si="298"/>
        <v>0</v>
      </c>
      <c r="V3818" s="145" t="str">
        <f>VLOOKUP(K3818,'3-Productie normen'!A:AG,29,FALSE)</f>
        <v>V</v>
      </c>
      <c r="W3818" s="145"/>
      <c r="X3818" s="146"/>
      <c r="Y3818" s="147">
        <f t="shared" si="299"/>
        <v>19.02</v>
      </c>
    </row>
    <row r="3819" spans="1:25" s="148" customFormat="1" ht="13.9" customHeight="1">
      <c r="A3819" s="137">
        <v>4673</v>
      </c>
      <c r="B3819" s="138" t="s">
        <v>4206</v>
      </c>
      <c r="C3819" s="138" t="s">
        <v>4568</v>
      </c>
      <c r="D3819" s="138"/>
      <c r="E3819" s="2"/>
      <c r="F3819" s="2" t="s">
        <v>422</v>
      </c>
      <c r="G3819" s="2" t="s">
        <v>5055</v>
      </c>
      <c r="H3819" s="2" t="s">
        <v>246</v>
      </c>
      <c r="I3819" s="139" t="s">
        <v>350</v>
      </c>
      <c r="J3819" s="139" t="s">
        <v>351</v>
      </c>
      <c r="K3819" s="139" t="s">
        <v>612</v>
      </c>
      <c r="L3819" s="139" t="s">
        <v>298</v>
      </c>
      <c r="M3819" s="140" t="s">
        <v>8160</v>
      </c>
      <c r="N3819" s="141">
        <v>62.42</v>
      </c>
      <c r="O3819" s="142">
        <f t="shared" si="295"/>
        <v>205</v>
      </c>
      <c r="P3819" s="2">
        <v>205</v>
      </c>
      <c r="Q3819" s="2"/>
      <c r="R3819" s="143" t="e">
        <f t="shared" si="296"/>
        <v>#DIV/0!</v>
      </c>
      <c r="S3819" s="143">
        <f t="shared" si="297"/>
        <v>0</v>
      </c>
      <c r="T3819" s="144">
        <f>IF(P3819="nio",0,IF(P3819&gt;0,VLOOKUP(K3819,'3-Productie normen'!A:W,VLOOKUP(P3819,'3-Productie normen'!$B$37:$C$59,2,FALSE),FALSE)))/VLOOKUP(B3819,'2-Kosten per locatie'!$A$11:$C$31,3,FALSE)</f>
        <v>0</v>
      </c>
      <c r="U3819" s="144">
        <f t="shared" si="298"/>
        <v>0</v>
      </c>
      <c r="V3819" s="145" t="str">
        <f>VLOOKUP(K3819,'3-Productie normen'!A:AG,29,FALSE)</f>
        <v>L</v>
      </c>
      <c r="W3819" s="145"/>
      <c r="X3819" s="146"/>
      <c r="Y3819" s="147">
        <f t="shared" si="299"/>
        <v>12796.1</v>
      </c>
    </row>
    <row r="3820" spans="1:25" s="148" customFormat="1" ht="13.9" customHeight="1">
      <c r="A3820" s="137">
        <v>4674</v>
      </c>
      <c r="B3820" s="138" t="s">
        <v>4206</v>
      </c>
      <c r="C3820" s="138" t="s">
        <v>4568</v>
      </c>
      <c r="D3820" s="138"/>
      <c r="E3820" s="2"/>
      <c r="F3820" s="2" t="s">
        <v>422</v>
      </c>
      <c r="G3820" s="2" t="s">
        <v>5056</v>
      </c>
      <c r="H3820" s="2" t="s">
        <v>246</v>
      </c>
      <c r="I3820" s="139" t="s">
        <v>350</v>
      </c>
      <c r="J3820" s="139" t="s">
        <v>351</v>
      </c>
      <c r="K3820" s="139" t="s">
        <v>612</v>
      </c>
      <c r="L3820" s="139" t="s">
        <v>298</v>
      </c>
      <c r="M3820" s="140" t="s">
        <v>8160</v>
      </c>
      <c r="N3820" s="141">
        <v>62.38</v>
      </c>
      <c r="O3820" s="142">
        <f t="shared" si="295"/>
        <v>205</v>
      </c>
      <c r="P3820" s="2">
        <v>205</v>
      </c>
      <c r="Q3820" s="2"/>
      <c r="R3820" s="143" t="e">
        <f t="shared" si="296"/>
        <v>#DIV/0!</v>
      </c>
      <c r="S3820" s="143">
        <f t="shared" si="297"/>
        <v>0</v>
      </c>
      <c r="T3820" s="144">
        <f>IF(P3820="nio",0,IF(P3820&gt;0,VLOOKUP(K3820,'3-Productie normen'!A:W,VLOOKUP(P3820,'3-Productie normen'!$B$37:$C$59,2,FALSE),FALSE)))/VLOOKUP(B3820,'2-Kosten per locatie'!$A$11:$C$31,3,FALSE)</f>
        <v>0</v>
      </c>
      <c r="U3820" s="144">
        <f t="shared" si="298"/>
        <v>0</v>
      </c>
      <c r="V3820" s="145" t="str">
        <f>VLOOKUP(K3820,'3-Productie normen'!A:AG,29,FALSE)</f>
        <v>L</v>
      </c>
      <c r="W3820" s="145"/>
      <c r="X3820" s="146"/>
      <c r="Y3820" s="147">
        <f t="shared" si="299"/>
        <v>12787.9</v>
      </c>
    </row>
    <row r="3821" spans="1:25" s="148" customFormat="1" ht="13.9" customHeight="1">
      <c r="A3821" s="137">
        <v>4675</v>
      </c>
      <c r="B3821" s="138" t="s">
        <v>4206</v>
      </c>
      <c r="C3821" s="138" t="s">
        <v>4568</v>
      </c>
      <c r="D3821" s="138"/>
      <c r="E3821" s="2"/>
      <c r="F3821" s="2" t="s">
        <v>422</v>
      </c>
      <c r="G3821" s="2" t="s">
        <v>5057</v>
      </c>
      <c r="H3821" s="2" t="s">
        <v>246</v>
      </c>
      <c r="I3821" s="139" t="s">
        <v>350</v>
      </c>
      <c r="J3821" s="139" t="s">
        <v>351</v>
      </c>
      <c r="K3821" s="139" t="s">
        <v>612</v>
      </c>
      <c r="L3821" s="139" t="s">
        <v>298</v>
      </c>
      <c r="M3821" s="140" t="s">
        <v>8160</v>
      </c>
      <c r="N3821" s="141">
        <v>77.42</v>
      </c>
      <c r="O3821" s="142">
        <f t="shared" si="295"/>
        <v>205</v>
      </c>
      <c r="P3821" s="2">
        <v>205</v>
      </c>
      <c r="Q3821" s="2"/>
      <c r="R3821" s="143" t="e">
        <f t="shared" si="296"/>
        <v>#DIV/0!</v>
      </c>
      <c r="S3821" s="143">
        <f t="shared" si="297"/>
        <v>0</v>
      </c>
      <c r="T3821" s="144">
        <f>IF(P3821="nio",0,IF(P3821&gt;0,VLOOKUP(K3821,'3-Productie normen'!A:W,VLOOKUP(P3821,'3-Productie normen'!$B$37:$C$59,2,FALSE),FALSE)))/VLOOKUP(B3821,'2-Kosten per locatie'!$A$11:$C$31,3,FALSE)</f>
        <v>0</v>
      </c>
      <c r="U3821" s="144">
        <f t="shared" si="298"/>
        <v>0</v>
      </c>
      <c r="V3821" s="145" t="str">
        <f>VLOOKUP(K3821,'3-Productie normen'!A:AG,29,FALSE)</f>
        <v>L</v>
      </c>
      <c r="W3821" s="145"/>
      <c r="X3821" s="146"/>
      <c r="Y3821" s="147">
        <f t="shared" si="299"/>
        <v>15871.1</v>
      </c>
    </row>
    <row r="3822" spans="1:25" s="148" customFormat="1" ht="13.9" customHeight="1">
      <c r="A3822" s="137">
        <v>4676</v>
      </c>
      <c r="B3822" s="138" t="s">
        <v>4206</v>
      </c>
      <c r="C3822" s="138" t="s">
        <v>4568</v>
      </c>
      <c r="D3822" s="138"/>
      <c r="E3822" s="2"/>
      <c r="F3822" s="2" t="s">
        <v>422</v>
      </c>
      <c r="G3822" s="2" t="s">
        <v>5058</v>
      </c>
      <c r="H3822" s="2" t="s">
        <v>246</v>
      </c>
      <c r="I3822" s="139" t="s">
        <v>277</v>
      </c>
      <c r="J3822" s="139" t="s">
        <v>52</v>
      </c>
      <c r="K3822" s="139" t="s">
        <v>417</v>
      </c>
      <c r="L3822" s="139" t="s">
        <v>298</v>
      </c>
      <c r="M3822" s="140" t="s">
        <v>8160</v>
      </c>
      <c r="N3822" s="141">
        <v>14.07</v>
      </c>
      <c r="O3822" s="142">
        <f t="shared" si="295"/>
        <v>205</v>
      </c>
      <c r="P3822" s="2">
        <v>205</v>
      </c>
      <c r="Q3822" s="2"/>
      <c r="R3822" s="143" t="e">
        <f t="shared" si="296"/>
        <v>#DIV/0!</v>
      </c>
      <c r="S3822" s="143">
        <f t="shared" si="297"/>
        <v>0</v>
      </c>
      <c r="T3822" s="144">
        <f>IF(P3822="nio",0,IF(P3822&gt;0,VLOOKUP(K3822,'3-Productie normen'!A:W,VLOOKUP(P3822,'3-Productie normen'!$B$37:$C$59,2,FALSE),FALSE)))/VLOOKUP(B3822,'2-Kosten per locatie'!$A$11:$C$31,3,FALSE)</f>
        <v>0</v>
      </c>
      <c r="U3822" s="144">
        <f t="shared" si="298"/>
        <v>0</v>
      </c>
      <c r="V3822" s="145" t="str">
        <f>VLOOKUP(K3822,'3-Productie normen'!A:AG,29,FALSE)</f>
        <v>B</v>
      </c>
      <c r="W3822" s="145"/>
      <c r="X3822" s="146"/>
      <c r="Y3822" s="147">
        <f t="shared" si="299"/>
        <v>2884.35</v>
      </c>
    </row>
    <row r="3823" spans="1:25" s="148" customFormat="1" ht="13.9" customHeight="1">
      <c r="A3823" s="137">
        <v>4677</v>
      </c>
      <c r="B3823" s="138" t="s">
        <v>4206</v>
      </c>
      <c r="C3823" s="138" t="s">
        <v>4568</v>
      </c>
      <c r="D3823" s="138"/>
      <c r="E3823" s="2"/>
      <c r="F3823" s="2" t="s">
        <v>422</v>
      </c>
      <c r="G3823" s="2" t="s">
        <v>5059</v>
      </c>
      <c r="H3823" s="2" t="s">
        <v>246</v>
      </c>
      <c r="I3823" s="139" t="s">
        <v>350</v>
      </c>
      <c r="J3823" s="139" t="s">
        <v>351</v>
      </c>
      <c r="K3823" s="139" t="s">
        <v>612</v>
      </c>
      <c r="L3823" s="139" t="s">
        <v>298</v>
      </c>
      <c r="M3823" s="140" t="s">
        <v>8160</v>
      </c>
      <c r="N3823" s="141">
        <v>52.84</v>
      </c>
      <c r="O3823" s="142">
        <f t="shared" si="295"/>
        <v>205</v>
      </c>
      <c r="P3823" s="2">
        <v>205</v>
      </c>
      <c r="Q3823" s="2"/>
      <c r="R3823" s="143" t="e">
        <f t="shared" si="296"/>
        <v>#DIV/0!</v>
      </c>
      <c r="S3823" s="143">
        <f t="shared" si="297"/>
        <v>0</v>
      </c>
      <c r="T3823" s="144">
        <f>IF(P3823="nio",0,IF(P3823&gt;0,VLOOKUP(K3823,'3-Productie normen'!A:W,VLOOKUP(P3823,'3-Productie normen'!$B$37:$C$59,2,FALSE),FALSE)))/VLOOKUP(B3823,'2-Kosten per locatie'!$A$11:$C$31,3,FALSE)</f>
        <v>0</v>
      </c>
      <c r="U3823" s="144">
        <f t="shared" si="298"/>
        <v>0</v>
      </c>
      <c r="V3823" s="145" t="str">
        <f>VLOOKUP(K3823,'3-Productie normen'!A:AG,29,FALSE)</f>
        <v>L</v>
      </c>
      <c r="W3823" s="145"/>
      <c r="X3823" s="146"/>
      <c r="Y3823" s="147">
        <f t="shared" si="299"/>
        <v>10832.2</v>
      </c>
    </row>
    <row r="3824" spans="1:25" s="148" customFormat="1" ht="13.9" customHeight="1">
      <c r="A3824" s="137">
        <v>4678</v>
      </c>
      <c r="B3824" s="138" t="s">
        <v>4206</v>
      </c>
      <c r="C3824" s="138" t="s">
        <v>4568</v>
      </c>
      <c r="D3824" s="138"/>
      <c r="E3824" s="2"/>
      <c r="F3824" s="2" t="s">
        <v>422</v>
      </c>
      <c r="G3824" s="2" t="s">
        <v>5060</v>
      </c>
      <c r="H3824" s="2" t="s">
        <v>246</v>
      </c>
      <c r="I3824" s="139" t="s">
        <v>350</v>
      </c>
      <c r="J3824" s="139" t="s">
        <v>351</v>
      </c>
      <c r="K3824" s="139" t="s">
        <v>612</v>
      </c>
      <c r="L3824" s="139" t="s">
        <v>298</v>
      </c>
      <c r="M3824" s="140" t="s">
        <v>8160</v>
      </c>
      <c r="N3824" s="141">
        <v>52.58</v>
      </c>
      <c r="O3824" s="142">
        <f t="shared" si="295"/>
        <v>205</v>
      </c>
      <c r="P3824" s="2">
        <v>205</v>
      </c>
      <c r="Q3824" s="2"/>
      <c r="R3824" s="143" t="e">
        <f t="shared" si="296"/>
        <v>#DIV/0!</v>
      </c>
      <c r="S3824" s="143">
        <f t="shared" si="297"/>
        <v>0</v>
      </c>
      <c r="T3824" s="144">
        <f>IF(P3824="nio",0,IF(P3824&gt;0,VLOOKUP(K3824,'3-Productie normen'!A:W,VLOOKUP(P3824,'3-Productie normen'!$B$37:$C$59,2,FALSE),FALSE)))/VLOOKUP(B3824,'2-Kosten per locatie'!$A$11:$C$31,3,FALSE)</f>
        <v>0</v>
      </c>
      <c r="U3824" s="144">
        <f t="shared" si="298"/>
        <v>0</v>
      </c>
      <c r="V3824" s="145" t="str">
        <f>VLOOKUP(K3824,'3-Productie normen'!A:AG,29,FALSE)</f>
        <v>L</v>
      </c>
      <c r="W3824" s="145"/>
      <c r="X3824" s="146"/>
      <c r="Y3824" s="147">
        <f t="shared" si="299"/>
        <v>10778.9</v>
      </c>
    </row>
    <row r="3825" spans="1:25" s="148" customFormat="1" ht="13.9" customHeight="1">
      <c r="A3825" s="137">
        <v>4679</v>
      </c>
      <c r="B3825" s="138" t="s">
        <v>4206</v>
      </c>
      <c r="C3825" s="138" t="s">
        <v>4568</v>
      </c>
      <c r="D3825" s="138"/>
      <c r="E3825" s="2"/>
      <c r="F3825" s="2" t="s">
        <v>422</v>
      </c>
      <c r="G3825" s="2" t="s">
        <v>5061</v>
      </c>
      <c r="H3825" s="2" t="s">
        <v>246</v>
      </c>
      <c r="I3825" s="139" t="s">
        <v>277</v>
      </c>
      <c r="J3825" s="139" t="s">
        <v>277</v>
      </c>
      <c r="K3825" s="139" t="s">
        <v>478</v>
      </c>
      <c r="L3825" s="139" t="s">
        <v>298</v>
      </c>
      <c r="M3825" s="140" t="s">
        <v>8160</v>
      </c>
      <c r="N3825" s="141">
        <v>69.92</v>
      </c>
      <c r="O3825" s="142">
        <f t="shared" si="295"/>
        <v>205</v>
      </c>
      <c r="P3825" s="2">
        <v>205</v>
      </c>
      <c r="Q3825" s="2"/>
      <c r="R3825" s="143" t="e">
        <f t="shared" si="296"/>
        <v>#DIV/0!</v>
      </c>
      <c r="S3825" s="143">
        <f t="shared" si="297"/>
        <v>0</v>
      </c>
      <c r="T3825" s="144">
        <f>IF(P3825="nio",0,IF(P3825&gt;0,VLOOKUP(K3825,'3-Productie normen'!A:W,VLOOKUP(P3825,'3-Productie normen'!$B$37:$C$59,2,FALSE),FALSE)))/VLOOKUP(B3825,'2-Kosten per locatie'!$A$11:$C$31,3,FALSE)</f>
        <v>0</v>
      </c>
      <c r="U3825" s="144">
        <f t="shared" si="298"/>
        <v>0</v>
      </c>
      <c r="V3825" s="145" t="str">
        <f>VLOOKUP(K3825,'3-Productie normen'!A:AG,29,FALSE)</f>
        <v>B</v>
      </c>
      <c r="W3825" s="145"/>
      <c r="X3825" s="146"/>
      <c r="Y3825" s="147">
        <f t="shared" si="299"/>
        <v>14333.6</v>
      </c>
    </row>
    <row r="3826" spans="1:25" s="148" customFormat="1" ht="13.9" customHeight="1">
      <c r="A3826" s="137">
        <v>4680</v>
      </c>
      <c r="B3826" s="138" t="s">
        <v>4206</v>
      </c>
      <c r="C3826" s="138" t="s">
        <v>4568</v>
      </c>
      <c r="D3826" s="138"/>
      <c r="E3826" s="2"/>
      <c r="F3826" s="2" t="s">
        <v>422</v>
      </c>
      <c r="G3826" s="2" t="s">
        <v>5062</v>
      </c>
      <c r="H3826" s="2" t="s">
        <v>246</v>
      </c>
      <c r="I3826" s="139" t="s">
        <v>277</v>
      </c>
      <c r="J3826" s="139" t="s">
        <v>277</v>
      </c>
      <c r="K3826" s="139" t="s">
        <v>478</v>
      </c>
      <c r="L3826" s="139" t="s">
        <v>298</v>
      </c>
      <c r="M3826" s="140" t="s">
        <v>8160</v>
      </c>
      <c r="N3826" s="141">
        <v>70.39</v>
      </c>
      <c r="O3826" s="142">
        <f t="shared" si="295"/>
        <v>205</v>
      </c>
      <c r="P3826" s="2">
        <v>205</v>
      </c>
      <c r="Q3826" s="2"/>
      <c r="R3826" s="143" t="e">
        <f t="shared" si="296"/>
        <v>#DIV/0!</v>
      </c>
      <c r="S3826" s="143">
        <f t="shared" si="297"/>
        <v>0</v>
      </c>
      <c r="T3826" s="144">
        <f>IF(P3826="nio",0,IF(P3826&gt;0,VLOOKUP(K3826,'3-Productie normen'!A:W,VLOOKUP(P3826,'3-Productie normen'!$B$37:$C$59,2,FALSE),FALSE)))/VLOOKUP(B3826,'2-Kosten per locatie'!$A$11:$C$31,3,FALSE)</f>
        <v>0</v>
      </c>
      <c r="U3826" s="144">
        <f t="shared" si="298"/>
        <v>0</v>
      </c>
      <c r="V3826" s="145" t="str">
        <f>VLOOKUP(K3826,'3-Productie normen'!A:AG,29,FALSE)</f>
        <v>B</v>
      </c>
      <c r="W3826" s="145"/>
      <c r="X3826" s="146"/>
      <c r="Y3826" s="147">
        <f t="shared" si="299"/>
        <v>14429.95</v>
      </c>
    </row>
    <row r="3827" spans="1:25" s="148" customFormat="1" ht="13.9" customHeight="1">
      <c r="A3827" s="137">
        <v>4681</v>
      </c>
      <c r="B3827" s="138" t="s">
        <v>4206</v>
      </c>
      <c r="C3827" s="138" t="s">
        <v>4568</v>
      </c>
      <c r="D3827" s="138"/>
      <c r="E3827" s="2"/>
      <c r="F3827" s="2" t="s">
        <v>422</v>
      </c>
      <c r="G3827" s="2" t="s">
        <v>5063</v>
      </c>
      <c r="H3827" s="2" t="s">
        <v>246</v>
      </c>
      <c r="I3827" s="139" t="s">
        <v>277</v>
      </c>
      <c r="J3827" s="139" t="s">
        <v>277</v>
      </c>
      <c r="K3827" s="139" t="s">
        <v>478</v>
      </c>
      <c r="L3827" s="139" t="s">
        <v>298</v>
      </c>
      <c r="M3827" s="140" t="s">
        <v>8160</v>
      </c>
      <c r="N3827" s="141">
        <v>99.61</v>
      </c>
      <c r="O3827" s="142">
        <f t="shared" si="295"/>
        <v>205</v>
      </c>
      <c r="P3827" s="2">
        <v>205</v>
      </c>
      <c r="Q3827" s="2"/>
      <c r="R3827" s="143" t="e">
        <f t="shared" si="296"/>
        <v>#DIV/0!</v>
      </c>
      <c r="S3827" s="143">
        <f t="shared" si="297"/>
        <v>0</v>
      </c>
      <c r="T3827" s="144">
        <f>IF(P3827="nio",0,IF(P3827&gt;0,VLOOKUP(K3827,'3-Productie normen'!A:W,VLOOKUP(P3827,'3-Productie normen'!$B$37:$C$59,2,FALSE),FALSE)))/VLOOKUP(B3827,'2-Kosten per locatie'!$A$11:$C$31,3,FALSE)</f>
        <v>0</v>
      </c>
      <c r="U3827" s="144">
        <f t="shared" si="298"/>
        <v>0</v>
      </c>
      <c r="V3827" s="145" t="str">
        <f>VLOOKUP(K3827,'3-Productie normen'!A:AG,29,FALSE)</f>
        <v>B</v>
      </c>
      <c r="W3827" s="145"/>
      <c r="X3827" s="146"/>
      <c r="Y3827" s="147">
        <f t="shared" si="299"/>
        <v>20420.05</v>
      </c>
    </row>
    <row r="3828" spans="1:25" s="148" customFormat="1" ht="13.9" customHeight="1">
      <c r="A3828" s="137">
        <v>4682</v>
      </c>
      <c r="B3828" s="138" t="s">
        <v>4206</v>
      </c>
      <c r="C3828" s="138" t="s">
        <v>4568</v>
      </c>
      <c r="D3828" s="138"/>
      <c r="E3828" s="2"/>
      <c r="F3828" s="2" t="s">
        <v>422</v>
      </c>
      <c r="G3828" s="2" t="s">
        <v>5064</v>
      </c>
      <c r="H3828" s="2" t="s">
        <v>246</v>
      </c>
      <c r="I3828" s="139" t="s">
        <v>267</v>
      </c>
      <c r="J3828" s="139" t="s">
        <v>267</v>
      </c>
      <c r="K3828" s="139" t="s">
        <v>267</v>
      </c>
      <c r="L3828" s="139" t="s">
        <v>298</v>
      </c>
      <c r="M3828" s="140" t="s">
        <v>8160</v>
      </c>
      <c r="N3828" s="141">
        <v>3.44</v>
      </c>
      <c r="O3828" s="142">
        <f t="shared" ref="O3828:O3891" si="300">SUM(P3828:Q3828)</f>
        <v>2</v>
      </c>
      <c r="P3828" s="2">
        <v>2</v>
      </c>
      <c r="Q3828" s="2"/>
      <c r="R3828" s="143" t="e">
        <f t="shared" ref="R3828:R3891" si="301">IF(P3828="nio",0,IF(P3828&gt;0,P3828*N3828/T3828,0))</f>
        <v>#DIV/0!</v>
      </c>
      <c r="S3828" s="143">
        <f t="shared" ref="S3828:S3891" si="302">IF(Q3828&gt;0,Q3828*N3828/U3828,0)</f>
        <v>0</v>
      </c>
      <c r="T3828" s="144">
        <f>IF(P3828="nio",0,IF(P3828&gt;0,VLOOKUP(K3828,'3-Productie normen'!A:W,VLOOKUP(P3828,'3-Productie normen'!$B$37:$C$59,2,FALSE),FALSE)))/VLOOKUP(B3828,'2-Kosten per locatie'!$A$11:$C$31,3,FALSE)</f>
        <v>0</v>
      </c>
      <c r="U3828" s="144">
        <f t="shared" ref="U3828:U3891" si="303">IF(Q3828&gt;0,T3828*$U$8,0)</f>
        <v>0</v>
      </c>
      <c r="V3828" s="145" t="str">
        <f>VLOOKUP(K3828,'3-Productie normen'!A:AG,29,FALSE)</f>
        <v>V</v>
      </c>
      <c r="W3828" s="145"/>
      <c r="X3828" s="146"/>
      <c r="Y3828" s="147">
        <f t="shared" ref="Y3828:Y3891" si="304">O3828*N3828</f>
        <v>6.88</v>
      </c>
    </row>
    <row r="3829" spans="1:25" s="148" customFormat="1" ht="13.9" customHeight="1">
      <c r="A3829" s="137">
        <v>4683</v>
      </c>
      <c r="B3829" s="138" t="s">
        <v>4206</v>
      </c>
      <c r="C3829" s="138" t="s">
        <v>4568</v>
      </c>
      <c r="D3829" s="138"/>
      <c r="E3829" s="2"/>
      <c r="F3829" s="2" t="s">
        <v>422</v>
      </c>
      <c r="G3829" s="2" t="s">
        <v>5065</v>
      </c>
      <c r="H3829" s="2" t="s">
        <v>246</v>
      </c>
      <c r="I3829" s="139" t="s">
        <v>350</v>
      </c>
      <c r="J3829" s="139" t="s">
        <v>351</v>
      </c>
      <c r="K3829" s="139" t="s">
        <v>612</v>
      </c>
      <c r="L3829" s="139" t="s">
        <v>298</v>
      </c>
      <c r="M3829" s="140" t="s">
        <v>8160</v>
      </c>
      <c r="N3829" s="141">
        <v>70.39</v>
      </c>
      <c r="O3829" s="142">
        <f t="shared" si="300"/>
        <v>205</v>
      </c>
      <c r="P3829" s="2">
        <v>205</v>
      </c>
      <c r="Q3829" s="2"/>
      <c r="R3829" s="143" t="e">
        <f t="shared" si="301"/>
        <v>#DIV/0!</v>
      </c>
      <c r="S3829" s="143">
        <f t="shared" si="302"/>
        <v>0</v>
      </c>
      <c r="T3829" s="144">
        <f>IF(P3829="nio",0,IF(P3829&gt;0,VLOOKUP(K3829,'3-Productie normen'!A:W,VLOOKUP(P3829,'3-Productie normen'!$B$37:$C$59,2,FALSE),FALSE)))/VLOOKUP(B3829,'2-Kosten per locatie'!$A$11:$C$31,3,FALSE)</f>
        <v>0</v>
      </c>
      <c r="U3829" s="144">
        <f t="shared" si="303"/>
        <v>0</v>
      </c>
      <c r="V3829" s="145" t="str">
        <f>VLOOKUP(K3829,'3-Productie normen'!A:AG,29,FALSE)</f>
        <v>L</v>
      </c>
      <c r="W3829" s="145"/>
      <c r="X3829" s="146"/>
      <c r="Y3829" s="147">
        <f t="shared" si="304"/>
        <v>14429.95</v>
      </c>
    </row>
    <row r="3830" spans="1:25" s="148" customFormat="1" ht="13.9" customHeight="1">
      <c r="A3830" s="137">
        <v>4684</v>
      </c>
      <c r="B3830" s="138" t="s">
        <v>4206</v>
      </c>
      <c r="C3830" s="138" t="s">
        <v>4568</v>
      </c>
      <c r="D3830" s="138"/>
      <c r="E3830" s="2"/>
      <c r="F3830" s="2" t="s">
        <v>422</v>
      </c>
      <c r="G3830" s="2" t="s">
        <v>5066</v>
      </c>
      <c r="H3830" s="2" t="s">
        <v>246</v>
      </c>
      <c r="I3830" s="139" t="s">
        <v>350</v>
      </c>
      <c r="J3830" s="139" t="s">
        <v>836</v>
      </c>
      <c r="K3830" s="139" t="s">
        <v>612</v>
      </c>
      <c r="L3830" s="139" t="s">
        <v>298</v>
      </c>
      <c r="M3830" s="140" t="s">
        <v>8160</v>
      </c>
      <c r="N3830" s="141">
        <v>121.1</v>
      </c>
      <c r="O3830" s="142">
        <f t="shared" si="300"/>
        <v>205</v>
      </c>
      <c r="P3830" s="2">
        <v>205</v>
      </c>
      <c r="Q3830" s="2"/>
      <c r="R3830" s="143" t="e">
        <f t="shared" si="301"/>
        <v>#DIV/0!</v>
      </c>
      <c r="S3830" s="143">
        <f t="shared" si="302"/>
        <v>0</v>
      </c>
      <c r="T3830" s="144">
        <f>IF(P3830="nio",0,IF(P3830&gt;0,VLOOKUP(K3830,'3-Productie normen'!A:W,VLOOKUP(P3830,'3-Productie normen'!$B$37:$C$59,2,FALSE),FALSE)))/VLOOKUP(B3830,'2-Kosten per locatie'!$A$11:$C$31,3,FALSE)</f>
        <v>0</v>
      </c>
      <c r="U3830" s="144">
        <f t="shared" si="303"/>
        <v>0</v>
      </c>
      <c r="V3830" s="145" t="str">
        <f>VLOOKUP(K3830,'3-Productie normen'!A:AG,29,FALSE)</f>
        <v>L</v>
      </c>
      <c r="W3830" s="145"/>
      <c r="X3830" s="146"/>
      <c r="Y3830" s="147">
        <f t="shared" si="304"/>
        <v>24825.5</v>
      </c>
    </row>
    <row r="3831" spans="1:25" s="148" customFormat="1" ht="13.9" customHeight="1">
      <c r="A3831" s="137">
        <v>4685</v>
      </c>
      <c r="B3831" s="138" t="s">
        <v>4206</v>
      </c>
      <c r="C3831" s="138" t="s">
        <v>4568</v>
      </c>
      <c r="D3831" s="138"/>
      <c r="E3831" s="2"/>
      <c r="F3831" s="2" t="s">
        <v>422</v>
      </c>
      <c r="G3831" s="2" t="s">
        <v>5067</v>
      </c>
      <c r="H3831" s="2" t="s">
        <v>246</v>
      </c>
      <c r="I3831" s="139" t="s">
        <v>277</v>
      </c>
      <c r="J3831" s="139" t="s">
        <v>52</v>
      </c>
      <c r="K3831" s="139" t="s">
        <v>417</v>
      </c>
      <c r="L3831" s="139" t="s">
        <v>298</v>
      </c>
      <c r="M3831" s="140" t="s">
        <v>8160</v>
      </c>
      <c r="N3831" s="141">
        <v>22.16</v>
      </c>
      <c r="O3831" s="142">
        <f t="shared" si="300"/>
        <v>205</v>
      </c>
      <c r="P3831" s="2">
        <v>205</v>
      </c>
      <c r="Q3831" s="2"/>
      <c r="R3831" s="143" t="e">
        <f t="shared" si="301"/>
        <v>#DIV/0!</v>
      </c>
      <c r="S3831" s="143">
        <f t="shared" si="302"/>
        <v>0</v>
      </c>
      <c r="T3831" s="144">
        <f>IF(P3831="nio",0,IF(P3831&gt;0,VLOOKUP(K3831,'3-Productie normen'!A:W,VLOOKUP(P3831,'3-Productie normen'!$B$37:$C$59,2,FALSE),FALSE)))/VLOOKUP(B3831,'2-Kosten per locatie'!$A$11:$C$31,3,FALSE)</f>
        <v>0</v>
      </c>
      <c r="U3831" s="144">
        <f t="shared" si="303"/>
        <v>0</v>
      </c>
      <c r="V3831" s="145" t="str">
        <f>VLOOKUP(K3831,'3-Productie normen'!A:AG,29,FALSE)</f>
        <v>B</v>
      </c>
      <c r="W3831" s="145"/>
      <c r="X3831" s="146"/>
      <c r="Y3831" s="147">
        <f t="shared" si="304"/>
        <v>4542.8</v>
      </c>
    </row>
    <row r="3832" spans="1:25" s="148" customFormat="1" ht="13.9" customHeight="1">
      <c r="A3832" s="137">
        <v>4686</v>
      </c>
      <c r="B3832" s="138" t="s">
        <v>4206</v>
      </c>
      <c r="C3832" s="138" t="s">
        <v>4568</v>
      </c>
      <c r="D3832" s="138"/>
      <c r="E3832" s="2"/>
      <c r="F3832" s="2" t="s">
        <v>422</v>
      </c>
      <c r="G3832" s="2" t="s">
        <v>5068</v>
      </c>
      <c r="H3832" s="2" t="s">
        <v>246</v>
      </c>
      <c r="I3832" s="139" t="s">
        <v>277</v>
      </c>
      <c r="J3832" s="139" t="s">
        <v>277</v>
      </c>
      <c r="K3832" s="139" t="s">
        <v>478</v>
      </c>
      <c r="L3832" s="139" t="s">
        <v>298</v>
      </c>
      <c r="M3832" s="140" t="s">
        <v>8160</v>
      </c>
      <c r="N3832" s="141">
        <v>22.16</v>
      </c>
      <c r="O3832" s="142">
        <f t="shared" si="300"/>
        <v>205</v>
      </c>
      <c r="P3832" s="2">
        <v>205</v>
      </c>
      <c r="Q3832" s="2"/>
      <c r="R3832" s="143" t="e">
        <f t="shared" si="301"/>
        <v>#DIV/0!</v>
      </c>
      <c r="S3832" s="143">
        <f t="shared" si="302"/>
        <v>0</v>
      </c>
      <c r="T3832" s="144">
        <f>IF(P3832="nio",0,IF(P3832&gt;0,VLOOKUP(K3832,'3-Productie normen'!A:W,VLOOKUP(P3832,'3-Productie normen'!$B$37:$C$59,2,FALSE),FALSE)))/VLOOKUP(B3832,'2-Kosten per locatie'!$A$11:$C$31,3,FALSE)</f>
        <v>0</v>
      </c>
      <c r="U3832" s="144">
        <f t="shared" si="303"/>
        <v>0</v>
      </c>
      <c r="V3832" s="145" t="str">
        <f>VLOOKUP(K3832,'3-Productie normen'!A:AG,29,FALSE)</f>
        <v>B</v>
      </c>
      <c r="W3832" s="145"/>
      <c r="X3832" s="146"/>
      <c r="Y3832" s="147">
        <f t="shared" si="304"/>
        <v>4542.8</v>
      </c>
    </row>
    <row r="3833" spans="1:25" s="148" customFormat="1" ht="13.9" customHeight="1">
      <c r="A3833" s="137">
        <v>4687</v>
      </c>
      <c r="B3833" s="138" t="s">
        <v>4206</v>
      </c>
      <c r="C3833" s="138" t="s">
        <v>4568</v>
      </c>
      <c r="D3833" s="138"/>
      <c r="E3833" s="2"/>
      <c r="F3833" s="2" t="s">
        <v>422</v>
      </c>
      <c r="G3833" s="2" t="s">
        <v>5069</v>
      </c>
      <c r="H3833" s="2" t="s">
        <v>246</v>
      </c>
      <c r="I3833" s="139" t="s">
        <v>267</v>
      </c>
      <c r="J3833" s="139" t="s">
        <v>267</v>
      </c>
      <c r="K3833" s="139" t="s">
        <v>267</v>
      </c>
      <c r="L3833" s="139" t="s">
        <v>298</v>
      </c>
      <c r="M3833" s="140" t="s">
        <v>8160</v>
      </c>
      <c r="N3833" s="141">
        <v>14.23</v>
      </c>
      <c r="O3833" s="142">
        <f t="shared" si="300"/>
        <v>2</v>
      </c>
      <c r="P3833" s="2">
        <v>2</v>
      </c>
      <c r="Q3833" s="2"/>
      <c r="R3833" s="143" t="e">
        <f t="shared" si="301"/>
        <v>#DIV/0!</v>
      </c>
      <c r="S3833" s="143">
        <f t="shared" si="302"/>
        <v>0</v>
      </c>
      <c r="T3833" s="144">
        <f>IF(P3833="nio",0,IF(P3833&gt;0,VLOOKUP(K3833,'3-Productie normen'!A:W,VLOOKUP(P3833,'3-Productie normen'!$B$37:$C$59,2,FALSE),FALSE)))/VLOOKUP(B3833,'2-Kosten per locatie'!$A$11:$C$31,3,FALSE)</f>
        <v>0</v>
      </c>
      <c r="U3833" s="144">
        <f t="shared" si="303"/>
        <v>0</v>
      </c>
      <c r="V3833" s="145" t="str">
        <f>VLOOKUP(K3833,'3-Productie normen'!A:AG,29,FALSE)</f>
        <v>V</v>
      </c>
      <c r="W3833" s="145"/>
      <c r="X3833" s="146"/>
      <c r="Y3833" s="147">
        <f t="shared" si="304"/>
        <v>28.46</v>
      </c>
    </row>
    <row r="3834" spans="1:25" s="148" customFormat="1" ht="13.9" customHeight="1">
      <c r="A3834" s="137">
        <v>4688</v>
      </c>
      <c r="B3834" s="138" t="s">
        <v>4206</v>
      </c>
      <c r="C3834" s="138" t="s">
        <v>4568</v>
      </c>
      <c r="D3834" s="138"/>
      <c r="E3834" s="2"/>
      <c r="F3834" s="2" t="s">
        <v>746</v>
      </c>
      <c r="G3834" s="2" t="s">
        <v>5070</v>
      </c>
      <c r="H3834" s="2" t="s">
        <v>246</v>
      </c>
      <c r="I3834" s="139" t="s">
        <v>247</v>
      </c>
      <c r="J3834" s="139" t="s">
        <v>57</v>
      </c>
      <c r="K3834" s="139" t="s">
        <v>259</v>
      </c>
      <c r="L3834" s="139" t="s">
        <v>246</v>
      </c>
      <c r="M3834" s="140"/>
      <c r="N3834" s="141">
        <v>3.45</v>
      </c>
      <c r="O3834" s="142">
        <f t="shared" si="300"/>
        <v>0</v>
      </c>
      <c r="P3834" s="2" t="s">
        <v>477</v>
      </c>
      <c r="Q3834" s="2"/>
      <c r="R3834" s="143">
        <f t="shared" si="301"/>
        <v>0</v>
      </c>
      <c r="S3834" s="143">
        <f t="shared" si="302"/>
        <v>0</v>
      </c>
      <c r="T3834" s="144">
        <f>IF(P3834="nio",0,IF(P3834&gt;0,VLOOKUP(K3834,'3-Productie normen'!A:W,VLOOKUP(P3834,'3-Productie normen'!$B$37:$C$59,2,FALSE),FALSE)))/VLOOKUP(B3834,'2-Kosten per locatie'!$A$11:$C$31,3,FALSE)</f>
        <v>0</v>
      </c>
      <c r="U3834" s="144">
        <f t="shared" si="303"/>
        <v>0</v>
      </c>
      <c r="V3834" s="145">
        <f>VLOOKUP(K3834,'3-Productie normen'!A:AG,29,FALSE)</f>
        <v>0</v>
      </c>
      <c r="W3834" s="145"/>
      <c r="X3834" s="146"/>
      <c r="Y3834" s="147">
        <f t="shared" si="304"/>
        <v>0</v>
      </c>
    </row>
    <row r="3835" spans="1:25" s="148" customFormat="1" ht="13.9" customHeight="1">
      <c r="A3835" s="137">
        <v>4689</v>
      </c>
      <c r="B3835" s="138" t="s">
        <v>4206</v>
      </c>
      <c r="C3835" s="138" t="s">
        <v>4568</v>
      </c>
      <c r="D3835" s="138"/>
      <c r="E3835" s="2"/>
      <c r="F3835" s="2" t="s">
        <v>746</v>
      </c>
      <c r="G3835" s="2" t="s">
        <v>5071</v>
      </c>
      <c r="H3835" s="2" t="s">
        <v>246</v>
      </c>
      <c r="I3835" s="139" t="s">
        <v>247</v>
      </c>
      <c r="J3835" s="139" t="s">
        <v>56</v>
      </c>
      <c r="K3835" s="139" t="s">
        <v>248</v>
      </c>
      <c r="L3835" s="139" t="s">
        <v>298</v>
      </c>
      <c r="M3835" s="140" t="s">
        <v>8160</v>
      </c>
      <c r="N3835" s="141">
        <v>28.75</v>
      </c>
      <c r="O3835" s="142">
        <f t="shared" si="300"/>
        <v>205</v>
      </c>
      <c r="P3835" s="2">
        <v>205</v>
      </c>
      <c r="Q3835" s="2"/>
      <c r="R3835" s="143" t="e">
        <f t="shared" si="301"/>
        <v>#DIV/0!</v>
      </c>
      <c r="S3835" s="143">
        <f t="shared" si="302"/>
        <v>0</v>
      </c>
      <c r="T3835" s="144">
        <f>IF(P3835="nio",0,IF(P3835&gt;0,VLOOKUP(K3835,'3-Productie normen'!A:W,VLOOKUP(P3835,'3-Productie normen'!$B$37:$C$59,2,FALSE),FALSE)))/VLOOKUP(B3835,'2-Kosten per locatie'!$A$11:$C$31,3,FALSE)</f>
        <v>0</v>
      </c>
      <c r="U3835" s="144">
        <f t="shared" si="303"/>
        <v>0</v>
      </c>
      <c r="V3835" s="145" t="str">
        <f>VLOOKUP(K3835,'3-Productie normen'!A:AG,29,FALSE)</f>
        <v>V</v>
      </c>
      <c r="W3835" s="145"/>
      <c r="X3835" s="146"/>
      <c r="Y3835" s="147">
        <f t="shared" si="304"/>
        <v>5893.75</v>
      </c>
    </row>
    <row r="3836" spans="1:25" s="148" customFormat="1" ht="13.9" customHeight="1">
      <c r="A3836" s="137">
        <v>4690</v>
      </c>
      <c r="B3836" s="138" t="s">
        <v>4206</v>
      </c>
      <c r="C3836" s="138" t="s">
        <v>4568</v>
      </c>
      <c r="D3836" s="138"/>
      <c r="E3836" s="2"/>
      <c r="F3836" s="2" t="s">
        <v>746</v>
      </c>
      <c r="G3836" s="2" t="s">
        <v>5072</v>
      </c>
      <c r="H3836" s="2" t="s">
        <v>246</v>
      </c>
      <c r="I3836" s="139" t="s">
        <v>247</v>
      </c>
      <c r="J3836" s="139" t="s">
        <v>56</v>
      </c>
      <c r="K3836" s="139" t="s">
        <v>248</v>
      </c>
      <c r="L3836" s="139" t="s">
        <v>298</v>
      </c>
      <c r="M3836" s="140" t="s">
        <v>8160</v>
      </c>
      <c r="N3836" s="141">
        <v>35.909999999999997</v>
      </c>
      <c r="O3836" s="142">
        <f t="shared" si="300"/>
        <v>205</v>
      </c>
      <c r="P3836" s="2">
        <v>205</v>
      </c>
      <c r="Q3836" s="2"/>
      <c r="R3836" s="143" t="e">
        <f t="shared" si="301"/>
        <v>#DIV/0!</v>
      </c>
      <c r="S3836" s="143">
        <f t="shared" si="302"/>
        <v>0</v>
      </c>
      <c r="T3836" s="144">
        <f>IF(P3836="nio",0,IF(P3836&gt;0,VLOOKUP(K3836,'3-Productie normen'!A:W,VLOOKUP(P3836,'3-Productie normen'!$B$37:$C$59,2,FALSE),FALSE)))/VLOOKUP(B3836,'2-Kosten per locatie'!$A$11:$C$31,3,FALSE)</f>
        <v>0</v>
      </c>
      <c r="U3836" s="144">
        <f t="shared" si="303"/>
        <v>0</v>
      </c>
      <c r="V3836" s="145" t="str">
        <f>VLOOKUP(K3836,'3-Productie normen'!A:AG,29,FALSE)</f>
        <v>V</v>
      </c>
      <c r="W3836" s="145"/>
      <c r="X3836" s="146"/>
      <c r="Y3836" s="147">
        <f t="shared" si="304"/>
        <v>7361.5499999999993</v>
      </c>
    </row>
    <row r="3837" spans="1:25" s="148" customFormat="1" ht="13.9" customHeight="1">
      <c r="A3837" s="137">
        <v>4691</v>
      </c>
      <c r="B3837" s="138" t="s">
        <v>4206</v>
      </c>
      <c r="C3837" s="138" t="s">
        <v>4568</v>
      </c>
      <c r="D3837" s="138"/>
      <c r="E3837" s="2"/>
      <c r="F3837" s="2" t="s">
        <v>746</v>
      </c>
      <c r="G3837" s="2" t="s">
        <v>5073</v>
      </c>
      <c r="H3837" s="2" t="s">
        <v>246</v>
      </c>
      <c r="I3837" s="139" t="s">
        <v>252</v>
      </c>
      <c r="J3837" s="139" t="s">
        <v>253</v>
      </c>
      <c r="K3837" s="139" t="s">
        <v>4571</v>
      </c>
      <c r="L3837" s="139" t="s">
        <v>298</v>
      </c>
      <c r="M3837" s="140" t="s">
        <v>8160</v>
      </c>
      <c r="N3837" s="141">
        <v>79.17</v>
      </c>
      <c r="O3837" s="142">
        <f t="shared" si="300"/>
        <v>205</v>
      </c>
      <c r="P3837" s="2">
        <v>205</v>
      </c>
      <c r="Q3837" s="2"/>
      <c r="R3837" s="143" t="e">
        <f t="shared" si="301"/>
        <v>#DIV/0!</v>
      </c>
      <c r="S3837" s="143">
        <f t="shared" si="302"/>
        <v>0</v>
      </c>
      <c r="T3837" s="144">
        <f>IF(P3837="nio",0,IF(P3837&gt;0,VLOOKUP(K3837,'3-Productie normen'!A:W,VLOOKUP(P3837,'3-Productie normen'!$B$37:$C$59,2,FALSE),FALSE)))/VLOOKUP(B3837,'2-Kosten per locatie'!$A$11:$C$31,3,FALSE)</f>
        <v>0</v>
      </c>
      <c r="U3837" s="144">
        <f t="shared" si="303"/>
        <v>0</v>
      </c>
      <c r="V3837" s="145" t="str">
        <f>VLOOKUP(K3837,'3-Productie normen'!A:AG,29,FALSE)</f>
        <v>V</v>
      </c>
      <c r="W3837" s="145"/>
      <c r="X3837" s="146"/>
      <c r="Y3837" s="147">
        <f t="shared" si="304"/>
        <v>16229.85</v>
      </c>
    </row>
    <row r="3838" spans="1:25" s="148" customFormat="1" ht="13.9" customHeight="1">
      <c r="A3838" s="137">
        <v>4692</v>
      </c>
      <c r="B3838" s="138" t="s">
        <v>4206</v>
      </c>
      <c r="C3838" s="138" t="s">
        <v>4568</v>
      </c>
      <c r="D3838" s="138"/>
      <c r="E3838" s="2"/>
      <c r="F3838" s="2" t="s">
        <v>746</v>
      </c>
      <c r="G3838" s="2" t="s">
        <v>5074</v>
      </c>
      <c r="H3838" s="2" t="s">
        <v>246</v>
      </c>
      <c r="I3838" s="139" t="s">
        <v>252</v>
      </c>
      <c r="J3838" s="139" t="s">
        <v>253</v>
      </c>
      <c r="K3838" s="139" t="s">
        <v>4571</v>
      </c>
      <c r="L3838" s="139" t="s">
        <v>298</v>
      </c>
      <c r="M3838" s="140" t="s">
        <v>8160</v>
      </c>
      <c r="N3838" s="141">
        <v>72.89</v>
      </c>
      <c r="O3838" s="142">
        <f t="shared" si="300"/>
        <v>205</v>
      </c>
      <c r="P3838" s="2">
        <v>205</v>
      </c>
      <c r="Q3838" s="2"/>
      <c r="R3838" s="143" t="e">
        <f t="shared" si="301"/>
        <v>#DIV/0!</v>
      </c>
      <c r="S3838" s="143">
        <f t="shared" si="302"/>
        <v>0</v>
      </c>
      <c r="T3838" s="144">
        <f>IF(P3838="nio",0,IF(P3838&gt;0,VLOOKUP(K3838,'3-Productie normen'!A:W,VLOOKUP(P3838,'3-Productie normen'!$B$37:$C$59,2,FALSE),FALSE)))/VLOOKUP(B3838,'2-Kosten per locatie'!$A$11:$C$31,3,FALSE)</f>
        <v>0</v>
      </c>
      <c r="U3838" s="144">
        <f t="shared" si="303"/>
        <v>0</v>
      </c>
      <c r="V3838" s="145" t="str">
        <f>VLOOKUP(K3838,'3-Productie normen'!A:AG,29,FALSE)</f>
        <v>V</v>
      </c>
      <c r="W3838" s="145"/>
      <c r="X3838" s="146"/>
      <c r="Y3838" s="147">
        <f t="shared" si="304"/>
        <v>14942.45</v>
      </c>
    </row>
    <row r="3839" spans="1:25" s="148" customFormat="1" ht="13.9" customHeight="1">
      <c r="A3839" s="137">
        <v>4693</v>
      </c>
      <c r="B3839" s="138" t="s">
        <v>4206</v>
      </c>
      <c r="C3839" s="138" t="s">
        <v>4568</v>
      </c>
      <c r="D3839" s="138"/>
      <c r="E3839" s="2"/>
      <c r="F3839" s="2" t="s">
        <v>746</v>
      </c>
      <c r="G3839" s="2" t="s">
        <v>5075</v>
      </c>
      <c r="H3839" s="2" t="s">
        <v>246</v>
      </c>
      <c r="I3839" s="139" t="s">
        <v>267</v>
      </c>
      <c r="J3839" s="139" t="s">
        <v>313</v>
      </c>
      <c r="K3839" s="139" t="s">
        <v>259</v>
      </c>
      <c r="L3839" s="139" t="s">
        <v>1500</v>
      </c>
      <c r="M3839" s="140"/>
      <c r="N3839" s="141">
        <v>3.46</v>
      </c>
      <c r="O3839" s="142">
        <f t="shared" si="300"/>
        <v>0</v>
      </c>
      <c r="P3839" s="2" t="s">
        <v>477</v>
      </c>
      <c r="Q3839" s="2"/>
      <c r="R3839" s="143">
        <f t="shared" si="301"/>
        <v>0</v>
      </c>
      <c r="S3839" s="143">
        <f t="shared" si="302"/>
        <v>0</v>
      </c>
      <c r="T3839" s="144">
        <f>IF(P3839="nio",0,IF(P3839&gt;0,VLOOKUP(K3839,'3-Productie normen'!A:W,VLOOKUP(P3839,'3-Productie normen'!$B$37:$C$59,2,FALSE),FALSE)))/VLOOKUP(B3839,'2-Kosten per locatie'!$A$11:$C$31,3,FALSE)</f>
        <v>0</v>
      </c>
      <c r="U3839" s="144">
        <f t="shared" si="303"/>
        <v>0</v>
      </c>
      <c r="V3839" s="145">
        <f>VLOOKUP(K3839,'3-Productie normen'!A:AG,29,FALSE)</f>
        <v>0</v>
      </c>
      <c r="W3839" s="145"/>
      <c r="X3839" s="146"/>
      <c r="Y3839" s="147">
        <f t="shared" si="304"/>
        <v>0</v>
      </c>
    </row>
    <row r="3840" spans="1:25" s="148" customFormat="1" ht="13.9" customHeight="1">
      <c r="A3840" s="137">
        <v>4694</v>
      </c>
      <c r="B3840" s="138" t="s">
        <v>4206</v>
      </c>
      <c r="C3840" s="138" t="s">
        <v>4568</v>
      </c>
      <c r="D3840" s="138"/>
      <c r="E3840" s="2"/>
      <c r="F3840" s="2" t="s">
        <v>746</v>
      </c>
      <c r="G3840" s="2" t="s">
        <v>5076</v>
      </c>
      <c r="H3840" s="2" t="s">
        <v>246</v>
      </c>
      <c r="I3840" s="139" t="s">
        <v>257</v>
      </c>
      <c r="J3840" s="139" t="s">
        <v>3149</v>
      </c>
      <c r="K3840" s="139" t="s">
        <v>259</v>
      </c>
      <c r="L3840" s="139" t="s">
        <v>249</v>
      </c>
      <c r="M3840" s="140"/>
      <c r="N3840" s="141">
        <v>4.63</v>
      </c>
      <c r="O3840" s="142">
        <f t="shared" si="300"/>
        <v>0</v>
      </c>
      <c r="P3840" s="2" t="s">
        <v>477</v>
      </c>
      <c r="Q3840" s="2"/>
      <c r="R3840" s="143">
        <f t="shared" si="301"/>
        <v>0</v>
      </c>
      <c r="S3840" s="143">
        <f t="shared" si="302"/>
        <v>0</v>
      </c>
      <c r="T3840" s="144">
        <f>IF(P3840="nio",0,IF(P3840&gt;0,VLOOKUP(K3840,'3-Productie normen'!A:W,VLOOKUP(P3840,'3-Productie normen'!$B$37:$C$59,2,FALSE),FALSE)))/VLOOKUP(B3840,'2-Kosten per locatie'!$A$11:$C$31,3,FALSE)</f>
        <v>0</v>
      </c>
      <c r="U3840" s="144">
        <f t="shared" si="303"/>
        <v>0</v>
      </c>
      <c r="V3840" s="145">
        <f>VLOOKUP(K3840,'3-Productie normen'!A:AG,29,FALSE)</f>
        <v>0</v>
      </c>
      <c r="W3840" s="145"/>
      <c r="X3840" s="146"/>
      <c r="Y3840" s="147">
        <f t="shared" si="304"/>
        <v>0</v>
      </c>
    </row>
    <row r="3841" spans="1:25" s="148" customFormat="1" ht="13.9" customHeight="1">
      <c r="A3841" s="137">
        <v>4695</v>
      </c>
      <c r="B3841" s="138" t="s">
        <v>4206</v>
      </c>
      <c r="C3841" s="138" t="s">
        <v>4568</v>
      </c>
      <c r="D3841" s="138"/>
      <c r="E3841" s="2"/>
      <c r="F3841" s="2" t="s">
        <v>746</v>
      </c>
      <c r="G3841" s="2" t="s">
        <v>5077</v>
      </c>
      <c r="H3841" s="2" t="s">
        <v>246</v>
      </c>
      <c r="I3841" s="139" t="s">
        <v>46</v>
      </c>
      <c r="J3841" s="139" t="s">
        <v>320</v>
      </c>
      <c r="K3841" s="139" t="s">
        <v>321</v>
      </c>
      <c r="L3841" s="139" t="s">
        <v>314</v>
      </c>
      <c r="M3841" s="140"/>
      <c r="N3841" s="141">
        <v>1.1599999999999999</v>
      </c>
      <c r="O3841" s="142">
        <f t="shared" si="300"/>
        <v>410</v>
      </c>
      <c r="P3841" s="2">
        <v>205</v>
      </c>
      <c r="Q3841" s="2">
        <v>205</v>
      </c>
      <c r="R3841" s="143" t="e">
        <f t="shared" si="301"/>
        <v>#DIV/0!</v>
      </c>
      <c r="S3841" s="143" t="e">
        <f t="shared" si="302"/>
        <v>#DIV/0!</v>
      </c>
      <c r="T3841" s="144">
        <f>IF(P3841="nio",0,IF(P3841&gt;0,VLOOKUP(K3841,'3-Productie normen'!A:W,VLOOKUP(P3841,'3-Productie normen'!$B$37:$C$59,2,FALSE),FALSE)))/VLOOKUP(B3841,'2-Kosten per locatie'!$A$11:$C$31,3,FALSE)</f>
        <v>0</v>
      </c>
      <c r="U3841" s="144">
        <f t="shared" si="303"/>
        <v>0</v>
      </c>
      <c r="V3841" s="145" t="str">
        <f>VLOOKUP(K3841,'3-Productie normen'!A:AG,29,FALSE)</f>
        <v>S</v>
      </c>
      <c r="W3841" s="145"/>
      <c r="X3841" s="146"/>
      <c r="Y3841" s="147">
        <f t="shared" si="304"/>
        <v>475.59999999999997</v>
      </c>
    </row>
    <row r="3842" spans="1:25" s="148" customFormat="1" ht="13.9" customHeight="1">
      <c r="A3842" s="137">
        <v>4696</v>
      </c>
      <c r="B3842" s="138" t="s">
        <v>4206</v>
      </c>
      <c r="C3842" s="138" t="s">
        <v>4568</v>
      </c>
      <c r="D3842" s="138"/>
      <c r="E3842" s="2"/>
      <c r="F3842" s="2" t="s">
        <v>746</v>
      </c>
      <c r="G3842" s="2" t="s">
        <v>5078</v>
      </c>
      <c r="H3842" s="2" t="s">
        <v>246</v>
      </c>
      <c r="I3842" s="139" t="s">
        <v>46</v>
      </c>
      <c r="J3842" s="139" t="s">
        <v>323</v>
      </c>
      <c r="K3842" s="139" t="s">
        <v>321</v>
      </c>
      <c r="L3842" s="139" t="s">
        <v>314</v>
      </c>
      <c r="M3842" s="140"/>
      <c r="N3842" s="141">
        <v>1.29</v>
      </c>
      <c r="O3842" s="142">
        <f t="shared" si="300"/>
        <v>410</v>
      </c>
      <c r="P3842" s="2">
        <v>205</v>
      </c>
      <c r="Q3842" s="2">
        <v>205</v>
      </c>
      <c r="R3842" s="143" t="e">
        <f t="shared" si="301"/>
        <v>#DIV/0!</v>
      </c>
      <c r="S3842" s="143" t="e">
        <f t="shared" si="302"/>
        <v>#DIV/0!</v>
      </c>
      <c r="T3842" s="144">
        <f>IF(P3842="nio",0,IF(P3842&gt;0,VLOOKUP(K3842,'3-Productie normen'!A:W,VLOOKUP(P3842,'3-Productie normen'!$B$37:$C$59,2,FALSE),FALSE)))/VLOOKUP(B3842,'2-Kosten per locatie'!$A$11:$C$31,3,FALSE)</f>
        <v>0</v>
      </c>
      <c r="U3842" s="144">
        <f t="shared" si="303"/>
        <v>0</v>
      </c>
      <c r="V3842" s="145" t="str">
        <f>VLOOKUP(K3842,'3-Productie normen'!A:AG,29,FALSE)</f>
        <v>S</v>
      </c>
      <c r="W3842" s="145"/>
      <c r="X3842" s="146"/>
      <c r="Y3842" s="147">
        <f t="shared" si="304"/>
        <v>528.9</v>
      </c>
    </row>
    <row r="3843" spans="1:25" s="148" customFormat="1" ht="13.9" customHeight="1">
      <c r="A3843" s="137">
        <v>4697</v>
      </c>
      <c r="B3843" s="138" t="s">
        <v>4206</v>
      </c>
      <c r="C3843" s="138" t="s">
        <v>4568</v>
      </c>
      <c r="D3843" s="138"/>
      <c r="E3843" s="2"/>
      <c r="F3843" s="2" t="s">
        <v>746</v>
      </c>
      <c r="G3843" s="2" t="s">
        <v>5079</v>
      </c>
      <c r="H3843" s="2" t="s">
        <v>246</v>
      </c>
      <c r="I3843" s="139" t="s">
        <v>46</v>
      </c>
      <c r="J3843" s="139" t="s">
        <v>323</v>
      </c>
      <c r="K3843" s="139" t="s">
        <v>321</v>
      </c>
      <c r="L3843" s="139" t="s">
        <v>314</v>
      </c>
      <c r="M3843" s="140"/>
      <c r="N3843" s="141">
        <v>5.94</v>
      </c>
      <c r="O3843" s="142">
        <f t="shared" si="300"/>
        <v>410</v>
      </c>
      <c r="P3843" s="2">
        <v>205</v>
      </c>
      <c r="Q3843" s="2">
        <v>205</v>
      </c>
      <c r="R3843" s="143" t="e">
        <f t="shared" si="301"/>
        <v>#DIV/0!</v>
      </c>
      <c r="S3843" s="143" t="e">
        <f t="shared" si="302"/>
        <v>#DIV/0!</v>
      </c>
      <c r="T3843" s="144">
        <f>IF(P3843="nio",0,IF(P3843&gt;0,VLOOKUP(K3843,'3-Productie normen'!A:W,VLOOKUP(P3843,'3-Productie normen'!$B$37:$C$59,2,FALSE),FALSE)))/VLOOKUP(B3843,'2-Kosten per locatie'!$A$11:$C$31,3,FALSE)</f>
        <v>0</v>
      </c>
      <c r="U3843" s="144">
        <f t="shared" si="303"/>
        <v>0</v>
      </c>
      <c r="V3843" s="145" t="str">
        <f>VLOOKUP(K3843,'3-Productie normen'!A:AG,29,FALSE)</f>
        <v>S</v>
      </c>
      <c r="W3843" s="145"/>
      <c r="X3843" s="146"/>
      <c r="Y3843" s="147">
        <f t="shared" si="304"/>
        <v>2435.4</v>
      </c>
    </row>
    <row r="3844" spans="1:25" s="148" customFormat="1" ht="13.9" customHeight="1">
      <c r="A3844" s="137">
        <v>4698</v>
      </c>
      <c r="B3844" s="138" t="s">
        <v>4206</v>
      </c>
      <c r="C3844" s="138" t="s">
        <v>4568</v>
      </c>
      <c r="D3844" s="138"/>
      <c r="E3844" s="2"/>
      <c r="F3844" s="2" t="s">
        <v>746</v>
      </c>
      <c r="G3844" s="2" t="s">
        <v>5080</v>
      </c>
      <c r="H3844" s="2" t="s">
        <v>246</v>
      </c>
      <c r="I3844" s="139" t="s">
        <v>46</v>
      </c>
      <c r="J3844" s="139" t="s">
        <v>320</v>
      </c>
      <c r="K3844" s="139" t="s">
        <v>321</v>
      </c>
      <c r="L3844" s="139" t="s">
        <v>314</v>
      </c>
      <c r="M3844" s="140"/>
      <c r="N3844" s="141">
        <v>1.1599999999999999</v>
      </c>
      <c r="O3844" s="142">
        <f t="shared" si="300"/>
        <v>410</v>
      </c>
      <c r="P3844" s="2">
        <v>205</v>
      </c>
      <c r="Q3844" s="2">
        <v>205</v>
      </c>
      <c r="R3844" s="143" t="e">
        <f t="shared" si="301"/>
        <v>#DIV/0!</v>
      </c>
      <c r="S3844" s="143" t="e">
        <f t="shared" si="302"/>
        <v>#DIV/0!</v>
      </c>
      <c r="T3844" s="144">
        <f>IF(P3844="nio",0,IF(P3844&gt;0,VLOOKUP(K3844,'3-Productie normen'!A:W,VLOOKUP(P3844,'3-Productie normen'!$B$37:$C$59,2,FALSE),FALSE)))/VLOOKUP(B3844,'2-Kosten per locatie'!$A$11:$C$31,3,FALSE)</f>
        <v>0</v>
      </c>
      <c r="U3844" s="144">
        <f t="shared" si="303"/>
        <v>0</v>
      </c>
      <c r="V3844" s="145" t="str">
        <f>VLOOKUP(K3844,'3-Productie normen'!A:AG,29,FALSE)</f>
        <v>S</v>
      </c>
      <c r="W3844" s="145"/>
      <c r="X3844" s="146"/>
      <c r="Y3844" s="147">
        <f t="shared" si="304"/>
        <v>475.59999999999997</v>
      </c>
    </row>
    <row r="3845" spans="1:25" s="148" customFormat="1" ht="13.9" customHeight="1">
      <c r="A3845" s="137">
        <v>4699</v>
      </c>
      <c r="B3845" s="138" t="s">
        <v>4206</v>
      </c>
      <c r="C3845" s="138" t="s">
        <v>4568</v>
      </c>
      <c r="D3845" s="138"/>
      <c r="E3845" s="2"/>
      <c r="F3845" s="2" t="s">
        <v>746</v>
      </c>
      <c r="G3845" s="2" t="s">
        <v>5081</v>
      </c>
      <c r="H3845" s="2" t="s">
        <v>4040</v>
      </c>
      <c r="I3845" s="139" t="s">
        <v>277</v>
      </c>
      <c r="J3845" s="139" t="s">
        <v>277</v>
      </c>
      <c r="K3845" s="139" t="s">
        <v>478</v>
      </c>
      <c r="L3845" s="139" t="s">
        <v>298</v>
      </c>
      <c r="M3845" s="140" t="s">
        <v>8160</v>
      </c>
      <c r="N3845" s="141">
        <v>19.07</v>
      </c>
      <c r="O3845" s="142">
        <f t="shared" si="300"/>
        <v>205</v>
      </c>
      <c r="P3845" s="2">
        <v>205</v>
      </c>
      <c r="Q3845" s="2"/>
      <c r="R3845" s="143" t="e">
        <f t="shared" si="301"/>
        <v>#DIV/0!</v>
      </c>
      <c r="S3845" s="143">
        <f t="shared" si="302"/>
        <v>0</v>
      </c>
      <c r="T3845" s="144">
        <f>IF(P3845="nio",0,IF(P3845&gt;0,VLOOKUP(K3845,'3-Productie normen'!A:W,VLOOKUP(P3845,'3-Productie normen'!$B$37:$C$59,2,FALSE),FALSE)))/VLOOKUP(B3845,'2-Kosten per locatie'!$A$11:$C$31,3,FALSE)</f>
        <v>0</v>
      </c>
      <c r="U3845" s="144">
        <f t="shared" si="303"/>
        <v>0</v>
      </c>
      <c r="V3845" s="145" t="str">
        <f>VLOOKUP(K3845,'3-Productie normen'!A:AG,29,FALSE)</f>
        <v>B</v>
      </c>
      <c r="W3845" s="145"/>
      <c r="X3845" s="146"/>
      <c r="Y3845" s="147">
        <f t="shared" si="304"/>
        <v>3909.35</v>
      </c>
    </row>
    <row r="3846" spans="1:25" s="148" customFormat="1" ht="13.9" customHeight="1">
      <c r="A3846" s="137">
        <v>4700</v>
      </c>
      <c r="B3846" s="138" t="s">
        <v>4206</v>
      </c>
      <c r="C3846" s="138" t="s">
        <v>4568</v>
      </c>
      <c r="D3846" s="138"/>
      <c r="E3846" s="2"/>
      <c r="F3846" s="2" t="s">
        <v>746</v>
      </c>
      <c r="G3846" s="2" t="s">
        <v>5082</v>
      </c>
      <c r="H3846" s="2" t="s">
        <v>5083</v>
      </c>
      <c r="I3846" s="139" t="s">
        <v>267</v>
      </c>
      <c r="J3846" s="139" t="s">
        <v>267</v>
      </c>
      <c r="K3846" s="139" t="s">
        <v>267</v>
      </c>
      <c r="L3846" s="139" t="s">
        <v>298</v>
      </c>
      <c r="M3846" s="140" t="s">
        <v>8160</v>
      </c>
      <c r="N3846" s="141">
        <v>5.49</v>
      </c>
      <c r="O3846" s="142">
        <f t="shared" si="300"/>
        <v>2</v>
      </c>
      <c r="P3846" s="2">
        <v>2</v>
      </c>
      <c r="Q3846" s="2"/>
      <c r="R3846" s="143" t="e">
        <f t="shared" si="301"/>
        <v>#DIV/0!</v>
      </c>
      <c r="S3846" s="143">
        <f t="shared" si="302"/>
        <v>0</v>
      </c>
      <c r="T3846" s="144">
        <f>IF(P3846="nio",0,IF(P3846&gt;0,VLOOKUP(K3846,'3-Productie normen'!A:W,VLOOKUP(P3846,'3-Productie normen'!$B$37:$C$59,2,FALSE),FALSE)))/VLOOKUP(B3846,'2-Kosten per locatie'!$A$11:$C$31,3,FALSE)</f>
        <v>0</v>
      </c>
      <c r="U3846" s="144">
        <f t="shared" si="303"/>
        <v>0</v>
      </c>
      <c r="V3846" s="145" t="str">
        <f>VLOOKUP(K3846,'3-Productie normen'!A:AG,29,FALSE)</f>
        <v>V</v>
      </c>
      <c r="W3846" s="145"/>
      <c r="X3846" s="146"/>
      <c r="Y3846" s="147">
        <f t="shared" si="304"/>
        <v>10.98</v>
      </c>
    </row>
    <row r="3847" spans="1:25" s="148" customFormat="1" ht="13.9" customHeight="1">
      <c r="A3847" s="137">
        <v>4701</v>
      </c>
      <c r="B3847" s="138" t="s">
        <v>4206</v>
      </c>
      <c r="C3847" s="138" t="s">
        <v>4568</v>
      </c>
      <c r="D3847" s="138"/>
      <c r="E3847" s="2"/>
      <c r="F3847" s="2" t="s">
        <v>746</v>
      </c>
      <c r="G3847" s="2" t="s">
        <v>5084</v>
      </c>
      <c r="H3847" s="2" t="s">
        <v>5085</v>
      </c>
      <c r="I3847" s="139" t="s">
        <v>350</v>
      </c>
      <c r="J3847" s="139" t="s">
        <v>351</v>
      </c>
      <c r="K3847" s="139" t="s">
        <v>612</v>
      </c>
      <c r="L3847" s="139" t="s">
        <v>298</v>
      </c>
      <c r="M3847" s="140" t="s">
        <v>8160</v>
      </c>
      <c r="N3847" s="141">
        <v>95</v>
      </c>
      <c r="O3847" s="142">
        <f t="shared" si="300"/>
        <v>205</v>
      </c>
      <c r="P3847" s="2">
        <v>205</v>
      </c>
      <c r="Q3847" s="2"/>
      <c r="R3847" s="143" t="e">
        <f t="shared" si="301"/>
        <v>#DIV/0!</v>
      </c>
      <c r="S3847" s="143">
        <f t="shared" si="302"/>
        <v>0</v>
      </c>
      <c r="T3847" s="144">
        <f>IF(P3847="nio",0,IF(P3847&gt;0,VLOOKUP(K3847,'3-Productie normen'!A:W,VLOOKUP(P3847,'3-Productie normen'!$B$37:$C$59,2,FALSE),FALSE)))/VLOOKUP(B3847,'2-Kosten per locatie'!$A$11:$C$31,3,FALSE)</f>
        <v>0</v>
      </c>
      <c r="U3847" s="144">
        <f t="shared" si="303"/>
        <v>0</v>
      </c>
      <c r="V3847" s="145" t="str">
        <f>VLOOKUP(K3847,'3-Productie normen'!A:AG,29,FALSE)</f>
        <v>L</v>
      </c>
      <c r="W3847" s="145"/>
      <c r="X3847" s="146"/>
      <c r="Y3847" s="147">
        <f t="shared" si="304"/>
        <v>19475</v>
      </c>
    </row>
    <row r="3848" spans="1:25" s="148" customFormat="1" ht="13.9" customHeight="1">
      <c r="A3848" s="137">
        <v>4702</v>
      </c>
      <c r="B3848" s="138" t="s">
        <v>4206</v>
      </c>
      <c r="C3848" s="138" t="s">
        <v>4568</v>
      </c>
      <c r="D3848" s="138"/>
      <c r="E3848" s="2"/>
      <c r="F3848" s="2" t="s">
        <v>746</v>
      </c>
      <c r="G3848" s="2" t="s">
        <v>5086</v>
      </c>
      <c r="H3848" s="2" t="s">
        <v>246</v>
      </c>
      <c r="I3848" s="139" t="s">
        <v>277</v>
      </c>
      <c r="J3848" s="139" t="s">
        <v>277</v>
      </c>
      <c r="K3848" s="139" t="s">
        <v>478</v>
      </c>
      <c r="L3848" s="139" t="s">
        <v>298</v>
      </c>
      <c r="M3848" s="140" t="s">
        <v>8160</v>
      </c>
      <c r="N3848" s="141">
        <v>46.49</v>
      </c>
      <c r="O3848" s="142">
        <f t="shared" si="300"/>
        <v>205</v>
      </c>
      <c r="P3848" s="2">
        <v>205</v>
      </c>
      <c r="Q3848" s="2"/>
      <c r="R3848" s="143" t="e">
        <f t="shared" si="301"/>
        <v>#DIV/0!</v>
      </c>
      <c r="S3848" s="143">
        <f t="shared" si="302"/>
        <v>0</v>
      </c>
      <c r="T3848" s="144">
        <f>IF(P3848="nio",0,IF(P3848&gt;0,VLOOKUP(K3848,'3-Productie normen'!A:W,VLOOKUP(P3848,'3-Productie normen'!$B$37:$C$59,2,FALSE),FALSE)))/VLOOKUP(B3848,'2-Kosten per locatie'!$A$11:$C$31,3,FALSE)</f>
        <v>0</v>
      </c>
      <c r="U3848" s="144">
        <f t="shared" si="303"/>
        <v>0</v>
      </c>
      <c r="V3848" s="145" t="str">
        <f>VLOOKUP(K3848,'3-Productie normen'!A:AG,29,FALSE)</f>
        <v>B</v>
      </c>
      <c r="W3848" s="145"/>
      <c r="X3848" s="146"/>
      <c r="Y3848" s="147">
        <f t="shared" si="304"/>
        <v>9530.4500000000007</v>
      </c>
    </row>
    <row r="3849" spans="1:25" s="148" customFormat="1" ht="13.9" customHeight="1">
      <c r="A3849" s="137">
        <v>4703</v>
      </c>
      <c r="B3849" s="138" t="s">
        <v>4206</v>
      </c>
      <c r="C3849" s="138" t="s">
        <v>4568</v>
      </c>
      <c r="D3849" s="138"/>
      <c r="E3849" s="2"/>
      <c r="F3849" s="2" t="s">
        <v>746</v>
      </c>
      <c r="G3849" s="2" t="s">
        <v>5087</v>
      </c>
      <c r="H3849" s="2" t="s">
        <v>5088</v>
      </c>
      <c r="I3849" s="139" t="s">
        <v>277</v>
      </c>
      <c r="J3849" s="139" t="s">
        <v>52</v>
      </c>
      <c r="K3849" s="139" t="s">
        <v>417</v>
      </c>
      <c r="L3849" s="139" t="s">
        <v>298</v>
      </c>
      <c r="M3849" s="140" t="s">
        <v>8160</v>
      </c>
      <c r="N3849" s="141">
        <v>5.54</v>
      </c>
      <c r="O3849" s="142">
        <f t="shared" si="300"/>
        <v>205</v>
      </c>
      <c r="P3849" s="2">
        <v>205</v>
      </c>
      <c r="Q3849" s="2"/>
      <c r="R3849" s="143" t="e">
        <f t="shared" si="301"/>
        <v>#DIV/0!</v>
      </c>
      <c r="S3849" s="143">
        <f t="shared" si="302"/>
        <v>0</v>
      </c>
      <c r="T3849" s="144">
        <f>IF(P3849="nio",0,IF(P3849&gt;0,VLOOKUP(K3849,'3-Productie normen'!A:W,VLOOKUP(P3849,'3-Productie normen'!$B$37:$C$59,2,FALSE),FALSE)))/VLOOKUP(B3849,'2-Kosten per locatie'!$A$11:$C$31,3,FALSE)</f>
        <v>0</v>
      </c>
      <c r="U3849" s="144">
        <f t="shared" si="303"/>
        <v>0</v>
      </c>
      <c r="V3849" s="145" t="str">
        <f>VLOOKUP(K3849,'3-Productie normen'!A:AG,29,FALSE)</f>
        <v>B</v>
      </c>
      <c r="W3849" s="145"/>
      <c r="X3849" s="146"/>
      <c r="Y3849" s="147">
        <f t="shared" si="304"/>
        <v>1135.7</v>
      </c>
    </row>
    <row r="3850" spans="1:25" s="148" customFormat="1" ht="13.9" customHeight="1">
      <c r="A3850" s="137">
        <v>4704</v>
      </c>
      <c r="B3850" s="138" t="s">
        <v>4206</v>
      </c>
      <c r="C3850" s="138" t="s">
        <v>4568</v>
      </c>
      <c r="D3850" s="138"/>
      <c r="E3850" s="2"/>
      <c r="F3850" s="2" t="s">
        <v>746</v>
      </c>
      <c r="G3850" s="2" t="s">
        <v>5089</v>
      </c>
      <c r="H3850" s="2" t="s">
        <v>4016</v>
      </c>
      <c r="I3850" s="139" t="s">
        <v>350</v>
      </c>
      <c r="J3850" s="139" t="s">
        <v>351</v>
      </c>
      <c r="K3850" s="139" t="s">
        <v>612</v>
      </c>
      <c r="L3850" s="139" t="s">
        <v>298</v>
      </c>
      <c r="M3850" s="140" t="s">
        <v>8160</v>
      </c>
      <c r="N3850" s="141">
        <v>46.5</v>
      </c>
      <c r="O3850" s="142">
        <f t="shared" si="300"/>
        <v>205</v>
      </c>
      <c r="P3850" s="2">
        <v>205</v>
      </c>
      <c r="Q3850" s="2"/>
      <c r="R3850" s="143" t="e">
        <f t="shared" si="301"/>
        <v>#DIV/0!</v>
      </c>
      <c r="S3850" s="143">
        <f t="shared" si="302"/>
        <v>0</v>
      </c>
      <c r="T3850" s="144">
        <f>IF(P3850="nio",0,IF(P3850&gt;0,VLOOKUP(K3850,'3-Productie normen'!A:W,VLOOKUP(P3850,'3-Productie normen'!$B$37:$C$59,2,FALSE),FALSE)))/VLOOKUP(B3850,'2-Kosten per locatie'!$A$11:$C$31,3,FALSE)</f>
        <v>0</v>
      </c>
      <c r="U3850" s="144">
        <f t="shared" si="303"/>
        <v>0</v>
      </c>
      <c r="V3850" s="145" t="str">
        <f>VLOOKUP(K3850,'3-Productie normen'!A:AG,29,FALSE)</f>
        <v>L</v>
      </c>
      <c r="W3850" s="145"/>
      <c r="X3850" s="146"/>
      <c r="Y3850" s="147">
        <f t="shared" si="304"/>
        <v>9532.5</v>
      </c>
    </row>
    <row r="3851" spans="1:25" s="148" customFormat="1" ht="13.9" customHeight="1">
      <c r="A3851" s="137">
        <v>4705</v>
      </c>
      <c r="B3851" s="138" t="s">
        <v>4206</v>
      </c>
      <c r="C3851" s="138" t="s">
        <v>4568</v>
      </c>
      <c r="D3851" s="138"/>
      <c r="E3851" s="2"/>
      <c r="F3851" s="2" t="s">
        <v>746</v>
      </c>
      <c r="G3851" s="2" t="s">
        <v>5090</v>
      </c>
      <c r="H3851" s="2" t="s">
        <v>4019</v>
      </c>
      <c r="I3851" s="139" t="s">
        <v>350</v>
      </c>
      <c r="J3851" s="139" t="s">
        <v>351</v>
      </c>
      <c r="K3851" s="139" t="s">
        <v>612</v>
      </c>
      <c r="L3851" s="139" t="s">
        <v>298</v>
      </c>
      <c r="M3851" s="140" t="s">
        <v>8160</v>
      </c>
      <c r="N3851" s="141">
        <v>47.93</v>
      </c>
      <c r="O3851" s="142">
        <f t="shared" si="300"/>
        <v>205</v>
      </c>
      <c r="P3851" s="2">
        <v>205</v>
      </c>
      <c r="Q3851" s="2"/>
      <c r="R3851" s="143" t="e">
        <f t="shared" si="301"/>
        <v>#DIV/0!</v>
      </c>
      <c r="S3851" s="143">
        <f t="shared" si="302"/>
        <v>0</v>
      </c>
      <c r="T3851" s="144">
        <f>IF(P3851="nio",0,IF(P3851&gt;0,VLOOKUP(K3851,'3-Productie normen'!A:W,VLOOKUP(P3851,'3-Productie normen'!$B$37:$C$59,2,FALSE),FALSE)))/VLOOKUP(B3851,'2-Kosten per locatie'!$A$11:$C$31,3,FALSE)</f>
        <v>0</v>
      </c>
      <c r="U3851" s="144">
        <f t="shared" si="303"/>
        <v>0</v>
      </c>
      <c r="V3851" s="145" t="str">
        <f>VLOOKUP(K3851,'3-Productie normen'!A:AG,29,FALSE)</f>
        <v>L</v>
      </c>
      <c r="W3851" s="145"/>
      <c r="X3851" s="146"/>
      <c r="Y3851" s="147">
        <f t="shared" si="304"/>
        <v>9825.65</v>
      </c>
    </row>
    <row r="3852" spans="1:25" s="148" customFormat="1" ht="13.9" customHeight="1">
      <c r="A3852" s="137">
        <v>4706</v>
      </c>
      <c r="B3852" s="138" t="s">
        <v>4206</v>
      </c>
      <c r="C3852" s="138" t="s">
        <v>4568</v>
      </c>
      <c r="D3852" s="138"/>
      <c r="E3852" s="2"/>
      <c r="F3852" s="2" t="s">
        <v>746</v>
      </c>
      <c r="G3852" s="2" t="s">
        <v>5091</v>
      </c>
      <c r="H3852" s="2" t="s">
        <v>4021</v>
      </c>
      <c r="I3852" s="139" t="s">
        <v>350</v>
      </c>
      <c r="J3852" s="139" t="s">
        <v>351</v>
      </c>
      <c r="K3852" s="139" t="s">
        <v>612</v>
      </c>
      <c r="L3852" s="139" t="s">
        <v>298</v>
      </c>
      <c r="M3852" s="140" t="s">
        <v>8160</v>
      </c>
      <c r="N3852" s="141">
        <v>53.49</v>
      </c>
      <c r="O3852" s="142">
        <f t="shared" si="300"/>
        <v>205</v>
      </c>
      <c r="P3852" s="2">
        <v>205</v>
      </c>
      <c r="Q3852" s="2"/>
      <c r="R3852" s="143" t="e">
        <f t="shared" si="301"/>
        <v>#DIV/0!</v>
      </c>
      <c r="S3852" s="143">
        <f t="shared" si="302"/>
        <v>0</v>
      </c>
      <c r="T3852" s="144">
        <f>IF(P3852="nio",0,IF(P3852&gt;0,VLOOKUP(K3852,'3-Productie normen'!A:W,VLOOKUP(P3852,'3-Productie normen'!$B$37:$C$59,2,FALSE),FALSE)))/VLOOKUP(B3852,'2-Kosten per locatie'!$A$11:$C$31,3,FALSE)</f>
        <v>0</v>
      </c>
      <c r="U3852" s="144">
        <f t="shared" si="303"/>
        <v>0</v>
      </c>
      <c r="V3852" s="145" t="str">
        <f>VLOOKUP(K3852,'3-Productie normen'!A:AG,29,FALSE)</f>
        <v>L</v>
      </c>
      <c r="W3852" s="145"/>
      <c r="X3852" s="146"/>
      <c r="Y3852" s="147">
        <f t="shared" si="304"/>
        <v>10965.45</v>
      </c>
    </row>
    <row r="3853" spans="1:25" s="148" customFormat="1" ht="13.9" customHeight="1">
      <c r="A3853" s="137">
        <v>4707</v>
      </c>
      <c r="B3853" s="138" t="s">
        <v>4206</v>
      </c>
      <c r="C3853" s="138" t="s">
        <v>4568</v>
      </c>
      <c r="D3853" s="138"/>
      <c r="E3853" s="2"/>
      <c r="F3853" s="2" t="s">
        <v>746</v>
      </c>
      <c r="G3853" s="2" t="s">
        <v>5092</v>
      </c>
      <c r="H3853" s="2" t="s">
        <v>4023</v>
      </c>
      <c r="I3853" s="139" t="s">
        <v>350</v>
      </c>
      <c r="J3853" s="139" t="s">
        <v>351</v>
      </c>
      <c r="K3853" s="139" t="s">
        <v>612</v>
      </c>
      <c r="L3853" s="139" t="s">
        <v>298</v>
      </c>
      <c r="M3853" s="140" t="s">
        <v>8160</v>
      </c>
      <c r="N3853" s="141">
        <v>53.55</v>
      </c>
      <c r="O3853" s="142">
        <f t="shared" si="300"/>
        <v>205</v>
      </c>
      <c r="P3853" s="2">
        <v>205</v>
      </c>
      <c r="Q3853" s="2"/>
      <c r="R3853" s="143" t="e">
        <f t="shared" si="301"/>
        <v>#DIV/0!</v>
      </c>
      <c r="S3853" s="143">
        <f t="shared" si="302"/>
        <v>0</v>
      </c>
      <c r="T3853" s="144">
        <f>IF(P3853="nio",0,IF(P3853&gt;0,VLOOKUP(K3853,'3-Productie normen'!A:W,VLOOKUP(P3853,'3-Productie normen'!$B$37:$C$59,2,FALSE),FALSE)))/VLOOKUP(B3853,'2-Kosten per locatie'!$A$11:$C$31,3,FALSE)</f>
        <v>0</v>
      </c>
      <c r="U3853" s="144">
        <f t="shared" si="303"/>
        <v>0</v>
      </c>
      <c r="V3853" s="145" t="str">
        <f>VLOOKUP(K3853,'3-Productie normen'!A:AG,29,FALSE)</f>
        <v>L</v>
      </c>
      <c r="W3853" s="145"/>
      <c r="X3853" s="146"/>
      <c r="Y3853" s="147">
        <f t="shared" si="304"/>
        <v>10977.75</v>
      </c>
    </row>
    <row r="3854" spans="1:25" s="148" customFormat="1" ht="13.9" customHeight="1">
      <c r="A3854" s="137">
        <v>4708</v>
      </c>
      <c r="B3854" s="138" t="s">
        <v>4206</v>
      </c>
      <c r="C3854" s="138" t="s">
        <v>4568</v>
      </c>
      <c r="D3854" s="138"/>
      <c r="E3854" s="2"/>
      <c r="F3854" s="2" t="s">
        <v>746</v>
      </c>
      <c r="G3854" s="2" t="s">
        <v>5093</v>
      </c>
      <c r="H3854" s="2" t="s">
        <v>4025</v>
      </c>
      <c r="I3854" s="139" t="s">
        <v>350</v>
      </c>
      <c r="J3854" s="139" t="s">
        <v>351</v>
      </c>
      <c r="K3854" s="139" t="s">
        <v>612</v>
      </c>
      <c r="L3854" s="139" t="s">
        <v>298</v>
      </c>
      <c r="M3854" s="140" t="s">
        <v>8160</v>
      </c>
      <c r="N3854" s="141">
        <v>53.94</v>
      </c>
      <c r="O3854" s="142">
        <f t="shared" si="300"/>
        <v>205</v>
      </c>
      <c r="P3854" s="2">
        <v>205</v>
      </c>
      <c r="Q3854" s="2"/>
      <c r="R3854" s="143" t="e">
        <f t="shared" si="301"/>
        <v>#DIV/0!</v>
      </c>
      <c r="S3854" s="143">
        <f t="shared" si="302"/>
        <v>0</v>
      </c>
      <c r="T3854" s="144">
        <f>IF(P3854="nio",0,IF(P3854&gt;0,VLOOKUP(K3854,'3-Productie normen'!A:W,VLOOKUP(P3854,'3-Productie normen'!$B$37:$C$59,2,FALSE),FALSE)))/VLOOKUP(B3854,'2-Kosten per locatie'!$A$11:$C$31,3,FALSE)</f>
        <v>0</v>
      </c>
      <c r="U3854" s="144">
        <f t="shared" si="303"/>
        <v>0</v>
      </c>
      <c r="V3854" s="145" t="str">
        <f>VLOOKUP(K3854,'3-Productie normen'!A:AG,29,FALSE)</f>
        <v>L</v>
      </c>
      <c r="W3854" s="145"/>
      <c r="X3854" s="146"/>
      <c r="Y3854" s="147">
        <f t="shared" si="304"/>
        <v>11057.699999999999</v>
      </c>
    </row>
    <row r="3855" spans="1:25" s="148" customFormat="1" ht="13.9" customHeight="1">
      <c r="A3855" s="137">
        <v>4709</v>
      </c>
      <c r="B3855" s="138" t="s">
        <v>4206</v>
      </c>
      <c r="C3855" s="138" t="s">
        <v>4568</v>
      </c>
      <c r="D3855" s="138"/>
      <c r="E3855" s="2"/>
      <c r="F3855" s="2" t="s">
        <v>746</v>
      </c>
      <c r="G3855" s="2" t="s">
        <v>5094</v>
      </c>
      <c r="H3855" s="2" t="s">
        <v>246</v>
      </c>
      <c r="I3855" s="139" t="s">
        <v>350</v>
      </c>
      <c r="J3855" s="139" t="s">
        <v>351</v>
      </c>
      <c r="K3855" s="139" t="s">
        <v>612</v>
      </c>
      <c r="L3855" s="139" t="s">
        <v>298</v>
      </c>
      <c r="M3855" s="140" t="s">
        <v>8160</v>
      </c>
      <c r="N3855" s="141">
        <v>16.16</v>
      </c>
      <c r="O3855" s="142">
        <f t="shared" si="300"/>
        <v>205</v>
      </c>
      <c r="P3855" s="2">
        <v>205</v>
      </c>
      <c r="Q3855" s="2"/>
      <c r="R3855" s="143" t="e">
        <f t="shared" si="301"/>
        <v>#DIV/0!</v>
      </c>
      <c r="S3855" s="143">
        <f t="shared" si="302"/>
        <v>0</v>
      </c>
      <c r="T3855" s="144">
        <f>IF(P3855="nio",0,IF(P3855&gt;0,VLOOKUP(K3855,'3-Productie normen'!A:W,VLOOKUP(P3855,'3-Productie normen'!$B$37:$C$59,2,FALSE),FALSE)))/VLOOKUP(B3855,'2-Kosten per locatie'!$A$11:$C$31,3,FALSE)</f>
        <v>0</v>
      </c>
      <c r="U3855" s="144">
        <f t="shared" si="303"/>
        <v>0</v>
      </c>
      <c r="V3855" s="145" t="str">
        <f>VLOOKUP(K3855,'3-Productie normen'!A:AG,29,FALSE)</f>
        <v>L</v>
      </c>
      <c r="W3855" s="145"/>
      <c r="X3855" s="146"/>
      <c r="Y3855" s="147">
        <f t="shared" si="304"/>
        <v>3312.8</v>
      </c>
    </row>
    <row r="3856" spans="1:25" s="148" customFormat="1" ht="13.9" customHeight="1">
      <c r="A3856" s="137">
        <v>4710</v>
      </c>
      <c r="B3856" s="138" t="s">
        <v>4206</v>
      </c>
      <c r="C3856" s="138" t="s">
        <v>4568</v>
      </c>
      <c r="D3856" s="138"/>
      <c r="E3856" s="2"/>
      <c r="F3856" s="2" t="s">
        <v>746</v>
      </c>
      <c r="G3856" s="2" t="s">
        <v>5095</v>
      </c>
      <c r="H3856" s="2" t="s">
        <v>5096</v>
      </c>
      <c r="I3856" s="139" t="s">
        <v>350</v>
      </c>
      <c r="J3856" s="139" t="s">
        <v>351</v>
      </c>
      <c r="K3856" s="139" t="s">
        <v>612</v>
      </c>
      <c r="L3856" s="139" t="s">
        <v>298</v>
      </c>
      <c r="M3856" s="140" t="s">
        <v>8160</v>
      </c>
      <c r="N3856" s="141">
        <v>53.87</v>
      </c>
      <c r="O3856" s="142">
        <f t="shared" si="300"/>
        <v>205</v>
      </c>
      <c r="P3856" s="2">
        <v>205</v>
      </c>
      <c r="Q3856" s="2"/>
      <c r="R3856" s="143" t="e">
        <f t="shared" si="301"/>
        <v>#DIV/0!</v>
      </c>
      <c r="S3856" s="143">
        <f t="shared" si="302"/>
        <v>0</v>
      </c>
      <c r="T3856" s="144">
        <f>IF(P3856="nio",0,IF(P3856&gt;0,VLOOKUP(K3856,'3-Productie normen'!A:W,VLOOKUP(P3856,'3-Productie normen'!$B$37:$C$59,2,FALSE),FALSE)))/VLOOKUP(B3856,'2-Kosten per locatie'!$A$11:$C$31,3,FALSE)</f>
        <v>0</v>
      </c>
      <c r="U3856" s="144">
        <f t="shared" si="303"/>
        <v>0</v>
      </c>
      <c r="V3856" s="145" t="str">
        <f>VLOOKUP(K3856,'3-Productie normen'!A:AG,29,FALSE)</f>
        <v>L</v>
      </c>
      <c r="W3856" s="145"/>
      <c r="X3856" s="146"/>
      <c r="Y3856" s="147">
        <f t="shared" si="304"/>
        <v>11043.35</v>
      </c>
    </row>
    <row r="3857" spans="1:25" s="148" customFormat="1" ht="13.9" customHeight="1">
      <c r="A3857" s="137">
        <v>4711</v>
      </c>
      <c r="B3857" s="138" t="s">
        <v>4206</v>
      </c>
      <c r="C3857" s="138" t="s">
        <v>4568</v>
      </c>
      <c r="D3857" s="138"/>
      <c r="E3857" s="2"/>
      <c r="F3857" s="2" t="s">
        <v>746</v>
      </c>
      <c r="G3857" s="2" t="s">
        <v>5097</v>
      </c>
      <c r="H3857" s="2" t="s">
        <v>4034</v>
      </c>
      <c r="I3857" s="139" t="s">
        <v>350</v>
      </c>
      <c r="J3857" s="139" t="s">
        <v>351</v>
      </c>
      <c r="K3857" s="139" t="s">
        <v>612</v>
      </c>
      <c r="L3857" s="139" t="s">
        <v>298</v>
      </c>
      <c r="M3857" s="140" t="s">
        <v>8160</v>
      </c>
      <c r="N3857" s="141">
        <v>53.55</v>
      </c>
      <c r="O3857" s="142">
        <f t="shared" si="300"/>
        <v>205</v>
      </c>
      <c r="P3857" s="2">
        <v>205</v>
      </c>
      <c r="Q3857" s="2"/>
      <c r="R3857" s="143" t="e">
        <f t="shared" si="301"/>
        <v>#DIV/0!</v>
      </c>
      <c r="S3857" s="143">
        <f t="shared" si="302"/>
        <v>0</v>
      </c>
      <c r="T3857" s="144">
        <f>IF(P3857="nio",0,IF(P3857&gt;0,VLOOKUP(K3857,'3-Productie normen'!A:W,VLOOKUP(P3857,'3-Productie normen'!$B$37:$C$59,2,FALSE),FALSE)))/VLOOKUP(B3857,'2-Kosten per locatie'!$A$11:$C$31,3,FALSE)</f>
        <v>0</v>
      </c>
      <c r="U3857" s="144">
        <f t="shared" si="303"/>
        <v>0</v>
      </c>
      <c r="V3857" s="145" t="str">
        <f>VLOOKUP(K3857,'3-Productie normen'!A:AG,29,FALSE)</f>
        <v>L</v>
      </c>
      <c r="W3857" s="145"/>
      <c r="X3857" s="146"/>
      <c r="Y3857" s="147">
        <f t="shared" si="304"/>
        <v>10977.75</v>
      </c>
    </row>
    <row r="3858" spans="1:25" s="148" customFormat="1" ht="13.9" customHeight="1">
      <c r="A3858" s="137">
        <v>4712</v>
      </c>
      <c r="B3858" s="138" t="s">
        <v>4206</v>
      </c>
      <c r="C3858" s="138" t="s">
        <v>4568</v>
      </c>
      <c r="D3858" s="138"/>
      <c r="E3858" s="2"/>
      <c r="F3858" s="2" t="s">
        <v>746</v>
      </c>
      <c r="G3858" s="2" t="s">
        <v>5098</v>
      </c>
      <c r="H3858" s="2" t="s">
        <v>246</v>
      </c>
      <c r="I3858" s="139" t="s">
        <v>350</v>
      </c>
      <c r="J3858" s="139" t="s">
        <v>351</v>
      </c>
      <c r="K3858" s="139" t="s">
        <v>612</v>
      </c>
      <c r="L3858" s="139" t="s">
        <v>298</v>
      </c>
      <c r="M3858" s="140" t="s">
        <v>8160</v>
      </c>
      <c r="N3858" s="141">
        <v>3.44</v>
      </c>
      <c r="O3858" s="142">
        <f t="shared" si="300"/>
        <v>205</v>
      </c>
      <c r="P3858" s="2">
        <v>205</v>
      </c>
      <c r="Q3858" s="2"/>
      <c r="R3858" s="143" t="e">
        <f t="shared" si="301"/>
        <v>#DIV/0!</v>
      </c>
      <c r="S3858" s="143">
        <f t="shared" si="302"/>
        <v>0</v>
      </c>
      <c r="T3858" s="144">
        <f>IF(P3858="nio",0,IF(P3858&gt;0,VLOOKUP(K3858,'3-Productie normen'!A:W,VLOOKUP(P3858,'3-Productie normen'!$B$37:$C$59,2,FALSE),FALSE)))/VLOOKUP(B3858,'2-Kosten per locatie'!$A$11:$C$31,3,FALSE)</f>
        <v>0</v>
      </c>
      <c r="U3858" s="144">
        <f t="shared" si="303"/>
        <v>0</v>
      </c>
      <c r="V3858" s="145" t="str">
        <f>VLOOKUP(K3858,'3-Productie normen'!A:AG,29,FALSE)</f>
        <v>L</v>
      </c>
      <c r="W3858" s="145"/>
      <c r="X3858" s="146"/>
      <c r="Y3858" s="147">
        <f t="shared" si="304"/>
        <v>705.2</v>
      </c>
    </row>
    <row r="3859" spans="1:25" s="148" customFormat="1" ht="13.9" customHeight="1">
      <c r="A3859" s="137">
        <v>4713</v>
      </c>
      <c r="B3859" s="138" t="s">
        <v>4206</v>
      </c>
      <c r="C3859" s="138" t="s">
        <v>4568</v>
      </c>
      <c r="D3859" s="138"/>
      <c r="E3859" s="2"/>
      <c r="F3859" s="2" t="s">
        <v>746</v>
      </c>
      <c r="G3859" s="2" t="s">
        <v>5098</v>
      </c>
      <c r="H3859" s="2" t="s">
        <v>4036</v>
      </c>
      <c r="I3859" s="139" t="s">
        <v>350</v>
      </c>
      <c r="J3859" s="139" t="s">
        <v>351</v>
      </c>
      <c r="K3859" s="139" t="s">
        <v>612</v>
      </c>
      <c r="L3859" s="139" t="s">
        <v>298</v>
      </c>
      <c r="M3859" s="140" t="s">
        <v>8160</v>
      </c>
      <c r="N3859" s="141">
        <v>53.55</v>
      </c>
      <c r="O3859" s="142">
        <f t="shared" si="300"/>
        <v>205</v>
      </c>
      <c r="P3859" s="2">
        <v>205</v>
      </c>
      <c r="Q3859" s="2"/>
      <c r="R3859" s="143" t="e">
        <f t="shared" si="301"/>
        <v>#DIV/0!</v>
      </c>
      <c r="S3859" s="143">
        <f t="shared" si="302"/>
        <v>0</v>
      </c>
      <c r="T3859" s="144">
        <f>IF(P3859="nio",0,IF(P3859&gt;0,VLOOKUP(K3859,'3-Productie normen'!A:W,VLOOKUP(P3859,'3-Productie normen'!$B$37:$C$59,2,FALSE),FALSE)))/VLOOKUP(B3859,'2-Kosten per locatie'!$A$11:$C$31,3,FALSE)</f>
        <v>0</v>
      </c>
      <c r="U3859" s="144">
        <f t="shared" si="303"/>
        <v>0</v>
      </c>
      <c r="V3859" s="145" t="str">
        <f>VLOOKUP(K3859,'3-Productie normen'!A:AG,29,FALSE)</f>
        <v>L</v>
      </c>
      <c r="W3859" s="145"/>
      <c r="X3859" s="146"/>
      <c r="Y3859" s="147">
        <f t="shared" si="304"/>
        <v>10977.75</v>
      </c>
    </row>
    <row r="3860" spans="1:25" s="148" customFormat="1" ht="13.9" customHeight="1">
      <c r="A3860" s="137">
        <v>4714</v>
      </c>
      <c r="B3860" s="138" t="s">
        <v>4206</v>
      </c>
      <c r="C3860" s="138" t="s">
        <v>4568</v>
      </c>
      <c r="D3860" s="138"/>
      <c r="E3860" s="2"/>
      <c r="F3860" s="2" t="s">
        <v>746</v>
      </c>
      <c r="G3860" s="2" t="s">
        <v>5099</v>
      </c>
      <c r="H3860" s="2" t="s">
        <v>246</v>
      </c>
      <c r="I3860" s="139" t="s">
        <v>247</v>
      </c>
      <c r="J3860" s="139" t="s">
        <v>56</v>
      </c>
      <c r="K3860" s="139" t="s">
        <v>248</v>
      </c>
      <c r="L3860" s="139" t="s">
        <v>4218</v>
      </c>
      <c r="M3860" s="140" t="s">
        <v>8160</v>
      </c>
      <c r="N3860" s="141">
        <v>42.23</v>
      </c>
      <c r="O3860" s="142">
        <f t="shared" si="300"/>
        <v>205</v>
      </c>
      <c r="P3860" s="2">
        <v>205</v>
      </c>
      <c r="Q3860" s="2"/>
      <c r="R3860" s="143" t="e">
        <f t="shared" si="301"/>
        <v>#DIV/0!</v>
      </c>
      <c r="S3860" s="143">
        <f t="shared" si="302"/>
        <v>0</v>
      </c>
      <c r="T3860" s="144">
        <f>IF(P3860="nio",0,IF(P3860&gt;0,VLOOKUP(K3860,'3-Productie normen'!A:W,VLOOKUP(P3860,'3-Productie normen'!$B$37:$C$59,2,FALSE),FALSE)))/VLOOKUP(B3860,'2-Kosten per locatie'!$A$11:$C$31,3,FALSE)</f>
        <v>0</v>
      </c>
      <c r="U3860" s="144">
        <f t="shared" si="303"/>
        <v>0</v>
      </c>
      <c r="V3860" s="145" t="str">
        <f>VLOOKUP(K3860,'3-Productie normen'!A:AG,29,FALSE)</f>
        <v>V</v>
      </c>
      <c r="W3860" s="145"/>
      <c r="X3860" s="146"/>
      <c r="Y3860" s="147">
        <f t="shared" si="304"/>
        <v>8657.15</v>
      </c>
    </row>
    <row r="3861" spans="1:25" s="148" customFormat="1" ht="13.9" customHeight="1">
      <c r="A3861" s="137">
        <v>4715</v>
      </c>
      <c r="B3861" s="138" t="s">
        <v>4206</v>
      </c>
      <c r="C3861" s="138" t="s">
        <v>4568</v>
      </c>
      <c r="D3861" s="138"/>
      <c r="E3861" s="2"/>
      <c r="F3861" s="2" t="s">
        <v>746</v>
      </c>
      <c r="G3861" s="2" t="s">
        <v>5100</v>
      </c>
      <c r="H3861" s="2" t="s">
        <v>246</v>
      </c>
      <c r="I3861" s="139" t="s">
        <v>247</v>
      </c>
      <c r="J3861" s="139" t="s">
        <v>56</v>
      </c>
      <c r="K3861" s="139" t="s">
        <v>248</v>
      </c>
      <c r="L3861" s="139" t="s">
        <v>4218</v>
      </c>
      <c r="M3861" s="140" t="s">
        <v>8160</v>
      </c>
      <c r="N3861" s="141">
        <v>31.88</v>
      </c>
      <c r="O3861" s="142">
        <f t="shared" si="300"/>
        <v>205</v>
      </c>
      <c r="P3861" s="2">
        <v>205</v>
      </c>
      <c r="Q3861" s="2"/>
      <c r="R3861" s="143" t="e">
        <f t="shared" si="301"/>
        <v>#DIV/0!</v>
      </c>
      <c r="S3861" s="143">
        <f t="shared" si="302"/>
        <v>0</v>
      </c>
      <c r="T3861" s="144">
        <f>IF(P3861="nio",0,IF(P3861&gt;0,VLOOKUP(K3861,'3-Productie normen'!A:W,VLOOKUP(P3861,'3-Productie normen'!$B$37:$C$59,2,FALSE),FALSE)))/VLOOKUP(B3861,'2-Kosten per locatie'!$A$11:$C$31,3,FALSE)</f>
        <v>0</v>
      </c>
      <c r="U3861" s="144">
        <f t="shared" si="303"/>
        <v>0</v>
      </c>
      <c r="V3861" s="145" t="str">
        <f>VLOOKUP(K3861,'3-Productie normen'!A:AG,29,FALSE)</f>
        <v>V</v>
      </c>
      <c r="W3861" s="145"/>
      <c r="X3861" s="146"/>
      <c r="Y3861" s="147">
        <f t="shared" si="304"/>
        <v>6535.4</v>
      </c>
    </row>
    <row r="3862" spans="1:25" s="148" customFormat="1" ht="13.9" customHeight="1">
      <c r="A3862" s="137">
        <v>4716</v>
      </c>
      <c r="B3862" s="138" t="s">
        <v>4206</v>
      </c>
      <c r="C3862" s="138" t="s">
        <v>4568</v>
      </c>
      <c r="D3862" s="138"/>
      <c r="E3862" s="2"/>
      <c r="F3862" s="2" t="s">
        <v>746</v>
      </c>
      <c r="G3862" s="2" t="s">
        <v>5101</v>
      </c>
      <c r="H3862" s="2" t="s">
        <v>246</v>
      </c>
      <c r="I3862" s="139" t="s">
        <v>247</v>
      </c>
      <c r="J3862" s="139" t="s">
        <v>57</v>
      </c>
      <c r="K3862" s="139" t="s">
        <v>259</v>
      </c>
      <c r="L3862" s="139" t="s">
        <v>246</v>
      </c>
      <c r="M3862" s="140"/>
      <c r="N3862" s="141">
        <v>3.63</v>
      </c>
      <c r="O3862" s="142">
        <f t="shared" si="300"/>
        <v>0</v>
      </c>
      <c r="P3862" s="2" t="s">
        <v>477</v>
      </c>
      <c r="Q3862" s="2"/>
      <c r="R3862" s="143">
        <f t="shared" si="301"/>
        <v>0</v>
      </c>
      <c r="S3862" s="143">
        <f t="shared" si="302"/>
        <v>0</v>
      </c>
      <c r="T3862" s="144">
        <f>IF(P3862="nio",0,IF(P3862&gt;0,VLOOKUP(K3862,'3-Productie normen'!A:W,VLOOKUP(P3862,'3-Productie normen'!$B$37:$C$59,2,FALSE),FALSE)))/VLOOKUP(B3862,'2-Kosten per locatie'!$A$11:$C$31,3,FALSE)</f>
        <v>0</v>
      </c>
      <c r="U3862" s="144">
        <f t="shared" si="303"/>
        <v>0</v>
      </c>
      <c r="V3862" s="145">
        <f>VLOOKUP(K3862,'3-Productie normen'!A:AG,29,FALSE)</f>
        <v>0</v>
      </c>
      <c r="W3862" s="145"/>
      <c r="X3862" s="146"/>
      <c r="Y3862" s="147">
        <f t="shared" si="304"/>
        <v>0</v>
      </c>
    </row>
    <row r="3863" spans="1:25" s="148" customFormat="1" ht="13.9" customHeight="1">
      <c r="A3863" s="137">
        <v>4717</v>
      </c>
      <c r="B3863" s="138" t="s">
        <v>4206</v>
      </c>
      <c r="C3863" s="138" t="s">
        <v>4568</v>
      </c>
      <c r="D3863" s="138"/>
      <c r="E3863" s="2"/>
      <c r="F3863" s="2" t="s">
        <v>746</v>
      </c>
      <c r="G3863" s="2" t="s">
        <v>5102</v>
      </c>
      <c r="H3863" s="2" t="s">
        <v>246</v>
      </c>
      <c r="I3863" s="139" t="s">
        <v>247</v>
      </c>
      <c r="J3863" s="139" t="s">
        <v>56</v>
      </c>
      <c r="K3863" s="139" t="s">
        <v>248</v>
      </c>
      <c r="L3863" s="139" t="s">
        <v>4218</v>
      </c>
      <c r="M3863" s="140" t="s">
        <v>8160</v>
      </c>
      <c r="N3863" s="141">
        <v>28.65</v>
      </c>
      <c r="O3863" s="142">
        <f t="shared" si="300"/>
        <v>205</v>
      </c>
      <c r="P3863" s="2">
        <v>205</v>
      </c>
      <c r="Q3863" s="2"/>
      <c r="R3863" s="143" t="e">
        <f t="shared" si="301"/>
        <v>#DIV/0!</v>
      </c>
      <c r="S3863" s="143">
        <f t="shared" si="302"/>
        <v>0</v>
      </c>
      <c r="T3863" s="144">
        <f>IF(P3863="nio",0,IF(P3863&gt;0,VLOOKUP(K3863,'3-Productie normen'!A:W,VLOOKUP(P3863,'3-Productie normen'!$B$37:$C$59,2,FALSE),FALSE)))/VLOOKUP(B3863,'2-Kosten per locatie'!$A$11:$C$31,3,FALSE)</f>
        <v>0</v>
      </c>
      <c r="U3863" s="144">
        <f t="shared" si="303"/>
        <v>0</v>
      </c>
      <c r="V3863" s="145" t="str">
        <f>VLOOKUP(K3863,'3-Productie normen'!A:AG,29,FALSE)</f>
        <v>V</v>
      </c>
      <c r="W3863" s="145"/>
      <c r="X3863" s="146"/>
      <c r="Y3863" s="147">
        <f t="shared" si="304"/>
        <v>5873.25</v>
      </c>
    </row>
    <row r="3864" spans="1:25" s="148" customFormat="1" ht="13.9" customHeight="1">
      <c r="A3864" s="137">
        <v>4718</v>
      </c>
      <c r="B3864" s="138" t="s">
        <v>4206</v>
      </c>
      <c r="C3864" s="138" t="s">
        <v>4568</v>
      </c>
      <c r="D3864" s="138"/>
      <c r="E3864" s="2"/>
      <c r="F3864" s="2" t="s">
        <v>746</v>
      </c>
      <c r="G3864" s="2" t="s">
        <v>5103</v>
      </c>
      <c r="H3864" s="2" t="s">
        <v>246</v>
      </c>
      <c r="I3864" s="139" t="s">
        <v>247</v>
      </c>
      <c r="J3864" s="139" t="s">
        <v>56</v>
      </c>
      <c r="K3864" s="139" t="s">
        <v>248</v>
      </c>
      <c r="L3864" s="139" t="s">
        <v>4218</v>
      </c>
      <c r="M3864" s="140" t="s">
        <v>8160</v>
      </c>
      <c r="N3864" s="141">
        <v>36.64</v>
      </c>
      <c r="O3864" s="142">
        <f t="shared" si="300"/>
        <v>205</v>
      </c>
      <c r="P3864" s="2">
        <v>205</v>
      </c>
      <c r="Q3864" s="2"/>
      <c r="R3864" s="143" t="e">
        <f t="shared" si="301"/>
        <v>#DIV/0!</v>
      </c>
      <c r="S3864" s="143">
        <f t="shared" si="302"/>
        <v>0</v>
      </c>
      <c r="T3864" s="144">
        <f>IF(P3864="nio",0,IF(P3864&gt;0,VLOOKUP(K3864,'3-Productie normen'!A:W,VLOOKUP(P3864,'3-Productie normen'!$B$37:$C$59,2,FALSE),FALSE)))/VLOOKUP(B3864,'2-Kosten per locatie'!$A$11:$C$31,3,FALSE)</f>
        <v>0</v>
      </c>
      <c r="U3864" s="144">
        <f t="shared" si="303"/>
        <v>0</v>
      </c>
      <c r="V3864" s="145" t="str">
        <f>VLOOKUP(K3864,'3-Productie normen'!A:AG,29,FALSE)</f>
        <v>V</v>
      </c>
      <c r="W3864" s="145"/>
      <c r="X3864" s="146"/>
      <c r="Y3864" s="147">
        <f t="shared" si="304"/>
        <v>7511.2</v>
      </c>
    </row>
    <row r="3865" spans="1:25" s="148" customFormat="1" ht="13.9" customHeight="1">
      <c r="A3865" s="137">
        <v>4719</v>
      </c>
      <c r="B3865" s="138" t="s">
        <v>4206</v>
      </c>
      <c r="C3865" s="138" t="s">
        <v>4568</v>
      </c>
      <c r="D3865" s="138"/>
      <c r="E3865" s="2"/>
      <c r="F3865" s="2" t="s">
        <v>746</v>
      </c>
      <c r="G3865" s="2" t="s">
        <v>5104</v>
      </c>
      <c r="H3865" s="2" t="s">
        <v>246</v>
      </c>
      <c r="I3865" s="139" t="s">
        <v>252</v>
      </c>
      <c r="J3865" s="139" t="s">
        <v>253</v>
      </c>
      <c r="K3865" s="139" t="s">
        <v>4571</v>
      </c>
      <c r="L3865" s="139" t="s">
        <v>298</v>
      </c>
      <c r="M3865" s="140" t="s">
        <v>8160</v>
      </c>
      <c r="N3865" s="141">
        <v>144.86000000000001</v>
      </c>
      <c r="O3865" s="142">
        <f t="shared" si="300"/>
        <v>205</v>
      </c>
      <c r="P3865" s="2">
        <v>205</v>
      </c>
      <c r="Q3865" s="2"/>
      <c r="R3865" s="143" t="e">
        <f t="shared" si="301"/>
        <v>#DIV/0!</v>
      </c>
      <c r="S3865" s="143">
        <f t="shared" si="302"/>
        <v>0</v>
      </c>
      <c r="T3865" s="144">
        <f>IF(P3865="nio",0,IF(P3865&gt;0,VLOOKUP(K3865,'3-Productie normen'!A:W,VLOOKUP(P3865,'3-Productie normen'!$B$37:$C$59,2,FALSE),FALSE)))/VLOOKUP(B3865,'2-Kosten per locatie'!$A$11:$C$31,3,FALSE)</f>
        <v>0</v>
      </c>
      <c r="U3865" s="144">
        <f t="shared" si="303"/>
        <v>0</v>
      </c>
      <c r="V3865" s="145" t="str">
        <f>VLOOKUP(K3865,'3-Productie normen'!A:AG,29,FALSE)</f>
        <v>V</v>
      </c>
      <c r="W3865" s="145"/>
      <c r="X3865" s="146"/>
      <c r="Y3865" s="147">
        <f t="shared" si="304"/>
        <v>29696.300000000003</v>
      </c>
    </row>
    <row r="3866" spans="1:25" s="148" customFormat="1" ht="13.9" customHeight="1">
      <c r="A3866" s="137">
        <v>4720</v>
      </c>
      <c r="B3866" s="138" t="s">
        <v>4206</v>
      </c>
      <c r="C3866" s="138" t="s">
        <v>4568</v>
      </c>
      <c r="D3866" s="138"/>
      <c r="E3866" s="2"/>
      <c r="F3866" s="2" t="s">
        <v>746</v>
      </c>
      <c r="G3866" s="2" t="s">
        <v>5105</v>
      </c>
      <c r="H3866" s="2" t="s">
        <v>246</v>
      </c>
      <c r="I3866" s="139" t="s">
        <v>252</v>
      </c>
      <c r="J3866" s="139" t="s">
        <v>253</v>
      </c>
      <c r="K3866" s="139" t="s">
        <v>4571</v>
      </c>
      <c r="L3866" s="139" t="s">
        <v>298</v>
      </c>
      <c r="M3866" s="140" t="s">
        <v>8160</v>
      </c>
      <c r="N3866" s="141">
        <v>49.63</v>
      </c>
      <c r="O3866" s="142">
        <f t="shared" si="300"/>
        <v>205</v>
      </c>
      <c r="P3866" s="2">
        <v>205</v>
      </c>
      <c r="Q3866" s="2"/>
      <c r="R3866" s="143" t="e">
        <f t="shared" si="301"/>
        <v>#DIV/0!</v>
      </c>
      <c r="S3866" s="143">
        <f t="shared" si="302"/>
        <v>0</v>
      </c>
      <c r="T3866" s="144">
        <f>IF(P3866="nio",0,IF(P3866&gt;0,VLOOKUP(K3866,'3-Productie normen'!A:W,VLOOKUP(P3866,'3-Productie normen'!$B$37:$C$59,2,FALSE),FALSE)))/VLOOKUP(B3866,'2-Kosten per locatie'!$A$11:$C$31,3,FALSE)</f>
        <v>0</v>
      </c>
      <c r="U3866" s="144">
        <f t="shared" si="303"/>
        <v>0</v>
      </c>
      <c r="V3866" s="145" t="str">
        <f>VLOOKUP(K3866,'3-Productie normen'!A:AG,29,FALSE)</f>
        <v>V</v>
      </c>
      <c r="W3866" s="145"/>
      <c r="X3866" s="146"/>
      <c r="Y3866" s="147">
        <f t="shared" si="304"/>
        <v>10174.15</v>
      </c>
    </row>
    <row r="3867" spans="1:25" s="148" customFormat="1" ht="13.9" customHeight="1">
      <c r="A3867" s="137">
        <v>4721</v>
      </c>
      <c r="B3867" s="138" t="s">
        <v>4206</v>
      </c>
      <c r="C3867" s="138" t="s">
        <v>4568</v>
      </c>
      <c r="D3867" s="138"/>
      <c r="E3867" s="2"/>
      <c r="F3867" s="2" t="s">
        <v>746</v>
      </c>
      <c r="G3867" s="2" t="s">
        <v>5106</v>
      </c>
      <c r="H3867" s="2" t="s">
        <v>246</v>
      </c>
      <c r="I3867" s="139" t="s">
        <v>252</v>
      </c>
      <c r="J3867" s="139" t="s">
        <v>297</v>
      </c>
      <c r="K3867" s="139" t="s">
        <v>4571</v>
      </c>
      <c r="L3867" s="139" t="s">
        <v>298</v>
      </c>
      <c r="M3867" s="140" t="s">
        <v>8160</v>
      </c>
      <c r="N3867" s="141">
        <v>7.17</v>
      </c>
      <c r="O3867" s="142">
        <f t="shared" si="300"/>
        <v>205</v>
      </c>
      <c r="P3867" s="2">
        <v>205</v>
      </c>
      <c r="Q3867" s="2"/>
      <c r="R3867" s="143" t="e">
        <f t="shared" si="301"/>
        <v>#DIV/0!</v>
      </c>
      <c r="S3867" s="143">
        <f t="shared" si="302"/>
        <v>0</v>
      </c>
      <c r="T3867" s="144">
        <f>IF(P3867="nio",0,IF(P3867&gt;0,VLOOKUP(K3867,'3-Productie normen'!A:W,VLOOKUP(P3867,'3-Productie normen'!$B$37:$C$59,2,FALSE),FALSE)))/VLOOKUP(B3867,'2-Kosten per locatie'!$A$11:$C$31,3,FALSE)</f>
        <v>0</v>
      </c>
      <c r="U3867" s="144">
        <f t="shared" si="303"/>
        <v>0</v>
      </c>
      <c r="V3867" s="145" t="str">
        <f>VLOOKUP(K3867,'3-Productie normen'!A:AG,29,FALSE)</f>
        <v>V</v>
      </c>
      <c r="W3867" s="145"/>
      <c r="X3867" s="146"/>
      <c r="Y3867" s="147">
        <f t="shared" si="304"/>
        <v>1469.85</v>
      </c>
    </row>
    <row r="3868" spans="1:25" s="148" customFormat="1" ht="13.9" customHeight="1">
      <c r="A3868" s="137">
        <v>4722</v>
      </c>
      <c r="B3868" s="138" t="s">
        <v>4206</v>
      </c>
      <c r="C3868" s="138" t="s">
        <v>4568</v>
      </c>
      <c r="D3868" s="138"/>
      <c r="E3868" s="2"/>
      <c r="F3868" s="2" t="s">
        <v>746</v>
      </c>
      <c r="G3868" s="2" t="s">
        <v>5107</v>
      </c>
      <c r="H3868" s="2" t="s">
        <v>246</v>
      </c>
      <c r="I3868" s="139" t="s">
        <v>252</v>
      </c>
      <c r="J3868" s="139" t="s">
        <v>253</v>
      </c>
      <c r="K3868" s="139" t="s">
        <v>4571</v>
      </c>
      <c r="L3868" s="139" t="s">
        <v>298</v>
      </c>
      <c r="M3868" s="140" t="s">
        <v>8160</v>
      </c>
      <c r="N3868" s="141">
        <v>71.59</v>
      </c>
      <c r="O3868" s="142">
        <f t="shared" si="300"/>
        <v>205</v>
      </c>
      <c r="P3868" s="2">
        <v>205</v>
      </c>
      <c r="Q3868" s="2"/>
      <c r="R3868" s="143" t="e">
        <f t="shared" si="301"/>
        <v>#DIV/0!</v>
      </c>
      <c r="S3868" s="143">
        <f t="shared" si="302"/>
        <v>0</v>
      </c>
      <c r="T3868" s="144">
        <f>IF(P3868="nio",0,IF(P3868&gt;0,VLOOKUP(K3868,'3-Productie normen'!A:W,VLOOKUP(P3868,'3-Productie normen'!$B$37:$C$59,2,FALSE),FALSE)))/VLOOKUP(B3868,'2-Kosten per locatie'!$A$11:$C$31,3,FALSE)</f>
        <v>0</v>
      </c>
      <c r="U3868" s="144">
        <f t="shared" si="303"/>
        <v>0</v>
      </c>
      <c r="V3868" s="145" t="str">
        <f>VLOOKUP(K3868,'3-Productie normen'!A:AG,29,FALSE)</f>
        <v>V</v>
      </c>
      <c r="W3868" s="145"/>
      <c r="X3868" s="146"/>
      <c r="Y3868" s="147">
        <f t="shared" si="304"/>
        <v>14675.95</v>
      </c>
    </row>
    <row r="3869" spans="1:25" s="148" customFormat="1" ht="13.9" customHeight="1">
      <c r="A3869" s="137">
        <v>4723</v>
      </c>
      <c r="B3869" s="138" t="s">
        <v>4206</v>
      </c>
      <c r="C3869" s="138" t="s">
        <v>4568</v>
      </c>
      <c r="D3869" s="138"/>
      <c r="E3869" s="2"/>
      <c r="F3869" s="2" t="s">
        <v>746</v>
      </c>
      <c r="G3869" s="2" t="s">
        <v>5108</v>
      </c>
      <c r="H3869" s="2" t="s">
        <v>246</v>
      </c>
      <c r="I3869" s="139" t="s">
        <v>267</v>
      </c>
      <c r="J3869" s="139" t="s">
        <v>313</v>
      </c>
      <c r="K3869" s="139" t="s">
        <v>259</v>
      </c>
      <c r="L3869" s="139" t="s">
        <v>1500</v>
      </c>
      <c r="M3869" s="140"/>
      <c r="N3869" s="141">
        <v>6.56</v>
      </c>
      <c r="O3869" s="142">
        <f t="shared" si="300"/>
        <v>0</v>
      </c>
      <c r="P3869" s="2" t="s">
        <v>477</v>
      </c>
      <c r="Q3869" s="2"/>
      <c r="R3869" s="143">
        <f t="shared" si="301"/>
        <v>0</v>
      </c>
      <c r="S3869" s="143">
        <f t="shared" si="302"/>
        <v>0</v>
      </c>
      <c r="T3869" s="144">
        <f>IF(P3869="nio",0,IF(P3869&gt;0,VLOOKUP(K3869,'3-Productie normen'!A:W,VLOOKUP(P3869,'3-Productie normen'!$B$37:$C$59,2,FALSE),FALSE)))/VLOOKUP(B3869,'2-Kosten per locatie'!$A$11:$C$31,3,FALSE)</f>
        <v>0</v>
      </c>
      <c r="U3869" s="144">
        <f t="shared" si="303"/>
        <v>0</v>
      </c>
      <c r="V3869" s="145">
        <f>VLOOKUP(K3869,'3-Productie normen'!A:AG,29,FALSE)</f>
        <v>0</v>
      </c>
      <c r="W3869" s="145"/>
      <c r="X3869" s="146"/>
      <c r="Y3869" s="147">
        <f t="shared" si="304"/>
        <v>0</v>
      </c>
    </row>
    <row r="3870" spans="1:25" s="148" customFormat="1" ht="13.9" customHeight="1">
      <c r="A3870" s="137">
        <v>4724</v>
      </c>
      <c r="B3870" s="138" t="s">
        <v>4206</v>
      </c>
      <c r="C3870" s="138" t="s">
        <v>4568</v>
      </c>
      <c r="D3870" s="138"/>
      <c r="E3870" s="2"/>
      <c r="F3870" s="2" t="s">
        <v>746</v>
      </c>
      <c r="G3870" s="2" t="s">
        <v>5109</v>
      </c>
      <c r="H3870" s="2" t="s">
        <v>246</v>
      </c>
      <c r="I3870" s="139" t="s">
        <v>257</v>
      </c>
      <c r="J3870" s="139" t="s">
        <v>495</v>
      </c>
      <c r="K3870" s="139" t="s">
        <v>259</v>
      </c>
      <c r="L3870" s="139" t="s">
        <v>298</v>
      </c>
      <c r="M3870" s="140"/>
      <c r="N3870" s="141">
        <v>1.19</v>
      </c>
      <c r="O3870" s="142">
        <f t="shared" si="300"/>
        <v>0</v>
      </c>
      <c r="P3870" s="2" t="s">
        <v>477</v>
      </c>
      <c r="Q3870" s="2"/>
      <c r="R3870" s="143">
        <f t="shared" si="301"/>
        <v>0</v>
      </c>
      <c r="S3870" s="143">
        <f t="shared" si="302"/>
        <v>0</v>
      </c>
      <c r="T3870" s="144">
        <f>IF(P3870="nio",0,IF(P3870&gt;0,VLOOKUP(K3870,'3-Productie normen'!A:W,VLOOKUP(P3870,'3-Productie normen'!$B$37:$C$59,2,FALSE),FALSE)))/VLOOKUP(B3870,'2-Kosten per locatie'!$A$11:$C$31,3,FALSE)</f>
        <v>0</v>
      </c>
      <c r="U3870" s="144">
        <f t="shared" si="303"/>
        <v>0</v>
      </c>
      <c r="V3870" s="145">
        <f>VLOOKUP(K3870,'3-Productie normen'!A:AG,29,FALSE)</f>
        <v>0</v>
      </c>
      <c r="W3870" s="145"/>
      <c r="X3870" s="146"/>
      <c r="Y3870" s="147">
        <f t="shared" si="304"/>
        <v>0</v>
      </c>
    </row>
    <row r="3871" spans="1:25" s="148" customFormat="1" ht="13.9" customHeight="1">
      <c r="A3871" s="137">
        <v>4725</v>
      </c>
      <c r="B3871" s="138" t="s">
        <v>4206</v>
      </c>
      <c r="C3871" s="138" t="s">
        <v>4568</v>
      </c>
      <c r="D3871" s="138"/>
      <c r="E3871" s="2"/>
      <c r="F3871" s="2" t="s">
        <v>746</v>
      </c>
      <c r="G3871" s="2" t="s">
        <v>5110</v>
      </c>
      <c r="H3871" s="2" t="s">
        <v>246</v>
      </c>
      <c r="I3871" s="139" t="s">
        <v>257</v>
      </c>
      <c r="J3871" s="139" t="s">
        <v>318</v>
      </c>
      <c r="K3871" s="139" t="s">
        <v>259</v>
      </c>
      <c r="L3871" s="139" t="s">
        <v>246</v>
      </c>
      <c r="M3871" s="140"/>
      <c r="N3871" s="141">
        <v>5.38</v>
      </c>
      <c r="O3871" s="142">
        <f t="shared" si="300"/>
        <v>0</v>
      </c>
      <c r="P3871" s="2" t="s">
        <v>477</v>
      </c>
      <c r="Q3871" s="2"/>
      <c r="R3871" s="143">
        <f t="shared" si="301"/>
        <v>0</v>
      </c>
      <c r="S3871" s="143">
        <f t="shared" si="302"/>
        <v>0</v>
      </c>
      <c r="T3871" s="144">
        <f>IF(P3871="nio",0,IF(P3871&gt;0,VLOOKUP(K3871,'3-Productie normen'!A:W,VLOOKUP(P3871,'3-Productie normen'!$B$37:$C$59,2,FALSE),FALSE)))/VLOOKUP(B3871,'2-Kosten per locatie'!$A$11:$C$31,3,FALSE)</f>
        <v>0</v>
      </c>
      <c r="U3871" s="144">
        <f t="shared" si="303"/>
        <v>0</v>
      </c>
      <c r="V3871" s="145">
        <f>VLOOKUP(K3871,'3-Productie normen'!A:AG,29,FALSE)</f>
        <v>0</v>
      </c>
      <c r="W3871" s="145"/>
      <c r="X3871" s="146"/>
      <c r="Y3871" s="147">
        <f t="shared" si="304"/>
        <v>0</v>
      </c>
    </row>
    <row r="3872" spans="1:25" s="148" customFormat="1" ht="13.9" customHeight="1">
      <c r="A3872" s="137">
        <v>4726</v>
      </c>
      <c r="B3872" s="138" t="s">
        <v>4206</v>
      </c>
      <c r="C3872" s="138" t="s">
        <v>4568</v>
      </c>
      <c r="D3872" s="138"/>
      <c r="E3872" s="2"/>
      <c r="F3872" s="2" t="s">
        <v>746</v>
      </c>
      <c r="G3872" s="2" t="s">
        <v>5111</v>
      </c>
      <c r="H3872" s="2" t="s">
        <v>246</v>
      </c>
      <c r="I3872" s="139" t="s">
        <v>257</v>
      </c>
      <c r="J3872" s="139" t="s">
        <v>318</v>
      </c>
      <c r="K3872" s="139" t="s">
        <v>259</v>
      </c>
      <c r="L3872" s="139" t="s">
        <v>246</v>
      </c>
      <c r="M3872" s="140"/>
      <c r="N3872" s="141">
        <v>5.38</v>
      </c>
      <c r="O3872" s="142">
        <f t="shared" si="300"/>
        <v>0</v>
      </c>
      <c r="P3872" s="2" t="s">
        <v>477</v>
      </c>
      <c r="Q3872" s="2"/>
      <c r="R3872" s="143">
        <f t="shared" si="301"/>
        <v>0</v>
      </c>
      <c r="S3872" s="143">
        <f t="shared" si="302"/>
        <v>0</v>
      </c>
      <c r="T3872" s="144">
        <f>IF(P3872="nio",0,IF(P3872&gt;0,VLOOKUP(K3872,'3-Productie normen'!A:W,VLOOKUP(P3872,'3-Productie normen'!$B$37:$C$59,2,FALSE),FALSE)))/VLOOKUP(B3872,'2-Kosten per locatie'!$A$11:$C$31,3,FALSE)</f>
        <v>0</v>
      </c>
      <c r="U3872" s="144">
        <f t="shared" si="303"/>
        <v>0</v>
      </c>
      <c r="V3872" s="145">
        <f>VLOOKUP(K3872,'3-Productie normen'!A:AG,29,FALSE)</f>
        <v>0</v>
      </c>
      <c r="W3872" s="145"/>
      <c r="X3872" s="146"/>
      <c r="Y3872" s="147">
        <f t="shared" si="304"/>
        <v>0</v>
      </c>
    </row>
    <row r="3873" spans="1:25" s="148" customFormat="1" ht="13.9" customHeight="1">
      <c r="A3873" s="137">
        <v>4727</v>
      </c>
      <c r="B3873" s="138" t="s">
        <v>4206</v>
      </c>
      <c r="C3873" s="138" t="s">
        <v>4568</v>
      </c>
      <c r="D3873" s="138"/>
      <c r="E3873" s="2"/>
      <c r="F3873" s="2" t="s">
        <v>746</v>
      </c>
      <c r="G3873" s="2" t="s">
        <v>5112</v>
      </c>
      <c r="H3873" s="2" t="s">
        <v>246</v>
      </c>
      <c r="I3873" s="139" t="s">
        <v>257</v>
      </c>
      <c r="J3873" s="139" t="s">
        <v>318</v>
      </c>
      <c r="K3873" s="139" t="s">
        <v>259</v>
      </c>
      <c r="L3873" s="139" t="s">
        <v>246</v>
      </c>
      <c r="M3873" s="140"/>
      <c r="N3873" s="141">
        <v>4.4000000000000004</v>
      </c>
      <c r="O3873" s="142">
        <f t="shared" si="300"/>
        <v>0</v>
      </c>
      <c r="P3873" s="2" t="s">
        <v>477</v>
      </c>
      <c r="Q3873" s="2"/>
      <c r="R3873" s="143">
        <f t="shared" si="301"/>
        <v>0</v>
      </c>
      <c r="S3873" s="143">
        <f t="shared" si="302"/>
        <v>0</v>
      </c>
      <c r="T3873" s="144">
        <f>IF(P3873="nio",0,IF(P3873&gt;0,VLOOKUP(K3873,'3-Productie normen'!A:W,VLOOKUP(P3873,'3-Productie normen'!$B$37:$C$59,2,FALSE),FALSE)))/VLOOKUP(B3873,'2-Kosten per locatie'!$A$11:$C$31,3,FALSE)</f>
        <v>0</v>
      </c>
      <c r="U3873" s="144">
        <f t="shared" si="303"/>
        <v>0</v>
      </c>
      <c r="V3873" s="145">
        <f>VLOOKUP(K3873,'3-Productie normen'!A:AG,29,FALSE)</f>
        <v>0</v>
      </c>
      <c r="W3873" s="145"/>
      <c r="X3873" s="146"/>
      <c r="Y3873" s="147">
        <f t="shared" si="304"/>
        <v>0</v>
      </c>
    </row>
    <row r="3874" spans="1:25" s="148" customFormat="1" ht="13.9" customHeight="1">
      <c r="A3874" s="137">
        <v>4728</v>
      </c>
      <c r="B3874" s="138" t="s">
        <v>4206</v>
      </c>
      <c r="C3874" s="138" t="s">
        <v>4568</v>
      </c>
      <c r="D3874" s="138"/>
      <c r="E3874" s="2"/>
      <c r="F3874" s="2" t="s">
        <v>746</v>
      </c>
      <c r="G3874" s="2" t="s">
        <v>5113</v>
      </c>
      <c r="H3874" s="2" t="s">
        <v>246</v>
      </c>
      <c r="I3874" s="139" t="s">
        <v>46</v>
      </c>
      <c r="J3874" s="139" t="s">
        <v>320</v>
      </c>
      <c r="K3874" s="139" t="s">
        <v>321</v>
      </c>
      <c r="L3874" s="139" t="s">
        <v>314</v>
      </c>
      <c r="M3874" s="140"/>
      <c r="N3874" s="141">
        <v>1.32</v>
      </c>
      <c r="O3874" s="142">
        <f t="shared" si="300"/>
        <v>410</v>
      </c>
      <c r="P3874" s="2">
        <v>205</v>
      </c>
      <c r="Q3874" s="2">
        <v>205</v>
      </c>
      <c r="R3874" s="143" t="e">
        <f t="shared" si="301"/>
        <v>#DIV/0!</v>
      </c>
      <c r="S3874" s="143" t="e">
        <f t="shared" si="302"/>
        <v>#DIV/0!</v>
      </c>
      <c r="T3874" s="144">
        <f>IF(P3874="nio",0,IF(P3874&gt;0,VLOOKUP(K3874,'3-Productie normen'!A:W,VLOOKUP(P3874,'3-Productie normen'!$B$37:$C$59,2,FALSE),FALSE)))/VLOOKUP(B3874,'2-Kosten per locatie'!$A$11:$C$31,3,FALSE)</f>
        <v>0</v>
      </c>
      <c r="U3874" s="144">
        <f t="shared" si="303"/>
        <v>0</v>
      </c>
      <c r="V3874" s="145" t="str">
        <f>VLOOKUP(K3874,'3-Productie normen'!A:AG,29,FALSE)</f>
        <v>S</v>
      </c>
      <c r="W3874" s="145"/>
      <c r="X3874" s="146"/>
      <c r="Y3874" s="147">
        <f t="shared" si="304"/>
        <v>541.20000000000005</v>
      </c>
    </row>
    <row r="3875" spans="1:25" s="148" customFormat="1" ht="13.9" customHeight="1">
      <c r="A3875" s="137">
        <v>4729</v>
      </c>
      <c r="B3875" s="138" t="s">
        <v>4206</v>
      </c>
      <c r="C3875" s="138" t="s">
        <v>4568</v>
      </c>
      <c r="D3875" s="138"/>
      <c r="E3875" s="2"/>
      <c r="F3875" s="2" t="s">
        <v>746</v>
      </c>
      <c r="G3875" s="2" t="s">
        <v>5114</v>
      </c>
      <c r="H3875" s="2" t="s">
        <v>246</v>
      </c>
      <c r="I3875" s="139" t="s">
        <v>46</v>
      </c>
      <c r="J3875" s="139" t="s">
        <v>323</v>
      </c>
      <c r="K3875" s="139" t="s">
        <v>321</v>
      </c>
      <c r="L3875" s="139" t="s">
        <v>314</v>
      </c>
      <c r="M3875" s="140"/>
      <c r="N3875" s="141">
        <v>1.32</v>
      </c>
      <c r="O3875" s="142">
        <f t="shared" si="300"/>
        <v>410</v>
      </c>
      <c r="P3875" s="2">
        <v>205</v>
      </c>
      <c r="Q3875" s="2">
        <v>205</v>
      </c>
      <c r="R3875" s="143" t="e">
        <f t="shared" si="301"/>
        <v>#DIV/0!</v>
      </c>
      <c r="S3875" s="143" t="e">
        <f t="shared" si="302"/>
        <v>#DIV/0!</v>
      </c>
      <c r="T3875" s="144">
        <f>IF(P3875="nio",0,IF(P3875&gt;0,VLOOKUP(K3875,'3-Productie normen'!A:W,VLOOKUP(P3875,'3-Productie normen'!$B$37:$C$59,2,FALSE),FALSE)))/VLOOKUP(B3875,'2-Kosten per locatie'!$A$11:$C$31,3,FALSE)</f>
        <v>0</v>
      </c>
      <c r="U3875" s="144">
        <f t="shared" si="303"/>
        <v>0</v>
      </c>
      <c r="V3875" s="145" t="str">
        <f>VLOOKUP(K3875,'3-Productie normen'!A:AG,29,FALSE)</f>
        <v>S</v>
      </c>
      <c r="W3875" s="145"/>
      <c r="X3875" s="146"/>
      <c r="Y3875" s="147">
        <f t="shared" si="304"/>
        <v>541.20000000000005</v>
      </c>
    </row>
    <row r="3876" spans="1:25" s="148" customFormat="1" ht="13.9" customHeight="1">
      <c r="A3876" s="137">
        <v>4730</v>
      </c>
      <c r="B3876" s="138" t="s">
        <v>4206</v>
      </c>
      <c r="C3876" s="138" t="s">
        <v>4568</v>
      </c>
      <c r="D3876" s="138"/>
      <c r="E3876" s="2"/>
      <c r="F3876" s="2" t="s">
        <v>746</v>
      </c>
      <c r="G3876" s="2" t="s">
        <v>5115</v>
      </c>
      <c r="H3876" s="2" t="s">
        <v>246</v>
      </c>
      <c r="I3876" s="139" t="s">
        <v>46</v>
      </c>
      <c r="J3876" s="139" t="s">
        <v>323</v>
      </c>
      <c r="K3876" s="139" t="s">
        <v>321</v>
      </c>
      <c r="L3876" s="139" t="s">
        <v>314</v>
      </c>
      <c r="M3876" s="140"/>
      <c r="N3876" s="141">
        <v>5.58</v>
      </c>
      <c r="O3876" s="142">
        <f t="shared" si="300"/>
        <v>410</v>
      </c>
      <c r="P3876" s="2">
        <v>205</v>
      </c>
      <c r="Q3876" s="2">
        <v>205</v>
      </c>
      <c r="R3876" s="143" t="e">
        <f t="shared" si="301"/>
        <v>#DIV/0!</v>
      </c>
      <c r="S3876" s="143" t="e">
        <f t="shared" si="302"/>
        <v>#DIV/0!</v>
      </c>
      <c r="T3876" s="144">
        <f>IF(P3876="nio",0,IF(P3876&gt;0,VLOOKUP(K3876,'3-Productie normen'!A:W,VLOOKUP(P3876,'3-Productie normen'!$B$37:$C$59,2,FALSE),FALSE)))/VLOOKUP(B3876,'2-Kosten per locatie'!$A$11:$C$31,3,FALSE)</f>
        <v>0</v>
      </c>
      <c r="U3876" s="144">
        <f t="shared" si="303"/>
        <v>0</v>
      </c>
      <c r="V3876" s="145" t="str">
        <f>VLOOKUP(K3876,'3-Productie normen'!A:AG,29,FALSE)</f>
        <v>S</v>
      </c>
      <c r="W3876" s="145"/>
      <c r="X3876" s="146"/>
      <c r="Y3876" s="147">
        <f t="shared" si="304"/>
        <v>2287.8000000000002</v>
      </c>
    </row>
    <row r="3877" spans="1:25" s="148" customFormat="1" ht="13.9" customHeight="1">
      <c r="A3877" s="137">
        <v>4731</v>
      </c>
      <c r="B3877" s="138" t="s">
        <v>4206</v>
      </c>
      <c r="C3877" s="138" t="s">
        <v>4568</v>
      </c>
      <c r="D3877" s="138"/>
      <c r="E3877" s="2"/>
      <c r="F3877" s="2" t="s">
        <v>746</v>
      </c>
      <c r="G3877" s="2" t="s">
        <v>5116</v>
      </c>
      <c r="H3877" s="2" t="s">
        <v>246</v>
      </c>
      <c r="I3877" s="139" t="s">
        <v>46</v>
      </c>
      <c r="J3877" s="139" t="s">
        <v>323</v>
      </c>
      <c r="K3877" s="139" t="s">
        <v>321</v>
      </c>
      <c r="L3877" s="139" t="s">
        <v>314</v>
      </c>
      <c r="M3877" s="140"/>
      <c r="N3877" s="141">
        <v>1.28</v>
      </c>
      <c r="O3877" s="142">
        <f t="shared" si="300"/>
        <v>410</v>
      </c>
      <c r="P3877" s="2">
        <v>205</v>
      </c>
      <c r="Q3877" s="2">
        <v>205</v>
      </c>
      <c r="R3877" s="143" t="e">
        <f t="shared" si="301"/>
        <v>#DIV/0!</v>
      </c>
      <c r="S3877" s="143" t="e">
        <f t="shared" si="302"/>
        <v>#DIV/0!</v>
      </c>
      <c r="T3877" s="144">
        <f>IF(P3877="nio",0,IF(P3877&gt;0,VLOOKUP(K3877,'3-Productie normen'!A:W,VLOOKUP(P3877,'3-Productie normen'!$B$37:$C$59,2,FALSE),FALSE)))/VLOOKUP(B3877,'2-Kosten per locatie'!$A$11:$C$31,3,FALSE)</f>
        <v>0</v>
      </c>
      <c r="U3877" s="144">
        <f t="shared" si="303"/>
        <v>0</v>
      </c>
      <c r="V3877" s="145" t="str">
        <f>VLOOKUP(K3877,'3-Productie normen'!A:AG,29,FALSE)</f>
        <v>S</v>
      </c>
      <c r="W3877" s="145"/>
      <c r="X3877" s="146"/>
      <c r="Y3877" s="147">
        <f t="shared" si="304"/>
        <v>524.79999999999995</v>
      </c>
    </row>
    <row r="3878" spans="1:25" s="148" customFormat="1" ht="13.9" customHeight="1">
      <c r="A3878" s="137">
        <v>4732</v>
      </c>
      <c r="B3878" s="138" t="s">
        <v>4206</v>
      </c>
      <c r="C3878" s="138" t="s">
        <v>4568</v>
      </c>
      <c r="D3878" s="138"/>
      <c r="E3878" s="2"/>
      <c r="F3878" s="2" t="s">
        <v>746</v>
      </c>
      <c r="G3878" s="2" t="s">
        <v>5117</v>
      </c>
      <c r="H3878" s="2" t="s">
        <v>246</v>
      </c>
      <c r="I3878" s="139" t="s">
        <v>46</v>
      </c>
      <c r="J3878" s="139" t="s">
        <v>323</v>
      </c>
      <c r="K3878" s="139" t="s">
        <v>321</v>
      </c>
      <c r="L3878" s="139" t="s">
        <v>314</v>
      </c>
      <c r="M3878" s="140"/>
      <c r="N3878" s="141">
        <v>5.58</v>
      </c>
      <c r="O3878" s="142">
        <f t="shared" si="300"/>
        <v>410</v>
      </c>
      <c r="P3878" s="2">
        <v>205</v>
      </c>
      <c r="Q3878" s="2">
        <v>205</v>
      </c>
      <c r="R3878" s="143" t="e">
        <f t="shared" si="301"/>
        <v>#DIV/0!</v>
      </c>
      <c r="S3878" s="143" t="e">
        <f t="shared" si="302"/>
        <v>#DIV/0!</v>
      </c>
      <c r="T3878" s="144">
        <f>IF(P3878="nio",0,IF(P3878&gt;0,VLOOKUP(K3878,'3-Productie normen'!A:W,VLOOKUP(P3878,'3-Productie normen'!$B$37:$C$59,2,FALSE),FALSE)))/VLOOKUP(B3878,'2-Kosten per locatie'!$A$11:$C$31,3,FALSE)</f>
        <v>0</v>
      </c>
      <c r="U3878" s="144">
        <f t="shared" si="303"/>
        <v>0</v>
      </c>
      <c r="V3878" s="145" t="str">
        <f>VLOOKUP(K3878,'3-Productie normen'!A:AG,29,FALSE)</f>
        <v>S</v>
      </c>
      <c r="W3878" s="145"/>
      <c r="X3878" s="146"/>
      <c r="Y3878" s="147">
        <f t="shared" si="304"/>
        <v>2287.8000000000002</v>
      </c>
    </row>
    <row r="3879" spans="1:25" s="148" customFormat="1" ht="13.9" customHeight="1">
      <c r="A3879" s="137">
        <v>4733</v>
      </c>
      <c r="B3879" s="138" t="s">
        <v>4206</v>
      </c>
      <c r="C3879" s="138" t="s">
        <v>4568</v>
      </c>
      <c r="D3879" s="138"/>
      <c r="E3879" s="2"/>
      <c r="F3879" s="2" t="s">
        <v>746</v>
      </c>
      <c r="G3879" s="2" t="s">
        <v>5118</v>
      </c>
      <c r="H3879" s="2" t="s">
        <v>246</v>
      </c>
      <c r="I3879" s="139" t="s">
        <v>46</v>
      </c>
      <c r="J3879" s="139" t="s">
        <v>320</v>
      </c>
      <c r="K3879" s="139" t="s">
        <v>321</v>
      </c>
      <c r="L3879" s="139" t="s">
        <v>314</v>
      </c>
      <c r="M3879" s="140"/>
      <c r="N3879" s="141">
        <v>1.28</v>
      </c>
      <c r="O3879" s="142">
        <f t="shared" si="300"/>
        <v>410</v>
      </c>
      <c r="P3879" s="2">
        <v>205</v>
      </c>
      <c r="Q3879" s="2">
        <v>205</v>
      </c>
      <c r="R3879" s="143" t="e">
        <f t="shared" si="301"/>
        <v>#DIV/0!</v>
      </c>
      <c r="S3879" s="143" t="e">
        <f t="shared" si="302"/>
        <v>#DIV/0!</v>
      </c>
      <c r="T3879" s="144">
        <f>IF(P3879="nio",0,IF(P3879&gt;0,VLOOKUP(K3879,'3-Productie normen'!A:W,VLOOKUP(P3879,'3-Productie normen'!$B$37:$C$59,2,FALSE),FALSE)))/VLOOKUP(B3879,'2-Kosten per locatie'!$A$11:$C$31,3,FALSE)</f>
        <v>0</v>
      </c>
      <c r="U3879" s="144">
        <f t="shared" si="303"/>
        <v>0</v>
      </c>
      <c r="V3879" s="145" t="str">
        <f>VLOOKUP(K3879,'3-Productie normen'!A:AG,29,FALSE)</f>
        <v>S</v>
      </c>
      <c r="W3879" s="145"/>
      <c r="X3879" s="146"/>
      <c r="Y3879" s="147">
        <f t="shared" si="304"/>
        <v>524.79999999999995</v>
      </c>
    </row>
    <row r="3880" spans="1:25" s="148" customFormat="1" ht="13.9" customHeight="1">
      <c r="A3880" s="137">
        <v>4734</v>
      </c>
      <c r="B3880" s="138" t="s">
        <v>4206</v>
      </c>
      <c r="C3880" s="138" t="s">
        <v>4568</v>
      </c>
      <c r="D3880" s="138"/>
      <c r="E3880" s="2"/>
      <c r="F3880" s="2" t="s">
        <v>746</v>
      </c>
      <c r="G3880" s="2" t="s">
        <v>5119</v>
      </c>
      <c r="H3880" s="2" t="s">
        <v>246</v>
      </c>
      <c r="I3880" s="139" t="s">
        <v>46</v>
      </c>
      <c r="J3880" s="139" t="s">
        <v>323</v>
      </c>
      <c r="K3880" s="139" t="s">
        <v>321</v>
      </c>
      <c r="L3880" s="139" t="s">
        <v>314</v>
      </c>
      <c r="M3880" s="140"/>
      <c r="N3880" s="141">
        <v>4.4000000000000004</v>
      </c>
      <c r="O3880" s="142">
        <f t="shared" si="300"/>
        <v>410</v>
      </c>
      <c r="P3880" s="2">
        <v>205</v>
      </c>
      <c r="Q3880" s="2">
        <v>205</v>
      </c>
      <c r="R3880" s="143" t="e">
        <f t="shared" si="301"/>
        <v>#DIV/0!</v>
      </c>
      <c r="S3880" s="143" t="e">
        <f t="shared" si="302"/>
        <v>#DIV/0!</v>
      </c>
      <c r="T3880" s="144">
        <f>IF(P3880="nio",0,IF(P3880&gt;0,VLOOKUP(K3880,'3-Productie normen'!A:W,VLOOKUP(P3880,'3-Productie normen'!$B$37:$C$59,2,FALSE),FALSE)))/VLOOKUP(B3880,'2-Kosten per locatie'!$A$11:$C$31,3,FALSE)</f>
        <v>0</v>
      </c>
      <c r="U3880" s="144">
        <f t="shared" si="303"/>
        <v>0</v>
      </c>
      <c r="V3880" s="145" t="str">
        <f>VLOOKUP(K3880,'3-Productie normen'!A:AG,29,FALSE)</f>
        <v>S</v>
      </c>
      <c r="W3880" s="145"/>
      <c r="X3880" s="146"/>
      <c r="Y3880" s="147">
        <f t="shared" si="304"/>
        <v>1804.0000000000002</v>
      </c>
    </row>
    <row r="3881" spans="1:25" s="148" customFormat="1" ht="13.9" customHeight="1">
      <c r="A3881" s="137">
        <v>4735</v>
      </c>
      <c r="B3881" s="138" t="s">
        <v>4206</v>
      </c>
      <c r="C3881" s="138" t="s">
        <v>4568</v>
      </c>
      <c r="D3881" s="138"/>
      <c r="E3881" s="2"/>
      <c r="F3881" s="2" t="s">
        <v>746</v>
      </c>
      <c r="G3881" s="2" t="s">
        <v>5120</v>
      </c>
      <c r="H3881" s="2" t="s">
        <v>246</v>
      </c>
      <c r="I3881" s="139" t="s">
        <v>46</v>
      </c>
      <c r="J3881" s="139" t="s">
        <v>320</v>
      </c>
      <c r="K3881" s="139" t="s">
        <v>321</v>
      </c>
      <c r="L3881" s="139" t="s">
        <v>314</v>
      </c>
      <c r="M3881" s="140"/>
      <c r="N3881" s="141">
        <v>1.32</v>
      </c>
      <c r="O3881" s="142">
        <f t="shared" si="300"/>
        <v>410</v>
      </c>
      <c r="P3881" s="2">
        <v>205</v>
      </c>
      <c r="Q3881" s="2">
        <v>205</v>
      </c>
      <c r="R3881" s="143" t="e">
        <f t="shared" si="301"/>
        <v>#DIV/0!</v>
      </c>
      <c r="S3881" s="143" t="e">
        <f t="shared" si="302"/>
        <v>#DIV/0!</v>
      </c>
      <c r="T3881" s="144">
        <f>IF(P3881="nio",0,IF(P3881&gt;0,VLOOKUP(K3881,'3-Productie normen'!A:W,VLOOKUP(P3881,'3-Productie normen'!$B$37:$C$59,2,FALSE),FALSE)))/VLOOKUP(B3881,'2-Kosten per locatie'!$A$11:$C$31,3,FALSE)</f>
        <v>0</v>
      </c>
      <c r="U3881" s="144">
        <f t="shared" si="303"/>
        <v>0</v>
      </c>
      <c r="V3881" s="145" t="str">
        <f>VLOOKUP(K3881,'3-Productie normen'!A:AG,29,FALSE)</f>
        <v>S</v>
      </c>
      <c r="W3881" s="145"/>
      <c r="X3881" s="146"/>
      <c r="Y3881" s="147">
        <f t="shared" si="304"/>
        <v>541.20000000000005</v>
      </c>
    </row>
    <row r="3882" spans="1:25" s="148" customFormat="1" ht="13.9" customHeight="1">
      <c r="A3882" s="137">
        <v>4736</v>
      </c>
      <c r="B3882" s="138" t="s">
        <v>4206</v>
      </c>
      <c r="C3882" s="138" t="s">
        <v>4568</v>
      </c>
      <c r="D3882" s="138"/>
      <c r="E3882" s="2"/>
      <c r="F3882" s="2" t="s">
        <v>746</v>
      </c>
      <c r="G3882" s="2" t="s">
        <v>5121</v>
      </c>
      <c r="H3882" s="2" t="s">
        <v>246</v>
      </c>
      <c r="I3882" s="139" t="s">
        <v>46</v>
      </c>
      <c r="J3882" s="139" t="s">
        <v>323</v>
      </c>
      <c r="K3882" s="139" t="s">
        <v>321</v>
      </c>
      <c r="L3882" s="139" t="s">
        <v>314</v>
      </c>
      <c r="M3882" s="140"/>
      <c r="N3882" s="141">
        <v>1.32</v>
      </c>
      <c r="O3882" s="142">
        <f t="shared" si="300"/>
        <v>410</v>
      </c>
      <c r="P3882" s="2">
        <v>205</v>
      </c>
      <c r="Q3882" s="2">
        <v>205</v>
      </c>
      <c r="R3882" s="143" t="e">
        <f t="shared" si="301"/>
        <v>#DIV/0!</v>
      </c>
      <c r="S3882" s="143" t="e">
        <f t="shared" si="302"/>
        <v>#DIV/0!</v>
      </c>
      <c r="T3882" s="144">
        <f>IF(P3882="nio",0,IF(P3882&gt;0,VLOOKUP(K3882,'3-Productie normen'!A:W,VLOOKUP(P3882,'3-Productie normen'!$B$37:$C$59,2,FALSE),FALSE)))/VLOOKUP(B3882,'2-Kosten per locatie'!$A$11:$C$31,3,FALSE)</f>
        <v>0</v>
      </c>
      <c r="U3882" s="144">
        <f t="shared" si="303"/>
        <v>0</v>
      </c>
      <c r="V3882" s="145" t="str">
        <f>VLOOKUP(K3882,'3-Productie normen'!A:AG,29,FALSE)</f>
        <v>S</v>
      </c>
      <c r="W3882" s="145"/>
      <c r="X3882" s="146"/>
      <c r="Y3882" s="147">
        <f t="shared" si="304"/>
        <v>541.20000000000005</v>
      </c>
    </row>
    <row r="3883" spans="1:25" s="148" customFormat="1" ht="13.9" customHeight="1">
      <c r="A3883" s="137">
        <v>4737</v>
      </c>
      <c r="B3883" s="138" t="s">
        <v>4206</v>
      </c>
      <c r="C3883" s="138" t="s">
        <v>4568</v>
      </c>
      <c r="D3883" s="138"/>
      <c r="E3883" s="2"/>
      <c r="F3883" s="2" t="s">
        <v>746</v>
      </c>
      <c r="G3883" s="2" t="s">
        <v>5122</v>
      </c>
      <c r="H3883" s="2" t="s">
        <v>246</v>
      </c>
      <c r="I3883" s="139" t="s">
        <v>46</v>
      </c>
      <c r="J3883" s="139" t="s">
        <v>323</v>
      </c>
      <c r="K3883" s="139" t="s">
        <v>321</v>
      </c>
      <c r="L3883" s="139" t="s">
        <v>314</v>
      </c>
      <c r="M3883" s="140"/>
      <c r="N3883" s="141">
        <v>39.82</v>
      </c>
      <c r="O3883" s="142">
        <f t="shared" si="300"/>
        <v>410</v>
      </c>
      <c r="P3883" s="2">
        <v>205</v>
      </c>
      <c r="Q3883" s="2">
        <v>205</v>
      </c>
      <c r="R3883" s="143" t="e">
        <f t="shared" si="301"/>
        <v>#DIV/0!</v>
      </c>
      <c r="S3883" s="143" t="e">
        <f t="shared" si="302"/>
        <v>#DIV/0!</v>
      </c>
      <c r="T3883" s="144">
        <f>IF(P3883="nio",0,IF(P3883&gt;0,VLOOKUP(K3883,'3-Productie normen'!A:W,VLOOKUP(P3883,'3-Productie normen'!$B$37:$C$59,2,FALSE),FALSE)))/VLOOKUP(B3883,'2-Kosten per locatie'!$A$11:$C$31,3,FALSE)</f>
        <v>0</v>
      </c>
      <c r="U3883" s="144">
        <f t="shared" si="303"/>
        <v>0</v>
      </c>
      <c r="V3883" s="145" t="str">
        <f>VLOOKUP(K3883,'3-Productie normen'!A:AG,29,FALSE)</f>
        <v>S</v>
      </c>
      <c r="W3883" s="145"/>
      <c r="X3883" s="146"/>
      <c r="Y3883" s="147">
        <f t="shared" si="304"/>
        <v>16326.2</v>
      </c>
    </row>
    <row r="3884" spans="1:25" s="148" customFormat="1" ht="13.9" customHeight="1">
      <c r="A3884" s="137">
        <v>4738</v>
      </c>
      <c r="B3884" s="138" t="s">
        <v>4206</v>
      </c>
      <c r="C3884" s="138" t="s">
        <v>4568</v>
      </c>
      <c r="D3884" s="138"/>
      <c r="E3884" s="2"/>
      <c r="F3884" s="2" t="s">
        <v>746</v>
      </c>
      <c r="G3884" s="2" t="s">
        <v>5123</v>
      </c>
      <c r="H3884" s="2" t="s">
        <v>246</v>
      </c>
      <c r="I3884" s="139" t="s">
        <v>350</v>
      </c>
      <c r="J3884" s="139" t="s">
        <v>351</v>
      </c>
      <c r="K3884" s="139" t="s">
        <v>612</v>
      </c>
      <c r="L3884" s="139" t="s">
        <v>298</v>
      </c>
      <c r="M3884" s="140" t="s">
        <v>8160</v>
      </c>
      <c r="N3884" s="141">
        <v>40.18</v>
      </c>
      <c r="O3884" s="142">
        <f t="shared" si="300"/>
        <v>205</v>
      </c>
      <c r="P3884" s="2">
        <v>205</v>
      </c>
      <c r="Q3884" s="2"/>
      <c r="R3884" s="143" t="e">
        <f t="shared" si="301"/>
        <v>#DIV/0!</v>
      </c>
      <c r="S3884" s="143">
        <f t="shared" si="302"/>
        <v>0</v>
      </c>
      <c r="T3884" s="144">
        <f>IF(P3884="nio",0,IF(P3884&gt;0,VLOOKUP(K3884,'3-Productie normen'!A:W,VLOOKUP(P3884,'3-Productie normen'!$B$37:$C$59,2,FALSE),FALSE)))/VLOOKUP(B3884,'2-Kosten per locatie'!$A$11:$C$31,3,FALSE)</f>
        <v>0</v>
      </c>
      <c r="U3884" s="144">
        <f t="shared" si="303"/>
        <v>0</v>
      </c>
      <c r="V3884" s="145" t="str">
        <f>VLOOKUP(K3884,'3-Productie normen'!A:AG,29,FALSE)</f>
        <v>L</v>
      </c>
      <c r="W3884" s="145"/>
      <c r="X3884" s="146"/>
      <c r="Y3884" s="147">
        <f t="shared" si="304"/>
        <v>8236.9</v>
      </c>
    </row>
    <row r="3885" spans="1:25" s="148" customFormat="1" ht="13.9" customHeight="1">
      <c r="A3885" s="137">
        <v>4739</v>
      </c>
      <c r="B3885" s="138" t="s">
        <v>4206</v>
      </c>
      <c r="C3885" s="138" t="s">
        <v>4568</v>
      </c>
      <c r="D3885" s="138"/>
      <c r="E3885" s="2"/>
      <c r="F3885" s="2" t="s">
        <v>746</v>
      </c>
      <c r="G3885" s="2" t="s">
        <v>5124</v>
      </c>
      <c r="H3885" s="2" t="s">
        <v>246</v>
      </c>
      <c r="I3885" s="139" t="s">
        <v>350</v>
      </c>
      <c r="J3885" s="139" t="s">
        <v>351</v>
      </c>
      <c r="K3885" s="139" t="s">
        <v>612</v>
      </c>
      <c r="L3885" s="139" t="s">
        <v>298</v>
      </c>
      <c r="M3885" s="140" t="s">
        <v>8160</v>
      </c>
      <c r="N3885" s="141">
        <v>33.700000000000003</v>
      </c>
      <c r="O3885" s="142">
        <f t="shared" si="300"/>
        <v>205</v>
      </c>
      <c r="P3885" s="2">
        <v>205</v>
      </c>
      <c r="Q3885" s="2"/>
      <c r="R3885" s="143" t="e">
        <f t="shared" si="301"/>
        <v>#DIV/0!</v>
      </c>
      <c r="S3885" s="143">
        <f t="shared" si="302"/>
        <v>0</v>
      </c>
      <c r="T3885" s="144">
        <f>IF(P3885="nio",0,IF(P3885&gt;0,VLOOKUP(K3885,'3-Productie normen'!A:W,VLOOKUP(P3885,'3-Productie normen'!$B$37:$C$59,2,FALSE),FALSE)))/VLOOKUP(B3885,'2-Kosten per locatie'!$A$11:$C$31,3,FALSE)</f>
        <v>0</v>
      </c>
      <c r="U3885" s="144">
        <f t="shared" si="303"/>
        <v>0</v>
      </c>
      <c r="V3885" s="145" t="str">
        <f>VLOOKUP(K3885,'3-Productie normen'!A:AG,29,FALSE)</f>
        <v>L</v>
      </c>
      <c r="W3885" s="145"/>
      <c r="X3885" s="146"/>
      <c r="Y3885" s="147">
        <f t="shared" si="304"/>
        <v>6908.5000000000009</v>
      </c>
    </row>
    <row r="3886" spans="1:25" s="148" customFormat="1" ht="13.9" customHeight="1">
      <c r="A3886" s="137">
        <v>4740</v>
      </c>
      <c r="B3886" s="138" t="s">
        <v>4206</v>
      </c>
      <c r="C3886" s="138" t="s">
        <v>4568</v>
      </c>
      <c r="D3886" s="138"/>
      <c r="E3886" s="2"/>
      <c r="F3886" s="2" t="s">
        <v>746</v>
      </c>
      <c r="G3886" s="2" t="s">
        <v>5125</v>
      </c>
      <c r="H3886" s="2" t="s">
        <v>246</v>
      </c>
      <c r="I3886" s="139" t="s">
        <v>277</v>
      </c>
      <c r="J3886" s="139" t="s">
        <v>277</v>
      </c>
      <c r="K3886" s="139" t="s">
        <v>478</v>
      </c>
      <c r="L3886" s="139" t="s">
        <v>298</v>
      </c>
      <c r="M3886" s="140" t="s">
        <v>8160</v>
      </c>
      <c r="N3886" s="141">
        <v>53.86</v>
      </c>
      <c r="O3886" s="142">
        <f t="shared" si="300"/>
        <v>205</v>
      </c>
      <c r="P3886" s="2">
        <v>205</v>
      </c>
      <c r="Q3886" s="2"/>
      <c r="R3886" s="143" t="e">
        <f t="shared" si="301"/>
        <v>#DIV/0!</v>
      </c>
      <c r="S3886" s="143">
        <f t="shared" si="302"/>
        <v>0</v>
      </c>
      <c r="T3886" s="144">
        <f>IF(P3886="nio",0,IF(P3886&gt;0,VLOOKUP(K3886,'3-Productie normen'!A:W,VLOOKUP(P3886,'3-Productie normen'!$B$37:$C$59,2,FALSE),FALSE)))/VLOOKUP(B3886,'2-Kosten per locatie'!$A$11:$C$31,3,FALSE)</f>
        <v>0</v>
      </c>
      <c r="U3886" s="144">
        <f t="shared" si="303"/>
        <v>0</v>
      </c>
      <c r="V3886" s="145" t="str">
        <f>VLOOKUP(K3886,'3-Productie normen'!A:AG,29,FALSE)</f>
        <v>B</v>
      </c>
      <c r="W3886" s="145"/>
      <c r="X3886" s="146"/>
      <c r="Y3886" s="147">
        <f t="shared" si="304"/>
        <v>11041.3</v>
      </c>
    </row>
    <row r="3887" spans="1:25" s="148" customFormat="1" ht="13.9" customHeight="1">
      <c r="A3887" s="137">
        <v>4741</v>
      </c>
      <c r="B3887" s="138" t="s">
        <v>4206</v>
      </c>
      <c r="C3887" s="138" t="s">
        <v>4568</v>
      </c>
      <c r="D3887" s="138"/>
      <c r="E3887" s="2"/>
      <c r="F3887" s="2" t="s">
        <v>746</v>
      </c>
      <c r="G3887" s="2" t="s">
        <v>5126</v>
      </c>
      <c r="H3887" s="2" t="s">
        <v>246</v>
      </c>
      <c r="I3887" s="139" t="s">
        <v>350</v>
      </c>
      <c r="J3887" s="139" t="s">
        <v>351</v>
      </c>
      <c r="K3887" s="139" t="s">
        <v>612</v>
      </c>
      <c r="L3887" s="139" t="s">
        <v>298</v>
      </c>
      <c r="M3887" s="140" t="s">
        <v>8160</v>
      </c>
      <c r="N3887" s="141">
        <v>92.51</v>
      </c>
      <c r="O3887" s="142">
        <f t="shared" si="300"/>
        <v>205</v>
      </c>
      <c r="P3887" s="2">
        <v>205</v>
      </c>
      <c r="Q3887" s="2"/>
      <c r="R3887" s="143" t="e">
        <f t="shared" si="301"/>
        <v>#DIV/0!</v>
      </c>
      <c r="S3887" s="143">
        <f t="shared" si="302"/>
        <v>0</v>
      </c>
      <c r="T3887" s="144">
        <f>IF(P3887="nio",0,IF(P3887&gt;0,VLOOKUP(K3887,'3-Productie normen'!A:W,VLOOKUP(P3887,'3-Productie normen'!$B$37:$C$59,2,FALSE),FALSE)))/VLOOKUP(B3887,'2-Kosten per locatie'!$A$11:$C$31,3,FALSE)</f>
        <v>0</v>
      </c>
      <c r="U3887" s="144">
        <f t="shared" si="303"/>
        <v>0</v>
      </c>
      <c r="V3887" s="145" t="str">
        <f>VLOOKUP(K3887,'3-Productie normen'!A:AG,29,FALSE)</f>
        <v>L</v>
      </c>
      <c r="W3887" s="145"/>
      <c r="X3887" s="146"/>
      <c r="Y3887" s="147">
        <f t="shared" si="304"/>
        <v>18964.55</v>
      </c>
    </row>
    <row r="3888" spans="1:25" s="148" customFormat="1" ht="13.9" customHeight="1">
      <c r="A3888" s="137">
        <v>4742</v>
      </c>
      <c r="B3888" s="138" t="s">
        <v>4206</v>
      </c>
      <c r="C3888" s="138" t="s">
        <v>4568</v>
      </c>
      <c r="D3888" s="138"/>
      <c r="E3888" s="2"/>
      <c r="F3888" s="2" t="s">
        <v>746</v>
      </c>
      <c r="G3888" s="2" t="s">
        <v>5127</v>
      </c>
      <c r="H3888" s="2" t="s">
        <v>246</v>
      </c>
      <c r="I3888" s="139" t="s">
        <v>350</v>
      </c>
      <c r="J3888" s="139" t="s">
        <v>1346</v>
      </c>
      <c r="K3888" s="139" t="s">
        <v>619</v>
      </c>
      <c r="L3888" s="139" t="s">
        <v>298</v>
      </c>
      <c r="M3888" s="140" t="s">
        <v>8160</v>
      </c>
      <c r="N3888" s="141">
        <v>18.670000000000002</v>
      </c>
      <c r="O3888" s="142">
        <f t="shared" si="300"/>
        <v>205</v>
      </c>
      <c r="P3888" s="2">
        <v>205</v>
      </c>
      <c r="Q3888" s="2"/>
      <c r="R3888" s="143" t="e">
        <f t="shared" si="301"/>
        <v>#DIV/0!</v>
      </c>
      <c r="S3888" s="143">
        <f t="shared" si="302"/>
        <v>0</v>
      </c>
      <c r="T3888" s="144">
        <f>IF(P3888="nio",0,IF(P3888&gt;0,VLOOKUP(K3888,'3-Productie normen'!A:W,VLOOKUP(P3888,'3-Productie normen'!$B$37:$C$59,2,FALSE),FALSE)))/VLOOKUP(B3888,'2-Kosten per locatie'!$A$11:$C$31,3,FALSE)</f>
        <v>0</v>
      </c>
      <c r="U3888" s="144">
        <f t="shared" si="303"/>
        <v>0</v>
      </c>
      <c r="V3888" s="145" t="str">
        <f>VLOOKUP(K3888,'3-Productie normen'!A:AG,29,FALSE)</f>
        <v>L</v>
      </c>
      <c r="W3888" s="145"/>
      <c r="X3888" s="146"/>
      <c r="Y3888" s="147">
        <f t="shared" si="304"/>
        <v>3827.3500000000004</v>
      </c>
    </row>
    <row r="3889" spans="1:25" s="148" customFormat="1" ht="13.9" customHeight="1">
      <c r="A3889" s="137">
        <v>4743</v>
      </c>
      <c r="B3889" s="138" t="s">
        <v>4206</v>
      </c>
      <c r="C3889" s="138" t="s">
        <v>4568</v>
      </c>
      <c r="D3889" s="138"/>
      <c r="E3889" s="2"/>
      <c r="F3889" s="2" t="s">
        <v>746</v>
      </c>
      <c r="G3889" s="2" t="s">
        <v>5128</v>
      </c>
      <c r="H3889" s="2" t="s">
        <v>246</v>
      </c>
      <c r="I3889" s="139" t="s">
        <v>267</v>
      </c>
      <c r="J3889" s="139" t="s">
        <v>267</v>
      </c>
      <c r="K3889" s="139" t="s">
        <v>267</v>
      </c>
      <c r="L3889" s="139" t="s">
        <v>298</v>
      </c>
      <c r="M3889" s="140" t="s">
        <v>8160</v>
      </c>
      <c r="N3889" s="141">
        <v>240.25</v>
      </c>
      <c r="O3889" s="142">
        <f t="shared" si="300"/>
        <v>2</v>
      </c>
      <c r="P3889" s="2">
        <v>2</v>
      </c>
      <c r="Q3889" s="2"/>
      <c r="R3889" s="143" t="e">
        <f t="shared" si="301"/>
        <v>#DIV/0!</v>
      </c>
      <c r="S3889" s="143">
        <f t="shared" si="302"/>
        <v>0</v>
      </c>
      <c r="T3889" s="144">
        <f>IF(P3889="nio",0,IF(P3889&gt;0,VLOOKUP(K3889,'3-Productie normen'!A:W,VLOOKUP(P3889,'3-Productie normen'!$B$37:$C$59,2,FALSE),FALSE)))/VLOOKUP(B3889,'2-Kosten per locatie'!$A$11:$C$31,3,FALSE)</f>
        <v>0</v>
      </c>
      <c r="U3889" s="144">
        <f t="shared" si="303"/>
        <v>0</v>
      </c>
      <c r="V3889" s="145" t="str">
        <f>VLOOKUP(K3889,'3-Productie normen'!A:AG,29,FALSE)</f>
        <v>V</v>
      </c>
      <c r="W3889" s="145"/>
      <c r="X3889" s="146"/>
      <c r="Y3889" s="147">
        <f t="shared" si="304"/>
        <v>480.5</v>
      </c>
    </row>
    <row r="3890" spans="1:25" s="148" customFormat="1" ht="13.9" customHeight="1">
      <c r="A3890" s="137">
        <v>4744</v>
      </c>
      <c r="B3890" s="138" t="s">
        <v>4206</v>
      </c>
      <c r="C3890" s="138" t="s">
        <v>4568</v>
      </c>
      <c r="D3890" s="138"/>
      <c r="E3890" s="2"/>
      <c r="F3890" s="2" t="s">
        <v>746</v>
      </c>
      <c r="G3890" s="2" t="s">
        <v>5129</v>
      </c>
      <c r="H3890" s="2" t="s">
        <v>246</v>
      </c>
      <c r="I3890" s="139" t="s">
        <v>350</v>
      </c>
      <c r="J3890" s="139" t="s">
        <v>1346</v>
      </c>
      <c r="K3890" s="139" t="s">
        <v>619</v>
      </c>
      <c r="L3890" s="139" t="s">
        <v>298</v>
      </c>
      <c r="M3890" s="140" t="s">
        <v>8160</v>
      </c>
      <c r="N3890" s="141">
        <v>18.66</v>
      </c>
      <c r="O3890" s="142">
        <f t="shared" si="300"/>
        <v>205</v>
      </c>
      <c r="P3890" s="2">
        <v>205</v>
      </c>
      <c r="Q3890" s="2"/>
      <c r="R3890" s="143" t="e">
        <f t="shared" si="301"/>
        <v>#DIV/0!</v>
      </c>
      <c r="S3890" s="143">
        <f t="shared" si="302"/>
        <v>0</v>
      </c>
      <c r="T3890" s="144">
        <f>IF(P3890="nio",0,IF(P3890&gt;0,VLOOKUP(K3890,'3-Productie normen'!A:W,VLOOKUP(P3890,'3-Productie normen'!$B$37:$C$59,2,FALSE),FALSE)))/VLOOKUP(B3890,'2-Kosten per locatie'!$A$11:$C$31,3,FALSE)</f>
        <v>0</v>
      </c>
      <c r="U3890" s="144">
        <f t="shared" si="303"/>
        <v>0</v>
      </c>
      <c r="V3890" s="145" t="str">
        <f>VLOOKUP(K3890,'3-Productie normen'!A:AG,29,FALSE)</f>
        <v>L</v>
      </c>
      <c r="W3890" s="145"/>
      <c r="X3890" s="146"/>
      <c r="Y3890" s="147">
        <f t="shared" si="304"/>
        <v>3825.3</v>
      </c>
    </row>
    <row r="3891" spans="1:25" s="148" customFormat="1" ht="13.9" customHeight="1">
      <c r="A3891" s="137">
        <v>4745</v>
      </c>
      <c r="B3891" s="138" t="s">
        <v>4206</v>
      </c>
      <c r="C3891" s="138" t="s">
        <v>4568</v>
      </c>
      <c r="D3891" s="138"/>
      <c r="E3891" s="2"/>
      <c r="F3891" s="2" t="s">
        <v>746</v>
      </c>
      <c r="G3891" s="2" t="s">
        <v>5130</v>
      </c>
      <c r="H3891" s="2" t="s">
        <v>246</v>
      </c>
      <c r="I3891" s="139" t="s">
        <v>267</v>
      </c>
      <c r="J3891" s="139" t="s">
        <v>267</v>
      </c>
      <c r="K3891" s="139" t="s">
        <v>267</v>
      </c>
      <c r="L3891" s="139" t="s">
        <v>298</v>
      </c>
      <c r="M3891" s="140" t="s">
        <v>8160</v>
      </c>
      <c r="N3891" s="141">
        <v>17.100000000000001</v>
      </c>
      <c r="O3891" s="142">
        <f t="shared" si="300"/>
        <v>2</v>
      </c>
      <c r="P3891" s="2">
        <v>2</v>
      </c>
      <c r="Q3891" s="2"/>
      <c r="R3891" s="143" t="e">
        <f t="shared" si="301"/>
        <v>#DIV/0!</v>
      </c>
      <c r="S3891" s="143">
        <f t="shared" si="302"/>
        <v>0</v>
      </c>
      <c r="T3891" s="144">
        <f>IF(P3891="nio",0,IF(P3891&gt;0,VLOOKUP(K3891,'3-Productie normen'!A:W,VLOOKUP(P3891,'3-Productie normen'!$B$37:$C$59,2,FALSE),FALSE)))/VLOOKUP(B3891,'2-Kosten per locatie'!$A$11:$C$31,3,FALSE)</f>
        <v>0</v>
      </c>
      <c r="U3891" s="144">
        <f t="shared" si="303"/>
        <v>0</v>
      </c>
      <c r="V3891" s="145" t="str">
        <f>VLOOKUP(K3891,'3-Productie normen'!A:AG,29,FALSE)</f>
        <v>V</v>
      </c>
      <c r="W3891" s="145"/>
      <c r="X3891" s="146"/>
      <c r="Y3891" s="147">
        <f t="shared" si="304"/>
        <v>34.200000000000003</v>
      </c>
    </row>
    <row r="3892" spans="1:25" s="148" customFormat="1" ht="13.9" customHeight="1">
      <c r="A3892" s="137">
        <v>4746</v>
      </c>
      <c r="B3892" s="138" t="s">
        <v>4206</v>
      </c>
      <c r="C3892" s="138" t="s">
        <v>4568</v>
      </c>
      <c r="D3892" s="138"/>
      <c r="E3892" s="2"/>
      <c r="F3892" s="2" t="s">
        <v>746</v>
      </c>
      <c r="G3892" s="2" t="s">
        <v>5131</v>
      </c>
      <c r="H3892" s="2" t="s">
        <v>246</v>
      </c>
      <c r="I3892" s="139" t="s">
        <v>267</v>
      </c>
      <c r="J3892" s="139" t="s">
        <v>267</v>
      </c>
      <c r="K3892" s="139" t="s">
        <v>267</v>
      </c>
      <c r="L3892" s="139" t="s">
        <v>298</v>
      </c>
      <c r="M3892" s="140" t="s">
        <v>8160</v>
      </c>
      <c r="N3892" s="141">
        <v>58.32</v>
      </c>
      <c r="O3892" s="142">
        <f t="shared" ref="O3892:O3955" si="305">SUM(P3892:Q3892)</f>
        <v>2</v>
      </c>
      <c r="P3892" s="2">
        <v>2</v>
      </c>
      <c r="Q3892" s="2"/>
      <c r="R3892" s="143" t="e">
        <f t="shared" ref="R3892:R3955" si="306">IF(P3892="nio",0,IF(P3892&gt;0,P3892*N3892/T3892,0))</f>
        <v>#DIV/0!</v>
      </c>
      <c r="S3892" s="143">
        <f t="shared" ref="S3892:S3955" si="307">IF(Q3892&gt;0,Q3892*N3892/U3892,0)</f>
        <v>0</v>
      </c>
      <c r="T3892" s="144">
        <f>IF(P3892="nio",0,IF(P3892&gt;0,VLOOKUP(K3892,'3-Productie normen'!A:W,VLOOKUP(P3892,'3-Productie normen'!$B$37:$C$59,2,FALSE),FALSE)))/VLOOKUP(B3892,'2-Kosten per locatie'!$A$11:$C$31,3,FALSE)</f>
        <v>0</v>
      </c>
      <c r="U3892" s="144">
        <f t="shared" ref="U3892:U3955" si="308">IF(Q3892&gt;0,T3892*$U$8,0)</f>
        <v>0</v>
      </c>
      <c r="V3892" s="145" t="str">
        <f>VLOOKUP(K3892,'3-Productie normen'!A:AG,29,FALSE)</f>
        <v>V</v>
      </c>
      <c r="W3892" s="145"/>
      <c r="X3892" s="146"/>
      <c r="Y3892" s="147">
        <f t="shared" ref="Y3892:Y3955" si="309">O3892*N3892</f>
        <v>116.64</v>
      </c>
    </row>
    <row r="3893" spans="1:25" s="148" customFormat="1" ht="13.9" customHeight="1">
      <c r="A3893" s="137">
        <v>4747</v>
      </c>
      <c r="B3893" s="138" t="s">
        <v>4206</v>
      </c>
      <c r="C3893" s="138" t="s">
        <v>4568</v>
      </c>
      <c r="D3893" s="138"/>
      <c r="E3893" s="2"/>
      <c r="F3893" s="2" t="s">
        <v>746</v>
      </c>
      <c r="G3893" s="2" t="s">
        <v>5132</v>
      </c>
      <c r="H3893" s="2" t="s">
        <v>246</v>
      </c>
      <c r="I3893" s="139" t="s">
        <v>277</v>
      </c>
      <c r="J3893" s="139" t="s">
        <v>277</v>
      </c>
      <c r="K3893" s="139" t="s">
        <v>478</v>
      </c>
      <c r="L3893" s="139" t="s">
        <v>298</v>
      </c>
      <c r="M3893" s="140" t="s">
        <v>8160</v>
      </c>
      <c r="N3893" s="141">
        <v>34.24</v>
      </c>
      <c r="O3893" s="142">
        <f t="shared" si="305"/>
        <v>205</v>
      </c>
      <c r="P3893" s="2">
        <v>205</v>
      </c>
      <c r="Q3893" s="2"/>
      <c r="R3893" s="143" t="e">
        <f t="shared" si="306"/>
        <v>#DIV/0!</v>
      </c>
      <c r="S3893" s="143">
        <f t="shared" si="307"/>
        <v>0</v>
      </c>
      <c r="T3893" s="144">
        <f>IF(P3893="nio",0,IF(P3893&gt;0,VLOOKUP(K3893,'3-Productie normen'!A:W,VLOOKUP(P3893,'3-Productie normen'!$B$37:$C$59,2,FALSE),FALSE)))/VLOOKUP(B3893,'2-Kosten per locatie'!$A$11:$C$31,3,FALSE)</f>
        <v>0</v>
      </c>
      <c r="U3893" s="144">
        <f t="shared" si="308"/>
        <v>0</v>
      </c>
      <c r="V3893" s="145" t="str">
        <f>VLOOKUP(K3893,'3-Productie normen'!A:AG,29,FALSE)</f>
        <v>B</v>
      </c>
      <c r="W3893" s="145"/>
      <c r="X3893" s="146"/>
      <c r="Y3893" s="147">
        <f t="shared" si="309"/>
        <v>7019.2000000000007</v>
      </c>
    </row>
    <row r="3894" spans="1:25" s="148" customFormat="1" ht="13.9" customHeight="1">
      <c r="A3894" s="137">
        <v>4748</v>
      </c>
      <c r="B3894" s="138" t="s">
        <v>4206</v>
      </c>
      <c r="C3894" s="138" t="s">
        <v>4568</v>
      </c>
      <c r="D3894" s="138"/>
      <c r="E3894" s="2"/>
      <c r="F3894" s="2" t="s">
        <v>746</v>
      </c>
      <c r="G3894" s="2" t="s">
        <v>5133</v>
      </c>
      <c r="H3894" s="2" t="s">
        <v>246</v>
      </c>
      <c r="I3894" s="139" t="s">
        <v>350</v>
      </c>
      <c r="J3894" s="139" t="s">
        <v>351</v>
      </c>
      <c r="K3894" s="139" t="s">
        <v>612</v>
      </c>
      <c r="L3894" s="139" t="s">
        <v>298</v>
      </c>
      <c r="M3894" s="140" t="s">
        <v>8160</v>
      </c>
      <c r="N3894" s="141">
        <v>34.24</v>
      </c>
      <c r="O3894" s="142">
        <f t="shared" si="305"/>
        <v>205</v>
      </c>
      <c r="P3894" s="2">
        <v>205</v>
      </c>
      <c r="Q3894" s="2"/>
      <c r="R3894" s="143" t="e">
        <f t="shared" si="306"/>
        <v>#DIV/0!</v>
      </c>
      <c r="S3894" s="143">
        <f t="shared" si="307"/>
        <v>0</v>
      </c>
      <c r="T3894" s="144">
        <f>IF(P3894="nio",0,IF(P3894&gt;0,VLOOKUP(K3894,'3-Productie normen'!A:W,VLOOKUP(P3894,'3-Productie normen'!$B$37:$C$59,2,FALSE),FALSE)))/VLOOKUP(B3894,'2-Kosten per locatie'!$A$11:$C$31,3,FALSE)</f>
        <v>0</v>
      </c>
      <c r="U3894" s="144">
        <f t="shared" si="308"/>
        <v>0</v>
      </c>
      <c r="V3894" s="145" t="str">
        <f>VLOOKUP(K3894,'3-Productie normen'!A:AG,29,FALSE)</f>
        <v>L</v>
      </c>
      <c r="W3894" s="145"/>
      <c r="X3894" s="146"/>
      <c r="Y3894" s="147">
        <f t="shared" si="309"/>
        <v>7019.2000000000007</v>
      </c>
    </row>
    <row r="3895" spans="1:25" s="148" customFormat="1" ht="13.9" customHeight="1">
      <c r="A3895" s="137">
        <v>4749</v>
      </c>
      <c r="B3895" s="138" t="s">
        <v>4206</v>
      </c>
      <c r="C3895" s="138" t="s">
        <v>4568</v>
      </c>
      <c r="D3895" s="138"/>
      <c r="E3895" s="2"/>
      <c r="F3895" s="2" t="s">
        <v>746</v>
      </c>
      <c r="G3895" s="2" t="s">
        <v>5134</v>
      </c>
      <c r="H3895" s="2" t="s">
        <v>246</v>
      </c>
      <c r="I3895" s="139" t="s">
        <v>350</v>
      </c>
      <c r="J3895" s="139" t="s">
        <v>351</v>
      </c>
      <c r="K3895" s="139" t="s">
        <v>612</v>
      </c>
      <c r="L3895" s="139" t="s">
        <v>298</v>
      </c>
      <c r="M3895" s="140" t="s">
        <v>8160</v>
      </c>
      <c r="N3895" s="141">
        <v>54.48</v>
      </c>
      <c r="O3895" s="142">
        <f t="shared" si="305"/>
        <v>205</v>
      </c>
      <c r="P3895" s="2">
        <v>205</v>
      </c>
      <c r="Q3895" s="2"/>
      <c r="R3895" s="143" t="e">
        <f t="shared" si="306"/>
        <v>#DIV/0!</v>
      </c>
      <c r="S3895" s="143">
        <f t="shared" si="307"/>
        <v>0</v>
      </c>
      <c r="T3895" s="144">
        <f>IF(P3895="nio",0,IF(P3895&gt;0,VLOOKUP(K3895,'3-Productie normen'!A:W,VLOOKUP(P3895,'3-Productie normen'!$B$37:$C$59,2,FALSE),FALSE)))/VLOOKUP(B3895,'2-Kosten per locatie'!$A$11:$C$31,3,FALSE)</f>
        <v>0</v>
      </c>
      <c r="U3895" s="144">
        <f t="shared" si="308"/>
        <v>0</v>
      </c>
      <c r="V3895" s="145" t="str">
        <f>VLOOKUP(K3895,'3-Productie normen'!A:AG,29,FALSE)</f>
        <v>L</v>
      </c>
      <c r="W3895" s="145"/>
      <c r="X3895" s="146"/>
      <c r="Y3895" s="147">
        <f t="shared" si="309"/>
        <v>11168.4</v>
      </c>
    </row>
    <row r="3896" spans="1:25" s="148" customFormat="1" ht="13.9" customHeight="1">
      <c r="A3896" s="137">
        <v>4750</v>
      </c>
      <c r="B3896" s="138" t="s">
        <v>4206</v>
      </c>
      <c r="C3896" s="138" t="s">
        <v>4568</v>
      </c>
      <c r="D3896" s="138"/>
      <c r="E3896" s="2"/>
      <c r="F3896" s="2" t="s">
        <v>746</v>
      </c>
      <c r="G3896" s="2" t="s">
        <v>5135</v>
      </c>
      <c r="H3896" s="2" t="s">
        <v>246</v>
      </c>
      <c r="I3896" s="139" t="s">
        <v>350</v>
      </c>
      <c r="J3896" s="139" t="s">
        <v>351</v>
      </c>
      <c r="K3896" s="139" t="s">
        <v>612</v>
      </c>
      <c r="L3896" s="139" t="s">
        <v>298</v>
      </c>
      <c r="M3896" s="140" t="s">
        <v>8160</v>
      </c>
      <c r="N3896" s="141">
        <v>195.84</v>
      </c>
      <c r="O3896" s="142">
        <f t="shared" si="305"/>
        <v>205</v>
      </c>
      <c r="P3896" s="2">
        <v>205</v>
      </c>
      <c r="Q3896" s="2"/>
      <c r="R3896" s="143" t="e">
        <f t="shared" si="306"/>
        <v>#DIV/0!</v>
      </c>
      <c r="S3896" s="143">
        <f t="shared" si="307"/>
        <v>0</v>
      </c>
      <c r="T3896" s="144">
        <f>IF(P3896="nio",0,IF(P3896&gt;0,VLOOKUP(K3896,'3-Productie normen'!A:W,VLOOKUP(P3896,'3-Productie normen'!$B$37:$C$59,2,FALSE),FALSE)))/VLOOKUP(B3896,'2-Kosten per locatie'!$A$11:$C$31,3,FALSE)</f>
        <v>0</v>
      </c>
      <c r="U3896" s="144">
        <f t="shared" si="308"/>
        <v>0</v>
      </c>
      <c r="V3896" s="145" t="str">
        <f>VLOOKUP(K3896,'3-Productie normen'!A:AG,29,FALSE)</f>
        <v>L</v>
      </c>
      <c r="W3896" s="145"/>
      <c r="X3896" s="146"/>
      <c r="Y3896" s="147">
        <f t="shared" si="309"/>
        <v>40147.199999999997</v>
      </c>
    </row>
    <row r="3897" spans="1:25" s="148" customFormat="1" ht="13.9" customHeight="1">
      <c r="A3897" s="137">
        <v>4751</v>
      </c>
      <c r="B3897" s="138" t="s">
        <v>4206</v>
      </c>
      <c r="C3897" s="138" t="s">
        <v>4568</v>
      </c>
      <c r="D3897" s="138"/>
      <c r="E3897" s="2"/>
      <c r="F3897" s="2" t="s">
        <v>746</v>
      </c>
      <c r="G3897" s="2" t="s">
        <v>5136</v>
      </c>
      <c r="H3897" s="2" t="s">
        <v>246</v>
      </c>
      <c r="I3897" s="139" t="s">
        <v>267</v>
      </c>
      <c r="J3897" s="139" t="s">
        <v>267</v>
      </c>
      <c r="K3897" s="139" t="s">
        <v>267</v>
      </c>
      <c r="L3897" s="139" t="s">
        <v>298</v>
      </c>
      <c r="M3897" s="140" t="s">
        <v>8160</v>
      </c>
      <c r="N3897" s="141">
        <v>1.42</v>
      </c>
      <c r="O3897" s="142">
        <f t="shared" si="305"/>
        <v>2</v>
      </c>
      <c r="P3897" s="2">
        <v>2</v>
      </c>
      <c r="Q3897" s="2"/>
      <c r="R3897" s="143" t="e">
        <f t="shared" si="306"/>
        <v>#DIV/0!</v>
      </c>
      <c r="S3897" s="143">
        <f t="shared" si="307"/>
        <v>0</v>
      </c>
      <c r="T3897" s="144">
        <f>IF(P3897="nio",0,IF(P3897&gt;0,VLOOKUP(K3897,'3-Productie normen'!A:W,VLOOKUP(P3897,'3-Productie normen'!$B$37:$C$59,2,FALSE),FALSE)))/VLOOKUP(B3897,'2-Kosten per locatie'!$A$11:$C$31,3,FALSE)</f>
        <v>0</v>
      </c>
      <c r="U3897" s="144">
        <f t="shared" si="308"/>
        <v>0</v>
      </c>
      <c r="V3897" s="145" t="str">
        <f>VLOOKUP(K3897,'3-Productie normen'!A:AG,29,FALSE)</f>
        <v>V</v>
      </c>
      <c r="W3897" s="145"/>
      <c r="X3897" s="146"/>
      <c r="Y3897" s="147">
        <f t="shared" si="309"/>
        <v>2.84</v>
      </c>
    </row>
    <row r="3898" spans="1:25" s="148" customFormat="1" ht="13.9" customHeight="1">
      <c r="A3898" s="137">
        <v>4752</v>
      </c>
      <c r="B3898" s="138" t="s">
        <v>4206</v>
      </c>
      <c r="C3898" s="138" t="s">
        <v>4568</v>
      </c>
      <c r="D3898" s="138"/>
      <c r="E3898" s="2"/>
      <c r="F3898" s="2" t="s">
        <v>746</v>
      </c>
      <c r="G3898" s="2" t="s">
        <v>5136</v>
      </c>
      <c r="H3898" s="2" t="s">
        <v>246</v>
      </c>
      <c r="I3898" s="139" t="s">
        <v>267</v>
      </c>
      <c r="J3898" s="139" t="s">
        <v>267</v>
      </c>
      <c r="K3898" s="139" t="s">
        <v>267</v>
      </c>
      <c r="L3898" s="139" t="s">
        <v>298</v>
      </c>
      <c r="M3898" s="140" t="s">
        <v>8160</v>
      </c>
      <c r="N3898" s="141">
        <v>11.56</v>
      </c>
      <c r="O3898" s="142">
        <f t="shared" si="305"/>
        <v>2</v>
      </c>
      <c r="P3898" s="2">
        <v>2</v>
      </c>
      <c r="Q3898" s="2"/>
      <c r="R3898" s="143" t="e">
        <f t="shared" si="306"/>
        <v>#DIV/0!</v>
      </c>
      <c r="S3898" s="143">
        <f t="shared" si="307"/>
        <v>0</v>
      </c>
      <c r="T3898" s="144">
        <f>IF(P3898="nio",0,IF(P3898&gt;0,VLOOKUP(K3898,'3-Productie normen'!A:W,VLOOKUP(P3898,'3-Productie normen'!$B$37:$C$59,2,FALSE),FALSE)))/VLOOKUP(B3898,'2-Kosten per locatie'!$A$11:$C$31,3,FALSE)</f>
        <v>0</v>
      </c>
      <c r="U3898" s="144">
        <f t="shared" si="308"/>
        <v>0</v>
      </c>
      <c r="V3898" s="145" t="str">
        <f>VLOOKUP(K3898,'3-Productie normen'!A:AG,29,FALSE)</f>
        <v>V</v>
      </c>
      <c r="W3898" s="145"/>
      <c r="X3898" s="146"/>
      <c r="Y3898" s="147">
        <f t="shared" si="309"/>
        <v>23.12</v>
      </c>
    </row>
    <row r="3899" spans="1:25" s="148" customFormat="1" ht="13.9" customHeight="1">
      <c r="A3899" s="137">
        <v>4753</v>
      </c>
      <c r="B3899" s="138" t="s">
        <v>4206</v>
      </c>
      <c r="C3899" s="138" t="s">
        <v>4568</v>
      </c>
      <c r="D3899" s="138"/>
      <c r="E3899" s="2"/>
      <c r="F3899" s="2" t="s">
        <v>746</v>
      </c>
      <c r="G3899" s="2" t="s">
        <v>5137</v>
      </c>
      <c r="H3899" s="2" t="s">
        <v>246</v>
      </c>
      <c r="I3899" s="139" t="s">
        <v>267</v>
      </c>
      <c r="J3899" s="139" t="s">
        <v>267</v>
      </c>
      <c r="K3899" s="139" t="s">
        <v>267</v>
      </c>
      <c r="L3899" s="139" t="s">
        <v>298</v>
      </c>
      <c r="M3899" s="140" t="s">
        <v>8160</v>
      </c>
      <c r="N3899" s="141">
        <v>14.85</v>
      </c>
      <c r="O3899" s="142">
        <f t="shared" si="305"/>
        <v>2</v>
      </c>
      <c r="P3899" s="2">
        <v>2</v>
      </c>
      <c r="Q3899" s="2"/>
      <c r="R3899" s="143" t="e">
        <f t="shared" si="306"/>
        <v>#DIV/0!</v>
      </c>
      <c r="S3899" s="143">
        <f t="shared" si="307"/>
        <v>0</v>
      </c>
      <c r="T3899" s="144">
        <f>IF(P3899="nio",0,IF(P3899&gt;0,VLOOKUP(K3899,'3-Productie normen'!A:W,VLOOKUP(P3899,'3-Productie normen'!$B$37:$C$59,2,FALSE),FALSE)))/VLOOKUP(B3899,'2-Kosten per locatie'!$A$11:$C$31,3,FALSE)</f>
        <v>0</v>
      </c>
      <c r="U3899" s="144">
        <f t="shared" si="308"/>
        <v>0</v>
      </c>
      <c r="V3899" s="145" t="str">
        <f>VLOOKUP(K3899,'3-Productie normen'!A:AG,29,FALSE)</f>
        <v>V</v>
      </c>
      <c r="W3899" s="145"/>
      <c r="X3899" s="146"/>
      <c r="Y3899" s="147">
        <f t="shared" si="309"/>
        <v>29.7</v>
      </c>
    </row>
    <row r="3900" spans="1:25" s="148" customFormat="1" ht="13.9" customHeight="1">
      <c r="A3900" s="137">
        <v>4754</v>
      </c>
      <c r="B3900" s="138" t="s">
        <v>4206</v>
      </c>
      <c r="C3900" s="138" t="s">
        <v>4568</v>
      </c>
      <c r="D3900" s="138"/>
      <c r="E3900" s="2"/>
      <c r="F3900" s="2" t="s">
        <v>746</v>
      </c>
      <c r="G3900" s="2" t="s">
        <v>5138</v>
      </c>
      <c r="H3900" s="2" t="s">
        <v>246</v>
      </c>
      <c r="I3900" s="139" t="s">
        <v>267</v>
      </c>
      <c r="J3900" s="139" t="s">
        <v>267</v>
      </c>
      <c r="K3900" s="139" t="s">
        <v>267</v>
      </c>
      <c r="L3900" s="139" t="s">
        <v>298</v>
      </c>
      <c r="M3900" s="140" t="s">
        <v>8160</v>
      </c>
      <c r="N3900" s="141">
        <v>18.77</v>
      </c>
      <c r="O3900" s="142">
        <f t="shared" si="305"/>
        <v>2</v>
      </c>
      <c r="P3900" s="2">
        <v>2</v>
      </c>
      <c r="Q3900" s="2"/>
      <c r="R3900" s="143" t="e">
        <f t="shared" si="306"/>
        <v>#DIV/0!</v>
      </c>
      <c r="S3900" s="143">
        <f t="shared" si="307"/>
        <v>0</v>
      </c>
      <c r="T3900" s="144">
        <f>IF(P3900="nio",0,IF(P3900&gt;0,VLOOKUP(K3900,'3-Productie normen'!A:W,VLOOKUP(P3900,'3-Productie normen'!$B$37:$C$59,2,FALSE),FALSE)))/VLOOKUP(B3900,'2-Kosten per locatie'!$A$11:$C$31,3,FALSE)</f>
        <v>0</v>
      </c>
      <c r="U3900" s="144">
        <f t="shared" si="308"/>
        <v>0</v>
      </c>
      <c r="V3900" s="145" t="str">
        <f>VLOOKUP(K3900,'3-Productie normen'!A:AG,29,FALSE)</f>
        <v>V</v>
      </c>
      <c r="W3900" s="145"/>
      <c r="X3900" s="146"/>
      <c r="Y3900" s="147">
        <f t="shared" si="309"/>
        <v>37.54</v>
      </c>
    </row>
    <row r="3901" spans="1:25" s="148" customFormat="1" ht="13.9" customHeight="1">
      <c r="A3901" s="137">
        <v>4755</v>
      </c>
      <c r="B3901" s="138" t="s">
        <v>4206</v>
      </c>
      <c r="C3901" s="138" t="s">
        <v>4568</v>
      </c>
      <c r="D3901" s="138"/>
      <c r="E3901" s="2"/>
      <c r="F3901" s="2" t="s">
        <v>746</v>
      </c>
      <c r="G3901" s="2" t="s">
        <v>5139</v>
      </c>
      <c r="H3901" s="2" t="s">
        <v>246</v>
      </c>
      <c r="I3901" s="139" t="s">
        <v>267</v>
      </c>
      <c r="J3901" s="139" t="s">
        <v>267</v>
      </c>
      <c r="K3901" s="139" t="s">
        <v>267</v>
      </c>
      <c r="L3901" s="139" t="s">
        <v>1500</v>
      </c>
      <c r="M3901" s="140"/>
      <c r="N3901" s="141">
        <v>6.65</v>
      </c>
      <c r="O3901" s="142">
        <f t="shared" si="305"/>
        <v>2</v>
      </c>
      <c r="P3901" s="2">
        <v>2</v>
      </c>
      <c r="Q3901" s="2"/>
      <c r="R3901" s="143" t="e">
        <f t="shared" si="306"/>
        <v>#DIV/0!</v>
      </c>
      <c r="S3901" s="143">
        <f t="shared" si="307"/>
        <v>0</v>
      </c>
      <c r="T3901" s="144">
        <f>IF(P3901="nio",0,IF(P3901&gt;0,VLOOKUP(K3901,'3-Productie normen'!A:W,VLOOKUP(P3901,'3-Productie normen'!$B$37:$C$59,2,FALSE),FALSE)))/VLOOKUP(B3901,'2-Kosten per locatie'!$A$11:$C$31,3,FALSE)</f>
        <v>0</v>
      </c>
      <c r="U3901" s="144">
        <f t="shared" si="308"/>
        <v>0</v>
      </c>
      <c r="V3901" s="145" t="str">
        <f>VLOOKUP(K3901,'3-Productie normen'!A:AG,29,FALSE)</f>
        <v>V</v>
      </c>
      <c r="W3901" s="145"/>
      <c r="X3901" s="146"/>
      <c r="Y3901" s="147">
        <f t="shared" si="309"/>
        <v>13.3</v>
      </c>
    </row>
    <row r="3902" spans="1:25" s="148" customFormat="1" ht="13.9" customHeight="1">
      <c r="A3902" s="137">
        <v>4756</v>
      </c>
      <c r="B3902" s="138" t="s">
        <v>4206</v>
      </c>
      <c r="C3902" s="138" t="s">
        <v>4568</v>
      </c>
      <c r="D3902" s="138"/>
      <c r="E3902" s="2"/>
      <c r="F3902" s="2" t="s">
        <v>913</v>
      </c>
      <c r="G3902" s="2" t="s">
        <v>5140</v>
      </c>
      <c r="H3902" s="2"/>
      <c r="I3902" s="139" t="s">
        <v>247</v>
      </c>
      <c r="J3902" s="139" t="s">
        <v>56</v>
      </c>
      <c r="K3902" s="139" t="s">
        <v>248</v>
      </c>
      <c r="L3902" s="139" t="s">
        <v>249</v>
      </c>
      <c r="M3902" s="140"/>
      <c r="N3902" s="141">
        <v>3.92</v>
      </c>
      <c r="O3902" s="142">
        <f t="shared" si="305"/>
        <v>205</v>
      </c>
      <c r="P3902" s="2">
        <v>205</v>
      </c>
      <c r="Q3902" s="2"/>
      <c r="R3902" s="143" t="e">
        <f t="shared" si="306"/>
        <v>#DIV/0!</v>
      </c>
      <c r="S3902" s="143">
        <f t="shared" si="307"/>
        <v>0</v>
      </c>
      <c r="T3902" s="144">
        <f>IF(P3902="nio",0,IF(P3902&gt;0,VLOOKUP(K3902,'3-Productie normen'!A:W,VLOOKUP(P3902,'3-Productie normen'!$B$37:$C$59,2,FALSE),FALSE)))/VLOOKUP(B3902,'2-Kosten per locatie'!$A$11:$C$31,3,FALSE)</f>
        <v>0</v>
      </c>
      <c r="U3902" s="144">
        <f t="shared" si="308"/>
        <v>0</v>
      </c>
      <c r="V3902" s="145" t="str">
        <f>VLOOKUP(K3902,'3-Productie normen'!A:AG,29,FALSE)</f>
        <v>V</v>
      </c>
      <c r="W3902" s="145"/>
      <c r="X3902" s="146"/>
      <c r="Y3902" s="147">
        <f t="shared" si="309"/>
        <v>803.6</v>
      </c>
    </row>
    <row r="3903" spans="1:25" s="148" customFormat="1" ht="13.9" customHeight="1">
      <c r="A3903" s="137">
        <v>4757</v>
      </c>
      <c r="B3903" s="138" t="s">
        <v>4206</v>
      </c>
      <c r="C3903" s="138" t="s">
        <v>4568</v>
      </c>
      <c r="D3903" s="138"/>
      <c r="E3903" s="2"/>
      <c r="F3903" s="2" t="s">
        <v>913</v>
      </c>
      <c r="G3903" s="2" t="s">
        <v>5141</v>
      </c>
      <c r="H3903" s="2"/>
      <c r="I3903" s="139" t="s">
        <v>257</v>
      </c>
      <c r="J3903" s="139" t="s">
        <v>258</v>
      </c>
      <c r="K3903" s="139" t="s">
        <v>259</v>
      </c>
      <c r="L3903" s="139" t="s">
        <v>249</v>
      </c>
      <c r="M3903" s="140"/>
      <c r="N3903" s="141">
        <v>61.74</v>
      </c>
      <c r="O3903" s="142">
        <f t="shared" si="305"/>
        <v>0</v>
      </c>
      <c r="P3903" s="2" t="s">
        <v>477</v>
      </c>
      <c r="Q3903" s="2"/>
      <c r="R3903" s="143">
        <f t="shared" si="306"/>
        <v>0</v>
      </c>
      <c r="S3903" s="143">
        <f t="shared" si="307"/>
        <v>0</v>
      </c>
      <c r="T3903" s="144">
        <f>IF(P3903="nio",0,IF(P3903&gt;0,VLOOKUP(K3903,'3-Productie normen'!A:W,VLOOKUP(P3903,'3-Productie normen'!$B$37:$C$59,2,FALSE),FALSE)))/VLOOKUP(B3903,'2-Kosten per locatie'!$A$11:$C$31,3,FALSE)</f>
        <v>0</v>
      </c>
      <c r="U3903" s="144">
        <f t="shared" si="308"/>
        <v>0</v>
      </c>
      <c r="V3903" s="145">
        <f>VLOOKUP(K3903,'3-Productie normen'!A:AG,29,FALSE)</f>
        <v>0</v>
      </c>
      <c r="W3903" s="145"/>
      <c r="X3903" s="146"/>
      <c r="Y3903" s="147">
        <f t="shared" si="309"/>
        <v>0</v>
      </c>
    </row>
    <row r="3904" spans="1:25" s="148" customFormat="1" ht="13.9" customHeight="1">
      <c r="A3904" s="137">
        <v>4758</v>
      </c>
      <c r="B3904" s="138" t="s">
        <v>4206</v>
      </c>
      <c r="C3904" s="138" t="s">
        <v>4568</v>
      </c>
      <c r="D3904" s="138"/>
      <c r="E3904" s="2"/>
      <c r="F3904" s="2" t="s">
        <v>913</v>
      </c>
      <c r="G3904" s="2" t="s">
        <v>5142</v>
      </c>
      <c r="H3904" s="2"/>
      <c r="I3904" s="139" t="s">
        <v>257</v>
      </c>
      <c r="J3904" s="139" t="s">
        <v>3149</v>
      </c>
      <c r="K3904" s="139" t="s">
        <v>259</v>
      </c>
      <c r="L3904" s="139" t="s">
        <v>249</v>
      </c>
      <c r="M3904" s="140"/>
      <c r="N3904" s="141">
        <v>7.12</v>
      </c>
      <c r="O3904" s="142">
        <f t="shared" si="305"/>
        <v>0</v>
      </c>
      <c r="P3904" s="2" t="s">
        <v>477</v>
      </c>
      <c r="Q3904" s="2"/>
      <c r="R3904" s="143">
        <f t="shared" si="306"/>
        <v>0</v>
      </c>
      <c r="S3904" s="143">
        <f t="shared" si="307"/>
        <v>0</v>
      </c>
      <c r="T3904" s="144">
        <f>IF(P3904="nio",0,IF(P3904&gt;0,VLOOKUP(K3904,'3-Productie normen'!A:W,VLOOKUP(P3904,'3-Productie normen'!$B$37:$C$59,2,FALSE),FALSE)))/VLOOKUP(B3904,'2-Kosten per locatie'!$A$11:$C$31,3,FALSE)</f>
        <v>0</v>
      </c>
      <c r="U3904" s="144">
        <f t="shared" si="308"/>
        <v>0</v>
      </c>
      <c r="V3904" s="145">
        <f>VLOOKUP(K3904,'3-Productie normen'!A:AG,29,FALSE)</f>
        <v>0</v>
      </c>
      <c r="W3904" s="145"/>
      <c r="X3904" s="146"/>
      <c r="Y3904" s="147">
        <f t="shared" si="309"/>
        <v>0</v>
      </c>
    </row>
    <row r="3905" spans="1:25" s="148" customFormat="1" ht="13.9" customHeight="1">
      <c r="A3905" s="137">
        <v>4759</v>
      </c>
      <c r="B3905" s="138" t="s">
        <v>4206</v>
      </c>
      <c r="C3905" s="138" t="s">
        <v>4568</v>
      </c>
      <c r="D3905" s="138"/>
      <c r="E3905" s="2"/>
      <c r="F3905" s="2" t="s">
        <v>81</v>
      </c>
      <c r="G3905" s="2" t="s">
        <v>5143</v>
      </c>
      <c r="H3905" s="2"/>
      <c r="I3905" s="139"/>
      <c r="J3905" s="139" t="s">
        <v>57</v>
      </c>
      <c r="K3905" s="139" t="s">
        <v>57</v>
      </c>
      <c r="L3905" s="139" t="s">
        <v>5144</v>
      </c>
      <c r="M3905" s="140"/>
      <c r="N3905" s="141">
        <v>1.5</v>
      </c>
      <c r="O3905" s="142">
        <f t="shared" si="305"/>
        <v>233</v>
      </c>
      <c r="P3905" s="2">
        <v>233</v>
      </c>
      <c r="Q3905" s="2"/>
      <c r="R3905" s="143" t="e">
        <f t="shared" si="306"/>
        <v>#DIV/0!</v>
      </c>
      <c r="S3905" s="143">
        <f t="shared" si="307"/>
        <v>0</v>
      </c>
      <c r="T3905" s="144">
        <f>IF(P3905="nio",0,IF(P3905&gt;0,VLOOKUP(K3905,'3-Productie normen'!A:W,VLOOKUP(P3905,'3-Productie normen'!$B$37:$C$59,2,FALSE),FALSE)))/VLOOKUP(B3905,'2-Kosten per locatie'!$A$11:$C$31,3,FALSE)</f>
        <v>0</v>
      </c>
      <c r="U3905" s="144">
        <f t="shared" si="308"/>
        <v>0</v>
      </c>
      <c r="V3905" s="145" t="str">
        <f>VLOOKUP(K3905,'3-Productie normen'!A:AG,29,FALSE)</f>
        <v>V</v>
      </c>
      <c r="W3905" s="145"/>
      <c r="X3905" s="146"/>
      <c r="Y3905" s="147">
        <f t="shared" si="309"/>
        <v>349.5</v>
      </c>
    </row>
    <row r="3906" spans="1:25" s="148" customFormat="1" ht="13.9" customHeight="1">
      <c r="A3906" s="137">
        <v>4760</v>
      </c>
      <c r="B3906" s="138" t="s">
        <v>4206</v>
      </c>
      <c r="C3906" s="138" t="s">
        <v>4568</v>
      </c>
      <c r="D3906" s="138"/>
      <c r="E3906" s="2"/>
      <c r="F3906" s="2" t="s">
        <v>81</v>
      </c>
      <c r="G3906" s="2" t="s">
        <v>5145</v>
      </c>
      <c r="H3906" s="2"/>
      <c r="I3906" s="139"/>
      <c r="J3906" s="139" t="s">
        <v>56</v>
      </c>
      <c r="K3906" s="139" t="s">
        <v>248</v>
      </c>
      <c r="L3906" s="139" t="s">
        <v>5146</v>
      </c>
      <c r="M3906" s="140" t="s">
        <v>8160</v>
      </c>
      <c r="N3906" s="141">
        <v>9</v>
      </c>
      <c r="O3906" s="142">
        <f t="shared" si="305"/>
        <v>233</v>
      </c>
      <c r="P3906" s="2">
        <v>233</v>
      </c>
      <c r="Q3906" s="2"/>
      <c r="R3906" s="143" t="e">
        <f t="shared" si="306"/>
        <v>#DIV/0!</v>
      </c>
      <c r="S3906" s="143">
        <f t="shared" si="307"/>
        <v>0</v>
      </c>
      <c r="T3906" s="144">
        <f>IF(P3906="nio",0,IF(P3906&gt;0,VLOOKUP(K3906,'3-Productie normen'!A:W,VLOOKUP(P3906,'3-Productie normen'!$B$37:$C$59,2,FALSE),FALSE)))/VLOOKUP(B3906,'2-Kosten per locatie'!$A$11:$C$31,3,FALSE)</f>
        <v>0</v>
      </c>
      <c r="U3906" s="144">
        <f t="shared" si="308"/>
        <v>0</v>
      </c>
      <c r="V3906" s="145" t="str">
        <f>VLOOKUP(K3906,'3-Productie normen'!A:AG,29,FALSE)</f>
        <v>V</v>
      </c>
      <c r="W3906" s="145"/>
      <c r="X3906" s="146"/>
      <c r="Y3906" s="147">
        <f t="shared" si="309"/>
        <v>2097</v>
      </c>
    </row>
    <row r="3907" spans="1:25" s="148" customFormat="1" ht="13.9" customHeight="1">
      <c r="A3907" s="137">
        <v>4761</v>
      </c>
      <c r="B3907" s="138" t="s">
        <v>4206</v>
      </c>
      <c r="C3907" s="138" t="s">
        <v>4568</v>
      </c>
      <c r="D3907" s="138"/>
      <c r="E3907" s="2"/>
      <c r="F3907" s="2" t="s">
        <v>81</v>
      </c>
      <c r="G3907" s="2" t="s">
        <v>5147</v>
      </c>
      <c r="H3907" s="2"/>
      <c r="I3907" s="139"/>
      <c r="J3907" s="139" t="s">
        <v>55</v>
      </c>
      <c r="K3907" s="139" t="s">
        <v>290</v>
      </c>
      <c r="L3907" s="139" t="s">
        <v>291</v>
      </c>
      <c r="M3907" s="140"/>
      <c r="N3907" s="141">
        <v>6</v>
      </c>
      <c r="O3907" s="142">
        <f t="shared" si="305"/>
        <v>233</v>
      </c>
      <c r="P3907" s="2">
        <v>233</v>
      </c>
      <c r="Q3907" s="2"/>
      <c r="R3907" s="143" t="e">
        <f t="shared" si="306"/>
        <v>#DIV/0!</v>
      </c>
      <c r="S3907" s="143">
        <f t="shared" si="307"/>
        <v>0</v>
      </c>
      <c r="T3907" s="144">
        <f>IF(P3907="nio",0,IF(P3907&gt;0,VLOOKUP(K3907,'3-Productie normen'!A:W,VLOOKUP(P3907,'3-Productie normen'!$B$37:$C$59,2,FALSE),FALSE)))/VLOOKUP(B3907,'2-Kosten per locatie'!$A$11:$C$31,3,FALSE)</f>
        <v>0</v>
      </c>
      <c r="U3907" s="144">
        <f t="shared" si="308"/>
        <v>0</v>
      </c>
      <c r="V3907" s="145" t="str">
        <f>VLOOKUP(K3907,'3-Productie normen'!A:AG,29,FALSE)</f>
        <v>V</v>
      </c>
      <c r="W3907" s="145"/>
      <c r="X3907" s="146"/>
      <c r="Y3907" s="147">
        <f t="shared" si="309"/>
        <v>1398</v>
      </c>
    </row>
    <row r="3908" spans="1:25" s="148" customFormat="1" ht="13.9" customHeight="1">
      <c r="A3908" s="137">
        <v>4762</v>
      </c>
      <c r="B3908" s="138" t="s">
        <v>4206</v>
      </c>
      <c r="C3908" s="138" t="s">
        <v>4568</v>
      </c>
      <c r="D3908" s="138"/>
      <c r="E3908" s="2"/>
      <c r="F3908" s="2" t="s">
        <v>81</v>
      </c>
      <c r="G3908" s="2" t="s">
        <v>5148</v>
      </c>
      <c r="H3908" s="2"/>
      <c r="I3908" s="139"/>
      <c r="J3908" s="139" t="s">
        <v>293</v>
      </c>
      <c r="K3908" s="139" t="s">
        <v>4571</v>
      </c>
      <c r="L3908" s="139" t="s">
        <v>5149</v>
      </c>
      <c r="M3908" s="140"/>
      <c r="N3908" s="141">
        <v>35</v>
      </c>
      <c r="O3908" s="142">
        <f t="shared" si="305"/>
        <v>233</v>
      </c>
      <c r="P3908" s="2">
        <v>233</v>
      </c>
      <c r="Q3908" s="2"/>
      <c r="R3908" s="143" t="e">
        <f t="shared" si="306"/>
        <v>#DIV/0!</v>
      </c>
      <c r="S3908" s="143">
        <f t="shared" si="307"/>
        <v>0</v>
      </c>
      <c r="T3908" s="144">
        <f>IF(P3908="nio",0,IF(P3908&gt;0,VLOOKUP(K3908,'3-Productie normen'!A:W,VLOOKUP(P3908,'3-Productie normen'!$B$37:$C$59,2,FALSE),FALSE)))/VLOOKUP(B3908,'2-Kosten per locatie'!$A$11:$C$31,3,FALSE)</f>
        <v>0</v>
      </c>
      <c r="U3908" s="144">
        <f t="shared" si="308"/>
        <v>0</v>
      </c>
      <c r="V3908" s="145" t="str">
        <f>VLOOKUP(K3908,'3-Productie normen'!A:AG,29,FALSE)</f>
        <v>V</v>
      </c>
      <c r="W3908" s="145"/>
      <c r="X3908" s="146"/>
      <c r="Y3908" s="147">
        <f t="shared" si="309"/>
        <v>8155</v>
      </c>
    </row>
    <row r="3909" spans="1:25" s="148" customFormat="1" ht="13.9" customHeight="1">
      <c r="A3909" s="137">
        <v>4763</v>
      </c>
      <c r="B3909" s="138" t="s">
        <v>4206</v>
      </c>
      <c r="C3909" s="138" t="s">
        <v>4568</v>
      </c>
      <c r="D3909" s="138"/>
      <c r="E3909" s="2"/>
      <c r="F3909" s="2" t="s">
        <v>81</v>
      </c>
      <c r="G3909" s="2" t="s">
        <v>5150</v>
      </c>
      <c r="H3909" s="2"/>
      <c r="I3909" s="139"/>
      <c r="J3909" s="139" t="s">
        <v>2136</v>
      </c>
      <c r="K3909" s="139" t="s">
        <v>321</v>
      </c>
      <c r="L3909" s="139" t="s">
        <v>5149</v>
      </c>
      <c r="M3909" s="140"/>
      <c r="N3909" s="141">
        <v>6.9</v>
      </c>
      <c r="O3909" s="142">
        <f t="shared" si="305"/>
        <v>233</v>
      </c>
      <c r="P3909" s="2">
        <v>233</v>
      </c>
      <c r="Q3909" s="2"/>
      <c r="R3909" s="143" t="e">
        <f t="shared" si="306"/>
        <v>#DIV/0!</v>
      </c>
      <c r="S3909" s="143">
        <f t="shared" si="307"/>
        <v>0</v>
      </c>
      <c r="T3909" s="144">
        <f>IF(P3909="nio",0,IF(P3909&gt;0,VLOOKUP(K3909,'3-Productie normen'!A:W,VLOOKUP(P3909,'3-Productie normen'!$B$37:$C$59,2,FALSE),FALSE)))/VLOOKUP(B3909,'2-Kosten per locatie'!$A$11:$C$31,3,FALSE)</f>
        <v>0</v>
      </c>
      <c r="U3909" s="144">
        <f t="shared" si="308"/>
        <v>0</v>
      </c>
      <c r="V3909" s="145" t="str">
        <f>VLOOKUP(K3909,'3-Productie normen'!A:AG,29,FALSE)</f>
        <v>S</v>
      </c>
      <c r="W3909" s="145"/>
      <c r="X3909" s="146"/>
      <c r="Y3909" s="147">
        <f t="shared" si="309"/>
        <v>1607.7</v>
      </c>
    </row>
    <row r="3910" spans="1:25" s="148" customFormat="1" ht="13.9" customHeight="1">
      <c r="A3910" s="137">
        <v>4764</v>
      </c>
      <c r="B3910" s="138" t="s">
        <v>4206</v>
      </c>
      <c r="C3910" s="138" t="s">
        <v>4568</v>
      </c>
      <c r="D3910" s="138"/>
      <c r="E3910" s="2"/>
      <c r="F3910" s="2" t="s">
        <v>81</v>
      </c>
      <c r="G3910" s="2" t="s">
        <v>5151</v>
      </c>
      <c r="H3910" s="2"/>
      <c r="I3910" s="139"/>
      <c r="J3910" s="139" t="s">
        <v>2137</v>
      </c>
      <c r="K3910" s="139" t="s">
        <v>321</v>
      </c>
      <c r="L3910" s="139" t="s">
        <v>5149</v>
      </c>
      <c r="M3910" s="140"/>
      <c r="N3910" s="141">
        <v>6.9</v>
      </c>
      <c r="O3910" s="142">
        <f t="shared" si="305"/>
        <v>233</v>
      </c>
      <c r="P3910" s="2">
        <v>233</v>
      </c>
      <c r="Q3910" s="2"/>
      <c r="R3910" s="143" t="e">
        <f t="shared" si="306"/>
        <v>#DIV/0!</v>
      </c>
      <c r="S3910" s="143">
        <f t="shared" si="307"/>
        <v>0</v>
      </c>
      <c r="T3910" s="144">
        <f>IF(P3910="nio",0,IF(P3910&gt;0,VLOOKUP(K3910,'3-Productie normen'!A:W,VLOOKUP(P3910,'3-Productie normen'!$B$37:$C$59,2,FALSE),FALSE)))/VLOOKUP(B3910,'2-Kosten per locatie'!$A$11:$C$31,3,FALSE)</f>
        <v>0</v>
      </c>
      <c r="U3910" s="144">
        <f t="shared" si="308"/>
        <v>0</v>
      </c>
      <c r="V3910" s="145" t="str">
        <f>VLOOKUP(K3910,'3-Productie normen'!A:AG,29,FALSE)</f>
        <v>S</v>
      </c>
      <c r="W3910" s="145"/>
      <c r="X3910" s="146"/>
      <c r="Y3910" s="147">
        <f t="shared" si="309"/>
        <v>1607.7</v>
      </c>
    </row>
    <row r="3911" spans="1:25" s="148" customFormat="1" ht="13.9" customHeight="1">
      <c r="A3911" s="137">
        <v>4765</v>
      </c>
      <c r="B3911" s="138" t="s">
        <v>4206</v>
      </c>
      <c r="C3911" s="138" t="s">
        <v>4568</v>
      </c>
      <c r="D3911" s="138"/>
      <c r="E3911" s="2"/>
      <c r="F3911" s="2" t="s">
        <v>81</v>
      </c>
      <c r="G3911" s="2" t="s">
        <v>5152</v>
      </c>
      <c r="H3911" s="2"/>
      <c r="I3911" s="139"/>
      <c r="J3911" s="139" t="s">
        <v>5153</v>
      </c>
      <c r="K3911" s="139" t="s">
        <v>321</v>
      </c>
      <c r="L3911" s="139" t="s">
        <v>5149</v>
      </c>
      <c r="M3911" s="140"/>
      <c r="N3911" s="141">
        <v>4.4000000000000004</v>
      </c>
      <c r="O3911" s="142">
        <f t="shared" si="305"/>
        <v>233</v>
      </c>
      <c r="P3911" s="2">
        <v>233</v>
      </c>
      <c r="Q3911" s="2"/>
      <c r="R3911" s="143" t="e">
        <f t="shared" si="306"/>
        <v>#DIV/0!</v>
      </c>
      <c r="S3911" s="143">
        <f t="shared" si="307"/>
        <v>0</v>
      </c>
      <c r="T3911" s="144">
        <f>IF(P3911="nio",0,IF(P3911&gt;0,VLOOKUP(K3911,'3-Productie normen'!A:W,VLOOKUP(P3911,'3-Productie normen'!$B$37:$C$59,2,FALSE),FALSE)))/VLOOKUP(B3911,'2-Kosten per locatie'!$A$11:$C$31,3,FALSE)</f>
        <v>0</v>
      </c>
      <c r="U3911" s="144">
        <f t="shared" si="308"/>
        <v>0</v>
      </c>
      <c r="V3911" s="145" t="str">
        <f>VLOOKUP(K3911,'3-Productie normen'!A:AG,29,FALSE)</f>
        <v>S</v>
      </c>
      <c r="W3911" s="145"/>
      <c r="X3911" s="146"/>
      <c r="Y3911" s="147">
        <f t="shared" si="309"/>
        <v>1025.2</v>
      </c>
    </row>
    <row r="3912" spans="1:25" s="148" customFormat="1" ht="13.9" customHeight="1">
      <c r="A3912" s="137">
        <v>4766</v>
      </c>
      <c r="B3912" s="138" t="s">
        <v>4206</v>
      </c>
      <c r="C3912" s="138" t="s">
        <v>4568</v>
      </c>
      <c r="D3912" s="138"/>
      <c r="E3912" s="2"/>
      <c r="F3912" s="2" t="s">
        <v>81</v>
      </c>
      <c r="G3912" s="2" t="s">
        <v>5154</v>
      </c>
      <c r="H3912" s="2"/>
      <c r="I3912" s="139"/>
      <c r="J3912" s="139" t="s">
        <v>293</v>
      </c>
      <c r="K3912" s="139" t="s">
        <v>4571</v>
      </c>
      <c r="L3912" s="139" t="s">
        <v>298</v>
      </c>
      <c r="M3912" s="140" t="s">
        <v>8160</v>
      </c>
      <c r="N3912" s="141">
        <v>4.8</v>
      </c>
      <c r="O3912" s="142">
        <f t="shared" si="305"/>
        <v>233</v>
      </c>
      <c r="P3912" s="2">
        <v>233</v>
      </c>
      <c r="Q3912" s="2"/>
      <c r="R3912" s="143" t="e">
        <f t="shared" si="306"/>
        <v>#DIV/0!</v>
      </c>
      <c r="S3912" s="143">
        <f t="shared" si="307"/>
        <v>0</v>
      </c>
      <c r="T3912" s="144">
        <f>IF(P3912="nio",0,IF(P3912&gt;0,VLOOKUP(K3912,'3-Productie normen'!A:W,VLOOKUP(P3912,'3-Productie normen'!$B$37:$C$59,2,FALSE),FALSE)))/VLOOKUP(B3912,'2-Kosten per locatie'!$A$11:$C$31,3,FALSE)</f>
        <v>0</v>
      </c>
      <c r="U3912" s="144">
        <f t="shared" si="308"/>
        <v>0</v>
      </c>
      <c r="V3912" s="145" t="str">
        <f>VLOOKUP(K3912,'3-Productie normen'!A:AG,29,FALSE)</f>
        <v>V</v>
      </c>
      <c r="W3912" s="145"/>
      <c r="X3912" s="146"/>
      <c r="Y3912" s="147">
        <f t="shared" si="309"/>
        <v>1118.3999999999999</v>
      </c>
    </row>
    <row r="3913" spans="1:25" s="148" customFormat="1" ht="13.9" customHeight="1">
      <c r="A3913" s="137">
        <v>4767</v>
      </c>
      <c r="B3913" s="138" t="s">
        <v>4206</v>
      </c>
      <c r="C3913" s="138" t="s">
        <v>4568</v>
      </c>
      <c r="D3913" s="138"/>
      <c r="E3913" s="2"/>
      <c r="F3913" s="2" t="s">
        <v>81</v>
      </c>
      <c r="G3913" s="2" t="s">
        <v>5155</v>
      </c>
      <c r="H3913" s="2"/>
      <c r="I3913" s="139"/>
      <c r="J3913" s="139" t="s">
        <v>337</v>
      </c>
      <c r="K3913" s="139" t="s">
        <v>478</v>
      </c>
      <c r="L3913" s="139" t="s">
        <v>1275</v>
      </c>
      <c r="M3913" s="140"/>
      <c r="N3913" s="141">
        <v>13</v>
      </c>
      <c r="O3913" s="142">
        <f t="shared" si="305"/>
        <v>233</v>
      </c>
      <c r="P3913" s="2">
        <v>233</v>
      </c>
      <c r="Q3913" s="2"/>
      <c r="R3913" s="143" t="e">
        <f t="shared" si="306"/>
        <v>#DIV/0!</v>
      </c>
      <c r="S3913" s="143">
        <f t="shared" si="307"/>
        <v>0</v>
      </c>
      <c r="T3913" s="144">
        <f>IF(P3913="nio",0,IF(P3913&gt;0,VLOOKUP(K3913,'3-Productie normen'!A:W,VLOOKUP(P3913,'3-Productie normen'!$B$37:$C$59,2,FALSE),FALSE)))/VLOOKUP(B3913,'2-Kosten per locatie'!$A$11:$C$31,3,FALSE)</f>
        <v>0</v>
      </c>
      <c r="U3913" s="144">
        <f t="shared" si="308"/>
        <v>0</v>
      </c>
      <c r="V3913" s="145" t="str">
        <f>VLOOKUP(K3913,'3-Productie normen'!A:AG,29,FALSE)</f>
        <v>B</v>
      </c>
      <c r="W3913" s="145"/>
      <c r="X3913" s="146"/>
      <c r="Y3913" s="147">
        <f t="shared" si="309"/>
        <v>3029</v>
      </c>
    </row>
    <row r="3914" spans="1:25" s="148" customFormat="1" ht="13.9" customHeight="1">
      <c r="A3914" s="137">
        <v>4768</v>
      </c>
      <c r="B3914" s="138" t="s">
        <v>4206</v>
      </c>
      <c r="C3914" s="138" t="s">
        <v>4568</v>
      </c>
      <c r="D3914" s="138"/>
      <c r="E3914" s="2"/>
      <c r="F3914" s="2" t="s">
        <v>81</v>
      </c>
      <c r="G3914" s="2" t="s">
        <v>5156</v>
      </c>
      <c r="H3914" s="2"/>
      <c r="I3914" s="139"/>
      <c r="J3914" s="139" t="s">
        <v>5157</v>
      </c>
      <c r="K3914" s="139" t="s">
        <v>4571</v>
      </c>
      <c r="L3914" s="139" t="s">
        <v>5158</v>
      </c>
      <c r="M3914" s="140"/>
      <c r="N3914" s="141">
        <v>248.6</v>
      </c>
      <c r="O3914" s="142">
        <f t="shared" si="305"/>
        <v>233</v>
      </c>
      <c r="P3914" s="2">
        <v>233</v>
      </c>
      <c r="Q3914" s="2"/>
      <c r="R3914" s="143" t="e">
        <f t="shared" si="306"/>
        <v>#DIV/0!</v>
      </c>
      <c r="S3914" s="143">
        <f t="shared" si="307"/>
        <v>0</v>
      </c>
      <c r="T3914" s="144">
        <f>IF(P3914="nio",0,IF(P3914&gt;0,VLOOKUP(K3914,'3-Productie normen'!A:W,VLOOKUP(P3914,'3-Productie normen'!$B$37:$C$59,2,FALSE),FALSE)))/VLOOKUP(B3914,'2-Kosten per locatie'!$A$11:$C$31,3,FALSE)</f>
        <v>0</v>
      </c>
      <c r="U3914" s="144">
        <f t="shared" si="308"/>
        <v>0</v>
      </c>
      <c r="V3914" s="145" t="str">
        <f>VLOOKUP(K3914,'3-Productie normen'!A:AG,29,FALSE)</f>
        <v>V</v>
      </c>
      <c r="W3914" s="145"/>
      <c r="X3914" s="146"/>
      <c r="Y3914" s="147">
        <f t="shared" si="309"/>
        <v>57923.799999999996</v>
      </c>
    </row>
    <row r="3915" spans="1:25" s="148" customFormat="1" ht="13.9" customHeight="1">
      <c r="A3915" s="137">
        <v>4769</v>
      </c>
      <c r="B3915" s="138" t="s">
        <v>4206</v>
      </c>
      <c r="C3915" s="138" t="s">
        <v>4568</v>
      </c>
      <c r="D3915" s="138"/>
      <c r="E3915" s="2"/>
      <c r="F3915" s="2" t="s">
        <v>81</v>
      </c>
      <c r="G3915" s="2" t="s">
        <v>5159</v>
      </c>
      <c r="H3915" s="2"/>
      <c r="I3915" s="139"/>
      <c r="J3915" s="139" t="s">
        <v>5157</v>
      </c>
      <c r="K3915" s="139" t="s">
        <v>4571</v>
      </c>
      <c r="L3915" s="139" t="s">
        <v>1275</v>
      </c>
      <c r="M3915" s="140"/>
      <c r="N3915" s="141">
        <v>31.8</v>
      </c>
      <c r="O3915" s="142">
        <f t="shared" si="305"/>
        <v>233</v>
      </c>
      <c r="P3915" s="2">
        <v>233</v>
      </c>
      <c r="Q3915" s="2"/>
      <c r="R3915" s="143" t="e">
        <f t="shared" si="306"/>
        <v>#DIV/0!</v>
      </c>
      <c r="S3915" s="143">
        <f t="shared" si="307"/>
        <v>0</v>
      </c>
      <c r="T3915" s="144">
        <f>IF(P3915="nio",0,IF(P3915&gt;0,VLOOKUP(K3915,'3-Productie normen'!A:W,VLOOKUP(P3915,'3-Productie normen'!$B$37:$C$59,2,FALSE),FALSE)))/VLOOKUP(B3915,'2-Kosten per locatie'!$A$11:$C$31,3,FALSE)</f>
        <v>0</v>
      </c>
      <c r="U3915" s="144">
        <f t="shared" si="308"/>
        <v>0</v>
      </c>
      <c r="V3915" s="145" t="str">
        <f>VLOOKUP(K3915,'3-Productie normen'!A:AG,29,FALSE)</f>
        <v>V</v>
      </c>
      <c r="W3915" s="145"/>
      <c r="X3915" s="146"/>
      <c r="Y3915" s="147">
        <f t="shared" si="309"/>
        <v>7409.4000000000005</v>
      </c>
    </row>
    <row r="3916" spans="1:25" s="148" customFormat="1" ht="13.9" customHeight="1">
      <c r="A3916" s="137">
        <v>4770</v>
      </c>
      <c r="B3916" s="138" t="s">
        <v>4206</v>
      </c>
      <c r="C3916" s="138" t="s">
        <v>4568</v>
      </c>
      <c r="D3916" s="138"/>
      <c r="E3916" s="2"/>
      <c r="F3916" s="2" t="s">
        <v>81</v>
      </c>
      <c r="G3916" s="2" t="s">
        <v>5160</v>
      </c>
      <c r="H3916" s="2"/>
      <c r="I3916" s="139"/>
      <c r="J3916" s="139" t="s">
        <v>5161</v>
      </c>
      <c r="K3916" s="139" t="s">
        <v>478</v>
      </c>
      <c r="L3916" s="139" t="s">
        <v>1275</v>
      </c>
      <c r="M3916" s="140"/>
      <c r="N3916" s="141">
        <v>2.8</v>
      </c>
      <c r="O3916" s="142">
        <f t="shared" si="305"/>
        <v>233</v>
      </c>
      <c r="P3916" s="2">
        <v>233</v>
      </c>
      <c r="Q3916" s="2"/>
      <c r="R3916" s="143" t="e">
        <f t="shared" si="306"/>
        <v>#DIV/0!</v>
      </c>
      <c r="S3916" s="143">
        <f t="shared" si="307"/>
        <v>0</v>
      </c>
      <c r="T3916" s="144">
        <f>IF(P3916="nio",0,IF(P3916&gt;0,VLOOKUP(K3916,'3-Productie normen'!A:W,VLOOKUP(P3916,'3-Productie normen'!$B$37:$C$59,2,FALSE),FALSE)))/VLOOKUP(B3916,'2-Kosten per locatie'!$A$11:$C$31,3,FALSE)</f>
        <v>0</v>
      </c>
      <c r="U3916" s="144">
        <f t="shared" si="308"/>
        <v>0</v>
      </c>
      <c r="V3916" s="145" t="str">
        <f>VLOOKUP(K3916,'3-Productie normen'!A:AG,29,FALSE)</f>
        <v>B</v>
      </c>
      <c r="W3916" s="145"/>
      <c r="X3916" s="146"/>
      <c r="Y3916" s="147">
        <f t="shared" si="309"/>
        <v>652.4</v>
      </c>
    </row>
    <row r="3917" spans="1:25" s="148" customFormat="1" ht="13.9" customHeight="1">
      <c r="A3917" s="137">
        <v>4771</v>
      </c>
      <c r="B3917" s="138" t="s">
        <v>4206</v>
      </c>
      <c r="C3917" s="138" t="s">
        <v>4568</v>
      </c>
      <c r="D3917" s="138"/>
      <c r="E3917" s="2"/>
      <c r="F3917" s="2" t="s">
        <v>81</v>
      </c>
      <c r="G3917" s="2" t="s">
        <v>5162</v>
      </c>
      <c r="H3917" s="2"/>
      <c r="I3917" s="139"/>
      <c r="J3917" s="139" t="s">
        <v>5161</v>
      </c>
      <c r="K3917" s="139" t="s">
        <v>478</v>
      </c>
      <c r="L3917" s="139" t="s">
        <v>1275</v>
      </c>
      <c r="M3917" s="140"/>
      <c r="N3917" s="141">
        <v>2.8</v>
      </c>
      <c r="O3917" s="142">
        <f t="shared" si="305"/>
        <v>233</v>
      </c>
      <c r="P3917" s="2">
        <v>233</v>
      </c>
      <c r="Q3917" s="2"/>
      <c r="R3917" s="143" t="e">
        <f t="shared" si="306"/>
        <v>#DIV/0!</v>
      </c>
      <c r="S3917" s="143">
        <f t="shared" si="307"/>
        <v>0</v>
      </c>
      <c r="T3917" s="144">
        <f>IF(P3917="nio",0,IF(P3917&gt;0,VLOOKUP(K3917,'3-Productie normen'!A:W,VLOOKUP(P3917,'3-Productie normen'!$B$37:$C$59,2,FALSE),FALSE)))/VLOOKUP(B3917,'2-Kosten per locatie'!$A$11:$C$31,3,FALSE)</f>
        <v>0</v>
      </c>
      <c r="U3917" s="144">
        <f t="shared" si="308"/>
        <v>0</v>
      </c>
      <c r="V3917" s="145" t="str">
        <f>VLOOKUP(K3917,'3-Productie normen'!A:AG,29,FALSE)</f>
        <v>B</v>
      </c>
      <c r="W3917" s="145"/>
      <c r="X3917" s="146"/>
      <c r="Y3917" s="147">
        <f t="shared" si="309"/>
        <v>652.4</v>
      </c>
    </row>
    <row r="3918" spans="1:25" s="148" customFormat="1" ht="13.9" customHeight="1">
      <c r="A3918" s="137">
        <v>4772</v>
      </c>
      <c r="B3918" s="138" t="s">
        <v>4206</v>
      </c>
      <c r="C3918" s="138" t="s">
        <v>4568</v>
      </c>
      <c r="D3918" s="138"/>
      <c r="E3918" s="2"/>
      <c r="F3918" s="2" t="s">
        <v>81</v>
      </c>
      <c r="G3918" s="2" t="s">
        <v>5163</v>
      </c>
      <c r="H3918" s="2"/>
      <c r="I3918" s="139"/>
      <c r="J3918" s="139" t="s">
        <v>5161</v>
      </c>
      <c r="K3918" s="139" t="s">
        <v>478</v>
      </c>
      <c r="L3918" s="139" t="s">
        <v>1275</v>
      </c>
      <c r="M3918" s="140"/>
      <c r="N3918" s="141">
        <v>2.8</v>
      </c>
      <c r="O3918" s="142">
        <f t="shared" si="305"/>
        <v>233</v>
      </c>
      <c r="P3918" s="2">
        <v>233</v>
      </c>
      <c r="Q3918" s="2"/>
      <c r="R3918" s="143" t="e">
        <f t="shared" si="306"/>
        <v>#DIV/0!</v>
      </c>
      <c r="S3918" s="143">
        <f t="shared" si="307"/>
        <v>0</v>
      </c>
      <c r="T3918" s="144">
        <f>IF(P3918="nio",0,IF(P3918&gt;0,VLOOKUP(K3918,'3-Productie normen'!A:W,VLOOKUP(P3918,'3-Productie normen'!$B$37:$C$59,2,FALSE),FALSE)))/VLOOKUP(B3918,'2-Kosten per locatie'!$A$11:$C$31,3,FALSE)</f>
        <v>0</v>
      </c>
      <c r="U3918" s="144">
        <f t="shared" si="308"/>
        <v>0</v>
      </c>
      <c r="V3918" s="145" t="str">
        <f>VLOOKUP(K3918,'3-Productie normen'!A:AG,29,FALSE)</f>
        <v>B</v>
      </c>
      <c r="W3918" s="145"/>
      <c r="X3918" s="146"/>
      <c r="Y3918" s="147">
        <f t="shared" si="309"/>
        <v>652.4</v>
      </c>
    </row>
    <row r="3919" spans="1:25" s="148" customFormat="1" ht="13.9" customHeight="1">
      <c r="A3919" s="137">
        <v>4773</v>
      </c>
      <c r="B3919" s="138" t="s">
        <v>4206</v>
      </c>
      <c r="C3919" s="138" t="s">
        <v>4568</v>
      </c>
      <c r="D3919" s="138"/>
      <c r="E3919" s="2"/>
      <c r="F3919" s="2" t="s">
        <v>81</v>
      </c>
      <c r="G3919" s="2" t="s">
        <v>5164</v>
      </c>
      <c r="H3919" s="2"/>
      <c r="I3919" s="139"/>
      <c r="J3919" s="139" t="s">
        <v>5161</v>
      </c>
      <c r="K3919" s="139" t="s">
        <v>478</v>
      </c>
      <c r="L3919" s="139" t="s">
        <v>1275</v>
      </c>
      <c r="M3919" s="140"/>
      <c r="N3919" s="141">
        <v>6.9</v>
      </c>
      <c r="O3919" s="142">
        <f t="shared" si="305"/>
        <v>233</v>
      </c>
      <c r="P3919" s="2">
        <v>233</v>
      </c>
      <c r="Q3919" s="2"/>
      <c r="R3919" s="143" t="e">
        <f t="shared" si="306"/>
        <v>#DIV/0!</v>
      </c>
      <c r="S3919" s="143">
        <f t="shared" si="307"/>
        <v>0</v>
      </c>
      <c r="T3919" s="144">
        <f>IF(P3919="nio",0,IF(P3919&gt;0,VLOOKUP(K3919,'3-Productie normen'!A:W,VLOOKUP(P3919,'3-Productie normen'!$B$37:$C$59,2,FALSE),FALSE)))/VLOOKUP(B3919,'2-Kosten per locatie'!$A$11:$C$31,3,FALSE)</f>
        <v>0</v>
      </c>
      <c r="U3919" s="144">
        <f t="shared" si="308"/>
        <v>0</v>
      </c>
      <c r="V3919" s="145" t="str">
        <f>VLOOKUP(K3919,'3-Productie normen'!A:AG,29,FALSE)</f>
        <v>B</v>
      </c>
      <c r="W3919" s="145"/>
      <c r="X3919" s="146"/>
      <c r="Y3919" s="147">
        <f t="shared" si="309"/>
        <v>1607.7</v>
      </c>
    </row>
    <row r="3920" spans="1:25" s="148" customFormat="1" ht="13.9" customHeight="1">
      <c r="A3920" s="137">
        <v>4774</v>
      </c>
      <c r="B3920" s="138" t="s">
        <v>4206</v>
      </c>
      <c r="C3920" s="138" t="s">
        <v>4568</v>
      </c>
      <c r="D3920" s="138"/>
      <c r="E3920" s="2"/>
      <c r="F3920" s="2" t="s">
        <v>81</v>
      </c>
      <c r="G3920" s="2" t="s">
        <v>5165</v>
      </c>
      <c r="H3920" s="2"/>
      <c r="I3920" s="139"/>
      <c r="J3920" s="139" t="s">
        <v>5161</v>
      </c>
      <c r="K3920" s="139" t="s">
        <v>478</v>
      </c>
      <c r="L3920" s="139" t="s">
        <v>1275</v>
      </c>
      <c r="M3920" s="140"/>
      <c r="N3920" s="141">
        <v>5</v>
      </c>
      <c r="O3920" s="142">
        <f t="shared" si="305"/>
        <v>233</v>
      </c>
      <c r="P3920" s="2">
        <v>233</v>
      </c>
      <c r="Q3920" s="2"/>
      <c r="R3920" s="143" t="e">
        <f t="shared" si="306"/>
        <v>#DIV/0!</v>
      </c>
      <c r="S3920" s="143">
        <f t="shared" si="307"/>
        <v>0</v>
      </c>
      <c r="T3920" s="144">
        <f>IF(P3920="nio",0,IF(P3920&gt;0,VLOOKUP(K3920,'3-Productie normen'!A:W,VLOOKUP(P3920,'3-Productie normen'!$B$37:$C$59,2,FALSE),FALSE)))/VLOOKUP(B3920,'2-Kosten per locatie'!$A$11:$C$31,3,FALSE)</f>
        <v>0</v>
      </c>
      <c r="U3920" s="144">
        <f t="shared" si="308"/>
        <v>0</v>
      </c>
      <c r="V3920" s="145" t="str">
        <f>VLOOKUP(K3920,'3-Productie normen'!A:AG,29,FALSE)</f>
        <v>B</v>
      </c>
      <c r="W3920" s="145"/>
      <c r="X3920" s="146"/>
      <c r="Y3920" s="147">
        <f t="shared" si="309"/>
        <v>1165</v>
      </c>
    </row>
    <row r="3921" spans="1:25" s="148" customFormat="1" ht="13.9" customHeight="1">
      <c r="A3921" s="137">
        <v>4775</v>
      </c>
      <c r="B3921" s="138" t="s">
        <v>4206</v>
      </c>
      <c r="C3921" s="138" t="s">
        <v>4568</v>
      </c>
      <c r="D3921" s="138"/>
      <c r="E3921" s="2"/>
      <c r="F3921" s="2" t="s">
        <v>81</v>
      </c>
      <c r="G3921" s="2" t="s">
        <v>5166</v>
      </c>
      <c r="H3921" s="2"/>
      <c r="I3921" s="139"/>
      <c r="J3921" s="139" t="s">
        <v>5157</v>
      </c>
      <c r="K3921" s="139" t="s">
        <v>4571</v>
      </c>
      <c r="L3921" s="139" t="s">
        <v>1275</v>
      </c>
      <c r="M3921" s="140"/>
      <c r="N3921" s="141">
        <v>14.2</v>
      </c>
      <c r="O3921" s="142">
        <f t="shared" si="305"/>
        <v>233</v>
      </c>
      <c r="P3921" s="2">
        <v>233</v>
      </c>
      <c r="Q3921" s="2"/>
      <c r="R3921" s="143" t="e">
        <f t="shared" si="306"/>
        <v>#DIV/0!</v>
      </c>
      <c r="S3921" s="143">
        <f t="shared" si="307"/>
        <v>0</v>
      </c>
      <c r="T3921" s="144">
        <f>IF(P3921="nio",0,IF(P3921&gt;0,VLOOKUP(K3921,'3-Productie normen'!A:W,VLOOKUP(P3921,'3-Productie normen'!$B$37:$C$59,2,FALSE),FALSE)))/VLOOKUP(B3921,'2-Kosten per locatie'!$A$11:$C$31,3,FALSE)</f>
        <v>0</v>
      </c>
      <c r="U3921" s="144">
        <f t="shared" si="308"/>
        <v>0</v>
      </c>
      <c r="V3921" s="145" t="str">
        <f>VLOOKUP(K3921,'3-Productie normen'!A:AG,29,FALSE)</f>
        <v>V</v>
      </c>
      <c r="W3921" s="145"/>
      <c r="X3921" s="146"/>
      <c r="Y3921" s="147">
        <f t="shared" si="309"/>
        <v>3308.6</v>
      </c>
    </row>
    <row r="3922" spans="1:25" s="148" customFormat="1" ht="13.9" customHeight="1">
      <c r="A3922" s="137">
        <v>4776</v>
      </c>
      <c r="B3922" s="138" t="s">
        <v>4206</v>
      </c>
      <c r="C3922" s="138" t="s">
        <v>4568</v>
      </c>
      <c r="D3922" s="138"/>
      <c r="E3922" s="2"/>
      <c r="F3922" s="2" t="s">
        <v>81</v>
      </c>
      <c r="G3922" s="2" t="s">
        <v>5167</v>
      </c>
      <c r="H3922" s="2"/>
      <c r="I3922" s="139"/>
      <c r="J3922" s="139" t="s">
        <v>5168</v>
      </c>
      <c r="K3922" s="139" t="s">
        <v>417</v>
      </c>
      <c r="L3922" s="139" t="s">
        <v>5158</v>
      </c>
      <c r="M3922" s="140"/>
      <c r="N3922" s="141">
        <v>29</v>
      </c>
      <c r="O3922" s="142">
        <f t="shared" si="305"/>
        <v>233</v>
      </c>
      <c r="P3922" s="2">
        <v>233</v>
      </c>
      <c r="Q3922" s="2"/>
      <c r="R3922" s="143" t="e">
        <f t="shared" si="306"/>
        <v>#DIV/0!</v>
      </c>
      <c r="S3922" s="143">
        <f t="shared" si="307"/>
        <v>0</v>
      </c>
      <c r="T3922" s="144">
        <f>IF(P3922="nio",0,IF(P3922&gt;0,VLOOKUP(K3922,'3-Productie normen'!A:W,VLOOKUP(P3922,'3-Productie normen'!$B$37:$C$59,2,FALSE),FALSE)))/VLOOKUP(B3922,'2-Kosten per locatie'!$A$11:$C$31,3,FALSE)</f>
        <v>0</v>
      </c>
      <c r="U3922" s="144">
        <f t="shared" si="308"/>
        <v>0</v>
      </c>
      <c r="V3922" s="145" t="str">
        <f>VLOOKUP(K3922,'3-Productie normen'!A:AG,29,FALSE)</f>
        <v>B</v>
      </c>
      <c r="W3922" s="145"/>
      <c r="X3922" s="146"/>
      <c r="Y3922" s="147">
        <f t="shared" si="309"/>
        <v>6757</v>
      </c>
    </row>
    <row r="3923" spans="1:25" s="148" customFormat="1" ht="13.9" customHeight="1">
      <c r="A3923" s="137">
        <v>4777</v>
      </c>
      <c r="B3923" s="138" t="s">
        <v>4206</v>
      </c>
      <c r="C3923" s="138" t="s">
        <v>4568</v>
      </c>
      <c r="D3923" s="138"/>
      <c r="E3923" s="2"/>
      <c r="F3923" s="2" t="s">
        <v>372</v>
      </c>
      <c r="G3923" s="2" t="s">
        <v>5169</v>
      </c>
      <c r="H3923" s="2"/>
      <c r="I3923" s="139"/>
      <c r="J3923" s="139" t="s">
        <v>56</v>
      </c>
      <c r="K3923" s="139" t="s">
        <v>248</v>
      </c>
      <c r="L3923" s="139" t="s">
        <v>5146</v>
      </c>
      <c r="M3923" s="140" t="s">
        <v>8160</v>
      </c>
      <c r="N3923" s="141">
        <v>55</v>
      </c>
      <c r="O3923" s="142">
        <f t="shared" si="305"/>
        <v>233</v>
      </c>
      <c r="P3923" s="2">
        <v>233</v>
      </c>
      <c r="Q3923" s="2"/>
      <c r="R3923" s="143" t="e">
        <f t="shared" si="306"/>
        <v>#DIV/0!</v>
      </c>
      <c r="S3923" s="143">
        <f t="shared" si="307"/>
        <v>0</v>
      </c>
      <c r="T3923" s="144">
        <f>IF(P3923="nio",0,IF(P3923&gt;0,VLOOKUP(K3923,'3-Productie normen'!A:W,VLOOKUP(P3923,'3-Productie normen'!$B$37:$C$59,2,FALSE),FALSE)))/VLOOKUP(B3923,'2-Kosten per locatie'!$A$11:$C$31,3,FALSE)</f>
        <v>0</v>
      </c>
      <c r="U3923" s="144">
        <f t="shared" si="308"/>
        <v>0</v>
      </c>
      <c r="V3923" s="145" t="str">
        <f>VLOOKUP(K3923,'3-Productie normen'!A:AG,29,FALSE)</f>
        <v>V</v>
      </c>
      <c r="W3923" s="145"/>
      <c r="X3923" s="146"/>
      <c r="Y3923" s="147">
        <f t="shared" si="309"/>
        <v>12815</v>
      </c>
    </row>
    <row r="3924" spans="1:25" s="148" customFormat="1" ht="13.9" customHeight="1">
      <c r="A3924" s="137">
        <v>4778</v>
      </c>
      <c r="B3924" s="138" t="s">
        <v>4206</v>
      </c>
      <c r="C3924" s="138" t="s">
        <v>4568</v>
      </c>
      <c r="D3924" s="138"/>
      <c r="E3924" s="2"/>
      <c r="F3924" s="2" t="s">
        <v>372</v>
      </c>
      <c r="G3924" s="2" t="s">
        <v>5170</v>
      </c>
      <c r="H3924" s="2"/>
      <c r="I3924" s="139"/>
      <c r="J3924" s="139" t="s">
        <v>253</v>
      </c>
      <c r="K3924" s="139" t="s">
        <v>4571</v>
      </c>
      <c r="L3924" s="139" t="s">
        <v>298</v>
      </c>
      <c r="M3924" s="140" t="s">
        <v>8160</v>
      </c>
      <c r="N3924" s="141">
        <v>53.9</v>
      </c>
      <c r="O3924" s="142">
        <f t="shared" si="305"/>
        <v>233</v>
      </c>
      <c r="P3924" s="2">
        <v>233</v>
      </c>
      <c r="Q3924" s="2"/>
      <c r="R3924" s="143" t="e">
        <f t="shared" si="306"/>
        <v>#DIV/0!</v>
      </c>
      <c r="S3924" s="143">
        <f t="shared" si="307"/>
        <v>0</v>
      </c>
      <c r="T3924" s="144">
        <f>IF(P3924="nio",0,IF(P3924&gt;0,VLOOKUP(K3924,'3-Productie normen'!A:W,VLOOKUP(P3924,'3-Productie normen'!$B$37:$C$59,2,FALSE),FALSE)))/VLOOKUP(B3924,'2-Kosten per locatie'!$A$11:$C$31,3,FALSE)</f>
        <v>0</v>
      </c>
      <c r="U3924" s="144">
        <f t="shared" si="308"/>
        <v>0</v>
      </c>
      <c r="V3924" s="145" t="str">
        <f>VLOOKUP(K3924,'3-Productie normen'!A:AG,29,FALSE)</f>
        <v>V</v>
      </c>
      <c r="W3924" s="145"/>
      <c r="X3924" s="146"/>
      <c r="Y3924" s="147">
        <f t="shared" si="309"/>
        <v>12558.699999999999</v>
      </c>
    </row>
    <row r="3925" spans="1:25" s="148" customFormat="1" ht="13.9" customHeight="1">
      <c r="A3925" s="137">
        <v>4779</v>
      </c>
      <c r="B3925" s="138" t="s">
        <v>4206</v>
      </c>
      <c r="C3925" s="138" t="s">
        <v>4568</v>
      </c>
      <c r="D3925" s="138"/>
      <c r="E3925" s="2"/>
      <c r="F3925" s="2" t="s">
        <v>372</v>
      </c>
      <c r="G3925" s="2" t="s">
        <v>5171</v>
      </c>
      <c r="H3925" s="2"/>
      <c r="I3925" s="139"/>
      <c r="J3925" s="139" t="s">
        <v>2136</v>
      </c>
      <c r="K3925" s="139" t="s">
        <v>321</v>
      </c>
      <c r="L3925" s="139" t="s">
        <v>5149</v>
      </c>
      <c r="M3925" s="140"/>
      <c r="N3925" s="141">
        <v>8</v>
      </c>
      <c r="O3925" s="142">
        <f t="shared" si="305"/>
        <v>233</v>
      </c>
      <c r="P3925" s="2">
        <v>233</v>
      </c>
      <c r="Q3925" s="2"/>
      <c r="R3925" s="143" t="e">
        <f t="shared" si="306"/>
        <v>#DIV/0!</v>
      </c>
      <c r="S3925" s="143">
        <f t="shared" si="307"/>
        <v>0</v>
      </c>
      <c r="T3925" s="144">
        <f>IF(P3925="nio",0,IF(P3925&gt;0,VLOOKUP(K3925,'3-Productie normen'!A:W,VLOOKUP(P3925,'3-Productie normen'!$B$37:$C$59,2,FALSE),FALSE)))/VLOOKUP(B3925,'2-Kosten per locatie'!$A$11:$C$31,3,FALSE)</f>
        <v>0</v>
      </c>
      <c r="U3925" s="144">
        <f t="shared" si="308"/>
        <v>0</v>
      </c>
      <c r="V3925" s="145" t="str">
        <f>VLOOKUP(K3925,'3-Productie normen'!A:AG,29,FALSE)</f>
        <v>S</v>
      </c>
      <c r="W3925" s="145"/>
      <c r="X3925" s="146"/>
      <c r="Y3925" s="147">
        <f t="shared" si="309"/>
        <v>1864</v>
      </c>
    </row>
    <row r="3926" spans="1:25" s="148" customFormat="1" ht="13.9" customHeight="1">
      <c r="A3926" s="137">
        <v>4780</v>
      </c>
      <c r="B3926" s="138" t="s">
        <v>4206</v>
      </c>
      <c r="C3926" s="138" t="s">
        <v>4568</v>
      </c>
      <c r="D3926" s="138"/>
      <c r="E3926" s="2"/>
      <c r="F3926" s="2" t="s">
        <v>372</v>
      </c>
      <c r="G3926" s="2" t="s">
        <v>5172</v>
      </c>
      <c r="H3926" s="2"/>
      <c r="I3926" s="139"/>
      <c r="J3926" s="139" t="s">
        <v>2137</v>
      </c>
      <c r="K3926" s="139" t="s">
        <v>321</v>
      </c>
      <c r="L3926" s="139" t="s">
        <v>5149</v>
      </c>
      <c r="M3926" s="140"/>
      <c r="N3926" s="141">
        <v>7.2</v>
      </c>
      <c r="O3926" s="142">
        <f t="shared" si="305"/>
        <v>233</v>
      </c>
      <c r="P3926" s="2">
        <v>233</v>
      </c>
      <c r="Q3926" s="2"/>
      <c r="R3926" s="143" t="e">
        <f t="shared" si="306"/>
        <v>#DIV/0!</v>
      </c>
      <c r="S3926" s="143">
        <f t="shared" si="307"/>
        <v>0</v>
      </c>
      <c r="T3926" s="144">
        <f>IF(P3926="nio",0,IF(P3926&gt;0,VLOOKUP(K3926,'3-Productie normen'!A:W,VLOOKUP(P3926,'3-Productie normen'!$B$37:$C$59,2,FALSE),FALSE)))/VLOOKUP(B3926,'2-Kosten per locatie'!$A$11:$C$31,3,FALSE)</f>
        <v>0</v>
      </c>
      <c r="U3926" s="144">
        <f t="shared" si="308"/>
        <v>0</v>
      </c>
      <c r="V3926" s="145" t="str">
        <f>VLOOKUP(K3926,'3-Productie normen'!A:AG,29,FALSE)</f>
        <v>S</v>
      </c>
      <c r="W3926" s="145"/>
      <c r="X3926" s="146"/>
      <c r="Y3926" s="147">
        <f t="shared" si="309"/>
        <v>1677.6000000000001</v>
      </c>
    </row>
    <row r="3927" spans="1:25" s="148" customFormat="1" ht="13.9" customHeight="1">
      <c r="A3927" s="137">
        <v>4781</v>
      </c>
      <c r="B3927" s="138" t="s">
        <v>4206</v>
      </c>
      <c r="C3927" s="138" t="s">
        <v>4568</v>
      </c>
      <c r="D3927" s="138"/>
      <c r="E3927" s="2"/>
      <c r="F3927" s="2" t="s">
        <v>372</v>
      </c>
      <c r="G3927" s="2" t="s">
        <v>5173</v>
      </c>
      <c r="H3927" s="2"/>
      <c r="I3927" s="139"/>
      <c r="J3927" s="139" t="s">
        <v>2130</v>
      </c>
      <c r="K3927" s="139" t="s">
        <v>612</v>
      </c>
      <c r="L3927" s="139" t="s">
        <v>5158</v>
      </c>
      <c r="M3927" s="140"/>
      <c r="N3927" s="141">
        <v>35.200000000000003</v>
      </c>
      <c r="O3927" s="142">
        <f t="shared" si="305"/>
        <v>233</v>
      </c>
      <c r="P3927" s="2">
        <v>233</v>
      </c>
      <c r="Q3927" s="2"/>
      <c r="R3927" s="143" t="e">
        <f t="shared" si="306"/>
        <v>#DIV/0!</v>
      </c>
      <c r="S3927" s="143">
        <f t="shared" si="307"/>
        <v>0</v>
      </c>
      <c r="T3927" s="144">
        <f>IF(P3927="nio",0,IF(P3927&gt;0,VLOOKUP(K3927,'3-Productie normen'!A:W,VLOOKUP(P3927,'3-Productie normen'!$B$37:$C$59,2,FALSE),FALSE)))/VLOOKUP(B3927,'2-Kosten per locatie'!$A$11:$C$31,3,FALSE)</f>
        <v>0</v>
      </c>
      <c r="U3927" s="144">
        <f t="shared" si="308"/>
        <v>0</v>
      </c>
      <c r="V3927" s="145" t="str">
        <f>VLOOKUP(K3927,'3-Productie normen'!A:AG,29,FALSE)</f>
        <v>L</v>
      </c>
      <c r="W3927" s="145"/>
      <c r="X3927" s="146"/>
      <c r="Y3927" s="147">
        <f t="shared" si="309"/>
        <v>8201.6</v>
      </c>
    </row>
    <row r="3928" spans="1:25" s="148" customFormat="1" ht="13.9" customHeight="1">
      <c r="A3928" s="137">
        <v>4782</v>
      </c>
      <c r="B3928" s="138" t="s">
        <v>4206</v>
      </c>
      <c r="C3928" s="138" t="s">
        <v>4568</v>
      </c>
      <c r="D3928" s="138"/>
      <c r="E3928" s="2"/>
      <c r="F3928" s="2" t="s">
        <v>372</v>
      </c>
      <c r="G3928" s="2" t="s">
        <v>5174</v>
      </c>
      <c r="H3928" s="2"/>
      <c r="I3928" s="139"/>
      <c r="J3928" s="139" t="s">
        <v>5175</v>
      </c>
      <c r="K3928" s="139" t="s">
        <v>478</v>
      </c>
      <c r="L3928" s="139" t="s">
        <v>5158</v>
      </c>
      <c r="M3928" s="140"/>
      <c r="N3928" s="141">
        <v>21.7</v>
      </c>
      <c r="O3928" s="142">
        <f t="shared" si="305"/>
        <v>233</v>
      </c>
      <c r="P3928" s="2">
        <v>233</v>
      </c>
      <c r="Q3928" s="2"/>
      <c r="R3928" s="143" t="e">
        <f t="shared" si="306"/>
        <v>#DIV/0!</v>
      </c>
      <c r="S3928" s="143">
        <f t="shared" si="307"/>
        <v>0</v>
      </c>
      <c r="T3928" s="144">
        <f>IF(P3928="nio",0,IF(P3928&gt;0,VLOOKUP(K3928,'3-Productie normen'!A:W,VLOOKUP(P3928,'3-Productie normen'!$B$37:$C$59,2,FALSE),FALSE)))/VLOOKUP(B3928,'2-Kosten per locatie'!$A$11:$C$31,3,FALSE)</f>
        <v>0</v>
      </c>
      <c r="U3928" s="144">
        <f t="shared" si="308"/>
        <v>0</v>
      </c>
      <c r="V3928" s="145" t="str">
        <f>VLOOKUP(K3928,'3-Productie normen'!A:AG,29,FALSE)</f>
        <v>B</v>
      </c>
      <c r="W3928" s="145"/>
      <c r="X3928" s="146"/>
      <c r="Y3928" s="147">
        <f t="shared" si="309"/>
        <v>5056.0999999999995</v>
      </c>
    </row>
    <row r="3929" spans="1:25" s="148" customFormat="1" ht="13.9" customHeight="1">
      <c r="A3929" s="137">
        <v>4783</v>
      </c>
      <c r="B3929" s="138" t="s">
        <v>4206</v>
      </c>
      <c r="C3929" s="138" t="s">
        <v>4568</v>
      </c>
      <c r="D3929" s="138"/>
      <c r="E3929" s="2"/>
      <c r="F3929" s="2" t="s">
        <v>372</v>
      </c>
      <c r="G3929" s="2" t="s">
        <v>5176</v>
      </c>
      <c r="H3929" s="2"/>
      <c r="I3929" s="139"/>
      <c r="J3929" s="139" t="s">
        <v>5177</v>
      </c>
      <c r="K3929" s="139" t="s">
        <v>478</v>
      </c>
      <c r="L3929" s="139" t="s">
        <v>5158</v>
      </c>
      <c r="M3929" s="140"/>
      <c r="N3929" s="141">
        <v>60</v>
      </c>
      <c r="O3929" s="142">
        <f t="shared" si="305"/>
        <v>233</v>
      </c>
      <c r="P3929" s="2">
        <v>233</v>
      </c>
      <c r="Q3929" s="2"/>
      <c r="R3929" s="143" t="e">
        <f t="shared" si="306"/>
        <v>#DIV/0!</v>
      </c>
      <c r="S3929" s="143">
        <f t="shared" si="307"/>
        <v>0</v>
      </c>
      <c r="T3929" s="144">
        <f>IF(P3929="nio",0,IF(P3929&gt;0,VLOOKUP(K3929,'3-Productie normen'!A:W,VLOOKUP(P3929,'3-Productie normen'!$B$37:$C$59,2,FALSE),FALSE)))/VLOOKUP(B3929,'2-Kosten per locatie'!$A$11:$C$31,3,FALSE)</f>
        <v>0</v>
      </c>
      <c r="U3929" s="144">
        <f t="shared" si="308"/>
        <v>0</v>
      </c>
      <c r="V3929" s="145" t="str">
        <f>VLOOKUP(K3929,'3-Productie normen'!A:AG,29,FALSE)</f>
        <v>B</v>
      </c>
      <c r="W3929" s="145"/>
      <c r="X3929" s="146"/>
      <c r="Y3929" s="147">
        <f t="shared" si="309"/>
        <v>13980</v>
      </c>
    </row>
    <row r="3930" spans="1:25" s="148" customFormat="1" ht="13.9" customHeight="1">
      <c r="A3930" s="137">
        <v>4784</v>
      </c>
      <c r="B3930" s="138" t="s">
        <v>4206</v>
      </c>
      <c r="C3930" s="138" t="s">
        <v>4568</v>
      </c>
      <c r="D3930" s="138"/>
      <c r="E3930" s="2"/>
      <c r="F3930" s="2" t="s">
        <v>372</v>
      </c>
      <c r="G3930" s="2" t="s">
        <v>5178</v>
      </c>
      <c r="H3930" s="2"/>
      <c r="I3930" s="139"/>
      <c r="J3930" s="139" t="s">
        <v>5177</v>
      </c>
      <c r="K3930" s="139" t="s">
        <v>478</v>
      </c>
      <c r="L3930" s="139" t="s">
        <v>5158</v>
      </c>
      <c r="M3930" s="140"/>
      <c r="N3930" s="141">
        <v>70</v>
      </c>
      <c r="O3930" s="142">
        <f t="shared" si="305"/>
        <v>233</v>
      </c>
      <c r="P3930" s="2">
        <v>233</v>
      </c>
      <c r="Q3930" s="2"/>
      <c r="R3930" s="143" t="e">
        <f t="shared" si="306"/>
        <v>#DIV/0!</v>
      </c>
      <c r="S3930" s="143">
        <f t="shared" si="307"/>
        <v>0</v>
      </c>
      <c r="T3930" s="144">
        <f>IF(P3930="nio",0,IF(P3930&gt;0,VLOOKUP(K3930,'3-Productie normen'!A:W,VLOOKUP(P3930,'3-Productie normen'!$B$37:$C$59,2,FALSE),FALSE)))/VLOOKUP(B3930,'2-Kosten per locatie'!$A$11:$C$31,3,FALSE)</f>
        <v>0</v>
      </c>
      <c r="U3930" s="144">
        <f t="shared" si="308"/>
        <v>0</v>
      </c>
      <c r="V3930" s="145" t="str">
        <f>VLOOKUP(K3930,'3-Productie normen'!A:AG,29,FALSE)</f>
        <v>B</v>
      </c>
      <c r="W3930" s="145"/>
      <c r="X3930" s="146"/>
      <c r="Y3930" s="147">
        <f t="shared" si="309"/>
        <v>16310</v>
      </c>
    </row>
    <row r="3931" spans="1:25" s="148" customFormat="1" ht="13.9" customHeight="1">
      <c r="A3931" s="137">
        <v>4785</v>
      </c>
      <c r="B3931" s="138" t="s">
        <v>4206</v>
      </c>
      <c r="C3931" s="138" t="s">
        <v>4568</v>
      </c>
      <c r="D3931" s="138"/>
      <c r="E3931" s="2"/>
      <c r="F3931" s="2" t="s">
        <v>372</v>
      </c>
      <c r="G3931" s="2" t="s">
        <v>5179</v>
      </c>
      <c r="H3931" s="2"/>
      <c r="I3931" s="139"/>
      <c r="J3931" s="139" t="s">
        <v>5177</v>
      </c>
      <c r="K3931" s="139" t="s">
        <v>478</v>
      </c>
      <c r="L3931" s="139" t="s">
        <v>5158</v>
      </c>
      <c r="M3931" s="140"/>
      <c r="N3931" s="141">
        <v>60</v>
      </c>
      <c r="O3931" s="142">
        <f t="shared" si="305"/>
        <v>233</v>
      </c>
      <c r="P3931" s="2">
        <v>233</v>
      </c>
      <c r="Q3931" s="2"/>
      <c r="R3931" s="143" t="e">
        <f t="shared" si="306"/>
        <v>#DIV/0!</v>
      </c>
      <c r="S3931" s="143">
        <f t="shared" si="307"/>
        <v>0</v>
      </c>
      <c r="T3931" s="144">
        <f>IF(P3931="nio",0,IF(P3931&gt;0,VLOOKUP(K3931,'3-Productie normen'!A:W,VLOOKUP(P3931,'3-Productie normen'!$B$37:$C$59,2,FALSE),FALSE)))/VLOOKUP(B3931,'2-Kosten per locatie'!$A$11:$C$31,3,FALSE)</f>
        <v>0</v>
      </c>
      <c r="U3931" s="144">
        <f t="shared" si="308"/>
        <v>0</v>
      </c>
      <c r="V3931" s="145" t="str">
        <f>VLOOKUP(K3931,'3-Productie normen'!A:AG,29,FALSE)</f>
        <v>B</v>
      </c>
      <c r="W3931" s="145"/>
      <c r="X3931" s="146"/>
      <c r="Y3931" s="147">
        <f t="shared" si="309"/>
        <v>13980</v>
      </c>
    </row>
    <row r="3932" spans="1:25" s="148" customFormat="1" ht="13.9" customHeight="1">
      <c r="A3932" s="137">
        <v>4786</v>
      </c>
      <c r="B3932" s="138" t="s">
        <v>4206</v>
      </c>
      <c r="C3932" s="138" t="s">
        <v>4568</v>
      </c>
      <c r="D3932" s="138"/>
      <c r="E3932" s="2"/>
      <c r="F3932" s="2" t="s">
        <v>372</v>
      </c>
      <c r="G3932" s="2" t="s">
        <v>5180</v>
      </c>
      <c r="H3932" s="2"/>
      <c r="I3932" s="139"/>
      <c r="J3932" s="139" t="s">
        <v>3138</v>
      </c>
      <c r="K3932" s="139" t="s">
        <v>478</v>
      </c>
      <c r="L3932" s="139" t="s">
        <v>5158</v>
      </c>
      <c r="M3932" s="140"/>
      <c r="N3932" s="141">
        <v>27</v>
      </c>
      <c r="O3932" s="142">
        <f t="shared" si="305"/>
        <v>233</v>
      </c>
      <c r="P3932" s="2">
        <v>233</v>
      </c>
      <c r="Q3932" s="2"/>
      <c r="R3932" s="143" t="e">
        <f t="shared" si="306"/>
        <v>#DIV/0!</v>
      </c>
      <c r="S3932" s="143">
        <f t="shared" si="307"/>
        <v>0</v>
      </c>
      <c r="T3932" s="144">
        <f>IF(P3932="nio",0,IF(P3932&gt;0,VLOOKUP(K3932,'3-Productie normen'!A:W,VLOOKUP(P3932,'3-Productie normen'!$B$37:$C$59,2,FALSE),FALSE)))/VLOOKUP(B3932,'2-Kosten per locatie'!$A$11:$C$31,3,FALSE)</f>
        <v>0</v>
      </c>
      <c r="U3932" s="144">
        <f t="shared" si="308"/>
        <v>0</v>
      </c>
      <c r="V3932" s="145" t="str">
        <f>VLOOKUP(K3932,'3-Productie normen'!A:AG,29,FALSE)</f>
        <v>B</v>
      </c>
      <c r="W3932" s="145"/>
      <c r="X3932" s="146"/>
      <c r="Y3932" s="147">
        <f t="shared" si="309"/>
        <v>6291</v>
      </c>
    </row>
    <row r="3933" spans="1:25" s="148" customFormat="1" ht="13.9" customHeight="1">
      <c r="A3933" s="137">
        <v>4787</v>
      </c>
      <c r="B3933" s="138" t="s">
        <v>4206</v>
      </c>
      <c r="C3933" s="138" t="s">
        <v>4568</v>
      </c>
      <c r="D3933" s="138"/>
      <c r="E3933" s="2"/>
      <c r="F3933" s="2" t="s">
        <v>372</v>
      </c>
      <c r="G3933" s="2" t="s">
        <v>5181</v>
      </c>
      <c r="H3933" s="2"/>
      <c r="I3933" s="139"/>
      <c r="J3933" s="139" t="s">
        <v>2130</v>
      </c>
      <c r="K3933" s="139" t="s">
        <v>612</v>
      </c>
      <c r="L3933" s="139" t="s">
        <v>5158</v>
      </c>
      <c r="M3933" s="140"/>
      <c r="N3933" s="141">
        <v>60</v>
      </c>
      <c r="O3933" s="142">
        <f t="shared" si="305"/>
        <v>233</v>
      </c>
      <c r="P3933" s="2">
        <v>233</v>
      </c>
      <c r="Q3933" s="2"/>
      <c r="R3933" s="143" t="e">
        <f t="shared" si="306"/>
        <v>#DIV/0!</v>
      </c>
      <c r="S3933" s="143">
        <f t="shared" si="307"/>
        <v>0</v>
      </c>
      <c r="T3933" s="144">
        <f>IF(P3933="nio",0,IF(P3933&gt;0,VLOOKUP(K3933,'3-Productie normen'!A:W,VLOOKUP(P3933,'3-Productie normen'!$B$37:$C$59,2,FALSE),FALSE)))/VLOOKUP(B3933,'2-Kosten per locatie'!$A$11:$C$31,3,FALSE)</f>
        <v>0</v>
      </c>
      <c r="U3933" s="144">
        <f t="shared" si="308"/>
        <v>0</v>
      </c>
      <c r="V3933" s="145" t="str">
        <f>VLOOKUP(K3933,'3-Productie normen'!A:AG,29,FALSE)</f>
        <v>L</v>
      </c>
      <c r="W3933" s="145"/>
      <c r="X3933" s="146"/>
      <c r="Y3933" s="147">
        <f t="shared" si="309"/>
        <v>13980</v>
      </c>
    </row>
    <row r="3934" spans="1:25" s="148" customFormat="1" ht="13.9" customHeight="1">
      <c r="A3934" s="137">
        <v>4788</v>
      </c>
      <c r="B3934" s="138" t="s">
        <v>4206</v>
      </c>
      <c r="C3934" s="138" t="s">
        <v>4568</v>
      </c>
      <c r="D3934" s="138"/>
      <c r="E3934" s="2"/>
      <c r="F3934" s="2" t="s">
        <v>422</v>
      </c>
      <c r="G3934" s="2" t="s">
        <v>5182</v>
      </c>
      <c r="H3934" s="2"/>
      <c r="I3934" s="139"/>
      <c r="J3934" s="139" t="s">
        <v>56</v>
      </c>
      <c r="K3934" s="139" t="s">
        <v>248</v>
      </c>
      <c r="L3934" s="139" t="s">
        <v>5146</v>
      </c>
      <c r="M3934" s="140" t="s">
        <v>8160</v>
      </c>
      <c r="N3934" s="141">
        <v>25</v>
      </c>
      <c r="O3934" s="142">
        <f t="shared" si="305"/>
        <v>200</v>
      </c>
      <c r="P3934" s="2">
        <v>200</v>
      </c>
      <c r="Q3934" s="2"/>
      <c r="R3934" s="143" t="e">
        <f t="shared" si="306"/>
        <v>#DIV/0!</v>
      </c>
      <c r="S3934" s="143">
        <f t="shared" si="307"/>
        <v>0</v>
      </c>
      <c r="T3934" s="144">
        <f>IF(P3934="nio",0,IF(P3934&gt;0,VLOOKUP(K3934,'3-Productie normen'!A:W,VLOOKUP(P3934,'3-Productie normen'!$B$37:$C$59,2,FALSE),FALSE)))/VLOOKUP(B3934,'2-Kosten per locatie'!$A$11:$C$31,3,FALSE)</f>
        <v>0</v>
      </c>
      <c r="U3934" s="144">
        <f t="shared" si="308"/>
        <v>0</v>
      </c>
      <c r="V3934" s="145" t="str">
        <f>VLOOKUP(K3934,'3-Productie normen'!A:AG,29,FALSE)</f>
        <v>V</v>
      </c>
      <c r="W3934" s="145"/>
      <c r="X3934" s="146"/>
      <c r="Y3934" s="147">
        <f t="shared" si="309"/>
        <v>5000</v>
      </c>
    </row>
    <row r="3935" spans="1:25" s="148" customFormat="1" ht="13.9" customHeight="1">
      <c r="A3935" s="137">
        <v>4789</v>
      </c>
      <c r="B3935" s="138" t="s">
        <v>4206</v>
      </c>
      <c r="C3935" s="138" t="s">
        <v>4568</v>
      </c>
      <c r="D3935" s="138"/>
      <c r="E3935" s="2"/>
      <c r="F3935" s="2" t="s">
        <v>746</v>
      </c>
      <c r="G3935" s="2" t="s">
        <v>5183</v>
      </c>
      <c r="H3935" s="2"/>
      <c r="I3935" s="139"/>
      <c r="J3935" s="139" t="s">
        <v>56</v>
      </c>
      <c r="K3935" s="139" t="s">
        <v>248</v>
      </c>
      <c r="L3935" s="139" t="s">
        <v>5146</v>
      </c>
      <c r="M3935" s="140" t="s">
        <v>8160</v>
      </c>
      <c r="N3935" s="141">
        <v>28</v>
      </c>
      <c r="O3935" s="142">
        <f t="shared" si="305"/>
        <v>200</v>
      </c>
      <c r="P3935" s="2">
        <v>200</v>
      </c>
      <c r="Q3935" s="2"/>
      <c r="R3935" s="143" t="e">
        <f t="shared" si="306"/>
        <v>#DIV/0!</v>
      </c>
      <c r="S3935" s="143">
        <f t="shared" si="307"/>
        <v>0</v>
      </c>
      <c r="T3935" s="144">
        <f>IF(P3935="nio",0,IF(P3935&gt;0,VLOOKUP(K3935,'3-Productie normen'!A:W,VLOOKUP(P3935,'3-Productie normen'!$B$37:$C$59,2,FALSE),FALSE)))/VLOOKUP(B3935,'2-Kosten per locatie'!$A$11:$C$31,3,FALSE)</f>
        <v>0</v>
      </c>
      <c r="U3935" s="144">
        <f t="shared" si="308"/>
        <v>0</v>
      </c>
      <c r="V3935" s="145" t="str">
        <f>VLOOKUP(K3935,'3-Productie normen'!A:AG,29,FALSE)</f>
        <v>V</v>
      </c>
      <c r="W3935" s="145"/>
      <c r="X3935" s="146"/>
      <c r="Y3935" s="147">
        <f t="shared" si="309"/>
        <v>5600</v>
      </c>
    </row>
    <row r="3936" spans="1:25" s="148" customFormat="1" ht="13.9" customHeight="1">
      <c r="A3936" s="137">
        <v>4790</v>
      </c>
      <c r="B3936" s="138" t="s">
        <v>4206</v>
      </c>
      <c r="C3936" s="138" t="s">
        <v>4568</v>
      </c>
      <c r="D3936" s="138"/>
      <c r="E3936" s="2"/>
      <c r="F3936" s="2" t="s">
        <v>746</v>
      </c>
      <c r="G3936" s="2" t="s">
        <v>5184</v>
      </c>
      <c r="H3936" s="2"/>
      <c r="I3936" s="139"/>
      <c r="J3936" s="139" t="s">
        <v>5185</v>
      </c>
      <c r="K3936" s="139" t="s">
        <v>321</v>
      </c>
      <c r="L3936" s="139" t="s">
        <v>5149</v>
      </c>
      <c r="M3936" s="140"/>
      <c r="N3936" s="141">
        <v>6.6</v>
      </c>
      <c r="O3936" s="142">
        <f t="shared" si="305"/>
        <v>200</v>
      </c>
      <c r="P3936" s="2">
        <v>200</v>
      </c>
      <c r="Q3936" s="2"/>
      <c r="R3936" s="143" t="e">
        <f t="shared" si="306"/>
        <v>#DIV/0!</v>
      </c>
      <c r="S3936" s="143">
        <f t="shared" si="307"/>
        <v>0</v>
      </c>
      <c r="T3936" s="144">
        <f>IF(P3936="nio",0,IF(P3936&gt;0,VLOOKUP(K3936,'3-Productie normen'!A:W,VLOOKUP(P3936,'3-Productie normen'!$B$37:$C$59,2,FALSE),FALSE)))/VLOOKUP(B3936,'2-Kosten per locatie'!$A$11:$C$31,3,FALSE)</f>
        <v>0</v>
      </c>
      <c r="U3936" s="144">
        <f t="shared" si="308"/>
        <v>0</v>
      </c>
      <c r="V3936" s="145" t="str">
        <f>VLOOKUP(K3936,'3-Productie normen'!A:AG,29,FALSE)</f>
        <v>S</v>
      </c>
      <c r="W3936" s="145"/>
      <c r="X3936" s="146"/>
      <c r="Y3936" s="147">
        <f t="shared" si="309"/>
        <v>1320</v>
      </c>
    </row>
    <row r="3937" spans="1:25" s="148" customFormat="1" ht="13.9" customHeight="1">
      <c r="A3937" s="137">
        <v>4791</v>
      </c>
      <c r="B3937" s="138" t="s">
        <v>4206</v>
      </c>
      <c r="C3937" s="138" t="s">
        <v>4568</v>
      </c>
      <c r="D3937" s="138"/>
      <c r="E3937" s="2"/>
      <c r="F3937" s="2" t="s">
        <v>746</v>
      </c>
      <c r="G3937" s="2" t="s">
        <v>5186</v>
      </c>
      <c r="H3937" s="2"/>
      <c r="I3937" s="139"/>
      <c r="J3937" s="139" t="s">
        <v>5187</v>
      </c>
      <c r="K3937" s="139" t="s">
        <v>478</v>
      </c>
      <c r="L3937" s="139" t="s">
        <v>3908</v>
      </c>
      <c r="M3937" s="140"/>
      <c r="N3937" s="141">
        <v>32.5</v>
      </c>
      <c r="O3937" s="142">
        <f t="shared" si="305"/>
        <v>200</v>
      </c>
      <c r="P3937" s="2">
        <v>200</v>
      </c>
      <c r="Q3937" s="2"/>
      <c r="R3937" s="143" t="e">
        <f t="shared" si="306"/>
        <v>#DIV/0!</v>
      </c>
      <c r="S3937" s="143">
        <f t="shared" si="307"/>
        <v>0</v>
      </c>
      <c r="T3937" s="144">
        <f>IF(P3937="nio",0,IF(P3937&gt;0,VLOOKUP(K3937,'3-Productie normen'!A:W,VLOOKUP(P3937,'3-Productie normen'!$B$37:$C$59,2,FALSE),FALSE)))/VLOOKUP(B3937,'2-Kosten per locatie'!$A$11:$C$31,3,FALSE)</f>
        <v>0</v>
      </c>
      <c r="U3937" s="144">
        <f t="shared" si="308"/>
        <v>0</v>
      </c>
      <c r="V3937" s="145" t="str">
        <f>VLOOKUP(K3937,'3-Productie normen'!A:AG,29,FALSE)</f>
        <v>B</v>
      </c>
      <c r="W3937" s="145"/>
      <c r="X3937" s="146"/>
      <c r="Y3937" s="147">
        <f t="shared" si="309"/>
        <v>6500</v>
      </c>
    </row>
    <row r="3938" spans="1:25" s="148" customFormat="1" ht="13.9" customHeight="1">
      <c r="A3938" s="137">
        <v>4792</v>
      </c>
      <c r="B3938" s="138" t="s">
        <v>4206</v>
      </c>
      <c r="C3938" s="138" t="s">
        <v>4568</v>
      </c>
      <c r="D3938" s="138"/>
      <c r="E3938" s="2"/>
      <c r="F3938" s="2" t="s">
        <v>746</v>
      </c>
      <c r="G3938" s="2" t="s">
        <v>5188</v>
      </c>
      <c r="H3938" s="2"/>
      <c r="I3938" s="139"/>
      <c r="J3938" s="139" t="s">
        <v>2130</v>
      </c>
      <c r="K3938" s="139" t="s">
        <v>612</v>
      </c>
      <c r="L3938" s="139" t="s">
        <v>298</v>
      </c>
      <c r="M3938" s="140" t="s">
        <v>8160</v>
      </c>
      <c r="N3938" s="141">
        <v>26.75</v>
      </c>
      <c r="O3938" s="142">
        <f t="shared" si="305"/>
        <v>200</v>
      </c>
      <c r="P3938" s="2">
        <v>200</v>
      </c>
      <c r="Q3938" s="2"/>
      <c r="R3938" s="143" t="e">
        <f t="shared" si="306"/>
        <v>#DIV/0!</v>
      </c>
      <c r="S3938" s="143">
        <f t="shared" si="307"/>
        <v>0</v>
      </c>
      <c r="T3938" s="144">
        <f>IF(P3938="nio",0,IF(P3938&gt;0,VLOOKUP(K3938,'3-Productie normen'!A:W,VLOOKUP(P3938,'3-Productie normen'!$B$37:$C$59,2,FALSE),FALSE)))/VLOOKUP(B3938,'2-Kosten per locatie'!$A$11:$C$31,3,FALSE)</f>
        <v>0</v>
      </c>
      <c r="U3938" s="144">
        <f t="shared" si="308"/>
        <v>0</v>
      </c>
      <c r="V3938" s="145" t="str">
        <f>VLOOKUP(K3938,'3-Productie normen'!A:AG,29,FALSE)</f>
        <v>L</v>
      </c>
      <c r="W3938" s="145"/>
      <c r="X3938" s="146"/>
      <c r="Y3938" s="147">
        <f t="shared" si="309"/>
        <v>5350</v>
      </c>
    </row>
    <row r="3939" spans="1:25" s="148" customFormat="1" ht="13.9" customHeight="1">
      <c r="A3939" s="137">
        <v>4793</v>
      </c>
      <c r="B3939" s="138" t="s">
        <v>4206</v>
      </c>
      <c r="C3939" s="138" t="s">
        <v>4568</v>
      </c>
      <c r="D3939" s="138"/>
      <c r="E3939" s="2"/>
      <c r="F3939" s="2" t="s">
        <v>746</v>
      </c>
      <c r="G3939" s="2" t="s">
        <v>5189</v>
      </c>
      <c r="H3939" s="2"/>
      <c r="I3939" s="139"/>
      <c r="J3939" s="139" t="s">
        <v>2130</v>
      </c>
      <c r="K3939" s="139" t="s">
        <v>612</v>
      </c>
      <c r="L3939" s="139" t="s">
        <v>3908</v>
      </c>
      <c r="M3939" s="140"/>
      <c r="N3939" s="141">
        <v>41.3</v>
      </c>
      <c r="O3939" s="142">
        <f t="shared" si="305"/>
        <v>200</v>
      </c>
      <c r="P3939" s="2">
        <v>200</v>
      </c>
      <c r="Q3939" s="2"/>
      <c r="R3939" s="143" t="e">
        <f t="shared" si="306"/>
        <v>#DIV/0!</v>
      </c>
      <c r="S3939" s="143">
        <f t="shared" si="307"/>
        <v>0</v>
      </c>
      <c r="T3939" s="144">
        <f>IF(P3939="nio",0,IF(P3939&gt;0,VLOOKUP(K3939,'3-Productie normen'!A:W,VLOOKUP(P3939,'3-Productie normen'!$B$37:$C$59,2,FALSE),FALSE)))/VLOOKUP(B3939,'2-Kosten per locatie'!$A$11:$C$31,3,FALSE)</f>
        <v>0</v>
      </c>
      <c r="U3939" s="144">
        <f t="shared" si="308"/>
        <v>0</v>
      </c>
      <c r="V3939" s="145" t="str">
        <f>VLOOKUP(K3939,'3-Productie normen'!A:AG,29,FALSE)</f>
        <v>L</v>
      </c>
      <c r="W3939" s="145"/>
      <c r="X3939" s="146"/>
      <c r="Y3939" s="147">
        <f t="shared" si="309"/>
        <v>8260</v>
      </c>
    </row>
    <row r="3940" spans="1:25" s="148" customFormat="1" ht="13.9" customHeight="1">
      <c r="A3940" s="137">
        <v>4794</v>
      </c>
      <c r="B3940" s="138" t="s">
        <v>4206</v>
      </c>
      <c r="C3940" s="138" t="s">
        <v>4568</v>
      </c>
      <c r="D3940" s="138"/>
      <c r="E3940" s="2"/>
      <c r="F3940" s="2" t="s">
        <v>746</v>
      </c>
      <c r="G3940" s="2" t="s">
        <v>5190</v>
      </c>
      <c r="H3940" s="2"/>
      <c r="I3940" s="139"/>
      <c r="J3940" s="139" t="s">
        <v>253</v>
      </c>
      <c r="K3940" s="139" t="s">
        <v>4571</v>
      </c>
      <c r="L3940" s="139" t="s">
        <v>298</v>
      </c>
      <c r="M3940" s="140" t="s">
        <v>8160</v>
      </c>
      <c r="N3940" s="141">
        <v>80</v>
      </c>
      <c r="O3940" s="142">
        <f t="shared" si="305"/>
        <v>200</v>
      </c>
      <c r="P3940" s="2">
        <v>200</v>
      </c>
      <c r="Q3940" s="2"/>
      <c r="R3940" s="143" t="e">
        <f t="shared" si="306"/>
        <v>#DIV/0!</v>
      </c>
      <c r="S3940" s="143">
        <f t="shared" si="307"/>
        <v>0</v>
      </c>
      <c r="T3940" s="144">
        <f>IF(P3940="nio",0,IF(P3940&gt;0,VLOOKUP(K3940,'3-Productie normen'!A:W,VLOOKUP(P3940,'3-Productie normen'!$B$37:$C$59,2,FALSE),FALSE)))/VLOOKUP(B3940,'2-Kosten per locatie'!$A$11:$C$31,3,FALSE)</f>
        <v>0</v>
      </c>
      <c r="U3940" s="144">
        <f t="shared" si="308"/>
        <v>0</v>
      </c>
      <c r="V3940" s="145" t="str">
        <f>VLOOKUP(K3940,'3-Productie normen'!A:AG,29,FALSE)</f>
        <v>V</v>
      </c>
      <c r="W3940" s="145"/>
      <c r="X3940" s="146"/>
      <c r="Y3940" s="147">
        <f t="shared" si="309"/>
        <v>16000</v>
      </c>
    </row>
    <row r="3941" spans="1:25" s="148" customFormat="1" ht="13.9" customHeight="1">
      <c r="A3941" s="137">
        <v>4795</v>
      </c>
      <c r="B3941" s="138" t="s">
        <v>4206</v>
      </c>
      <c r="C3941" s="138" t="s">
        <v>4568</v>
      </c>
      <c r="D3941" s="138"/>
      <c r="E3941" s="2"/>
      <c r="F3941" s="2" t="s">
        <v>746</v>
      </c>
      <c r="G3941" s="2" t="s">
        <v>5191</v>
      </c>
      <c r="H3941" s="2"/>
      <c r="I3941" s="139"/>
      <c r="J3941" s="139" t="s">
        <v>1619</v>
      </c>
      <c r="K3941" s="139" t="s">
        <v>478</v>
      </c>
      <c r="L3941" s="139" t="s">
        <v>298</v>
      </c>
      <c r="M3941" s="140" t="s">
        <v>8160</v>
      </c>
      <c r="N3941" s="141">
        <v>19</v>
      </c>
      <c r="O3941" s="142">
        <f t="shared" si="305"/>
        <v>200</v>
      </c>
      <c r="P3941" s="2">
        <v>200</v>
      </c>
      <c r="Q3941" s="2"/>
      <c r="R3941" s="143" t="e">
        <f t="shared" si="306"/>
        <v>#DIV/0!</v>
      </c>
      <c r="S3941" s="143">
        <f t="shared" si="307"/>
        <v>0</v>
      </c>
      <c r="T3941" s="144">
        <f>IF(P3941="nio",0,IF(P3941&gt;0,VLOOKUP(K3941,'3-Productie normen'!A:W,VLOOKUP(P3941,'3-Productie normen'!$B$37:$C$59,2,FALSE),FALSE)))/VLOOKUP(B3941,'2-Kosten per locatie'!$A$11:$C$31,3,FALSE)</f>
        <v>0</v>
      </c>
      <c r="U3941" s="144">
        <f t="shared" si="308"/>
        <v>0</v>
      </c>
      <c r="V3941" s="145" t="str">
        <f>VLOOKUP(K3941,'3-Productie normen'!A:AG,29,FALSE)</f>
        <v>B</v>
      </c>
      <c r="W3941" s="145"/>
      <c r="X3941" s="146"/>
      <c r="Y3941" s="147">
        <f t="shared" si="309"/>
        <v>3800</v>
      </c>
    </row>
    <row r="3942" spans="1:25" s="148" customFormat="1" ht="13.9" customHeight="1">
      <c r="A3942" s="137">
        <v>4796</v>
      </c>
      <c r="B3942" s="138" t="s">
        <v>4206</v>
      </c>
      <c r="C3942" s="138" t="s">
        <v>4568</v>
      </c>
      <c r="D3942" s="138"/>
      <c r="E3942" s="2"/>
      <c r="F3942" s="2" t="s">
        <v>746</v>
      </c>
      <c r="G3942" s="2" t="s">
        <v>5192</v>
      </c>
      <c r="H3942" s="2"/>
      <c r="I3942" s="139"/>
      <c r="J3942" s="139" t="s">
        <v>5193</v>
      </c>
      <c r="K3942" s="139" t="s">
        <v>612</v>
      </c>
      <c r="L3942" s="139" t="s">
        <v>298</v>
      </c>
      <c r="M3942" s="140" t="s">
        <v>8160</v>
      </c>
      <c r="N3942" s="141">
        <v>99.06</v>
      </c>
      <c r="O3942" s="142">
        <f t="shared" si="305"/>
        <v>200</v>
      </c>
      <c r="P3942" s="2">
        <v>200</v>
      </c>
      <c r="Q3942" s="2"/>
      <c r="R3942" s="143" t="e">
        <f t="shared" si="306"/>
        <v>#DIV/0!</v>
      </c>
      <c r="S3942" s="143">
        <f t="shared" si="307"/>
        <v>0</v>
      </c>
      <c r="T3942" s="144">
        <f>IF(P3942="nio",0,IF(P3942&gt;0,VLOOKUP(K3942,'3-Productie normen'!A:W,VLOOKUP(P3942,'3-Productie normen'!$B$37:$C$59,2,FALSE),FALSE)))/VLOOKUP(B3942,'2-Kosten per locatie'!$A$11:$C$31,3,FALSE)</f>
        <v>0</v>
      </c>
      <c r="U3942" s="144">
        <f t="shared" si="308"/>
        <v>0</v>
      </c>
      <c r="V3942" s="145" t="str">
        <f>VLOOKUP(K3942,'3-Productie normen'!A:AG,29,FALSE)</f>
        <v>L</v>
      </c>
      <c r="W3942" s="145"/>
      <c r="X3942" s="146"/>
      <c r="Y3942" s="147">
        <f t="shared" si="309"/>
        <v>19812</v>
      </c>
    </row>
    <row r="3943" spans="1:25" s="148" customFormat="1" ht="13.9" customHeight="1">
      <c r="A3943" s="137">
        <v>4797</v>
      </c>
      <c r="B3943" s="138" t="s">
        <v>4206</v>
      </c>
      <c r="C3943" s="138" t="s">
        <v>4568</v>
      </c>
      <c r="D3943" s="138"/>
      <c r="E3943" s="2"/>
      <c r="F3943" s="2" t="s">
        <v>746</v>
      </c>
      <c r="G3943" s="2" t="s">
        <v>5194</v>
      </c>
      <c r="H3943" s="2"/>
      <c r="I3943" s="139"/>
      <c r="J3943" s="139" t="s">
        <v>3114</v>
      </c>
      <c r="K3943" s="139" t="s">
        <v>50</v>
      </c>
      <c r="L3943" s="139" t="s">
        <v>298</v>
      </c>
      <c r="M3943" s="140" t="s">
        <v>8160</v>
      </c>
      <c r="N3943" s="141">
        <v>9</v>
      </c>
      <c r="O3943" s="142">
        <f t="shared" si="305"/>
        <v>200</v>
      </c>
      <c r="P3943" s="2">
        <v>200</v>
      </c>
      <c r="Q3943" s="2"/>
      <c r="R3943" s="143" t="e">
        <f t="shared" si="306"/>
        <v>#DIV/0!</v>
      </c>
      <c r="S3943" s="143">
        <f t="shared" si="307"/>
        <v>0</v>
      </c>
      <c r="T3943" s="144">
        <f>IF(P3943="nio",0,IF(P3943&gt;0,VLOOKUP(K3943,'3-Productie normen'!A:W,VLOOKUP(P3943,'3-Productie normen'!$B$37:$C$59,2,FALSE),FALSE)))/VLOOKUP(B3943,'2-Kosten per locatie'!$A$11:$C$31,3,FALSE)</f>
        <v>0</v>
      </c>
      <c r="U3943" s="144">
        <f t="shared" si="308"/>
        <v>0</v>
      </c>
      <c r="V3943" s="145" t="str">
        <f>VLOOKUP(K3943,'3-Productie normen'!A:AG,29,FALSE)</f>
        <v>V</v>
      </c>
      <c r="W3943" s="145"/>
      <c r="X3943" s="146"/>
      <c r="Y3943" s="147">
        <f t="shared" si="309"/>
        <v>1800</v>
      </c>
    </row>
    <row r="3944" spans="1:25" s="148" customFormat="1" ht="13.9" customHeight="1">
      <c r="A3944" s="137">
        <v>4798</v>
      </c>
      <c r="B3944" s="138" t="s">
        <v>4206</v>
      </c>
      <c r="C3944" s="138" t="s">
        <v>4568</v>
      </c>
      <c r="D3944" s="138"/>
      <c r="E3944" s="2"/>
      <c r="F3944" s="2" t="s">
        <v>746</v>
      </c>
      <c r="G3944" s="2" t="s">
        <v>5195</v>
      </c>
      <c r="H3944" s="2"/>
      <c r="I3944" s="139"/>
      <c r="J3944" s="139" t="s">
        <v>2116</v>
      </c>
      <c r="K3944" s="139" t="s">
        <v>4571</v>
      </c>
      <c r="L3944" s="139" t="s">
        <v>298</v>
      </c>
      <c r="M3944" s="140" t="s">
        <v>8160</v>
      </c>
      <c r="N3944" s="141">
        <v>4.5</v>
      </c>
      <c r="O3944" s="142">
        <f t="shared" si="305"/>
        <v>200</v>
      </c>
      <c r="P3944" s="2">
        <v>200</v>
      </c>
      <c r="Q3944" s="2"/>
      <c r="R3944" s="143" t="e">
        <f t="shared" si="306"/>
        <v>#DIV/0!</v>
      </c>
      <c r="S3944" s="143">
        <f t="shared" si="307"/>
        <v>0</v>
      </c>
      <c r="T3944" s="144">
        <f>IF(P3944="nio",0,IF(P3944&gt;0,VLOOKUP(K3944,'3-Productie normen'!A:W,VLOOKUP(P3944,'3-Productie normen'!$B$37:$C$59,2,FALSE),FALSE)))/VLOOKUP(B3944,'2-Kosten per locatie'!$A$11:$C$31,3,FALSE)</f>
        <v>0</v>
      </c>
      <c r="U3944" s="144">
        <f t="shared" si="308"/>
        <v>0</v>
      </c>
      <c r="V3944" s="145" t="str">
        <f>VLOOKUP(K3944,'3-Productie normen'!A:AG,29,FALSE)</f>
        <v>V</v>
      </c>
      <c r="W3944" s="145"/>
      <c r="X3944" s="146"/>
      <c r="Y3944" s="147">
        <f t="shared" si="309"/>
        <v>900</v>
      </c>
    </row>
    <row r="3945" spans="1:25" s="148" customFormat="1" ht="13.9" customHeight="1">
      <c r="A3945" s="137">
        <v>4799</v>
      </c>
      <c r="B3945" s="138" t="s">
        <v>4206</v>
      </c>
      <c r="C3945" s="138" t="s">
        <v>4568</v>
      </c>
      <c r="D3945" s="138"/>
      <c r="E3945" s="2"/>
      <c r="F3945" s="2" t="s">
        <v>746</v>
      </c>
      <c r="G3945" s="2" t="s">
        <v>5196</v>
      </c>
      <c r="H3945" s="2"/>
      <c r="I3945" s="139"/>
      <c r="J3945" s="139" t="s">
        <v>253</v>
      </c>
      <c r="K3945" s="139" t="s">
        <v>4571</v>
      </c>
      <c r="L3945" s="139" t="s">
        <v>298</v>
      </c>
      <c r="M3945" s="140" t="s">
        <v>8160</v>
      </c>
      <c r="N3945" s="141">
        <v>12.89</v>
      </c>
      <c r="O3945" s="142">
        <f t="shared" si="305"/>
        <v>200</v>
      </c>
      <c r="P3945" s="2">
        <v>200</v>
      </c>
      <c r="Q3945" s="2"/>
      <c r="R3945" s="143" t="e">
        <f t="shared" si="306"/>
        <v>#DIV/0!</v>
      </c>
      <c r="S3945" s="143">
        <f t="shared" si="307"/>
        <v>0</v>
      </c>
      <c r="T3945" s="144">
        <f>IF(P3945="nio",0,IF(P3945&gt;0,VLOOKUP(K3945,'3-Productie normen'!A:W,VLOOKUP(P3945,'3-Productie normen'!$B$37:$C$59,2,FALSE),FALSE)))/VLOOKUP(B3945,'2-Kosten per locatie'!$A$11:$C$31,3,FALSE)</f>
        <v>0</v>
      </c>
      <c r="U3945" s="144">
        <f t="shared" si="308"/>
        <v>0</v>
      </c>
      <c r="V3945" s="145" t="str">
        <f>VLOOKUP(K3945,'3-Productie normen'!A:AG,29,FALSE)</f>
        <v>V</v>
      </c>
      <c r="W3945" s="145"/>
      <c r="X3945" s="146"/>
      <c r="Y3945" s="147">
        <f t="shared" si="309"/>
        <v>2578</v>
      </c>
    </row>
    <row r="3946" spans="1:25" s="148" customFormat="1" ht="13.9" customHeight="1">
      <c r="A3946" s="137">
        <v>4800</v>
      </c>
      <c r="B3946" s="138" t="s">
        <v>4206</v>
      </c>
      <c r="C3946" s="138" t="s">
        <v>4568</v>
      </c>
      <c r="D3946" s="138"/>
      <c r="E3946" s="2"/>
      <c r="F3946" s="2" t="s">
        <v>746</v>
      </c>
      <c r="G3946" s="2" t="s">
        <v>5197</v>
      </c>
      <c r="H3946" s="2"/>
      <c r="I3946" s="139"/>
      <c r="J3946" s="139" t="s">
        <v>2130</v>
      </c>
      <c r="K3946" s="139" t="s">
        <v>612</v>
      </c>
      <c r="L3946" s="139" t="s">
        <v>298</v>
      </c>
      <c r="M3946" s="140" t="s">
        <v>8160</v>
      </c>
      <c r="N3946" s="141">
        <v>62</v>
      </c>
      <c r="O3946" s="142">
        <f t="shared" si="305"/>
        <v>200</v>
      </c>
      <c r="P3946" s="2">
        <v>200</v>
      </c>
      <c r="Q3946" s="2"/>
      <c r="R3946" s="143" t="e">
        <f t="shared" si="306"/>
        <v>#DIV/0!</v>
      </c>
      <c r="S3946" s="143">
        <f t="shared" si="307"/>
        <v>0</v>
      </c>
      <c r="T3946" s="144">
        <f>IF(P3946="nio",0,IF(P3946&gt;0,VLOOKUP(K3946,'3-Productie normen'!A:W,VLOOKUP(P3946,'3-Productie normen'!$B$37:$C$59,2,FALSE),FALSE)))/VLOOKUP(B3946,'2-Kosten per locatie'!$A$11:$C$31,3,FALSE)</f>
        <v>0</v>
      </c>
      <c r="U3946" s="144">
        <f t="shared" si="308"/>
        <v>0</v>
      </c>
      <c r="V3946" s="145" t="str">
        <f>VLOOKUP(K3946,'3-Productie normen'!A:AG,29,FALSE)</f>
        <v>L</v>
      </c>
      <c r="W3946" s="145"/>
      <c r="X3946" s="146"/>
      <c r="Y3946" s="147">
        <f t="shared" si="309"/>
        <v>12400</v>
      </c>
    </row>
    <row r="3947" spans="1:25" s="148" customFormat="1" ht="13.9" customHeight="1">
      <c r="A3947" s="137">
        <v>4801</v>
      </c>
      <c r="B3947" s="138" t="s">
        <v>4206</v>
      </c>
      <c r="C3947" s="138" t="s">
        <v>4568</v>
      </c>
      <c r="D3947" s="138"/>
      <c r="E3947" s="2"/>
      <c r="F3947" s="2" t="s">
        <v>746</v>
      </c>
      <c r="G3947" s="2" t="s">
        <v>5198</v>
      </c>
      <c r="H3947" s="2"/>
      <c r="I3947" s="139"/>
      <c r="J3947" s="139" t="s">
        <v>5199</v>
      </c>
      <c r="K3947" s="139" t="s">
        <v>321</v>
      </c>
      <c r="L3947" s="139" t="s">
        <v>5149</v>
      </c>
      <c r="M3947" s="140"/>
      <c r="N3947" s="141">
        <v>6.6</v>
      </c>
      <c r="O3947" s="142">
        <f t="shared" si="305"/>
        <v>200</v>
      </c>
      <c r="P3947" s="2">
        <v>200</v>
      </c>
      <c r="Q3947" s="2"/>
      <c r="R3947" s="143" t="e">
        <f t="shared" si="306"/>
        <v>#DIV/0!</v>
      </c>
      <c r="S3947" s="143">
        <f t="shared" si="307"/>
        <v>0</v>
      </c>
      <c r="T3947" s="144">
        <f>IF(P3947="nio",0,IF(P3947&gt;0,VLOOKUP(K3947,'3-Productie normen'!A:W,VLOOKUP(P3947,'3-Productie normen'!$B$37:$C$59,2,FALSE),FALSE)))/VLOOKUP(B3947,'2-Kosten per locatie'!$A$11:$C$31,3,FALSE)</f>
        <v>0</v>
      </c>
      <c r="U3947" s="144">
        <f t="shared" si="308"/>
        <v>0</v>
      </c>
      <c r="V3947" s="145" t="str">
        <f>VLOOKUP(K3947,'3-Productie normen'!A:AG,29,FALSE)</f>
        <v>S</v>
      </c>
      <c r="W3947" s="145"/>
      <c r="X3947" s="146"/>
      <c r="Y3947" s="147">
        <f t="shared" si="309"/>
        <v>1320</v>
      </c>
    </row>
    <row r="3948" spans="1:25" s="148" customFormat="1" ht="13.9" customHeight="1">
      <c r="A3948" s="137">
        <v>4802</v>
      </c>
      <c r="B3948" s="138" t="s">
        <v>4206</v>
      </c>
      <c r="C3948" s="138" t="s">
        <v>4568</v>
      </c>
      <c r="D3948" s="138"/>
      <c r="E3948" s="2"/>
      <c r="F3948" s="2" t="s">
        <v>913</v>
      </c>
      <c r="G3948" s="2" t="s">
        <v>5200</v>
      </c>
      <c r="H3948" s="2"/>
      <c r="I3948" s="139"/>
      <c r="J3948" s="139" t="s">
        <v>56</v>
      </c>
      <c r="K3948" s="139" t="s">
        <v>248</v>
      </c>
      <c r="L3948" s="139" t="s">
        <v>5146</v>
      </c>
      <c r="M3948" s="140" t="s">
        <v>8160</v>
      </c>
      <c r="N3948" s="141">
        <v>28</v>
      </c>
      <c r="O3948" s="142">
        <f t="shared" si="305"/>
        <v>200</v>
      </c>
      <c r="P3948" s="2">
        <v>200</v>
      </c>
      <c r="Q3948" s="2"/>
      <c r="R3948" s="143" t="e">
        <f t="shared" si="306"/>
        <v>#DIV/0!</v>
      </c>
      <c r="S3948" s="143">
        <f t="shared" si="307"/>
        <v>0</v>
      </c>
      <c r="T3948" s="144">
        <f>IF(P3948="nio",0,IF(P3948&gt;0,VLOOKUP(K3948,'3-Productie normen'!A:W,VLOOKUP(P3948,'3-Productie normen'!$B$37:$C$59,2,FALSE),FALSE)))/VLOOKUP(B3948,'2-Kosten per locatie'!$A$11:$C$31,3,FALSE)</f>
        <v>0</v>
      </c>
      <c r="U3948" s="144">
        <f t="shared" si="308"/>
        <v>0</v>
      </c>
      <c r="V3948" s="145" t="str">
        <f>VLOOKUP(K3948,'3-Productie normen'!A:AG,29,FALSE)</f>
        <v>V</v>
      </c>
      <c r="W3948" s="145"/>
      <c r="X3948" s="146"/>
      <c r="Y3948" s="147">
        <f t="shared" si="309"/>
        <v>5600</v>
      </c>
    </row>
    <row r="3949" spans="1:25" s="148" customFormat="1" ht="13.9" customHeight="1">
      <c r="A3949" s="137">
        <v>4803</v>
      </c>
      <c r="B3949" s="138" t="s">
        <v>4206</v>
      </c>
      <c r="C3949" s="138" t="s">
        <v>4568</v>
      </c>
      <c r="D3949" s="138"/>
      <c r="E3949" s="2"/>
      <c r="F3949" s="2" t="s">
        <v>913</v>
      </c>
      <c r="G3949" s="2" t="s">
        <v>5201</v>
      </c>
      <c r="H3949" s="2"/>
      <c r="I3949" s="139"/>
      <c r="J3949" s="139" t="s">
        <v>253</v>
      </c>
      <c r="K3949" s="139" t="s">
        <v>4571</v>
      </c>
      <c r="L3949" s="139" t="s">
        <v>298</v>
      </c>
      <c r="M3949" s="140" t="s">
        <v>8160</v>
      </c>
      <c r="N3949" s="141">
        <v>80</v>
      </c>
      <c r="O3949" s="142">
        <f t="shared" si="305"/>
        <v>200</v>
      </c>
      <c r="P3949" s="2">
        <v>200</v>
      </c>
      <c r="Q3949" s="2"/>
      <c r="R3949" s="143" t="e">
        <f t="shared" si="306"/>
        <v>#DIV/0!</v>
      </c>
      <c r="S3949" s="143">
        <f t="shared" si="307"/>
        <v>0</v>
      </c>
      <c r="T3949" s="144">
        <f>IF(P3949="nio",0,IF(P3949&gt;0,VLOOKUP(K3949,'3-Productie normen'!A:W,VLOOKUP(P3949,'3-Productie normen'!$B$37:$C$59,2,FALSE),FALSE)))/VLOOKUP(B3949,'2-Kosten per locatie'!$A$11:$C$31,3,FALSE)</f>
        <v>0</v>
      </c>
      <c r="U3949" s="144">
        <f t="shared" si="308"/>
        <v>0</v>
      </c>
      <c r="V3949" s="145" t="str">
        <f>VLOOKUP(K3949,'3-Productie normen'!A:AG,29,FALSE)</f>
        <v>V</v>
      </c>
      <c r="W3949" s="145"/>
      <c r="X3949" s="146"/>
      <c r="Y3949" s="147">
        <f t="shared" si="309"/>
        <v>16000</v>
      </c>
    </row>
    <row r="3950" spans="1:25" s="148" customFormat="1" ht="13.9" customHeight="1">
      <c r="A3950" s="137">
        <v>4804</v>
      </c>
      <c r="B3950" s="138" t="s">
        <v>4206</v>
      </c>
      <c r="C3950" s="138" t="s">
        <v>4568</v>
      </c>
      <c r="D3950" s="138"/>
      <c r="E3950" s="2"/>
      <c r="F3950" s="2" t="s">
        <v>913</v>
      </c>
      <c r="G3950" s="2" t="s">
        <v>5202</v>
      </c>
      <c r="H3950" s="2"/>
      <c r="I3950" s="139"/>
      <c r="J3950" s="139" t="s">
        <v>303</v>
      </c>
      <c r="K3950" s="139" t="s">
        <v>50</v>
      </c>
      <c r="L3950" s="139" t="s">
        <v>298</v>
      </c>
      <c r="M3950" s="140" t="s">
        <v>8160</v>
      </c>
      <c r="N3950" s="141">
        <v>8.98</v>
      </c>
      <c r="O3950" s="142">
        <f t="shared" si="305"/>
        <v>200</v>
      </c>
      <c r="P3950" s="2">
        <v>200</v>
      </c>
      <c r="Q3950" s="2"/>
      <c r="R3950" s="143" t="e">
        <f t="shared" si="306"/>
        <v>#DIV/0!</v>
      </c>
      <c r="S3950" s="143">
        <f t="shared" si="307"/>
        <v>0</v>
      </c>
      <c r="T3950" s="144">
        <f>IF(P3950="nio",0,IF(P3950&gt;0,VLOOKUP(K3950,'3-Productie normen'!A:W,VLOOKUP(P3950,'3-Productie normen'!$B$37:$C$59,2,FALSE),FALSE)))/VLOOKUP(B3950,'2-Kosten per locatie'!$A$11:$C$31,3,FALSE)</f>
        <v>0</v>
      </c>
      <c r="U3950" s="144">
        <f t="shared" si="308"/>
        <v>0</v>
      </c>
      <c r="V3950" s="145" t="str">
        <f>VLOOKUP(K3950,'3-Productie normen'!A:AG,29,FALSE)</f>
        <v>V</v>
      </c>
      <c r="W3950" s="145"/>
      <c r="X3950" s="146"/>
      <c r="Y3950" s="147">
        <f t="shared" si="309"/>
        <v>1796</v>
      </c>
    </row>
    <row r="3951" spans="1:25" s="148" customFormat="1" ht="13.9" customHeight="1">
      <c r="A3951" s="137">
        <v>4805</v>
      </c>
      <c r="B3951" s="138" t="s">
        <v>4206</v>
      </c>
      <c r="C3951" s="138" t="s">
        <v>4568</v>
      </c>
      <c r="D3951" s="138"/>
      <c r="E3951" s="2"/>
      <c r="F3951" s="2" t="s">
        <v>913</v>
      </c>
      <c r="G3951" s="2" t="s">
        <v>5203</v>
      </c>
      <c r="H3951" s="2"/>
      <c r="I3951" s="139"/>
      <c r="J3951" s="139" t="s">
        <v>320</v>
      </c>
      <c r="K3951" s="139" t="s">
        <v>321</v>
      </c>
      <c r="L3951" s="139" t="s">
        <v>5149</v>
      </c>
      <c r="M3951" s="140"/>
      <c r="N3951" s="141">
        <v>4.8</v>
      </c>
      <c r="O3951" s="142">
        <f t="shared" si="305"/>
        <v>200</v>
      </c>
      <c r="P3951" s="2">
        <v>200</v>
      </c>
      <c r="Q3951" s="2"/>
      <c r="R3951" s="143" t="e">
        <f t="shared" si="306"/>
        <v>#DIV/0!</v>
      </c>
      <c r="S3951" s="143">
        <f t="shared" si="307"/>
        <v>0</v>
      </c>
      <c r="T3951" s="144">
        <f>IF(P3951="nio",0,IF(P3951&gt;0,VLOOKUP(K3951,'3-Productie normen'!A:W,VLOOKUP(P3951,'3-Productie normen'!$B$37:$C$59,2,FALSE),FALSE)))/VLOOKUP(B3951,'2-Kosten per locatie'!$A$11:$C$31,3,FALSE)</f>
        <v>0</v>
      </c>
      <c r="U3951" s="144">
        <f t="shared" si="308"/>
        <v>0</v>
      </c>
      <c r="V3951" s="145" t="str">
        <f>VLOOKUP(K3951,'3-Productie normen'!A:AG,29,FALSE)</f>
        <v>S</v>
      </c>
      <c r="W3951" s="145"/>
      <c r="X3951" s="146"/>
      <c r="Y3951" s="147">
        <f t="shared" si="309"/>
        <v>960</v>
      </c>
    </row>
    <row r="3952" spans="1:25" s="148" customFormat="1" ht="13.9" customHeight="1">
      <c r="A3952" s="137">
        <v>4806</v>
      </c>
      <c r="B3952" s="138" t="s">
        <v>4206</v>
      </c>
      <c r="C3952" s="138" t="s">
        <v>4568</v>
      </c>
      <c r="D3952" s="138"/>
      <c r="E3952" s="2"/>
      <c r="F3952" s="2" t="s">
        <v>913</v>
      </c>
      <c r="G3952" s="2" t="s">
        <v>5204</v>
      </c>
      <c r="H3952" s="2"/>
      <c r="I3952" s="139"/>
      <c r="J3952" s="139" t="s">
        <v>4106</v>
      </c>
      <c r="K3952" s="139" t="s">
        <v>321</v>
      </c>
      <c r="L3952" s="139" t="s">
        <v>5149</v>
      </c>
      <c r="M3952" s="140"/>
      <c r="N3952" s="141">
        <v>7.5</v>
      </c>
      <c r="O3952" s="142">
        <f t="shared" si="305"/>
        <v>200</v>
      </c>
      <c r="P3952" s="2">
        <v>200</v>
      </c>
      <c r="Q3952" s="2"/>
      <c r="R3952" s="143" t="e">
        <f t="shared" si="306"/>
        <v>#DIV/0!</v>
      </c>
      <c r="S3952" s="143">
        <f t="shared" si="307"/>
        <v>0</v>
      </c>
      <c r="T3952" s="144">
        <f>IF(P3952="nio",0,IF(P3952&gt;0,VLOOKUP(K3952,'3-Productie normen'!A:W,VLOOKUP(P3952,'3-Productie normen'!$B$37:$C$59,2,FALSE),FALSE)))/VLOOKUP(B3952,'2-Kosten per locatie'!$A$11:$C$31,3,FALSE)</f>
        <v>0</v>
      </c>
      <c r="U3952" s="144">
        <f t="shared" si="308"/>
        <v>0</v>
      </c>
      <c r="V3952" s="145" t="str">
        <f>VLOOKUP(K3952,'3-Productie normen'!A:AG,29,FALSE)</f>
        <v>S</v>
      </c>
      <c r="W3952" s="145"/>
      <c r="X3952" s="146"/>
      <c r="Y3952" s="147">
        <f t="shared" si="309"/>
        <v>1500</v>
      </c>
    </row>
    <row r="3953" spans="1:25" s="148" customFormat="1" ht="13.9" customHeight="1">
      <c r="A3953" s="137">
        <v>4807</v>
      </c>
      <c r="B3953" s="138" t="s">
        <v>4206</v>
      </c>
      <c r="C3953" s="138" t="s">
        <v>4568</v>
      </c>
      <c r="D3953" s="138"/>
      <c r="E3953" s="2"/>
      <c r="F3953" s="2" t="s">
        <v>913</v>
      </c>
      <c r="G3953" s="2" t="s">
        <v>5205</v>
      </c>
      <c r="H3953" s="2"/>
      <c r="I3953" s="139"/>
      <c r="J3953" s="139" t="s">
        <v>2019</v>
      </c>
      <c r="K3953" s="139" t="s">
        <v>417</v>
      </c>
      <c r="L3953" s="139" t="s">
        <v>1275</v>
      </c>
      <c r="M3953" s="140"/>
      <c r="N3953" s="141">
        <v>19.02</v>
      </c>
      <c r="O3953" s="142">
        <f t="shared" si="305"/>
        <v>200</v>
      </c>
      <c r="P3953" s="2">
        <v>200</v>
      </c>
      <c r="Q3953" s="2"/>
      <c r="R3953" s="143" t="e">
        <f t="shared" si="306"/>
        <v>#DIV/0!</v>
      </c>
      <c r="S3953" s="143">
        <f t="shared" si="307"/>
        <v>0</v>
      </c>
      <c r="T3953" s="144">
        <f>IF(P3953="nio",0,IF(P3953&gt;0,VLOOKUP(K3953,'3-Productie normen'!A:W,VLOOKUP(P3953,'3-Productie normen'!$B$37:$C$59,2,FALSE),FALSE)))/VLOOKUP(B3953,'2-Kosten per locatie'!$A$11:$C$31,3,FALSE)</f>
        <v>0</v>
      </c>
      <c r="U3953" s="144">
        <f t="shared" si="308"/>
        <v>0</v>
      </c>
      <c r="V3953" s="145" t="str">
        <f>VLOOKUP(K3953,'3-Productie normen'!A:AG,29,FALSE)</f>
        <v>B</v>
      </c>
      <c r="W3953" s="145"/>
      <c r="X3953" s="146"/>
      <c r="Y3953" s="147">
        <f t="shared" si="309"/>
        <v>3804</v>
      </c>
    </row>
    <row r="3954" spans="1:25" s="148" customFormat="1" ht="13.9" customHeight="1">
      <c r="A3954" s="137">
        <v>4808</v>
      </c>
      <c r="B3954" s="138" t="s">
        <v>4206</v>
      </c>
      <c r="C3954" s="138" t="s">
        <v>4568</v>
      </c>
      <c r="D3954" s="138"/>
      <c r="E3954" s="2"/>
      <c r="F3954" s="2" t="s">
        <v>913</v>
      </c>
      <c r="G3954" s="2" t="s">
        <v>5206</v>
      </c>
      <c r="H3954" s="2"/>
      <c r="I3954" s="139"/>
      <c r="J3954" s="139" t="s">
        <v>4161</v>
      </c>
      <c r="K3954" s="139" t="s">
        <v>612</v>
      </c>
      <c r="L3954" s="139" t="s">
        <v>298</v>
      </c>
      <c r="M3954" s="140" t="s">
        <v>8160</v>
      </c>
      <c r="N3954" s="141">
        <v>65</v>
      </c>
      <c r="O3954" s="142">
        <f t="shared" si="305"/>
        <v>200</v>
      </c>
      <c r="P3954" s="2">
        <v>200</v>
      </c>
      <c r="Q3954" s="2"/>
      <c r="R3954" s="143" t="e">
        <f t="shared" si="306"/>
        <v>#DIV/0!</v>
      </c>
      <c r="S3954" s="143">
        <f t="shared" si="307"/>
        <v>0</v>
      </c>
      <c r="T3954" s="144">
        <f>IF(P3954="nio",0,IF(P3954&gt;0,VLOOKUP(K3954,'3-Productie normen'!A:W,VLOOKUP(P3954,'3-Productie normen'!$B$37:$C$59,2,FALSE),FALSE)))/VLOOKUP(B3954,'2-Kosten per locatie'!$A$11:$C$31,3,FALSE)</f>
        <v>0</v>
      </c>
      <c r="U3954" s="144">
        <f t="shared" si="308"/>
        <v>0</v>
      </c>
      <c r="V3954" s="145" t="str">
        <f>VLOOKUP(K3954,'3-Productie normen'!A:AG,29,FALSE)</f>
        <v>L</v>
      </c>
      <c r="W3954" s="145"/>
      <c r="X3954" s="146"/>
      <c r="Y3954" s="147">
        <f t="shared" si="309"/>
        <v>13000</v>
      </c>
    </row>
    <row r="3955" spans="1:25" s="148" customFormat="1" ht="13.9" customHeight="1">
      <c r="A3955" s="137">
        <v>4809</v>
      </c>
      <c r="B3955" s="138" t="s">
        <v>4206</v>
      </c>
      <c r="C3955" s="138" t="s">
        <v>4568</v>
      </c>
      <c r="D3955" s="138"/>
      <c r="E3955" s="2"/>
      <c r="F3955" s="2" t="s">
        <v>913</v>
      </c>
      <c r="G3955" s="2" t="s">
        <v>5207</v>
      </c>
      <c r="H3955" s="2"/>
      <c r="I3955" s="139"/>
      <c r="J3955" s="139" t="s">
        <v>2464</v>
      </c>
      <c r="K3955" s="139" t="s">
        <v>478</v>
      </c>
      <c r="L3955" s="139" t="s">
        <v>1275</v>
      </c>
      <c r="M3955" s="140"/>
      <c r="N3955" s="141">
        <v>27</v>
      </c>
      <c r="O3955" s="142">
        <f t="shared" si="305"/>
        <v>200</v>
      </c>
      <c r="P3955" s="2">
        <v>200</v>
      </c>
      <c r="Q3955" s="2"/>
      <c r="R3955" s="143" t="e">
        <f t="shared" si="306"/>
        <v>#DIV/0!</v>
      </c>
      <c r="S3955" s="143">
        <f t="shared" si="307"/>
        <v>0</v>
      </c>
      <c r="T3955" s="144">
        <f>IF(P3955="nio",0,IF(P3955&gt;0,VLOOKUP(K3955,'3-Productie normen'!A:W,VLOOKUP(P3955,'3-Productie normen'!$B$37:$C$59,2,FALSE),FALSE)))/VLOOKUP(B3955,'2-Kosten per locatie'!$A$11:$C$31,3,FALSE)</f>
        <v>0</v>
      </c>
      <c r="U3955" s="144">
        <f t="shared" si="308"/>
        <v>0</v>
      </c>
      <c r="V3955" s="145" t="str">
        <f>VLOOKUP(K3955,'3-Productie normen'!A:AG,29,FALSE)</f>
        <v>B</v>
      </c>
      <c r="W3955" s="145"/>
      <c r="X3955" s="146"/>
      <c r="Y3955" s="147">
        <f t="shared" si="309"/>
        <v>5400</v>
      </c>
    </row>
    <row r="3956" spans="1:25" s="148" customFormat="1" ht="13.9" customHeight="1">
      <c r="A3956" s="137">
        <v>4810</v>
      </c>
      <c r="B3956" s="138" t="s">
        <v>4206</v>
      </c>
      <c r="C3956" s="138" t="s">
        <v>4568</v>
      </c>
      <c r="D3956" s="138"/>
      <c r="E3956" s="2"/>
      <c r="F3956" s="2" t="s">
        <v>913</v>
      </c>
      <c r="G3956" s="2" t="s">
        <v>5208</v>
      </c>
      <c r="H3956" s="2"/>
      <c r="I3956" s="139"/>
      <c r="J3956" s="139" t="s">
        <v>4161</v>
      </c>
      <c r="K3956" s="139" t="s">
        <v>612</v>
      </c>
      <c r="L3956" s="139" t="s">
        <v>298</v>
      </c>
      <c r="M3956" s="140" t="s">
        <v>8160</v>
      </c>
      <c r="N3956" s="141">
        <v>40</v>
      </c>
      <c r="O3956" s="142">
        <f t="shared" ref="O3956:O4019" si="310">SUM(P3956:Q3956)</f>
        <v>200</v>
      </c>
      <c r="P3956" s="2">
        <v>200</v>
      </c>
      <c r="Q3956" s="2"/>
      <c r="R3956" s="143" t="e">
        <f t="shared" ref="R3956:R4019" si="311">IF(P3956="nio",0,IF(P3956&gt;0,P3956*N3956/T3956,0))</f>
        <v>#DIV/0!</v>
      </c>
      <c r="S3956" s="143">
        <f t="shared" ref="S3956:S4019" si="312">IF(Q3956&gt;0,Q3956*N3956/U3956,0)</f>
        <v>0</v>
      </c>
      <c r="T3956" s="144">
        <f>IF(P3956="nio",0,IF(P3956&gt;0,VLOOKUP(K3956,'3-Productie normen'!A:W,VLOOKUP(P3956,'3-Productie normen'!$B$37:$C$59,2,FALSE),FALSE)))/VLOOKUP(B3956,'2-Kosten per locatie'!$A$11:$C$31,3,FALSE)</f>
        <v>0</v>
      </c>
      <c r="U3956" s="144">
        <f t="shared" ref="U3956:U4019" si="313">IF(Q3956&gt;0,T3956*$U$8,0)</f>
        <v>0</v>
      </c>
      <c r="V3956" s="145" t="str">
        <f>VLOOKUP(K3956,'3-Productie normen'!A:AG,29,FALSE)</f>
        <v>L</v>
      </c>
      <c r="W3956" s="145"/>
      <c r="X3956" s="146"/>
      <c r="Y3956" s="147">
        <f t="shared" ref="Y3956:Y4019" si="314">O3956*N3956</f>
        <v>8000</v>
      </c>
    </row>
    <row r="3957" spans="1:25" s="148" customFormat="1" ht="13.9" customHeight="1">
      <c r="A3957" s="137">
        <v>4811</v>
      </c>
      <c r="B3957" s="138" t="s">
        <v>4206</v>
      </c>
      <c r="C3957" s="138" t="s">
        <v>4568</v>
      </c>
      <c r="D3957" s="138"/>
      <c r="E3957" s="2"/>
      <c r="F3957" s="2" t="s">
        <v>913</v>
      </c>
      <c r="G3957" s="2" t="s">
        <v>5209</v>
      </c>
      <c r="H3957" s="2"/>
      <c r="I3957" s="139"/>
      <c r="J3957" s="139" t="s">
        <v>3138</v>
      </c>
      <c r="K3957" s="139" t="s">
        <v>478</v>
      </c>
      <c r="L3957" s="139" t="s">
        <v>1275</v>
      </c>
      <c r="M3957" s="140"/>
      <c r="N3957" s="141">
        <v>65</v>
      </c>
      <c r="O3957" s="142">
        <f t="shared" si="310"/>
        <v>200</v>
      </c>
      <c r="P3957" s="2">
        <v>200</v>
      </c>
      <c r="Q3957" s="2"/>
      <c r="R3957" s="143" t="e">
        <f t="shared" si="311"/>
        <v>#DIV/0!</v>
      </c>
      <c r="S3957" s="143">
        <f t="shared" si="312"/>
        <v>0</v>
      </c>
      <c r="T3957" s="144">
        <f>IF(P3957="nio",0,IF(P3957&gt;0,VLOOKUP(K3957,'3-Productie normen'!A:W,VLOOKUP(P3957,'3-Productie normen'!$B$37:$C$59,2,FALSE),FALSE)))/VLOOKUP(B3957,'2-Kosten per locatie'!$A$11:$C$31,3,FALSE)</f>
        <v>0</v>
      </c>
      <c r="U3957" s="144">
        <f t="shared" si="313"/>
        <v>0</v>
      </c>
      <c r="V3957" s="145" t="str">
        <f>VLOOKUP(K3957,'3-Productie normen'!A:AG,29,FALSE)</f>
        <v>B</v>
      </c>
      <c r="W3957" s="145"/>
      <c r="X3957" s="146"/>
      <c r="Y3957" s="147">
        <f t="shared" si="314"/>
        <v>13000</v>
      </c>
    </row>
    <row r="3958" spans="1:25" s="148" customFormat="1" ht="13.9" customHeight="1">
      <c r="A3958" s="137">
        <v>4812</v>
      </c>
      <c r="B3958" s="138" t="s">
        <v>4206</v>
      </c>
      <c r="C3958" s="138" t="s">
        <v>4568</v>
      </c>
      <c r="D3958" s="138"/>
      <c r="E3958" s="2"/>
      <c r="F3958" s="2" t="s">
        <v>913</v>
      </c>
      <c r="G3958" s="2" t="s">
        <v>5210</v>
      </c>
      <c r="H3958" s="2"/>
      <c r="I3958" s="139"/>
      <c r="J3958" s="139" t="s">
        <v>2019</v>
      </c>
      <c r="K3958" s="139" t="s">
        <v>417</v>
      </c>
      <c r="L3958" s="139" t="s">
        <v>1275</v>
      </c>
      <c r="M3958" s="140"/>
      <c r="N3958" s="141">
        <v>29</v>
      </c>
      <c r="O3958" s="142">
        <f t="shared" si="310"/>
        <v>200</v>
      </c>
      <c r="P3958" s="2">
        <v>200</v>
      </c>
      <c r="Q3958" s="2"/>
      <c r="R3958" s="143" t="e">
        <f t="shared" si="311"/>
        <v>#DIV/0!</v>
      </c>
      <c r="S3958" s="143">
        <f t="shared" si="312"/>
        <v>0</v>
      </c>
      <c r="T3958" s="144">
        <f>IF(P3958="nio",0,IF(P3958&gt;0,VLOOKUP(K3958,'3-Productie normen'!A:W,VLOOKUP(P3958,'3-Productie normen'!$B$37:$C$59,2,FALSE),FALSE)))/VLOOKUP(B3958,'2-Kosten per locatie'!$A$11:$C$31,3,FALSE)</f>
        <v>0</v>
      </c>
      <c r="U3958" s="144">
        <f t="shared" si="313"/>
        <v>0</v>
      </c>
      <c r="V3958" s="145" t="str">
        <f>VLOOKUP(K3958,'3-Productie normen'!A:AG,29,FALSE)</f>
        <v>B</v>
      </c>
      <c r="W3958" s="145"/>
      <c r="X3958" s="146"/>
      <c r="Y3958" s="147">
        <f t="shared" si="314"/>
        <v>5800</v>
      </c>
    </row>
    <row r="3959" spans="1:25" s="148" customFormat="1" ht="13.9" customHeight="1">
      <c r="A3959" s="137">
        <v>4813</v>
      </c>
      <c r="B3959" s="138" t="s">
        <v>4206</v>
      </c>
      <c r="C3959" s="138" t="s">
        <v>4568</v>
      </c>
      <c r="D3959" s="138"/>
      <c r="E3959" s="2"/>
      <c r="F3959" s="2" t="s">
        <v>913</v>
      </c>
      <c r="G3959" s="2" t="s">
        <v>5211</v>
      </c>
      <c r="H3959" s="2"/>
      <c r="I3959" s="139"/>
      <c r="J3959" s="139" t="s">
        <v>4161</v>
      </c>
      <c r="K3959" s="139" t="s">
        <v>612</v>
      </c>
      <c r="L3959" s="139" t="s">
        <v>298</v>
      </c>
      <c r="M3959" s="140" t="s">
        <v>8160</v>
      </c>
      <c r="N3959" s="141">
        <v>68</v>
      </c>
      <c r="O3959" s="142">
        <f t="shared" si="310"/>
        <v>200</v>
      </c>
      <c r="P3959" s="2">
        <v>200</v>
      </c>
      <c r="Q3959" s="2"/>
      <c r="R3959" s="143" t="e">
        <f t="shared" si="311"/>
        <v>#DIV/0!</v>
      </c>
      <c r="S3959" s="143">
        <f t="shared" si="312"/>
        <v>0</v>
      </c>
      <c r="T3959" s="144">
        <f>IF(P3959="nio",0,IF(P3959&gt;0,VLOOKUP(K3959,'3-Productie normen'!A:W,VLOOKUP(P3959,'3-Productie normen'!$B$37:$C$59,2,FALSE),FALSE)))/VLOOKUP(B3959,'2-Kosten per locatie'!$A$11:$C$31,3,FALSE)</f>
        <v>0</v>
      </c>
      <c r="U3959" s="144">
        <f t="shared" si="313"/>
        <v>0</v>
      </c>
      <c r="V3959" s="145" t="str">
        <f>VLOOKUP(K3959,'3-Productie normen'!A:AG,29,FALSE)</f>
        <v>L</v>
      </c>
      <c r="W3959" s="145"/>
      <c r="X3959" s="146"/>
      <c r="Y3959" s="147">
        <f t="shared" si="314"/>
        <v>13600</v>
      </c>
    </row>
    <row r="3960" spans="1:25" s="148" customFormat="1" ht="13.9" customHeight="1">
      <c r="A3960" s="137">
        <v>4814</v>
      </c>
      <c r="B3960" s="138" t="s">
        <v>4207</v>
      </c>
      <c r="C3960" s="138" t="s">
        <v>4569</v>
      </c>
      <c r="D3960" s="138"/>
      <c r="E3960" s="2"/>
      <c r="F3960" s="2" t="s">
        <v>284</v>
      </c>
      <c r="G3960" s="2" t="s">
        <v>5212</v>
      </c>
      <c r="H3960" s="2"/>
      <c r="I3960" s="139"/>
      <c r="J3960" s="139" t="s">
        <v>5213</v>
      </c>
      <c r="K3960" s="139" t="s">
        <v>290</v>
      </c>
      <c r="L3960" s="139" t="s">
        <v>5214</v>
      </c>
      <c r="M3960" s="140"/>
      <c r="N3960" s="141">
        <v>29</v>
      </c>
      <c r="O3960" s="142">
        <f t="shared" si="310"/>
        <v>205</v>
      </c>
      <c r="P3960" s="2">
        <v>205</v>
      </c>
      <c r="Q3960" s="2"/>
      <c r="R3960" s="143" t="e">
        <f t="shared" si="311"/>
        <v>#DIV/0!</v>
      </c>
      <c r="S3960" s="143">
        <f t="shared" si="312"/>
        <v>0</v>
      </c>
      <c r="T3960" s="144">
        <f>IF(P3960="nio",0,IF(P3960&gt;0,VLOOKUP(K3960,'3-Productie normen'!A:W,VLOOKUP(P3960,'3-Productie normen'!$B$37:$C$59,2,FALSE),FALSE)))/VLOOKUP(B3960,'2-Kosten per locatie'!$A$11:$C$31,3,FALSE)</f>
        <v>0</v>
      </c>
      <c r="U3960" s="144">
        <f t="shared" si="313"/>
        <v>0</v>
      </c>
      <c r="V3960" s="145" t="str">
        <f>VLOOKUP(K3960,'3-Productie normen'!A:AG,29,FALSE)</f>
        <v>V</v>
      </c>
      <c r="W3960" s="145"/>
      <c r="X3960" s="146"/>
      <c r="Y3960" s="147">
        <f t="shared" si="314"/>
        <v>5945</v>
      </c>
    </row>
    <row r="3961" spans="1:25" s="148" customFormat="1" ht="13.9" customHeight="1">
      <c r="A3961" s="137">
        <v>4815</v>
      </c>
      <c r="B3961" s="138" t="s">
        <v>4207</v>
      </c>
      <c r="C3961" s="138" t="s">
        <v>4569</v>
      </c>
      <c r="D3961" s="138"/>
      <c r="E3961" s="2"/>
      <c r="F3961" s="2" t="s">
        <v>284</v>
      </c>
      <c r="G3961" s="2" t="s">
        <v>5215</v>
      </c>
      <c r="H3961" s="2"/>
      <c r="I3961" s="139"/>
      <c r="J3961" s="139" t="s">
        <v>5216</v>
      </c>
      <c r="K3961" s="139" t="s">
        <v>4571</v>
      </c>
      <c r="L3961" s="139" t="s">
        <v>249</v>
      </c>
      <c r="M3961" s="140"/>
      <c r="N3961" s="141">
        <v>155</v>
      </c>
      <c r="O3961" s="142">
        <f t="shared" si="310"/>
        <v>205</v>
      </c>
      <c r="P3961" s="2">
        <v>205</v>
      </c>
      <c r="Q3961" s="2"/>
      <c r="R3961" s="143" t="e">
        <f t="shared" si="311"/>
        <v>#DIV/0!</v>
      </c>
      <c r="S3961" s="143">
        <f t="shared" si="312"/>
        <v>0</v>
      </c>
      <c r="T3961" s="144">
        <f>IF(P3961="nio",0,IF(P3961&gt;0,VLOOKUP(K3961,'3-Productie normen'!A:W,VLOOKUP(P3961,'3-Productie normen'!$B$37:$C$59,2,FALSE),FALSE)))/VLOOKUP(B3961,'2-Kosten per locatie'!$A$11:$C$31,3,FALSE)</f>
        <v>0</v>
      </c>
      <c r="U3961" s="144">
        <f t="shared" si="313"/>
        <v>0</v>
      </c>
      <c r="V3961" s="145" t="str">
        <f>VLOOKUP(K3961,'3-Productie normen'!A:AG,29,FALSE)</f>
        <v>V</v>
      </c>
      <c r="W3961" s="145"/>
      <c r="X3961" s="146"/>
      <c r="Y3961" s="147">
        <f t="shared" si="314"/>
        <v>31775</v>
      </c>
    </row>
    <row r="3962" spans="1:25" s="148" customFormat="1" ht="13.9" customHeight="1">
      <c r="A3962" s="137">
        <v>4816</v>
      </c>
      <c r="B3962" s="138" t="s">
        <v>4207</v>
      </c>
      <c r="C3962" s="138" t="s">
        <v>4569</v>
      </c>
      <c r="D3962" s="138"/>
      <c r="E3962" s="2"/>
      <c r="F3962" s="2" t="s">
        <v>284</v>
      </c>
      <c r="G3962" s="2" t="s">
        <v>5217</v>
      </c>
      <c r="H3962" s="2"/>
      <c r="I3962" s="139"/>
      <c r="J3962" s="139" t="s">
        <v>5218</v>
      </c>
      <c r="K3962" s="139" t="s">
        <v>478</v>
      </c>
      <c r="L3962" s="139" t="s">
        <v>5219</v>
      </c>
      <c r="M3962" s="140" t="s">
        <v>8160</v>
      </c>
      <c r="N3962" s="141">
        <v>15</v>
      </c>
      <c r="O3962" s="142">
        <f t="shared" si="310"/>
        <v>205</v>
      </c>
      <c r="P3962" s="2">
        <v>205</v>
      </c>
      <c r="Q3962" s="2"/>
      <c r="R3962" s="143" t="e">
        <f t="shared" si="311"/>
        <v>#DIV/0!</v>
      </c>
      <c r="S3962" s="143">
        <f t="shared" si="312"/>
        <v>0</v>
      </c>
      <c r="T3962" s="144">
        <f>IF(P3962="nio",0,IF(P3962&gt;0,VLOOKUP(K3962,'3-Productie normen'!A:W,VLOOKUP(P3962,'3-Productie normen'!$B$37:$C$59,2,FALSE),FALSE)))/VLOOKUP(B3962,'2-Kosten per locatie'!$A$11:$C$31,3,FALSE)</f>
        <v>0</v>
      </c>
      <c r="U3962" s="144">
        <f t="shared" si="313"/>
        <v>0</v>
      </c>
      <c r="V3962" s="145" t="str">
        <f>VLOOKUP(K3962,'3-Productie normen'!A:AG,29,FALSE)</f>
        <v>B</v>
      </c>
      <c r="W3962" s="145"/>
      <c r="X3962" s="146"/>
      <c r="Y3962" s="147">
        <f t="shared" si="314"/>
        <v>3075</v>
      </c>
    </row>
    <row r="3963" spans="1:25" s="148" customFormat="1" ht="13.9" customHeight="1">
      <c r="A3963" s="137">
        <v>4817</v>
      </c>
      <c r="B3963" s="138" t="s">
        <v>4207</v>
      </c>
      <c r="C3963" s="138" t="s">
        <v>4569</v>
      </c>
      <c r="D3963" s="138"/>
      <c r="E3963" s="2"/>
      <c r="F3963" s="2" t="s">
        <v>284</v>
      </c>
      <c r="G3963" s="2" t="s">
        <v>5220</v>
      </c>
      <c r="H3963" s="2"/>
      <c r="I3963" s="139"/>
      <c r="J3963" s="139" t="s">
        <v>5221</v>
      </c>
      <c r="K3963" s="139" t="s">
        <v>248</v>
      </c>
      <c r="L3963" s="139" t="s">
        <v>249</v>
      </c>
      <c r="M3963" s="140"/>
      <c r="N3963" s="141">
        <v>9</v>
      </c>
      <c r="O3963" s="142">
        <f t="shared" si="310"/>
        <v>205</v>
      </c>
      <c r="P3963" s="2">
        <v>205</v>
      </c>
      <c r="Q3963" s="2"/>
      <c r="R3963" s="143" t="e">
        <f t="shared" si="311"/>
        <v>#DIV/0!</v>
      </c>
      <c r="S3963" s="143">
        <f t="shared" si="312"/>
        <v>0</v>
      </c>
      <c r="T3963" s="144">
        <f>IF(P3963="nio",0,IF(P3963&gt;0,VLOOKUP(K3963,'3-Productie normen'!A:W,VLOOKUP(P3963,'3-Productie normen'!$B$37:$C$59,2,FALSE),FALSE)))/VLOOKUP(B3963,'2-Kosten per locatie'!$A$11:$C$31,3,FALSE)</f>
        <v>0</v>
      </c>
      <c r="U3963" s="144">
        <f t="shared" si="313"/>
        <v>0</v>
      </c>
      <c r="V3963" s="145" t="str">
        <f>VLOOKUP(K3963,'3-Productie normen'!A:AG,29,FALSE)</f>
        <v>V</v>
      </c>
      <c r="W3963" s="145"/>
      <c r="X3963" s="146"/>
      <c r="Y3963" s="147">
        <f t="shared" si="314"/>
        <v>1845</v>
      </c>
    </row>
    <row r="3964" spans="1:25" s="148" customFormat="1" ht="13.9" customHeight="1">
      <c r="A3964" s="137">
        <v>4818</v>
      </c>
      <c r="B3964" s="138" t="s">
        <v>4207</v>
      </c>
      <c r="C3964" s="138" t="s">
        <v>4569</v>
      </c>
      <c r="D3964" s="138"/>
      <c r="E3964" s="2"/>
      <c r="F3964" s="2" t="s">
        <v>284</v>
      </c>
      <c r="G3964" s="2" t="s">
        <v>5222</v>
      </c>
      <c r="H3964" s="2"/>
      <c r="I3964" s="139"/>
      <c r="J3964" s="139" t="s">
        <v>5221</v>
      </c>
      <c r="K3964" s="139" t="s">
        <v>248</v>
      </c>
      <c r="L3964" s="139" t="s">
        <v>249</v>
      </c>
      <c r="M3964" s="140"/>
      <c r="N3964" s="141">
        <v>4</v>
      </c>
      <c r="O3964" s="142">
        <f t="shared" si="310"/>
        <v>205</v>
      </c>
      <c r="P3964" s="2">
        <v>205</v>
      </c>
      <c r="Q3964" s="2"/>
      <c r="R3964" s="143" t="e">
        <f t="shared" si="311"/>
        <v>#DIV/0!</v>
      </c>
      <c r="S3964" s="143">
        <f t="shared" si="312"/>
        <v>0</v>
      </c>
      <c r="T3964" s="144">
        <f>IF(P3964="nio",0,IF(P3964&gt;0,VLOOKUP(K3964,'3-Productie normen'!A:W,VLOOKUP(P3964,'3-Productie normen'!$B$37:$C$59,2,FALSE),FALSE)))/VLOOKUP(B3964,'2-Kosten per locatie'!$A$11:$C$31,3,FALSE)</f>
        <v>0</v>
      </c>
      <c r="U3964" s="144">
        <f t="shared" si="313"/>
        <v>0</v>
      </c>
      <c r="V3964" s="145" t="str">
        <f>VLOOKUP(K3964,'3-Productie normen'!A:AG,29,FALSE)</f>
        <v>V</v>
      </c>
      <c r="W3964" s="145"/>
      <c r="X3964" s="146"/>
      <c r="Y3964" s="147">
        <f t="shared" si="314"/>
        <v>820</v>
      </c>
    </row>
    <row r="3965" spans="1:25" s="148" customFormat="1" ht="13.9" customHeight="1">
      <c r="A3965" s="137">
        <v>4819</v>
      </c>
      <c r="B3965" s="138" t="s">
        <v>4207</v>
      </c>
      <c r="C3965" s="138" t="s">
        <v>4569</v>
      </c>
      <c r="D3965" s="138"/>
      <c r="E3965" s="2"/>
      <c r="F3965" s="2" t="s">
        <v>284</v>
      </c>
      <c r="G3965" s="2" t="s">
        <v>5223</v>
      </c>
      <c r="H3965" s="2"/>
      <c r="I3965" s="139"/>
      <c r="J3965" s="139" t="s">
        <v>1619</v>
      </c>
      <c r="K3965" s="139" t="s">
        <v>478</v>
      </c>
      <c r="L3965" s="139" t="s">
        <v>5219</v>
      </c>
      <c r="M3965" s="140" t="s">
        <v>8160</v>
      </c>
      <c r="N3965" s="141">
        <v>26</v>
      </c>
      <c r="O3965" s="142">
        <f t="shared" si="310"/>
        <v>205</v>
      </c>
      <c r="P3965" s="2">
        <v>205</v>
      </c>
      <c r="Q3965" s="2"/>
      <c r="R3965" s="143" t="e">
        <f t="shared" si="311"/>
        <v>#DIV/0!</v>
      </c>
      <c r="S3965" s="143">
        <f t="shared" si="312"/>
        <v>0</v>
      </c>
      <c r="T3965" s="144">
        <f>IF(P3965="nio",0,IF(P3965&gt;0,VLOOKUP(K3965,'3-Productie normen'!A:W,VLOOKUP(P3965,'3-Productie normen'!$B$37:$C$59,2,FALSE),FALSE)))/VLOOKUP(B3965,'2-Kosten per locatie'!$A$11:$C$31,3,FALSE)</f>
        <v>0</v>
      </c>
      <c r="U3965" s="144">
        <f t="shared" si="313"/>
        <v>0</v>
      </c>
      <c r="V3965" s="145" t="str">
        <f>VLOOKUP(K3965,'3-Productie normen'!A:AG,29,FALSE)</f>
        <v>B</v>
      </c>
      <c r="W3965" s="145"/>
      <c r="X3965" s="146"/>
      <c r="Y3965" s="147">
        <f t="shared" si="314"/>
        <v>5330</v>
      </c>
    </row>
    <row r="3966" spans="1:25" s="148" customFormat="1" ht="13.9" customHeight="1">
      <c r="A3966" s="137">
        <v>4820</v>
      </c>
      <c r="B3966" s="138" t="s">
        <v>4207</v>
      </c>
      <c r="C3966" s="138" t="s">
        <v>4569</v>
      </c>
      <c r="D3966" s="138"/>
      <c r="E3966" s="2"/>
      <c r="F3966" s="2" t="s">
        <v>284</v>
      </c>
      <c r="G3966" s="2" t="s">
        <v>5224</v>
      </c>
      <c r="H3966" s="2"/>
      <c r="I3966" s="139"/>
      <c r="J3966" s="139" t="s">
        <v>2019</v>
      </c>
      <c r="K3966" s="139" t="s">
        <v>417</v>
      </c>
      <c r="L3966" s="139" t="s">
        <v>5219</v>
      </c>
      <c r="M3966" s="140" t="s">
        <v>8160</v>
      </c>
      <c r="N3966" s="141">
        <v>11</v>
      </c>
      <c r="O3966" s="142">
        <f t="shared" si="310"/>
        <v>205</v>
      </c>
      <c r="P3966" s="2">
        <v>205</v>
      </c>
      <c r="Q3966" s="2"/>
      <c r="R3966" s="143" t="e">
        <f t="shared" si="311"/>
        <v>#DIV/0!</v>
      </c>
      <c r="S3966" s="143">
        <f t="shared" si="312"/>
        <v>0</v>
      </c>
      <c r="T3966" s="144">
        <f>IF(P3966="nio",0,IF(P3966&gt;0,VLOOKUP(K3966,'3-Productie normen'!A:W,VLOOKUP(P3966,'3-Productie normen'!$B$37:$C$59,2,FALSE),FALSE)))/VLOOKUP(B3966,'2-Kosten per locatie'!$A$11:$C$31,3,FALSE)</f>
        <v>0</v>
      </c>
      <c r="U3966" s="144">
        <f t="shared" si="313"/>
        <v>0</v>
      </c>
      <c r="V3966" s="145" t="str">
        <f>VLOOKUP(K3966,'3-Productie normen'!A:AG,29,FALSE)</f>
        <v>B</v>
      </c>
      <c r="W3966" s="145"/>
      <c r="X3966" s="146"/>
      <c r="Y3966" s="147">
        <f t="shared" si="314"/>
        <v>2255</v>
      </c>
    </row>
    <row r="3967" spans="1:25" s="148" customFormat="1" ht="13.9" customHeight="1">
      <c r="A3967" s="137">
        <v>4821</v>
      </c>
      <c r="B3967" s="138" t="s">
        <v>4207</v>
      </c>
      <c r="C3967" s="138" t="s">
        <v>4569</v>
      </c>
      <c r="D3967" s="138"/>
      <c r="E3967" s="2"/>
      <c r="F3967" s="2" t="s">
        <v>284</v>
      </c>
      <c r="G3967" s="2" t="s">
        <v>5225</v>
      </c>
      <c r="H3967" s="2"/>
      <c r="I3967" s="139"/>
      <c r="J3967" s="139" t="s">
        <v>253</v>
      </c>
      <c r="K3967" s="139" t="s">
        <v>4571</v>
      </c>
      <c r="L3967" s="139" t="s">
        <v>5219</v>
      </c>
      <c r="M3967" s="140" t="s">
        <v>8160</v>
      </c>
      <c r="N3967" s="141">
        <v>62</v>
      </c>
      <c r="O3967" s="142">
        <f t="shared" si="310"/>
        <v>205</v>
      </c>
      <c r="P3967" s="2">
        <v>205</v>
      </c>
      <c r="Q3967" s="2"/>
      <c r="R3967" s="143" t="e">
        <f t="shared" si="311"/>
        <v>#DIV/0!</v>
      </c>
      <c r="S3967" s="143">
        <f t="shared" si="312"/>
        <v>0</v>
      </c>
      <c r="T3967" s="144">
        <f>IF(P3967="nio",0,IF(P3967&gt;0,VLOOKUP(K3967,'3-Productie normen'!A:W,VLOOKUP(P3967,'3-Productie normen'!$B$37:$C$59,2,FALSE),FALSE)))/VLOOKUP(B3967,'2-Kosten per locatie'!$A$11:$C$31,3,FALSE)</f>
        <v>0</v>
      </c>
      <c r="U3967" s="144">
        <f t="shared" si="313"/>
        <v>0</v>
      </c>
      <c r="V3967" s="145" t="str">
        <f>VLOOKUP(K3967,'3-Productie normen'!A:AG,29,FALSE)</f>
        <v>V</v>
      </c>
      <c r="W3967" s="145"/>
      <c r="X3967" s="146"/>
      <c r="Y3967" s="147">
        <f t="shared" si="314"/>
        <v>12710</v>
      </c>
    </row>
    <row r="3968" spans="1:25" s="148" customFormat="1" ht="13.9" customHeight="1">
      <c r="A3968" s="137">
        <v>4822</v>
      </c>
      <c r="B3968" s="138" t="s">
        <v>4207</v>
      </c>
      <c r="C3968" s="138" t="s">
        <v>4569</v>
      </c>
      <c r="D3968" s="138"/>
      <c r="E3968" s="2"/>
      <c r="F3968" s="2" t="s">
        <v>284</v>
      </c>
      <c r="G3968" s="2" t="s">
        <v>5226</v>
      </c>
      <c r="H3968" s="2" t="s">
        <v>3115</v>
      </c>
      <c r="I3968" s="139"/>
      <c r="J3968" s="139" t="s">
        <v>5227</v>
      </c>
      <c r="K3968" s="139" t="s">
        <v>619</v>
      </c>
      <c r="L3968" s="139" t="s">
        <v>5228</v>
      </c>
      <c r="M3968" s="140"/>
      <c r="N3968" s="141">
        <v>195</v>
      </c>
      <c r="O3968" s="142">
        <f t="shared" si="310"/>
        <v>205</v>
      </c>
      <c r="P3968" s="2">
        <v>205</v>
      </c>
      <c r="Q3968" s="2"/>
      <c r="R3968" s="143" t="e">
        <f t="shared" si="311"/>
        <v>#DIV/0!</v>
      </c>
      <c r="S3968" s="143">
        <f t="shared" si="312"/>
        <v>0</v>
      </c>
      <c r="T3968" s="144">
        <f>IF(P3968="nio",0,IF(P3968&gt;0,VLOOKUP(K3968,'3-Productie normen'!A:W,VLOOKUP(P3968,'3-Productie normen'!$B$37:$C$59,2,FALSE),FALSE)))/VLOOKUP(B3968,'2-Kosten per locatie'!$A$11:$C$31,3,FALSE)</f>
        <v>0</v>
      </c>
      <c r="U3968" s="144">
        <f t="shared" si="313"/>
        <v>0</v>
      </c>
      <c r="V3968" s="145" t="str">
        <f>VLOOKUP(K3968,'3-Productie normen'!A:AG,29,FALSE)</f>
        <v>L</v>
      </c>
      <c r="W3968" s="145"/>
      <c r="X3968" s="146"/>
      <c r="Y3968" s="147">
        <f t="shared" si="314"/>
        <v>39975</v>
      </c>
    </row>
    <row r="3969" spans="1:25" s="148" customFormat="1" ht="13.9" customHeight="1">
      <c r="A3969" s="137">
        <v>4823</v>
      </c>
      <c r="B3969" s="138" t="s">
        <v>4207</v>
      </c>
      <c r="C3969" s="138" t="s">
        <v>4569</v>
      </c>
      <c r="D3969" s="138"/>
      <c r="E3969" s="2"/>
      <c r="F3969" s="2" t="s">
        <v>284</v>
      </c>
      <c r="G3969" s="2" t="s">
        <v>5229</v>
      </c>
      <c r="H3969" s="2"/>
      <c r="I3969" s="139"/>
      <c r="J3969" s="139" t="s">
        <v>323</v>
      </c>
      <c r="K3969" s="139" t="s">
        <v>321</v>
      </c>
      <c r="L3969" s="139" t="s">
        <v>5219</v>
      </c>
      <c r="M3969" s="140" t="s">
        <v>8160</v>
      </c>
      <c r="N3969" s="141">
        <v>2</v>
      </c>
      <c r="O3969" s="142">
        <f t="shared" si="310"/>
        <v>410</v>
      </c>
      <c r="P3969" s="2">
        <v>205</v>
      </c>
      <c r="Q3969" s="2">
        <v>205</v>
      </c>
      <c r="R3969" s="143" t="e">
        <f t="shared" si="311"/>
        <v>#DIV/0!</v>
      </c>
      <c r="S3969" s="143" t="e">
        <f t="shared" si="312"/>
        <v>#DIV/0!</v>
      </c>
      <c r="T3969" s="144">
        <f>IF(P3969="nio",0,IF(P3969&gt;0,VLOOKUP(K3969,'3-Productie normen'!A:W,VLOOKUP(P3969,'3-Productie normen'!$B$37:$C$59,2,FALSE),FALSE)))/VLOOKUP(B3969,'2-Kosten per locatie'!$A$11:$C$31,3,FALSE)</f>
        <v>0</v>
      </c>
      <c r="U3969" s="144">
        <f t="shared" si="313"/>
        <v>0</v>
      </c>
      <c r="V3969" s="145" t="str">
        <f>VLOOKUP(K3969,'3-Productie normen'!A:AG,29,FALSE)</f>
        <v>S</v>
      </c>
      <c r="W3969" s="145"/>
      <c r="X3969" s="146"/>
      <c r="Y3969" s="147">
        <f t="shared" si="314"/>
        <v>820</v>
      </c>
    </row>
    <row r="3970" spans="1:25" s="148" customFormat="1" ht="13.9" customHeight="1">
      <c r="A3970" s="137">
        <v>4824</v>
      </c>
      <c r="B3970" s="138" t="s">
        <v>4207</v>
      </c>
      <c r="C3970" s="138" t="s">
        <v>4569</v>
      </c>
      <c r="D3970" s="138"/>
      <c r="E3970" s="2"/>
      <c r="F3970" s="2" t="s">
        <v>284</v>
      </c>
      <c r="G3970" s="2" t="s">
        <v>5230</v>
      </c>
      <c r="H3970" s="2"/>
      <c r="I3970" s="139"/>
      <c r="J3970" s="139" t="s">
        <v>2135</v>
      </c>
      <c r="K3970" s="139" t="s">
        <v>321</v>
      </c>
      <c r="L3970" s="139" t="s">
        <v>314</v>
      </c>
      <c r="M3970" s="140"/>
      <c r="N3970" s="141">
        <v>4</v>
      </c>
      <c r="O3970" s="142">
        <f t="shared" si="310"/>
        <v>410</v>
      </c>
      <c r="P3970" s="2">
        <v>205</v>
      </c>
      <c r="Q3970" s="2">
        <v>205</v>
      </c>
      <c r="R3970" s="143" t="e">
        <f t="shared" si="311"/>
        <v>#DIV/0!</v>
      </c>
      <c r="S3970" s="143" t="e">
        <f t="shared" si="312"/>
        <v>#DIV/0!</v>
      </c>
      <c r="T3970" s="144">
        <f>IF(P3970="nio",0,IF(P3970&gt;0,VLOOKUP(K3970,'3-Productie normen'!A:W,VLOOKUP(P3970,'3-Productie normen'!$B$37:$C$59,2,FALSE),FALSE)))/VLOOKUP(B3970,'2-Kosten per locatie'!$A$11:$C$31,3,FALSE)</f>
        <v>0</v>
      </c>
      <c r="U3970" s="144">
        <f t="shared" si="313"/>
        <v>0</v>
      </c>
      <c r="V3970" s="145" t="str">
        <f>VLOOKUP(K3970,'3-Productie normen'!A:AG,29,FALSE)</f>
        <v>S</v>
      </c>
      <c r="W3970" s="145"/>
      <c r="X3970" s="146"/>
      <c r="Y3970" s="147">
        <f t="shared" si="314"/>
        <v>1640</v>
      </c>
    </row>
    <row r="3971" spans="1:25" s="148" customFormat="1" ht="13.9" customHeight="1">
      <c r="A3971" s="137">
        <v>4825</v>
      </c>
      <c r="B3971" s="138" t="s">
        <v>4207</v>
      </c>
      <c r="C3971" s="138" t="s">
        <v>4569</v>
      </c>
      <c r="D3971" s="138"/>
      <c r="E3971" s="2"/>
      <c r="F3971" s="2" t="s">
        <v>284</v>
      </c>
      <c r="G3971" s="2" t="s">
        <v>5231</v>
      </c>
      <c r="H3971" s="2"/>
      <c r="I3971" s="139"/>
      <c r="J3971" s="139" t="s">
        <v>313</v>
      </c>
      <c r="K3971" s="139" t="s">
        <v>259</v>
      </c>
      <c r="L3971" s="139" t="s">
        <v>314</v>
      </c>
      <c r="M3971" s="140"/>
      <c r="N3971" s="141">
        <v>7</v>
      </c>
      <c r="O3971" s="142">
        <f t="shared" si="310"/>
        <v>0</v>
      </c>
      <c r="P3971" s="2" t="s">
        <v>477</v>
      </c>
      <c r="Q3971" s="2"/>
      <c r="R3971" s="143">
        <f t="shared" si="311"/>
        <v>0</v>
      </c>
      <c r="S3971" s="143">
        <f t="shared" si="312"/>
        <v>0</v>
      </c>
      <c r="T3971" s="144">
        <f>IF(P3971="nio",0,IF(P3971&gt;0,VLOOKUP(K3971,'3-Productie normen'!A:W,VLOOKUP(P3971,'3-Productie normen'!$B$37:$C$59,2,FALSE),FALSE)))/VLOOKUP(B3971,'2-Kosten per locatie'!$A$11:$C$31,3,FALSE)</f>
        <v>0</v>
      </c>
      <c r="U3971" s="144">
        <f t="shared" si="313"/>
        <v>0</v>
      </c>
      <c r="V3971" s="145">
        <f>VLOOKUP(K3971,'3-Productie normen'!A:AG,29,FALSE)</f>
        <v>0</v>
      </c>
      <c r="W3971" s="145"/>
      <c r="X3971" s="146"/>
      <c r="Y3971" s="147">
        <f t="shared" si="314"/>
        <v>0</v>
      </c>
    </row>
    <row r="3972" spans="1:25" s="148" customFormat="1" ht="13.9" customHeight="1">
      <c r="A3972" s="137">
        <v>4826</v>
      </c>
      <c r="B3972" s="138" t="s">
        <v>4207</v>
      </c>
      <c r="C3972" s="138" t="s">
        <v>4569</v>
      </c>
      <c r="D3972" s="138"/>
      <c r="E3972" s="2"/>
      <c r="F3972" s="2" t="s">
        <v>284</v>
      </c>
      <c r="G3972" s="2" t="s">
        <v>5232</v>
      </c>
      <c r="H3972" s="2"/>
      <c r="I3972" s="139"/>
      <c r="J3972" s="139" t="s">
        <v>83</v>
      </c>
      <c r="K3972" s="139" t="s">
        <v>51</v>
      </c>
      <c r="L3972" s="139" t="s">
        <v>314</v>
      </c>
      <c r="M3972" s="140"/>
      <c r="N3972" s="141">
        <v>19</v>
      </c>
      <c r="O3972" s="142">
        <f t="shared" si="310"/>
        <v>205</v>
      </c>
      <c r="P3972" s="2">
        <v>205</v>
      </c>
      <c r="Q3972" s="2"/>
      <c r="R3972" s="143" t="e">
        <f t="shared" si="311"/>
        <v>#DIV/0!</v>
      </c>
      <c r="S3972" s="143">
        <f t="shared" si="312"/>
        <v>0</v>
      </c>
      <c r="T3972" s="144">
        <f>IF(P3972="nio",0,IF(P3972&gt;0,VLOOKUP(K3972,'3-Productie normen'!A:W,VLOOKUP(P3972,'3-Productie normen'!$B$37:$C$59,2,FALSE),FALSE)))/VLOOKUP(B3972,'2-Kosten per locatie'!$A$11:$C$31,3,FALSE)</f>
        <v>0</v>
      </c>
      <c r="U3972" s="144">
        <f t="shared" si="313"/>
        <v>0</v>
      </c>
      <c r="V3972" s="145" t="str">
        <f>VLOOKUP(K3972,'3-Productie normen'!A:AG,29,FALSE)</f>
        <v>V</v>
      </c>
      <c r="W3972" s="145"/>
      <c r="X3972" s="146"/>
      <c r="Y3972" s="147">
        <f t="shared" si="314"/>
        <v>3895</v>
      </c>
    </row>
    <row r="3973" spans="1:25" s="148" customFormat="1" ht="13.9" customHeight="1">
      <c r="A3973" s="137">
        <v>4827</v>
      </c>
      <c r="B3973" s="138" t="s">
        <v>4207</v>
      </c>
      <c r="C3973" s="138" t="s">
        <v>4569</v>
      </c>
      <c r="D3973" s="138"/>
      <c r="E3973" s="2"/>
      <c r="F3973" s="2" t="s">
        <v>284</v>
      </c>
      <c r="G3973" s="2" t="s">
        <v>5233</v>
      </c>
      <c r="H3973" s="2"/>
      <c r="I3973" s="139"/>
      <c r="J3973" s="139" t="s">
        <v>83</v>
      </c>
      <c r="K3973" s="139" t="s">
        <v>51</v>
      </c>
      <c r="L3973" s="139" t="s">
        <v>314</v>
      </c>
      <c r="M3973" s="140"/>
      <c r="N3973" s="141">
        <v>20</v>
      </c>
      <c r="O3973" s="142">
        <f t="shared" si="310"/>
        <v>205</v>
      </c>
      <c r="P3973" s="2">
        <v>205</v>
      </c>
      <c r="Q3973" s="2"/>
      <c r="R3973" s="143" t="e">
        <f t="shared" si="311"/>
        <v>#DIV/0!</v>
      </c>
      <c r="S3973" s="143">
        <f t="shared" si="312"/>
        <v>0</v>
      </c>
      <c r="T3973" s="144">
        <f>IF(P3973="nio",0,IF(P3973&gt;0,VLOOKUP(K3973,'3-Productie normen'!A:W,VLOOKUP(P3973,'3-Productie normen'!$B$37:$C$59,2,FALSE),FALSE)))/VLOOKUP(B3973,'2-Kosten per locatie'!$A$11:$C$31,3,FALSE)</f>
        <v>0</v>
      </c>
      <c r="U3973" s="144">
        <f t="shared" si="313"/>
        <v>0</v>
      </c>
      <c r="V3973" s="145" t="str">
        <f>VLOOKUP(K3973,'3-Productie normen'!A:AG,29,FALSE)</f>
        <v>V</v>
      </c>
      <c r="W3973" s="145"/>
      <c r="X3973" s="146"/>
      <c r="Y3973" s="147">
        <f t="shared" si="314"/>
        <v>4100</v>
      </c>
    </row>
    <row r="3974" spans="1:25" s="148" customFormat="1" ht="13.9" customHeight="1">
      <c r="A3974" s="137">
        <v>4828</v>
      </c>
      <c r="B3974" s="138" t="s">
        <v>4207</v>
      </c>
      <c r="C3974" s="138" t="s">
        <v>4569</v>
      </c>
      <c r="D3974" s="138"/>
      <c r="E3974" s="2"/>
      <c r="F3974" s="2" t="s">
        <v>284</v>
      </c>
      <c r="G3974" s="2" t="s">
        <v>5234</v>
      </c>
      <c r="H3974" s="2"/>
      <c r="I3974" s="139"/>
      <c r="J3974" s="139" t="s">
        <v>5235</v>
      </c>
      <c r="K3974" s="139" t="s">
        <v>51</v>
      </c>
      <c r="L3974" s="139" t="s">
        <v>314</v>
      </c>
      <c r="M3974" s="140"/>
      <c r="N3974" s="141">
        <v>4</v>
      </c>
      <c r="O3974" s="142">
        <f t="shared" si="310"/>
        <v>205</v>
      </c>
      <c r="P3974" s="2">
        <v>205</v>
      </c>
      <c r="Q3974" s="2"/>
      <c r="R3974" s="143" t="e">
        <f t="shared" si="311"/>
        <v>#DIV/0!</v>
      </c>
      <c r="S3974" s="143">
        <f t="shared" si="312"/>
        <v>0</v>
      </c>
      <c r="T3974" s="144">
        <f>IF(P3974="nio",0,IF(P3974&gt;0,VLOOKUP(K3974,'3-Productie normen'!A:W,VLOOKUP(P3974,'3-Productie normen'!$B$37:$C$59,2,FALSE),FALSE)))/VLOOKUP(B3974,'2-Kosten per locatie'!$A$11:$C$31,3,FALSE)</f>
        <v>0</v>
      </c>
      <c r="U3974" s="144">
        <f t="shared" si="313"/>
        <v>0</v>
      </c>
      <c r="V3974" s="145" t="str">
        <f>VLOOKUP(K3974,'3-Productie normen'!A:AG,29,FALSE)</f>
        <v>V</v>
      </c>
      <c r="W3974" s="145"/>
      <c r="X3974" s="146"/>
      <c r="Y3974" s="147">
        <f t="shared" si="314"/>
        <v>820</v>
      </c>
    </row>
    <row r="3975" spans="1:25" s="148" customFormat="1" ht="13.9" customHeight="1">
      <c r="A3975" s="137">
        <v>4829</v>
      </c>
      <c r="B3975" s="138" t="s">
        <v>4207</v>
      </c>
      <c r="C3975" s="138" t="s">
        <v>4569</v>
      </c>
      <c r="D3975" s="138"/>
      <c r="E3975" s="2"/>
      <c r="F3975" s="2" t="s">
        <v>284</v>
      </c>
      <c r="G3975" s="2" t="s">
        <v>5236</v>
      </c>
      <c r="H3975" s="2"/>
      <c r="I3975" s="139"/>
      <c r="J3975" s="139" t="s">
        <v>5237</v>
      </c>
      <c r="K3975" s="139" t="s">
        <v>267</v>
      </c>
      <c r="L3975" s="139" t="s">
        <v>5219</v>
      </c>
      <c r="M3975" s="140" t="s">
        <v>8160</v>
      </c>
      <c r="N3975" s="141">
        <v>21</v>
      </c>
      <c r="O3975" s="142">
        <f t="shared" si="310"/>
        <v>2</v>
      </c>
      <c r="P3975" s="2">
        <v>2</v>
      </c>
      <c r="Q3975" s="2"/>
      <c r="R3975" s="143" t="e">
        <f t="shared" si="311"/>
        <v>#DIV/0!</v>
      </c>
      <c r="S3975" s="143">
        <f t="shared" si="312"/>
        <v>0</v>
      </c>
      <c r="T3975" s="144">
        <f>IF(P3975="nio",0,IF(P3975&gt;0,VLOOKUP(K3975,'3-Productie normen'!A:W,VLOOKUP(P3975,'3-Productie normen'!$B$37:$C$59,2,FALSE),FALSE)))/VLOOKUP(B3975,'2-Kosten per locatie'!$A$11:$C$31,3,FALSE)</f>
        <v>0</v>
      </c>
      <c r="U3975" s="144">
        <f t="shared" si="313"/>
        <v>0</v>
      </c>
      <c r="V3975" s="145" t="str">
        <f>VLOOKUP(K3975,'3-Productie normen'!A:AG,29,FALSE)</f>
        <v>V</v>
      </c>
      <c r="W3975" s="145"/>
      <c r="X3975" s="146"/>
      <c r="Y3975" s="147">
        <f t="shared" si="314"/>
        <v>42</v>
      </c>
    </row>
    <row r="3976" spans="1:25" s="148" customFormat="1" ht="13.9" customHeight="1">
      <c r="A3976" s="137">
        <v>4830</v>
      </c>
      <c r="B3976" s="138" t="s">
        <v>4207</v>
      </c>
      <c r="C3976" s="138" t="s">
        <v>4569</v>
      </c>
      <c r="D3976" s="138"/>
      <c r="E3976" s="2"/>
      <c r="F3976" s="2" t="s">
        <v>284</v>
      </c>
      <c r="G3976" s="2" t="s">
        <v>5238</v>
      </c>
      <c r="H3976" s="2"/>
      <c r="I3976" s="139"/>
      <c r="J3976" s="139" t="s">
        <v>5239</v>
      </c>
      <c r="K3976" s="139" t="s">
        <v>267</v>
      </c>
      <c r="L3976" s="139" t="s">
        <v>249</v>
      </c>
      <c r="M3976" s="140"/>
      <c r="N3976" s="141">
        <v>31</v>
      </c>
      <c r="O3976" s="142">
        <f t="shared" si="310"/>
        <v>2</v>
      </c>
      <c r="P3976" s="2">
        <v>2</v>
      </c>
      <c r="Q3976" s="2"/>
      <c r="R3976" s="143" t="e">
        <f t="shared" si="311"/>
        <v>#DIV/0!</v>
      </c>
      <c r="S3976" s="143">
        <f t="shared" si="312"/>
        <v>0</v>
      </c>
      <c r="T3976" s="144">
        <f>IF(P3976="nio",0,IF(P3976&gt;0,VLOOKUP(K3976,'3-Productie normen'!A:W,VLOOKUP(P3976,'3-Productie normen'!$B$37:$C$59,2,FALSE),FALSE)))/VLOOKUP(B3976,'2-Kosten per locatie'!$A$11:$C$31,3,FALSE)</f>
        <v>0</v>
      </c>
      <c r="U3976" s="144">
        <f t="shared" si="313"/>
        <v>0</v>
      </c>
      <c r="V3976" s="145" t="str">
        <f>VLOOKUP(K3976,'3-Productie normen'!A:AG,29,FALSE)</f>
        <v>V</v>
      </c>
      <c r="W3976" s="145"/>
      <c r="X3976" s="146"/>
      <c r="Y3976" s="147">
        <f t="shared" si="314"/>
        <v>62</v>
      </c>
    </row>
    <row r="3977" spans="1:25" s="148" customFormat="1" ht="13.9" customHeight="1">
      <c r="A3977" s="137">
        <v>4831</v>
      </c>
      <c r="B3977" s="138" t="s">
        <v>4207</v>
      </c>
      <c r="C3977" s="138" t="s">
        <v>4569</v>
      </c>
      <c r="D3977" s="138"/>
      <c r="E3977" s="2"/>
      <c r="F3977" s="2" t="s">
        <v>284</v>
      </c>
      <c r="G3977" s="2" t="s">
        <v>5240</v>
      </c>
      <c r="H3977" s="2"/>
      <c r="I3977" s="139"/>
      <c r="J3977" s="139" t="s">
        <v>5241</v>
      </c>
      <c r="K3977" s="139" t="s">
        <v>267</v>
      </c>
      <c r="L3977" s="139" t="s">
        <v>249</v>
      </c>
      <c r="M3977" s="140"/>
      <c r="N3977" s="141">
        <v>9</v>
      </c>
      <c r="O3977" s="142">
        <f t="shared" si="310"/>
        <v>2</v>
      </c>
      <c r="P3977" s="2">
        <v>2</v>
      </c>
      <c r="Q3977" s="2"/>
      <c r="R3977" s="143" t="e">
        <f t="shared" si="311"/>
        <v>#DIV/0!</v>
      </c>
      <c r="S3977" s="143">
        <f t="shared" si="312"/>
        <v>0</v>
      </c>
      <c r="T3977" s="144">
        <f>IF(P3977="nio",0,IF(P3977&gt;0,VLOOKUP(K3977,'3-Productie normen'!A:W,VLOOKUP(P3977,'3-Productie normen'!$B$37:$C$59,2,FALSE),FALSE)))/VLOOKUP(B3977,'2-Kosten per locatie'!$A$11:$C$31,3,FALSE)</f>
        <v>0</v>
      </c>
      <c r="U3977" s="144">
        <f t="shared" si="313"/>
        <v>0</v>
      </c>
      <c r="V3977" s="145" t="str">
        <f>VLOOKUP(K3977,'3-Productie normen'!A:AG,29,FALSE)</f>
        <v>V</v>
      </c>
      <c r="W3977" s="145"/>
      <c r="X3977" s="146"/>
      <c r="Y3977" s="147">
        <f t="shared" si="314"/>
        <v>18</v>
      </c>
    </row>
    <row r="3978" spans="1:25" s="148" customFormat="1" ht="13.9" customHeight="1">
      <c r="A3978" s="137">
        <v>4832</v>
      </c>
      <c r="B3978" s="138" t="s">
        <v>4207</v>
      </c>
      <c r="C3978" s="138" t="s">
        <v>4569</v>
      </c>
      <c r="D3978" s="138"/>
      <c r="E3978" s="2"/>
      <c r="F3978" s="2" t="s">
        <v>284</v>
      </c>
      <c r="G3978" s="2" t="s">
        <v>5242</v>
      </c>
      <c r="H3978" s="2"/>
      <c r="I3978" s="139"/>
      <c r="J3978" s="139" t="s">
        <v>5243</v>
      </c>
      <c r="K3978" s="139" t="s">
        <v>5243</v>
      </c>
      <c r="L3978" s="139" t="s">
        <v>5244</v>
      </c>
      <c r="M3978" s="140"/>
      <c r="N3978" s="141">
        <v>1552</v>
      </c>
      <c r="O3978" s="142">
        <f t="shared" si="310"/>
        <v>41</v>
      </c>
      <c r="P3978" s="2">
        <v>41</v>
      </c>
      <c r="Q3978" s="2"/>
      <c r="R3978" s="143" t="e">
        <f t="shared" si="311"/>
        <v>#DIV/0!</v>
      </c>
      <c r="S3978" s="143">
        <f t="shared" si="312"/>
        <v>0</v>
      </c>
      <c r="T3978" s="144">
        <f>IF(P3978="nio",0,IF(P3978&gt;0,VLOOKUP(K3978,'3-Productie normen'!A:W,VLOOKUP(P3978,'3-Productie normen'!$B$37:$C$59,2,FALSE),FALSE)))/VLOOKUP(B3978,'2-Kosten per locatie'!$A$11:$C$31,3,FALSE)</f>
        <v>0</v>
      </c>
      <c r="U3978" s="144">
        <f t="shared" si="313"/>
        <v>0</v>
      </c>
      <c r="V3978" s="145" t="str">
        <f>VLOOKUP(K3978,'3-Productie normen'!A:AG,29,FALSE)</f>
        <v>V</v>
      </c>
      <c r="W3978" s="145"/>
      <c r="X3978" s="146"/>
      <c r="Y3978" s="147">
        <f t="shared" si="314"/>
        <v>63632</v>
      </c>
    </row>
    <row r="3979" spans="1:25" s="148" customFormat="1" ht="13.9" customHeight="1">
      <c r="A3979" s="137">
        <v>4833</v>
      </c>
      <c r="B3979" s="138" t="s">
        <v>4207</v>
      </c>
      <c r="C3979" s="138" t="s">
        <v>4569</v>
      </c>
      <c r="D3979" s="138"/>
      <c r="E3979" s="2"/>
      <c r="F3979" s="2" t="s">
        <v>284</v>
      </c>
      <c r="G3979" s="2" t="s">
        <v>5245</v>
      </c>
      <c r="H3979" s="2"/>
      <c r="I3979" s="139"/>
      <c r="J3979" s="139" t="s">
        <v>5246</v>
      </c>
      <c r="K3979" s="139" t="s">
        <v>4571</v>
      </c>
      <c r="L3979" s="139" t="s">
        <v>5219</v>
      </c>
      <c r="M3979" s="140" t="s">
        <v>8160</v>
      </c>
      <c r="N3979" s="141">
        <v>29</v>
      </c>
      <c r="O3979" s="142">
        <f t="shared" si="310"/>
        <v>205</v>
      </c>
      <c r="P3979" s="2">
        <v>205</v>
      </c>
      <c r="Q3979" s="2"/>
      <c r="R3979" s="143" t="e">
        <f t="shared" si="311"/>
        <v>#DIV/0!</v>
      </c>
      <c r="S3979" s="143">
        <f t="shared" si="312"/>
        <v>0</v>
      </c>
      <c r="T3979" s="144">
        <f>IF(P3979="nio",0,IF(P3979&gt;0,VLOOKUP(K3979,'3-Productie normen'!A:W,VLOOKUP(P3979,'3-Productie normen'!$B$37:$C$59,2,FALSE),FALSE)))/VLOOKUP(B3979,'2-Kosten per locatie'!$A$11:$C$31,3,FALSE)</f>
        <v>0</v>
      </c>
      <c r="U3979" s="144">
        <f t="shared" si="313"/>
        <v>0</v>
      </c>
      <c r="V3979" s="145" t="str">
        <f>VLOOKUP(K3979,'3-Productie normen'!A:AG,29,FALSE)</f>
        <v>V</v>
      </c>
      <c r="W3979" s="145"/>
      <c r="X3979" s="146"/>
      <c r="Y3979" s="147">
        <f t="shared" si="314"/>
        <v>5945</v>
      </c>
    </row>
    <row r="3980" spans="1:25" s="148" customFormat="1" ht="13.9" customHeight="1">
      <c r="A3980" s="137">
        <v>4834</v>
      </c>
      <c r="B3980" s="138" t="s">
        <v>4207</v>
      </c>
      <c r="C3980" s="138" t="s">
        <v>4569</v>
      </c>
      <c r="D3980" s="138"/>
      <c r="E3980" s="2"/>
      <c r="F3980" s="2" t="s">
        <v>284</v>
      </c>
      <c r="G3980" s="2" t="s">
        <v>5247</v>
      </c>
      <c r="H3980" s="2"/>
      <c r="I3980" s="139"/>
      <c r="J3980" s="139" t="s">
        <v>5248</v>
      </c>
      <c r="K3980" s="139" t="s">
        <v>50</v>
      </c>
      <c r="L3980" s="139" t="s">
        <v>5219</v>
      </c>
      <c r="M3980" s="140" t="s">
        <v>8160</v>
      </c>
      <c r="N3980" s="141">
        <v>28</v>
      </c>
      <c r="O3980" s="142">
        <f t="shared" si="310"/>
        <v>205</v>
      </c>
      <c r="P3980" s="2">
        <v>205</v>
      </c>
      <c r="Q3980" s="2"/>
      <c r="R3980" s="143" t="e">
        <f t="shared" si="311"/>
        <v>#DIV/0!</v>
      </c>
      <c r="S3980" s="143">
        <f t="shared" si="312"/>
        <v>0</v>
      </c>
      <c r="T3980" s="144">
        <f>IF(P3980="nio",0,IF(P3980&gt;0,VLOOKUP(K3980,'3-Productie normen'!A:W,VLOOKUP(P3980,'3-Productie normen'!$B$37:$C$59,2,FALSE),FALSE)))/VLOOKUP(B3980,'2-Kosten per locatie'!$A$11:$C$31,3,FALSE)</f>
        <v>0</v>
      </c>
      <c r="U3980" s="144">
        <f t="shared" si="313"/>
        <v>0</v>
      </c>
      <c r="V3980" s="145" t="str">
        <f>VLOOKUP(K3980,'3-Productie normen'!A:AG,29,FALSE)</f>
        <v>V</v>
      </c>
      <c r="W3980" s="145"/>
      <c r="X3980" s="146"/>
      <c r="Y3980" s="147">
        <f t="shared" si="314"/>
        <v>5740</v>
      </c>
    </row>
    <row r="3981" spans="1:25" s="148" customFormat="1" ht="13.9" customHeight="1">
      <c r="A3981" s="137">
        <v>4835</v>
      </c>
      <c r="B3981" s="138" t="s">
        <v>4207</v>
      </c>
      <c r="C3981" s="138" t="s">
        <v>4569</v>
      </c>
      <c r="D3981" s="138"/>
      <c r="E3981" s="2"/>
      <c r="F3981" s="2" t="s">
        <v>284</v>
      </c>
      <c r="G3981" s="2" t="s">
        <v>5249</v>
      </c>
      <c r="H3981" s="2"/>
      <c r="I3981" s="139"/>
      <c r="J3981" s="139" t="s">
        <v>5250</v>
      </c>
      <c r="K3981" s="139" t="s">
        <v>304</v>
      </c>
      <c r="L3981" s="139" t="s">
        <v>5219</v>
      </c>
      <c r="M3981" s="140" t="s">
        <v>8160</v>
      </c>
      <c r="N3981" s="141">
        <v>33</v>
      </c>
      <c r="O3981" s="142">
        <f t="shared" si="310"/>
        <v>205</v>
      </c>
      <c r="P3981" s="2">
        <v>205</v>
      </c>
      <c r="Q3981" s="2"/>
      <c r="R3981" s="143" t="e">
        <f t="shared" si="311"/>
        <v>#DIV/0!</v>
      </c>
      <c r="S3981" s="143">
        <f t="shared" si="312"/>
        <v>0</v>
      </c>
      <c r="T3981" s="144">
        <f>IF(P3981="nio",0,IF(P3981&gt;0,VLOOKUP(K3981,'3-Productie normen'!A:W,VLOOKUP(P3981,'3-Productie normen'!$B$37:$C$59,2,FALSE),FALSE)))/VLOOKUP(B3981,'2-Kosten per locatie'!$A$11:$C$31,3,FALSE)</f>
        <v>0</v>
      </c>
      <c r="U3981" s="144">
        <f t="shared" si="313"/>
        <v>0</v>
      </c>
      <c r="V3981" s="145" t="str">
        <f>VLOOKUP(K3981,'3-Productie normen'!A:AG,29,FALSE)</f>
        <v>V</v>
      </c>
      <c r="W3981" s="145"/>
      <c r="X3981" s="146"/>
      <c r="Y3981" s="147">
        <f t="shared" si="314"/>
        <v>6765</v>
      </c>
    </row>
    <row r="3982" spans="1:25" s="148" customFormat="1" ht="13.9" customHeight="1">
      <c r="A3982" s="137">
        <v>4836</v>
      </c>
      <c r="B3982" s="138" t="s">
        <v>4207</v>
      </c>
      <c r="C3982" s="138" t="s">
        <v>4569</v>
      </c>
      <c r="D3982" s="138"/>
      <c r="E3982" s="2"/>
      <c r="F3982" s="2" t="s">
        <v>284</v>
      </c>
      <c r="G3982" s="2" t="s">
        <v>5251</v>
      </c>
      <c r="H3982" s="2"/>
      <c r="I3982" s="139"/>
      <c r="J3982" s="139" t="s">
        <v>57</v>
      </c>
      <c r="K3982" s="139" t="s">
        <v>57</v>
      </c>
      <c r="L3982" s="139" t="s">
        <v>5252</v>
      </c>
      <c r="M3982" s="140"/>
      <c r="N3982" s="141">
        <v>4</v>
      </c>
      <c r="O3982" s="142">
        <f t="shared" si="310"/>
        <v>205</v>
      </c>
      <c r="P3982" s="2">
        <v>205</v>
      </c>
      <c r="Q3982" s="2"/>
      <c r="R3982" s="143" t="e">
        <f t="shared" si="311"/>
        <v>#DIV/0!</v>
      </c>
      <c r="S3982" s="143">
        <f t="shared" si="312"/>
        <v>0</v>
      </c>
      <c r="T3982" s="144">
        <f>IF(P3982="nio",0,IF(P3982&gt;0,VLOOKUP(K3982,'3-Productie normen'!A:W,VLOOKUP(P3982,'3-Productie normen'!$B$37:$C$59,2,FALSE),FALSE)))/VLOOKUP(B3982,'2-Kosten per locatie'!$A$11:$C$31,3,FALSE)</f>
        <v>0</v>
      </c>
      <c r="U3982" s="144">
        <f t="shared" si="313"/>
        <v>0</v>
      </c>
      <c r="V3982" s="145" t="str">
        <f>VLOOKUP(K3982,'3-Productie normen'!A:AG,29,FALSE)</f>
        <v>V</v>
      </c>
      <c r="W3982" s="145"/>
      <c r="X3982" s="146"/>
      <c r="Y3982" s="147">
        <f t="shared" si="314"/>
        <v>820</v>
      </c>
    </row>
    <row r="3983" spans="1:25" s="148" customFormat="1" ht="13.9" customHeight="1">
      <c r="A3983" s="137">
        <v>4837</v>
      </c>
      <c r="B3983" s="138" t="s">
        <v>4207</v>
      </c>
      <c r="C3983" s="138" t="s">
        <v>4569</v>
      </c>
      <c r="D3983" s="138"/>
      <c r="E3983" s="2"/>
      <c r="F3983" s="2" t="s">
        <v>284</v>
      </c>
      <c r="G3983" s="2" t="s">
        <v>5253</v>
      </c>
      <c r="H3983" s="2"/>
      <c r="I3983" s="139"/>
      <c r="J3983" s="139" t="s">
        <v>2134</v>
      </c>
      <c r="K3983" s="139" t="s">
        <v>259</v>
      </c>
      <c r="L3983" s="139" t="s">
        <v>249</v>
      </c>
      <c r="M3983" s="140"/>
      <c r="N3983" s="141">
        <v>1</v>
      </c>
      <c r="O3983" s="142">
        <f t="shared" si="310"/>
        <v>0</v>
      </c>
      <c r="P3983" s="2" t="s">
        <v>477</v>
      </c>
      <c r="Q3983" s="2"/>
      <c r="R3983" s="143">
        <f t="shared" si="311"/>
        <v>0</v>
      </c>
      <c r="S3983" s="143">
        <f t="shared" si="312"/>
        <v>0</v>
      </c>
      <c r="T3983" s="144">
        <f>IF(P3983="nio",0,IF(P3983&gt;0,VLOOKUP(K3983,'3-Productie normen'!A:W,VLOOKUP(P3983,'3-Productie normen'!$B$37:$C$59,2,FALSE),FALSE)))/VLOOKUP(B3983,'2-Kosten per locatie'!$A$11:$C$31,3,FALSE)</f>
        <v>0</v>
      </c>
      <c r="U3983" s="144">
        <f t="shared" si="313"/>
        <v>0</v>
      </c>
      <c r="V3983" s="145">
        <f>VLOOKUP(K3983,'3-Productie normen'!A:AG,29,FALSE)</f>
        <v>0</v>
      </c>
      <c r="W3983" s="145"/>
      <c r="X3983" s="146"/>
      <c r="Y3983" s="147">
        <f t="shared" si="314"/>
        <v>0</v>
      </c>
    </row>
    <row r="3984" spans="1:25" s="148" customFormat="1" ht="13.9" customHeight="1">
      <c r="A3984" s="137">
        <v>4838</v>
      </c>
      <c r="B3984" s="138" t="s">
        <v>4207</v>
      </c>
      <c r="C3984" s="138" t="s">
        <v>4569</v>
      </c>
      <c r="D3984" s="138"/>
      <c r="E3984" s="2"/>
      <c r="F3984" s="2" t="s">
        <v>284</v>
      </c>
      <c r="G3984" s="2" t="s">
        <v>5254</v>
      </c>
      <c r="H3984" s="2"/>
      <c r="I3984" s="139"/>
      <c r="J3984" s="139" t="s">
        <v>5255</v>
      </c>
      <c r="K3984" s="139" t="s">
        <v>259</v>
      </c>
      <c r="L3984" s="139" t="s">
        <v>249</v>
      </c>
      <c r="M3984" s="140"/>
      <c r="N3984" s="141">
        <v>1</v>
      </c>
      <c r="O3984" s="142">
        <f t="shared" si="310"/>
        <v>0</v>
      </c>
      <c r="P3984" s="2" t="s">
        <v>477</v>
      </c>
      <c r="Q3984" s="2"/>
      <c r="R3984" s="143">
        <f t="shared" si="311"/>
        <v>0</v>
      </c>
      <c r="S3984" s="143">
        <f t="shared" si="312"/>
        <v>0</v>
      </c>
      <c r="T3984" s="144">
        <f>IF(P3984="nio",0,IF(P3984&gt;0,VLOOKUP(K3984,'3-Productie normen'!A:W,VLOOKUP(P3984,'3-Productie normen'!$B$37:$C$59,2,FALSE),FALSE)))/VLOOKUP(B3984,'2-Kosten per locatie'!$A$11:$C$31,3,FALSE)</f>
        <v>0</v>
      </c>
      <c r="U3984" s="144">
        <f t="shared" si="313"/>
        <v>0</v>
      </c>
      <c r="V3984" s="145">
        <f>VLOOKUP(K3984,'3-Productie normen'!A:AG,29,FALSE)</f>
        <v>0</v>
      </c>
      <c r="W3984" s="145"/>
      <c r="X3984" s="146"/>
      <c r="Y3984" s="147">
        <f t="shared" si="314"/>
        <v>0</v>
      </c>
    </row>
    <row r="3985" spans="1:25" s="148" customFormat="1" ht="13.9" customHeight="1">
      <c r="A3985" s="137">
        <v>4839</v>
      </c>
      <c r="B3985" s="138" t="s">
        <v>4207</v>
      </c>
      <c r="C3985" s="138" t="s">
        <v>4569</v>
      </c>
      <c r="D3985" s="138"/>
      <c r="E3985" s="2"/>
      <c r="F3985" s="2" t="s">
        <v>284</v>
      </c>
      <c r="G3985" s="2" t="s">
        <v>5256</v>
      </c>
      <c r="H3985" s="2"/>
      <c r="I3985" s="139"/>
      <c r="J3985" s="139" t="s">
        <v>2134</v>
      </c>
      <c r="K3985" s="139" t="s">
        <v>259</v>
      </c>
      <c r="L3985" s="139" t="s">
        <v>249</v>
      </c>
      <c r="M3985" s="140"/>
      <c r="N3985" s="141">
        <v>14</v>
      </c>
      <c r="O3985" s="142">
        <f t="shared" si="310"/>
        <v>0</v>
      </c>
      <c r="P3985" s="2" t="s">
        <v>477</v>
      </c>
      <c r="Q3985" s="2"/>
      <c r="R3985" s="143">
        <f t="shared" si="311"/>
        <v>0</v>
      </c>
      <c r="S3985" s="143">
        <f t="shared" si="312"/>
        <v>0</v>
      </c>
      <c r="T3985" s="144">
        <f>IF(P3985="nio",0,IF(P3985&gt;0,VLOOKUP(K3985,'3-Productie normen'!A:W,VLOOKUP(P3985,'3-Productie normen'!$B$37:$C$59,2,FALSE),FALSE)))/VLOOKUP(B3985,'2-Kosten per locatie'!$A$11:$C$31,3,FALSE)</f>
        <v>0</v>
      </c>
      <c r="U3985" s="144">
        <f t="shared" si="313"/>
        <v>0</v>
      </c>
      <c r="V3985" s="145">
        <f>VLOOKUP(K3985,'3-Productie normen'!A:AG,29,FALSE)</f>
        <v>0</v>
      </c>
      <c r="W3985" s="145"/>
      <c r="X3985" s="146"/>
      <c r="Y3985" s="147">
        <f t="shared" si="314"/>
        <v>0</v>
      </c>
    </row>
    <row r="3986" spans="1:25" s="148" customFormat="1" ht="13.9" customHeight="1">
      <c r="A3986" s="137">
        <v>4840</v>
      </c>
      <c r="B3986" s="138" t="s">
        <v>4207</v>
      </c>
      <c r="C3986" s="138" t="s">
        <v>4569</v>
      </c>
      <c r="D3986" s="138"/>
      <c r="E3986" s="2"/>
      <c r="F3986" s="2" t="s">
        <v>284</v>
      </c>
      <c r="G3986" s="2" t="s">
        <v>5257</v>
      </c>
      <c r="H3986" s="2"/>
      <c r="I3986" s="139"/>
      <c r="J3986" s="139" t="s">
        <v>505</v>
      </c>
      <c r="K3986" s="139" t="s">
        <v>259</v>
      </c>
      <c r="L3986" s="139" t="s">
        <v>249</v>
      </c>
      <c r="M3986" s="140"/>
      <c r="N3986" s="141">
        <v>3</v>
      </c>
      <c r="O3986" s="142">
        <f t="shared" si="310"/>
        <v>0</v>
      </c>
      <c r="P3986" s="2" t="s">
        <v>477</v>
      </c>
      <c r="Q3986" s="2"/>
      <c r="R3986" s="143">
        <f t="shared" si="311"/>
        <v>0</v>
      </c>
      <c r="S3986" s="143">
        <f t="shared" si="312"/>
        <v>0</v>
      </c>
      <c r="T3986" s="144">
        <f>IF(P3986="nio",0,IF(P3986&gt;0,VLOOKUP(K3986,'3-Productie normen'!A:W,VLOOKUP(P3986,'3-Productie normen'!$B$37:$C$59,2,FALSE),FALSE)))/VLOOKUP(B3986,'2-Kosten per locatie'!$A$11:$C$31,3,FALSE)</f>
        <v>0</v>
      </c>
      <c r="U3986" s="144">
        <f t="shared" si="313"/>
        <v>0</v>
      </c>
      <c r="V3986" s="145">
        <f>VLOOKUP(K3986,'3-Productie normen'!A:AG,29,FALSE)</f>
        <v>0</v>
      </c>
      <c r="W3986" s="145"/>
      <c r="X3986" s="146"/>
      <c r="Y3986" s="147">
        <f t="shared" si="314"/>
        <v>0</v>
      </c>
    </row>
    <row r="3987" spans="1:25" s="148" customFormat="1" ht="13.9" customHeight="1">
      <c r="A3987" s="137">
        <v>4841</v>
      </c>
      <c r="B3987" s="138" t="s">
        <v>4207</v>
      </c>
      <c r="C3987" s="138" t="s">
        <v>4569</v>
      </c>
      <c r="D3987" s="138"/>
      <c r="E3987" s="2"/>
      <c r="F3987" s="2" t="s">
        <v>284</v>
      </c>
      <c r="G3987" s="2" t="s">
        <v>5258</v>
      </c>
      <c r="H3987" s="2"/>
      <c r="I3987" s="139"/>
      <c r="J3987" s="139" t="s">
        <v>5259</v>
      </c>
      <c r="K3987" s="139" t="s">
        <v>259</v>
      </c>
      <c r="L3987" s="139" t="s">
        <v>249</v>
      </c>
      <c r="M3987" s="140"/>
      <c r="N3987" s="141">
        <v>5</v>
      </c>
      <c r="O3987" s="142">
        <f t="shared" si="310"/>
        <v>0</v>
      </c>
      <c r="P3987" s="2" t="s">
        <v>477</v>
      </c>
      <c r="Q3987" s="2"/>
      <c r="R3987" s="143">
        <f t="shared" si="311"/>
        <v>0</v>
      </c>
      <c r="S3987" s="143">
        <f t="shared" si="312"/>
        <v>0</v>
      </c>
      <c r="T3987" s="144">
        <f>IF(P3987="nio",0,IF(P3987&gt;0,VLOOKUP(K3987,'3-Productie normen'!A:W,VLOOKUP(P3987,'3-Productie normen'!$B$37:$C$59,2,FALSE),FALSE)))/VLOOKUP(B3987,'2-Kosten per locatie'!$A$11:$C$31,3,FALSE)</f>
        <v>0</v>
      </c>
      <c r="U3987" s="144">
        <f t="shared" si="313"/>
        <v>0</v>
      </c>
      <c r="V3987" s="145">
        <f>VLOOKUP(K3987,'3-Productie normen'!A:AG,29,FALSE)</f>
        <v>0</v>
      </c>
      <c r="W3987" s="145"/>
      <c r="X3987" s="146"/>
      <c r="Y3987" s="147">
        <f t="shared" si="314"/>
        <v>0</v>
      </c>
    </row>
    <row r="3988" spans="1:25" s="148" customFormat="1" ht="13.9" customHeight="1">
      <c r="A3988" s="137">
        <v>4842</v>
      </c>
      <c r="B3988" s="138" t="s">
        <v>4207</v>
      </c>
      <c r="C3988" s="138" t="s">
        <v>4569</v>
      </c>
      <c r="D3988" s="138"/>
      <c r="E3988" s="2"/>
      <c r="F3988" s="2" t="s">
        <v>284</v>
      </c>
      <c r="G3988" s="2" t="s">
        <v>5260</v>
      </c>
      <c r="H3988" s="2"/>
      <c r="I3988" s="139"/>
      <c r="J3988" s="139" t="s">
        <v>5261</v>
      </c>
      <c r="K3988" s="139" t="s">
        <v>259</v>
      </c>
      <c r="L3988" s="139" t="s">
        <v>249</v>
      </c>
      <c r="M3988" s="140"/>
      <c r="N3988" s="141">
        <v>11</v>
      </c>
      <c r="O3988" s="142">
        <f t="shared" si="310"/>
        <v>0</v>
      </c>
      <c r="P3988" s="2" t="s">
        <v>477</v>
      </c>
      <c r="Q3988" s="2"/>
      <c r="R3988" s="143">
        <f t="shared" si="311"/>
        <v>0</v>
      </c>
      <c r="S3988" s="143">
        <f t="shared" si="312"/>
        <v>0</v>
      </c>
      <c r="T3988" s="144">
        <f>IF(P3988="nio",0,IF(P3988&gt;0,VLOOKUP(K3988,'3-Productie normen'!A:W,VLOOKUP(P3988,'3-Productie normen'!$B$37:$C$59,2,FALSE),FALSE)))/VLOOKUP(B3988,'2-Kosten per locatie'!$A$11:$C$31,3,FALSE)</f>
        <v>0</v>
      </c>
      <c r="U3988" s="144">
        <f t="shared" si="313"/>
        <v>0</v>
      </c>
      <c r="V3988" s="145">
        <f>VLOOKUP(K3988,'3-Productie normen'!A:AG,29,FALSE)</f>
        <v>0</v>
      </c>
      <c r="W3988" s="145"/>
      <c r="X3988" s="146"/>
      <c r="Y3988" s="147">
        <f t="shared" si="314"/>
        <v>0</v>
      </c>
    </row>
    <row r="3989" spans="1:25" s="148" customFormat="1" ht="13.9" customHeight="1">
      <c r="A3989" s="137">
        <v>4843</v>
      </c>
      <c r="B3989" s="138" t="s">
        <v>4207</v>
      </c>
      <c r="C3989" s="138" t="s">
        <v>4569</v>
      </c>
      <c r="D3989" s="138"/>
      <c r="E3989" s="2"/>
      <c r="F3989" s="2" t="s">
        <v>372</v>
      </c>
      <c r="G3989" s="2" t="s">
        <v>5262</v>
      </c>
      <c r="H3989" s="2"/>
      <c r="I3989" s="139"/>
      <c r="J3989" s="139" t="s">
        <v>253</v>
      </c>
      <c r="K3989" s="139" t="s">
        <v>4571</v>
      </c>
      <c r="L3989" s="139" t="s">
        <v>5219</v>
      </c>
      <c r="M3989" s="140" t="s">
        <v>8160</v>
      </c>
      <c r="N3989" s="141">
        <v>128</v>
      </c>
      <c r="O3989" s="142">
        <f t="shared" si="310"/>
        <v>205</v>
      </c>
      <c r="P3989" s="2">
        <v>205</v>
      </c>
      <c r="Q3989" s="2"/>
      <c r="R3989" s="143" t="e">
        <f t="shared" si="311"/>
        <v>#DIV/0!</v>
      </c>
      <c r="S3989" s="143">
        <f t="shared" si="312"/>
        <v>0</v>
      </c>
      <c r="T3989" s="144">
        <f>IF(P3989="nio",0,IF(P3989&gt;0,VLOOKUP(K3989,'3-Productie normen'!A:W,VLOOKUP(P3989,'3-Productie normen'!$B$37:$C$59,2,FALSE),FALSE)))/VLOOKUP(B3989,'2-Kosten per locatie'!$A$11:$C$31,3,FALSE)</f>
        <v>0</v>
      </c>
      <c r="U3989" s="144">
        <f t="shared" si="313"/>
        <v>0</v>
      </c>
      <c r="V3989" s="145" t="str">
        <f>VLOOKUP(K3989,'3-Productie normen'!A:AG,29,FALSE)</f>
        <v>V</v>
      </c>
      <c r="W3989" s="145"/>
      <c r="X3989" s="146"/>
      <c r="Y3989" s="147">
        <f t="shared" si="314"/>
        <v>26240</v>
      </c>
    </row>
    <row r="3990" spans="1:25" s="148" customFormat="1" ht="13.9" customHeight="1">
      <c r="A3990" s="137">
        <v>4844</v>
      </c>
      <c r="B3990" s="138" t="s">
        <v>4207</v>
      </c>
      <c r="C3990" s="138" t="s">
        <v>4569</v>
      </c>
      <c r="D3990" s="138"/>
      <c r="E3990" s="2"/>
      <c r="F3990" s="2" t="s">
        <v>372</v>
      </c>
      <c r="G3990" s="2" t="s">
        <v>5263</v>
      </c>
      <c r="H3990" s="2"/>
      <c r="I3990" s="139"/>
      <c r="J3990" s="139" t="s">
        <v>253</v>
      </c>
      <c r="K3990" s="139" t="s">
        <v>4571</v>
      </c>
      <c r="L3990" s="139" t="s">
        <v>5219</v>
      </c>
      <c r="M3990" s="140" t="s">
        <v>8160</v>
      </c>
      <c r="N3990" s="141">
        <v>218</v>
      </c>
      <c r="O3990" s="142">
        <f t="shared" si="310"/>
        <v>205</v>
      </c>
      <c r="P3990" s="2">
        <v>205</v>
      </c>
      <c r="Q3990" s="2"/>
      <c r="R3990" s="143" t="e">
        <f t="shared" si="311"/>
        <v>#DIV/0!</v>
      </c>
      <c r="S3990" s="143">
        <f t="shared" si="312"/>
        <v>0</v>
      </c>
      <c r="T3990" s="144">
        <f>IF(P3990="nio",0,IF(P3990&gt;0,VLOOKUP(K3990,'3-Productie normen'!A:W,VLOOKUP(P3990,'3-Productie normen'!$B$37:$C$59,2,FALSE),FALSE)))/VLOOKUP(B3990,'2-Kosten per locatie'!$A$11:$C$31,3,FALSE)</f>
        <v>0</v>
      </c>
      <c r="U3990" s="144">
        <f t="shared" si="313"/>
        <v>0</v>
      </c>
      <c r="V3990" s="145" t="str">
        <f>VLOOKUP(K3990,'3-Productie normen'!A:AG,29,FALSE)</f>
        <v>V</v>
      </c>
      <c r="W3990" s="145"/>
      <c r="X3990" s="146"/>
      <c r="Y3990" s="147">
        <f t="shared" si="314"/>
        <v>44690</v>
      </c>
    </row>
    <row r="3991" spans="1:25" s="148" customFormat="1" ht="13.9" customHeight="1">
      <c r="A3991" s="137">
        <v>4845</v>
      </c>
      <c r="B3991" s="138" t="s">
        <v>4207</v>
      </c>
      <c r="C3991" s="138" t="s">
        <v>4569</v>
      </c>
      <c r="D3991" s="138"/>
      <c r="E3991" s="2"/>
      <c r="F3991" s="2" t="s">
        <v>372</v>
      </c>
      <c r="G3991" s="2" t="s">
        <v>5264</v>
      </c>
      <c r="H3991" s="2"/>
      <c r="I3991" s="139"/>
      <c r="J3991" s="139" t="s">
        <v>253</v>
      </c>
      <c r="K3991" s="139" t="s">
        <v>4571</v>
      </c>
      <c r="L3991" s="139" t="s">
        <v>5219</v>
      </c>
      <c r="M3991" s="140" t="s">
        <v>8160</v>
      </c>
      <c r="N3991" s="141">
        <v>37</v>
      </c>
      <c r="O3991" s="142">
        <f t="shared" si="310"/>
        <v>205</v>
      </c>
      <c r="P3991" s="2">
        <v>205</v>
      </c>
      <c r="Q3991" s="2"/>
      <c r="R3991" s="143" t="e">
        <f t="shared" si="311"/>
        <v>#DIV/0!</v>
      </c>
      <c r="S3991" s="143">
        <f t="shared" si="312"/>
        <v>0</v>
      </c>
      <c r="T3991" s="144">
        <f>IF(P3991="nio",0,IF(P3991&gt;0,VLOOKUP(K3991,'3-Productie normen'!A:W,VLOOKUP(P3991,'3-Productie normen'!$B$37:$C$59,2,FALSE),FALSE)))/VLOOKUP(B3991,'2-Kosten per locatie'!$A$11:$C$31,3,FALSE)</f>
        <v>0</v>
      </c>
      <c r="U3991" s="144">
        <f t="shared" si="313"/>
        <v>0</v>
      </c>
      <c r="V3991" s="145" t="str">
        <f>VLOOKUP(K3991,'3-Productie normen'!A:AG,29,FALSE)</f>
        <v>V</v>
      </c>
      <c r="W3991" s="145"/>
      <c r="X3991" s="146"/>
      <c r="Y3991" s="147">
        <f t="shared" si="314"/>
        <v>7585</v>
      </c>
    </row>
    <row r="3992" spans="1:25" s="148" customFormat="1" ht="13.9" customHeight="1">
      <c r="A3992" s="137">
        <v>4846</v>
      </c>
      <c r="B3992" s="138" t="s">
        <v>4207</v>
      </c>
      <c r="C3992" s="138" t="s">
        <v>4569</v>
      </c>
      <c r="D3992" s="138"/>
      <c r="E3992" s="2"/>
      <c r="F3992" s="2" t="s">
        <v>372</v>
      </c>
      <c r="G3992" s="2" t="s">
        <v>5265</v>
      </c>
      <c r="H3992" s="2"/>
      <c r="I3992" s="139"/>
      <c r="J3992" s="139" t="s">
        <v>253</v>
      </c>
      <c r="K3992" s="139" t="s">
        <v>4571</v>
      </c>
      <c r="L3992" s="139" t="s">
        <v>5219</v>
      </c>
      <c r="M3992" s="140" t="s">
        <v>8160</v>
      </c>
      <c r="N3992" s="141">
        <v>27</v>
      </c>
      <c r="O3992" s="142">
        <f t="shared" si="310"/>
        <v>205</v>
      </c>
      <c r="P3992" s="2">
        <v>205</v>
      </c>
      <c r="Q3992" s="2"/>
      <c r="R3992" s="143" t="e">
        <f t="shared" si="311"/>
        <v>#DIV/0!</v>
      </c>
      <c r="S3992" s="143">
        <f t="shared" si="312"/>
        <v>0</v>
      </c>
      <c r="T3992" s="144">
        <f>IF(P3992="nio",0,IF(P3992&gt;0,VLOOKUP(K3992,'3-Productie normen'!A:W,VLOOKUP(P3992,'3-Productie normen'!$B$37:$C$59,2,FALSE),FALSE)))/VLOOKUP(B3992,'2-Kosten per locatie'!$A$11:$C$31,3,FALSE)</f>
        <v>0</v>
      </c>
      <c r="U3992" s="144">
        <f t="shared" si="313"/>
        <v>0</v>
      </c>
      <c r="V3992" s="145" t="str">
        <f>VLOOKUP(K3992,'3-Productie normen'!A:AG,29,FALSE)</f>
        <v>V</v>
      </c>
      <c r="W3992" s="145"/>
      <c r="X3992" s="146"/>
      <c r="Y3992" s="147">
        <f t="shared" si="314"/>
        <v>5535</v>
      </c>
    </row>
    <row r="3993" spans="1:25" s="148" customFormat="1" ht="13.9" customHeight="1">
      <c r="A3993" s="137">
        <v>4847</v>
      </c>
      <c r="B3993" s="138" t="s">
        <v>4207</v>
      </c>
      <c r="C3993" s="138" t="s">
        <v>4569</v>
      </c>
      <c r="D3993" s="138"/>
      <c r="E3993" s="2"/>
      <c r="F3993" s="2" t="s">
        <v>372</v>
      </c>
      <c r="G3993" s="2" t="s">
        <v>5266</v>
      </c>
      <c r="H3993" s="2"/>
      <c r="I3993" s="139"/>
      <c r="J3993" s="139" t="s">
        <v>5221</v>
      </c>
      <c r="K3993" s="139" t="s">
        <v>248</v>
      </c>
      <c r="L3993" s="139" t="s">
        <v>5219</v>
      </c>
      <c r="M3993" s="140" t="s">
        <v>8160</v>
      </c>
      <c r="N3993" s="141">
        <v>12</v>
      </c>
      <c r="O3993" s="142">
        <f t="shared" si="310"/>
        <v>205</v>
      </c>
      <c r="P3993" s="2">
        <v>205</v>
      </c>
      <c r="Q3993" s="2"/>
      <c r="R3993" s="143" t="e">
        <f t="shared" si="311"/>
        <v>#DIV/0!</v>
      </c>
      <c r="S3993" s="143">
        <f t="shared" si="312"/>
        <v>0</v>
      </c>
      <c r="T3993" s="144">
        <f>IF(P3993="nio",0,IF(P3993&gt;0,VLOOKUP(K3993,'3-Productie normen'!A:W,VLOOKUP(P3993,'3-Productie normen'!$B$37:$C$59,2,FALSE),FALSE)))/VLOOKUP(B3993,'2-Kosten per locatie'!$A$11:$C$31,3,FALSE)</f>
        <v>0</v>
      </c>
      <c r="U3993" s="144">
        <f t="shared" si="313"/>
        <v>0</v>
      </c>
      <c r="V3993" s="145" t="str">
        <f>VLOOKUP(K3993,'3-Productie normen'!A:AG,29,FALSE)</f>
        <v>V</v>
      </c>
      <c r="W3993" s="145"/>
      <c r="X3993" s="146"/>
      <c r="Y3993" s="147">
        <f t="shared" si="314"/>
        <v>2460</v>
      </c>
    </row>
    <row r="3994" spans="1:25" s="148" customFormat="1" ht="13.9" customHeight="1">
      <c r="A3994" s="137">
        <v>4848</v>
      </c>
      <c r="B3994" s="138" t="s">
        <v>4207</v>
      </c>
      <c r="C3994" s="138" t="s">
        <v>4569</v>
      </c>
      <c r="D3994" s="138"/>
      <c r="E3994" s="2"/>
      <c r="F3994" s="2" t="s">
        <v>372</v>
      </c>
      <c r="G3994" s="2" t="s">
        <v>5267</v>
      </c>
      <c r="H3994" s="2"/>
      <c r="I3994" s="139"/>
      <c r="J3994" s="139" t="s">
        <v>5221</v>
      </c>
      <c r="K3994" s="139" t="s">
        <v>248</v>
      </c>
      <c r="L3994" s="139" t="s">
        <v>5219</v>
      </c>
      <c r="M3994" s="140" t="s">
        <v>8160</v>
      </c>
      <c r="N3994" s="141">
        <v>16</v>
      </c>
      <c r="O3994" s="142">
        <f t="shared" si="310"/>
        <v>205</v>
      </c>
      <c r="P3994" s="2">
        <v>205</v>
      </c>
      <c r="Q3994" s="2"/>
      <c r="R3994" s="143" t="e">
        <f t="shared" si="311"/>
        <v>#DIV/0!</v>
      </c>
      <c r="S3994" s="143">
        <f t="shared" si="312"/>
        <v>0</v>
      </c>
      <c r="T3994" s="144">
        <f>IF(P3994="nio",0,IF(P3994&gt;0,VLOOKUP(K3994,'3-Productie normen'!A:W,VLOOKUP(P3994,'3-Productie normen'!$B$37:$C$59,2,FALSE),FALSE)))/VLOOKUP(B3994,'2-Kosten per locatie'!$A$11:$C$31,3,FALSE)</f>
        <v>0</v>
      </c>
      <c r="U3994" s="144">
        <f t="shared" si="313"/>
        <v>0</v>
      </c>
      <c r="V3994" s="145" t="str">
        <f>VLOOKUP(K3994,'3-Productie normen'!A:AG,29,FALSE)</f>
        <v>V</v>
      </c>
      <c r="W3994" s="145"/>
      <c r="X3994" s="146"/>
      <c r="Y3994" s="147">
        <f t="shared" si="314"/>
        <v>3280</v>
      </c>
    </row>
    <row r="3995" spans="1:25" s="148" customFormat="1" ht="13.9" customHeight="1">
      <c r="A3995" s="137">
        <v>4849</v>
      </c>
      <c r="B3995" s="138" t="s">
        <v>4207</v>
      </c>
      <c r="C3995" s="138" t="s">
        <v>4569</v>
      </c>
      <c r="D3995" s="138"/>
      <c r="E3995" s="2"/>
      <c r="F3995" s="2" t="s">
        <v>372</v>
      </c>
      <c r="G3995" s="2" t="s">
        <v>5268</v>
      </c>
      <c r="H3995" s="2"/>
      <c r="I3995" s="139"/>
      <c r="J3995" s="139" t="s">
        <v>5269</v>
      </c>
      <c r="K3995" s="139" t="s">
        <v>478</v>
      </c>
      <c r="L3995" s="139" t="s">
        <v>5219</v>
      </c>
      <c r="M3995" s="140" t="s">
        <v>8160</v>
      </c>
      <c r="N3995" s="141">
        <v>14</v>
      </c>
      <c r="O3995" s="142">
        <f t="shared" si="310"/>
        <v>205</v>
      </c>
      <c r="P3995" s="2">
        <v>205</v>
      </c>
      <c r="Q3995" s="2"/>
      <c r="R3995" s="143" t="e">
        <f t="shared" si="311"/>
        <v>#DIV/0!</v>
      </c>
      <c r="S3995" s="143">
        <f t="shared" si="312"/>
        <v>0</v>
      </c>
      <c r="T3995" s="144">
        <f>IF(P3995="nio",0,IF(P3995&gt;0,VLOOKUP(K3995,'3-Productie normen'!A:W,VLOOKUP(P3995,'3-Productie normen'!$B$37:$C$59,2,FALSE),FALSE)))/VLOOKUP(B3995,'2-Kosten per locatie'!$A$11:$C$31,3,FALSE)</f>
        <v>0</v>
      </c>
      <c r="U3995" s="144">
        <f t="shared" si="313"/>
        <v>0</v>
      </c>
      <c r="V3995" s="145" t="str">
        <f>VLOOKUP(K3995,'3-Productie normen'!A:AG,29,FALSE)</f>
        <v>B</v>
      </c>
      <c r="W3995" s="145"/>
      <c r="X3995" s="146"/>
      <c r="Y3995" s="147">
        <f t="shared" si="314"/>
        <v>2870</v>
      </c>
    </row>
    <row r="3996" spans="1:25" s="148" customFormat="1" ht="13.9" customHeight="1">
      <c r="A3996" s="137">
        <v>4850</v>
      </c>
      <c r="B3996" s="138" t="s">
        <v>4207</v>
      </c>
      <c r="C3996" s="138" t="s">
        <v>4569</v>
      </c>
      <c r="D3996" s="138"/>
      <c r="E3996" s="2"/>
      <c r="F3996" s="2" t="s">
        <v>372</v>
      </c>
      <c r="G3996" s="2" t="s">
        <v>5270</v>
      </c>
      <c r="H3996" s="2"/>
      <c r="I3996" s="139"/>
      <c r="J3996" s="139" t="s">
        <v>5269</v>
      </c>
      <c r="K3996" s="139" t="s">
        <v>478</v>
      </c>
      <c r="L3996" s="139" t="s">
        <v>5219</v>
      </c>
      <c r="M3996" s="140" t="s">
        <v>8160</v>
      </c>
      <c r="N3996" s="141">
        <v>19</v>
      </c>
      <c r="O3996" s="142">
        <f t="shared" si="310"/>
        <v>205</v>
      </c>
      <c r="P3996" s="2">
        <v>205</v>
      </c>
      <c r="Q3996" s="2"/>
      <c r="R3996" s="143" t="e">
        <f t="shared" si="311"/>
        <v>#DIV/0!</v>
      </c>
      <c r="S3996" s="143">
        <f t="shared" si="312"/>
        <v>0</v>
      </c>
      <c r="T3996" s="144">
        <f>IF(P3996="nio",0,IF(P3996&gt;0,VLOOKUP(K3996,'3-Productie normen'!A:W,VLOOKUP(P3996,'3-Productie normen'!$B$37:$C$59,2,FALSE),FALSE)))/VLOOKUP(B3996,'2-Kosten per locatie'!$A$11:$C$31,3,FALSE)</f>
        <v>0</v>
      </c>
      <c r="U3996" s="144">
        <f t="shared" si="313"/>
        <v>0</v>
      </c>
      <c r="V3996" s="145" t="str">
        <f>VLOOKUP(K3996,'3-Productie normen'!A:AG,29,FALSE)</f>
        <v>B</v>
      </c>
      <c r="W3996" s="145"/>
      <c r="X3996" s="146"/>
      <c r="Y3996" s="147">
        <f t="shared" si="314"/>
        <v>3895</v>
      </c>
    </row>
    <row r="3997" spans="1:25" s="148" customFormat="1" ht="13.9" customHeight="1">
      <c r="A3997" s="137">
        <v>4851</v>
      </c>
      <c r="B3997" s="138" t="s">
        <v>4207</v>
      </c>
      <c r="C3997" s="138" t="s">
        <v>4569</v>
      </c>
      <c r="D3997" s="138"/>
      <c r="E3997" s="2"/>
      <c r="F3997" s="2" t="s">
        <v>372</v>
      </c>
      <c r="G3997" s="2" t="s">
        <v>5271</v>
      </c>
      <c r="H3997" s="2"/>
      <c r="I3997" s="139"/>
      <c r="J3997" s="139" t="s">
        <v>1619</v>
      </c>
      <c r="K3997" s="139" t="s">
        <v>478</v>
      </c>
      <c r="L3997" s="139" t="s">
        <v>5219</v>
      </c>
      <c r="M3997" s="140" t="s">
        <v>8160</v>
      </c>
      <c r="N3997" s="141">
        <v>28</v>
      </c>
      <c r="O3997" s="142">
        <f t="shared" si="310"/>
        <v>205</v>
      </c>
      <c r="P3997" s="2">
        <v>205</v>
      </c>
      <c r="Q3997" s="2"/>
      <c r="R3997" s="143" t="e">
        <f t="shared" si="311"/>
        <v>#DIV/0!</v>
      </c>
      <c r="S3997" s="143">
        <f t="shared" si="312"/>
        <v>0</v>
      </c>
      <c r="T3997" s="144">
        <f>IF(P3997="nio",0,IF(P3997&gt;0,VLOOKUP(K3997,'3-Productie normen'!A:W,VLOOKUP(P3997,'3-Productie normen'!$B$37:$C$59,2,FALSE),FALSE)))/VLOOKUP(B3997,'2-Kosten per locatie'!$A$11:$C$31,3,FALSE)</f>
        <v>0</v>
      </c>
      <c r="U3997" s="144">
        <f t="shared" si="313"/>
        <v>0</v>
      </c>
      <c r="V3997" s="145" t="str">
        <f>VLOOKUP(K3997,'3-Productie normen'!A:AG,29,FALSE)</f>
        <v>B</v>
      </c>
      <c r="W3997" s="145"/>
      <c r="X3997" s="146"/>
      <c r="Y3997" s="147">
        <f t="shared" si="314"/>
        <v>5740</v>
      </c>
    </row>
    <row r="3998" spans="1:25" s="148" customFormat="1" ht="13.9" customHeight="1">
      <c r="A3998" s="137">
        <v>4852</v>
      </c>
      <c r="B3998" s="138" t="s">
        <v>4207</v>
      </c>
      <c r="C3998" s="138" t="s">
        <v>4569</v>
      </c>
      <c r="D3998" s="138"/>
      <c r="E3998" s="2"/>
      <c r="F3998" s="2" t="s">
        <v>372</v>
      </c>
      <c r="G3998" s="2" t="s">
        <v>5272</v>
      </c>
      <c r="H3998" s="2"/>
      <c r="I3998" s="139"/>
      <c r="J3998" s="139" t="s">
        <v>1619</v>
      </c>
      <c r="K3998" s="139" t="s">
        <v>478</v>
      </c>
      <c r="L3998" s="139" t="s">
        <v>5219</v>
      </c>
      <c r="M3998" s="140" t="s">
        <v>8160</v>
      </c>
      <c r="N3998" s="141">
        <v>29</v>
      </c>
      <c r="O3998" s="142">
        <f t="shared" si="310"/>
        <v>205</v>
      </c>
      <c r="P3998" s="2">
        <v>205</v>
      </c>
      <c r="Q3998" s="2"/>
      <c r="R3998" s="143" t="e">
        <f t="shared" si="311"/>
        <v>#DIV/0!</v>
      </c>
      <c r="S3998" s="143">
        <f t="shared" si="312"/>
        <v>0</v>
      </c>
      <c r="T3998" s="144">
        <f>IF(P3998="nio",0,IF(P3998&gt;0,VLOOKUP(K3998,'3-Productie normen'!A:W,VLOOKUP(P3998,'3-Productie normen'!$B$37:$C$59,2,FALSE),FALSE)))/VLOOKUP(B3998,'2-Kosten per locatie'!$A$11:$C$31,3,FALSE)</f>
        <v>0</v>
      </c>
      <c r="U3998" s="144">
        <f t="shared" si="313"/>
        <v>0</v>
      </c>
      <c r="V3998" s="145" t="str">
        <f>VLOOKUP(K3998,'3-Productie normen'!A:AG,29,FALSE)</f>
        <v>B</v>
      </c>
      <c r="W3998" s="145"/>
      <c r="X3998" s="146"/>
      <c r="Y3998" s="147">
        <f t="shared" si="314"/>
        <v>5945</v>
      </c>
    </row>
    <row r="3999" spans="1:25" s="148" customFormat="1" ht="13.9" customHeight="1">
      <c r="A3999" s="137">
        <v>4853</v>
      </c>
      <c r="B3999" s="138" t="s">
        <v>4207</v>
      </c>
      <c r="C3999" s="138" t="s">
        <v>4569</v>
      </c>
      <c r="D3999" s="138"/>
      <c r="E3999" s="2"/>
      <c r="F3999" s="2" t="s">
        <v>372</v>
      </c>
      <c r="G3999" s="2" t="s">
        <v>5273</v>
      </c>
      <c r="H3999" s="2" t="s">
        <v>5274</v>
      </c>
      <c r="I3999" s="139"/>
      <c r="J3999" s="139" t="s">
        <v>5275</v>
      </c>
      <c r="K3999" s="139" t="s">
        <v>612</v>
      </c>
      <c r="L3999" s="139" t="s">
        <v>5219</v>
      </c>
      <c r="M3999" s="140" t="s">
        <v>8160</v>
      </c>
      <c r="N3999" s="141">
        <v>68</v>
      </c>
      <c r="O3999" s="142">
        <f t="shared" si="310"/>
        <v>205</v>
      </c>
      <c r="P3999" s="2">
        <v>205</v>
      </c>
      <c r="Q3999" s="2"/>
      <c r="R3999" s="143" t="e">
        <f t="shared" si="311"/>
        <v>#DIV/0!</v>
      </c>
      <c r="S3999" s="143">
        <f t="shared" si="312"/>
        <v>0</v>
      </c>
      <c r="T3999" s="144">
        <f>IF(P3999="nio",0,IF(P3999&gt;0,VLOOKUP(K3999,'3-Productie normen'!A:W,VLOOKUP(P3999,'3-Productie normen'!$B$37:$C$59,2,FALSE),FALSE)))/VLOOKUP(B3999,'2-Kosten per locatie'!$A$11:$C$31,3,FALSE)</f>
        <v>0</v>
      </c>
      <c r="U3999" s="144">
        <f t="shared" si="313"/>
        <v>0</v>
      </c>
      <c r="V3999" s="145" t="str">
        <f>VLOOKUP(K3999,'3-Productie normen'!A:AG,29,FALSE)</f>
        <v>L</v>
      </c>
      <c r="W3999" s="145"/>
      <c r="X3999" s="146"/>
      <c r="Y3999" s="147">
        <f t="shared" si="314"/>
        <v>13940</v>
      </c>
    </row>
    <row r="4000" spans="1:25" s="148" customFormat="1" ht="13.9" customHeight="1">
      <c r="A4000" s="137">
        <v>4854</v>
      </c>
      <c r="B4000" s="138" t="s">
        <v>4207</v>
      </c>
      <c r="C4000" s="138" t="s">
        <v>4569</v>
      </c>
      <c r="D4000" s="138"/>
      <c r="E4000" s="2"/>
      <c r="F4000" s="2" t="s">
        <v>372</v>
      </c>
      <c r="G4000" s="2" t="s">
        <v>5276</v>
      </c>
      <c r="H4000" s="2"/>
      <c r="I4000" s="139"/>
      <c r="J4000" s="139" t="s">
        <v>2019</v>
      </c>
      <c r="K4000" s="139" t="s">
        <v>417</v>
      </c>
      <c r="L4000" s="139" t="s">
        <v>5219</v>
      </c>
      <c r="M4000" s="140" t="s">
        <v>8160</v>
      </c>
      <c r="N4000" s="141">
        <v>13</v>
      </c>
      <c r="O4000" s="142">
        <f t="shared" si="310"/>
        <v>205</v>
      </c>
      <c r="P4000" s="2">
        <v>205</v>
      </c>
      <c r="Q4000" s="2"/>
      <c r="R4000" s="143" t="e">
        <f t="shared" si="311"/>
        <v>#DIV/0!</v>
      </c>
      <c r="S4000" s="143">
        <f t="shared" si="312"/>
        <v>0</v>
      </c>
      <c r="T4000" s="144">
        <f>IF(P4000="nio",0,IF(P4000&gt;0,VLOOKUP(K4000,'3-Productie normen'!A:W,VLOOKUP(P4000,'3-Productie normen'!$B$37:$C$59,2,FALSE),FALSE)))/VLOOKUP(B4000,'2-Kosten per locatie'!$A$11:$C$31,3,FALSE)</f>
        <v>0</v>
      </c>
      <c r="U4000" s="144">
        <f t="shared" si="313"/>
        <v>0</v>
      </c>
      <c r="V4000" s="145" t="str">
        <f>VLOOKUP(K4000,'3-Productie normen'!A:AG,29,FALSE)</f>
        <v>B</v>
      </c>
      <c r="W4000" s="145"/>
      <c r="X4000" s="146"/>
      <c r="Y4000" s="147">
        <f t="shared" si="314"/>
        <v>2665</v>
      </c>
    </row>
    <row r="4001" spans="1:25" s="148" customFormat="1" ht="13.9" customHeight="1">
      <c r="A4001" s="137">
        <v>4855</v>
      </c>
      <c r="B4001" s="138" t="s">
        <v>4207</v>
      </c>
      <c r="C4001" s="138" t="s">
        <v>4569</v>
      </c>
      <c r="D4001" s="138"/>
      <c r="E4001" s="2"/>
      <c r="F4001" s="2" t="s">
        <v>372</v>
      </c>
      <c r="G4001" s="2" t="s">
        <v>5277</v>
      </c>
      <c r="H4001" s="2"/>
      <c r="I4001" s="139"/>
      <c r="J4001" s="139" t="s">
        <v>2019</v>
      </c>
      <c r="K4001" s="139" t="s">
        <v>417</v>
      </c>
      <c r="L4001" s="139" t="s">
        <v>5219</v>
      </c>
      <c r="M4001" s="140" t="s">
        <v>8160</v>
      </c>
      <c r="N4001" s="141">
        <v>13</v>
      </c>
      <c r="O4001" s="142">
        <f t="shared" si="310"/>
        <v>205</v>
      </c>
      <c r="P4001" s="2">
        <v>205</v>
      </c>
      <c r="Q4001" s="2"/>
      <c r="R4001" s="143" t="e">
        <f t="shared" si="311"/>
        <v>#DIV/0!</v>
      </c>
      <c r="S4001" s="143">
        <f t="shared" si="312"/>
        <v>0</v>
      </c>
      <c r="T4001" s="144">
        <f>IF(P4001="nio",0,IF(P4001&gt;0,VLOOKUP(K4001,'3-Productie normen'!A:W,VLOOKUP(P4001,'3-Productie normen'!$B$37:$C$59,2,FALSE),FALSE)))/VLOOKUP(B4001,'2-Kosten per locatie'!$A$11:$C$31,3,FALSE)</f>
        <v>0</v>
      </c>
      <c r="U4001" s="144">
        <f t="shared" si="313"/>
        <v>0</v>
      </c>
      <c r="V4001" s="145" t="str">
        <f>VLOOKUP(K4001,'3-Productie normen'!A:AG,29,FALSE)</f>
        <v>B</v>
      </c>
      <c r="W4001" s="145"/>
      <c r="X4001" s="146"/>
      <c r="Y4001" s="147">
        <f t="shared" si="314"/>
        <v>2665</v>
      </c>
    </row>
    <row r="4002" spans="1:25" s="148" customFormat="1" ht="13.9" customHeight="1">
      <c r="A4002" s="137">
        <v>4856</v>
      </c>
      <c r="B4002" s="138" t="s">
        <v>4207</v>
      </c>
      <c r="C4002" s="138" t="s">
        <v>4569</v>
      </c>
      <c r="D4002" s="138"/>
      <c r="E4002" s="2"/>
      <c r="F4002" s="2" t="s">
        <v>372</v>
      </c>
      <c r="G4002" s="2" t="s">
        <v>5278</v>
      </c>
      <c r="H4002" s="2"/>
      <c r="I4002" s="139"/>
      <c r="J4002" s="139" t="s">
        <v>2019</v>
      </c>
      <c r="K4002" s="139" t="s">
        <v>417</v>
      </c>
      <c r="L4002" s="139" t="s">
        <v>5219</v>
      </c>
      <c r="M4002" s="140" t="s">
        <v>8160</v>
      </c>
      <c r="N4002" s="141">
        <v>13</v>
      </c>
      <c r="O4002" s="142">
        <f t="shared" si="310"/>
        <v>205</v>
      </c>
      <c r="P4002" s="2">
        <v>205</v>
      </c>
      <c r="Q4002" s="2"/>
      <c r="R4002" s="143" t="e">
        <f t="shared" si="311"/>
        <v>#DIV/0!</v>
      </c>
      <c r="S4002" s="143">
        <f t="shared" si="312"/>
        <v>0</v>
      </c>
      <c r="T4002" s="144">
        <f>IF(P4002="nio",0,IF(P4002&gt;0,VLOOKUP(K4002,'3-Productie normen'!A:W,VLOOKUP(P4002,'3-Productie normen'!$B$37:$C$59,2,FALSE),FALSE)))/VLOOKUP(B4002,'2-Kosten per locatie'!$A$11:$C$31,3,FALSE)</f>
        <v>0</v>
      </c>
      <c r="U4002" s="144">
        <f t="shared" si="313"/>
        <v>0</v>
      </c>
      <c r="V4002" s="145" t="str">
        <f>VLOOKUP(K4002,'3-Productie normen'!A:AG,29,FALSE)</f>
        <v>B</v>
      </c>
      <c r="W4002" s="145"/>
      <c r="X4002" s="146"/>
      <c r="Y4002" s="147">
        <f t="shared" si="314"/>
        <v>2665</v>
      </c>
    </row>
    <row r="4003" spans="1:25" s="148" customFormat="1" ht="13.9" customHeight="1">
      <c r="A4003" s="137">
        <v>4857</v>
      </c>
      <c r="B4003" s="138" t="s">
        <v>4207</v>
      </c>
      <c r="C4003" s="138" t="s">
        <v>4569</v>
      </c>
      <c r="D4003" s="138"/>
      <c r="E4003" s="2"/>
      <c r="F4003" s="2" t="s">
        <v>372</v>
      </c>
      <c r="G4003" s="2" t="s">
        <v>5279</v>
      </c>
      <c r="H4003" s="2"/>
      <c r="I4003" s="139"/>
      <c r="J4003" s="139" t="s">
        <v>2019</v>
      </c>
      <c r="K4003" s="139" t="s">
        <v>417</v>
      </c>
      <c r="L4003" s="139" t="s">
        <v>5219</v>
      </c>
      <c r="M4003" s="140" t="s">
        <v>8160</v>
      </c>
      <c r="N4003" s="141">
        <v>13</v>
      </c>
      <c r="O4003" s="142">
        <f t="shared" si="310"/>
        <v>205</v>
      </c>
      <c r="P4003" s="2">
        <v>205</v>
      </c>
      <c r="Q4003" s="2"/>
      <c r="R4003" s="143" t="e">
        <f t="shared" si="311"/>
        <v>#DIV/0!</v>
      </c>
      <c r="S4003" s="143">
        <f t="shared" si="312"/>
        <v>0</v>
      </c>
      <c r="T4003" s="144">
        <f>IF(P4003="nio",0,IF(P4003&gt;0,VLOOKUP(K4003,'3-Productie normen'!A:W,VLOOKUP(P4003,'3-Productie normen'!$B$37:$C$59,2,FALSE),FALSE)))/VLOOKUP(B4003,'2-Kosten per locatie'!$A$11:$C$31,3,FALSE)</f>
        <v>0</v>
      </c>
      <c r="U4003" s="144">
        <f t="shared" si="313"/>
        <v>0</v>
      </c>
      <c r="V4003" s="145" t="str">
        <f>VLOOKUP(K4003,'3-Productie normen'!A:AG,29,FALSE)</f>
        <v>B</v>
      </c>
      <c r="W4003" s="145"/>
      <c r="X4003" s="146"/>
      <c r="Y4003" s="147">
        <f t="shared" si="314"/>
        <v>2665</v>
      </c>
    </row>
    <row r="4004" spans="1:25" s="148" customFormat="1" ht="13.9" customHeight="1">
      <c r="A4004" s="137">
        <v>4858</v>
      </c>
      <c r="B4004" s="138" t="s">
        <v>4207</v>
      </c>
      <c r="C4004" s="138" t="s">
        <v>4569</v>
      </c>
      <c r="D4004" s="138"/>
      <c r="E4004" s="2"/>
      <c r="F4004" s="2" t="s">
        <v>372</v>
      </c>
      <c r="G4004" s="2" t="s">
        <v>5280</v>
      </c>
      <c r="H4004" s="2"/>
      <c r="I4004" s="139"/>
      <c r="J4004" s="139" t="s">
        <v>2019</v>
      </c>
      <c r="K4004" s="139" t="s">
        <v>417</v>
      </c>
      <c r="L4004" s="139" t="s">
        <v>5219</v>
      </c>
      <c r="M4004" s="140" t="s">
        <v>8160</v>
      </c>
      <c r="N4004" s="141">
        <v>13</v>
      </c>
      <c r="O4004" s="142">
        <f t="shared" si="310"/>
        <v>205</v>
      </c>
      <c r="P4004" s="2">
        <v>205</v>
      </c>
      <c r="Q4004" s="2"/>
      <c r="R4004" s="143" t="e">
        <f t="shared" si="311"/>
        <v>#DIV/0!</v>
      </c>
      <c r="S4004" s="143">
        <f t="shared" si="312"/>
        <v>0</v>
      </c>
      <c r="T4004" s="144">
        <f>IF(P4004="nio",0,IF(P4004&gt;0,VLOOKUP(K4004,'3-Productie normen'!A:W,VLOOKUP(P4004,'3-Productie normen'!$B$37:$C$59,2,FALSE),FALSE)))/VLOOKUP(B4004,'2-Kosten per locatie'!$A$11:$C$31,3,FALSE)</f>
        <v>0</v>
      </c>
      <c r="U4004" s="144">
        <f t="shared" si="313"/>
        <v>0</v>
      </c>
      <c r="V4004" s="145" t="str">
        <f>VLOOKUP(K4004,'3-Productie normen'!A:AG,29,FALSE)</f>
        <v>B</v>
      </c>
      <c r="W4004" s="145"/>
      <c r="X4004" s="146"/>
      <c r="Y4004" s="147">
        <f t="shared" si="314"/>
        <v>2665</v>
      </c>
    </row>
    <row r="4005" spans="1:25" s="148" customFormat="1" ht="13.9" customHeight="1">
      <c r="A4005" s="137">
        <v>4859</v>
      </c>
      <c r="B4005" s="138" t="s">
        <v>4207</v>
      </c>
      <c r="C4005" s="138" t="s">
        <v>4569</v>
      </c>
      <c r="D4005" s="138"/>
      <c r="E4005" s="2"/>
      <c r="F4005" s="2" t="s">
        <v>372</v>
      </c>
      <c r="G4005" s="2" t="s">
        <v>5281</v>
      </c>
      <c r="H4005" s="2"/>
      <c r="I4005" s="139"/>
      <c r="J4005" s="139" t="s">
        <v>5248</v>
      </c>
      <c r="K4005" s="139" t="s">
        <v>50</v>
      </c>
      <c r="L4005" s="139" t="s">
        <v>5219</v>
      </c>
      <c r="M4005" s="140" t="s">
        <v>8160</v>
      </c>
      <c r="N4005" s="141">
        <v>121</v>
      </c>
      <c r="O4005" s="142">
        <f t="shared" si="310"/>
        <v>205</v>
      </c>
      <c r="P4005" s="2">
        <v>205</v>
      </c>
      <c r="Q4005" s="2"/>
      <c r="R4005" s="143" t="e">
        <f t="shared" si="311"/>
        <v>#DIV/0!</v>
      </c>
      <c r="S4005" s="143">
        <f t="shared" si="312"/>
        <v>0</v>
      </c>
      <c r="T4005" s="144">
        <f>IF(P4005="nio",0,IF(P4005&gt;0,VLOOKUP(K4005,'3-Productie normen'!A:W,VLOOKUP(P4005,'3-Productie normen'!$B$37:$C$59,2,FALSE),FALSE)))/VLOOKUP(B4005,'2-Kosten per locatie'!$A$11:$C$31,3,FALSE)</f>
        <v>0</v>
      </c>
      <c r="U4005" s="144">
        <f t="shared" si="313"/>
        <v>0</v>
      </c>
      <c r="V4005" s="145" t="str">
        <f>VLOOKUP(K4005,'3-Productie normen'!A:AG,29,FALSE)</f>
        <v>V</v>
      </c>
      <c r="W4005" s="145"/>
      <c r="X4005" s="146"/>
      <c r="Y4005" s="147">
        <f t="shared" si="314"/>
        <v>24805</v>
      </c>
    </row>
    <row r="4006" spans="1:25" s="148" customFormat="1" ht="13.9" customHeight="1">
      <c r="A4006" s="137">
        <v>4860</v>
      </c>
      <c r="B4006" s="138" t="s">
        <v>4207</v>
      </c>
      <c r="C4006" s="138" t="s">
        <v>4569</v>
      </c>
      <c r="D4006" s="138"/>
      <c r="E4006" s="2"/>
      <c r="F4006" s="2" t="s">
        <v>372</v>
      </c>
      <c r="G4006" s="2" t="s">
        <v>5282</v>
      </c>
      <c r="H4006" s="2" t="s">
        <v>5283</v>
      </c>
      <c r="I4006" s="139"/>
      <c r="J4006" s="139" t="s">
        <v>5284</v>
      </c>
      <c r="K4006" s="139" t="s">
        <v>478</v>
      </c>
      <c r="L4006" s="139" t="s">
        <v>5219</v>
      </c>
      <c r="M4006" s="140" t="s">
        <v>8160</v>
      </c>
      <c r="N4006" s="141">
        <v>85</v>
      </c>
      <c r="O4006" s="142">
        <f t="shared" si="310"/>
        <v>205</v>
      </c>
      <c r="P4006" s="2">
        <v>205</v>
      </c>
      <c r="Q4006" s="2"/>
      <c r="R4006" s="143" t="e">
        <f t="shared" si="311"/>
        <v>#DIV/0!</v>
      </c>
      <c r="S4006" s="143">
        <f t="shared" si="312"/>
        <v>0</v>
      </c>
      <c r="T4006" s="144">
        <f>IF(P4006="nio",0,IF(P4006&gt;0,VLOOKUP(K4006,'3-Productie normen'!A:W,VLOOKUP(P4006,'3-Productie normen'!$B$37:$C$59,2,FALSE),FALSE)))/VLOOKUP(B4006,'2-Kosten per locatie'!$A$11:$C$31,3,FALSE)</f>
        <v>0</v>
      </c>
      <c r="U4006" s="144">
        <f t="shared" si="313"/>
        <v>0</v>
      </c>
      <c r="V4006" s="145" t="str">
        <f>VLOOKUP(K4006,'3-Productie normen'!A:AG,29,FALSE)</f>
        <v>B</v>
      </c>
      <c r="W4006" s="145"/>
      <c r="X4006" s="146"/>
      <c r="Y4006" s="147">
        <f t="shared" si="314"/>
        <v>17425</v>
      </c>
    </row>
    <row r="4007" spans="1:25" s="148" customFormat="1" ht="13.9" customHeight="1">
      <c r="A4007" s="137">
        <v>4861</v>
      </c>
      <c r="B4007" s="138" t="s">
        <v>4207</v>
      </c>
      <c r="C4007" s="138" t="s">
        <v>4569</v>
      </c>
      <c r="D4007" s="138"/>
      <c r="E4007" s="2"/>
      <c r="F4007" s="2" t="s">
        <v>372</v>
      </c>
      <c r="G4007" s="2" t="s">
        <v>5285</v>
      </c>
      <c r="H4007" s="2" t="s">
        <v>5286</v>
      </c>
      <c r="I4007" s="139"/>
      <c r="J4007" s="139" t="s">
        <v>5284</v>
      </c>
      <c r="K4007" s="139" t="s">
        <v>478</v>
      </c>
      <c r="L4007" s="139" t="s">
        <v>5219</v>
      </c>
      <c r="M4007" s="140" t="s">
        <v>8160</v>
      </c>
      <c r="N4007" s="141">
        <v>60</v>
      </c>
      <c r="O4007" s="142">
        <f t="shared" si="310"/>
        <v>205</v>
      </c>
      <c r="P4007" s="2">
        <v>205</v>
      </c>
      <c r="Q4007" s="2"/>
      <c r="R4007" s="143" t="e">
        <f t="shared" si="311"/>
        <v>#DIV/0!</v>
      </c>
      <c r="S4007" s="143">
        <f t="shared" si="312"/>
        <v>0</v>
      </c>
      <c r="T4007" s="144">
        <f>IF(P4007="nio",0,IF(P4007&gt;0,VLOOKUP(K4007,'3-Productie normen'!A:W,VLOOKUP(P4007,'3-Productie normen'!$B$37:$C$59,2,FALSE),FALSE)))/VLOOKUP(B4007,'2-Kosten per locatie'!$A$11:$C$31,3,FALSE)</f>
        <v>0</v>
      </c>
      <c r="U4007" s="144">
        <f t="shared" si="313"/>
        <v>0</v>
      </c>
      <c r="V4007" s="145" t="str">
        <f>VLOOKUP(K4007,'3-Productie normen'!A:AG,29,FALSE)</f>
        <v>B</v>
      </c>
      <c r="W4007" s="145"/>
      <c r="X4007" s="146"/>
      <c r="Y4007" s="147">
        <f t="shared" si="314"/>
        <v>12300</v>
      </c>
    </row>
    <row r="4008" spans="1:25" s="148" customFormat="1" ht="13.9" customHeight="1">
      <c r="A4008" s="137">
        <v>4862</v>
      </c>
      <c r="B4008" s="138" t="s">
        <v>4207</v>
      </c>
      <c r="C4008" s="138" t="s">
        <v>4569</v>
      </c>
      <c r="D4008" s="138"/>
      <c r="E4008" s="2"/>
      <c r="F4008" s="2" t="s">
        <v>372</v>
      </c>
      <c r="G4008" s="2" t="s">
        <v>5287</v>
      </c>
      <c r="H4008" s="2" t="s">
        <v>5288</v>
      </c>
      <c r="I4008" s="139"/>
      <c r="J4008" s="139" t="s">
        <v>5284</v>
      </c>
      <c r="K4008" s="139" t="s">
        <v>478</v>
      </c>
      <c r="L4008" s="139" t="s">
        <v>5219</v>
      </c>
      <c r="M4008" s="140" t="s">
        <v>8160</v>
      </c>
      <c r="N4008" s="141">
        <v>29</v>
      </c>
      <c r="O4008" s="142">
        <f t="shared" si="310"/>
        <v>205</v>
      </c>
      <c r="P4008" s="2">
        <v>205</v>
      </c>
      <c r="Q4008" s="2"/>
      <c r="R4008" s="143" t="e">
        <f t="shared" si="311"/>
        <v>#DIV/0!</v>
      </c>
      <c r="S4008" s="143">
        <f t="shared" si="312"/>
        <v>0</v>
      </c>
      <c r="T4008" s="144">
        <f>IF(P4008="nio",0,IF(P4008&gt;0,VLOOKUP(K4008,'3-Productie normen'!A:W,VLOOKUP(P4008,'3-Productie normen'!$B$37:$C$59,2,FALSE),FALSE)))/VLOOKUP(B4008,'2-Kosten per locatie'!$A$11:$C$31,3,FALSE)</f>
        <v>0</v>
      </c>
      <c r="U4008" s="144">
        <f t="shared" si="313"/>
        <v>0</v>
      </c>
      <c r="V4008" s="145" t="str">
        <f>VLOOKUP(K4008,'3-Productie normen'!A:AG,29,FALSE)</f>
        <v>B</v>
      </c>
      <c r="W4008" s="145"/>
      <c r="X4008" s="146"/>
      <c r="Y4008" s="147">
        <f t="shared" si="314"/>
        <v>5945</v>
      </c>
    </row>
    <row r="4009" spans="1:25" s="148" customFormat="1" ht="13.9" customHeight="1">
      <c r="A4009" s="137">
        <v>4863</v>
      </c>
      <c r="B4009" s="138" t="s">
        <v>4207</v>
      </c>
      <c r="C4009" s="138" t="s">
        <v>4569</v>
      </c>
      <c r="D4009" s="138"/>
      <c r="E4009" s="2"/>
      <c r="F4009" s="2" t="s">
        <v>372</v>
      </c>
      <c r="G4009" s="2" t="s">
        <v>5289</v>
      </c>
      <c r="H4009" s="2" t="s">
        <v>3117</v>
      </c>
      <c r="I4009" s="139"/>
      <c r="J4009" s="139" t="s">
        <v>2130</v>
      </c>
      <c r="K4009" s="139" t="s">
        <v>612</v>
      </c>
      <c r="L4009" s="139" t="s">
        <v>5219</v>
      </c>
      <c r="M4009" s="140" t="s">
        <v>8160</v>
      </c>
      <c r="N4009" s="141">
        <v>59</v>
      </c>
      <c r="O4009" s="142">
        <f t="shared" si="310"/>
        <v>205</v>
      </c>
      <c r="P4009" s="2">
        <v>205</v>
      </c>
      <c r="Q4009" s="2"/>
      <c r="R4009" s="143" t="e">
        <f t="shared" si="311"/>
        <v>#DIV/0!</v>
      </c>
      <c r="S4009" s="143">
        <f t="shared" si="312"/>
        <v>0</v>
      </c>
      <c r="T4009" s="144">
        <f>IF(P4009="nio",0,IF(P4009&gt;0,VLOOKUP(K4009,'3-Productie normen'!A:W,VLOOKUP(P4009,'3-Productie normen'!$B$37:$C$59,2,FALSE),FALSE)))/VLOOKUP(B4009,'2-Kosten per locatie'!$A$11:$C$31,3,FALSE)</f>
        <v>0</v>
      </c>
      <c r="U4009" s="144">
        <f t="shared" si="313"/>
        <v>0</v>
      </c>
      <c r="V4009" s="145" t="str">
        <f>VLOOKUP(K4009,'3-Productie normen'!A:AG,29,FALSE)</f>
        <v>L</v>
      </c>
      <c r="W4009" s="145"/>
      <c r="X4009" s="146"/>
      <c r="Y4009" s="147">
        <f t="shared" si="314"/>
        <v>12095</v>
      </c>
    </row>
    <row r="4010" spans="1:25" s="148" customFormat="1" ht="13.9" customHeight="1">
      <c r="A4010" s="137">
        <v>4864</v>
      </c>
      <c r="B4010" s="138" t="s">
        <v>4207</v>
      </c>
      <c r="C4010" s="138" t="s">
        <v>4569</v>
      </c>
      <c r="D4010" s="138"/>
      <c r="E4010" s="2"/>
      <c r="F4010" s="2" t="s">
        <v>372</v>
      </c>
      <c r="G4010" s="2" t="s">
        <v>5290</v>
      </c>
      <c r="H4010" s="2" t="s">
        <v>3118</v>
      </c>
      <c r="I4010" s="139"/>
      <c r="J4010" s="139" t="s">
        <v>2130</v>
      </c>
      <c r="K4010" s="139" t="s">
        <v>612</v>
      </c>
      <c r="L4010" s="139" t="s">
        <v>5219</v>
      </c>
      <c r="M4010" s="140" t="s">
        <v>8160</v>
      </c>
      <c r="N4010" s="141">
        <v>60</v>
      </c>
      <c r="O4010" s="142">
        <f t="shared" si="310"/>
        <v>205</v>
      </c>
      <c r="P4010" s="2">
        <v>205</v>
      </c>
      <c r="Q4010" s="2"/>
      <c r="R4010" s="143" t="e">
        <f t="shared" si="311"/>
        <v>#DIV/0!</v>
      </c>
      <c r="S4010" s="143">
        <f t="shared" si="312"/>
        <v>0</v>
      </c>
      <c r="T4010" s="144">
        <f>IF(P4010="nio",0,IF(P4010&gt;0,VLOOKUP(K4010,'3-Productie normen'!A:W,VLOOKUP(P4010,'3-Productie normen'!$B$37:$C$59,2,FALSE),FALSE)))/VLOOKUP(B4010,'2-Kosten per locatie'!$A$11:$C$31,3,FALSE)</f>
        <v>0</v>
      </c>
      <c r="U4010" s="144">
        <f t="shared" si="313"/>
        <v>0</v>
      </c>
      <c r="V4010" s="145" t="str">
        <f>VLOOKUP(K4010,'3-Productie normen'!A:AG,29,FALSE)</f>
        <v>L</v>
      </c>
      <c r="W4010" s="145"/>
      <c r="X4010" s="146"/>
      <c r="Y4010" s="147">
        <f t="shared" si="314"/>
        <v>12300</v>
      </c>
    </row>
    <row r="4011" spans="1:25" s="148" customFormat="1" ht="13.9" customHeight="1">
      <c r="A4011" s="137">
        <v>4865</v>
      </c>
      <c r="B4011" s="138" t="s">
        <v>4207</v>
      </c>
      <c r="C4011" s="138" t="s">
        <v>4569</v>
      </c>
      <c r="D4011" s="138"/>
      <c r="E4011" s="2"/>
      <c r="F4011" s="2" t="s">
        <v>372</v>
      </c>
      <c r="G4011" s="2" t="s">
        <v>5291</v>
      </c>
      <c r="H4011" s="2" t="s">
        <v>5292</v>
      </c>
      <c r="I4011" s="139"/>
      <c r="J4011" s="139" t="s">
        <v>2130</v>
      </c>
      <c r="K4011" s="139" t="s">
        <v>612</v>
      </c>
      <c r="L4011" s="139" t="s">
        <v>5219</v>
      </c>
      <c r="M4011" s="140" t="s">
        <v>8160</v>
      </c>
      <c r="N4011" s="141">
        <v>79</v>
      </c>
      <c r="O4011" s="142">
        <f t="shared" si="310"/>
        <v>205</v>
      </c>
      <c r="P4011" s="2">
        <v>205</v>
      </c>
      <c r="Q4011" s="2"/>
      <c r="R4011" s="143" t="e">
        <f t="shared" si="311"/>
        <v>#DIV/0!</v>
      </c>
      <c r="S4011" s="143">
        <f t="shared" si="312"/>
        <v>0</v>
      </c>
      <c r="T4011" s="144">
        <f>IF(P4011="nio",0,IF(P4011&gt;0,VLOOKUP(K4011,'3-Productie normen'!A:W,VLOOKUP(P4011,'3-Productie normen'!$B$37:$C$59,2,FALSE),FALSE)))/VLOOKUP(B4011,'2-Kosten per locatie'!$A$11:$C$31,3,FALSE)</f>
        <v>0</v>
      </c>
      <c r="U4011" s="144">
        <f t="shared" si="313"/>
        <v>0</v>
      </c>
      <c r="V4011" s="145" t="str">
        <f>VLOOKUP(K4011,'3-Productie normen'!A:AG,29,FALSE)</f>
        <v>L</v>
      </c>
      <c r="W4011" s="145"/>
      <c r="X4011" s="146"/>
      <c r="Y4011" s="147">
        <f t="shared" si="314"/>
        <v>16195</v>
      </c>
    </row>
    <row r="4012" spans="1:25" s="148" customFormat="1" ht="13.9" customHeight="1">
      <c r="A4012" s="137">
        <v>4866</v>
      </c>
      <c r="B4012" s="138" t="s">
        <v>4207</v>
      </c>
      <c r="C4012" s="138" t="s">
        <v>4569</v>
      </c>
      <c r="D4012" s="138"/>
      <c r="E4012" s="2"/>
      <c r="F4012" s="2" t="s">
        <v>372</v>
      </c>
      <c r="G4012" s="2" t="s">
        <v>5293</v>
      </c>
      <c r="H4012" s="2"/>
      <c r="I4012" s="139"/>
      <c r="J4012" s="139" t="s">
        <v>5294</v>
      </c>
      <c r="K4012" s="139" t="s">
        <v>612</v>
      </c>
      <c r="L4012" s="139" t="s">
        <v>5219</v>
      </c>
      <c r="M4012" s="140" t="s">
        <v>8160</v>
      </c>
      <c r="N4012" s="141">
        <v>65</v>
      </c>
      <c r="O4012" s="142">
        <f t="shared" si="310"/>
        <v>205</v>
      </c>
      <c r="P4012" s="2">
        <v>205</v>
      </c>
      <c r="Q4012" s="2"/>
      <c r="R4012" s="143" t="e">
        <f t="shared" si="311"/>
        <v>#DIV/0!</v>
      </c>
      <c r="S4012" s="143">
        <f t="shared" si="312"/>
        <v>0</v>
      </c>
      <c r="T4012" s="144">
        <f>IF(P4012="nio",0,IF(P4012&gt;0,VLOOKUP(K4012,'3-Productie normen'!A:W,VLOOKUP(P4012,'3-Productie normen'!$B$37:$C$59,2,FALSE),FALSE)))/VLOOKUP(B4012,'2-Kosten per locatie'!$A$11:$C$31,3,FALSE)</f>
        <v>0</v>
      </c>
      <c r="U4012" s="144">
        <f t="shared" si="313"/>
        <v>0</v>
      </c>
      <c r="V4012" s="145" t="str">
        <f>VLOOKUP(K4012,'3-Productie normen'!A:AG,29,FALSE)</f>
        <v>L</v>
      </c>
      <c r="W4012" s="145"/>
      <c r="X4012" s="146"/>
      <c r="Y4012" s="147">
        <f t="shared" si="314"/>
        <v>13325</v>
      </c>
    </row>
    <row r="4013" spans="1:25" s="148" customFormat="1" ht="13.9" customHeight="1">
      <c r="A4013" s="137">
        <v>4867</v>
      </c>
      <c r="B4013" s="138" t="s">
        <v>4207</v>
      </c>
      <c r="C4013" s="138" t="s">
        <v>4569</v>
      </c>
      <c r="D4013" s="138"/>
      <c r="E4013" s="2"/>
      <c r="F4013" s="2" t="s">
        <v>372</v>
      </c>
      <c r="G4013" s="2" t="s">
        <v>5295</v>
      </c>
      <c r="H4013" s="2" t="s">
        <v>3119</v>
      </c>
      <c r="I4013" s="139"/>
      <c r="J4013" s="139" t="s">
        <v>2130</v>
      </c>
      <c r="K4013" s="139" t="s">
        <v>612</v>
      </c>
      <c r="L4013" s="139" t="s">
        <v>5219</v>
      </c>
      <c r="M4013" s="140" t="s">
        <v>8160</v>
      </c>
      <c r="N4013" s="141">
        <v>50</v>
      </c>
      <c r="O4013" s="142">
        <f t="shared" si="310"/>
        <v>205</v>
      </c>
      <c r="P4013" s="2">
        <v>205</v>
      </c>
      <c r="Q4013" s="2"/>
      <c r="R4013" s="143" t="e">
        <f t="shared" si="311"/>
        <v>#DIV/0!</v>
      </c>
      <c r="S4013" s="143">
        <f t="shared" si="312"/>
        <v>0</v>
      </c>
      <c r="T4013" s="144">
        <f>IF(P4013="nio",0,IF(P4013&gt;0,VLOOKUP(K4013,'3-Productie normen'!A:W,VLOOKUP(P4013,'3-Productie normen'!$B$37:$C$59,2,FALSE),FALSE)))/VLOOKUP(B4013,'2-Kosten per locatie'!$A$11:$C$31,3,FALSE)</f>
        <v>0</v>
      </c>
      <c r="U4013" s="144">
        <f t="shared" si="313"/>
        <v>0</v>
      </c>
      <c r="V4013" s="145" t="str">
        <f>VLOOKUP(K4013,'3-Productie normen'!A:AG,29,FALSE)</f>
        <v>L</v>
      </c>
      <c r="W4013" s="145"/>
      <c r="X4013" s="146"/>
      <c r="Y4013" s="147">
        <f t="shared" si="314"/>
        <v>10250</v>
      </c>
    </row>
    <row r="4014" spans="1:25" s="148" customFormat="1" ht="13.9" customHeight="1">
      <c r="A4014" s="137">
        <v>4868</v>
      </c>
      <c r="B4014" s="138" t="s">
        <v>4207</v>
      </c>
      <c r="C4014" s="138" t="s">
        <v>4569</v>
      </c>
      <c r="D4014" s="138"/>
      <c r="E4014" s="2"/>
      <c r="F4014" s="2" t="s">
        <v>372</v>
      </c>
      <c r="G4014" s="2" t="s">
        <v>5296</v>
      </c>
      <c r="H4014" s="2" t="s">
        <v>5297</v>
      </c>
      <c r="I4014" s="139"/>
      <c r="J4014" s="139" t="s">
        <v>2130</v>
      </c>
      <c r="K4014" s="139" t="s">
        <v>612</v>
      </c>
      <c r="L4014" s="139" t="s">
        <v>5219</v>
      </c>
      <c r="M4014" s="140" t="s">
        <v>8160</v>
      </c>
      <c r="N4014" s="141">
        <v>60</v>
      </c>
      <c r="O4014" s="142">
        <f t="shared" si="310"/>
        <v>205</v>
      </c>
      <c r="P4014" s="2">
        <v>205</v>
      </c>
      <c r="Q4014" s="2"/>
      <c r="R4014" s="143" t="e">
        <f t="shared" si="311"/>
        <v>#DIV/0!</v>
      </c>
      <c r="S4014" s="143">
        <f t="shared" si="312"/>
        <v>0</v>
      </c>
      <c r="T4014" s="144">
        <f>IF(P4014="nio",0,IF(P4014&gt;0,VLOOKUP(K4014,'3-Productie normen'!A:W,VLOOKUP(P4014,'3-Productie normen'!$B$37:$C$59,2,FALSE),FALSE)))/VLOOKUP(B4014,'2-Kosten per locatie'!$A$11:$C$31,3,FALSE)</f>
        <v>0</v>
      </c>
      <c r="U4014" s="144">
        <f t="shared" si="313"/>
        <v>0</v>
      </c>
      <c r="V4014" s="145" t="str">
        <f>VLOOKUP(K4014,'3-Productie normen'!A:AG,29,FALSE)</f>
        <v>L</v>
      </c>
      <c r="W4014" s="145"/>
      <c r="X4014" s="146"/>
      <c r="Y4014" s="147">
        <f t="shared" si="314"/>
        <v>12300</v>
      </c>
    </row>
    <row r="4015" spans="1:25" s="148" customFormat="1" ht="13.9" customHeight="1">
      <c r="A4015" s="137">
        <v>4869</v>
      </c>
      <c r="B4015" s="138" t="s">
        <v>4207</v>
      </c>
      <c r="C4015" s="138" t="s">
        <v>4569</v>
      </c>
      <c r="D4015" s="138"/>
      <c r="E4015" s="2"/>
      <c r="F4015" s="2" t="s">
        <v>372</v>
      </c>
      <c r="G4015" s="2" t="s">
        <v>5298</v>
      </c>
      <c r="H4015" s="2" t="s">
        <v>5299</v>
      </c>
      <c r="I4015" s="139"/>
      <c r="J4015" s="139" t="s">
        <v>2130</v>
      </c>
      <c r="K4015" s="139" t="s">
        <v>612</v>
      </c>
      <c r="L4015" s="139" t="s">
        <v>5219</v>
      </c>
      <c r="M4015" s="140" t="s">
        <v>8160</v>
      </c>
      <c r="N4015" s="141">
        <v>67</v>
      </c>
      <c r="O4015" s="142">
        <f t="shared" si="310"/>
        <v>205</v>
      </c>
      <c r="P4015" s="2">
        <v>205</v>
      </c>
      <c r="Q4015" s="2"/>
      <c r="R4015" s="143" t="e">
        <f t="shared" si="311"/>
        <v>#DIV/0!</v>
      </c>
      <c r="S4015" s="143">
        <f t="shared" si="312"/>
        <v>0</v>
      </c>
      <c r="T4015" s="144">
        <f>IF(P4015="nio",0,IF(P4015&gt;0,VLOOKUP(K4015,'3-Productie normen'!A:W,VLOOKUP(P4015,'3-Productie normen'!$B$37:$C$59,2,FALSE),FALSE)))/VLOOKUP(B4015,'2-Kosten per locatie'!$A$11:$C$31,3,FALSE)</f>
        <v>0</v>
      </c>
      <c r="U4015" s="144">
        <f t="shared" si="313"/>
        <v>0</v>
      </c>
      <c r="V4015" s="145" t="str">
        <f>VLOOKUP(K4015,'3-Productie normen'!A:AG,29,FALSE)</f>
        <v>L</v>
      </c>
      <c r="W4015" s="145"/>
      <c r="X4015" s="146"/>
      <c r="Y4015" s="147">
        <f t="shared" si="314"/>
        <v>13735</v>
      </c>
    </row>
    <row r="4016" spans="1:25" s="148" customFormat="1" ht="13.9" customHeight="1">
      <c r="A4016" s="137">
        <v>4870</v>
      </c>
      <c r="B4016" s="138" t="s">
        <v>4207</v>
      </c>
      <c r="C4016" s="138" t="s">
        <v>4569</v>
      </c>
      <c r="D4016" s="138"/>
      <c r="E4016" s="2"/>
      <c r="F4016" s="2" t="s">
        <v>372</v>
      </c>
      <c r="G4016" s="2" t="s">
        <v>5300</v>
      </c>
      <c r="H4016" s="2" t="s">
        <v>3120</v>
      </c>
      <c r="I4016" s="139"/>
      <c r="J4016" s="139" t="s">
        <v>2130</v>
      </c>
      <c r="K4016" s="139" t="s">
        <v>612</v>
      </c>
      <c r="L4016" s="139" t="s">
        <v>5219</v>
      </c>
      <c r="M4016" s="140" t="s">
        <v>8160</v>
      </c>
      <c r="N4016" s="141">
        <v>59</v>
      </c>
      <c r="O4016" s="142">
        <f t="shared" si="310"/>
        <v>205</v>
      </c>
      <c r="P4016" s="2">
        <v>205</v>
      </c>
      <c r="Q4016" s="2"/>
      <c r="R4016" s="143" t="e">
        <f t="shared" si="311"/>
        <v>#DIV/0!</v>
      </c>
      <c r="S4016" s="143">
        <f t="shared" si="312"/>
        <v>0</v>
      </c>
      <c r="T4016" s="144">
        <f>IF(P4016="nio",0,IF(P4016&gt;0,VLOOKUP(K4016,'3-Productie normen'!A:W,VLOOKUP(P4016,'3-Productie normen'!$B$37:$C$59,2,FALSE),FALSE)))/VLOOKUP(B4016,'2-Kosten per locatie'!$A$11:$C$31,3,FALSE)</f>
        <v>0</v>
      </c>
      <c r="U4016" s="144">
        <f t="shared" si="313"/>
        <v>0</v>
      </c>
      <c r="V4016" s="145" t="str">
        <f>VLOOKUP(K4016,'3-Productie normen'!A:AG,29,FALSE)</f>
        <v>L</v>
      </c>
      <c r="W4016" s="145"/>
      <c r="X4016" s="146"/>
      <c r="Y4016" s="147">
        <f t="shared" si="314"/>
        <v>12095</v>
      </c>
    </row>
    <row r="4017" spans="1:25" s="148" customFormat="1" ht="13.9" customHeight="1">
      <c r="A4017" s="137">
        <v>4871</v>
      </c>
      <c r="B4017" s="138" t="s">
        <v>4207</v>
      </c>
      <c r="C4017" s="138" t="s">
        <v>4569</v>
      </c>
      <c r="D4017" s="138"/>
      <c r="E4017" s="2"/>
      <c r="F4017" s="2" t="s">
        <v>372</v>
      </c>
      <c r="G4017" s="2" t="s">
        <v>5301</v>
      </c>
      <c r="H4017" s="2" t="s">
        <v>3121</v>
      </c>
      <c r="I4017" s="139"/>
      <c r="J4017" s="139" t="s">
        <v>2130</v>
      </c>
      <c r="K4017" s="139" t="s">
        <v>612</v>
      </c>
      <c r="L4017" s="139" t="s">
        <v>5219</v>
      </c>
      <c r="M4017" s="140" t="s">
        <v>8160</v>
      </c>
      <c r="N4017" s="141">
        <v>58</v>
      </c>
      <c r="O4017" s="142">
        <f t="shared" si="310"/>
        <v>205</v>
      </c>
      <c r="P4017" s="2">
        <v>205</v>
      </c>
      <c r="Q4017" s="2"/>
      <c r="R4017" s="143" t="e">
        <f t="shared" si="311"/>
        <v>#DIV/0!</v>
      </c>
      <c r="S4017" s="143">
        <f t="shared" si="312"/>
        <v>0</v>
      </c>
      <c r="T4017" s="144">
        <f>IF(P4017="nio",0,IF(P4017&gt;0,VLOOKUP(K4017,'3-Productie normen'!A:W,VLOOKUP(P4017,'3-Productie normen'!$B$37:$C$59,2,FALSE),FALSE)))/VLOOKUP(B4017,'2-Kosten per locatie'!$A$11:$C$31,3,FALSE)</f>
        <v>0</v>
      </c>
      <c r="U4017" s="144">
        <f t="shared" si="313"/>
        <v>0</v>
      </c>
      <c r="V4017" s="145" t="str">
        <f>VLOOKUP(K4017,'3-Productie normen'!A:AG,29,FALSE)</f>
        <v>L</v>
      </c>
      <c r="W4017" s="145"/>
      <c r="X4017" s="146"/>
      <c r="Y4017" s="147">
        <f t="shared" si="314"/>
        <v>11890</v>
      </c>
    </row>
    <row r="4018" spans="1:25" s="148" customFormat="1" ht="13.9" customHeight="1">
      <c r="A4018" s="137">
        <v>4872</v>
      </c>
      <c r="B4018" s="138" t="s">
        <v>4207</v>
      </c>
      <c r="C4018" s="138" t="s">
        <v>4569</v>
      </c>
      <c r="D4018" s="138"/>
      <c r="E4018" s="2"/>
      <c r="F4018" s="2" t="s">
        <v>372</v>
      </c>
      <c r="G4018" s="2" t="s">
        <v>5302</v>
      </c>
      <c r="H4018" s="2"/>
      <c r="I4018" s="139"/>
      <c r="J4018" s="139" t="s">
        <v>5303</v>
      </c>
      <c r="K4018" s="139" t="s">
        <v>478</v>
      </c>
      <c r="L4018" s="139" t="s">
        <v>5219</v>
      </c>
      <c r="M4018" s="140" t="s">
        <v>8160</v>
      </c>
      <c r="N4018" s="141">
        <v>53</v>
      </c>
      <c r="O4018" s="142">
        <f t="shared" si="310"/>
        <v>205</v>
      </c>
      <c r="P4018" s="2">
        <v>205</v>
      </c>
      <c r="Q4018" s="2"/>
      <c r="R4018" s="143" t="e">
        <f t="shared" si="311"/>
        <v>#DIV/0!</v>
      </c>
      <c r="S4018" s="143">
        <f t="shared" si="312"/>
        <v>0</v>
      </c>
      <c r="T4018" s="144">
        <f>IF(P4018="nio",0,IF(P4018&gt;0,VLOOKUP(K4018,'3-Productie normen'!A:W,VLOOKUP(P4018,'3-Productie normen'!$B$37:$C$59,2,FALSE),FALSE)))/VLOOKUP(B4018,'2-Kosten per locatie'!$A$11:$C$31,3,FALSE)</f>
        <v>0</v>
      </c>
      <c r="U4018" s="144">
        <f t="shared" si="313"/>
        <v>0</v>
      </c>
      <c r="V4018" s="145" t="str">
        <f>VLOOKUP(K4018,'3-Productie normen'!A:AG,29,FALSE)</f>
        <v>B</v>
      </c>
      <c r="W4018" s="145"/>
      <c r="X4018" s="146"/>
      <c r="Y4018" s="147">
        <f t="shared" si="314"/>
        <v>10865</v>
      </c>
    </row>
    <row r="4019" spans="1:25" s="148" customFormat="1" ht="13.9" customHeight="1">
      <c r="A4019" s="137">
        <v>4873</v>
      </c>
      <c r="B4019" s="138" t="s">
        <v>4207</v>
      </c>
      <c r="C4019" s="138" t="s">
        <v>4569</v>
      </c>
      <c r="D4019" s="138"/>
      <c r="E4019" s="2"/>
      <c r="F4019" s="2" t="s">
        <v>372</v>
      </c>
      <c r="G4019" s="2" t="s">
        <v>5304</v>
      </c>
      <c r="H4019" s="2"/>
      <c r="I4019" s="139"/>
      <c r="J4019" s="139" t="s">
        <v>323</v>
      </c>
      <c r="K4019" s="139" t="s">
        <v>321</v>
      </c>
      <c r="L4019" s="139" t="s">
        <v>314</v>
      </c>
      <c r="M4019" s="140"/>
      <c r="N4019" s="141">
        <v>19</v>
      </c>
      <c r="O4019" s="142">
        <f t="shared" si="310"/>
        <v>410</v>
      </c>
      <c r="P4019" s="2">
        <v>205</v>
      </c>
      <c r="Q4019" s="2">
        <v>205</v>
      </c>
      <c r="R4019" s="143" t="e">
        <f t="shared" si="311"/>
        <v>#DIV/0!</v>
      </c>
      <c r="S4019" s="143" t="e">
        <f t="shared" si="312"/>
        <v>#DIV/0!</v>
      </c>
      <c r="T4019" s="144">
        <f>IF(P4019="nio",0,IF(P4019&gt;0,VLOOKUP(K4019,'3-Productie normen'!A:W,VLOOKUP(P4019,'3-Productie normen'!$B$37:$C$59,2,FALSE),FALSE)))/VLOOKUP(B4019,'2-Kosten per locatie'!$A$11:$C$31,3,FALSE)</f>
        <v>0</v>
      </c>
      <c r="U4019" s="144">
        <f t="shared" si="313"/>
        <v>0</v>
      </c>
      <c r="V4019" s="145" t="str">
        <f>VLOOKUP(K4019,'3-Productie normen'!A:AG,29,FALSE)</f>
        <v>S</v>
      </c>
      <c r="W4019" s="145"/>
      <c r="X4019" s="146"/>
      <c r="Y4019" s="147">
        <f t="shared" si="314"/>
        <v>7790</v>
      </c>
    </row>
    <row r="4020" spans="1:25" s="148" customFormat="1" ht="13.9" customHeight="1">
      <c r="A4020" s="137">
        <v>4874</v>
      </c>
      <c r="B4020" s="138" t="s">
        <v>4207</v>
      </c>
      <c r="C4020" s="138" t="s">
        <v>4569</v>
      </c>
      <c r="D4020" s="138"/>
      <c r="E4020" s="2"/>
      <c r="F4020" s="2" t="s">
        <v>372</v>
      </c>
      <c r="G4020" s="2" t="s">
        <v>5305</v>
      </c>
      <c r="H4020" s="2"/>
      <c r="I4020" s="139"/>
      <c r="J4020" s="139" t="s">
        <v>323</v>
      </c>
      <c r="K4020" s="139" t="s">
        <v>321</v>
      </c>
      <c r="L4020" s="139" t="s">
        <v>314</v>
      </c>
      <c r="M4020" s="140"/>
      <c r="N4020" s="141">
        <v>27</v>
      </c>
      <c r="O4020" s="142">
        <f t="shared" ref="O4020:O4083" si="315">SUM(P4020:Q4020)</f>
        <v>410</v>
      </c>
      <c r="P4020" s="2">
        <v>205</v>
      </c>
      <c r="Q4020" s="2">
        <v>205</v>
      </c>
      <c r="R4020" s="143" t="e">
        <f t="shared" ref="R4020:R4083" si="316">IF(P4020="nio",0,IF(P4020&gt;0,P4020*N4020/T4020,0))</f>
        <v>#DIV/0!</v>
      </c>
      <c r="S4020" s="143" t="e">
        <f t="shared" ref="S4020:S4083" si="317">IF(Q4020&gt;0,Q4020*N4020/U4020,0)</f>
        <v>#DIV/0!</v>
      </c>
      <c r="T4020" s="144">
        <f>IF(P4020="nio",0,IF(P4020&gt;0,VLOOKUP(K4020,'3-Productie normen'!A:W,VLOOKUP(P4020,'3-Productie normen'!$B$37:$C$59,2,FALSE),FALSE)))/VLOOKUP(B4020,'2-Kosten per locatie'!$A$11:$C$31,3,FALSE)</f>
        <v>0</v>
      </c>
      <c r="U4020" s="144">
        <f t="shared" ref="U4020:U4083" si="318">IF(Q4020&gt;0,T4020*$U$8,0)</f>
        <v>0</v>
      </c>
      <c r="V4020" s="145" t="str">
        <f>VLOOKUP(K4020,'3-Productie normen'!A:AG,29,FALSE)</f>
        <v>S</v>
      </c>
      <c r="W4020" s="145"/>
      <c r="X4020" s="146"/>
      <c r="Y4020" s="147">
        <f t="shared" ref="Y4020:Y4083" si="319">O4020*N4020</f>
        <v>11070</v>
      </c>
    </row>
    <row r="4021" spans="1:25" s="148" customFormat="1" ht="13.9" customHeight="1">
      <c r="A4021" s="137">
        <v>4875</v>
      </c>
      <c r="B4021" s="138" t="s">
        <v>4207</v>
      </c>
      <c r="C4021" s="138" t="s">
        <v>4569</v>
      </c>
      <c r="D4021" s="138"/>
      <c r="E4021" s="2"/>
      <c r="F4021" s="2" t="s">
        <v>372</v>
      </c>
      <c r="G4021" s="2" t="s">
        <v>5306</v>
      </c>
      <c r="H4021" s="2"/>
      <c r="I4021" s="139"/>
      <c r="J4021" s="139" t="s">
        <v>2135</v>
      </c>
      <c r="K4021" s="139" t="s">
        <v>321</v>
      </c>
      <c r="L4021" s="139" t="s">
        <v>5219</v>
      </c>
      <c r="M4021" s="140" t="s">
        <v>8160</v>
      </c>
      <c r="N4021" s="141">
        <v>5</v>
      </c>
      <c r="O4021" s="142">
        <f t="shared" si="315"/>
        <v>410</v>
      </c>
      <c r="P4021" s="2">
        <v>205</v>
      </c>
      <c r="Q4021" s="2">
        <v>205</v>
      </c>
      <c r="R4021" s="143" t="e">
        <f t="shared" si="316"/>
        <v>#DIV/0!</v>
      </c>
      <c r="S4021" s="143" t="e">
        <f t="shared" si="317"/>
        <v>#DIV/0!</v>
      </c>
      <c r="T4021" s="144">
        <f>IF(P4021="nio",0,IF(P4021&gt;0,VLOOKUP(K4021,'3-Productie normen'!A:W,VLOOKUP(P4021,'3-Productie normen'!$B$37:$C$59,2,FALSE),FALSE)))/VLOOKUP(B4021,'2-Kosten per locatie'!$A$11:$C$31,3,FALSE)</f>
        <v>0</v>
      </c>
      <c r="U4021" s="144">
        <f t="shared" si="318"/>
        <v>0</v>
      </c>
      <c r="V4021" s="145" t="str">
        <f>VLOOKUP(K4021,'3-Productie normen'!A:AG,29,FALSE)</f>
        <v>S</v>
      </c>
      <c r="W4021" s="145"/>
      <c r="X4021" s="146"/>
      <c r="Y4021" s="147">
        <f t="shared" si="319"/>
        <v>2050</v>
      </c>
    </row>
    <row r="4022" spans="1:25" s="148" customFormat="1" ht="13.9" customHeight="1">
      <c r="A4022" s="137">
        <v>4876</v>
      </c>
      <c r="B4022" s="138" t="s">
        <v>4207</v>
      </c>
      <c r="C4022" s="138" t="s">
        <v>4569</v>
      </c>
      <c r="D4022" s="138"/>
      <c r="E4022" s="2"/>
      <c r="F4022" s="2" t="s">
        <v>372</v>
      </c>
      <c r="G4022" s="2" t="s">
        <v>5307</v>
      </c>
      <c r="H4022" s="2"/>
      <c r="I4022" s="139"/>
      <c r="J4022" s="139" t="s">
        <v>5308</v>
      </c>
      <c r="K4022" s="139" t="s">
        <v>4571</v>
      </c>
      <c r="L4022" s="139" t="s">
        <v>5219</v>
      </c>
      <c r="M4022" s="140" t="s">
        <v>8160</v>
      </c>
      <c r="N4022" s="141">
        <v>7</v>
      </c>
      <c r="O4022" s="142">
        <f t="shared" si="315"/>
        <v>205</v>
      </c>
      <c r="P4022" s="2">
        <v>205</v>
      </c>
      <c r="Q4022" s="2"/>
      <c r="R4022" s="143" t="e">
        <f t="shared" si="316"/>
        <v>#DIV/0!</v>
      </c>
      <c r="S4022" s="143">
        <f t="shared" si="317"/>
        <v>0</v>
      </c>
      <c r="T4022" s="144">
        <f>IF(P4022="nio",0,IF(P4022&gt;0,VLOOKUP(K4022,'3-Productie normen'!A:W,VLOOKUP(P4022,'3-Productie normen'!$B$37:$C$59,2,FALSE),FALSE)))/VLOOKUP(B4022,'2-Kosten per locatie'!$A$11:$C$31,3,FALSE)</f>
        <v>0</v>
      </c>
      <c r="U4022" s="144">
        <f t="shared" si="318"/>
        <v>0</v>
      </c>
      <c r="V4022" s="145" t="str">
        <f>VLOOKUP(K4022,'3-Productie normen'!A:AG,29,FALSE)</f>
        <v>V</v>
      </c>
      <c r="W4022" s="145"/>
      <c r="X4022" s="146"/>
      <c r="Y4022" s="147">
        <f t="shared" si="319"/>
        <v>1435</v>
      </c>
    </row>
    <row r="4023" spans="1:25" s="148" customFormat="1" ht="13.9" customHeight="1">
      <c r="A4023" s="137">
        <v>4877</v>
      </c>
      <c r="B4023" s="138" t="s">
        <v>4207</v>
      </c>
      <c r="C4023" s="138" t="s">
        <v>4569</v>
      </c>
      <c r="D4023" s="138"/>
      <c r="E4023" s="2"/>
      <c r="F4023" s="2" t="s">
        <v>372</v>
      </c>
      <c r="G4023" s="2" t="s">
        <v>5309</v>
      </c>
      <c r="H4023" s="2"/>
      <c r="I4023" s="139"/>
      <c r="J4023" s="139" t="s">
        <v>5310</v>
      </c>
      <c r="K4023" s="139" t="s">
        <v>267</v>
      </c>
      <c r="L4023" s="139" t="s">
        <v>5219</v>
      </c>
      <c r="M4023" s="140" t="s">
        <v>8160</v>
      </c>
      <c r="N4023" s="141">
        <v>39</v>
      </c>
      <c r="O4023" s="142">
        <f t="shared" si="315"/>
        <v>2</v>
      </c>
      <c r="P4023" s="2">
        <v>2</v>
      </c>
      <c r="Q4023" s="2"/>
      <c r="R4023" s="143" t="e">
        <f t="shared" si="316"/>
        <v>#DIV/0!</v>
      </c>
      <c r="S4023" s="143">
        <f t="shared" si="317"/>
        <v>0</v>
      </c>
      <c r="T4023" s="144">
        <f>IF(P4023="nio",0,IF(P4023&gt;0,VLOOKUP(K4023,'3-Productie normen'!A:W,VLOOKUP(P4023,'3-Productie normen'!$B$37:$C$59,2,FALSE),FALSE)))/VLOOKUP(B4023,'2-Kosten per locatie'!$A$11:$C$31,3,FALSE)</f>
        <v>0</v>
      </c>
      <c r="U4023" s="144">
        <f t="shared" si="318"/>
        <v>0</v>
      </c>
      <c r="V4023" s="145" t="str">
        <f>VLOOKUP(K4023,'3-Productie normen'!A:AG,29,FALSE)</f>
        <v>V</v>
      </c>
      <c r="W4023" s="145"/>
      <c r="X4023" s="146"/>
      <c r="Y4023" s="147">
        <f t="shared" si="319"/>
        <v>78</v>
      </c>
    </row>
    <row r="4024" spans="1:25" s="148" customFormat="1" ht="13.9" customHeight="1">
      <c r="A4024" s="137">
        <v>4878</v>
      </c>
      <c r="B4024" s="138" t="s">
        <v>4207</v>
      </c>
      <c r="C4024" s="138" t="s">
        <v>4569</v>
      </c>
      <c r="D4024" s="138"/>
      <c r="E4024" s="2"/>
      <c r="F4024" s="2" t="s">
        <v>372</v>
      </c>
      <c r="G4024" s="2" t="s">
        <v>5311</v>
      </c>
      <c r="H4024" s="2"/>
      <c r="I4024" s="139"/>
      <c r="J4024" s="139" t="s">
        <v>53</v>
      </c>
      <c r="K4024" s="139" t="s">
        <v>267</v>
      </c>
      <c r="L4024" s="139" t="s">
        <v>5219</v>
      </c>
      <c r="M4024" s="140" t="s">
        <v>8160</v>
      </c>
      <c r="N4024" s="141">
        <v>5</v>
      </c>
      <c r="O4024" s="142">
        <f t="shared" si="315"/>
        <v>2</v>
      </c>
      <c r="P4024" s="2">
        <v>2</v>
      </c>
      <c r="Q4024" s="2"/>
      <c r="R4024" s="143" t="e">
        <f t="shared" si="316"/>
        <v>#DIV/0!</v>
      </c>
      <c r="S4024" s="143">
        <f t="shared" si="317"/>
        <v>0</v>
      </c>
      <c r="T4024" s="144">
        <f>IF(P4024="nio",0,IF(P4024&gt;0,VLOOKUP(K4024,'3-Productie normen'!A:W,VLOOKUP(P4024,'3-Productie normen'!$B$37:$C$59,2,FALSE),FALSE)))/VLOOKUP(B4024,'2-Kosten per locatie'!$A$11:$C$31,3,FALSE)</f>
        <v>0</v>
      </c>
      <c r="U4024" s="144">
        <f t="shared" si="318"/>
        <v>0</v>
      </c>
      <c r="V4024" s="145" t="str">
        <f>VLOOKUP(K4024,'3-Productie normen'!A:AG,29,FALSE)</f>
        <v>V</v>
      </c>
      <c r="W4024" s="145"/>
      <c r="X4024" s="146"/>
      <c r="Y4024" s="147">
        <f t="shared" si="319"/>
        <v>10</v>
      </c>
    </row>
    <row r="4025" spans="1:25" s="148" customFormat="1" ht="13.9" customHeight="1">
      <c r="A4025" s="137">
        <v>4879</v>
      </c>
      <c r="B4025" s="138" t="s">
        <v>4207</v>
      </c>
      <c r="C4025" s="138" t="s">
        <v>4569</v>
      </c>
      <c r="D4025" s="138"/>
      <c r="E4025" s="2"/>
      <c r="F4025" s="2" t="s">
        <v>372</v>
      </c>
      <c r="G4025" s="2" t="s">
        <v>5312</v>
      </c>
      <c r="H4025" s="2"/>
      <c r="I4025" s="139"/>
      <c r="J4025" s="139" t="s">
        <v>5313</v>
      </c>
      <c r="K4025" s="139" t="s">
        <v>267</v>
      </c>
      <c r="L4025" s="139" t="s">
        <v>5219</v>
      </c>
      <c r="M4025" s="140" t="s">
        <v>8160</v>
      </c>
      <c r="N4025" s="141">
        <v>42</v>
      </c>
      <c r="O4025" s="142">
        <f t="shared" si="315"/>
        <v>2</v>
      </c>
      <c r="P4025" s="2">
        <v>2</v>
      </c>
      <c r="Q4025" s="2"/>
      <c r="R4025" s="143" t="e">
        <f t="shared" si="316"/>
        <v>#DIV/0!</v>
      </c>
      <c r="S4025" s="143">
        <f t="shared" si="317"/>
        <v>0</v>
      </c>
      <c r="T4025" s="144">
        <f>IF(P4025="nio",0,IF(P4025&gt;0,VLOOKUP(K4025,'3-Productie normen'!A:W,VLOOKUP(P4025,'3-Productie normen'!$B$37:$C$59,2,FALSE),FALSE)))/VLOOKUP(B4025,'2-Kosten per locatie'!$A$11:$C$31,3,FALSE)</f>
        <v>0</v>
      </c>
      <c r="U4025" s="144">
        <f t="shared" si="318"/>
        <v>0</v>
      </c>
      <c r="V4025" s="145" t="str">
        <f>VLOOKUP(K4025,'3-Productie normen'!A:AG,29,FALSE)</f>
        <v>V</v>
      </c>
      <c r="W4025" s="145"/>
      <c r="X4025" s="146"/>
      <c r="Y4025" s="147">
        <f t="shared" si="319"/>
        <v>84</v>
      </c>
    </row>
    <row r="4026" spans="1:25" s="148" customFormat="1" ht="13.9" customHeight="1">
      <c r="A4026" s="137">
        <v>4880</v>
      </c>
      <c r="B4026" s="138" t="s">
        <v>4207</v>
      </c>
      <c r="C4026" s="138" t="s">
        <v>4569</v>
      </c>
      <c r="D4026" s="138"/>
      <c r="E4026" s="2"/>
      <c r="F4026" s="2" t="s">
        <v>372</v>
      </c>
      <c r="G4026" s="2" t="s">
        <v>5314</v>
      </c>
      <c r="H4026" s="2"/>
      <c r="I4026" s="139"/>
      <c r="J4026" s="139" t="s">
        <v>5315</v>
      </c>
      <c r="K4026" s="139" t="s">
        <v>267</v>
      </c>
      <c r="L4026" s="139" t="s">
        <v>5219</v>
      </c>
      <c r="M4026" s="140" t="s">
        <v>8160</v>
      </c>
      <c r="N4026" s="141">
        <v>21</v>
      </c>
      <c r="O4026" s="142">
        <f t="shared" si="315"/>
        <v>2</v>
      </c>
      <c r="P4026" s="2">
        <v>2</v>
      </c>
      <c r="Q4026" s="2"/>
      <c r="R4026" s="143" t="e">
        <f t="shared" si="316"/>
        <v>#DIV/0!</v>
      </c>
      <c r="S4026" s="143">
        <f t="shared" si="317"/>
        <v>0</v>
      </c>
      <c r="T4026" s="144">
        <f>IF(P4026="nio",0,IF(P4026&gt;0,VLOOKUP(K4026,'3-Productie normen'!A:W,VLOOKUP(P4026,'3-Productie normen'!$B$37:$C$59,2,FALSE),FALSE)))/VLOOKUP(B4026,'2-Kosten per locatie'!$A$11:$C$31,3,FALSE)</f>
        <v>0</v>
      </c>
      <c r="U4026" s="144">
        <f t="shared" si="318"/>
        <v>0</v>
      </c>
      <c r="V4026" s="145" t="str">
        <f>VLOOKUP(K4026,'3-Productie normen'!A:AG,29,FALSE)</f>
        <v>V</v>
      </c>
      <c r="W4026" s="145"/>
      <c r="X4026" s="146"/>
      <c r="Y4026" s="147">
        <f t="shared" si="319"/>
        <v>42</v>
      </c>
    </row>
    <row r="4027" spans="1:25" s="148" customFormat="1" ht="13.9" customHeight="1">
      <c r="A4027" s="137">
        <v>4881</v>
      </c>
      <c r="B4027" s="138" t="s">
        <v>4207</v>
      </c>
      <c r="C4027" s="138" t="s">
        <v>4569</v>
      </c>
      <c r="D4027" s="138"/>
      <c r="E4027" s="2"/>
      <c r="F4027" s="2" t="s">
        <v>372</v>
      </c>
      <c r="G4027" s="2" t="s">
        <v>5316</v>
      </c>
      <c r="H4027" s="2"/>
      <c r="I4027" s="139"/>
      <c r="J4027" s="139" t="s">
        <v>5317</v>
      </c>
      <c r="K4027" s="139" t="s">
        <v>259</v>
      </c>
      <c r="L4027" s="139" t="s">
        <v>314</v>
      </c>
      <c r="M4027" s="140"/>
      <c r="N4027" s="141">
        <v>27</v>
      </c>
      <c r="O4027" s="142">
        <f t="shared" si="315"/>
        <v>0</v>
      </c>
      <c r="P4027" s="2" t="s">
        <v>477</v>
      </c>
      <c r="Q4027" s="2"/>
      <c r="R4027" s="143">
        <f t="shared" si="316"/>
        <v>0</v>
      </c>
      <c r="S4027" s="143">
        <f t="shared" si="317"/>
        <v>0</v>
      </c>
      <c r="T4027" s="144">
        <f>IF(P4027="nio",0,IF(P4027&gt;0,VLOOKUP(K4027,'3-Productie normen'!A:W,VLOOKUP(P4027,'3-Productie normen'!$B$37:$C$59,2,FALSE),FALSE)))/VLOOKUP(B4027,'2-Kosten per locatie'!$A$11:$C$31,3,FALSE)</f>
        <v>0</v>
      </c>
      <c r="U4027" s="144">
        <f t="shared" si="318"/>
        <v>0</v>
      </c>
      <c r="V4027" s="145">
        <f>VLOOKUP(K4027,'3-Productie normen'!A:AG,29,FALSE)</f>
        <v>0</v>
      </c>
      <c r="W4027" s="145"/>
      <c r="X4027" s="146"/>
      <c r="Y4027" s="147">
        <f t="shared" si="319"/>
        <v>0</v>
      </c>
    </row>
    <row r="4028" spans="1:25" s="148" customFormat="1" ht="13.9" customHeight="1">
      <c r="A4028" s="137">
        <v>4882</v>
      </c>
      <c r="B4028" s="138" t="s">
        <v>4207</v>
      </c>
      <c r="C4028" s="138" t="s">
        <v>4569</v>
      </c>
      <c r="D4028" s="138"/>
      <c r="E4028" s="2"/>
      <c r="F4028" s="2" t="s">
        <v>372</v>
      </c>
      <c r="G4028" s="2" t="s">
        <v>5318</v>
      </c>
      <c r="H4028" s="2"/>
      <c r="I4028" s="139"/>
      <c r="J4028" s="139" t="s">
        <v>5319</v>
      </c>
      <c r="K4028" s="139" t="s">
        <v>259</v>
      </c>
      <c r="L4028" s="139" t="s">
        <v>314</v>
      </c>
      <c r="M4028" s="140"/>
      <c r="N4028" s="141">
        <v>8</v>
      </c>
      <c r="O4028" s="142">
        <f t="shared" si="315"/>
        <v>0</v>
      </c>
      <c r="P4028" s="2" t="s">
        <v>477</v>
      </c>
      <c r="Q4028" s="2"/>
      <c r="R4028" s="143">
        <f t="shared" si="316"/>
        <v>0</v>
      </c>
      <c r="S4028" s="143">
        <f t="shared" si="317"/>
        <v>0</v>
      </c>
      <c r="T4028" s="144">
        <f>IF(P4028="nio",0,IF(P4028&gt;0,VLOOKUP(K4028,'3-Productie normen'!A:W,VLOOKUP(P4028,'3-Productie normen'!$B$37:$C$59,2,FALSE),FALSE)))/VLOOKUP(B4028,'2-Kosten per locatie'!$A$11:$C$31,3,FALSE)</f>
        <v>0</v>
      </c>
      <c r="U4028" s="144">
        <f t="shared" si="318"/>
        <v>0</v>
      </c>
      <c r="V4028" s="145">
        <f>VLOOKUP(K4028,'3-Productie normen'!A:AG,29,FALSE)</f>
        <v>0</v>
      </c>
      <c r="W4028" s="145"/>
      <c r="X4028" s="146"/>
      <c r="Y4028" s="147">
        <f t="shared" si="319"/>
        <v>0</v>
      </c>
    </row>
    <row r="4029" spans="1:25" s="148" customFormat="1" ht="13.9" customHeight="1">
      <c r="A4029" s="137">
        <v>4883</v>
      </c>
      <c r="B4029" s="138" t="s">
        <v>4207</v>
      </c>
      <c r="C4029" s="138" t="s">
        <v>4569</v>
      </c>
      <c r="D4029" s="138"/>
      <c r="E4029" s="2"/>
      <c r="F4029" s="2" t="s">
        <v>372</v>
      </c>
      <c r="G4029" s="2" t="s">
        <v>5320</v>
      </c>
      <c r="H4029" s="2"/>
      <c r="I4029" s="139"/>
      <c r="J4029" s="139" t="s">
        <v>175</v>
      </c>
      <c r="K4029" s="139" t="s">
        <v>259</v>
      </c>
      <c r="L4029" s="139" t="s">
        <v>314</v>
      </c>
      <c r="M4029" s="140"/>
      <c r="N4029" s="141">
        <v>11</v>
      </c>
      <c r="O4029" s="142">
        <f t="shared" si="315"/>
        <v>0</v>
      </c>
      <c r="P4029" s="2" t="s">
        <v>477</v>
      </c>
      <c r="Q4029" s="2"/>
      <c r="R4029" s="143">
        <f t="shared" si="316"/>
        <v>0</v>
      </c>
      <c r="S4029" s="143">
        <f t="shared" si="317"/>
        <v>0</v>
      </c>
      <c r="T4029" s="144">
        <f>IF(P4029="nio",0,IF(P4029&gt;0,VLOOKUP(K4029,'3-Productie normen'!A:W,VLOOKUP(P4029,'3-Productie normen'!$B$37:$C$59,2,FALSE),FALSE)))/VLOOKUP(B4029,'2-Kosten per locatie'!$A$11:$C$31,3,FALSE)</f>
        <v>0</v>
      </c>
      <c r="U4029" s="144">
        <f t="shared" si="318"/>
        <v>0</v>
      </c>
      <c r="V4029" s="145">
        <f>VLOOKUP(K4029,'3-Productie normen'!A:AG,29,FALSE)</f>
        <v>0</v>
      </c>
      <c r="W4029" s="145"/>
      <c r="X4029" s="146"/>
      <c r="Y4029" s="147">
        <f t="shared" si="319"/>
        <v>0</v>
      </c>
    </row>
    <row r="4030" spans="1:25" s="148" customFormat="1" ht="13.9" customHeight="1">
      <c r="A4030" s="137">
        <v>4884</v>
      </c>
      <c r="B4030" s="138" t="s">
        <v>4207</v>
      </c>
      <c r="C4030" s="138" t="s">
        <v>4569</v>
      </c>
      <c r="D4030" s="138"/>
      <c r="E4030" s="2"/>
      <c r="F4030" s="2" t="s">
        <v>372</v>
      </c>
      <c r="G4030" s="2" t="s">
        <v>5321</v>
      </c>
      <c r="H4030" s="2"/>
      <c r="I4030" s="139"/>
      <c r="J4030" s="139" t="s">
        <v>57</v>
      </c>
      <c r="K4030" s="139" t="s">
        <v>259</v>
      </c>
      <c r="L4030" s="139" t="s">
        <v>5252</v>
      </c>
      <c r="M4030" s="140"/>
      <c r="N4030" s="141">
        <v>4</v>
      </c>
      <c r="O4030" s="142">
        <f t="shared" si="315"/>
        <v>0</v>
      </c>
      <c r="P4030" s="2" t="s">
        <v>477</v>
      </c>
      <c r="Q4030" s="2"/>
      <c r="R4030" s="143">
        <f t="shared" si="316"/>
        <v>0</v>
      </c>
      <c r="S4030" s="143">
        <f t="shared" si="317"/>
        <v>0</v>
      </c>
      <c r="T4030" s="144">
        <f>IF(P4030="nio",0,IF(P4030&gt;0,VLOOKUP(K4030,'3-Productie normen'!A:W,VLOOKUP(P4030,'3-Productie normen'!$B$37:$C$59,2,FALSE),FALSE)))/VLOOKUP(B4030,'2-Kosten per locatie'!$A$11:$C$31,3,FALSE)</f>
        <v>0</v>
      </c>
      <c r="U4030" s="144">
        <f t="shared" si="318"/>
        <v>0</v>
      </c>
      <c r="V4030" s="145">
        <f>VLOOKUP(K4030,'3-Productie normen'!A:AG,29,FALSE)</f>
        <v>0</v>
      </c>
      <c r="W4030" s="145"/>
      <c r="X4030" s="146"/>
      <c r="Y4030" s="147">
        <f t="shared" si="319"/>
        <v>0</v>
      </c>
    </row>
    <row r="4031" spans="1:25" s="148" customFormat="1" ht="13.9" customHeight="1">
      <c r="A4031" s="137">
        <v>4885</v>
      </c>
      <c r="B4031" s="138" t="s">
        <v>4207</v>
      </c>
      <c r="C4031" s="138" t="s">
        <v>4569</v>
      </c>
      <c r="D4031" s="138"/>
      <c r="E4031" s="2"/>
      <c r="F4031" s="2" t="s">
        <v>372</v>
      </c>
      <c r="G4031" s="2" t="s">
        <v>5322</v>
      </c>
      <c r="H4031" s="2"/>
      <c r="I4031" s="139"/>
      <c r="J4031" s="139" t="s">
        <v>5323</v>
      </c>
      <c r="K4031" s="139" t="s">
        <v>259</v>
      </c>
      <c r="L4031" s="139" t="s">
        <v>314</v>
      </c>
      <c r="M4031" s="140"/>
      <c r="N4031" s="141">
        <v>7</v>
      </c>
      <c r="O4031" s="142">
        <f t="shared" si="315"/>
        <v>0</v>
      </c>
      <c r="P4031" s="2" t="s">
        <v>477</v>
      </c>
      <c r="Q4031" s="2"/>
      <c r="R4031" s="143">
        <f t="shared" si="316"/>
        <v>0</v>
      </c>
      <c r="S4031" s="143">
        <f t="shared" si="317"/>
        <v>0</v>
      </c>
      <c r="T4031" s="144">
        <f>IF(P4031="nio",0,IF(P4031&gt;0,VLOOKUP(K4031,'3-Productie normen'!A:W,VLOOKUP(P4031,'3-Productie normen'!$B$37:$C$59,2,FALSE),FALSE)))/VLOOKUP(B4031,'2-Kosten per locatie'!$A$11:$C$31,3,FALSE)</f>
        <v>0</v>
      </c>
      <c r="U4031" s="144">
        <f t="shared" si="318"/>
        <v>0</v>
      </c>
      <c r="V4031" s="145">
        <f>VLOOKUP(K4031,'3-Productie normen'!A:AG,29,FALSE)</f>
        <v>0</v>
      </c>
      <c r="W4031" s="145"/>
      <c r="X4031" s="146"/>
      <c r="Y4031" s="147">
        <f t="shared" si="319"/>
        <v>0</v>
      </c>
    </row>
    <row r="4032" spans="1:25" s="148" customFormat="1" ht="13.9" customHeight="1">
      <c r="A4032" s="137">
        <v>4886</v>
      </c>
      <c r="B4032" s="138" t="s">
        <v>4207</v>
      </c>
      <c r="C4032" s="138" t="s">
        <v>4569</v>
      </c>
      <c r="D4032" s="138"/>
      <c r="E4032" s="2"/>
      <c r="F4032" s="2" t="s">
        <v>372</v>
      </c>
      <c r="G4032" s="2" t="s">
        <v>5324</v>
      </c>
      <c r="H4032" s="2"/>
      <c r="I4032" s="139"/>
      <c r="J4032" s="139" t="s">
        <v>5325</v>
      </c>
      <c r="K4032" s="139" t="s">
        <v>259</v>
      </c>
      <c r="L4032" s="139" t="s">
        <v>314</v>
      </c>
      <c r="M4032" s="140"/>
      <c r="N4032" s="141">
        <v>4</v>
      </c>
      <c r="O4032" s="142">
        <f t="shared" si="315"/>
        <v>0</v>
      </c>
      <c r="P4032" s="2" t="s">
        <v>477</v>
      </c>
      <c r="Q4032" s="2"/>
      <c r="R4032" s="143">
        <f t="shared" si="316"/>
        <v>0</v>
      </c>
      <c r="S4032" s="143">
        <f t="shared" si="317"/>
        <v>0</v>
      </c>
      <c r="T4032" s="144">
        <f>IF(P4032="nio",0,IF(P4032&gt;0,VLOOKUP(K4032,'3-Productie normen'!A:W,VLOOKUP(P4032,'3-Productie normen'!$B$37:$C$59,2,FALSE),FALSE)))/VLOOKUP(B4032,'2-Kosten per locatie'!$A$11:$C$31,3,FALSE)</f>
        <v>0</v>
      </c>
      <c r="U4032" s="144">
        <f t="shared" si="318"/>
        <v>0</v>
      </c>
      <c r="V4032" s="145">
        <f>VLOOKUP(K4032,'3-Productie normen'!A:AG,29,FALSE)</f>
        <v>0</v>
      </c>
      <c r="W4032" s="145"/>
      <c r="X4032" s="146"/>
      <c r="Y4032" s="147">
        <f t="shared" si="319"/>
        <v>0</v>
      </c>
    </row>
    <row r="4033" spans="1:25" s="148" customFormat="1" ht="13.9" customHeight="1">
      <c r="A4033" s="137">
        <v>4887</v>
      </c>
      <c r="B4033" s="138" t="s">
        <v>4207</v>
      </c>
      <c r="C4033" s="138" t="s">
        <v>4569</v>
      </c>
      <c r="D4033" s="138"/>
      <c r="E4033" s="2"/>
      <c r="F4033" s="2" t="s">
        <v>372</v>
      </c>
      <c r="G4033" s="2" t="s">
        <v>5326</v>
      </c>
      <c r="H4033" s="2"/>
      <c r="I4033" s="139"/>
      <c r="J4033" s="139" t="s">
        <v>5327</v>
      </c>
      <c r="K4033" s="139" t="s">
        <v>259</v>
      </c>
      <c r="L4033" s="139" t="s">
        <v>5219</v>
      </c>
      <c r="M4033" s="140"/>
      <c r="N4033" s="141">
        <v>3</v>
      </c>
      <c r="O4033" s="142">
        <f t="shared" si="315"/>
        <v>0</v>
      </c>
      <c r="P4033" s="2" t="s">
        <v>477</v>
      </c>
      <c r="Q4033" s="2"/>
      <c r="R4033" s="143">
        <f t="shared" si="316"/>
        <v>0</v>
      </c>
      <c r="S4033" s="143">
        <f t="shared" si="317"/>
        <v>0</v>
      </c>
      <c r="T4033" s="144">
        <f>IF(P4033="nio",0,IF(P4033&gt;0,VLOOKUP(K4033,'3-Productie normen'!A:W,VLOOKUP(P4033,'3-Productie normen'!$B$37:$C$59,2,FALSE),FALSE)))/VLOOKUP(B4033,'2-Kosten per locatie'!$A$11:$C$31,3,FALSE)</f>
        <v>0</v>
      </c>
      <c r="U4033" s="144">
        <f t="shared" si="318"/>
        <v>0</v>
      </c>
      <c r="V4033" s="145">
        <f>VLOOKUP(K4033,'3-Productie normen'!A:AG,29,FALSE)</f>
        <v>0</v>
      </c>
      <c r="W4033" s="145"/>
      <c r="X4033" s="146"/>
      <c r="Y4033" s="147">
        <f t="shared" si="319"/>
        <v>0</v>
      </c>
    </row>
    <row r="4034" spans="1:25" s="148" customFormat="1" ht="13.9" customHeight="1">
      <c r="A4034" s="137">
        <v>4888</v>
      </c>
      <c r="B4034" s="138" t="s">
        <v>4207</v>
      </c>
      <c r="C4034" s="138" t="s">
        <v>4569</v>
      </c>
      <c r="D4034" s="138"/>
      <c r="E4034" s="2"/>
      <c r="F4034" s="2" t="s">
        <v>372</v>
      </c>
      <c r="G4034" s="2" t="s">
        <v>5328</v>
      </c>
      <c r="H4034" s="2"/>
      <c r="I4034" s="139"/>
      <c r="J4034" s="139" t="s">
        <v>5327</v>
      </c>
      <c r="K4034" s="139" t="s">
        <v>259</v>
      </c>
      <c r="L4034" s="139" t="s">
        <v>5219</v>
      </c>
      <c r="M4034" s="140"/>
      <c r="N4034" s="141">
        <v>0</v>
      </c>
      <c r="O4034" s="142">
        <f t="shared" si="315"/>
        <v>0</v>
      </c>
      <c r="P4034" s="2" t="s">
        <v>477</v>
      </c>
      <c r="Q4034" s="2"/>
      <c r="R4034" s="143">
        <f t="shared" si="316"/>
        <v>0</v>
      </c>
      <c r="S4034" s="143">
        <f t="shared" si="317"/>
        <v>0</v>
      </c>
      <c r="T4034" s="144">
        <f>IF(P4034="nio",0,IF(P4034&gt;0,VLOOKUP(K4034,'3-Productie normen'!A:W,VLOOKUP(P4034,'3-Productie normen'!$B$37:$C$59,2,FALSE),FALSE)))/VLOOKUP(B4034,'2-Kosten per locatie'!$A$11:$C$31,3,FALSE)</f>
        <v>0</v>
      </c>
      <c r="U4034" s="144">
        <f t="shared" si="318"/>
        <v>0</v>
      </c>
      <c r="V4034" s="145">
        <f>VLOOKUP(K4034,'3-Productie normen'!A:AG,29,FALSE)</f>
        <v>0</v>
      </c>
      <c r="W4034" s="145"/>
      <c r="X4034" s="146"/>
      <c r="Y4034" s="147">
        <f t="shared" si="319"/>
        <v>0</v>
      </c>
    </row>
    <row r="4035" spans="1:25" s="148" customFormat="1" ht="13.9" customHeight="1">
      <c r="A4035" s="137">
        <v>4889</v>
      </c>
      <c r="B4035" s="138" t="s">
        <v>4207</v>
      </c>
      <c r="C4035" s="138" t="s">
        <v>4569</v>
      </c>
      <c r="D4035" s="138"/>
      <c r="E4035" s="2"/>
      <c r="F4035" s="2" t="s">
        <v>372</v>
      </c>
      <c r="G4035" s="2" t="s">
        <v>5329</v>
      </c>
      <c r="H4035" s="2"/>
      <c r="I4035" s="139"/>
      <c r="J4035" s="139" t="s">
        <v>5330</v>
      </c>
      <c r="K4035" s="139" t="s">
        <v>259</v>
      </c>
      <c r="L4035" s="139" t="s">
        <v>5219</v>
      </c>
      <c r="M4035" s="140"/>
      <c r="N4035" s="141">
        <v>11</v>
      </c>
      <c r="O4035" s="142">
        <f t="shared" si="315"/>
        <v>0</v>
      </c>
      <c r="P4035" s="2" t="s">
        <v>477</v>
      </c>
      <c r="Q4035" s="2"/>
      <c r="R4035" s="143">
        <f t="shared" si="316"/>
        <v>0</v>
      </c>
      <c r="S4035" s="143">
        <f t="shared" si="317"/>
        <v>0</v>
      </c>
      <c r="T4035" s="144">
        <f>IF(P4035="nio",0,IF(P4035&gt;0,VLOOKUP(K4035,'3-Productie normen'!A:W,VLOOKUP(P4035,'3-Productie normen'!$B$37:$C$59,2,FALSE),FALSE)))/VLOOKUP(B4035,'2-Kosten per locatie'!$A$11:$C$31,3,FALSE)</f>
        <v>0</v>
      </c>
      <c r="U4035" s="144">
        <f t="shared" si="318"/>
        <v>0</v>
      </c>
      <c r="V4035" s="145">
        <f>VLOOKUP(K4035,'3-Productie normen'!A:AG,29,FALSE)</f>
        <v>0</v>
      </c>
      <c r="W4035" s="145"/>
      <c r="X4035" s="146"/>
      <c r="Y4035" s="147">
        <f t="shared" si="319"/>
        <v>0</v>
      </c>
    </row>
    <row r="4036" spans="1:25" s="148" customFormat="1" ht="13.9" customHeight="1">
      <c r="A4036" s="137">
        <v>4890</v>
      </c>
      <c r="B4036" s="138" t="s">
        <v>4207</v>
      </c>
      <c r="C4036" s="138" t="s">
        <v>4569</v>
      </c>
      <c r="D4036" s="138"/>
      <c r="E4036" s="2"/>
      <c r="F4036" s="2" t="s">
        <v>422</v>
      </c>
      <c r="G4036" s="2" t="s">
        <v>5331</v>
      </c>
      <c r="H4036" s="2"/>
      <c r="I4036" s="139"/>
      <c r="J4036" s="139" t="s">
        <v>253</v>
      </c>
      <c r="K4036" s="139" t="s">
        <v>4571</v>
      </c>
      <c r="L4036" s="139" t="s">
        <v>5219</v>
      </c>
      <c r="M4036" s="140" t="s">
        <v>8160</v>
      </c>
      <c r="N4036" s="141">
        <v>444</v>
      </c>
      <c r="O4036" s="142">
        <f t="shared" si="315"/>
        <v>205</v>
      </c>
      <c r="P4036" s="2">
        <v>205</v>
      </c>
      <c r="Q4036" s="2"/>
      <c r="R4036" s="143" t="e">
        <f t="shared" si="316"/>
        <v>#DIV/0!</v>
      </c>
      <c r="S4036" s="143">
        <f t="shared" si="317"/>
        <v>0</v>
      </c>
      <c r="T4036" s="144">
        <f>IF(P4036="nio",0,IF(P4036&gt;0,VLOOKUP(K4036,'3-Productie normen'!A:W,VLOOKUP(P4036,'3-Productie normen'!$B$37:$C$59,2,FALSE),FALSE)))/VLOOKUP(B4036,'2-Kosten per locatie'!$A$11:$C$31,3,FALSE)</f>
        <v>0</v>
      </c>
      <c r="U4036" s="144">
        <f t="shared" si="318"/>
        <v>0</v>
      </c>
      <c r="V4036" s="145" t="str">
        <f>VLOOKUP(K4036,'3-Productie normen'!A:AG,29,FALSE)</f>
        <v>V</v>
      </c>
      <c r="W4036" s="145"/>
      <c r="X4036" s="146"/>
      <c r="Y4036" s="147">
        <f t="shared" si="319"/>
        <v>91020</v>
      </c>
    </row>
    <row r="4037" spans="1:25" s="148" customFormat="1" ht="13.9" customHeight="1">
      <c r="A4037" s="137">
        <v>4891</v>
      </c>
      <c r="B4037" s="138" t="s">
        <v>4207</v>
      </c>
      <c r="C4037" s="138" t="s">
        <v>4569</v>
      </c>
      <c r="D4037" s="138"/>
      <c r="E4037" s="2"/>
      <c r="F4037" s="2" t="s">
        <v>422</v>
      </c>
      <c r="G4037" s="2" t="s">
        <v>5332</v>
      </c>
      <c r="H4037" s="2"/>
      <c r="I4037" s="139"/>
      <c r="J4037" s="139" t="s">
        <v>253</v>
      </c>
      <c r="K4037" s="139" t="s">
        <v>4571</v>
      </c>
      <c r="L4037" s="139" t="s">
        <v>5219</v>
      </c>
      <c r="M4037" s="140" t="s">
        <v>8160</v>
      </c>
      <c r="N4037" s="141">
        <v>33</v>
      </c>
      <c r="O4037" s="142">
        <f t="shared" si="315"/>
        <v>205</v>
      </c>
      <c r="P4037" s="2">
        <v>205</v>
      </c>
      <c r="Q4037" s="2"/>
      <c r="R4037" s="143" t="e">
        <f t="shared" si="316"/>
        <v>#DIV/0!</v>
      </c>
      <c r="S4037" s="143">
        <f t="shared" si="317"/>
        <v>0</v>
      </c>
      <c r="T4037" s="144">
        <f>IF(P4037="nio",0,IF(P4037&gt;0,VLOOKUP(K4037,'3-Productie normen'!A:W,VLOOKUP(P4037,'3-Productie normen'!$B$37:$C$59,2,FALSE),FALSE)))/VLOOKUP(B4037,'2-Kosten per locatie'!$A$11:$C$31,3,FALSE)</f>
        <v>0</v>
      </c>
      <c r="U4037" s="144">
        <f t="shared" si="318"/>
        <v>0</v>
      </c>
      <c r="V4037" s="145" t="str">
        <f>VLOOKUP(K4037,'3-Productie normen'!A:AG,29,FALSE)</f>
        <v>V</v>
      </c>
      <c r="W4037" s="145"/>
      <c r="X4037" s="146"/>
      <c r="Y4037" s="147">
        <f t="shared" si="319"/>
        <v>6765</v>
      </c>
    </row>
    <row r="4038" spans="1:25" s="148" customFormat="1" ht="13.9" customHeight="1">
      <c r="A4038" s="137">
        <v>4892</v>
      </c>
      <c r="B4038" s="138" t="s">
        <v>4207</v>
      </c>
      <c r="C4038" s="138" t="s">
        <v>4569</v>
      </c>
      <c r="D4038" s="138"/>
      <c r="E4038" s="2"/>
      <c r="F4038" s="2" t="s">
        <v>422</v>
      </c>
      <c r="G4038" s="2" t="s">
        <v>5333</v>
      </c>
      <c r="H4038" s="2"/>
      <c r="I4038" s="139"/>
      <c r="J4038" s="139" t="s">
        <v>253</v>
      </c>
      <c r="K4038" s="139" t="s">
        <v>4571</v>
      </c>
      <c r="L4038" s="139" t="s">
        <v>5219</v>
      </c>
      <c r="M4038" s="140" t="s">
        <v>8160</v>
      </c>
      <c r="N4038" s="141">
        <v>49</v>
      </c>
      <c r="O4038" s="142">
        <f t="shared" si="315"/>
        <v>205</v>
      </c>
      <c r="P4038" s="2">
        <v>205</v>
      </c>
      <c r="Q4038" s="2"/>
      <c r="R4038" s="143" t="e">
        <f t="shared" si="316"/>
        <v>#DIV/0!</v>
      </c>
      <c r="S4038" s="143">
        <f t="shared" si="317"/>
        <v>0</v>
      </c>
      <c r="T4038" s="144">
        <f>IF(P4038="nio",0,IF(P4038&gt;0,VLOOKUP(K4038,'3-Productie normen'!A:W,VLOOKUP(P4038,'3-Productie normen'!$B$37:$C$59,2,FALSE),FALSE)))/VLOOKUP(B4038,'2-Kosten per locatie'!$A$11:$C$31,3,FALSE)</f>
        <v>0</v>
      </c>
      <c r="U4038" s="144">
        <f t="shared" si="318"/>
        <v>0</v>
      </c>
      <c r="V4038" s="145" t="str">
        <f>VLOOKUP(K4038,'3-Productie normen'!A:AG,29,FALSE)</f>
        <v>V</v>
      </c>
      <c r="W4038" s="145"/>
      <c r="X4038" s="146"/>
      <c r="Y4038" s="147">
        <f t="shared" si="319"/>
        <v>10045</v>
      </c>
    </row>
    <row r="4039" spans="1:25" s="148" customFormat="1" ht="13.9" customHeight="1">
      <c r="A4039" s="137">
        <v>4893</v>
      </c>
      <c r="B4039" s="138" t="s">
        <v>4207</v>
      </c>
      <c r="C4039" s="138" t="s">
        <v>4569</v>
      </c>
      <c r="D4039" s="138"/>
      <c r="E4039" s="2"/>
      <c r="F4039" s="2" t="s">
        <v>422</v>
      </c>
      <c r="G4039" s="2" t="s">
        <v>5334</v>
      </c>
      <c r="H4039" s="2"/>
      <c r="I4039" s="139"/>
      <c r="J4039" s="139" t="s">
        <v>253</v>
      </c>
      <c r="K4039" s="139" t="s">
        <v>4571</v>
      </c>
      <c r="L4039" s="139" t="s">
        <v>5219</v>
      </c>
      <c r="M4039" s="140" t="s">
        <v>8160</v>
      </c>
      <c r="N4039" s="141">
        <v>21</v>
      </c>
      <c r="O4039" s="142">
        <f t="shared" si="315"/>
        <v>205</v>
      </c>
      <c r="P4039" s="2">
        <v>205</v>
      </c>
      <c r="Q4039" s="2"/>
      <c r="R4039" s="143" t="e">
        <f t="shared" si="316"/>
        <v>#DIV/0!</v>
      </c>
      <c r="S4039" s="143">
        <f t="shared" si="317"/>
        <v>0</v>
      </c>
      <c r="T4039" s="144">
        <f>IF(P4039="nio",0,IF(P4039&gt;0,VLOOKUP(K4039,'3-Productie normen'!A:W,VLOOKUP(P4039,'3-Productie normen'!$B$37:$C$59,2,FALSE),FALSE)))/VLOOKUP(B4039,'2-Kosten per locatie'!$A$11:$C$31,3,FALSE)</f>
        <v>0</v>
      </c>
      <c r="U4039" s="144">
        <f t="shared" si="318"/>
        <v>0</v>
      </c>
      <c r="V4039" s="145" t="str">
        <f>VLOOKUP(K4039,'3-Productie normen'!A:AG,29,FALSE)</f>
        <v>V</v>
      </c>
      <c r="W4039" s="145"/>
      <c r="X4039" s="146"/>
      <c r="Y4039" s="147">
        <f t="shared" si="319"/>
        <v>4305</v>
      </c>
    </row>
    <row r="4040" spans="1:25" s="148" customFormat="1" ht="13.9" customHeight="1">
      <c r="A4040" s="137">
        <v>4894</v>
      </c>
      <c r="B4040" s="138" t="s">
        <v>4207</v>
      </c>
      <c r="C4040" s="138" t="s">
        <v>4569</v>
      </c>
      <c r="D4040" s="138"/>
      <c r="E4040" s="2"/>
      <c r="F4040" s="2" t="s">
        <v>422</v>
      </c>
      <c r="G4040" s="2" t="s">
        <v>5335</v>
      </c>
      <c r="H4040" s="2"/>
      <c r="I4040" s="139"/>
      <c r="J4040" s="139" t="s">
        <v>5221</v>
      </c>
      <c r="K4040" s="139" t="s">
        <v>248</v>
      </c>
      <c r="L4040" s="139" t="s">
        <v>5219</v>
      </c>
      <c r="M4040" s="140" t="s">
        <v>8160</v>
      </c>
      <c r="N4040" s="141">
        <v>12</v>
      </c>
      <c r="O4040" s="142">
        <f t="shared" si="315"/>
        <v>205</v>
      </c>
      <c r="P4040" s="2">
        <v>205</v>
      </c>
      <c r="Q4040" s="2"/>
      <c r="R4040" s="143" t="e">
        <f t="shared" si="316"/>
        <v>#DIV/0!</v>
      </c>
      <c r="S4040" s="143">
        <f t="shared" si="317"/>
        <v>0</v>
      </c>
      <c r="T4040" s="144">
        <f>IF(P4040="nio",0,IF(P4040&gt;0,VLOOKUP(K4040,'3-Productie normen'!A:W,VLOOKUP(P4040,'3-Productie normen'!$B$37:$C$59,2,FALSE),FALSE)))/VLOOKUP(B4040,'2-Kosten per locatie'!$A$11:$C$31,3,FALSE)</f>
        <v>0</v>
      </c>
      <c r="U4040" s="144">
        <f t="shared" si="318"/>
        <v>0</v>
      </c>
      <c r="V4040" s="145" t="str">
        <f>VLOOKUP(K4040,'3-Productie normen'!A:AG,29,FALSE)</f>
        <v>V</v>
      </c>
      <c r="W4040" s="145"/>
      <c r="X4040" s="146"/>
      <c r="Y4040" s="147">
        <f t="shared" si="319"/>
        <v>2460</v>
      </c>
    </row>
    <row r="4041" spans="1:25" s="148" customFormat="1" ht="13.9" customHeight="1">
      <c r="A4041" s="137">
        <v>4895</v>
      </c>
      <c r="B4041" s="138" t="s">
        <v>4207</v>
      </c>
      <c r="C4041" s="138" t="s">
        <v>4569</v>
      </c>
      <c r="D4041" s="138"/>
      <c r="E4041" s="2"/>
      <c r="F4041" s="2" t="s">
        <v>422</v>
      </c>
      <c r="G4041" s="2" t="s">
        <v>5336</v>
      </c>
      <c r="H4041" s="2"/>
      <c r="I4041" s="139"/>
      <c r="J4041" s="139" t="s">
        <v>5221</v>
      </c>
      <c r="K4041" s="139" t="s">
        <v>248</v>
      </c>
      <c r="L4041" s="139" t="s">
        <v>5219</v>
      </c>
      <c r="M4041" s="140" t="s">
        <v>8160</v>
      </c>
      <c r="N4041" s="141">
        <v>16</v>
      </c>
      <c r="O4041" s="142">
        <f t="shared" si="315"/>
        <v>205</v>
      </c>
      <c r="P4041" s="2">
        <v>205</v>
      </c>
      <c r="Q4041" s="2"/>
      <c r="R4041" s="143" t="e">
        <f t="shared" si="316"/>
        <v>#DIV/0!</v>
      </c>
      <c r="S4041" s="143">
        <f t="shared" si="317"/>
        <v>0</v>
      </c>
      <c r="T4041" s="144">
        <f>IF(P4041="nio",0,IF(P4041&gt;0,VLOOKUP(K4041,'3-Productie normen'!A:W,VLOOKUP(P4041,'3-Productie normen'!$B$37:$C$59,2,FALSE),FALSE)))/VLOOKUP(B4041,'2-Kosten per locatie'!$A$11:$C$31,3,FALSE)</f>
        <v>0</v>
      </c>
      <c r="U4041" s="144">
        <f t="shared" si="318"/>
        <v>0</v>
      </c>
      <c r="V4041" s="145" t="str">
        <f>VLOOKUP(K4041,'3-Productie normen'!A:AG,29,FALSE)</f>
        <v>V</v>
      </c>
      <c r="W4041" s="145"/>
      <c r="X4041" s="146"/>
      <c r="Y4041" s="147">
        <f t="shared" si="319"/>
        <v>3280</v>
      </c>
    </row>
    <row r="4042" spans="1:25" s="148" customFormat="1" ht="13.9" customHeight="1">
      <c r="A4042" s="137">
        <v>4896</v>
      </c>
      <c r="B4042" s="138" t="s">
        <v>4207</v>
      </c>
      <c r="C4042" s="138" t="s">
        <v>4569</v>
      </c>
      <c r="D4042" s="138"/>
      <c r="E4042" s="2"/>
      <c r="F4042" s="2" t="s">
        <v>422</v>
      </c>
      <c r="G4042" s="2" t="s">
        <v>5337</v>
      </c>
      <c r="H4042" s="2"/>
      <c r="I4042" s="139"/>
      <c r="J4042" s="139" t="s">
        <v>1619</v>
      </c>
      <c r="K4042" s="139" t="s">
        <v>478</v>
      </c>
      <c r="L4042" s="139" t="s">
        <v>5219</v>
      </c>
      <c r="M4042" s="140" t="s">
        <v>8160</v>
      </c>
      <c r="N4042" s="141">
        <v>42</v>
      </c>
      <c r="O4042" s="142">
        <f t="shared" si="315"/>
        <v>205</v>
      </c>
      <c r="P4042" s="2">
        <v>205</v>
      </c>
      <c r="Q4042" s="2"/>
      <c r="R4042" s="143" t="e">
        <f t="shared" si="316"/>
        <v>#DIV/0!</v>
      </c>
      <c r="S4042" s="143">
        <f t="shared" si="317"/>
        <v>0</v>
      </c>
      <c r="T4042" s="144">
        <f>IF(P4042="nio",0,IF(P4042&gt;0,VLOOKUP(K4042,'3-Productie normen'!A:W,VLOOKUP(P4042,'3-Productie normen'!$B$37:$C$59,2,FALSE),FALSE)))/VLOOKUP(B4042,'2-Kosten per locatie'!$A$11:$C$31,3,FALSE)</f>
        <v>0</v>
      </c>
      <c r="U4042" s="144">
        <f t="shared" si="318"/>
        <v>0</v>
      </c>
      <c r="V4042" s="145" t="str">
        <f>VLOOKUP(K4042,'3-Productie normen'!A:AG,29,FALSE)</f>
        <v>B</v>
      </c>
      <c r="W4042" s="145"/>
      <c r="X4042" s="146"/>
      <c r="Y4042" s="147">
        <f t="shared" si="319"/>
        <v>8610</v>
      </c>
    </row>
    <row r="4043" spans="1:25" s="148" customFormat="1" ht="13.9" customHeight="1">
      <c r="A4043" s="137">
        <v>4897</v>
      </c>
      <c r="B4043" s="138" t="s">
        <v>4207</v>
      </c>
      <c r="C4043" s="138" t="s">
        <v>4569</v>
      </c>
      <c r="D4043" s="138"/>
      <c r="E4043" s="2"/>
      <c r="F4043" s="2" t="s">
        <v>422</v>
      </c>
      <c r="G4043" s="2" t="s">
        <v>5338</v>
      </c>
      <c r="H4043" s="2"/>
      <c r="I4043" s="139"/>
      <c r="J4043" s="139" t="s">
        <v>5339</v>
      </c>
      <c r="K4043" s="139" t="s">
        <v>478</v>
      </c>
      <c r="L4043" s="139" t="s">
        <v>5219</v>
      </c>
      <c r="M4043" s="140" t="s">
        <v>8160</v>
      </c>
      <c r="N4043" s="141">
        <v>38</v>
      </c>
      <c r="O4043" s="142">
        <f t="shared" si="315"/>
        <v>205</v>
      </c>
      <c r="P4043" s="2">
        <v>205</v>
      </c>
      <c r="Q4043" s="2"/>
      <c r="R4043" s="143" t="e">
        <f t="shared" si="316"/>
        <v>#DIV/0!</v>
      </c>
      <c r="S4043" s="143">
        <f t="shared" si="317"/>
        <v>0</v>
      </c>
      <c r="T4043" s="144">
        <f>IF(P4043="nio",0,IF(P4043&gt;0,VLOOKUP(K4043,'3-Productie normen'!A:W,VLOOKUP(P4043,'3-Productie normen'!$B$37:$C$59,2,FALSE),FALSE)))/VLOOKUP(B4043,'2-Kosten per locatie'!$A$11:$C$31,3,FALSE)</f>
        <v>0</v>
      </c>
      <c r="U4043" s="144">
        <f t="shared" si="318"/>
        <v>0</v>
      </c>
      <c r="V4043" s="145" t="str">
        <f>VLOOKUP(K4043,'3-Productie normen'!A:AG,29,FALSE)</f>
        <v>B</v>
      </c>
      <c r="W4043" s="145"/>
      <c r="X4043" s="146"/>
      <c r="Y4043" s="147">
        <f t="shared" si="319"/>
        <v>7790</v>
      </c>
    </row>
    <row r="4044" spans="1:25" s="148" customFormat="1" ht="13.9" customHeight="1">
      <c r="A4044" s="137">
        <v>4898</v>
      </c>
      <c r="B4044" s="138" t="s">
        <v>4207</v>
      </c>
      <c r="C4044" s="138" t="s">
        <v>4569</v>
      </c>
      <c r="D4044" s="138"/>
      <c r="E4044" s="2"/>
      <c r="F4044" s="2" t="s">
        <v>422</v>
      </c>
      <c r="G4044" s="2" t="s">
        <v>5340</v>
      </c>
      <c r="H4044" s="2"/>
      <c r="I4044" s="139"/>
      <c r="J4044" s="139" t="s">
        <v>5341</v>
      </c>
      <c r="K4044" s="139" t="s">
        <v>478</v>
      </c>
      <c r="L4044" s="139" t="s">
        <v>5219</v>
      </c>
      <c r="M4044" s="140" t="s">
        <v>8160</v>
      </c>
      <c r="N4044" s="141">
        <v>122</v>
      </c>
      <c r="O4044" s="142">
        <f t="shared" si="315"/>
        <v>205</v>
      </c>
      <c r="P4044" s="2">
        <v>205</v>
      </c>
      <c r="Q4044" s="2"/>
      <c r="R4044" s="143" t="e">
        <f t="shared" si="316"/>
        <v>#DIV/0!</v>
      </c>
      <c r="S4044" s="143">
        <f t="shared" si="317"/>
        <v>0</v>
      </c>
      <c r="T4044" s="144">
        <f>IF(P4044="nio",0,IF(P4044&gt;0,VLOOKUP(K4044,'3-Productie normen'!A:W,VLOOKUP(P4044,'3-Productie normen'!$B$37:$C$59,2,FALSE),FALSE)))/VLOOKUP(B4044,'2-Kosten per locatie'!$A$11:$C$31,3,FALSE)</f>
        <v>0</v>
      </c>
      <c r="U4044" s="144">
        <f t="shared" si="318"/>
        <v>0</v>
      </c>
      <c r="V4044" s="145" t="str">
        <f>VLOOKUP(K4044,'3-Productie normen'!A:AG,29,FALSE)</f>
        <v>B</v>
      </c>
      <c r="W4044" s="145"/>
      <c r="X4044" s="146"/>
      <c r="Y4044" s="147">
        <f t="shared" si="319"/>
        <v>25010</v>
      </c>
    </row>
    <row r="4045" spans="1:25" s="148" customFormat="1" ht="13.9" customHeight="1">
      <c r="A4045" s="137">
        <v>4899</v>
      </c>
      <c r="B4045" s="138" t="s">
        <v>4207</v>
      </c>
      <c r="C4045" s="138" t="s">
        <v>4569</v>
      </c>
      <c r="D4045" s="138"/>
      <c r="E4045" s="2"/>
      <c r="F4045" s="2" t="s">
        <v>422</v>
      </c>
      <c r="G4045" s="2" t="s">
        <v>5342</v>
      </c>
      <c r="H4045" s="2"/>
      <c r="I4045" s="139"/>
      <c r="J4045" s="139" t="s">
        <v>5341</v>
      </c>
      <c r="K4045" s="139" t="s">
        <v>478</v>
      </c>
      <c r="L4045" s="139" t="s">
        <v>5219</v>
      </c>
      <c r="M4045" s="140" t="s">
        <v>8160</v>
      </c>
      <c r="N4045" s="141">
        <v>118</v>
      </c>
      <c r="O4045" s="142">
        <f t="shared" si="315"/>
        <v>205</v>
      </c>
      <c r="P4045" s="2">
        <v>205</v>
      </c>
      <c r="Q4045" s="2"/>
      <c r="R4045" s="143" t="e">
        <f t="shared" si="316"/>
        <v>#DIV/0!</v>
      </c>
      <c r="S4045" s="143">
        <f t="shared" si="317"/>
        <v>0</v>
      </c>
      <c r="T4045" s="144">
        <f>IF(P4045="nio",0,IF(P4045&gt;0,VLOOKUP(K4045,'3-Productie normen'!A:W,VLOOKUP(P4045,'3-Productie normen'!$B$37:$C$59,2,FALSE),FALSE)))/VLOOKUP(B4045,'2-Kosten per locatie'!$A$11:$C$31,3,FALSE)</f>
        <v>0</v>
      </c>
      <c r="U4045" s="144">
        <f t="shared" si="318"/>
        <v>0</v>
      </c>
      <c r="V4045" s="145" t="str">
        <f>VLOOKUP(K4045,'3-Productie normen'!A:AG,29,FALSE)</f>
        <v>B</v>
      </c>
      <c r="W4045" s="145"/>
      <c r="X4045" s="146"/>
      <c r="Y4045" s="147">
        <f t="shared" si="319"/>
        <v>24190</v>
      </c>
    </row>
    <row r="4046" spans="1:25" s="148" customFormat="1" ht="13.9" customHeight="1">
      <c r="A4046" s="137">
        <v>4900</v>
      </c>
      <c r="B4046" s="138" t="s">
        <v>4207</v>
      </c>
      <c r="C4046" s="138" t="s">
        <v>4569</v>
      </c>
      <c r="D4046" s="138"/>
      <c r="E4046" s="2"/>
      <c r="F4046" s="2" t="s">
        <v>422</v>
      </c>
      <c r="G4046" s="2" t="s">
        <v>5343</v>
      </c>
      <c r="H4046" s="2"/>
      <c r="I4046" s="139"/>
      <c r="J4046" s="139" t="s">
        <v>5339</v>
      </c>
      <c r="K4046" s="139" t="s">
        <v>478</v>
      </c>
      <c r="L4046" s="139" t="s">
        <v>5219</v>
      </c>
      <c r="M4046" s="140" t="s">
        <v>8160</v>
      </c>
      <c r="N4046" s="141">
        <v>22</v>
      </c>
      <c r="O4046" s="142">
        <f t="shared" si="315"/>
        <v>205</v>
      </c>
      <c r="P4046" s="2">
        <v>205</v>
      </c>
      <c r="Q4046" s="2"/>
      <c r="R4046" s="143" t="e">
        <f t="shared" si="316"/>
        <v>#DIV/0!</v>
      </c>
      <c r="S4046" s="143">
        <f t="shared" si="317"/>
        <v>0</v>
      </c>
      <c r="T4046" s="144">
        <f>IF(P4046="nio",0,IF(P4046&gt;0,VLOOKUP(K4046,'3-Productie normen'!A:W,VLOOKUP(P4046,'3-Productie normen'!$B$37:$C$59,2,FALSE),FALSE)))/VLOOKUP(B4046,'2-Kosten per locatie'!$A$11:$C$31,3,FALSE)</f>
        <v>0</v>
      </c>
      <c r="U4046" s="144">
        <f t="shared" si="318"/>
        <v>0</v>
      </c>
      <c r="V4046" s="145" t="str">
        <f>VLOOKUP(K4046,'3-Productie normen'!A:AG,29,FALSE)</f>
        <v>B</v>
      </c>
      <c r="W4046" s="145"/>
      <c r="X4046" s="146"/>
      <c r="Y4046" s="147">
        <f t="shared" si="319"/>
        <v>4510</v>
      </c>
    </row>
    <row r="4047" spans="1:25" s="148" customFormat="1" ht="13.9" customHeight="1">
      <c r="A4047" s="137">
        <v>4901</v>
      </c>
      <c r="B4047" s="138" t="s">
        <v>4207</v>
      </c>
      <c r="C4047" s="138" t="s">
        <v>4569</v>
      </c>
      <c r="D4047" s="138"/>
      <c r="E4047" s="2"/>
      <c r="F4047" s="2" t="s">
        <v>422</v>
      </c>
      <c r="G4047" s="2" t="s">
        <v>5344</v>
      </c>
      <c r="H4047" s="2"/>
      <c r="I4047" s="139"/>
      <c r="J4047" s="139" t="s">
        <v>2019</v>
      </c>
      <c r="K4047" s="139" t="s">
        <v>417</v>
      </c>
      <c r="L4047" s="139" t="s">
        <v>5219</v>
      </c>
      <c r="M4047" s="140" t="s">
        <v>8160</v>
      </c>
      <c r="N4047" s="141">
        <v>9</v>
      </c>
      <c r="O4047" s="142">
        <f t="shared" si="315"/>
        <v>205</v>
      </c>
      <c r="P4047" s="2">
        <v>205</v>
      </c>
      <c r="Q4047" s="2"/>
      <c r="R4047" s="143" t="e">
        <f t="shared" si="316"/>
        <v>#DIV/0!</v>
      </c>
      <c r="S4047" s="143">
        <f t="shared" si="317"/>
        <v>0</v>
      </c>
      <c r="T4047" s="144">
        <f>IF(P4047="nio",0,IF(P4047&gt;0,VLOOKUP(K4047,'3-Productie normen'!A:W,VLOOKUP(P4047,'3-Productie normen'!$B$37:$C$59,2,FALSE),FALSE)))/VLOOKUP(B4047,'2-Kosten per locatie'!$A$11:$C$31,3,FALSE)</f>
        <v>0</v>
      </c>
      <c r="U4047" s="144">
        <f t="shared" si="318"/>
        <v>0</v>
      </c>
      <c r="V4047" s="145" t="str">
        <f>VLOOKUP(K4047,'3-Productie normen'!A:AG,29,FALSE)</f>
        <v>B</v>
      </c>
      <c r="W4047" s="145"/>
      <c r="X4047" s="146"/>
      <c r="Y4047" s="147">
        <f t="shared" si="319"/>
        <v>1845</v>
      </c>
    </row>
    <row r="4048" spans="1:25" s="148" customFormat="1" ht="13.9" customHeight="1">
      <c r="A4048" s="137">
        <v>4902</v>
      </c>
      <c r="B4048" s="138" t="s">
        <v>4207</v>
      </c>
      <c r="C4048" s="138" t="s">
        <v>4569</v>
      </c>
      <c r="D4048" s="138"/>
      <c r="E4048" s="2"/>
      <c r="F4048" s="2" t="s">
        <v>422</v>
      </c>
      <c r="G4048" s="2" t="s">
        <v>5345</v>
      </c>
      <c r="H4048" s="2"/>
      <c r="I4048" s="139"/>
      <c r="J4048" s="139" t="s">
        <v>2019</v>
      </c>
      <c r="K4048" s="139" t="s">
        <v>417</v>
      </c>
      <c r="L4048" s="139" t="s">
        <v>5219</v>
      </c>
      <c r="M4048" s="140" t="s">
        <v>8160</v>
      </c>
      <c r="N4048" s="141">
        <v>9</v>
      </c>
      <c r="O4048" s="142">
        <f t="shared" si="315"/>
        <v>205</v>
      </c>
      <c r="P4048" s="2">
        <v>205</v>
      </c>
      <c r="Q4048" s="2"/>
      <c r="R4048" s="143" t="e">
        <f t="shared" si="316"/>
        <v>#DIV/0!</v>
      </c>
      <c r="S4048" s="143">
        <f t="shared" si="317"/>
        <v>0</v>
      </c>
      <c r="T4048" s="144">
        <f>IF(P4048="nio",0,IF(P4048&gt;0,VLOOKUP(K4048,'3-Productie normen'!A:W,VLOOKUP(P4048,'3-Productie normen'!$B$37:$C$59,2,FALSE),FALSE)))/VLOOKUP(B4048,'2-Kosten per locatie'!$A$11:$C$31,3,FALSE)</f>
        <v>0</v>
      </c>
      <c r="U4048" s="144">
        <f t="shared" si="318"/>
        <v>0</v>
      </c>
      <c r="V4048" s="145" t="str">
        <f>VLOOKUP(K4048,'3-Productie normen'!A:AG,29,FALSE)</f>
        <v>B</v>
      </c>
      <c r="W4048" s="145"/>
      <c r="X4048" s="146"/>
      <c r="Y4048" s="147">
        <f t="shared" si="319"/>
        <v>1845</v>
      </c>
    </row>
    <row r="4049" spans="1:25" s="148" customFormat="1" ht="13.9" customHeight="1">
      <c r="A4049" s="137">
        <v>4903</v>
      </c>
      <c r="B4049" s="138" t="s">
        <v>4207</v>
      </c>
      <c r="C4049" s="138" t="s">
        <v>4569</v>
      </c>
      <c r="D4049" s="138"/>
      <c r="E4049" s="2"/>
      <c r="F4049" s="2" t="s">
        <v>422</v>
      </c>
      <c r="G4049" s="2" t="s">
        <v>5346</v>
      </c>
      <c r="H4049" s="2"/>
      <c r="I4049" s="139"/>
      <c r="J4049" s="139" t="s">
        <v>5347</v>
      </c>
      <c r="K4049" s="139" t="s">
        <v>612</v>
      </c>
      <c r="L4049" s="139" t="s">
        <v>5219</v>
      </c>
      <c r="M4049" s="140" t="s">
        <v>8160</v>
      </c>
      <c r="N4049" s="141">
        <v>69</v>
      </c>
      <c r="O4049" s="142">
        <f t="shared" si="315"/>
        <v>205</v>
      </c>
      <c r="P4049" s="2">
        <v>205</v>
      </c>
      <c r="Q4049" s="2"/>
      <c r="R4049" s="143" t="e">
        <f t="shared" si="316"/>
        <v>#DIV/0!</v>
      </c>
      <c r="S4049" s="143">
        <f t="shared" si="317"/>
        <v>0</v>
      </c>
      <c r="T4049" s="144">
        <f>IF(P4049="nio",0,IF(P4049&gt;0,VLOOKUP(K4049,'3-Productie normen'!A:W,VLOOKUP(P4049,'3-Productie normen'!$B$37:$C$59,2,FALSE),FALSE)))/VLOOKUP(B4049,'2-Kosten per locatie'!$A$11:$C$31,3,FALSE)</f>
        <v>0</v>
      </c>
      <c r="U4049" s="144">
        <f t="shared" si="318"/>
        <v>0</v>
      </c>
      <c r="V4049" s="145" t="str">
        <f>VLOOKUP(K4049,'3-Productie normen'!A:AG,29,FALSE)</f>
        <v>L</v>
      </c>
      <c r="W4049" s="145"/>
      <c r="X4049" s="146"/>
      <c r="Y4049" s="147">
        <f t="shared" si="319"/>
        <v>14145</v>
      </c>
    </row>
    <row r="4050" spans="1:25" s="148" customFormat="1" ht="13.9" customHeight="1">
      <c r="A4050" s="137">
        <v>4904</v>
      </c>
      <c r="B4050" s="138" t="s">
        <v>4207</v>
      </c>
      <c r="C4050" s="138" t="s">
        <v>4569</v>
      </c>
      <c r="D4050" s="138"/>
      <c r="E4050" s="2"/>
      <c r="F4050" s="2" t="s">
        <v>422</v>
      </c>
      <c r="G4050" s="2" t="s">
        <v>5348</v>
      </c>
      <c r="H4050" s="2" t="s">
        <v>3122</v>
      </c>
      <c r="I4050" s="139"/>
      <c r="J4050" s="139" t="s">
        <v>2130</v>
      </c>
      <c r="K4050" s="139" t="s">
        <v>612</v>
      </c>
      <c r="L4050" s="139" t="s">
        <v>5219</v>
      </c>
      <c r="M4050" s="140" t="s">
        <v>8160</v>
      </c>
      <c r="N4050" s="141">
        <v>56</v>
      </c>
      <c r="O4050" s="142">
        <f t="shared" si="315"/>
        <v>205</v>
      </c>
      <c r="P4050" s="2">
        <v>205</v>
      </c>
      <c r="Q4050" s="2"/>
      <c r="R4050" s="143" t="e">
        <f t="shared" si="316"/>
        <v>#DIV/0!</v>
      </c>
      <c r="S4050" s="143">
        <f t="shared" si="317"/>
        <v>0</v>
      </c>
      <c r="T4050" s="144">
        <f>IF(P4050="nio",0,IF(P4050&gt;0,VLOOKUP(K4050,'3-Productie normen'!A:W,VLOOKUP(P4050,'3-Productie normen'!$B$37:$C$59,2,FALSE),FALSE)))/VLOOKUP(B4050,'2-Kosten per locatie'!$A$11:$C$31,3,FALSE)</f>
        <v>0</v>
      </c>
      <c r="U4050" s="144">
        <f t="shared" si="318"/>
        <v>0</v>
      </c>
      <c r="V4050" s="145" t="str">
        <f>VLOOKUP(K4050,'3-Productie normen'!A:AG,29,FALSE)</f>
        <v>L</v>
      </c>
      <c r="W4050" s="145"/>
      <c r="X4050" s="146"/>
      <c r="Y4050" s="147">
        <f t="shared" si="319"/>
        <v>11480</v>
      </c>
    </row>
    <row r="4051" spans="1:25" s="148" customFormat="1" ht="13.9" customHeight="1">
      <c r="A4051" s="137">
        <v>4905</v>
      </c>
      <c r="B4051" s="138" t="s">
        <v>4207</v>
      </c>
      <c r="C4051" s="138" t="s">
        <v>4569</v>
      </c>
      <c r="D4051" s="138"/>
      <c r="E4051" s="2"/>
      <c r="F4051" s="2" t="s">
        <v>422</v>
      </c>
      <c r="G4051" s="2" t="s">
        <v>5349</v>
      </c>
      <c r="H4051" s="2" t="s">
        <v>3123</v>
      </c>
      <c r="I4051" s="139"/>
      <c r="J4051" s="139" t="s">
        <v>5350</v>
      </c>
      <c r="K4051" s="139" t="s">
        <v>612</v>
      </c>
      <c r="L4051" s="139" t="s">
        <v>5219</v>
      </c>
      <c r="M4051" s="140" t="s">
        <v>8160</v>
      </c>
      <c r="N4051" s="141">
        <v>60</v>
      </c>
      <c r="O4051" s="142">
        <f t="shared" si="315"/>
        <v>205</v>
      </c>
      <c r="P4051" s="2">
        <v>205</v>
      </c>
      <c r="Q4051" s="2"/>
      <c r="R4051" s="143" t="e">
        <f t="shared" si="316"/>
        <v>#DIV/0!</v>
      </c>
      <c r="S4051" s="143">
        <f t="shared" si="317"/>
        <v>0</v>
      </c>
      <c r="T4051" s="144">
        <f>IF(P4051="nio",0,IF(P4051&gt;0,VLOOKUP(K4051,'3-Productie normen'!A:W,VLOOKUP(P4051,'3-Productie normen'!$B$37:$C$59,2,FALSE),FALSE)))/VLOOKUP(B4051,'2-Kosten per locatie'!$A$11:$C$31,3,FALSE)</f>
        <v>0</v>
      </c>
      <c r="U4051" s="144">
        <f t="shared" si="318"/>
        <v>0</v>
      </c>
      <c r="V4051" s="145" t="str">
        <f>VLOOKUP(K4051,'3-Productie normen'!A:AG,29,FALSE)</f>
        <v>L</v>
      </c>
      <c r="W4051" s="145"/>
      <c r="X4051" s="146"/>
      <c r="Y4051" s="147">
        <f t="shared" si="319"/>
        <v>12300</v>
      </c>
    </row>
    <row r="4052" spans="1:25" s="148" customFormat="1" ht="13.9" customHeight="1">
      <c r="A4052" s="137">
        <v>4906</v>
      </c>
      <c r="B4052" s="138" t="s">
        <v>4207</v>
      </c>
      <c r="C4052" s="138" t="s">
        <v>4569</v>
      </c>
      <c r="D4052" s="138"/>
      <c r="E4052" s="2"/>
      <c r="F4052" s="2" t="s">
        <v>422</v>
      </c>
      <c r="G4052" s="2" t="s">
        <v>5351</v>
      </c>
      <c r="H4052" s="2" t="s">
        <v>3124</v>
      </c>
      <c r="I4052" s="139"/>
      <c r="J4052" s="139" t="s">
        <v>2130</v>
      </c>
      <c r="K4052" s="139" t="s">
        <v>612</v>
      </c>
      <c r="L4052" s="139" t="s">
        <v>5219</v>
      </c>
      <c r="M4052" s="140" t="s">
        <v>8160</v>
      </c>
      <c r="N4052" s="141">
        <v>60</v>
      </c>
      <c r="O4052" s="142">
        <f t="shared" si="315"/>
        <v>205</v>
      </c>
      <c r="P4052" s="2">
        <v>205</v>
      </c>
      <c r="Q4052" s="2"/>
      <c r="R4052" s="143" t="e">
        <f t="shared" si="316"/>
        <v>#DIV/0!</v>
      </c>
      <c r="S4052" s="143">
        <f t="shared" si="317"/>
        <v>0</v>
      </c>
      <c r="T4052" s="144">
        <f>IF(P4052="nio",0,IF(P4052&gt;0,VLOOKUP(K4052,'3-Productie normen'!A:W,VLOOKUP(P4052,'3-Productie normen'!$B$37:$C$59,2,FALSE),FALSE)))/VLOOKUP(B4052,'2-Kosten per locatie'!$A$11:$C$31,3,FALSE)</f>
        <v>0</v>
      </c>
      <c r="U4052" s="144">
        <f t="shared" si="318"/>
        <v>0</v>
      </c>
      <c r="V4052" s="145" t="str">
        <f>VLOOKUP(K4052,'3-Productie normen'!A:AG,29,FALSE)</f>
        <v>L</v>
      </c>
      <c r="W4052" s="145"/>
      <c r="X4052" s="146"/>
      <c r="Y4052" s="147">
        <f t="shared" si="319"/>
        <v>12300</v>
      </c>
    </row>
    <row r="4053" spans="1:25" s="148" customFormat="1" ht="13.9" customHeight="1">
      <c r="A4053" s="137">
        <v>4907</v>
      </c>
      <c r="B4053" s="138" t="s">
        <v>4207</v>
      </c>
      <c r="C4053" s="138" t="s">
        <v>4569</v>
      </c>
      <c r="D4053" s="138"/>
      <c r="E4053" s="2"/>
      <c r="F4053" s="2" t="s">
        <v>422</v>
      </c>
      <c r="G4053" s="2" t="s">
        <v>5352</v>
      </c>
      <c r="H4053" s="2" t="s">
        <v>5353</v>
      </c>
      <c r="I4053" s="139"/>
      <c r="J4053" s="139" t="s">
        <v>2130</v>
      </c>
      <c r="K4053" s="139" t="s">
        <v>612</v>
      </c>
      <c r="L4053" s="139" t="s">
        <v>5219</v>
      </c>
      <c r="M4053" s="140" t="s">
        <v>8160</v>
      </c>
      <c r="N4053" s="141">
        <v>58</v>
      </c>
      <c r="O4053" s="142">
        <f t="shared" si="315"/>
        <v>205</v>
      </c>
      <c r="P4053" s="2">
        <v>205</v>
      </c>
      <c r="Q4053" s="2"/>
      <c r="R4053" s="143" t="e">
        <f t="shared" si="316"/>
        <v>#DIV/0!</v>
      </c>
      <c r="S4053" s="143">
        <f t="shared" si="317"/>
        <v>0</v>
      </c>
      <c r="T4053" s="144">
        <f>IF(P4053="nio",0,IF(P4053&gt;0,VLOOKUP(K4053,'3-Productie normen'!A:W,VLOOKUP(P4053,'3-Productie normen'!$B$37:$C$59,2,FALSE),FALSE)))/VLOOKUP(B4053,'2-Kosten per locatie'!$A$11:$C$31,3,FALSE)</f>
        <v>0</v>
      </c>
      <c r="U4053" s="144">
        <f t="shared" si="318"/>
        <v>0</v>
      </c>
      <c r="V4053" s="145" t="str">
        <f>VLOOKUP(K4053,'3-Productie normen'!A:AG,29,FALSE)</f>
        <v>L</v>
      </c>
      <c r="W4053" s="145"/>
      <c r="X4053" s="146"/>
      <c r="Y4053" s="147">
        <f t="shared" si="319"/>
        <v>11890</v>
      </c>
    </row>
    <row r="4054" spans="1:25" s="148" customFormat="1" ht="13.9" customHeight="1">
      <c r="A4054" s="137">
        <v>4908</v>
      </c>
      <c r="B4054" s="138" t="s">
        <v>4207</v>
      </c>
      <c r="C4054" s="138" t="s">
        <v>4569</v>
      </c>
      <c r="D4054" s="138"/>
      <c r="E4054" s="2"/>
      <c r="F4054" s="2" t="s">
        <v>422</v>
      </c>
      <c r="G4054" s="2" t="s">
        <v>5354</v>
      </c>
      <c r="H4054" s="2" t="s">
        <v>3125</v>
      </c>
      <c r="I4054" s="139"/>
      <c r="J4054" s="139" t="s">
        <v>2130</v>
      </c>
      <c r="K4054" s="139" t="s">
        <v>612</v>
      </c>
      <c r="L4054" s="139" t="s">
        <v>5219</v>
      </c>
      <c r="M4054" s="140" t="s">
        <v>8160</v>
      </c>
      <c r="N4054" s="141">
        <v>60</v>
      </c>
      <c r="O4054" s="142">
        <f t="shared" si="315"/>
        <v>205</v>
      </c>
      <c r="P4054" s="2">
        <v>205</v>
      </c>
      <c r="Q4054" s="2"/>
      <c r="R4054" s="143" t="e">
        <f t="shared" si="316"/>
        <v>#DIV/0!</v>
      </c>
      <c r="S4054" s="143">
        <f t="shared" si="317"/>
        <v>0</v>
      </c>
      <c r="T4054" s="144">
        <f>IF(P4054="nio",0,IF(P4054&gt;0,VLOOKUP(K4054,'3-Productie normen'!A:W,VLOOKUP(P4054,'3-Productie normen'!$B$37:$C$59,2,FALSE),FALSE)))/VLOOKUP(B4054,'2-Kosten per locatie'!$A$11:$C$31,3,FALSE)</f>
        <v>0</v>
      </c>
      <c r="U4054" s="144">
        <f t="shared" si="318"/>
        <v>0</v>
      </c>
      <c r="V4054" s="145" t="str">
        <f>VLOOKUP(K4054,'3-Productie normen'!A:AG,29,FALSE)</f>
        <v>L</v>
      </c>
      <c r="W4054" s="145"/>
      <c r="X4054" s="146"/>
      <c r="Y4054" s="147">
        <f t="shared" si="319"/>
        <v>12300</v>
      </c>
    </row>
    <row r="4055" spans="1:25" s="148" customFormat="1" ht="13.9" customHeight="1">
      <c r="A4055" s="137">
        <v>4909</v>
      </c>
      <c r="B4055" s="138" t="s">
        <v>4207</v>
      </c>
      <c r="C4055" s="138" t="s">
        <v>4569</v>
      </c>
      <c r="D4055" s="138"/>
      <c r="E4055" s="2"/>
      <c r="F4055" s="2" t="s">
        <v>422</v>
      </c>
      <c r="G4055" s="2" t="s">
        <v>5355</v>
      </c>
      <c r="H4055" s="2" t="s">
        <v>5356</v>
      </c>
      <c r="I4055" s="139"/>
      <c r="J4055" s="139" t="s">
        <v>2130</v>
      </c>
      <c r="K4055" s="139" t="s">
        <v>612</v>
      </c>
      <c r="L4055" s="139" t="s">
        <v>5219</v>
      </c>
      <c r="M4055" s="140" t="s">
        <v>8160</v>
      </c>
      <c r="N4055" s="141">
        <v>50</v>
      </c>
      <c r="O4055" s="142">
        <f t="shared" si="315"/>
        <v>205</v>
      </c>
      <c r="P4055" s="2">
        <v>205</v>
      </c>
      <c r="Q4055" s="2"/>
      <c r="R4055" s="143" t="e">
        <f t="shared" si="316"/>
        <v>#DIV/0!</v>
      </c>
      <c r="S4055" s="143">
        <f t="shared" si="317"/>
        <v>0</v>
      </c>
      <c r="T4055" s="144">
        <f>IF(P4055="nio",0,IF(P4055&gt;0,VLOOKUP(K4055,'3-Productie normen'!A:W,VLOOKUP(P4055,'3-Productie normen'!$B$37:$C$59,2,FALSE),FALSE)))/VLOOKUP(B4055,'2-Kosten per locatie'!$A$11:$C$31,3,FALSE)</f>
        <v>0</v>
      </c>
      <c r="U4055" s="144">
        <f t="shared" si="318"/>
        <v>0</v>
      </c>
      <c r="V4055" s="145" t="str">
        <f>VLOOKUP(K4055,'3-Productie normen'!A:AG,29,FALSE)</f>
        <v>L</v>
      </c>
      <c r="W4055" s="145"/>
      <c r="X4055" s="146"/>
      <c r="Y4055" s="147">
        <f t="shared" si="319"/>
        <v>10250</v>
      </c>
    </row>
    <row r="4056" spans="1:25" s="148" customFormat="1" ht="13.9" customHeight="1">
      <c r="A4056" s="137">
        <v>4910</v>
      </c>
      <c r="B4056" s="138" t="s">
        <v>4207</v>
      </c>
      <c r="C4056" s="138" t="s">
        <v>4569</v>
      </c>
      <c r="D4056" s="138"/>
      <c r="E4056" s="2"/>
      <c r="F4056" s="2" t="s">
        <v>422</v>
      </c>
      <c r="G4056" s="2" t="s">
        <v>5357</v>
      </c>
      <c r="H4056" s="2" t="s">
        <v>5358</v>
      </c>
      <c r="I4056" s="139"/>
      <c r="J4056" s="139" t="s">
        <v>2130</v>
      </c>
      <c r="K4056" s="139" t="s">
        <v>612</v>
      </c>
      <c r="L4056" s="139" t="s">
        <v>5219</v>
      </c>
      <c r="M4056" s="140" t="s">
        <v>8160</v>
      </c>
      <c r="N4056" s="141">
        <v>59</v>
      </c>
      <c r="O4056" s="142">
        <f t="shared" si="315"/>
        <v>205</v>
      </c>
      <c r="P4056" s="2">
        <v>205</v>
      </c>
      <c r="Q4056" s="2"/>
      <c r="R4056" s="143" t="e">
        <f t="shared" si="316"/>
        <v>#DIV/0!</v>
      </c>
      <c r="S4056" s="143">
        <f t="shared" si="317"/>
        <v>0</v>
      </c>
      <c r="T4056" s="144">
        <f>IF(P4056="nio",0,IF(P4056&gt;0,VLOOKUP(K4056,'3-Productie normen'!A:W,VLOOKUP(P4056,'3-Productie normen'!$B$37:$C$59,2,FALSE),FALSE)))/VLOOKUP(B4056,'2-Kosten per locatie'!$A$11:$C$31,3,FALSE)</f>
        <v>0</v>
      </c>
      <c r="U4056" s="144">
        <f t="shared" si="318"/>
        <v>0</v>
      </c>
      <c r="V4056" s="145" t="str">
        <f>VLOOKUP(K4056,'3-Productie normen'!A:AG,29,FALSE)</f>
        <v>L</v>
      </c>
      <c r="W4056" s="145"/>
      <c r="X4056" s="146"/>
      <c r="Y4056" s="147">
        <f t="shared" si="319"/>
        <v>12095</v>
      </c>
    </row>
    <row r="4057" spans="1:25" s="148" customFormat="1" ht="13.9" customHeight="1">
      <c r="A4057" s="137">
        <v>4911</v>
      </c>
      <c r="B4057" s="138" t="s">
        <v>4207</v>
      </c>
      <c r="C4057" s="138" t="s">
        <v>4569</v>
      </c>
      <c r="D4057" s="138"/>
      <c r="E4057" s="2"/>
      <c r="F4057" s="2" t="s">
        <v>422</v>
      </c>
      <c r="G4057" s="2" t="s">
        <v>5359</v>
      </c>
      <c r="H4057" s="2" t="s">
        <v>3126</v>
      </c>
      <c r="I4057" s="139"/>
      <c r="J4057" s="139" t="s">
        <v>5360</v>
      </c>
      <c r="K4057" s="139" t="s">
        <v>612</v>
      </c>
      <c r="L4057" s="139" t="s">
        <v>5219</v>
      </c>
      <c r="M4057" s="140" t="s">
        <v>8160</v>
      </c>
      <c r="N4057" s="141">
        <v>59</v>
      </c>
      <c r="O4057" s="142">
        <f t="shared" si="315"/>
        <v>205</v>
      </c>
      <c r="P4057" s="2">
        <v>205</v>
      </c>
      <c r="Q4057" s="2"/>
      <c r="R4057" s="143" t="e">
        <f t="shared" si="316"/>
        <v>#DIV/0!</v>
      </c>
      <c r="S4057" s="143">
        <f t="shared" si="317"/>
        <v>0</v>
      </c>
      <c r="T4057" s="144">
        <f>IF(P4057="nio",0,IF(P4057&gt;0,VLOOKUP(K4057,'3-Productie normen'!A:W,VLOOKUP(P4057,'3-Productie normen'!$B$37:$C$59,2,FALSE),FALSE)))/VLOOKUP(B4057,'2-Kosten per locatie'!$A$11:$C$31,3,FALSE)</f>
        <v>0</v>
      </c>
      <c r="U4057" s="144">
        <f t="shared" si="318"/>
        <v>0</v>
      </c>
      <c r="V4057" s="145" t="str">
        <f>VLOOKUP(K4057,'3-Productie normen'!A:AG,29,FALSE)</f>
        <v>L</v>
      </c>
      <c r="W4057" s="145"/>
      <c r="X4057" s="146"/>
      <c r="Y4057" s="147">
        <f t="shared" si="319"/>
        <v>12095</v>
      </c>
    </row>
    <row r="4058" spans="1:25" s="148" customFormat="1" ht="13.9" customHeight="1">
      <c r="A4058" s="137">
        <v>4912</v>
      </c>
      <c r="B4058" s="138" t="s">
        <v>4207</v>
      </c>
      <c r="C4058" s="138" t="s">
        <v>4569</v>
      </c>
      <c r="D4058" s="138"/>
      <c r="E4058" s="2"/>
      <c r="F4058" s="2" t="s">
        <v>422</v>
      </c>
      <c r="G4058" s="2" t="s">
        <v>5361</v>
      </c>
      <c r="H4058" s="2" t="s">
        <v>5362</v>
      </c>
      <c r="I4058" s="139"/>
      <c r="J4058" s="139" t="s">
        <v>2130</v>
      </c>
      <c r="K4058" s="139" t="s">
        <v>612</v>
      </c>
      <c r="L4058" s="139" t="s">
        <v>5219</v>
      </c>
      <c r="M4058" s="140" t="s">
        <v>8160</v>
      </c>
      <c r="N4058" s="141">
        <v>58</v>
      </c>
      <c r="O4058" s="142">
        <f t="shared" si="315"/>
        <v>205</v>
      </c>
      <c r="P4058" s="2">
        <v>205</v>
      </c>
      <c r="Q4058" s="2"/>
      <c r="R4058" s="143" t="e">
        <f t="shared" si="316"/>
        <v>#DIV/0!</v>
      </c>
      <c r="S4058" s="143">
        <f t="shared" si="317"/>
        <v>0</v>
      </c>
      <c r="T4058" s="144">
        <f>IF(P4058="nio",0,IF(P4058&gt;0,VLOOKUP(K4058,'3-Productie normen'!A:W,VLOOKUP(P4058,'3-Productie normen'!$B$37:$C$59,2,FALSE),FALSE)))/VLOOKUP(B4058,'2-Kosten per locatie'!$A$11:$C$31,3,FALSE)</f>
        <v>0</v>
      </c>
      <c r="U4058" s="144">
        <f t="shared" si="318"/>
        <v>0</v>
      </c>
      <c r="V4058" s="145" t="str">
        <f>VLOOKUP(K4058,'3-Productie normen'!A:AG,29,FALSE)</f>
        <v>L</v>
      </c>
      <c r="W4058" s="145"/>
      <c r="X4058" s="146"/>
      <c r="Y4058" s="147">
        <f t="shared" si="319"/>
        <v>11890</v>
      </c>
    </row>
    <row r="4059" spans="1:25" s="148" customFormat="1" ht="13.9" customHeight="1">
      <c r="A4059" s="137">
        <v>4913</v>
      </c>
      <c r="B4059" s="138" t="s">
        <v>4207</v>
      </c>
      <c r="C4059" s="138" t="s">
        <v>4569</v>
      </c>
      <c r="D4059" s="138"/>
      <c r="E4059" s="2"/>
      <c r="F4059" s="2" t="s">
        <v>422</v>
      </c>
      <c r="G4059" s="2" t="s">
        <v>5363</v>
      </c>
      <c r="H4059" s="2" t="s">
        <v>5364</v>
      </c>
      <c r="I4059" s="139"/>
      <c r="J4059" s="139" t="s">
        <v>2130</v>
      </c>
      <c r="K4059" s="139" t="s">
        <v>612</v>
      </c>
      <c r="L4059" s="139" t="s">
        <v>5219</v>
      </c>
      <c r="M4059" s="140" t="s">
        <v>8160</v>
      </c>
      <c r="N4059" s="141">
        <v>58</v>
      </c>
      <c r="O4059" s="142">
        <f t="shared" si="315"/>
        <v>205</v>
      </c>
      <c r="P4059" s="2">
        <v>205</v>
      </c>
      <c r="Q4059" s="2"/>
      <c r="R4059" s="143" t="e">
        <f t="shared" si="316"/>
        <v>#DIV/0!</v>
      </c>
      <c r="S4059" s="143">
        <f t="shared" si="317"/>
        <v>0</v>
      </c>
      <c r="T4059" s="144">
        <f>IF(P4059="nio",0,IF(P4059&gt;0,VLOOKUP(K4059,'3-Productie normen'!A:W,VLOOKUP(P4059,'3-Productie normen'!$B$37:$C$59,2,FALSE),FALSE)))/VLOOKUP(B4059,'2-Kosten per locatie'!$A$11:$C$31,3,FALSE)</f>
        <v>0</v>
      </c>
      <c r="U4059" s="144">
        <f t="shared" si="318"/>
        <v>0</v>
      </c>
      <c r="V4059" s="145" t="str">
        <f>VLOOKUP(K4059,'3-Productie normen'!A:AG,29,FALSE)</f>
        <v>L</v>
      </c>
      <c r="W4059" s="145"/>
      <c r="X4059" s="146"/>
      <c r="Y4059" s="147">
        <f t="shared" si="319"/>
        <v>11890</v>
      </c>
    </row>
    <row r="4060" spans="1:25" s="148" customFormat="1" ht="13.9" customHeight="1">
      <c r="A4060" s="137">
        <v>4914</v>
      </c>
      <c r="B4060" s="138" t="s">
        <v>4207</v>
      </c>
      <c r="C4060" s="138" t="s">
        <v>4569</v>
      </c>
      <c r="D4060" s="138"/>
      <c r="E4060" s="2"/>
      <c r="F4060" s="2" t="s">
        <v>422</v>
      </c>
      <c r="G4060" s="2" t="s">
        <v>5365</v>
      </c>
      <c r="H4060" s="2" t="s">
        <v>5366</v>
      </c>
      <c r="I4060" s="139"/>
      <c r="J4060" s="139" t="s">
        <v>2130</v>
      </c>
      <c r="K4060" s="139" t="s">
        <v>612</v>
      </c>
      <c r="L4060" s="139" t="s">
        <v>5219</v>
      </c>
      <c r="M4060" s="140" t="s">
        <v>8160</v>
      </c>
      <c r="N4060" s="141">
        <v>60</v>
      </c>
      <c r="O4060" s="142">
        <f t="shared" si="315"/>
        <v>205</v>
      </c>
      <c r="P4060" s="2">
        <v>205</v>
      </c>
      <c r="Q4060" s="2"/>
      <c r="R4060" s="143" t="e">
        <f t="shared" si="316"/>
        <v>#DIV/0!</v>
      </c>
      <c r="S4060" s="143">
        <f t="shared" si="317"/>
        <v>0</v>
      </c>
      <c r="T4060" s="144">
        <f>IF(P4060="nio",0,IF(P4060&gt;0,VLOOKUP(K4060,'3-Productie normen'!A:W,VLOOKUP(P4060,'3-Productie normen'!$B$37:$C$59,2,FALSE),FALSE)))/VLOOKUP(B4060,'2-Kosten per locatie'!$A$11:$C$31,3,FALSE)</f>
        <v>0</v>
      </c>
      <c r="U4060" s="144">
        <f t="shared" si="318"/>
        <v>0</v>
      </c>
      <c r="V4060" s="145" t="str">
        <f>VLOOKUP(K4060,'3-Productie normen'!A:AG,29,FALSE)</f>
        <v>L</v>
      </c>
      <c r="W4060" s="145"/>
      <c r="X4060" s="146"/>
      <c r="Y4060" s="147">
        <f t="shared" si="319"/>
        <v>12300</v>
      </c>
    </row>
    <row r="4061" spans="1:25" s="148" customFormat="1" ht="13.9" customHeight="1">
      <c r="A4061" s="137">
        <v>4915</v>
      </c>
      <c r="B4061" s="138" t="s">
        <v>4207</v>
      </c>
      <c r="C4061" s="138" t="s">
        <v>4569</v>
      </c>
      <c r="D4061" s="138"/>
      <c r="E4061" s="2"/>
      <c r="F4061" s="2" t="s">
        <v>422</v>
      </c>
      <c r="G4061" s="2" t="s">
        <v>5367</v>
      </c>
      <c r="H4061" s="2" t="s">
        <v>5368</v>
      </c>
      <c r="I4061" s="139"/>
      <c r="J4061" s="139" t="s">
        <v>2130</v>
      </c>
      <c r="K4061" s="139" t="s">
        <v>612</v>
      </c>
      <c r="L4061" s="139" t="s">
        <v>5219</v>
      </c>
      <c r="M4061" s="140" t="s">
        <v>8160</v>
      </c>
      <c r="N4061" s="141">
        <v>59</v>
      </c>
      <c r="O4061" s="142">
        <f t="shared" si="315"/>
        <v>205</v>
      </c>
      <c r="P4061" s="2">
        <v>205</v>
      </c>
      <c r="Q4061" s="2"/>
      <c r="R4061" s="143" t="e">
        <f t="shared" si="316"/>
        <v>#DIV/0!</v>
      </c>
      <c r="S4061" s="143">
        <f t="shared" si="317"/>
        <v>0</v>
      </c>
      <c r="T4061" s="144">
        <f>IF(P4061="nio",0,IF(P4061&gt;0,VLOOKUP(K4061,'3-Productie normen'!A:W,VLOOKUP(P4061,'3-Productie normen'!$B$37:$C$59,2,FALSE),FALSE)))/VLOOKUP(B4061,'2-Kosten per locatie'!$A$11:$C$31,3,FALSE)</f>
        <v>0</v>
      </c>
      <c r="U4061" s="144">
        <f t="shared" si="318"/>
        <v>0</v>
      </c>
      <c r="V4061" s="145" t="str">
        <f>VLOOKUP(K4061,'3-Productie normen'!A:AG,29,FALSE)</f>
        <v>L</v>
      </c>
      <c r="W4061" s="145"/>
      <c r="X4061" s="146"/>
      <c r="Y4061" s="147">
        <f t="shared" si="319"/>
        <v>12095</v>
      </c>
    </row>
    <row r="4062" spans="1:25" s="148" customFormat="1" ht="13.9" customHeight="1">
      <c r="A4062" s="137">
        <v>4916</v>
      </c>
      <c r="B4062" s="138" t="s">
        <v>4207</v>
      </c>
      <c r="C4062" s="138" t="s">
        <v>4569</v>
      </c>
      <c r="D4062" s="138"/>
      <c r="E4062" s="2"/>
      <c r="F4062" s="2" t="s">
        <v>422</v>
      </c>
      <c r="G4062" s="2" t="s">
        <v>5369</v>
      </c>
      <c r="H4062" s="2" t="s">
        <v>5370</v>
      </c>
      <c r="I4062" s="139"/>
      <c r="J4062" s="139" t="s">
        <v>5371</v>
      </c>
      <c r="K4062" s="139" t="s">
        <v>612</v>
      </c>
      <c r="L4062" s="139" t="s">
        <v>5219</v>
      </c>
      <c r="M4062" s="140" t="s">
        <v>8160</v>
      </c>
      <c r="N4062" s="141">
        <v>80</v>
      </c>
      <c r="O4062" s="142">
        <f t="shared" si="315"/>
        <v>205</v>
      </c>
      <c r="P4062" s="2">
        <v>205</v>
      </c>
      <c r="Q4062" s="2"/>
      <c r="R4062" s="143" t="e">
        <f t="shared" si="316"/>
        <v>#DIV/0!</v>
      </c>
      <c r="S4062" s="143">
        <f t="shared" si="317"/>
        <v>0</v>
      </c>
      <c r="T4062" s="144">
        <f>IF(P4062="nio",0,IF(P4062&gt;0,VLOOKUP(K4062,'3-Productie normen'!A:W,VLOOKUP(P4062,'3-Productie normen'!$B$37:$C$59,2,FALSE),FALSE)))/VLOOKUP(B4062,'2-Kosten per locatie'!$A$11:$C$31,3,FALSE)</f>
        <v>0</v>
      </c>
      <c r="U4062" s="144">
        <f t="shared" si="318"/>
        <v>0</v>
      </c>
      <c r="V4062" s="145" t="str">
        <f>VLOOKUP(K4062,'3-Productie normen'!A:AG,29,FALSE)</f>
        <v>L</v>
      </c>
      <c r="W4062" s="145"/>
      <c r="X4062" s="146"/>
      <c r="Y4062" s="147">
        <f t="shared" si="319"/>
        <v>16400</v>
      </c>
    </row>
    <row r="4063" spans="1:25" s="148" customFormat="1" ht="13.9" customHeight="1">
      <c r="A4063" s="137">
        <v>4917</v>
      </c>
      <c r="B4063" s="138" t="s">
        <v>4207</v>
      </c>
      <c r="C4063" s="138" t="s">
        <v>4569</v>
      </c>
      <c r="D4063" s="138"/>
      <c r="E4063" s="2"/>
      <c r="F4063" s="2" t="s">
        <v>422</v>
      </c>
      <c r="G4063" s="2" t="s">
        <v>5372</v>
      </c>
      <c r="H4063" s="2" t="s">
        <v>5373</v>
      </c>
      <c r="I4063" s="139"/>
      <c r="J4063" s="139" t="s">
        <v>5374</v>
      </c>
      <c r="K4063" s="139" t="s">
        <v>612</v>
      </c>
      <c r="L4063" s="139" t="s">
        <v>5219</v>
      </c>
      <c r="M4063" s="140" t="s">
        <v>8160</v>
      </c>
      <c r="N4063" s="141"/>
      <c r="O4063" s="142">
        <f t="shared" si="315"/>
        <v>205</v>
      </c>
      <c r="P4063" s="2">
        <v>205</v>
      </c>
      <c r="Q4063" s="2"/>
      <c r="R4063" s="143" t="e">
        <f t="shared" si="316"/>
        <v>#DIV/0!</v>
      </c>
      <c r="S4063" s="143">
        <f t="shared" si="317"/>
        <v>0</v>
      </c>
      <c r="T4063" s="144">
        <f>IF(P4063="nio",0,IF(P4063&gt;0,VLOOKUP(K4063,'3-Productie normen'!A:W,VLOOKUP(P4063,'3-Productie normen'!$B$37:$C$59,2,FALSE),FALSE)))/VLOOKUP(B4063,'2-Kosten per locatie'!$A$11:$C$31,3,FALSE)</f>
        <v>0</v>
      </c>
      <c r="U4063" s="144">
        <f t="shared" si="318"/>
        <v>0</v>
      </c>
      <c r="V4063" s="145" t="str">
        <f>VLOOKUP(K4063,'3-Productie normen'!A:AG,29,FALSE)</f>
        <v>L</v>
      </c>
      <c r="W4063" s="145"/>
      <c r="X4063" s="146"/>
      <c r="Y4063" s="147">
        <f t="shared" si="319"/>
        <v>0</v>
      </c>
    </row>
    <row r="4064" spans="1:25" s="148" customFormat="1" ht="13.9" customHeight="1">
      <c r="A4064" s="137">
        <v>4918</v>
      </c>
      <c r="B4064" s="138" t="s">
        <v>4207</v>
      </c>
      <c r="C4064" s="138" t="s">
        <v>4569</v>
      </c>
      <c r="D4064" s="138"/>
      <c r="E4064" s="2"/>
      <c r="F4064" s="2" t="s">
        <v>422</v>
      </c>
      <c r="G4064" s="2" t="s">
        <v>5375</v>
      </c>
      <c r="H4064" s="2" t="s">
        <v>5376</v>
      </c>
      <c r="I4064" s="139"/>
      <c r="J4064" s="139" t="s">
        <v>5374</v>
      </c>
      <c r="K4064" s="139" t="s">
        <v>612</v>
      </c>
      <c r="L4064" s="139" t="s">
        <v>5219</v>
      </c>
      <c r="M4064" s="140" t="s">
        <v>8160</v>
      </c>
      <c r="N4064" s="141">
        <v>26</v>
      </c>
      <c r="O4064" s="142">
        <f t="shared" si="315"/>
        <v>205</v>
      </c>
      <c r="P4064" s="2">
        <v>205</v>
      </c>
      <c r="Q4064" s="2"/>
      <c r="R4064" s="143" t="e">
        <f t="shared" si="316"/>
        <v>#DIV/0!</v>
      </c>
      <c r="S4064" s="143">
        <f t="shared" si="317"/>
        <v>0</v>
      </c>
      <c r="T4064" s="144">
        <f>IF(P4064="nio",0,IF(P4064&gt;0,VLOOKUP(K4064,'3-Productie normen'!A:W,VLOOKUP(P4064,'3-Productie normen'!$B$37:$C$59,2,FALSE),FALSE)))/VLOOKUP(B4064,'2-Kosten per locatie'!$A$11:$C$31,3,FALSE)</f>
        <v>0</v>
      </c>
      <c r="U4064" s="144">
        <f t="shared" si="318"/>
        <v>0</v>
      </c>
      <c r="V4064" s="145" t="str">
        <f>VLOOKUP(K4064,'3-Productie normen'!A:AG,29,FALSE)</f>
        <v>L</v>
      </c>
      <c r="W4064" s="145"/>
      <c r="X4064" s="146"/>
      <c r="Y4064" s="147">
        <f t="shared" si="319"/>
        <v>5330</v>
      </c>
    </row>
    <row r="4065" spans="1:25" s="148" customFormat="1" ht="13.9" customHeight="1">
      <c r="A4065" s="137">
        <v>4919</v>
      </c>
      <c r="B4065" s="138" t="s">
        <v>4207</v>
      </c>
      <c r="C4065" s="138" t="s">
        <v>4569</v>
      </c>
      <c r="D4065" s="138"/>
      <c r="E4065" s="2"/>
      <c r="F4065" s="2" t="s">
        <v>422</v>
      </c>
      <c r="G4065" s="2" t="s">
        <v>5377</v>
      </c>
      <c r="H4065" s="2" t="s">
        <v>5378</v>
      </c>
      <c r="I4065" s="139"/>
      <c r="J4065" s="139" t="s">
        <v>5374</v>
      </c>
      <c r="K4065" s="139" t="s">
        <v>612</v>
      </c>
      <c r="L4065" s="139" t="s">
        <v>5219</v>
      </c>
      <c r="M4065" s="140" t="s">
        <v>8160</v>
      </c>
      <c r="N4065" s="141">
        <v>54</v>
      </c>
      <c r="O4065" s="142">
        <f t="shared" si="315"/>
        <v>205</v>
      </c>
      <c r="P4065" s="2">
        <v>205</v>
      </c>
      <c r="Q4065" s="2"/>
      <c r="R4065" s="143" t="e">
        <f t="shared" si="316"/>
        <v>#DIV/0!</v>
      </c>
      <c r="S4065" s="143">
        <f t="shared" si="317"/>
        <v>0</v>
      </c>
      <c r="T4065" s="144">
        <f>IF(P4065="nio",0,IF(P4065&gt;0,VLOOKUP(K4065,'3-Productie normen'!A:W,VLOOKUP(P4065,'3-Productie normen'!$B$37:$C$59,2,FALSE),FALSE)))/VLOOKUP(B4065,'2-Kosten per locatie'!$A$11:$C$31,3,FALSE)</f>
        <v>0</v>
      </c>
      <c r="U4065" s="144">
        <f t="shared" si="318"/>
        <v>0</v>
      </c>
      <c r="V4065" s="145" t="str">
        <f>VLOOKUP(K4065,'3-Productie normen'!A:AG,29,FALSE)</f>
        <v>L</v>
      </c>
      <c r="W4065" s="145"/>
      <c r="X4065" s="146"/>
      <c r="Y4065" s="147">
        <f t="shared" si="319"/>
        <v>11070</v>
      </c>
    </row>
    <row r="4066" spans="1:25" s="148" customFormat="1" ht="13.9" customHeight="1">
      <c r="A4066" s="137">
        <v>4920</v>
      </c>
      <c r="B4066" s="138" t="s">
        <v>4207</v>
      </c>
      <c r="C4066" s="138" t="s">
        <v>4569</v>
      </c>
      <c r="D4066" s="138"/>
      <c r="E4066" s="2"/>
      <c r="F4066" s="2" t="s">
        <v>422</v>
      </c>
      <c r="G4066" s="2" t="s">
        <v>5379</v>
      </c>
      <c r="H4066" s="2"/>
      <c r="I4066" s="139"/>
      <c r="J4066" s="139" t="s">
        <v>5380</v>
      </c>
      <c r="K4066" s="139" t="s">
        <v>612</v>
      </c>
      <c r="L4066" s="139" t="s">
        <v>5219</v>
      </c>
      <c r="M4066" s="140" t="s">
        <v>8160</v>
      </c>
      <c r="N4066" s="141">
        <v>30</v>
      </c>
      <c r="O4066" s="142">
        <f t="shared" si="315"/>
        <v>205</v>
      </c>
      <c r="P4066" s="2">
        <v>205</v>
      </c>
      <c r="Q4066" s="2"/>
      <c r="R4066" s="143" t="e">
        <f t="shared" si="316"/>
        <v>#DIV/0!</v>
      </c>
      <c r="S4066" s="143">
        <f t="shared" si="317"/>
        <v>0</v>
      </c>
      <c r="T4066" s="144">
        <f>IF(P4066="nio",0,IF(P4066&gt;0,VLOOKUP(K4066,'3-Productie normen'!A:W,VLOOKUP(P4066,'3-Productie normen'!$B$37:$C$59,2,FALSE),FALSE)))/VLOOKUP(B4066,'2-Kosten per locatie'!$A$11:$C$31,3,FALSE)</f>
        <v>0</v>
      </c>
      <c r="U4066" s="144">
        <f t="shared" si="318"/>
        <v>0</v>
      </c>
      <c r="V4066" s="145" t="str">
        <f>VLOOKUP(K4066,'3-Productie normen'!A:AG,29,FALSE)</f>
        <v>L</v>
      </c>
      <c r="W4066" s="145"/>
      <c r="X4066" s="146"/>
      <c r="Y4066" s="147">
        <f t="shared" si="319"/>
        <v>6150</v>
      </c>
    </row>
    <row r="4067" spans="1:25" s="148" customFormat="1" ht="13.9" customHeight="1">
      <c r="A4067" s="137">
        <v>4921</v>
      </c>
      <c r="B4067" s="138" t="s">
        <v>4207</v>
      </c>
      <c r="C4067" s="138" t="s">
        <v>4569</v>
      </c>
      <c r="D4067" s="138"/>
      <c r="E4067" s="2"/>
      <c r="F4067" s="2" t="s">
        <v>422</v>
      </c>
      <c r="G4067" s="2" t="s">
        <v>5381</v>
      </c>
      <c r="H4067" s="2"/>
      <c r="I4067" s="139"/>
      <c r="J4067" s="139" t="s">
        <v>323</v>
      </c>
      <c r="K4067" s="139" t="s">
        <v>321</v>
      </c>
      <c r="L4067" s="139" t="s">
        <v>314</v>
      </c>
      <c r="M4067" s="140"/>
      <c r="N4067" s="141">
        <v>17</v>
      </c>
      <c r="O4067" s="142">
        <f t="shared" si="315"/>
        <v>410</v>
      </c>
      <c r="P4067" s="2">
        <v>205</v>
      </c>
      <c r="Q4067" s="2">
        <v>205</v>
      </c>
      <c r="R4067" s="143" t="e">
        <f t="shared" si="316"/>
        <v>#DIV/0!</v>
      </c>
      <c r="S4067" s="143" t="e">
        <f t="shared" si="317"/>
        <v>#DIV/0!</v>
      </c>
      <c r="T4067" s="144">
        <f>IF(P4067="nio",0,IF(P4067&gt;0,VLOOKUP(K4067,'3-Productie normen'!A:W,VLOOKUP(P4067,'3-Productie normen'!$B$37:$C$59,2,FALSE),FALSE)))/VLOOKUP(B4067,'2-Kosten per locatie'!$A$11:$C$31,3,FALSE)</f>
        <v>0</v>
      </c>
      <c r="U4067" s="144">
        <f t="shared" si="318"/>
        <v>0</v>
      </c>
      <c r="V4067" s="145" t="str">
        <f>VLOOKUP(K4067,'3-Productie normen'!A:AG,29,FALSE)</f>
        <v>S</v>
      </c>
      <c r="W4067" s="145"/>
      <c r="X4067" s="146"/>
      <c r="Y4067" s="147">
        <f t="shared" si="319"/>
        <v>6970</v>
      </c>
    </row>
    <row r="4068" spans="1:25" s="148" customFormat="1" ht="13.9" customHeight="1">
      <c r="A4068" s="137">
        <v>4922</v>
      </c>
      <c r="B4068" s="138" t="s">
        <v>4207</v>
      </c>
      <c r="C4068" s="138" t="s">
        <v>4569</v>
      </c>
      <c r="D4068" s="138"/>
      <c r="E4068" s="2"/>
      <c r="F4068" s="2" t="s">
        <v>422</v>
      </c>
      <c r="G4068" s="2" t="s">
        <v>5382</v>
      </c>
      <c r="H4068" s="2"/>
      <c r="I4068" s="139"/>
      <c r="J4068" s="139" t="s">
        <v>323</v>
      </c>
      <c r="K4068" s="139" t="s">
        <v>321</v>
      </c>
      <c r="L4068" s="139" t="s">
        <v>314</v>
      </c>
      <c r="M4068" s="140"/>
      <c r="N4068" s="141">
        <v>11</v>
      </c>
      <c r="O4068" s="142">
        <f t="shared" si="315"/>
        <v>410</v>
      </c>
      <c r="P4068" s="2">
        <v>205</v>
      </c>
      <c r="Q4068" s="2">
        <v>205</v>
      </c>
      <c r="R4068" s="143" t="e">
        <f t="shared" si="316"/>
        <v>#DIV/0!</v>
      </c>
      <c r="S4068" s="143" t="e">
        <f t="shared" si="317"/>
        <v>#DIV/0!</v>
      </c>
      <c r="T4068" s="144">
        <f>IF(P4068="nio",0,IF(P4068&gt;0,VLOOKUP(K4068,'3-Productie normen'!A:W,VLOOKUP(P4068,'3-Productie normen'!$B$37:$C$59,2,FALSE),FALSE)))/VLOOKUP(B4068,'2-Kosten per locatie'!$A$11:$C$31,3,FALSE)</f>
        <v>0</v>
      </c>
      <c r="U4068" s="144">
        <f t="shared" si="318"/>
        <v>0</v>
      </c>
      <c r="V4068" s="145" t="str">
        <f>VLOOKUP(K4068,'3-Productie normen'!A:AG,29,FALSE)</f>
        <v>S</v>
      </c>
      <c r="W4068" s="145"/>
      <c r="X4068" s="146"/>
      <c r="Y4068" s="147">
        <f t="shared" si="319"/>
        <v>4510</v>
      </c>
    </row>
    <row r="4069" spans="1:25" s="148" customFormat="1" ht="13.9" customHeight="1">
      <c r="A4069" s="137">
        <v>4923</v>
      </c>
      <c r="B4069" s="138" t="s">
        <v>4207</v>
      </c>
      <c r="C4069" s="138" t="s">
        <v>4569</v>
      </c>
      <c r="D4069" s="138"/>
      <c r="E4069" s="2"/>
      <c r="F4069" s="2" t="s">
        <v>422</v>
      </c>
      <c r="G4069" s="2" t="s">
        <v>5383</v>
      </c>
      <c r="H4069" s="2"/>
      <c r="I4069" s="139"/>
      <c r="J4069" s="139" t="s">
        <v>5384</v>
      </c>
      <c r="K4069" s="139" t="s">
        <v>267</v>
      </c>
      <c r="L4069" s="139" t="s">
        <v>5219</v>
      </c>
      <c r="M4069" s="140" t="s">
        <v>8160</v>
      </c>
      <c r="N4069" s="141">
        <v>20</v>
      </c>
      <c r="O4069" s="142">
        <f t="shared" si="315"/>
        <v>2</v>
      </c>
      <c r="P4069" s="2">
        <v>2</v>
      </c>
      <c r="Q4069" s="2"/>
      <c r="R4069" s="143" t="e">
        <f t="shared" si="316"/>
        <v>#DIV/0!</v>
      </c>
      <c r="S4069" s="143">
        <f t="shared" si="317"/>
        <v>0</v>
      </c>
      <c r="T4069" s="144">
        <f>IF(P4069="nio",0,IF(P4069&gt;0,VLOOKUP(K4069,'3-Productie normen'!A:W,VLOOKUP(P4069,'3-Productie normen'!$B$37:$C$59,2,FALSE),FALSE)))/VLOOKUP(B4069,'2-Kosten per locatie'!$A$11:$C$31,3,FALSE)</f>
        <v>0</v>
      </c>
      <c r="U4069" s="144">
        <f t="shared" si="318"/>
        <v>0</v>
      </c>
      <c r="V4069" s="145" t="str">
        <f>VLOOKUP(K4069,'3-Productie normen'!A:AG,29,FALSE)</f>
        <v>V</v>
      </c>
      <c r="W4069" s="145"/>
      <c r="X4069" s="146"/>
      <c r="Y4069" s="147">
        <f t="shared" si="319"/>
        <v>40</v>
      </c>
    </row>
    <row r="4070" spans="1:25" s="148" customFormat="1" ht="13.9" customHeight="1">
      <c r="A4070" s="137">
        <v>4924</v>
      </c>
      <c r="B4070" s="138" t="s">
        <v>4207</v>
      </c>
      <c r="C4070" s="138" t="s">
        <v>4569</v>
      </c>
      <c r="D4070" s="138"/>
      <c r="E4070" s="2"/>
      <c r="F4070" s="2" t="s">
        <v>422</v>
      </c>
      <c r="G4070" s="2" t="s">
        <v>5385</v>
      </c>
      <c r="H4070" s="2"/>
      <c r="I4070" s="139"/>
      <c r="J4070" s="139" t="s">
        <v>57</v>
      </c>
      <c r="K4070" s="139" t="s">
        <v>259</v>
      </c>
      <c r="L4070" s="139" t="s">
        <v>5252</v>
      </c>
      <c r="M4070" s="140"/>
      <c r="N4070" s="141">
        <v>4</v>
      </c>
      <c r="O4070" s="142">
        <f t="shared" si="315"/>
        <v>0</v>
      </c>
      <c r="P4070" s="2" t="s">
        <v>477</v>
      </c>
      <c r="Q4070" s="2"/>
      <c r="R4070" s="143">
        <f t="shared" si="316"/>
        <v>0</v>
      </c>
      <c r="S4070" s="143">
        <f t="shared" si="317"/>
        <v>0</v>
      </c>
      <c r="T4070" s="144">
        <f>IF(P4070="nio",0,IF(P4070&gt;0,VLOOKUP(K4070,'3-Productie normen'!A:W,VLOOKUP(P4070,'3-Productie normen'!$B$37:$C$59,2,FALSE),FALSE)))/VLOOKUP(B4070,'2-Kosten per locatie'!$A$11:$C$31,3,FALSE)</f>
        <v>0</v>
      </c>
      <c r="U4070" s="144">
        <f t="shared" si="318"/>
        <v>0</v>
      </c>
      <c r="V4070" s="145">
        <f>VLOOKUP(K4070,'3-Productie normen'!A:AG,29,FALSE)</f>
        <v>0</v>
      </c>
      <c r="W4070" s="145"/>
      <c r="X4070" s="146"/>
      <c r="Y4070" s="147">
        <f t="shared" si="319"/>
        <v>0</v>
      </c>
    </row>
    <row r="4071" spans="1:25" s="148" customFormat="1" ht="13.9" customHeight="1">
      <c r="A4071" s="137">
        <v>4925</v>
      </c>
      <c r="B4071" s="138" t="s">
        <v>4207</v>
      </c>
      <c r="C4071" s="138" t="s">
        <v>4569</v>
      </c>
      <c r="D4071" s="138"/>
      <c r="E4071" s="2"/>
      <c r="F4071" s="2" t="s">
        <v>422</v>
      </c>
      <c r="G4071" s="2" t="s">
        <v>5386</v>
      </c>
      <c r="H4071" s="2"/>
      <c r="I4071" s="139"/>
      <c r="J4071" s="139" t="s">
        <v>5255</v>
      </c>
      <c r="K4071" s="139" t="s">
        <v>259</v>
      </c>
      <c r="L4071" s="139" t="s">
        <v>5219</v>
      </c>
      <c r="M4071" s="140"/>
      <c r="N4071" s="141">
        <v>3</v>
      </c>
      <c r="O4071" s="142">
        <f t="shared" si="315"/>
        <v>0</v>
      </c>
      <c r="P4071" s="2" t="s">
        <v>477</v>
      </c>
      <c r="Q4071" s="2"/>
      <c r="R4071" s="143">
        <f t="shared" si="316"/>
        <v>0</v>
      </c>
      <c r="S4071" s="143">
        <f t="shared" si="317"/>
        <v>0</v>
      </c>
      <c r="T4071" s="144">
        <f>IF(P4071="nio",0,IF(P4071&gt;0,VLOOKUP(K4071,'3-Productie normen'!A:W,VLOOKUP(P4071,'3-Productie normen'!$B$37:$C$59,2,FALSE),FALSE)))/VLOOKUP(B4071,'2-Kosten per locatie'!$A$11:$C$31,3,FALSE)</f>
        <v>0</v>
      </c>
      <c r="U4071" s="144">
        <f t="shared" si="318"/>
        <v>0</v>
      </c>
      <c r="V4071" s="145">
        <f>VLOOKUP(K4071,'3-Productie normen'!A:AG,29,FALSE)</f>
        <v>0</v>
      </c>
      <c r="W4071" s="145"/>
      <c r="X4071" s="146"/>
      <c r="Y4071" s="147">
        <f t="shared" si="319"/>
        <v>0</v>
      </c>
    </row>
    <row r="4072" spans="1:25" s="148" customFormat="1" ht="13.9" customHeight="1">
      <c r="A4072" s="137">
        <v>4926</v>
      </c>
      <c r="B4072" s="138" t="s">
        <v>4207</v>
      </c>
      <c r="C4072" s="138" t="s">
        <v>4569</v>
      </c>
      <c r="D4072" s="138"/>
      <c r="E4072" s="2"/>
      <c r="F4072" s="2" t="s">
        <v>422</v>
      </c>
      <c r="G4072" s="2" t="s">
        <v>5387</v>
      </c>
      <c r="H4072" s="2"/>
      <c r="I4072" s="139"/>
      <c r="J4072" s="139" t="s">
        <v>5327</v>
      </c>
      <c r="K4072" s="139" t="s">
        <v>259</v>
      </c>
      <c r="L4072" s="139" t="s">
        <v>5219</v>
      </c>
      <c r="M4072" s="140"/>
      <c r="N4072" s="141">
        <v>0</v>
      </c>
      <c r="O4072" s="142">
        <f t="shared" si="315"/>
        <v>0</v>
      </c>
      <c r="P4072" s="2" t="s">
        <v>477</v>
      </c>
      <c r="Q4072" s="2"/>
      <c r="R4072" s="143">
        <f t="shared" si="316"/>
        <v>0</v>
      </c>
      <c r="S4072" s="143">
        <f t="shared" si="317"/>
        <v>0</v>
      </c>
      <c r="T4072" s="144">
        <f>IF(P4072="nio",0,IF(P4072&gt;0,VLOOKUP(K4072,'3-Productie normen'!A:W,VLOOKUP(P4072,'3-Productie normen'!$B$37:$C$59,2,FALSE),FALSE)))/VLOOKUP(B4072,'2-Kosten per locatie'!$A$11:$C$31,3,FALSE)</f>
        <v>0</v>
      </c>
      <c r="U4072" s="144">
        <f t="shared" si="318"/>
        <v>0</v>
      </c>
      <c r="V4072" s="145">
        <f>VLOOKUP(K4072,'3-Productie normen'!A:AG,29,FALSE)</f>
        <v>0</v>
      </c>
      <c r="W4072" s="145"/>
      <c r="X4072" s="146"/>
      <c r="Y4072" s="147">
        <f t="shared" si="319"/>
        <v>0</v>
      </c>
    </row>
    <row r="4073" spans="1:25" s="148" customFormat="1" ht="13.9" customHeight="1">
      <c r="A4073" s="137">
        <v>4927</v>
      </c>
      <c r="B4073" s="138" t="s">
        <v>4207</v>
      </c>
      <c r="C4073" s="138" t="s">
        <v>4569</v>
      </c>
      <c r="D4073" s="138"/>
      <c r="E4073" s="2"/>
      <c r="F4073" s="2" t="s">
        <v>422</v>
      </c>
      <c r="G4073" s="2" t="s">
        <v>5388</v>
      </c>
      <c r="H4073" s="2"/>
      <c r="I4073" s="139"/>
      <c r="J4073" s="139" t="s">
        <v>2134</v>
      </c>
      <c r="K4073" s="139" t="s">
        <v>259</v>
      </c>
      <c r="L4073" s="139" t="s">
        <v>5219</v>
      </c>
      <c r="M4073" s="140"/>
      <c r="N4073" s="141">
        <v>29</v>
      </c>
      <c r="O4073" s="142">
        <f t="shared" si="315"/>
        <v>0</v>
      </c>
      <c r="P4073" s="2" t="s">
        <v>477</v>
      </c>
      <c r="Q4073" s="2"/>
      <c r="R4073" s="143">
        <f t="shared" si="316"/>
        <v>0</v>
      </c>
      <c r="S4073" s="143">
        <f t="shared" si="317"/>
        <v>0</v>
      </c>
      <c r="T4073" s="144">
        <f>IF(P4073="nio",0,IF(P4073&gt;0,VLOOKUP(K4073,'3-Productie normen'!A:W,VLOOKUP(P4073,'3-Productie normen'!$B$37:$C$59,2,FALSE),FALSE)))/VLOOKUP(B4073,'2-Kosten per locatie'!$A$11:$C$31,3,FALSE)</f>
        <v>0</v>
      </c>
      <c r="U4073" s="144">
        <f t="shared" si="318"/>
        <v>0</v>
      </c>
      <c r="V4073" s="145">
        <f>VLOOKUP(K4073,'3-Productie normen'!A:AG,29,FALSE)</f>
        <v>0</v>
      </c>
      <c r="W4073" s="145"/>
      <c r="X4073" s="146"/>
      <c r="Y4073" s="147">
        <f t="shared" si="319"/>
        <v>0</v>
      </c>
    </row>
    <row r="4074" spans="1:25" s="148" customFormat="1" ht="13.9" customHeight="1">
      <c r="A4074" s="137">
        <v>4928</v>
      </c>
      <c r="B4074" s="138" t="s">
        <v>4207</v>
      </c>
      <c r="C4074" s="138" t="s">
        <v>4569</v>
      </c>
      <c r="D4074" s="138"/>
      <c r="E4074" s="2"/>
      <c r="F4074" s="2" t="s">
        <v>422</v>
      </c>
      <c r="G4074" s="2" t="s">
        <v>5389</v>
      </c>
      <c r="H4074" s="2"/>
      <c r="I4074" s="139"/>
      <c r="J4074" s="139" t="s">
        <v>318</v>
      </c>
      <c r="K4074" s="139" t="s">
        <v>259</v>
      </c>
      <c r="L4074" s="139" t="s">
        <v>5219</v>
      </c>
      <c r="M4074" s="140"/>
      <c r="N4074" s="141">
        <v>9</v>
      </c>
      <c r="O4074" s="142">
        <f t="shared" si="315"/>
        <v>0</v>
      </c>
      <c r="P4074" s="2" t="s">
        <v>477</v>
      </c>
      <c r="Q4074" s="2"/>
      <c r="R4074" s="143">
        <f t="shared" si="316"/>
        <v>0</v>
      </c>
      <c r="S4074" s="143">
        <f t="shared" si="317"/>
        <v>0</v>
      </c>
      <c r="T4074" s="144">
        <f>IF(P4074="nio",0,IF(P4074&gt;0,VLOOKUP(K4074,'3-Productie normen'!A:W,VLOOKUP(P4074,'3-Productie normen'!$B$37:$C$59,2,FALSE),FALSE)))/VLOOKUP(B4074,'2-Kosten per locatie'!$A$11:$C$31,3,FALSE)</f>
        <v>0</v>
      </c>
      <c r="U4074" s="144">
        <f t="shared" si="318"/>
        <v>0</v>
      </c>
      <c r="V4074" s="145">
        <f>VLOOKUP(K4074,'3-Productie normen'!A:AG,29,FALSE)</f>
        <v>0</v>
      </c>
      <c r="W4074" s="145"/>
      <c r="X4074" s="146"/>
      <c r="Y4074" s="147">
        <f t="shared" si="319"/>
        <v>0</v>
      </c>
    </row>
    <row r="4075" spans="1:25" s="148" customFormat="1" ht="13.9" customHeight="1">
      <c r="A4075" s="137">
        <v>4929</v>
      </c>
      <c r="B4075" s="138" t="s">
        <v>4207</v>
      </c>
      <c r="C4075" s="138" t="s">
        <v>4569</v>
      </c>
      <c r="D4075" s="138"/>
      <c r="E4075" s="2"/>
      <c r="F4075" s="2" t="s">
        <v>746</v>
      </c>
      <c r="G4075" s="2" t="s">
        <v>5390</v>
      </c>
      <c r="H4075" s="2"/>
      <c r="I4075" s="139"/>
      <c r="J4075" s="139" t="s">
        <v>253</v>
      </c>
      <c r="K4075" s="139" t="s">
        <v>4571</v>
      </c>
      <c r="L4075" s="139" t="s">
        <v>5219</v>
      </c>
      <c r="M4075" s="140" t="s">
        <v>8160</v>
      </c>
      <c r="N4075" s="141">
        <v>215</v>
      </c>
      <c r="O4075" s="142">
        <f t="shared" si="315"/>
        <v>205</v>
      </c>
      <c r="P4075" s="2">
        <v>205</v>
      </c>
      <c r="Q4075" s="2"/>
      <c r="R4075" s="143" t="e">
        <f t="shared" si="316"/>
        <v>#DIV/0!</v>
      </c>
      <c r="S4075" s="143">
        <f t="shared" si="317"/>
        <v>0</v>
      </c>
      <c r="T4075" s="144">
        <f>IF(P4075="nio",0,IF(P4075&gt;0,VLOOKUP(K4075,'3-Productie normen'!A:W,VLOOKUP(P4075,'3-Productie normen'!$B$37:$C$59,2,FALSE),FALSE)))/VLOOKUP(B4075,'2-Kosten per locatie'!$A$11:$C$31,3,FALSE)</f>
        <v>0</v>
      </c>
      <c r="U4075" s="144">
        <f t="shared" si="318"/>
        <v>0</v>
      </c>
      <c r="V4075" s="145" t="str">
        <f>VLOOKUP(K4075,'3-Productie normen'!A:AG,29,FALSE)</f>
        <v>V</v>
      </c>
      <c r="W4075" s="145"/>
      <c r="X4075" s="146"/>
      <c r="Y4075" s="147">
        <f t="shared" si="319"/>
        <v>44075</v>
      </c>
    </row>
    <row r="4076" spans="1:25" s="148" customFormat="1" ht="13.9" customHeight="1">
      <c r="A4076" s="137">
        <v>4930</v>
      </c>
      <c r="B4076" s="138" t="s">
        <v>4207</v>
      </c>
      <c r="C4076" s="138" t="s">
        <v>4569</v>
      </c>
      <c r="D4076" s="138"/>
      <c r="E4076" s="2"/>
      <c r="F4076" s="2" t="s">
        <v>746</v>
      </c>
      <c r="G4076" s="2" t="s">
        <v>5391</v>
      </c>
      <c r="H4076" s="2"/>
      <c r="I4076" s="139"/>
      <c r="J4076" s="139" t="s">
        <v>253</v>
      </c>
      <c r="K4076" s="139" t="s">
        <v>4571</v>
      </c>
      <c r="L4076" s="139" t="s">
        <v>5219</v>
      </c>
      <c r="M4076" s="140" t="s">
        <v>8160</v>
      </c>
      <c r="N4076" s="141">
        <v>210</v>
      </c>
      <c r="O4076" s="142">
        <f t="shared" si="315"/>
        <v>205</v>
      </c>
      <c r="P4076" s="2">
        <v>205</v>
      </c>
      <c r="Q4076" s="2"/>
      <c r="R4076" s="143" t="e">
        <f t="shared" si="316"/>
        <v>#DIV/0!</v>
      </c>
      <c r="S4076" s="143">
        <f t="shared" si="317"/>
        <v>0</v>
      </c>
      <c r="T4076" s="144">
        <f>IF(P4076="nio",0,IF(P4076&gt;0,VLOOKUP(K4076,'3-Productie normen'!A:W,VLOOKUP(P4076,'3-Productie normen'!$B$37:$C$59,2,FALSE),FALSE)))/VLOOKUP(B4076,'2-Kosten per locatie'!$A$11:$C$31,3,FALSE)</f>
        <v>0</v>
      </c>
      <c r="U4076" s="144">
        <f t="shared" si="318"/>
        <v>0</v>
      </c>
      <c r="V4076" s="145" t="str">
        <f>VLOOKUP(K4076,'3-Productie normen'!A:AG,29,FALSE)</f>
        <v>V</v>
      </c>
      <c r="W4076" s="145"/>
      <c r="X4076" s="146"/>
      <c r="Y4076" s="147">
        <f t="shared" si="319"/>
        <v>43050</v>
      </c>
    </row>
    <row r="4077" spans="1:25" s="148" customFormat="1" ht="13.9" customHeight="1">
      <c r="A4077" s="137">
        <v>4931</v>
      </c>
      <c r="B4077" s="138" t="s">
        <v>4207</v>
      </c>
      <c r="C4077" s="138" t="s">
        <v>4569</v>
      </c>
      <c r="D4077" s="138"/>
      <c r="E4077" s="2"/>
      <c r="F4077" s="2" t="s">
        <v>746</v>
      </c>
      <c r="G4077" s="2" t="s">
        <v>5392</v>
      </c>
      <c r="H4077" s="2"/>
      <c r="I4077" s="139"/>
      <c r="J4077" s="139" t="s">
        <v>253</v>
      </c>
      <c r="K4077" s="139" t="s">
        <v>4571</v>
      </c>
      <c r="L4077" s="139" t="s">
        <v>5219</v>
      </c>
      <c r="M4077" s="140" t="s">
        <v>8160</v>
      </c>
      <c r="N4077" s="141">
        <v>49</v>
      </c>
      <c r="O4077" s="142">
        <f t="shared" si="315"/>
        <v>205</v>
      </c>
      <c r="P4077" s="2">
        <v>205</v>
      </c>
      <c r="Q4077" s="2"/>
      <c r="R4077" s="143" t="e">
        <f t="shared" si="316"/>
        <v>#DIV/0!</v>
      </c>
      <c r="S4077" s="143">
        <f t="shared" si="317"/>
        <v>0</v>
      </c>
      <c r="T4077" s="144">
        <f>IF(P4077="nio",0,IF(P4077&gt;0,VLOOKUP(K4077,'3-Productie normen'!A:W,VLOOKUP(P4077,'3-Productie normen'!$B$37:$C$59,2,FALSE),FALSE)))/VLOOKUP(B4077,'2-Kosten per locatie'!$A$11:$C$31,3,FALSE)</f>
        <v>0</v>
      </c>
      <c r="U4077" s="144">
        <f t="shared" si="318"/>
        <v>0</v>
      </c>
      <c r="V4077" s="145" t="str">
        <f>VLOOKUP(K4077,'3-Productie normen'!A:AG,29,FALSE)</f>
        <v>V</v>
      </c>
      <c r="W4077" s="145"/>
      <c r="X4077" s="146"/>
      <c r="Y4077" s="147">
        <f t="shared" si="319"/>
        <v>10045</v>
      </c>
    </row>
    <row r="4078" spans="1:25" s="148" customFormat="1" ht="13.9" customHeight="1">
      <c r="A4078" s="137">
        <v>4932</v>
      </c>
      <c r="B4078" s="138" t="s">
        <v>4207</v>
      </c>
      <c r="C4078" s="138" t="s">
        <v>4569</v>
      </c>
      <c r="D4078" s="138"/>
      <c r="E4078" s="2"/>
      <c r="F4078" s="2" t="s">
        <v>746</v>
      </c>
      <c r="G4078" s="2" t="s">
        <v>5393</v>
      </c>
      <c r="H4078" s="2"/>
      <c r="I4078" s="139"/>
      <c r="J4078" s="139" t="s">
        <v>253</v>
      </c>
      <c r="K4078" s="139" t="s">
        <v>4571</v>
      </c>
      <c r="L4078" s="139" t="s">
        <v>5219</v>
      </c>
      <c r="M4078" s="140" t="s">
        <v>8160</v>
      </c>
      <c r="N4078" s="141">
        <v>38</v>
      </c>
      <c r="O4078" s="142">
        <f t="shared" si="315"/>
        <v>205</v>
      </c>
      <c r="P4078" s="2">
        <v>205</v>
      </c>
      <c r="Q4078" s="2"/>
      <c r="R4078" s="143" t="e">
        <f t="shared" si="316"/>
        <v>#DIV/0!</v>
      </c>
      <c r="S4078" s="143">
        <f t="shared" si="317"/>
        <v>0</v>
      </c>
      <c r="T4078" s="144">
        <f>IF(P4078="nio",0,IF(P4078&gt;0,VLOOKUP(K4078,'3-Productie normen'!A:W,VLOOKUP(P4078,'3-Productie normen'!$B$37:$C$59,2,FALSE),FALSE)))/VLOOKUP(B4078,'2-Kosten per locatie'!$A$11:$C$31,3,FALSE)</f>
        <v>0</v>
      </c>
      <c r="U4078" s="144">
        <f t="shared" si="318"/>
        <v>0</v>
      </c>
      <c r="V4078" s="145" t="str">
        <f>VLOOKUP(K4078,'3-Productie normen'!A:AG,29,FALSE)</f>
        <v>V</v>
      </c>
      <c r="W4078" s="145"/>
      <c r="X4078" s="146"/>
      <c r="Y4078" s="147">
        <f t="shared" si="319"/>
        <v>7790</v>
      </c>
    </row>
    <row r="4079" spans="1:25" s="148" customFormat="1" ht="13.9" customHeight="1">
      <c r="A4079" s="137">
        <v>4933</v>
      </c>
      <c r="B4079" s="138" t="s">
        <v>4207</v>
      </c>
      <c r="C4079" s="138" t="s">
        <v>4569</v>
      </c>
      <c r="D4079" s="138"/>
      <c r="E4079" s="2"/>
      <c r="F4079" s="2" t="s">
        <v>746</v>
      </c>
      <c r="G4079" s="2" t="s">
        <v>5394</v>
      </c>
      <c r="H4079" s="2"/>
      <c r="I4079" s="139"/>
      <c r="J4079" s="139" t="s">
        <v>5221</v>
      </c>
      <c r="K4079" s="139" t="s">
        <v>248</v>
      </c>
      <c r="L4079" s="139" t="s">
        <v>5219</v>
      </c>
      <c r="M4079" s="140" t="s">
        <v>8160</v>
      </c>
      <c r="N4079" s="141">
        <v>12</v>
      </c>
      <c r="O4079" s="142">
        <f t="shared" si="315"/>
        <v>205</v>
      </c>
      <c r="P4079" s="2">
        <v>205</v>
      </c>
      <c r="Q4079" s="2"/>
      <c r="R4079" s="143" t="e">
        <f t="shared" si="316"/>
        <v>#DIV/0!</v>
      </c>
      <c r="S4079" s="143">
        <f t="shared" si="317"/>
        <v>0</v>
      </c>
      <c r="T4079" s="144">
        <f>IF(P4079="nio",0,IF(P4079&gt;0,VLOOKUP(K4079,'3-Productie normen'!A:W,VLOOKUP(P4079,'3-Productie normen'!$B$37:$C$59,2,FALSE),FALSE)))/VLOOKUP(B4079,'2-Kosten per locatie'!$A$11:$C$31,3,FALSE)</f>
        <v>0</v>
      </c>
      <c r="U4079" s="144">
        <f t="shared" si="318"/>
        <v>0</v>
      </c>
      <c r="V4079" s="145" t="str">
        <f>VLOOKUP(K4079,'3-Productie normen'!A:AG,29,FALSE)</f>
        <v>V</v>
      </c>
      <c r="W4079" s="145"/>
      <c r="X4079" s="146"/>
      <c r="Y4079" s="147">
        <f t="shared" si="319"/>
        <v>2460</v>
      </c>
    </row>
    <row r="4080" spans="1:25" s="148" customFormat="1" ht="13.9" customHeight="1">
      <c r="A4080" s="137">
        <v>4934</v>
      </c>
      <c r="B4080" s="138" t="s">
        <v>4207</v>
      </c>
      <c r="C4080" s="138" t="s">
        <v>4569</v>
      </c>
      <c r="D4080" s="138"/>
      <c r="E4080" s="2"/>
      <c r="F4080" s="2" t="s">
        <v>746</v>
      </c>
      <c r="G4080" s="2" t="s">
        <v>5395</v>
      </c>
      <c r="H4080" s="2"/>
      <c r="I4080" s="139"/>
      <c r="J4080" s="139" t="s">
        <v>5221</v>
      </c>
      <c r="K4080" s="139" t="s">
        <v>248</v>
      </c>
      <c r="L4080" s="139" t="s">
        <v>5219</v>
      </c>
      <c r="M4080" s="140" t="s">
        <v>8160</v>
      </c>
      <c r="N4080" s="141">
        <v>16</v>
      </c>
      <c r="O4080" s="142">
        <f t="shared" si="315"/>
        <v>205</v>
      </c>
      <c r="P4080" s="2">
        <v>205</v>
      </c>
      <c r="Q4080" s="2"/>
      <c r="R4080" s="143" t="e">
        <f t="shared" si="316"/>
        <v>#DIV/0!</v>
      </c>
      <c r="S4080" s="143">
        <f t="shared" si="317"/>
        <v>0</v>
      </c>
      <c r="T4080" s="144">
        <f>IF(P4080="nio",0,IF(P4080&gt;0,VLOOKUP(K4080,'3-Productie normen'!A:W,VLOOKUP(P4080,'3-Productie normen'!$B$37:$C$59,2,FALSE),FALSE)))/VLOOKUP(B4080,'2-Kosten per locatie'!$A$11:$C$31,3,FALSE)</f>
        <v>0</v>
      </c>
      <c r="U4080" s="144">
        <f t="shared" si="318"/>
        <v>0</v>
      </c>
      <c r="V4080" s="145" t="str">
        <f>VLOOKUP(K4080,'3-Productie normen'!A:AG,29,FALSE)</f>
        <v>V</v>
      </c>
      <c r="W4080" s="145"/>
      <c r="X4080" s="146"/>
      <c r="Y4080" s="147">
        <f t="shared" si="319"/>
        <v>3280</v>
      </c>
    </row>
    <row r="4081" spans="1:25" s="148" customFormat="1" ht="13.9" customHeight="1">
      <c r="A4081" s="137">
        <v>4935</v>
      </c>
      <c r="B4081" s="138" t="s">
        <v>4207</v>
      </c>
      <c r="C4081" s="138" t="s">
        <v>4569</v>
      </c>
      <c r="D4081" s="138"/>
      <c r="E4081" s="2"/>
      <c r="F4081" s="2" t="s">
        <v>746</v>
      </c>
      <c r="G4081" s="2" t="s">
        <v>5396</v>
      </c>
      <c r="H4081" s="2"/>
      <c r="I4081" s="139"/>
      <c r="J4081" s="139" t="s">
        <v>5269</v>
      </c>
      <c r="K4081" s="139" t="s">
        <v>478</v>
      </c>
      <c r="L4081" s="139" t="s">
        <v>5219</v>
      </c>
      <c r="M4081" s="140" t="s">
        <v>8160</v>
      </c>
      <c r="N4081" s="141">
        <v>22</v>
      </c>
      <c r="O4081" s="142">
        <f t="shared" si="315"/>
        <v>205</v>
      </c>
      <c r="P4081" s="2">
        <v>205</v>
      </c>
      <c r="Q4081" s="2"/>
      <c r="R4081" s="143" t="e">
        <f t="shared" si="316"/>
        <v>#DIV/0!</v>
      </c>
      <c r="S4081" s="143">
        <f t="shared" si="317"/>
        <v>0</v>
      </c>
      <c r="T4081" s="144">
        <f>IF(P4081="nio",0,IF(P4081&gt;0,VLOOKUP(K4081,'3-Productie normen'!A:W,VLOOKUP(P4081,'3-Productie normen'!$B$37:$C$59,2,FALSE),FALSE)))/VLOOKUP(B4081,'2-Kosten per locatie'!$A$11:$C$31,3,FALSE)</f>
        <v>0</v>
      </c>
      <c r="U4081" s="144">
        <f t="shared" si="318"/>
        <v>0</v>
      </c>
      <c r="V4081" s="145" t="str">
        <f>VLOOKUP(K4081,'3-Productie normen'!A:AG,29,FALSE)</f>
        <v>B</v>
      </c>
      <c r="W4081" s="145"/>
      <c r="X4081" s="146"/>
      <c r="Y4081" s="147">
        <f t="shared" si="319"/>
        <v>4510</v>
      </c>
    </row>
    <row r="4082" spans="1:25" s="148" customFormat="1" ht="13.9" customHeight="1">
      <c r="A4082" s="137">
        <v>4936</v>
      </c>
      <c r="B4082" s="138" t="s">
        <v>4207</v>
      </c>
      <c r="C4082" s="138" t="s">
        <v>4569</v>
      </c>
      <c r="D4082" s="138"/>
      <c r="E4082" s="2"/>
      <c r="F4082" s="2" t="s">
        <v>746</v>
      </c>
      <c r="G4082" s="2" t="s">
        <v>5397</v>
      </c>
      <c r="H4082" s="2"/>
      <c r="I4082" s="139"/>
      <c r="J4082" s="139" t="s">
        <v>5398</v>
      </c>
      <c r="K4082" s="139" t="s">
        <v>478</v>
      </c>
      <c r="L4082" s="139" t="s">
        <v>5219</v>
      </c>
      <c r="M4082" s="140" t="s">
        <v>8160</v>
      </c>
      <c r="N4082" s="141">
        <v>25</v>
      </c>
      <c r="O4082" s="142">
        <f t="shared" si="315"/>
        <v>205</v>
      </c>
      <c r="P4082" s="2">
        <v>205</v>
      </c>
      <c r="Q4082" s="2"/>
      <c r="R4082" s="143" t="e">
        <f t="shared" si="316"/>
        <v>#DIV/0!</v>
      </c>
      <c r="S4082" s="143">
        <f t="shared" si="317"/>
        <v>0</v>
      </c>
      <c r="T4082" s="144">
        <f>IF(P4082="nio",0,IF(P4082&gt;0,VLOOKUP(K4082,'3-Productie normen'!A:W,VLOOKUP(P4082,'3-Productie normen'!$B$37:$C$59,2,FALSE),FALSE)))/VLOOKUP(B4082,'2-Kosten per locatie'!$A$11:$C$31,3,FALSE)</f>
        <v>0</v>
      </c>
      <c r="U4082" s="144">
        <f t="shared" si="318"/>
        <v>0</v>
      </c>
      <c r="V4082" s="145" t="str">
        <f>VLOOKUP(K4082,'3-Productie normen'!A:AG,29,FALSE)</f>
        <v>B</v>
      </c>
      <c r="W4082" s="145"/>
      <c r="X4082" s="146"/>
      <c r="Y4082" s="147">
        <f t="shared" si="319"/>
        <v>5125</v>
      </c>
    </row>
    <row r="4083" spans="1:25" s="148" customFormat="1" ht="13.9" customHeight="1">
      <c r="A4083" s="137">
        <v>4937</v>
      </c>
      <c r="B4083" s="138" t="s">
        <v>4207</v>
      </c>
      <c r="C4083" s="138" t="s">
        <v>4569</v>
      </c>
      <c r="D4083" s="138"/>
      <c r="E4083" s="2"/>
      <c r="F4083" s="2" t="s">
        <v>746</v>
      </c>
      <c r="G4083" s="2" t="s">
        <v>5399</v>
      </c>
      <c r="H4083" s="2"/>
      <c r="I4083" s="139"/>
      <c r="J4083" s="139" t="s">
        <v>5341</v>
      </c>
      <c r="K4083" s="139" t="s">
        <v>478</v>
      </c>
      <c r="L4083" s="139" t="s">
        <v>5219</v>
      </c>
      <c r="M4083" s="140" t="s">
        <v>8160</v>
      </c>
      <c r="N4083" s="141">
        <v>96</v>
      </c>
      <c r="O4083" s="142">
        <f t="shared" si="315"/>
        <v>205</v>
      </c>
      <c r="P4083" s="2">
        <v>205</v>
      </c>
      <c r="Q4083" s="2"/>
      <c r="R4083" s="143" t="e">
        <f t="shared" si="316"/>
        <v>#DIV/0!</v>
      </c>
      <c r="S4083" s="143">
        <f t="shared" si="317"/>
        <v>0</v>
      </c>
      <c r="T4083" s="144">
        <f>IF(P4083="nio",0,IF(P4083&gt;0,VLOOKUP(K4083,'3-Productie normen'!A:W,VLOOKUP(P4083,'3-Productie normen'!$B$37:$C$59,2,FALSE),FALSE)))/VLOOKUP(B4083,'2-Kosten per locatie'!$A$11:$C$31,3,FALSE)</f>
        <v>0</v>
      </c>
      <c r="U4083" s="144">
        <f t="shared" si="318"/>
        <v>0</v>
      </c>
      <c r="V4083" s="145" t="str">
        <f>VLOOKUP(K4083,'3-Productie normen'!A:AG,29,FALSE)</f>
        <v>B</v>
      </c>
      <c r="W4083" s="145"/>
      <c r="X4083" s="146"/>
      <c r="Y4083" s="147">
        <f t="shared" si="319"/>
        <v>19680</v>
      </c>
    </row>
    <row r="4084" spans="1:25" s="148" customFormat="1" ht="13.9" customHeight="1">
      <c r="A4084" s="137">
        <v>4938</v>
      </c>
      <c r="B4084" s="138" t="s">
        <v>4207</v>
      </c>
      <c r="C4084" s="138" t="s">
        <v>4569</v>
      </c>
      <c r="D4084" s="138"/>
      <c r="E4084" s="2"/>
      <c r="F4084" s="2" t="s">
        <v>746</v>
      </c>
      <c r="G4084" s="2" t="s">
        <v>5400</v>
      </c>
      <c r="H4084" s="2"/>
      <c r="I4084" s="139"/>
      <c r="J4084" s="139" t="s">
        <v>2019</v>
      </c>
      <c r="K4084" s="139" t="s">
        <v>417</v>
      </c>
      <c r="L4084" s="139" t="s">
        <v>5219</v>
      </c>
      <c r="M4084" s="140" t="s">
        <v>8160</v>
      </c>
      <c r="N4084" s="141">
        <v>13</v>
      </c>
      <c r="O4084" s="142">
        <f t="shared" ref="O4084:O4147" si="320">SUM(P4084:Q4084)</f>
        <v>205</v>
      </c>
      <c r="P4084" s="2">
        <v>205</v>
      </c>
      <c r="Q4084" s="2"/>
      <c r="R4084" s="143" t="e">
        <f t="shared" ref="R4084:R4147" si="321">IF(P4084="nio",0,IF(P4084&gt;0,P4084*N4084/T4084,0))</f>
        <v>#DIV/0!</v>
      </c>
      <c r="S4084" s="143">
        <f t="shared" ref="S4084:S4147" si="322">IF(Q4084&gt;0,Q4084*N4084/U4084,0)</f>
        <v>0</v>
      </c>
      <c r="T4084" s="144">
        <f>IF(P4084="nio",0,IF(P4084&gt;0,VLOOKUP(K4084,'3-Productie normen'!A:W,VLOOKUP(P4084,'3-Productie normen'!$B$37:$C$59,2,FALSE),FALSE)))/VLOOKUP(B4084,'2-Kosten per locatie'!$A$11:$C$31,3,FALSE)</f>
        <v>0</v>
      </c>
      <c r="U4084" s="144">
        <f t="shared" ref="U4084:U4147" si="323">IF(Q4084&gt;0,T4084*$U$8,0)</f>
        <v>0</v>
      </c>
      <c r="V4084" s="145" t="str">
        <f>VLOOKUP(K4084,'3-Productie normen'!A:AG,29,FALSE)</f>
        <v>B</v>
      </c>
      <c r="W4084" s="145"/>
      <c r="X4084" s="146"/>
      <c r="Y4084" s="147">
        <f t="shared" ref="Y4084:Y4147" si="324">O4084*N4084</f>
        <v>2665</v>
      </c>
    </row>
    <row r="4085" spans="1:25" s="148" customFormat="1" ht="13.9" customHeight="1">
      <c r="A4085" s="137">
        <v>4939</v>
      </c>
      <c r="B4085" s="138" t="s">
        <v>4207</v>
      </c>
      <c r="C4085" s="138" t="s">
        <v>4569</v>
      </c>
      <c r="D4085" s="138"/>
      <c r="E4085" s="2"/>
      <c r="F4085" s="2" t="s">
        <v>746</v>
      </c>
      <c r="G4085" s="2" t="s">
        <v>5401</v>
      </c>
      <c r="H4085" s="2"/>
      <c r="I4085" s="139"/>
      <c r="J4085" s="139" t="s">
        <v>5402</v>
      </c>
      <c r="K4085" s="139" t="s">
        <v>619</v>
      </c>
      <c r="L4085" s="139" t="s">
        <v>5219</v>
      </c>
      <c r="M4085" s="140" t="s">
        <v>8160</v>
      </c>
      <c r="N4085" s="141">
        <v>13</v>
      </c>
      <c r="O4085" s="142">
        <f t="shared" si="320"/>
        <v>205</v>
      </c>
      <c r="P4085" s="2">
        <v>205</v>
      </c>
      <c r="Q4085" s="2"/>
      <c r="R4085" s="143" t="e">
        <f t="shared" si="321"/>
        <v>#DIV/0!</v>
      </c>
      <c r="S4085" s="143">
        <f t="shared" si="322"/>
        <v>0</v>
      </c>
      <c r="T4085" s="144">
        <f>IF(P4085="nio",0,IF(P4085&gt;0,VLOOKUP(K4085,'3-Productie normen'!A:W,VLOOKUP(P4085,'3-Productie normen'!$B$37:$C$59,2,FALSE),FALSE)))/VLOOKUP(B4085,'2-Kosten per locatie'!$A$11:$C$31,3,FALSE)</f>
        <v>0</v>
      </c>
      <c r="U4085" s="144">
        <f t="shared" si="323"/>
        <v>0</v>
      </c>
      <c r="V4085" s="145" t="str">
        <f>VLOOKUP(K4085,'3-Productie normen'!A:AG,29,FALSE)</f>
        <v>L</v>
      </c>
      <c r="W4085" s="145"/>
      <c r="X4085" s="146"/>
      <c r="Y4085" s="147">
        <f t="shared" si="324"/>
        <v>2665</v>
      </c>
    </row>
    <row r="4086" spans="1:25" s="148" customFormat="1" ht="13.9" customHeight="1">
      <c r="A4086" s="137">
        <v>4940</v>
      </c>
      <c r="B4086" s="138" t="s">
        <v>4207</v>
      </c>
      <c r="C4086" s="138" t="s">
        <v>4569</v>
      </c>
      <c r="D4086" s="138"/>
      <c r="E4086" s="2"/>
      <c r="F4086" s="2" t="s">
        <v>746</v>
      </c>
      <c r="G4086" s="2" t="s">
        <v>5403</v>
      </c>
      <c r="H4086" s="2" t="s">
        <v>5404</v>
      </c>
      <c r="I4086" s="139"/>
      <c r="J4086" s="139" t="s">
        <v>5405</v>
      </c>
      <c r="K4086" s="139" t="s">
        <v>612</v>
      </c>
      <c r="L4086" s="139" t="s">
        <v>5219</v>
      </c>
      <c r="M4086" s="140" t="s">
        <v>8160</v>
      </c>
      <c r="N4086" s="141">
        <v>69</v>
      </c>
      <c r="O4086" s="142">
        <f t="shared" si="320"/>
        <v>205</v>
      </c>
      <c r="P4086" s="2">
        <v>205</v>
      </c>
      <c r="Q4086" s="2"/>
      <c r="R4086" s="143" t="e">
        <f t="shared" si="321"/>
        <v>#DIV/0!</v>
      </c>
      <c r="S4086" s="143">
        <f t="shared" si="322"/>
        <v>0</v>
      </c>
      <c r="T4086" s="144">
        <f>IF(P4086="nio",0,IF(P4086&gt;0,VLOOKUP(K4086,'3-Productie normen'!A:W,VLOOKUP(P4086,'3-Productie normen'!$B$37:$C$59,2,FALSE),FALSE)))/VLOOKUP(B4086,'2-Kosten per locatie'!$A$11:$C$31,3,FALSE)</f>
        <v>0</v>
      </c>
      <c r="U4086" s="144">
        <f t="shared" si="323"/>
        <v>0</v>
      </c>
      <c r="V4086" s="145" t="str">
        <f>VLOOKUP(K4086,'3-Productie normen'!A:AG,29,FALSE)</f>
        <v>L</v>
      </c>
      <c r="W4086" s="145"/>
      <c r="X4086" s="146"/>
      <c r="Y4086" s="147">
        <f t="shared" si="324"/>
        <v>14145</v>
      </c>
    </row>
    <row r="4087" spans="1:25" s="148" customFormat="1" ht="13.9" customHeight="1">
      <c r="A4087" s="137">
        <v>4941</v>
      </c>
      <c r="B4087" s="138" t="s">
        <v>4207</v>
      </c>
      <c r="C4087" s="138" t="s">
        <v>4569</v>
      </c>
      <c r="D4087" s="138"/>
      <c r="E4087" s="2"/>
      <c r="F4087" s="2" t="s">
        <v>746</v>
      </c>
      <c r="G4087" s="2" t="s">
        <v>5406</v>
      </c>
      <c r="H4087" s="2" t="s">
        <v>3128</v>
      </c>
      <c r="I4087" s="139"/>
      <c r="J4087" s="139" t="s">
        <v>2130</v>
      </c>
      <c r="K4087" s="139" t="s">
        <v>612</v>
      </c>
      <c r="L4087" s="139" t="s">
        <v>5219</v>
      </c>
      <c r="M4087" s="140" t="s">
        <v>8160</v>
      </c>
      <c r="N4087" s="141">
        <v>59</v>
      </c>
      <c r="O4087" s="142">
        <f t="shared" si="320"/>
        <v>205</v>
      </c>
      <c r="P4087" s="2">
        <v>205</v>
      </c>
      <c r="Q4087" s="2"/>
      <c r="R4087" s="143" t="e">
        <f t="shared" si="321"/>
        <v>#DIV/0!</v>
      </c>
      <c r="S4087" s="143">
        <f t="shared" si="322"/>
        <v>0</v>
      </c>
      <c r="T4087" s="144">
        <f>IF(P4087="nio",0,IF(P4087&gt;0,VLOOKUP(K4087,'3-Productie normen'!A:W,VLOOKUP(P4087,'3-Productie normen'!$B$37:$C$59,2,FALSE),FALSE)))/VLOOKUP(B4087,'2-Kosten per locatie'!$A$11:$C$31,3,FALSE)</f>
        <v>0</v>
      </c>
      <c r="U4087" s="144">
        <f t="shared" si="323"/>
        <v>0</v>
      </c>
      <c r="V4087" s="145" t="str">
        <f>VLOOKUP(K4087,'3-Productie normen'!A:AG,29,FALSE)</f>
        <v>L</v>
      </c>
      <c r="W4087" s="145"/>
      <c r="X4087" s="146"/>
      <c r="Y4087" s="147">
        <f t="shared" si="324"/>
        <v>12095</v>
      </c>
    </row>
    <row r="4088" spans="1:25" s="148" customFormat="1" ht="13.9" customHeight="1">
      <c r="A4088" s="137">
        <v>4942</v>
      </c>
      <c r="B4088" s="138" t="s">
        <v>4207</v>
      </c>
      <c r="C4088" s="138" t="s">
        <v>4569</v>
      </c>
      <c r="D4088" s="138"/>
      <c r="E4088" s="2"/>
      <c r="F4088" s="2" t="s">
        <v>746</v>
      </c>
      <c r="G4088" s="2" t="s">
        <v>5407</v>
      </c>
      <c r="H4088" s="2" t="s">
        <v>3129</v>
      </c>
      <c r="I4088" s="139"/>
      <c r="J4088" s="139" t="s">
        <v>2130</v>
      </c>
      <c r="K4088" s="139" t="s">
        <v>612</v>
      </c>
      <c r="L4088" s="139" t="s">
        <v>5219</v>
      </c>
      <c r="M4088" s="140" t="s">
        <v>8160</v>
      </c>
      <c r="N4088" s="141">
        <v>59</v>
      </c>
      <c r="O4088" s="142">
        <f t="shared" si="320"/>
        <v>205</v>
      </c>
      <c r="P4088" s="2">
        <v>205</v>
      </c>
      <c r="Q4088" s="2"/>
      <c r="R4088" s="143" t="e">
        <f t="shared" si="321"/>
        <v>#DIV/0!</v>
      </c>
      <c r="S4088" s="143">
        <f t="shared" si="322"/>
        <v>0</v>
      </c>
      <c r="T4088" s="144">
        <f>IF(P4088="nio",0,IF(P4088&gt;0,VLOOKUP(K4088,'3-Productie normen'!A:W,VLOOKUP(P4088,'3-Productie normen'!$B$37:$C$59,2,FALSE),FALSE)))/VLOOKUP(B4088,'2-Kosten per locatie'!$A$11:$C$31,3,FALSE)</f>
        <v>0</v>
      </c>
      <c r="U4088" s="144">
        <f t="shared" si="323"/>
        <v>0</v>
      </c>
      <c r="V4088" s="145" t="str">
        <f>VLOOKUP(K4088,'3-Productie normen'!A:AG,29,FALSE)</f>
        <v>L</v>
      </c>
      <c r="W4088" s="145"/>
      <c r="X4088" s="146"/>
      <c r="Y4088" s="147">
        <f t="shared" si="324"/>
        <v>12095</v>
      </c>
    </row>
    <row r="4089" spans="1:25" s="148" customFormat="1" ht="13.9" customHeight="1">
      <c r="A4089" s="137">
        <v>4943</v>
      </c>
      <c r="B4089" s="138" t="s">
        <v>4207</v>
      </c>
      <c r="C4089" s="138" t="s">
        <v>4569</v>
      </c>
      <c r="D4089" s="138"/>
      <c r="E4089" s="2"/>
      <c r="F4089" s="2" t="s">
        <v>746</v>
      </c>
      <c r="G4089" s="2" t="s">
        <v>5408</v>
      </c>
      <c r="H4089" s="2" t="s">
        <v>5409</v>
      </c>
      <c r="I4089" s="139"/>
      <c r="J4089" s="139" t="s">
        <v>2130</v>
      </c>
      <c r="K4089" s="139" t="s">
        <v>612</v>
      </c>
      <c r="L4089" s="139" t="s">
        <v>5219</v>
      </c>
      <c r="M4089" s="140" t="s">
        <v>8160</v>
      </c>
      <c r="N4089" s="141">
        <v>60</v>
      </c>
      <c r="O4089" s="142">
        <f t="shared" si="320"/>
        <v>205</v>
      </c>
      <c r="P4089" s="2">
        <v>205</v>
      </c>
      <c r="Q4089" s="2"/>
      <c r="R4089" s="143" t="e">
        <f t="shared" si="321"/>
        <v>#DIV/0!</v>
      </c>
      <c r="S4089" s="143">
        <f t="shared" si="322"/>
        <v>0</v>
      </c>
      <c r="T4089" s="144">
        <f>IF(P4089="nio",0,IF(P4089&gt;0,VLOOKUP(K4089,'3-Productie normen'!A:W,VLOOKUP(P4089,'3-Productie normen'!$B$37:$C$59,2,FALSE),FALSE)))/VLOOKUP(B4089,'2-Kosten per locatie'!$A$11:$C$31,3,FALSE)</f>
        <v>0</v>
      </c>
      <c r="U4089" s="144">
        <f t="shared" si="323"/>
        <v>0</v>
      </c>
      <c r="V4089" s="145" t="str">
        <f>VLOOKUP(K4089,'3-Productie normen'!A:AG,29,FALSE)</f>
        <v>L</v>
      </c>
      <c r="W4089" s="145"/>
      <c r="X4089" s="146"/>
      <c r="Y4089" s="147">
        <f t="shared" si="324"/>
        <v>12300</v>
      </c>
    </row>
    <row r="4090" spans="1:25" s="148" customFormat="1" ht="13.9" customHeight="1">
      <c r="A4090" s="137">
        <v>4944</v>
      </c>
      <c r="B4090" s="138" t="s">
        <v>4207</v>
      </c>
      <c r="C4090" s="138" t="s">
        <v>4569</v>
      </c>
      <c r="D4090" s="138"/>
      <c r="E4090" s="2"/>
      <c r="F4090" s="2" t="s">
        <v>746</v>
      </c>
      <c r="G4090" s="2" t="s">
        <v>5410</v>
      </c>
      <c r="H4090" s="2" t="s">
        <v>3130</v>
      </c>
      <c r="I4090" s="139"/>
      <c r="J4090" s="139" t="s">
        <v>2130</v>
      </c>
      <c r="K4090" s="139" t="s">
        <v>612</v>
      </c>
      <c r="L4090" s="139" t="s">
        <v>5219</v>
      </c>
      <c r="M4090" s="140" t="s">
        <v>8160</v>
      </c>
      <c r="N4090" s="141">
        <v>60</v>
      </c>
      <c r="O4090" s="142">
        <f t="shared" si="320"/>
        <v>205</v>
      </c>
      <c r="P4090" s="2">
        <v>205</v>
      </c>
      <c r="Q4090" s="2"/>
      <c r="R4090" s="143" t="e">
        <f t="shared" si="321"/>
        <v>#DIV/0!</v>
      </c>
      <c r="S4090" s="143">
        <f t="shared" si="322"/>
        <v>0</v>
      </c>
      <c r="T4090" s="144">
        <f>IF(P4090="nio",0,IF(P4090&gt;0,VLOOKUP(K4090,'3-Productie normen'!A:W,VLOOKUP(P4090,'3-Productie normen'!$B$37:$C$59,2,FALSE),FALSE)))/VLOOKUP(B4090,'2-Kosten per locatie'!$A$11:$C$31,3,FALSE)</f>
        <v>0</v>
      </c>
      <c r="U4090" s="144">
        <f t="shared" si="323"/>
        <v>0</v>
      </c>
      <c r="V4090" s="145" t="str">
        <f>VLOOKUP(K4090,'3-Productie normen'!A:AG,29,FALSE)</f>
        <v>L</v>
      </c>
      <c r="W4090" s="145"/>
      <c r="X4090" s="146"/>
      <c r="Y4090" s="147">
        <f t="shared" si="324"/>
        <v>12300</v>
      </c>
    </row>
    <row r="4091" spans="1:25" s="148" customFormat="1" ht="13.9" customHeight="1">
      <c r="A4091" s="137">
        <v>4945</v>
      </c>
      <c r="B4091" s="138" t="s">
        <v>4207</v>
      </c>
      <c r="C4091" s="138" t="s">
        <v>4569</v>
      </c>
      <c r="D4091" s="138"/>
      <c r="E4091" s="2"/>
      <c r="F4091" s="2" t="s">
        <v>746</v>
      </c>
      <c r="G4091" s="2" t="s">
        <v>5411</v>
      </c>
      <c r="H4091" s="2" t="s">
        <v>3131</v>
      </c>
      <c r="I4091" s="139"/>
      <c r="J4091" s="139" t="s">
        <v>2130</v>
      </c>
      <c r="K4091" s="139" t="s">
        <v>612</v>
      </c>
      <c r="L4091" s="139" t="s">
        <v>5219</v>
      </c>
      <c r="M4091" s="140" t="s">
        <v>8160</v>
      </c>
      <c r="N4091" s="141">
        <v>58</v>
      </c>
      <c r="O4091" s="142">
        <f t="shared" si="320"/>
        <v>205</v>
      </c>
      <c r="P4091" s="2">
        <v>205</v>
      </c>
      <c r="Q4091" s="2"/>
      <c r="R4091" s="143" t="e">
        <f t="shared" si="321"/>
        <v>#DIV/0!</v>
      </c>
      <c r="S4091" s="143">
        <f t="shared" si="322"/>
        <v>0</v>
      </c>
      <c r="T4091" s="144">
        <f>IF(P4091="nio",0,IF(P4091&gt;0,VLOOKUP(K4091,'3-Productie normen'!A:W,VLOOKUP(P4091,'3-Productie normen'!$B$37:$C$59,2,FALSE),FALSE)))/VLOOKUP(B4091,'2-Kosten per locatie'!$A$11:$C$31,3,FALSE)</f>
        <v>0</v>
      </c>
      <c r="U4091" s="144">
        <f t="shared" si="323"/>
        <v>0</v>
      </c>
      <c r="V4091" s="145" t="str">
        <f>VLOOKUP(K4091,'3-Productie normen'!A:AG,29,FALSE)</f>
        <v>L</v>
      </c>
      <c r="W4091" s="145"/>
      <c r="X4091" s="146"/>
      <c r="Y4091" s="147">
        <f t="shared" si="324"/>
        <v>11890</v>
      </c>
    </row>
    <row r="4092" spans="1:25" s="148" customFormat="1" ht="13.9" customHeight="1">
      <c r="A4092" s="137">
        <v>4946</v>
      </c>
      <c r="B4092" s="138" t="s">
        <v>4207</v>
      </c>
      <c r="C4092" s="138" t="s">
        <v>4569</v>
      </c>
      <c r="D4092" s="138"/>
      <c r="E4092" s="2"/>
      <c r="F4092" s="2" t="s">
        <v>746</v>
      </c>
      <c r="G4092" s="2" t="s">
        <v>5412</v>
      </c>
      <c r="H4092" s="2" t="s">
        <v>5413</v>
      </c>
      <c r="I4092" s="139"/>
      <c r="J4092" s="139" t="s">
        <v>5414</v>
      </c>
      <c r="K4092" s="139" t="s">
        <v>619</v>
      </c>
      <c r="L4092" s="139" t="s">
        <v>5219</v>
      </c>
      <c r="M4092" s="140" t="s">
        <v>8160</v>
      </c>
      <c r="N4092" s="141">
        <v>84</v>
      </c>
      <c r="O4092" s="142">
        <f t="shared" si="320"/>
        <v>205</v>
      </c>
      <c r="P4092" s="2">
        <v>205</v>
      </c>
      <c r="Q4092" s="2"/>
      <c r="R4092" s="143" t="e">
        <f t="shared" si="321"/>
        <v>#DIV/0!</v>
      </c>
      <c r="S4092" s="143">
        <f t="shared" si="322"/>
        <v>0</v>
      </c>
      <c r="T4092" s="144">
        <f>IF(P4092="nio",0,IF(P4092&gt;0,VLOOKUP(K4092,'3-Productie normen'!A:W,VLOOKUP(P4092,'3-Productie normen'!$B$37:$C$59,2,FALSE),FALSE)))/VLOOKUP(B4092,'2-Kosten per locatie'!$A$11:$C$31,3,FALSE)</f>
        <v>0</v>
      </c>
      <c r="U4092" s="144">
        <f t="shared" si="323"/>
        <v>0</v>
      </c>
      <c r="V4092" s="145" t="str">
        <f>VLOOKUP(K4092,'3-Productie normen'!A:AG,29,FALSE)</f>
        <v>L</v>
      </c>
      <c r="W4092" s="145"/>
      <c r="X4092" s="146"/>
      <c r="Y4092" s="147">
        <f t="shared" si="324"/>
        <v>17220</v>
      </c>
    </row>
    <row r="4093" spans="1:25" s="148" customFormat="1" ht="13.9" customHeight="1">
      <c r="A4093" s="137">
        <v>4947</v>
      </c>
      <c r="B4093" s="138" t="s">
        <v>4207</v>
      </c>
      <c r="C4093" s="138" t="s">
        <v>4569</v>
      </c>
      <c r="D4093" s="138"/>
      <c r="E4093" s="2"/>
      <c r="F4093" s="2" t="s">
        <v>746</v>
      </c>
      <c r="G4093" s="2" t="s">
        <v>5415</v>
      </c>
      <c r="H4093" s="2" t="s">
        <v>3132</v>
      </c>
      <c r="I4093" s="139"/>
      <c r="J4093" s="139" t="s">
        <v>2130</v>
      </c>
      <c r="K4093" s="139" t="s">
        <v>612</v>
      </c>
      <c r="L4093" s="139" t="s">
        <v>5219</v>
      </c>
      <c r="M4093" s="140" t="s">
        <v>8160</v>
      </c>
      <c r="N4093" s="141">
        <v>50</v>
      </c>
      <c r="O4093" s="142">
        <f t="shared" si="320"/>
        <v>205</v>
      </c>
      <c r="P4093" s="2">
        <v>205</v>
      </c>
      <c r="Q4093" s="2"/>
      <c r="R4093" s="143" t="e">
        <f t="shared" si="321"/>
        <v>#DIV/0!</v>
      </c>
      <c r="S4093" s="143">
        <f t="shared" si="322"/>
        <v>0</v>
      </c>
      <c r="T4093" s="144">
        <f>IF(P4093="nio",0,IF(P4093&gt;0,VLOOKUP(K4093,'3-Productie normen'!A:W,VLOOKUP(P4093,'3-Productie normen'!$B$37:$C$59,2,FALSE),FALSE)))/VLOOKUP(B4093,'2-Kosten per locatie'!$A$11:$C$31,3,FALSE)</f>
        <v>0</v>
      </c>
      <c r="U4093" s="144">
        <f t="shared" si="323"/>
        <v>0</v>
      </c>
      <c r="V4093" s="145" t="str">
        <f>VLOOKUP(K4093,'3-Productie normen'!A:AG,29,FALSE)</f>
        <v>L</v>
      </c>
      <c r="W4093" s="145"/>
      <c r="X4093" s="146"/>
      <c r="Y4093" s="147">
        <f t="shared" si="324"/>
        <v>10250</v>
      </c>
    </row>
    <row r="4094" spans="1:25" s="148" customFormat="1" ht="13.9" customHeight="1">
      <c r="A4094" s="137">
        <v>4948</v>
      </c>
      <c r="B4094" s="138" t="s">
        <v>4207</v>
      </c>
      <c r="C4094" s="138" t="s">
        <v>4569</v>
      </c>
      <c r="D4094" s="138"/>
      <c r="E4094" s="2"/>
      <c r="F4094" s="2" t="s">
        <v>746</v>
      </c>
      <c r="G4094" s="2" t="s">
        <v>5416</v>
      </c>
      <c r="H4094" s="2" t="s">
        <v>5417</v>
      </c>
      <c r="I4094" s="139"/>
      <c r="J4094" s="139" t="s">
        <v>2130</v>
      </c>
      <c r="K4094" s="139" t="s">
        <v>612</v>
      </c>
      <c r="L4094" s="139" t="s">
        <v>5219</v>
      </c>
      <c r="M4094" s="140" t="s">
        <v>8160</v>
      </c>
      <c r="N4094" s="141">
        <v>59</v>
      </c>
      <c r="O4094" s="142">
        <f t="shared" si="320"/>
        <v>205</v>
      </c>
      <c r="P4094" s="2">
        <v>205</v>
      </c>
      <c r="Q4094" s="2"/>
      <c r="R4094" s="143" t="e">
        <f t="shared" si="321"/>
        <v>#DIV/0!</v>
      </c>
      <c r="S4094" s="143">
        <f t="shared" si="322"/>
        <v>0</v>
      </c>
      <c r="T4094" s="144">
        <f>IF(P4094="nio",0,IF(P4094&gt;0,VLOOKUP(K4094,'3-Productie normen'!A:W,VLOOKUP(P4094,'3-Productie normen'!$B$37:$C$59,2,FALSE),FALSE)))/VLOOKUP(B4094,'2-Kosten per locatie'!$A$11:$C$31,3,FALSE)</f>
        <v>0</v>
      </c>
      <c r="U4094" s="144">
        <f t="shared" si="323"/>
        <v>0</v>
      </c>
      <c r="V4094" s="145" t="str">
        <f>VLOOKUP(K4094,'3-Productie normen'!A:AG,29,FALSE)</f>
        <v>L</v>
      </c>
      <c r="W4094" s="145"/>
      <c r="X4094" s="146"/>
      <c r="Y4094" s="147">
        <f t="shared" si="324"/>
        <v>12095</v>
      </c>
    </row>
    <row r="4095" spans="1:25" s="148" customFormat="1" ht="13.9" customHeight="1">
      <c r="A4095" s="137">
        <v>4949</v>
      </c>
      <c r="B4095" s="138" t="s">
        <v>4207</v>
      </c>
      <c r="C4095" s="138" t="s">
        <v>4569</v>
      </c>
      <c r="D4095" s="138"/>
      <c r="E4095" s="2"/>
      <c r="F4095" s="2" t="s">
        <v>746</v>
      </c>
      <c r="G4095" s="2" t="s">
        <v>5418</v>
      </c>
      <c r="H4095" s="2" t="s">
        <v>3133</v>
      </c>
      <c r="I4095" s="139"/>
      <c r="J4095" s="139" t="s">
        <v>2130</v>
      </c>
      <c r="K4095" s="139" t="s">
        <v>612</v>
      </c>
      <c r="L4095" s="139" t="s">
        <v>5219</v>
      </c>
      <c r="M4095" s="140" t="s">
        <v>8160</v>
      </c>
      <c r="N4095" s="141">
        <v>59</v>
      </c>
      <c r="O4095" s="142">
        <f t="shared" si="320"/>
        <v>205</v>
      </c>
      <c r="P4095" s="2">
        <v>205</v>
      </c>
      <c r="Q4095" s="2"/>
      <c r="R4095" s="143" t="e">
        <f t="shared" si="321"/>
        <v>#DIV/0!</v>
      </c>
      <c r="S4095" s="143">
        <f t="shared" si="322"/>
        <v>0</v>
      </c>
      <c r="T4095" s="144">
        <f>IF(P4095="nio",0,IF(P4095&gt;0,VLOOKUP(K4095,'3-Productie normen'!A:W,VLOOKUP(P4095,'3-Productie normen'!$B$37:$C$59,2,FALSE),FALSE)))/VLOOKUP(B4095,'2-Kosten per locatie'!$A$11:$C$31,3,FALSE)</f>
        <v>0</v>
      </c>
      <c r="U4095" s="144">
        <f t="shared" si="323"/>
        <v>0</v>
      </c>
      <c r="V4095" s="145" t="str">
        <f>VLOOKUP(K4095,'3-Productie normen'!A:AG,29,FALSE)</f>
        <v>L</v>
      </c>
      <c r="W4095" s="145"/>
      <c r="X4095" s="146"/>
      <c r="Y4095" s="147">
        <f t="shared" si="324"/>
        <v>12095</v>
      </c>
    </row>
    <row r="4096" spans="1:25" s="148" customFormat="1" ht="13.9" customHeight="1">
      <c r="A4096" s="137">
        <v>4950</v>
      </c>
      <c r="B4096" s="138" t="s">
        <v>4207</v>
      </c>
      <c r="C4096" s="138" t="s">
        <v>4569</v>
      </c>
      <c r="D4096" s="138"/>
      <c r="E4096" s="2"/>
      <c r="F4096" s="2" t="s">
        <v>746</v>
      </c>
      <c r="G4096" s="2" t="s">
        <v>5419</v>
      </c>
      <c r="H4096" s="2" t="s">
        <v>5420</v>
      </c>
      <c r="I4096" s="139"/>
      <c r="J4096" s="139" t="s">
        <v>2130</v>
      </c>
      <c r="K4096" s="139" t="s">
        <v>612</v>
      </c>
      <c r="L4096" s="139" t="s">
        <v>5219</v>
      </c>
      <c r="M4096" s="140" t="s">
        <v>8160</v>
      </c>
      <c r="N4096" s="141">
        <v>58</v>
      </c>
      <c r="O4096" s="142">
        <f t="shared" si="320"/>
        <v>205</v>
      </c>
      <c r="P4096" s="2">
        <v>205</v>
      </c>
      <c r="Q4096" s="2"/>
      <c r="R4096" s="143" t="e">
        <f t="shared" si="321"/>
        <v>#DIV/0!</v>
      </c>
      <c r="S4096" s="143">
        <f t="shared" si="322"/>
        <v>0</v>
      </c>
      <c r="T4096" s="144">
        <f>IF(P4096="nio",0,IF(P4096&gt;0,VLOOKUP(K4096,'3-Productie normen'!A:W,VLOOKUP(P4096,'3-Productie normen'!$B$37:$C$59,2,FALSE),FALSE)))/VLOOKUP(B4096,'2-Kosten per locatie'!$A$11:$C$31,3,FALSE)</f>
        <v>0</v>
      </c>
      <c r="U4096" s="144">
        <f t="shared" si="323"/>
        <v>0</v>
      </c>
      <c r="V4096" s="145" t="str">
        <f>VLOOKUP(K4096,'3-Productie normen'!A:AG,29,FALSE)</f>
        <v>L</v>
      </c>
      <c r="W4096" s="145"/>
      <c r="X4096" s="146"/>
      <c r="Y4096" s="147">
        <f t="shared" si="324"/>
        <v>11890</v>
      </c>
    </row>
    <row r="4097" spans="1:25" s="148" customFormat="1" ht="13.9" customHeight="1">
      <c r="A4097" s="137">
        <v>4951</v>
      </c>
      <c r="B4097" s="138" t="s">
        <v>4207</v>
      </c>
      <c r="C4097" s="138" t="s">
        <v>4569</v>
      </c>
      <c r="D4097" s="138"/>
      <c r="E4097" s="2"/>
      <c r="F4097" s="2" t="s">
        <v>746</v>
      </c>
      <c r="G4097" s="2" t="s">
        <v>5421</v>
      </c>
      <c r="H4097" s="2" t="s">
        <v>5422</v>
      </c>
      <c r="I4097" s="139"/>
      <c r="J4097" s="139" t="s">
        <v>2130</v>
      </c>
      <c r="K4097" s="139" t="s">
        <v>612</v>
      </c>
      <c r="L4097" s="139" t="s">
        <v>5219</v>
      </c>
      <c r="M4097" s="140" t="s">
        <v>8160</v>
      </c>
      <c r="N4097" s="141">
        <v>58</v>
      </c>
      <c r="O4097" s="142">
        <f t="shared" si="320"/>
        <v>205</v>
      </c>
      <c r="P4097" s="2">
        <v>205</v>
      </c>
      <c r="Q4097" s="2"/>
      <c r="R4097" s="143" t="e">
        <f t="shared" si="321"/>
        <v>#DIV/0!</v>
      </c>
      <c r="S4097" s="143">
        <f t="shared" si="322"/>
        <v>0</v>
      </c>
      <c r="T4097" s="144">
        <f>IF(P4097="nio",0,IF(P4097&gt;0,VLOOKUP(K4097,'3-Productie normen'!A:W,VLOOKUP(P4097,'3-Productie normen'!$B$37:$C$59,2,FALSE),FALSE)))/VLOOKUP(B4097,'2-Kosten per locatie'!$A$11:$C$31,3,FALSE)</f>
        <v>0</v>
      </c>
      <c r="U4097" s="144">
        <f t="shared" si="323"/>
        <v>0</v>
      </c>
      <c r="V4097" s="145" t="str">
        <f>VLOOKUP(K4097,'3-Productie normen'!A:AG,29,FALSE)</f>
        <v>L</v>
      </c>
      <c r="W4097" s="145"/>
      <c r="X4097" s="146"/>
      <c r="Y4097" s="147">
        <f t="shared" si="324"/>
        <v>11890</v>
      </c>
    </row>
    <row r="4098" spans="1:25" s="148" customFormat="1" ht="13.9" customHeight="1">
      <c r="A4098" s="137">
        <v>4952</v>
      </c>
      <c r="B4098" s="138" t="s">
        <v>4207</v>
      </c>
      <c r="C4098" s="138" t="s">
        <v>4569</v>
      </c>
      <c r="D4098" s="138"/>
      <c r="E4098" s="2"/>
      <c r="F4098" s="2" t="s">
        <v>746</v>
      </c>
      <c r="G4098" s="2" t="s">
        <v>5423</v>
      </c>
      <c r="H4098" s="2" t="s">
        <v>5424</v>
      </c>
      <c r="I4098" s="139"/>
      <c r="J4098" s="139" t="s">
        <v>2130</v>
      </c>
      <c r="K4098" s="139" t="s">
        <v>612</v>
      </c>
      <c r="L4098" s="139" t="s">
        <v>5219</v>
      </c>
      <c r="M4098" s="140" t="s">
        <v>8160</v>
      </c>
      <c r="N4098" s="141">
        <v>60</v>
      </c>
      <c r="O4098" s="142">
        <f t="shared" si="320"/>
        <v>205</v>
      </c>
      <c r="P4098" s="2">
        <v>205</v>
      </c>
      <c r="Q4098" s="2"/>
      <c r="R4098" s="143" t="e">
        <f t="shared" si="321"/>
        <v>#DIV/0!</v>
      </c>
      <c r="S4098" s="143">
        <f t="shared" si="322"/>
        <v>0</v>
      </c>
      <c r="T4098" s="144">
        <f>IF(P4098="nio",0,IF(P4098&gt;0,VLOOKUP(K4098,'3-Productie normen'!A:W,VLOOKUP(P4098,'3-Productie normen'!$B$37:$C$59,2,FALSE),FALSE)))/VLOOKUP(B4098,'2-Kosten per locatie'!$A$11:$C$31,3,FALSE)</f>
        <v>0</v>
      </c>
      <c r="U4098" s="144">
        <f t="shared" si="323"/>
        <v>0</v>
      </c>
      <c r="V4098" s="145" t="str">
        <f>VLOOKUP(K4098,'3-Productie normen'!A:AG,29,FALSE)</f>
        <v>L</v>
      </c>
      <c r="W4098" s="145"/>
      <c r="X4098" s="146"/>
      <c r="Y4098" s="147">
        <f t="shared" si="324"/>
        <v>12300</v>
      </c>
    </row>
    <row r="4099" spans="1:25" s="148" customFormat="1" ht="13.9" customHeight="1">
      <c r="A4099" s="137">
        <v>4953</v>
      </c>
      <c r="B4099" s="138" t="s">
        <v>4207</v>
      </c>
      <c r="C4099" s="138" t="s">
        <v>4569</v>
      </c>
      <c r="D4099" s="138"/>
      <c r="E4099" s="2"/>
      <c r="F4099" s="2" t="s">
        <v>746</v>
      </c>
      <c r="G4099" s="2" t="s">
        <v>5425</v>
      </c>
      <c r="H4099" s="2" t="s">
        <v>5426</v>
      </c>
      <c r="I4099" s="139"/>
      <c r="J4099" s="139" t="s">
        <v>5427</v>
      </c>
      <c r="K4099" s="139" t="s">
        <v>54</v>
      </c>
      <c r="L4099" s="139" t="s">
        <v>5428</v>
      </c>
      <c r="M4099" s="140"/>
      <c r="N4099" s="141">
        <v>86</v>
      </c>
      <c r="O4099" s="142">
        <f t="shared" si="320"/>
        <v>205</v>
      </c>
      <c r="P4099" s="2">
        <v>205</v>
      </c>
      <c r="Q4099" s="2"/>
      <c r="R4099" s="143" t="e">
        <f t="shared" si="321"/>
        <v>#DIV/0!</v>
      </c>
      <c r="S4099" s="143">
        <f t="shared" si="322"/>
        <v>0</v>
      </c>
      <c r="T4099" s="144">
        <f>IF(P4099="nio",0,IF(P4099&gt;0,VLOOKUP(K4099,'3-Productie normen'!A:W,VLOOKUP(P4099,'3-Productie normen'!$B$37:$C$59,2,FALSE),FALSE)))/VLOOKUP(B4099,'2-Kosten per locatie'!$A$11:$C$31,3,FALSE)</f>
        <v>0</v>
      </c>
      <c r="U4099" s="144">
        <f t="shared" si="323"/>
        <v>0</v>
      </c>
      <c r="V4099" s="145" t="str">
        <f>VLOOKUP(K4099,'3-Productie normen'!A:AG,29,FALSE)</f>
        <v>V</v>
      </c>
      <c r="W4099" s="145"/>
      <c r="X4099" s="146"/>
      <c r="Y4099" s="147">
        <f t="shared" si="324"/>
        <v>17630</v>
      </c>
    </row>
    <row r="4100" spans="1:25" s="148" customFormat="1" ht="13.9" customHeight="1">
      <c r="A4100" s="137">
        <v>4954</v>
      </c>
      <c r="B4100" s="138" t="s">
        <v>4207</v>
      </c>
      <c r="C4100" s="138" t="s">
        <v>4569</v>
      </c>
      <c r="D4100" s="138"/>
      <c r="E4100" s="2"/>
      <c r="F4100" s="2" t="s">
        <v>746</v>
      </c>
      <c r="G4100" s="2" t="s">
        <v>5429</v>
      </c>
      <c r="H4100" s="2"/>
      <c r="I4100" s="139"/>
      <c r="J4100" s="139" t="s">
        <v>5380</v>
      </c>
      <c r="K4100" s="139" t="s">
        <v>612</v>
      </c>
      <c r="L4100" s="139" t="s">
        <v>5219</v>
      </c>
      <c r="M4100" s="140" t="s">
        <v>8160</v>
      </c>
      <c r="N4100" s="141">
        <v>30</v>
      </c>
      <c r="O4100" s="142">
        <f t="shared" si="320"/>
        <v>205</v>
      </c>
      <c r="P4100" s="2">
        <v>205</v>
      </c>
      <c r="Q4100" s="2"/>
      <c r="R4100" s="143" t="e">
        <f t="shared" si="321"/>
        <v>#DIV/0!</v>
      </c>
      <c r="S4100" s="143">
        <f t="shared" si="322"/>
        <v>0</v>
      </c>
      <c r="T4100" s="144">
        <f>IF(P4100="nio",0,IF(P4100&gt;0,VLOOKUP(K4100,'3-Productie normen'!A:W,VLOOKUP(P4100,'3-Productie normen'!$B$37:$C$59,2,FALSE),FALSE)))/VLOOKUP(B4100,'2-Kosten per locatie'!$A$11:$C$31,3,FALSE)</f>
        <v>0</v>
      </c>
      <c r="U4100" s="144">
        <f t="shared" si="323"/>
        <v>0</v>
      </c>
      <c r="V4100" s="145" t="str">
        <f>VLOOKUP(K4100,'3-Productie normen'!A:AG,29,FALSE)</f>
        <v>L</v>
      </c>
      <c r="W4100" s="145"/>
      <c r="X4100" s="146"/>
      <c r="Y4100" s="147">
        <f t="shared" si="324"/>
        <v>6150</v>
      </c>
    </row>
    <row r="4101" spans="1:25" s="148" customFormat="1" ht="13.9" customHeight="1">
      <c r="A4101" s="137">
        <v>4955</v>
      </c>
      <c r="B4101" s="138" t="s">
        <v>4207</v>
      </c>
      <c r="C4101" s="138" t="s">
        <v>4569</v>
      </c>
      <c r="D4101" s="138"/>
      <c r="E4101" s="2"/>
      <c r="F4101" s="2" t="s">
        <v>746</v>
      </c>
      <c r="G4101" s="2" t="s">
        <v>5430</v>
      </c>
      <c r="H4101" s="2" t="s">
        <v>5431</v>
      </c>
      <c r="I4101" s="139"/>
      <c r="J4101" s="139" t="s">
        <v>5374</v>
      </c>
      <c r="K4101" s="139" t="s">
        <v>612</v>
      </c>
      <c r="L4101" s="139" t="s">
        <v>5219</v>
      </c>
      <c r="M4101" s="140" t="s">
        <v>8160</v>
      </c>
      <c r="N4101" s="141">
        <v>56</v>
      </c>
      <c r="O4101" s="142">
        <f t="shared" si="320"/>
        <v>205</v>
      </c>
      <c r="P4101" s="2">
        <v>205</v>
      </c>
      <c r="Q4101" s="2"/>
      <c r="R4101" s="143" t="e">
        <f t="shared" si="321"/>
        <v>#DIV/0!</v>
      </c>
      <c r="S4101" s="143">
        <f t="shared" si="322"/>
        <v>0</v>
      </c>
      <c r="T4101" s="144">
        <f>IF(P4101="nio",0,IF(P4101&gt;0,VLOOKUP(K4101,'3-Productie normen'!A:W,VLOOKUP(P4101,'3-Productie normen'!$B$37:$C$59,2,FALSE),FALSE)))/VLOOKUP(B4101,'2-Kosten per locatie'!$A$11:$C$31,3,FALSE)</f>
        <v>0</v>
      </c>
      <c r="U4101" s="144">
        <f t="shared" si="323"/>
        <v>0</v>
      </c>
      <c r="V4101" s="145" t="str">
        <f>VLOOKUP(K4101,'3-Productie normen'!A:AG,29,FALSE)</f>
        <v>L</v>
      </c>
      <c r="W4101" s="145"/>
      <c r="X4101" s="146"/>
      <c r="Y4101" s="147">
        <f t="shared" si="324"/>
        <v>11480</v>
      </c>
    </row>
    <row r="4102" spans="1:25" s="148" customFormat="1" ht="13.9" customHeight="1">
      <c r="A4102" s="137">
        <v>4956</v>
      </c>
      <c r="B4102" s="138" t="s">
        <v>4207</v>
      </c>
      <c r="C4102" s="138" t="s">
        <v>4569</v>
      </c>
      <c r="D4102" s="138"/>
      <c r="E4102" s="2"/>
      <c r="F4102" s="2" t="s">
        <v>746</v>
      </c>
      <c r="G4102" s="2" t="s">
        <v>5432</v>
      </c>
      <c r="H4102" s="2"/>
      <c r="I4102" s="139"/>
      <c r="J4102" s="139" t="s">
        <v>2019</v>
      </c>
      <c r="K4102" s="139" t="s">
        <v>417</v>
      </c>
      <c r="L4102" s="139" t="s">
        <v>5219</v>
      </c>
      <c r="M4102" s="140" t="s">
        <v>8160</v>
      </c>
      <c r="N4102" s="141">
        <v>12</v>
      </c>
      <c r="O4102" s="142">
        <f t="shared" si="320"/>
        <v>205</v>
      </c>
      <c r="P4102" s="2">
        <v>205</v>
      </c>
      <c r="Q4102" s="2"/>
      <c r="R4102" s="143" t="e">
        <f t="shared" si="321"/>
        <v>#DIV/0!</v>
      </c>
      <c r="S4102" s="143">
        <f t="shared" si="322"/>
        <v>0</v>
      </c>
      <c r="T4102" s="144">
        <f>IF(P4102="nio",0,IF(P4102&gt;0,VLOOKUP(K4102,'3-Productie normen'!A:W,VLOOKUP(P4102,'3-Productie normen'!$B$37:$C$59,2,FALSE),FALSE)))/VLOOKUP(B4102,'2-Kosten per locatie'!$A$11:$C$31,3,FALSE)</f>
        <v>0</v>
      </c>
      <c r="U4102" s="144">
        <f t="shared" si="323"/>
        <v>0</v>
      </c>
      <c r="V4102" s="145" t="str">
        <f>VLOOKUP(K4102,'3-Productie normen'!A:AG,29,FALSE)</f>
        <v>B</v>
      </c>
      <c r="W4102" s="145"/>
      <c r="X4102" s="146"/>
      <c r="Y4102" s="147">
        <f t="shared" si="324"/>
        <v>2460</v>
      </c>
    </row>
    <row r="4103" spans="1:25" s="148" customFormat="1" ht="13.9" customHeight="1">
      <c r="A4103" s="137">
        <v>4957</v>
      </c>
      <c r="B4103" s="138" t="s">
        <v>4207</v>
      </c>
      <c r="C4103" s="138" t="s">
        <v>4569</v>
      </c>
      <c r="D4103" s="138"/>
      <c r="E4103" s="2"/>
      <c r="F4103" s="2" t="s">
        <v>746</v>
      </c>
      <c r="G4103" s="2" t="s">
        <v>5433</v>
      </c>
      <c r="H4103" s="2"/>
      <c r="I4103" s="139"/>
      <c r="J4103" s="139" t="s">
        <v>5380</v>
      </c>
      <c r="K4103" s="139" t="s">
        <v>612</v>
      </c>
      <c r="L4103" s="139" t="s">
        <v>5219</v>
      </c>
      <c r="M4103" s="140" t="s">
        <v>8160</v>
      </c>
      <c r="N4103" s="141">
        <v>20</v>
      </c>
      <c r="O4103" s="142">
        <f t="shared" si="320"/>
        <v>205</v>
      </c>
      <c r="P4103" s="2">
        <v>205</v>
      </c>
      <c r="Q4103" s="2"/>
      <c r="R4103" s="143" t="e">
        <f t="shared" si="321"/>
        <v>#DIV/0!</v>
      </c>
      <c r="S4103" s="143">
        <f t="shared" si="322"/>
        <v>0</v>
      </c>
      <c r="T4103" s="144">
        <f>IF(P4103="nio",0,IF(P4103&gt;0,VLOOKUP(K4103,'3-Productie normen'!A:W,VLOOKUP(P4103,'3-Productie normen'!$B$37:$C$59,2,FALSE),FALSE)))/VLOOKUP(B4103,'2-Kosten per locatie'!$A$11:$C$31,3,FALSE)</f>
        <v>0</v>
      </c>
      <c r="U4103" s="144">
        <f t="shared" si="323"/>
        <v>0</v>
      </c>
      <c r="V4103" s="145" t="str">
        <f>VLOOKUP(K4103,'3-Productie normen'!A:AG,29,FALSE)</f>
        <v>L</v>
      </c>
      <c r="W4103" s="145"/>
      <c r="X4103" s="146"/>
      <c r="Y4103" s="147">
        <f t="shared" si="324"/>
        <v>4100</v>
      </c>
    </row>
    <row r="4104" spans="1:25" s="148" customFormat="1" ht="13.9" customHeight="1">
      <c r="A4104" s="137">
        <v>4958</v>
      </c>
      <c r="B4104" s="138" t="s">
        <v>4207</v>
      </c>
      <c r="C4104" s="138" t="s">
        <v>4569</v>
      </c>
      <c r="D4104" s="138"/>
      <c r="E4104" s="2"/>
      <c r="F4104" s="2" t="s">
        <v>746</v>
      </c>
      <c r="G4104" s="2" t="s">
        <v>5434</v>
      </c>
      <c r="H4104" s="2"/>
      <c r="I4104" s="139"/>
      <c r="J4104" s="139" t="s">
        <v>2019</v>
      </c>
      <c r="K4104" s="139" t="s">
        <v>417</v>
      </c>
      <c r="L4104" s="139" t="s">
        <v>5219</v>
      </c>
      <c r="M4104" s="140" t="s">
        <v>8160</v>
      </c>
      <c r="N4104" s="141">
        <v>12</v>
      </c>
      <c r="O4104" s="142">
        <f t="shared" si="320"/>
        <v>205</v>
      </c>
      <c r="P4104" s="2">
        <v>205</v>
      </c>
      <c r="Q4104" s="2"/>
      <c r="R4104" s="143" t="e">
        <f t="shared" si="321"/>
        <v>#DIV/0!</v>
      </c>
      <c r="S4104" s="143">
        <f t="shared" si="322"/>
        <v>0</v>
      </c>
      <c r="T4104" s="144">
        <f>IF(P4104="nio",0,IF(P4104&gt;0,VLOOKUP(K4104,'3-Productie normen'!A:W,VLOOKUP(P4104,'3-Productie normen'!$B$37:$C$59,2,FALSE),FALSE)))/VLOOKUP(B4104,'2-Kosten per locatie'!$A$11:$C$31,3,FALSE)</f>
        <v>0</v>
      </c>
      <c r="U4104" s="144">
        <f t="shared" si="323"/>
        <v>0</v>
      </c>
      <c r="V4104" s="145" t="str">
        <f>VLOOKUP(K4104,'3-Productie normen'!A:AG,29,FALSE)</f>
        <v>B</v>
      </c>
      <c r="W4104" s="145"/>
      <c r="X4104" s="146"/>
      <c r="Y4104" s="147">
        <f t="shared" si="324"/>
        <v>2460</v>
      </c>
    </row>
    <row r="4105" spans="1:25" s="148" customFormat="1" ht="13.9" customHeight="1">
      <c r="A4105" s="137">
        <v>4959</v>
      </c>
      <c r="B4105" s="138" t="s">
        <v>4207</v>
      </c>
      <c r="C4105" s="138" t="s">
        <v>4569</v>
      </c>
      <c r="D4105" s="138"/>
      <c r="E4105" s="2"/>
      <c r="F4105" s="2" t="s">
        <v>746</v>
      </c>
      <c r="G4105" s="2" t="s">
        <v>5435</v>
      </c>
      <c r="H4105" s="2" t="s">
        <v>5436</v>
      </c>
      <c r="I4105" s="139"/>
      <c r="J4105" s="139" t="s">
        <v>5374</v>
      </c>
      <c r="K4105" s="139" t="s">
        <v>612</v>
      </c>
      <c r="L4105" s="139" t="s">
        <v>5219</v>
      </c>
      <c r="M4105" s="140" t="s">
        <v>8160</v>
      </c>
      <c r="N4105" s="141">
        <v>52</v>
      </c>
      <c r="O4105" s="142">
        <f t="shared" si="320"/>
        <v>205</v>
      </c>
      <c r="P4105" s="2">
        <v>205</v>
      </c>
      <c r="Q4105" s="2"/>
      <c r="R4105" s="143" t="e">
        <f t="shared" si="321"/>
        <v>#DIV/0!</v>
      </c>
      <c r="S4105" s="143">
        <f t="shared" si="322"/>
        <v>0</v>
      </c>
      <c r="T4105" s="144">
        <f>IF(P4105="nio",0,IF(P4105&gt;0,VLOOKUP(K4105,'3-Productie normen'!A:W,VLOOKUP(P4105,'3-Productie normen'!$B$37:$C$59,2,FALSE),FALSE)))/VLOOKUP(B4105,'2-Kosten per locatie'!$A$11:$C$31,3,FALSE)</f>
        <v>0</v>
      </c>
      <c r="U4105" s="144">
        <f t="shared" si="323"/>
        <v>0</v>
      </c>
      <c r="V4105" s="145" t="str">
        <f>VLOOKUP(K4105,'3-Productie normen'!A:AG,29,FALSE)</f>
        <v>L</v>
      </c>
      <c r="W4105" s="145"/>
      <c r="X4105" s="146"/>
      <c r="Y4105" s="147">
        <f t="shared" si="324"/>
        <v>10660</v>
      </c>
    </row>
    <row r="4106" spans="1:25" s="148" customFormat="1" ht="13.9" customHeight="1">
      <c r="A4106" s="137">
        <v>4960</v>
      </c>
      <c r="B4106" s="138" t="s">
        <v>4207</v>
      </c>
      <c r="C4106" s="138" t="s">
        <v>4569</v>
      </c>
      <c r="D4106" s="138"/>
      <c r="E4106" s="2"/>
      <c r="F4106" s="2" t="s">
        <v>746</v>
      </c>
      <c r="G4106" s="2" t="s">
        <v>5437</v>
      </c>
      <c r="H4106" s="2"/>
      <c r="I4106" s="139"/>
      <c r="J4106" s="139" t="s">
        <v>323</v>
      </c>
      <c r="K4106" s="139" t="s">
        <v>321</v>
      </c>
      <c r="L4106" s="139" t="s">
        <v>314</v>
      </c>
      <c r="M4106" s="140"/>
      <c r="N4106" s="141">
        <v>17</v>
      </c>
      <c r="O4106" s="142">
        <f t="shared" si="320"/>
        <v>410</v>
      </c>
      <c r="P4106" s="2">
        <v>205</v>
      </c>
      <c r="Q4106" s="2">
        <v>205</v>
      </c>
      <c r="R4106" s="143" t="e">
        <f t="shared" si="321"/>
        <v>#DIV/0!</v>
      </c>
      <c r="S4106" s="143" t="e">
        <f t="shared" si="322"/>
        <v>#DIV/0!</v>
      </c>
      <c r="T4106" s="144">
        <f>IF(P4106="nio",0,IF(P4106&gt;0,VLOOKUP(K4106,'3-Productie normen'!A:W,VLOOKUP(P4106,'3-Productie normen'!$B$37:$C$59,2,FALSE),FALSE)))/VLOOKUP(B4106,'2-Kosten per locatie'!$A$11:$C$31,3,FALSE)</f>
        <v>0</v>
      </c>
      <c r="U4106" s="144">
        <f t="shared" si="323"/>
        <v>0</v>
      </c>
      <c r="V4106" s="145" t="str">
        <f>VLOOKUP(K4106,'3-Productie normen'!A:AG,29,FALSE)</f>
        <v>S</v>
      </c>
      <c r="W4106" s="145"/>
      <c r="X4106" s="146"/>
      <c r="Y4106" s="147">
        <f t="shared" si="324"/>
        <v>6970</v>
      </c>
    </row>
    <row r="4107" spans="1:25" s="148" customFormat="1" ht="13.9" customHeight="1">
      <c r="A4107" s="137">
        <v>4961</v>
      </c>
      <c r="B4107" s="138" t="s">
        <v>4207</v>
      </c>
      <c r="C4107" s="138" t="s">
        <v>4569</v>
      </c>
      <c r="D4107" s="138"/>
      <c r="E4107" s="2"/>
      <c r="F4107" s="2" t="s">
        <v>746</v>
      </c>
      <c r="G4107" s="2" t="s">
        <v>5438</v>
      </c>
      <c r="H4107" s="2"/>
      <c r="I4107" s="139"/>
      <c r="J4107" s="139" t="s">
        <v>323</v>
      </c>
      <c r="K4107" s="139" t="s">
        <v>321</v>
      </c>
      <c r="L4107" s="139" t="s">
        <v>314</v>
      </c>
      <c r="M4107" s="140"/>
      <c r="N4107" s="141">
        <v>17</v>
      </c>
      <c r="O4107" s="142">
        <f t="shared" si="320"/>
        <v>410</v>
      </c>
      <c r="P4107" s="2">
        <v>205</v>
      </c>
      <c r="Q4107" s="2">
        <v>205</v>
      </c>
      <c r="R4107" s="143" t="e">
        <f t="shared" si="321"/>
        <v>#DIV/0!</v>
      </c>
      <c r="S4107" s="143" t="e">
        <f t="shared" si="322"/>
        <v>#DIV/0!</v>
      </c>
      <c r="T4107" s="144">
        <f>IF(P4107="nio",0,IF(P4107&gt;0,VLOOKUP(K4107,'3-Productie normen'!A:W,VLOOKUP(P4107,'3-Productie normen'!$B$37:$C$59,2,FALSE),FALSE)))/VLOOKUP(B4107,'2-Kosten per locatie'!$A$11:$C$31,3,FALSE)</f>
        <v>0</v>
      </c>
      <c r="U4107" s="144">
        <f t="shared" si="323"/>
        <v>0</v>
      </c>
      <c r="V4107" s="145" t="str">
        <f>VLOOKUP(K4107,'3-Productie normen'!A:AG,29,FALSE)</f>
        <v>S</v>
      </c>
      <c r="W4107" s="145"/>
      <c r="X4107" s="146"/>
      <c r="Y4107" s="147">
        <f t="shared" si="324"/>
        <v>6970</v>
      </c>
    </row>
    <row r="4108" spans="1:25" s="148" customFormat="1" ht="13.9" customHeight="1">
      <c r="A4108" s="137">
        <v>4962</v>
      </c>
      <c r="B4108" s="138" t="s">
        <v>4207</v>
      </c>
      <c r="C4108" s="138" t="s">
        <v>4569</v>
      </c>
      <c r="D4108" s="138"/>
      <c r="E4108" s="2"/>
      <c r="F4108" s="2" t="s">
        <v>746</v>
      </c>
      <c r="G4108" s="2" t="s">
        <v>5439</v>
      </c>
      <c r="H4108" s="2"/>
      <c r="I4108" s="139"/>
      <c r="J4108" s="139" t="s">
        <v>5440</v>
      </c>
      <c r="K4108" s="139" t="s">
        <v>267</v>
      </c>
      <c r="L4108" s="139" t="s">
        <v>5219</v>
      </c>
      <c r="M4108" s="140" t="s">
        <v>8160</v>
      </c>
      <c r="N4108" s="141">
        <v>20</v>
      </c>
      <c r="O4108" s="142">
        <f t="shared" si="320"/>
        <v>2</v>
      </c>
      <c r="P4108" s="2">
        <v>2</v>
      </c>
      <c r="Q4108" s="2"/>
      <c r="R4108" s="143" t="e">
        <f t="shared" si="321"/>
        <v>#DIV/0!</v>
      </c>
      <c r="S4108" s="143">
        <f t="shared" si="322"/>
        <v>0</v>
      </c>
      <c r="T4108" s="144">
        <f>IF(P4108="nio",0,IF(P4108&gt;0,VLOOKUP(K4108,'3-Productie normen'!A:W,VLOOKUP(P4108,'3-Productie normen'!$B$37:$C$59,2,FALSE),FALSE)))/VLOOKUP(B4108,'2-Kosten per locatie'!$A$11:$C$31,3,FALSE)</f>
        <v>0</v>
      </c>
      <c r="U4108" s="144">
        <f t="shared" si="323"/>
        <v>0</v>
      </c>
      <c r="V4108" s="145" t="str">
        <f>VLOOKUP(K4108,'3-Productie normen'!A:AG,29,FALSE)</f>
        <v>V</v>
      </c>
      <c r="W4108" s="145"/>
      <c r="X4108" s="146"/>
      <c r="Y4108" s="147">
        <f t="shared" si="324"/>
        <v>40</v>
      </c>
    </row>
    <row r="4109" spans="1:25" s="148" customFormat="1" ht="13.9" customHeight="1">
      <c r="A4109" s="137">
        <v>4963</v>
      </c>
      <c r="B4109" s="138" t="s">
        <v>4207</v>
      </c>
      <c r="C4109" s="138" t="s">
        <v>4569</v>
      </c>
      <c r="D4109" s="138"/>
      <c r="E4109" s="2"/>
      <c r="F4109" s="2" t="s">
        <v>746</v>
      </c>
      <c r="G4109" s="2" t="s">
        <v>5441</v>
      </c>
      <c r="H4109" s="2"/>
      <c r="I4109" s="139"/>
      <c r="J4109" s="139" t="s">
        <v>5442</v>
      </c>
      <c r="K4109" s="139" t="s">
        <v>267</v>
      </c>
      <c r="L4109" s="139" t="s">
        <v>5219</v>
      </c>
      <c r="M4109" s="140" t="s">
        <v>8160</v>
      </c>
      <c r="N4109" s="141">
        <v>14</v>
      </c>
      <c r="O4109" s="142">
        <f t="shared" si="320"/>
        <v>2</v>
      </c>
      <c r="P4109" s="2">
        <v>2</v>
      </c>
      <c r="Q4109" s="2"/>
      <c r="R4109" s="143" t="e">
        <f t="shared" si="321"/>
        <v>#DIV/0!</v>
      </c>
      <c r="S4109" s="143">
        <f t="shared" si="322"/>
        <v>0</v>
      </c>
      <c r="T4109" s="144">
        <f>IF(P4109="nio",0,IF(P4109&gt;0,VLOOKUP(K4109,'3-Productie normen'!A:W,VLOOKUP(P4109,'3-Productie normen'!$B$37:$C$59,2,FALSE),FALSE)))/VLOOKUP(B4109,'2-Kosten per locatie'!$A$11:$C$31,3,FALSE)</f>
        <v>0</v>
      </c>
      <c r="U4109" s="144">
        <f t="shared" si="323"/>
        <v>0</v>
      </c>
      <c r="V4109" s="145" t="str">
        <f>VLOOKUP(K4109,'3-Productie normen'!A:AG,29,FALSE)</f>
        <v>V</v>
      </c>
      <c r="W4109" s="145"/>
      <c r="X4109" s="146"/>
      <c r="Y4109" s="147">
        <f t="shared" si="324"/>
        <v>28</v>
      </c>
    </row>
    <row r="4110" spans="1:25" s="148" customFormat="1" ht="13.9" customHeight="1">
      <c r="A4110" s="137">
        <v>4964</v>
      </c>
      <c r="B4110" s="138" t="s">
        <v>4207</v>
      </c>
      <c r="C4110" s="138" t="s">
        <v>4569</v>
      </c>
      <c r="D4110" s="138"/>
      <c r="E4110" s="2"/>
      <c r="F4110" s="2" t="s">
        <v>746</v>
      </c>
      <c r="G4110" s="2" t="s">
        <v>5443</v>
      </c>
      <c r="H4110" s="2"/>
      <c r="I4110" s="139"/>
      <c r="J4110" s="139" t="s">
        <v>5444</v>
      </c>
      <c r="K4110" s="139" t="s">
        <v>267</v>
      </c>
      <c r="L4110" s="139" t="s">
        <v>5219</v>
      </c>
      <c r="M4110" s="140" t="s">
        <v>8160</v>
      </c>
      <c r="N4110" s="141">
        <v>27</v>
      </c>
      <c r="O4110" s="142">
        <f t="shared" si="320"/>
        <v>2</v>
      </c>
      <c r="P4110" s="2">
        <v>2</v>
      </c>
      <c r="Q4110" s="2"/>
      <c r="R4110" s="143" t="e">
        <f t="shared" si="321"/>
        <v>#DIV/0!</v>
      </c>
      <c r="S4110" s="143">
        <f t="shared" si="322"/>
        <v>0</v>
      </c>
      <c r="T4110" s="144">
        <f>IF(P4110="nio",0,IF(P4110&gt;0,VLOOKUP(K4110,'3-Productie normen'!A:W,VLOOKUP(P4110,'3-Productie normen'!$B$37:$C$59,2,FALSE),FALSE)))/VLOOKUP(B4110,'2-Kosten per locatie'!$A$11:$C$31,3,FALSE)</f>
        <v>0</v>
      </c>
      <c r="U4110" s="144">
        <f t="shared" si="323"/>
        <v>0</v>
      </c>
      <c r="V4110" s="145" t="str">
        <f>VLOOKUP(K4110,'3-Productie normen'!A:AG,29,FALSE)</f>
        <v>V</v>
      </c>
      <c r="W4110" s="145"/>
      <c r="X4110" s="146"/>
      <c r="Y4110" s="147">
        <f t="shared" si="324"/>
        <v>54</v>
      </c>
    </row>
    <row r="4111" spans="1:25" s="148" customFormat="1" ht="13.9" customHeight="1">
      <c r="A4111" s="137">
        <v>4965</v>
      </c>
      <c r="B4111" s="138" t="s">
        <v>4207</v>
      </c>
      <c r="C4111" s="138" t="s">
        <v>4569</v>
      </c>
      <c r="D4111" s="138"/>
      <c r="E4111" s="2"/>
      <c r="F4111" s="2" t="s">
        <v>746</v>
      </c>
      <c r="G4111" s="2" t="s">
        <v>5445</v>
      </c>
      <c r="H4111" s="2"/>
      <c r="I4111" s="139"/>
      <c r="J4111" s="139" t="s">
        <v>57</v>
      </c>
      <c r="K4111" s="139" t="s">
        <v>259</v>
      </c>
      <c r="L4111" s="139" t="s">
        <v>5446</v>
      </c>
      <c r="M4111" s="140"/>
      <c r="N4111" s="141">
        <v>4</v>
      </c>
      <c r="O4111" s="142">
        <f t="shared" si="320"/>
        <v>0</v>
      </c>
      <c r="P4111" s="2" t="s">
        <v>477</v>
      </c>
      <c r="Q4111" s="2"/>
      <c r="R4111" s="143">
        <f t="shared" si="321"/>
        <v>0</v>
      </c>
      <c r="S4111" s="143">
        <f t="shared" si="322"/>
        <v>0</v>
      </c>
      <c r="T4111" s="144">
        <f>IF(P4111="nio",0,IF(P4111&gt;0,VLOOKUP(K4111,'3-Productie normen'!A:W,VLOOKUP(P4111,'3-Productie normen'!$B$37:$C$59,2,FALSE),FALSE)))/VLOOKUP(B4111,'2-Kosten per locatie'!$A$11:$C$31,3,FALSE)</f>
        <v>0</v>
      </c>
      <c r="U4111" s="144">
        <f t="shared" si="323"/>
        <v>0</v>
      </c>
      <c r="V4111" s="145">
        <f>VLOOKUP(K4111,'3-Productie normen'!A:AG,29,FALSE)</f>
        <v>0</v>
      </c>
      <c r="W4111" s="145"/>
      <c r="X4111" s="146"/>
      <c r="Y4111" s="147">
        <f t="shared" si="324"/>
        <v>0</v>
      </c>
    </row>
    <row r="4112" spans="1:25" s="148" customFormat="1" ht="13.9" customHeight="1">
      <c r="A4112" s="137">
        <v>4966</v>
      </c>
      <c r="B4112" s="138" t="s">
        <v>4207</v>
      </c>
      <c r="C4112" s="138" t="s">
        <v>4569</v>
      </c>
      <c r="D4112" s="138"/>
      <c r="E4112" s="2"/>
      <c r="F4112" s="2" t="s">
        <v>746</v>
      </c>
      <c r="G4112" s="2" t="s">
        <v>5447</v>
      </c>
      <c r="H4112" s="2"/>
      <c r="I4112" s="139"/>
      <c r="J4112" s="139" t="s">
        <v>5255</v>
      </c>
      <c r="K4112" s="139" t="s">
        <v>259</v>
      </c>
      <c r="L4112" s="139" t="s">
        <v>5219</v>
      </c>
      <c r="M4112" s="140"/>
      <c r="N4112" s="141">
        <v>3</v>
      </c>
      <c r="O4112" s="142">
        <f t="shared" si="320"/>
        <v>0</v>
      </c>
      <c r="P4112" s="2" t="s">
        <v>477</v>
      </c>
      <c r="Q4112" s="2"/>
      <c r="R4112" s="143">
        <f t="shared" si="321"/>
        <v>0</v>
      </c>
      <c r="S4112" s="143">
        <f t="shared" si="322"/>
        <v>0</v>
      </c>
      <c r="T4112" s="144">
        <f>IF(P4112="nio",0,IF(P4112&gt;0,VLOOKUP(K4112,'3-Productie normen'!A:W,VLOOKUP(P4112,'3-Productie normen'!$B$37:$C$59,2,FALSE),FALSE)))/VLOOKUP(B4112,'2-Kosten per locatie'!$A$11:$C$31,3,FALSE)</f>
        <v>0</v>
      </c>
      <c r="U4112" s="144">
        <f t="shared" si="323"/>
        <v>0</v>
      </c>
      <c r="V4112" s="145">
        <f>VLOOKUP(K4112,'3-Productie normen'!A:AG,29,FALSE)</f>
        <v>0</v>
      </c>
      <c r="W4112" s="145"/>
      <c r="X4112" s="146"/>
      <c r="Y4112" s="147">
        <f t="shared" si="324"/>
        <v>0</v>
      </c>
    </row>
    <row r="4113" spans="1:25" s="148" customFormat="1" ht="13.9" customHeight="1">
      <c r="A4113" s="137">
        <v>4967</v>
      </c>
      <c r="B4113" s="138" t="s">
        <v>4207</v>
      </c>
      <c r="C4113" s="138" t="s">
        <v>4569</v>
      </c>
      <c r="D4113" s="138"/>
      <c r="E4113" s="2"/>
      <c r="F4113" s="2" t="s">
        <v>746</v>
      </c>
      <c r="G4113" s="2" t="s">
        <v>5448</v>
      </c>
      <c r="H4113" s="2"/>
      <c r="I4113" s="139"/>
      <c r="J4113" s="139" t="s">
        <v>5327</v>
      </c>
      <c r="K4113" s="139" t="s">
        <v>259</v>
      </c>
      <c r="L4113" s="139" t="s">
        <v>5219</v>
      </c>
      <c r="M4113" s="140"/>
      <c r="N4113" s="141">
        <v>0</v>
      </c>
      <c r="O4113" s="142">
        <f t="shared" si="320"/>
        <v>0</v>
      </c>
      <c r="P4113" s="2" t="s">
        <v>477</v>
      </c>
      <c r="Q4113" s="2"/>
      <c r="R4113" s="143">
        <f t="shared" si="321"/>
        <v>0</v>
      </c>
      <c r="S4113" s="143">
        <f t="shared" si="322"/>
        <v>0</v>
      </c>
      <c r="T4113" s="144">
        <f>IF(P4113="nio",0,IF(P4113&gt;0,VLOOKUP(K4113,'3-Productie normen'!A:W,VLOOKUP(P4113,'3-Productie normen'!$B$37:$C$59,2,FALSE),FALSE)))/VLOOKUP(B4113,'2-Kosten per locatie'!$A$11:$C$31,3,FALSE)</f>
        <v>0</v>
      </c>
      <c r="U4113" s="144">
        <f t="shared" si="323"/>
        <v>0</v>
      </c>
      <c r="V4113" s="145">
        <f>VLOOKUP(K4113,'3-Productie normen'!A:AG,29,FALSE)</f>
        <v>0</v>
      </c>
      <c r="W4113" s="145"/>
      <c r="X4113" s="146"/>
      <c r="Y4113" s="147">
        <f t="shared" si="324"/>
        <v>0</v>
      </c>
    </row>
    <row r="4114" spans="1:25" s="148" customFormat="1" ht="13.9" customHeight="1">
      <c r="A4114" s="137">
        <v>4968</v>
      </c>
      <c r="B4114" s="138" t="s">
        <v>4207</v>
      </c>
      <c r="C4114" s="138" t="s">
        <v>4569</v>
      </c>
      <c r="D4114" s="138"/>
      <c r="E4114" s="2"/>
      <c r="F4114" s="2" t="s">
        <v>746</v>
      </c>
      <c r="G4114" s="2" t="s">
        <v>5449</v>
      </c>
      <c r="H4114" s="2"/>
      <c r="I4114" s="139"/>
      <c r="J4114" s="139" t="s">
        <v>318</v>
      </c>
      <c r="K4114" s="139" t="s">
        <v>259</v>
      </c>
      <c r="L4114" s="139" t="s">
        <v>5219</v>
      </c>
      <c r="M4114" s="140"/>
      <c r="N4114" s="141">
        <v>9</v>
      </c>
      <c r="O4114" s="142">
        <f t="shared" si="320"/>
        <v>0</v>
      </c>
      <c r="P4114" s="2" t="s">
        <v>477</v>
      </c>
      <c r="Q4114" s="2"/>
      <c r="R4114" s="143">
        <f t="shared" si="321"/>
        <v>0</v>
      </c>
      <c r="S4114" s="143">
        <f t="shared" si="322"/>
        <v>0</v>
      </c>
      <c r="T4114" s="144">
        <f>IF(P4114="nio",0,IF(P4114&gt;0,VLOOKUP(K4114,'3-Productie normen'!A:W,VLOOKUP(P4114,'3-Productie normen'!$B$37:$C$59,2,FALSE),FALSE)))/VLOOKUP(B4114,'2-Kosten per locatie'!$A$11:$C$31,3,FALSE)</f>
        <v>0</v>
      </c>
      <c r="U4114" s="144">
        <f t="shared" si="323"/>
        <v>0</v>
      </c>
      <c r="V4114" s="145">
        <f>VLOOKUP(K4114,'3-Productie normen'!A:AG,29,FALSE)</f>
        <v>0</v>
      </c>
      <c r="W4114" s="145"/>
      <c r="X4114" s="146"/>
      <c r="Y4114" s="147">
        <f t="shared" si="324"/>
        <v>0</v>
      </c>
    </row>
    <row r="4115" spans="1:25" s="148" customFormat="1" ht="13.9" customHeight="1">
      <c r="A4115" s="137">
        <v>4969</v>
      </c>
      <c r="B4115" s="138" t="s">
        <v>4208</v>
      </c>
      <c r="C4115" s="138" t="s">
        <v>5450</v>
      </c>
      <c r="D4115" s="138"/>
      <c r="E4115" s="2">
        <v>11</v>
      </c>
      <c r="F4115" s="2" t="s">
        <v>81</v>
      </c>
      <c r="G4115" s="2" t="s">
        <v>5451</v>
      </c>
      <c r="H4115" s="2" t="s">
        <v>5452</v>
      </c>
      <c r="I4115" s="139" t="s">
        <v>48</v>
      </c>
      <c r="J4115" s="139" t="s">
        <v>56</v>
      </c>
      <c r="K4115" s="139" t="s">
        <v>248</v>
      </c>
      <c r="L4115" s="139" t="s">
        <v>249</v>
      </c>
      <c r="M4115" s="140"/>
      <c r="N4115" s="141">
        <v>28</v>
      </c>
      <c r="O4115" s="142">
        <f t="shared" si="320"/>
        <v>200</v>
      </c>
      <c r="P4115" s="2">
        <v>200</v>
      </c>
      <c r="Q4115" s="2"/>
      <c r="R4115" s="143" t="e">
        <f t="shared" si="321"/>
        <v>#DIV/0!</v>
      </c>
      <c r="S4115" s="143">
        <f t="shared" si="322"/>
        <v>0</v>
      </c>
      <c r="T4115" s="144">
        <f>IF(P4115="nio",0,IF(P4115&gt;0,VLOOKUP(K4115,'3-Productie normen'!A:W,VLOOKUP(P4115,'3-Productie normen'!$B$37:$C$59,2,FALSE),FALSE)))/VLOOKUP(B4115,'2-Kosten per locatie'!$A$11:$C$31,3,FALSE)</f>
        <v>0</v>
      </c>
      <c r="U4115" s="144">
        <f t="shared" si="323"/>
        <v>0</v>
      </c>
      <c r="V4115" s="145" t="str">
        <f>VLOOKUP(K4115,'3-Productie normen'!A:AG,29,FALSE)</f>
        <v>V</v>
      </c>
      <c r="W4115" s="145"/>
      <c r="X4115" s="146"/>
      <c r="Y4115" s="147">
        <f t="shared" si="324"/>
        <v>5600</v>
      </c>
    </row>
    <row r="4116" spans="1:25" s="148" customFormat="1" ht="13.9" customHeight="1">
      <c r="A4116" s="137">
        <v>4970</v>
      </c>
      <c r="B4116" s="138" t="s">
        <v>4208</v>
      </c>
      <c r="C4116" s="138" t="s">
        <v>5450</v>
      </c>
      <c r="D4116" s="138"/>
      <c r="E4116" s="2">
        <v>11</v>
      </c>
      <c r="F4116" s="2" t="s">
        <v>81</v>
      </c>
      <c r="G4116" s="2" t="s">
        <v>5453</v>
      </c>
      <c r="H4116" s="2" t="s">
        <v>2242</v>
      </c>
      <c r="I4116" s="139" t="s">
        <v>48</v>
      </c>
      <c r="J4116" s="139" t="s">
        <v>56</v>
      </c>
      <c r="K4116" s="139" t="s">
        <v>248</v>
      </c>
      <c r="L4116" s="139" t="s">
        <v>249</v>
      </c>
      <c r="M4116" s="140"/>
      <c r="N4116" s="141">
        <v>55</v>
      </c>
      <c r="O4116" s="142">
        <f t="shared" si="320"/>
        <v>200</v>
      </c>
      <c r="P4116" s="2">
        <v>200</v>
      </c>
      <c r="Q4116" s="2"/>
      <c r="R4116" s="143" t="e">
        <f t="shared" si="321"/>
        <v>#DIV/0!</v>
      </c>
      <c r="S4116" s="143">
        <f t="shared" si="322"/>
        <v>0</v>
      </c>
      <c r="T4116" s="144">
        <f>IF(P4116="nio",0,IF(P4116&gt;0,VLOOKUP(K4116,'3-Productie normen'!A:W,VLOOKUP(P4116,'3-Productie normen'!$B$37:$C$59,2,FALSE),FALSE)))/VLOOKUP(B4116,'2-Kosten per locatie'!$A$11:$C$31,3,FALSE)</f>
        <v>0</v>
      </c>
      <c r="U4116" s="144">
        <f t="shared" si="323"/>
        <v>0</v>
      </c>
      <c r="V4116" s="145" t="str">
        <f>VLOOKUP(K4116,'3-Productie normen'!A:AG,29,FALSE)</f>
        <v>V</v>
      </c>
      <c r="W4116" s="145"/>
      <c r="X4116" s="146"/>
      <c r="Y4116" s="147">
        <f t="shared" si="324"/>
        <v>11000</v>
      </c>
    </row>
    <row r="4117" spans="1:25" s="148" customFormat="1" ht="13.9" customHeight="1">
      <c r="A4117" s="137">
        <v>4971</v>
      </c>
      <c r="B4117" s="138" t="s">
        <v>4208</v>
      </c>
      <c r="C4117" s="138" t="s">
        <v>5450</v>
      </c>
      <c r="D4117" s="138"/>
      <c r="E4117" s="2">
        <v>11</v>
      </c>
      <c r="F4117" s="2" t="s">
        <v>81</v>
      </c>
      <c r="G4117" s="2" t="s">
        <v>5454</v>
      </c>
      <c r="H4117" s="2" t="s">
        <v>5455</v>
      </c>
      <c r="I4117" s="139" t="s">
        <v>48</v>
      </c>
      <c r="J4117" s="139" t="s">
        <v>56</v>
      </c>
      <c r="K4117" s="139" t="s">
        <v>248</v>
      </c>
      <c r="L4117" s="139" t="s">
        <v>249</v>
      </c>
      <c r="M4117" s="140"/>
      <c r="N4117" s="141">
        <v>29</v>
      </c>
      <c r="O4117" s="142">
        <f t="shared" si="320"/>
        <v>200</v>
      </c>
      <c r="P4117" s="2">
        <v>200</v>
      </c>
      <c r="Q4117" s="2"/>
      <c r="R4117" s="143" t="e">
        <f t="shared" si="321"/>
        <v>#DIV/0!</v>
      </c>
      <c r="S4117" s="143">
        <f t="shared" si="322"/>
        <v>0</v>
      </c>
      <c r="T4117" s="144">
        <f>IF(P4117="nio",0,IF(P4117&gt;0,VLOOKUP(K4117,'3-Productie normen'!A:W,VLOOKUP(P4117,'3-Productie normen'!$B$37:$C$59,2,FALSE),FALSE)))/VLOOKUP(B4117,'2-Kosten per locatie'!$A$11:$C$31,3,FALSE)</f>
        <v>0</v>
      </c>
      <c r="U4117" s="144">
        <f t="shared" si="323"/>
        <v>0</v>
      </c>
      <c r="V4117" s="145" t="str">
        <f>VLOOKUP(K4117,'3-Productie normen'!A:AG,29,FALSE)</f>
        <v>V</v>
      </c>
      <c r="W4117" s="145"/>
      <c r="X4117" s="146"/>
      <c r="Y4117" s="147">
        <f t="shared" si="324"/>
        <v>5800</v>
      </c>
    </row>
    <row r="4118" spans="1:25" s="148" customFormat="1" ht="13.9" customHeight="1">
      <c r="A4118" s="137">
        <v>4972</v>
      </c>
      <c r="B4118" s="138" t="s">
        <v>4208</v>
      </c>
      <c r="C4118" s="138" t="s">
        <v>5450</v>
      </c>
      <c r="D4118" s="138"/>
      <c r="E4118" s="2">
        <v>11</v>
      </c>
      <c r="F4118" s="2" t="s">
        <v>81</v>
      </c>
      <c r="G4118" s="2" t="s">
        <v>5456</v>
      </c>
      <c r="H4118" s="2" t="s">
        <v>5457</v>
      </c>
      <c r="I4118" s="139" t="s">
        <v>48</v>
      </c>
      <c r="J4118" s="139" t="s">
        <v>57</v>
      </c>
      <c r="K4118" s="139" t="s">
        <v>57</v>
      </c>
      <c r="L4118" s="139" t="s">
        <v>6121</v>
      </c>
      <c r="M4118" s="140" t="s">
        <v>8160</v>
      </c>
      <c r="N4118" s="141">
        <v>6</v>
      </c>
      <c r="O4118" s="142">
        <f t="shared" si="320"/>
        <v>200</v>
      </c>
      <c r="P4118" s="2">
        <v>200</v>
      </c>
      <c r="Q4118" s="2"/>
      <c r="R4118" s="143" t="e">
        <f t="shared" si="321"/>
        <v>#DIV/0!</v>
      </c>
      <c r="S4118" s="143">
        <f t="shared" si="322"/>
        <v>0</v>
      </c>
      <c r="T4118" s="144">
        <f>IF(P4118="nio",0,IF(P4118&gt;0,VLOOKUP(K4118,'3-Productie normen'!A:W,VLOOKUP(P4118,'3-Productie normen'!$B$37:$C$59,2,FALSE),FALSE)))/VLOOKUP(B4118,'2-Kosten per locatie'!$A$11:$C$31,3,FALSE)</f>
        <v>0</v>
      </c>
      <c r="U4118" s="144">
        <f t="shared" si="323"/>
        <v>0</v>
      </c>
      <c r="V4118" s="145" t="str">
        <f>VLOOKUP(K4118,'3-Productie normen'!A:AG,29,FALSE)</f>
        <v>V</v>
      </c>
      <c r="W4118" s="145"/>
      <c r="X4118" s="146"/>
      <c r="Y4118" s="147">
        <f t="shared" si="324"/>
        <v>1200</v>
      </c>
    </row>
    <row r="4119" spans="1:25" s="148" customFormat="1" ht="13.9" customHeight="1">
      <c r="A4119" s="137">
        <v>4973</v>
      </c>
      <c r="B4119" s="138" t="s">
        <v>4208</v>
      </c>
      <c r="C4119" s="138" t="s">
        <v>5450</v>
      </c>
      <c r="D4119" s="138"/>
      <c r="E4119" s="2">
        <v>11</v>
      </c>
      <c r="F4119" s="2" t="s">
        <v>81</v>
      </c>
      <c r="G4119" s="2" t="s">
        <v>5458</v>
      </c>
      <c r="H4119" s="2" t="s">
        <v>5459</v>
      </c>
      <c r="I4119" s="139" t="s">
        <v>48</v>
      </c>
      <c r="J4119" s="139" t="s">
        <v>56</v>
      </c>
      <c r="K4119" s="139" t="s">
        <v>248</v>
      </c>
      <c r="L4119" s="139" t="s">
        <v>249</v>
      </c>
      <c r="M4119" s="140"/>
      <c r="N4119" s="141">
        <v>37</v>
      </c>
      <c r="O4119" s="142">
        <f t="shared" si="320"/>
        <v>200</v>
      </c>
      <c r="P4119" s="2">
        <v>200</v>
      </c>
      <c r="Q4119" s="2"/>
      <c r="R4119" s="143" t="e">
        <f t="shared" si="321"/>
        <v>#DIV/0!</v>
      </c>
      <c r="S4119" s="143">
        <f t="shared" si="322"/>
        <v>0</v>
      </c>
      <c r="T4119" s="144">
        <f>IF(P4119="nio",0,IF(P4119&gt;0,VLOOKUP(K4119,'3-Productie normen'!A:W,VLOOKUP(P4119,'3-Productie normen'!$B$37:$C$59,2,FALSE),FALSE)))/VLOOKUP(B4119,'2-Kosten per locatie'!$A$11:$C$31,3,FALSE)</f>
        <v>0</v>
      </c>
      <c r="U4119" s="144">
        <f t="shared" si="323"/>
        <v>0</v>
      </c>
      <c r="V4119" s="145" t="str">
        <f>VLOOKUP(K4119,'3-Productie normen'!A:AG,29,FALSE)</f>
        <v>V</v>
      </c>
      <c r="W4119" s="145"/>
      <c r="X4119" s="146"/>
      <c r="Y4119" s="147">
        <f t="shared" si="324"/>
        <v>7400</v>
      </c>
    </row>
    <row r="4120" spans="1:25" s="148" customFormat="1" ht="13.9" customHeight="1">
      <c r="A4120" s="137">
        <v>4974</v>
      </c>
      <c r="B4120" s="138" t="s">
        <v>4208</v>
      </c>
      <c r="C4120" s="138" t="s">
        <v>5450</v>
      </c>
      <c r="D4120" s="138"/>
      <c r="E4120" s="2">
        <v>11</v>
      </c>
      <c r="F4120" s="2" t="s">
        <v>81</v>
      </c>
      <c r="G4120" s="2" t="s">
        <v>5460</v>
      </c>
      <c r="H4120" s="2" t="s">
        <v>5461</v>
      </c>
      <c r="I4120" s="139" t="s">
        <v>48</v>
      </c>
      <c r="J4120" s="139" t="s">
        <v>56</v>
      </c>
      <c r="K4120" s="139" t="s">
        <v>248</v>
      </c>
      <c r="L4120" s="139" t="s">
        <v>249</v>
      </c>
      <c r="M4120" s="140"/>
      <c r="N4120" s="141">
        <v>29</v>
      </c>
      <c r="O4120" s="142">
        <f t="shared" si="320"/>
        <v>200</v>
      </c>
      <c r="P4120" s="2">
        <v>200</v>
      </c>
      <c r="Q4120" s="2"/>
      <c r="R4120" s="143" t="e">
        <f t="shared" si="321"/>
        <v>#DIV/0!</v>
      </c>
      <c r="S4120" s="143">
        <f t="shared" si="322"/>
        <v>0</v>
      </c>
      <c r="T4120" s="144">
        <f>IF(P4120="nio",0,IF(P4120&gt;0,VLOOKUP(K4120,'3-Productie normen'!A:W,VLOOKUP(P4120,'3-Productie normen'!$B$37:$C$59,2,FALSE),FALSE)))/VLOOKUP(B4120,'2-Kosten per locatie'!$A$11:$C$31,3,FALSE)</f>
        <v>0</v>
      </c>
      <c r="U4120" s="144">
        <f t="shared" si="323"/>
        <v>0</v>
      </c>
      <c r="V4120" s="145" t="str">
        <f>VLOOKUP(K4120,'3-Productie normen'!A:AG,29,FALSE)</f>
        <v>V</v>
      </c>
      <c r="W4120" s="145"/>
      <c r="X4120" s="146"/>
      <c r="Y4120" s="147">
        <f t="shared" si="324"/>
        <v>5800</v>
      </c>
    </row>
    <row r="4121" spans="1:25" s="148" customFormat="1" ht="13.9" customHeight="1">
      <c r="A4121" s="137">
        <v>4975</v>
      </c>
      <c r="B4121" s="138" t="s">
        <v>4208</v>
      </c>
      <c r="C4121" s="138" t="s">
        <v>5450</v>
      </c>
      <c r="D4121" s="138"/>
      <c r="E4121" s="2">
        <v>11</v>
      </c>
      <c r="F4121" s="2" t="s">
        <v>81</v>
      </c>
      <c r="G4121" s="2" t="s">
        <v>5462</v>
      </c>
      <c r="H4121" s="2" t="s">
        <v>5463</v>
      </c>
      <c r="I4121" s="139" t="s">
        <v>6243</v>
      </c>
      <c r="J4121" s="139" t="s">
        <v>83</v>
      </c>
      <c r="K4121" s="139" t="s">
        <v>51</v>
      </c>
      <c r="L4121" s="139" t="s">
        <v>5149</v>
      </c>
      <c r="M4121" s="140"/>
      <c r="N4121" s="141">
        <v>8</v>
      </c>
      <c r="O4121" s="142">
        <f t="shared" si="320"/>
        <v>200</v>
      </c>
      <c r="P4121" s="2">
        <v>200</v>
      </c>
      <c r="Q4121" s="2"/>
      <c r="R4121" s="143" t="e">
        <f t="shared" si="321"/>
        <v>#DIV/0!</v>
      </c>
      <c r="S4121" s="143">
        <f t="shared" si="322"/>
        <v>0</v>
      </c>
      <c r="T4121" s="144">
        <f>IF(P4121="nio",0,IF(P4121&gt;0,VLOOKUP(K4121,'3-Productie normen'!A:W,VLOOKUP(P4121,'3-Productie normen'!$B$37:$C$59,2,FALSE),FALSE)))/VLOOKUP(B4121,'2-Kosten per locatie'!$A$11:$C$31,3,FALSE)</f>
        <v>0</v>
      </c>
      <c r="U4121" s="144">
        <f t="shared" si="323"/>
        <v>0</v>
      </c>
      <c r="V4121" s="145" t="str">
        <f>VLOOKUP(K4121,'3-Productie normen'!A:AG,29,FALSE)</f>
        <v>V</v>
      </c>
      <c r="W4121" s="145"/>
      <c r="X4121" s="146"/>
      <c r="Y4121" s="147">
        <f t="shared" si="324"/>
        <v>1600</v>
      </c>
    </row>
    <row r="4122" spans="1:25" s="148" customFormat="1" ht="13.9" customHeight="1">
      <c r="A4122" s="137">
        <v>4976</v>
      </c>
      <c r="B4122" s="138" t="s">
        <v>4208</v>
      </c>
      <c r="C4122" s="138" t="s">
        <v>5450</v>
      </c>
      <c r="D4122" s="138"/>
      <c r="E4122" s="2">
        <v>11</v>
      </c>
      <c r="F4122" s="2" t="s">
        <v>81</v>
      </c>
      <c r="G4122" s="2" t="s">
        <v>5464</v>
      </c>
      <c r="H4122" s="2" t="s">
        <v>5465</v>
      </c>
      <c r="I4122" s="139" t="s">
        <v>6244</v>
      </c>
      <c r="J4122" s="139" t="s">
        <v>2160</v>
      </c>
      <c r="K4122" s="139" t="s">
        <v>8039</v>
      </c>
      <c r="L4122" s="139" t="s">
        <v>5149</v>
      </c>
      <c r="M4122" s="140"/>
      <c r="N4122" s="141">
        <v>2</v>
      </c>
      <c r="O4122" s="142">
        <f t="shared" si="320"/>
        <v>200</v>
      </c>
      <c r="P4122" s="2">
        <v>200</v>
      </c>
      <c r="Q4122" s="2"/>
      <c r="R4122" s="143" t="e">
        <f t="shared" si="321"/>
        <v>#DIV/0!</v>
      </c>
      <c r="S4122" s="143">
        <f t="shared" si="322"/>
        <v>0</v>
      </c>
      <c r="T4122" s="144">
        <f>IF(P4122="nio",0,IF(P4122&gt;0,VLOOKUP(K4122,'3-Productie normen'!A:W,VLOOKUP(P4122,'3-Productie normen'!$B$37:$C$59,2,FALSE),FALSE)))/VLOOKUP(B4122,'2-Kosten per locatie'!$A$11:$C$31,3,FALSE)</f>
        <v>0</v>
      </c>
      <c r="U4122" s="144">
        <f t="shared" si="323"/>
        <v>0</v>
      </c>
      <c r="V4122" s="145" t="str">
        <f>VLOOKUP(K4122,'3-Productie normen'!A:AG,29,FALSE)</f>
        <v>S</v>
      </c>
      <c r="W4122" s="145"/>
      <c r="X4122" s="146"/>
      <c r="Y4122" s="147">
        <f t="shared" si="324"/>
        <v>400</v>
      </c>
    </row>
    <row r="4123" spans="1:25" s="148" customFormat="1" ht="13.9" customHeight="1">
      <c r="A4123" s="137">
        <v>4977</v>
      </c>
      <c r="B4123" s="138" t="s">
        <v>4208</v>
      </c>
      <c r="C4123" s="138" t="s">
        <v>5450</v>
      </c>
      <c r="D4123" s="138"/>
      <c r="E4123" s="2">
        <v>11</v>
      </c>
      <c r="F4123" s="2" t="s">
        <v>81</v>
      </c>
      <c r="G4123" s="2" t="s">
        <v>1755</v>
      </c>
      <c r="H4123" s="2" t="s">
        <v>5466</v>
      </c>
      <c r="I4123" s="139" t="s">
        <v>45</v>
      </c>
      <c r="J4123" s="139" t="s">
        <v>6122</v>
      </c>
      <c r="K4123" s="139" t="s">
        <v>478</v>
      </c>
      <c r="L4123" s="139" t="s">
        <v>6123</v>
      </c>
      <c r="M4123" s="140"/>
      <c r="N4123" s="141">
        <v>300</v>
      </c>
      <c r="O4123" s="142">
        <f t="shared" si="320"/>
        <v>80</v>
      </c>
      <c r="P4123" s="2">
        <v>80</v>
      </c>
      <c r="Q4123" s="2"/>
      <c r="R4123" s="143" t="e">
        <f t="shared" si="321"/>
        <v>#DIV/0!</v>
      </c>
      <c r="S4123" s="143">
        <f t="shared" si="322"/>
        <v>0</v>
      </c>
      <c r="T4123" s="144">
        <f>IF(P4123="nio",0,IF(P4123&gt;0,VLOOKUP(K4123,'3-Productie normen'!A:W,VLOOKUP(P4123,'3-Productie normen'!$B$37:$C$59,2,FALSE),FALSE)))/VLOOKUP(B4123,'2-Kosten per locatie'!$A$11:$C$31,3,FALSE)</f>
        <v>0</v>
      </c>
      <c r="U4123" s="144">
        <f t="shared" si="323"/>
        <v>0</v>
      </c>
      <c r="V4123" s="145" t="str">
        <f>VLOOKUP(K4123,'3-Productie normen'!A:AG,29,FALSE)</f>
        <v>B</v>
      </c>
      <c r="W4123" s="145"/>
      <c r="X4123" s="146"/>
      <c r="Y4123" s="147">
        <f t="shared" si="324"/>
        <v>24000</v>
      </c>
    </row>
    <row r="4124" spans="1:25" s="148" customFormat="1" ht="13.9" customHeight="1">
      <c r="A4124" s="137">
        <v>4978</v>
      </c>
      <c r="B4124" s="138" t="s">
        <v>4208</v>
      </c>
      <c r="C4124" s="138" t="s">
        <v>5450</v>
      </c>
      <c r="D4124" s="138"/>
      <c r="E4124" s="2">
        <v>11</v>
      </c>
      <c r="F4124" s="2" t="s">
        <v>81</v>
      </c>
      <c r="G4124" s="2" t="s">
        <v>5467</v>
      </c>
      <c r="H4124" s="2" t="s">
        <v>5468</v>
      </c>
      <c r="I4124" s="139" t="s">
        <v>6245</v>
      </c>
      <c r="J4124" s="139" t="s">
        <v>6124</v>
      </c>
      <c r="K4124" s="139" t="s">
        <v>478</v>
      </c>
      <c r="L4124" s="139" t="s">
        <v>1275</v>
      </c>
      <c r="M4124" s="140"/>
      <c r="N4124" s="141">
        <v>9</v>
      </c>
      <c r="O4124" s="142">
        <f t="shared" si="320"/>
        <v>80</v>
      </c>
      <c r="P4124" s="2">
        <v>80</v>
      </c>
      <c r="Q4124" s="2"/>
      <c r="R4124" s="143" t="e">
        <f t="shared" si="321"/>
        <v>#DIV/0!</v>
      </c>
      <c r="S4124" s="143">
        <f t="shared" si="322"/>
        <v>0</v>
      </c>
      <c r="T4124" s="144">
        <f>IF(P4124="nio",0,IF(P4124&gt;0,VLOOKUP(K4124,'3-Productie normen'!A:W,VLOOKUP(P4124,'3-Productie normen'!$B$37:$C$59,2,FALSE),FALSE)))/VLOOKUP(B4124,'2-Kosten per locatie'!$A$11:$C$31,3,FALSE)</f>
        <v>0</v>
      </c>
      <c r="U4124" s="144">
        <f t="shared" si="323"/>
        <v>0</v>
      </c>
      <c r="V4124" s="145" t="str">
        <f>VLOOKUP(K4124,'3-Productie normen'!A:AG,29,FALSE)</f>
        <v>B</v>
      </c>
      <c r="W4124" s="145"/>
      <c r="X4124" s="146"/>
      <c r="Y4124" s="147">
        <f t="shared" si="324"/>
        <v>720</v>
      </c>
    </row>
    <row r="4125" spans="1:25" s="148" customFormat="1" ht="13.9" customHeight="1">
      <c r="A4125" s="137">
        <v>4979</v>
      </c>
      <c r="B4125" s="138" t="s">
        <v>4208</v>
      </c>
      <c r="C4125" s="138" t="s">
        <v>5450</v>
      </c>
      <c r="D4125" s="138"/>
      <c r="E4125" s="2">
        <v>11</v>
      </c>
      <c r="F4125" s="2" t="s">
        <v>81</v>
      </c>
      <c r="G4125" s="2" t="s">
        <v>5469</v>
      </c>
      <c r="H4125" s="2" t="s">
        <v>5470</v>
      </c>
      <c r="I4125" s="139" t="s">
        <v>6245</v>
      </c>
      <c r="J4125" s="139" t="s">
        <v>6124</v>
      </c>
      <c r="K4125" s="139" t="s">
        <v>478</v>
      </c>
      <c r="L4125" s="139" t="s">
        <v>1275</v>
      </c>
      <c r="M4125" s="140"/>
      <c r="N4125" s="141">
        <v>11</v>
      </c>
      <c r="O4125" s="142">
        <f t="shared" si="320"/>
        <v>80</v>
      </c>
      <c r="P4125" s="2">
        <v>80</v>
      </c>
      <c r="Q4125" s="2"/>
      <c r="R4125" s="143" t="e">
        <f t="shared" si="321"/>
        <v>#DIV/0!</v>
      </c>
      <c r="S4125" s="143">
        <f t="shared" si="322"/>
        <v>0</v>
      </c>
      <c r="T4125" s="144">
        <f>IF(P4125="nio",0,IF(P4125&gt;0,VLOOKUP(K4125,'3-Productie normen'!A:W,VLOOKUP(P4125,'3-Productie normen'!$B$37:$C$59,2,FALSE),FALSE)))/VLOOKUP(B4125,'2-Kosten per locatie'!$A$11:$C$31,3,FALSE)</f>
        <v>0</v>
      </c>
      <c r="U4125" s="144">
        <f t="shared" si="323"/>
        <v>0</v>
      </c>
      <c r="V4125" s="145" t="str">
        <f>VLOOKUP(K4125,'3-Productie normen'!A:AG,29,FALSE)</f>
        <v>B</v>
      </c>
      <c r="W4125" s="145"/>
      <c r="X4125" s="146"/>
      <c r="Y4125" s="147">
        <f t="shared" si="324"/>
        <v>880</v>
      </c>
    </row>
    <row r="4126" spans="1:25" s="148" customFormat="1" ht="13.9" customHeight="1">
      <c r="A4126" s="137">
        <v>4980</v>
      </c>
      <c r="B4126" s="138" t="s">
        <v>4208</v>
      </c>
      <c r="C4126" s="138" t="s">
        <v>5450</v>
      </c>
      <c r="D4126" s="138"/>
      <c r="E4126" s="2">
        <v>11</v>
      </c>
      <c r="F4126" s="2" t="s">
        <v>81</v>
      </c>
      <c r="G4126" s="2" t="s">
        <v>5471</v>
      </c>
      <c r="H4126" s="2" t="s">
        <v>5472</v>
      </c>
      <c r="I4126" s="139" t="s">
        <v>6245</v>
      </c>
      <c r="J4126" s="139" t="s">
        <v>6125</v>
      </c>
      <c r="K4126" s="139" t="s">
        <v>478</v>
      </c>
      <c r="L4126" s="139" t="s">
        <v>1275</v>
      </c>
      <c r="M4126" s="140"/>
      <c r="N4126" s="141">
        <v>100</v>
      </c>
      <c r="O4126" s="142">
        <f t="shared" si="320"/>
        <v>80</v>
      </c>
      <c r="P4126" s="2">
        <v>80</v>
      </c>
      <c r="Q4126" s="2"/>
      <c r="R4126" s="143" t="e">
        <f t="shared" si="321"/>
        <v>#DIV/0!</v>
      </c>
      <c r="S4126" s="143">
        <f t="shared" si="322"/>
        <v>0</v>
      </c>
      <c r="T4126" s="144">
        <f>IF(P4126="nio",0,IF(P4126&gt;0,VLOOKUP(K4126,'3-Productie normen'!A:W,VLOOKUP(P4126,'3-Productie normen'!$B$37:$C$59,2,FALSE),FALSE)))/VLOOKUP(B4126,'2-Kosten per locatie'!$A$11:$C$31,3,FALSE)</f>
        <v>0</v>
      </c>
      <c r="U4126" s="144">
        <f t="shared" si="323"/>
        <v>0</v>
      </c>
      <c r="V4126" s="145" t="str">
        <f>VLOOKUP(K4126,'3-Productie normen'!A:AG,29,FALSE)</f>
        <v>B</v>
      </c>
      <c r="W4126" s="145"/>
      <c r="X4126" s="146"/>
      <c r="Y4126" s="147">
        <f t="shared" si="324"/>
        <v>8000</v>
      </c>
    </row>
    <row r="4127" spans="1:25" s="148" customFormat="1" ht="13.9" customHeight="1">
      <c r="A4127" s="137">
        <v>4981</v>
      </c>
      <c r="B4127" s="138" t="s">
        <v>4208</v>
      </c>
      <c r="C4127" s="138" t="s">
        <v>5450</v>
      </c>
      <c r="D4127" s="138"/>
      <c r="E4127" s="2">
        <v>11</v>
      </c>
      <c r="F4127" s="2" t="s">
        <v>81</v>
      </c>
      <c r="G4127" s="2" t="s">
        <v>5473</v>
      </c>
      <c r="H4127" s="2" t="s">
        <v>5474</v>
      </c>
      <c r="I4127" s="139" t="s">
        <v>6245</v>
      </c>
      <c r="J4127" s="139" t="s">
        <v>337</v>
      </c>
      <c r="K4127" s="139" t="s">
        <v>478</v>
      </c>
      <c r="L4127" s="139" t="s">
        <v>1275</v>
      </c>
      <c r="M4127" s="140"/>
      <c r="N4127" s="141">
        <v>47</v>
      </c>
      <c r="O4127" s="142">
        <f t="shared" si="320"/>
        <v>80</v>
      </c>
      <c r="P4127" s="2">
        <v>80</v>
      </c>
      <c r="Q4127" s="2"/>
      <c r="R4127" s="143" t="e">
        <f t="shared" si="321"/>
        <v>#DIV/0!</v>
      </c>
      <c r="S4127" s="143">
        <f t="shared" si="322"/>
        <v>0</v>
      </c>
      <c r="T4127" s="144">
        <f>IF(P4127="nio",0,IF(P4127&gt;0,VLOOKUP(K4127,'3-Productie normen'!A:W,VLOOKUP(P4127,'3-Productie normen'!$B$37:$C$59,2,FALSE),FALSE)))/VLOOKUP(B4127,'2-Kosten per locatie'!$A$11:$C$31,3,FALSE)</f>
        <v>0</v>
      </c>
      <c r="U4127" s="144">
        <f t="shared" si="323"/>
        <v>0</v>
      </c>
      <c r="V4127" s="145" t="str">
        <f>VLOOKUP(K4127,'3-Productie normen'!A:AG,29,FALSE)</f>
        <v>B</v>
      </c>
      <c r="W4127" s="145"/>
      <c r="X4127" s="146"/>
      <c r="Y4127" s="147">
        <f t="shared" si="324"/>
        <v>3760</v>
      </c>
    </row>
    <row r="4128" spans="1:25" s="148" customFormat="1" ht="13.9" customHeight="1">
      <c r="A4128" s="137">
        <v>4982</v>
      </c>
      <c r="B4128" s="138" t="s">
        <v>4208</v>
      </c>
      <c r="C4128" s="138" t="s">
        <v>5450</v>
      </c>
      <c r="D4128" s="138"/>
      <c r="E4128" s="2">
        <v>11</v>
      </c>
      <c r="F4128" s="2" t="s">
        <v>372</v>
      </c>
      <c r="G4128" s="2" t="s">
        <v>5475</v>
      </c>
      <c r="H4128" s="2" t="s">
        <v>5476</v>
      </c>
      <c r="I4128" s="139" t="s">
        <v>48</v>
      </c>
      <c r="J4128" s="139" t="s">
        <v>56</v>
      </c>
      <c r="K4128" s="139" t="s">
        <v>248</v>
      </c>
      <c r="L4128" s="139" t="s">
        <v>249</v>
      </c>
      <c r="M4128" s="140"/>
      <c r="N4128" s="141">
        <v>28</v>
      </c>
      <c r="O4128" s="142">
        <f t="shared" si="320"/>
        <v>200</v>
      </c>
      <c r="P4128" s="2">
        <v>200</v>
      </c>
      <c r="Q4128" s="2"/>
      <c r="R4128" s="143" t="e">
        <f t="shared" si="321"/>
        <v>#DIV/0!</v>
      </c>
      <c r="S4128" s="143">
        <f t="shared" si="322"/>
        <v>0</v>
      </c>
      <c r="T4128" s="144">
        <f>IF(P4128="nio",0,IF(P4128&gt;0,VLOOKUP(K4128,'3-Productie normen'!A:W,VLOOKUP(P4128,'3-Productie normen'!$B$37:$C$59,2,FALSE),FALSE)))/VLOOKUP(B4128,'2-Kosten per locatie'!$A$11:$C$31,3,FALSE)</f>
        <v>0</v>
      </c>
      <c r="U4128" s="144">
        <f t="shared" si="323"/>
        <v>0</v>
      </c>
      <c r="V4128" s="145" t="str">
        <f>VLOOKUP(K4128,'3-Productie normen'!A:AG,29,FALSE)</f>
        <v>V</v>
      </c>
      <c r="W4128" s="145"/>
      <c r="X4128" s="146"/>
      <c r="Y4128" s="147">
        <f t="shared" si="324"/>
        <v>5600</v>
      </c>
    </row>
    <row r="4129" spans="1:25" s="148" customFormat="1" ht="13.9" customHeight="1">
      <c r="A4129" s="137">
        <v>4983</v>
      </c>
      <c r="B4129" s="138" t="s">
        <v>4208</v>
      </c>
      <c r="C4129" s="138" t="s">
        <v>5450</v>
      </c>
      <c r="D4129" s="138"/>
      <c r="E4129" s="2">
        <v>11</v>
      </c>
      <c r="F4129" s="2" t="s">
        <v>372</v>
      </c>
      <c r="G4129" s="2" t="s">
        <v>5477</v>
      </c>
      <c r="H4129" s="2" t="s">
        <v>5478</v>
      </c>
      <c r="I4129" s="139" t="s">
        <v>48</v>
      </c>
      <c r="J4129" s="139" t="s">
        <v>56</v>
      </c>
      <c r="K4129" s="139" t="s">
        <v>248</v>
      </c>
      <c r="L4129" s="139" t="s">
        <v>249</v>
      </c>
      <c r="M4129" s="140"/>
      <c r="N4129" s="141">
        <v>29</v>
      </c>
      <c r="O4129" s="142">
        <f t="shared" si="320"/>
        <v>200</v>
      </c>
      <c r="P4129" s="2">
        <v>200</v>
      </c>
      <c r="Q4129" s="2"/>
      <c r="R4129" s="143" t="e">
        <f t="shared" si="321"/>
        <v>#DIV/0!</v>
      </c>
      <c r="S4129" s="143">
        <f t="shared" si="322"/>
        <v>0</v>
      </c>
      <c r="T4129" s="144">
        <f>IF(P4129="nio",0,IF(P4129&gt;0,VLOOKUP(K4129,'3-Productie normen'!A:W,VLOOKUP(P4129,'3-Productie normen'!$B$37:$C$59,2,FALSE),FALSE)))/VLOOKUP(B4129,'2-Kosten per locatie'!$A$11:$C$31,3,FALSE)</f>
        <v>0</v>
      </c>
      <c r="U4129" s="144">
        <f t="shared" si="323"/>
        <v>0</v>
      </c>
      <c r="V4129" s="145" t="str">
        <f>VLOOKUP(K4129,'3-Productie normen'!A:AG,29,FALSE)</f>
        <v>V</v>
      </c>
      <c r="W4129" s="145"/>
      <c r="X4129" s="146"/>
      <c r="Y4129" s="147">
        <f t="shared" si="324"/>
        <v>5800</v>
      </c>
    </row>
    <row r="4130" spans="1:25" s="148" customFormat="1" ht="13.9" customHeight="1">
      <c r="A4130" s="137">
        <v>4984</v>
      </c>
      <c r="B4130" s="138" t="s">
        <v>4208</v>
      </c>
      <c r="C4130" s="138" t="s">
        <v>5450</v>
      </c>
      <c r="D4130" s="138"/>
      <c r="E4130" s="2">
        <v>11</v>
      </c>
      <c r="F4130" s="2" t="s">
        <v>372</v>
      </c>
      <c r="G4130" s="2" t="s">
        <v>5479</v>
      </c>
      <c r="H4130" s="2" t="s">
        <v>5480</v>
      </c>
      <c r="I4130" s="139" t="s">
        <v>48</v>
      </c>
      <c r="J4130" s="139" t="s">
        <v>56</v>
      </c>
      <c r="K4130" s="139" t="s">
        <v>248</v>
      </c>
      <c r="L4130" s="139" t="s">
        <v>249</v>
      </c>
      <c r="M4130" s="140"/>
      <c r="N4130" s="141">
        <v>27</v>
      </c>
      <c r="O4130" s="142">
        <f t="shared" si="320"/>
        <v>200</v>
      </c>
      <c r="P4130" s="2">
        <v>200</v>
      </c>
      <c r="Q4130" s="2"/>
      <c r="R4130" s="143" t="e">
        <f t="shared" si="321"/>
        <v>#DIV/0!</v>
      </c>
      <c r="S4130" s="143">
        <f t="shared" si="322"/>
        <v>0</v>
      </c>
      <c r="T4130" s="144">
        <f>IF(P4130="nio",0,IF(P4130&gt;0,VLOOKUP(K4130,'3-Productie normen'!A:W,VLOOKUP(P4130,'3-Productie normen'!$B$37:$C$59,2,FALSE),FALSE)))/VLOOKUP(B4130,'2-Kosten per locatie'!$A$11:$C$31,3,FALSE)</f>
        <v>0</v>
      </c>
      <c r="U4130" s="144">
        <f t="shared" si="323"/>
        <v>0</v>
      </c>
      <c r="V4130" s="145" t="str">
        <f>VLOOKUP(K4130,'3-Productie normen'!A:AG,29,FALSE)</f>
        <v>V</v>
      </c>
      <c r="W4130" s="145"/>
      <c r="X4130" s="146"/>
      <c r="Y4130" s="147">
        <f t="shared" si="324"/>
        <v>5400</v>
      </c>
    </row>
    <row r="4131" spans="1:25" s="148" customFormat="1" ht="13.9" customHeight="1">
      <c r="A4131" s="137">
        <v>4985</v>
      </c>
      <c r="B4131" s="138" t="s">
        <v>4208</v>
      </c>
      <c r="C4131" s="138" t="s">
        <v>5450</v>
      </c>
      <c r="D4131" s="138"/>
      <c r="E4131" s="2">
        <v>11</v>
      </c>
      <c r="F4131" s="2" t="s">
        <v>372</v>
      </c>
      <c r="G4131" s="2" t="s">
        <v>5481</v>
      </c>
      <c r="H4131" s="2" t="s">
        <v>5482</v>
      </c>
      <c r="I4131" s="139" t="s">
        <v>48</v>
      </c>
      <c r="J4131" s="139" t="s">
        <v>56</v>
      </c>
      <c r="K4131" s="139" t="s">
        <v>248</v>
      </c>
      <c r="L4131" s="139" t="s">
        <v>249</v>
      </c>
      <c r="M4131" s="140"/>
      <c r="N4131" s="141">
        <v>29</v>
      </c>
      <c r="O4131" s="142">
        <f t="shared" si="320"/>
        <v>200</v>
      </c>
      <c r="P4131" s="2">
        <v>200</v>
      </c>
      <c r="Q4131" s="2"/>
      <c r="R4131" s="143" t="e">
        <f t="shared" si="321"/>
        <v>#DIV/0!</v>
      </c>
      <c r="S4131" s="143">
        <f t="shared" si="322"/>
        <v>0</v>
      </c>
      <c r="T4131" s="144">
        <f>IF(P4131="nio",0,IF(P4131&gt;0,VLOOKUP(K4131,'3-Productie normen'!A:W,VLOOKUP(P4131,'3-Productie normen'!$B$37:$C$59,2,FALSE),FALSE)))/VLOOKUP(B4131,'2-Kosten per locatie'!$A$11:$C$31,3,FALSE)</f>
        <v>0</v>
      </c>
      <c r="U4131" s="144">
        <f t="shared" si="323"/>
        <v>0</v>
      </c>
      <c r="V4131" s="145" t="str">
        <f>VLOOKUP(K4131,'3-Productie normen'!A:AG,29,FALSE)</f>
        <v>V</v>
      </c>
      <c r="W4131" s="145"/>
      <c r="X4131" s="146"/>
      <c r="Y4131" s="147">
        <f t="shared" si="324"/>
        <v>5800</v>
      </c>
    </row>
    <row r="4132" spans="1:25" s="148" customFormat="1" ht="13.9" customHeight="1">
      <c r="A4132" s="137">
        <v>4986</v>
      </c>
      <c r="B4132" s="138" t="s">
        <v>4208</v>
      </c>
      <c r="C4132" s="138" t="s">
        <v>5450</v>
      </c>
      <c r="D4132" s="138"/>
      <c r="E4132" s="2">
        <v>11</v>
      </c>
      <c r="F4132" s="2" t="s">
        <v>372</v>
      </c>
      <c r="G4132" s="2" t="s">
        <v>5483</v>
      </c>
      <c r="H4132" s="2" t="s">
        <v>5484</v>
      </c>
      <c r="I4132" s="139" t="s">
        <v>48</v>
      </c>
      <c r="J4132" s="139" t="s">
        <v>56</v>
      </c>
      <c r="K4132" s="139" t="s">
        <v>248</v>
      </c>
      <c r="L4132" s="139" t="s">
        <v>249</v>
      </c>
      <c r="M4132" s="140"/>
      <c r="N4132" s="141">
        <v>37</v>
      </c>
      <c r="O4132" s="142">
        <f t="shared" si="320"/>
        <v>200</v>
      </c>
      <c r="P4132" s="2">
        <v>200</v>
      </c>
      <c r="Q4132" s="2"/>
      <c r="R4132" s="143" t="e">
        <f t="shared" si="321"/>
        <v>#DIV/0!</v>
      </c>
      <c r="S4132" s="143">
        <f t="shared" si="322"/>
        <v>0</v>
      </c>
      <c r="T4132" s="144">
        <f>IF(P4132="nio",0,IF(P4132&gt;0,VLOOKUP(K4132,'3-Productie normen'!A:W,VLOOKUP(P4132,'3-Productie normen'!$B$37:$C$59,2,FALSE),FALSE)))/VLOOKUP(B4132,'2-Kosten per locatie'!$A$11:$C$31,3,FALSE)</f>
        <v>0</v>
      </c>
      <c r="U4132" s="144">
        <f t="shared" si="323"/>
        <v>0</v>
      </c>
      <c r="V4132" s="145" t="str">
        <f>VLOOKUP(K4132,'3-Productie normen'!A:AG,29,FALSE)</f>
        <v>V</v>
      </c>
      <c r="W4132" s="145"/>
      <c r="X4132" s="146"/>
      <c r="Y4132" s="147">
        <f t="shared" si="324"/>
        <v>7400</v>
      </c>
    </row>
    <row r="4133" spans="1:25" s="148" customFormat="1" ht="13.9" customHeight="1">
      <c r="A4133" s="137">
        <v>4987</v>
      </c>
      <c r="B4133" s="138" t="s">
        <v>4208</v>
      </c>
      <c r="C4133" s="138" t="s">
        <v>5450</v>
      </c>
      <c r="D4133" s="138"/>
      <c r="E4133" s="2">
        <v>11</v>
      </c>
      <c r="F4133" s="2" t="s">
        <v>372</v>
      </c>
      <c r="G4133" s="2" t="s">
        <v>5485</v>
      </c>
      <c r="H4133" s="2" t="s">
        <v>5486</v>
      </c>
      <c r="I4133" s="139" t="s">
        <v>48</v>
      </c>
      <c r="J4133" s="139" t="s">
        <v>56</v>
      </c>
      <c r="K4133" s="139" t="s">
        <v>248</v>
      </c>
      <c r="L4133" s="139" t="s">
        <v>249</v>
      </c>
      <c r="M4133" s="140"/>
      <c r="N4133" s="141">
        <v>29</v>
      </c>
      <c r="O4133" s="142">
        <f t="shared" si="320"/>
        <v>200</v>
      </c>
      <c r="P4133" s="2">
        <v>200</v>
      </c>
      <c r="Q4133" s="2"/>
      <c r="R4133" s="143" t="e">
        <f t="shared" si="321"/>
        <v>#DIV/0!</v>
      </c>
      <c r="S4133" s="143">
        <f t="shared" si="322"/>
        <v>0</v>
      </c>
      <c r="T4133" s="144">
        <f>IF(P4133="nio",0,IF(P4133&gt;0,VLOOKUP(K4133,'3-Productie normen'!A:W,VLOOKUP(P4133,'3-Productie normen'!$B$37:$C$59,2,FALSE),FALSE)))/VLOOKUP(B4133,'2-Kosten per locatie'!$A$11:$C$31,3,FALSE)</f>
        <v>0</v>
      </c>
      <c r="U4133" s="144">
        <f t="shared" si="323"/>
        <v>0</v>
      </c>
      <c r="V4133" s="145" t="str">
        <f>VLOOKUP(K4133,'3-Productie normen'!A:AG,29,FALSE)</f>
        <v>V</v>
      </c>
      <c r="W4133" s="145"/>
      <c r="X4133" s="146"/>
      <c r="Y4133" s="147">
        <f t="shared" si="324"/>
        <v>5800</v>
      </c>
    </row>
    <row r="4134" spans="1:25" s="148" customFormat="1" ht="13.9" customHeight="1">
      <c r="A4134" s="137">
        <v>4988</v>
      </c>
      <c r="B4134" s="138" t="s">
        <v>4208</v>
      </c>
      <c r="C4134" s="138" t="s">
        <v>5450</v>
      </c>
      <c r="D4134" s="138"/>
      <c r="E4134" s="2">
        <v>11</v>
      </c>
      <c r="F4134" s="2" t="s">
        <v>372</v>
      </c>
      <c r="G4134" s="2" t="s">
        <v>5487</v>
      </c>
      <c r="H4134" s="2" t="s">
        <v>1720</v>
      </c>
      <c r="I4134" s="139" t="s">
        <v>48</v>
      </c>
      <c r="J4134" s="139" t="s">
        <v>253</v>
      </c>
      <c r="K4134" s="139" t="s">
        <v>4571</v>
      </c>
      <c r="L4134" s="139" t="s">
        <v>6126</v>
      </c>
      <c r="M4134" s="140" t="s">
        <v>8160</v>
      </c>
      <c r="N4134" s="141">
        <v>119</v>
      </c>
      <c r="O4134" s="142">
        <f t="shared" si="320"/>
        <v>200</v>
      </c>
      <c r="P4134" s="2">
        <v>200</v>
      </c>
      <c r="Q4134" s="2"/>
      <c r="R4134" s="143" t="e">
        <f t="shared" si="321"/>
        <v>#DIV/0!</v>
      </c>
      <c r="S4134" s="143">
        <f t="shared" si="322"/>
        <v>0</v>
      </c>
      <c r="T4134" s="144">
        <f>IF(P4134="nio",0,IF(P4134&gt;0,VLOOKUP(K4134,'3-Productie normen'!A:W,VLOOKUP(P4134,'3-Productie normen'!$B$37:$C$59,2,FALSE),FALSE)))/VLOOKUP(B4134,'2-Kosten per locatie'!$A$11:$C$31,3,FALSE)</f>
        <v>0</v>
      </c>
      <c r="U4134" s="144">
        <f t="shared" si="323"/>
        <v>0</v>
      </c>
      <c r="V4134" s="145" t="str">
        <f>VLOOKUP(K4134,'3-Productie normen'!A:AG,29,FALSE)</f>
        <v>V</v>
      </c>
      <c r="W4134" s="145"/>
      <c r="X4134" s="146"/>
      <c r="Y4134" s="147">
        <f t="shared" si="324"/>
        <v>23800</v>
      </c>
    </row>
    <row r="4135" spans="1:25" s="148" customFormat="1" ht="13.9" customHeight="1">
      <c r="A4135" s="137">
        <v>4989</v>
      </c>
      <c r="B4135" s="138" t="s">
        <v>4208</v>
      </c>
      <c r="C4135" s="138" t="s">
        <v>5450</v>
      </c>
      <c r="D4135" s="138"/>
      <c r="E4135" s="2">
        <v>11</v>
      </c>
      <c r="F4135" s="2" t="s">
        <v>372</v>
      </c>
      <c r="G4135" s="2" t="s">
        <v>3239</v>
      </c>
      <c r="H4135" s="2" t="s">
        <v>5488</v>
      </c>
      <c r="I4135" s="139" t="s">
        <v>47</v>
      </c>
      <c r="J4135" s="139" t="s">
        <v>3059</v>
      </c>
      <c r="K4135" s="139" t="s">
        <v>321</v>
      </c>
      <c r="L4135" s="139" t="s">
        <v>314</v>
      </c>
      <c r="M4135" s="140"/>
      <c r="N4135" s="141">
        <v>19</v>
      </c>
      <c r="O4135" s="142">
        <f t="shared" si="320"/>
        <v>600</v>
      </c>
      <c r="P4135" s="2">
        <v>200</v>
      </c>
      <c r="Q4135" s="2">
        <v>400</v>
      </c>
      <c r="R4135" s="143" t="e">
        <f t="shared" si="321"/>
        <v>#DIV/0!</v>
      </c>
      <c r="S4135" s="143" t="e">
        <f t="shared" si="322"/>
        <v>#DIV/0!</v>
      </c>
      <c r="T4135" s="144">
        <f>IF(P4135="nio",0,IF(P4135&gt;0,VLOOKUP(K4135,'3-Productie normen'!A:W,VLOOKUP(P4135,'3-Productie normen'!$B$37:$C$59,2,FALSE),FALSE)))/VLOOKUP(B4135,'2-Kosten per locatie'!$A$11:$C$31,3,FALSE)</f>
        <v>0</v>
      </c>
      <c r="U4135" s="144">
        <f t="shared" si="323"/>
        <v>0</v>
      </c>
      <c r="V4135" s="145" t="str">
        <f>VLOOKUP(K4135,'3-Productie normen'!A:AG,29,FALSE)</f>
        <v>S</v>
      </c>
      <c r="W4135" s="145"/>
      <c r="X4135" s="146"/>
      <c r="Y4135" s="147">
        <f t="shared" si="324"/>
        <v>11400</v>
      </c>
    </row>
    <row r="4136" spans="1:25" s="148" customFormat="1" ht="13.9" customHeight="1">
      <c r="A4136" s="137">
        <v>4990</v>
      </c>
      <c r="B4136" s="138" t="s">
        <v>4208</v>
      </c>
      <c r="C4136" s="138" t="s">
        <v>5450</v>
      </c>
      <c r="D4136" s="138"/>
      <c r="E4136" s="2">
        <v>11</v>
      </c>
      <c r="F4136" s="2" t="s">
        <v>372</v>
      </c>
      <c r="G4136" s="2" t="s">
        <v>5489</v>
      </c>
      <c r="H4136" s="2" t="s">
        <v>5490</v>
      </c>
      <c r="I4136" s="139" t="s">
        <v>47</v>
      </c>
      <c r="J4136" s="139" t="s">
        <v>1749</v>
      </c>
      <c r="K4136" s="139" t="s">
        <v>321</v>
      </c>
      <c r="L4136" s="139" t="s">
        <v>314</v>
      </c>
      <c r="M4136" s="140"/>
      <c r="N4136" s="141">
        <v>4</v>
      </c>
      <c r="O4136" s="142">
        <f t="shared" si="320"/>
        <v>600</v>
      </c>
      <c r="P4136" s="2">
        <v>200</v>
      </c>
      <c r="Q4136" s="2">
        <v>400</v>
      </c>
      <c r="R4136" s="143" t="e">
        <f t="shared" si="321"/>
        <v>#DIV/0!</v>
      </c>
      <c r="S4136" s="143" t="e">
        <f t="shared" si="322"/>
        <v>#DIV/0!</v>
      </c>
      <c r="T4136" s="144">
        <f>IF(P4136="nio",0,IF(P4136&gt;0,VLOOKUP(K4136,'3-Productie normen'!A:W,VLOOKUP(P4136,'3-Productie normen'!$B$37:$C$59,2,FALSE),FALSE)))/VLOOKUP(B4136,'2-Kosten per locatie'!$A$11:$C$31,3,FALSE)</f>
        <v>0</v>
      </c>
      <c r="U4136" s="144">
        <f t="shared" si="323"/>
        <v>0</v>
      </c>
      <c r="V4136" s="145" t="str">
        <f>VLOOKUP(K4136,'3-Productie normen'!A:AG,29,FALSE)</f>
        <v>S</v>
      </c>
      <c r="W4136" s="145"/>
      <c r="X4136" s="146"/>
      <c r="Y4136" s="147">
        <f t="shared" si="324"/>
        <v>2400</v>
      </c>
    </row>
    <row r="4137" spans="1:25" s="148" customFormat="1" ht="13.9" customHeight="1">
      <c r="A4137" s="137">
        <v>4991</v>
      </c>
      <c r="B4137" s="138" t="s">
        <v>4208</v>
      </c>
      <c r="C4137" s="138" t="s">
        <v>5450</v>
      </c>
      <c r="D4137" s="138"/>
      <c r="E4137" s="2">
        <v>11</v>
      </c>
      <c r="F4137" s="2" t="s">
        <v>372</v>
      </c>
      <c r="G4137" s="2" t="s">
        <v>1613</v>
      </c>
      <c r="H4137" s="2" t="s">
        <v>5491</v>
      </c>
      <c r="I4137" s="139" t="s">
        <v>6246</v>
      </c>
      <c r="J4137" s="139" t="s">
        <v>6127</v>
      </c>
      <c r="K4137" s="139" t="s">
        <v>619</v>
      </c>
      <c r="L4137" s="139" t="s">
        <v>298</v>
      </c>
      <c r="M4137" s="140" t="s">
        <v>8160</v>
      </c>
      <c r="N4137" s="141">
        <v>103</v>
      </c>
      <c r="O4137" s="142">
        <f t="shared" si="320"/>
        <v>200</v>
      </c>
      <c r="P4137" s="2">
        <v>200</v>
      </c>
      <c r="Q4137" s="2"/>
      <c r="R4137" s="143" t="e">
        <f t="shared" si="321"/>
        <v>#DIV/0!</v>
      </c>
      <c r="S4137" s="143">
        <f t="shared" si="322"/>
        <v>0</v>
      </c>
      <c r="T4137" s="144">
        <f>IF(P4137="nio",0,IF(P4137&gt;0,VLOOKUP(K4137,'3-Productie normen'!A:W,VLOOKUP(P4137,'3-Productie normen'!$B$37:$C$59,2,FALSE),FALSE)))/VLOOKUP(B4137,'2-Kosten per locatie'!$A$11:$C$31,3,FALSE)</f>
        <v>0</v>
      </c>
      <c r="U4137" s="144">
        <f t="shared" si="323"/>
        <v>0</v>
      </c>
      <c r="V4137" s="145" t="str">
        <f>VLOOKUP(K4137,'3-Productie normen'!A:AG,29,FALSE)</f>
        <v>L</v>
      </c>
      <c r="W4137" s="145"/>
      <c r="X4137" s="146"/>
      <c r="Y4137" s="147">
        <f t="shared" si="324"/>
        <v>20600</v>
      </c>
    </row>
    <row r="4138" spans="1:25" s="148" customFormat="1" ht="13.9" customHeight="1">
      <c r="A4138" s="137">
        <v>4992</v>
      </c>
      <c r="B4138" s="138" t="s">
        <v>4208</v>
      </c>
      <c r="C4138" s="138" t="s">
        <v>5450</v>
      </c>
      <c r="D4138" s="138"/>
      <c r="E4138" s="2">
        <v>11</v>
      </c>
      <c r="F4138" s="2" t="s">
        <v>372</v>
      </c>
      <c r="G4138" s="2" t="s">
        <v>1867</v>
      </c>
      <c r="H4138" s="2" t="s">
        <v>5492</v>
      </c>
      <c r="I4138" s="139" t="s">
        <v>6246</v>
      </c>
      <c r="J4138" s="139" t="s">
        <v>6127</v>
      </c>
      <c r="K4138" s="139" t="s">
        <v>619</v>
      </c>
      <c r="L4138" s="139" t="s">
        <v>298</v>
      </c>
      <c r="M4138" s="140" t="s">
        <v>8160</v>
      </c>
      <c r="N4138" s="141">
        <v>68</v>
      </c>
      <c r="O4138" s="142">
        <f t="shared" si="320"/>
        <v>200</v>
      </c>
      <c r="P4138" s="2">
        <v>200</v>
      </c>
      <c r="Q4138" s="2"/>
      <c r="R4138" s="143" t="e">
        <f t="shared" si="321"/>
        <v>#DIV/0!</v>
      </c>
      <c r="S4138" s="143">
        <f t="shared" si="322"/>
        <v>0</v>
      </c>
      <c r="T4138" s="144">
        <f>IF(P4138="nio",0,IF(P4138&gt;0,VLOOKUP(K4138,'3-Productie normen'!A:W,VLOOKUP(P4138,'3-Productie normen'!$B$37:$C$59,2,FALSE),FALSE)))/VLOOKUP(B4138,'2-Kosten per locatie'!$A$11:$C$31,3,FALSE)</f>
        <v>0</v>
      </c>
      <c r="U4138" s="144">
        <f t="shared" si="323"/>
        <v>0</v>
      </c>
      <c r="V4138" s="145" t="str">
        <f>VLOOKUP(K4138,'3-Productie normen'!A:AG,29,FALSE)</f>
        <v>L</v>
      </c>
      <c r="W4138" s="145"/>
      <c r="X4138" s="146"/>
      <c r="Y4138" s="147">
        <f t="shared" si="324"/>
        <v>13600</v>
      </c>
    </row>
    <row r="4139" spans="1:25" s="148" customFormat="1" ht="13.9" customHeight="1">
      <c r="A4139" s="137">
        <v>4993</v>
      </c>
      <c r="B4139" s="138" t="s">
        <v>4208</v>
      </c>
      <c r="C4139" s="138" t="s">
        <v>5450</v>
      </c>
      <c r="D4139" s="138"/>
      <c r="E4139" s="2">
        <v>11</v>
      </c>
      <c r="F4139" s="2" t="s">
        <v>372</v>
      </c>
      <c r="G4139" s="2" t="s">
        <v>3147</v>
      </c>
      <c r="H4139" s="2" t="s">
        <v>5493</v>
      </c>
      <c r="I4139" s="139" t="s">
        <v>6246</v>
      </c>
      <c r="J4139" s="139" t="s">
        <v>6127</v>
      </c>
      <c r="K4139" s="139" t="s">
        <v>619</v>
      </c>
      <c r="L4139" s="139" t="s">
        <v>298</v>
      </c>
      <c r="M4139" s="140" t="s">
        <v>8160</v>
      </c>
      <c r="N4139" s="141">
        <v>87</v>
      </c>
      <c r="O4139" s="142">
        <f t="shared" si="320"/>
        <v>200</v>
      </c>
      <c r="P4139" s="2">
        <v>200</v>
      </c>
      <c r="Q4139" s="2"/>
      <c r="R4139" s="143" t="e">
        <f t="shared" si="321"/>
        <v>#DIV/0!</v>
      </c>
      <c r="S4139" s="143">
        <f t="shared" si="322"/>
        <v>0</v>
      </c>
      <c r="T4139" s="144">
        <f>IF(P4139="nio",0,IF(P4139&gt;0,VLOOKUP(K4139,'3-Productie normen'!A:W,VLOOKUP(P4139,'3-Productie normen'!$B$37:$C$59,2,FALSE),FALSE)))/VLOOKUP(B4139,'2-Kosten per locatie'!$A$11:$C$31,3,FALSE)</f>
        <v>0</v>
      </c>
      <c r="U4139" s="144">
        <f t="shared" si="323"/>
        <v>0</v>
      </c>
      <c r="V4139" s="145" t="str">
        <f>VLOOKUP(K4139,'3-Productie normen'!A:AG,29,FALSE)</f>
        <v>L</v>
      </c>
      <c r="W4139" s="145"/>
      <c r="X4139" s="146"/>
      <c r="Y4139" s="147">
        <f t="shared" si="324"/>
        <v>17400</v>
      </c>
    </row>
    <row r="4140" spans="1:25" s="148" customFormat="1" ht="13.9" customHeight="1">
      <c r="A4140" s="137">
        <v>4994</v>
      </c>
      <c r="B4140" s="138" t="s">
        <v>4208</v>
      </c>
      <c r="C4140" s="138" t="s">
        <v>5450</v>
      </c>
      <c r="D4140" s="138"/>
      <c r="E4140" s="2">
        <v>11</v>
      </c>
      <c r="F4140" s="2" t="s">
        <v>422</v>
      </c>
      <c r="G4140" s="2" t="s">
        <v>5494</v>
      </c>
      <c r="H4140" s="2" t="s">
        <v>5495</v>
      </c>
      <c r="I4140" s="139" t="s">
        <v>48</v>
      </c>
      <c r="J4140" s="139" t="s">
        <v>56</v>
      </c>
      <c r="K4140" s="139" t="s">
        <v>248</v>
      </c>
      <c r="L4140" s="139" t="s">
        <v>249</v>
      </c>
      <c r="M4140" s="140"/>
      <c r="N4140" s="141">
        <v>28</v>
      </c>
      <c r="O4140" s="142">
        <f t="shared" si="320"/>
        <v>200</v>
      </c>
      <c r="P4140" s="2">
        <v>200</v>
      </c>
      <c r="Q4140" s="2"/>
      <c r="R4140" s="143" t="e">
        <f t="shared" si="321"/>
        <v>#DIV/0!</v>
      </c>
      <c r="S4140" s="143">
        <f t="shared" si="322"/>
        <v>0</v>
      </c>
      <c r="T4140" s="144">
        <f>IF(P4140="nio",0,IF(P4140&gt;0,VLOOKUP(K4140,'3-Productie normen'!A:W,VLOOKUP(P4140,'3-Productie normen'!$B$37:$C$59,2,FALSE),FALSE)))/VLOOKUP(B4140,'2-Kosten per locatie'!$A$11:$C$31,3,FALSE)</f>
        <v>0</v>
      </c>
      <c r="U4140" s="144">
        <f t="shared" si="323"/>
        <v>0</v>
      </c>
      <c r="V4140" s="145" t="str">
        <f>VLOOKUP(K4140,'3-Productie normen'!A:AG,29,FALSE)</f>
        <v>V</v>
      </c>
      <c r="W4140" s="145"/>
      <c r="X4140" s="146"/>
      <c r="Y4140" s="147">
        <f t="shared" si="324"/>
        <v>5600</v>
      </c>
    </row>
    <row r="4141" spans="1:25" s="148" customFormat="1" ht="13.9" customHeight="1">
      <c r="A4141" s="137">
        <v>4995</v>
      </c>
      <c r="B4141" s="138" t="s">
        <v>4208</v>
      </c>
      <c r="C4141" s="138" t="s">
        <v>5450</v>
      </c>
      <c r="D4141" s="138"/>
      <c r="E4141" s="2">
        <v>11</v>
      </c>
      <c r="F4141" s="2" t="s">
        <v>422</v>
      </c>
      <c r="G4141" s="2" t="s">
        <v>5496</v>
      </c>
      <c r="H4141" s="2" t="s">
        <v>2335</v>
      </c>
      <c r="I4141" s="139" t="s">
        <v>48</v>
      </c>
      <c r="J4141" s="139" t="s">
        <v>56</v>
      </c>
      <c r="K4141" s="139" t="s">
        <v>248</v>
      </c>
      <c r="L4141" s="139" t="s">
        <v>249</v>
      </c>
      <c r="M4141" s="140"/>
      <c r="N4141" s="141">
        <v>29</v>
      </c>
      <c r="O4141" s="142">
        <f t="shared" si="320"/>
        <v>200</v>
      </c>
      <c r="P4141" s="2">
        <v>200</v>
      </c>
      <c r="Q4141" s="2"/>
      <c r="R4141" s="143" t="e">
        <f t="shared" si="321"/>
        <v>#DIV/0!</v>
      </c>
      <c r="S4141" s="143">
        <f t="shared" si="322"/>
        <v>0</v>
      </c>
      <c r="T4141" s="144">
        <f>IF(P4141="nio",0,IF(P4141&gt;0,VLOOKUP(K4141,'3-Productie normen'!A:W,VLOOKUP(P4141,'3-Productie normen'!$B$37:$C$59,2,FALSE),FALSE)))/VLOOKUP(B4141,'2-Kosten per locatie'!$A$11:$C$31,3,FALSE)</f>
        <v>0</v>
      </c>
      <c r="U4141" s="144">
        <f t="shared" si="323"/>
        <v>0</v>
      </c>
      <c r="V4141" s="145" t="str">
        <f>VLOOKUP(K4141,'3-Productie normen'!A:AG,29,FALSE)</f>
        <v>V</v>
      </c>
      <c r="W4141" s="145"/>
      <c r="X4141" s="146"/>
      <c r="Y4141" s="147">
        <f t="shared" si="324"/>
        <v>5800</v>
      </c>
    </row>
    <row r="4142" spans="1:25" s="148" customFormat="1" ht="13.9" customHeight="1">
      <c r="A4142" s="137">
        <v>4996</v>
      </c>
      <c r="B4142" s="138" t="s">
        <v>4208</v>
      </c>
      <c r="C4142" s="138" t="s">
        <v>5450</v>
      </c>
      <c r="D4142" s="138"/>
      <c r="E4142" s="2">
        <v>11</v>
      </c>
      <c r="F4142" s="2" t="s">
        <v>422</v>
      </c>
      <c r="G4142" s="2" t="s">
        <v>5497</v>
      </c>
      <c r="H4142" s="2" t="s">
        <v>5498</v>
      </c>
      <c r="I4142" s="139" t="s">
        <v>48</v>
      </c>
      <c r="J4142" s="139" t="s">
        <v>56</v>
      </c>
      <c r="K4142" s="139" t="s">
        <v>248</v>
      </c>
      <c r="L4142" s="139" t="s">
        <v>249</v>
      </c>
      <c r="M4142" s="140"/>
      <c r="N4142" s="141">
        <v>27</v>
      </c>
      <c r="O4142" s="142">
        <f t="shared" si="320"/>
        <v>200</v>
      </c>
      <c r="P4142" s="2">
        <v>200</v>
      </c>
      <c r="Q4142" s="2"/>
      <c r="R4142" s="143" t="e">
        <f t="shared" si="321"/>
        <v>#DIV/0!</v>
      </c>
      <c r="S4142" s="143">
        <f t="shared" si="322"/>
        <v>0</v>
      </c>
      <c r="T4142" s="144">
        <f>IF(P4142="nio",0,IF(P4142&gt;0,VLOOKUP(K4142,'3-Productie normen'!A:W,VLOOKUP(P4142,'3-Productie normen'!$B$37:$C$59,2,FALSE),FALSE)))/VLOOKUP(B4142,'2-Kosten per locatie'!$A$11:$C$31,3,FALSE)</f>
        <v>0</v>
      </c>
      <c r="U4142" s="144">
        <f t="shared" si="323"/>
        <v>0</v>
      </c>
      <c r="V4142" s="145" t="str">
        <f>VLOOKUP(K4142,'3-Productie normen'!A:AG,29,FALSE)</f>
        <v>V</v>
      </c>
      <c r="W4142" s="145"/>
      <c r="X4142" s="146"/>
      <c r="Y4142" s="147">
        <f t="shared" si="324"/>
        <v>5400</v>
      </c>
    </row>
    <row r="4143" spans="1:25" s="148" customFormat="1" ht="13.9" customHeight="1">
      <c r="A4143" s="137">
        <v>4997</v>
      </c>
      <c r="B4143" s="138" t="s">
        <v>4208</v>
      </c>
      <c r="C4143" s="138" t="s">
        <v>5450</v>
      </c>
      <c r="D4143" s="138"/>
      <c r="E4143" s="2">
        <v>11</v>
      </c>
      <c r="F4143" s="2" t="s">
        <v>422</v>
      </c>
      <c r="G4143" s="2" t="s">
        <v>5499</v>
      </c>
      <c r="H4143" s="2" t="s">
        <v>5500</v>
      </c>
      <c r="I4143" s="139" t="s">
        <v>48</v>
      </c>
      <c r="J4143" s="139" t="s">
        <v>56</v>
      </c>
      <c r="K4143" s="139" t="s">
        <v>248</v>
      </c>
      <c r="L4143" s="139" t="s">
        <v>249</v>
      </c>
      <c r="M4143" s="140"/>
      <c r="N4143" s="141">
        <v>29</v>
      </c>
      <c r="O4143" s="142">
        <f t="shared" si="320"/>
        <v>200</v>
      </c>
      <c r="P4143" s="2">
        <v>200</v>
      </c>
      <c r="Q4143" s="2"/>
      <c r="R4143" s="143" t="e">
        <f t="shared" si="321"/>
        <v>#DIV/0!</v>
      </c>
      <c r="S4143" s="143">
        <f t="shared" si="322"/>
        <v>0</v>
      </c>
      <c r="T4143" s="144">
        <f>IF(P4143="nio",0,IF(P4143&gt;0,VLOOKUP(K4143,'3-Productie normen'!A:W,VLOOKUP(P4143,'3-Productie normen'!$B$37:$C$59,2,FALSE),FALSE)))/VLOOKUP(B4143,'2-Kosten per locatie'!$A$11:$C$31,3,FALSE)</f>
        <v>0</v>
      </c>
      <c r="U4143" s="144">
        <f t="shared" si="323"/>
        <v>0</v>
      </c>
      <c r="V4143" s="145" t="str">
        <f>VLOOKUP(K4143,'3-Productie normen'!A:AG,29,FALSE)</f>
        <v>V</v>
      </c>
      <c r="W4143" s="145"/>
      <c r="X4143" s="146"/>
      <c r="Y4143" s="147">
        <f t="shared" si="324"/>
        <v>5800</v>
      </c>
    </row>
    <row r="4144" spans="1:25" s="148" customFormat="1" ht="13.9" customHeight="1">
      <c r="A4144" s="137">
        <v>4998</v>
      </c>
      <c r="B4144" s="138" t="s">
        <v>4208</v>
      </c>
      <c r="C4144" s="138" t="s">
        <v>5450</v>
      </c>
      <c r="D4144" s="138"/>
      <c r="E4144" s="2">
        <v>11</v>
      </c>
      <c r="F4144" s="2" t="s">
        <v>422</v>
      </c>
      <c r="G4144" s="2" t="s">
        <v>5501</v>
      </c>
      <c r="H4144" s="2" t="s">
        <v>5502</v>
      </c>
      <c r="I4144" s="139" t="s">
        <v>48</v>
      </c>
      <c r="J4144" s="139" t="s">
        <v>56</v>
      </c>
      <c r="K4144" s="139" t="s">
        <v>248</v>
      </c>
      <c r="L4144" s="139" t="s">
        <v>249</v>
      </c>
      <c r="M4144" s="140"/>
      <c r="N4144" s="141">
        <v>37</v>
      </c>
      <c r="O4144" s="142">
        <f t="shared" si="320"/>
        <v>200</v>
      </c>
      <c r="P4144" s="2">
        <v>200</v>
      </c>
      <c r="Q4144" s="2"/>
      <c r="R4144" s="143" t="e">
        <f t="shared" si="321"/>
        <v>#DIV/0!</v>
      </c>
      <c r="S4144" s="143">
        <f t="shared" si="322"/>
        <v>0</v>
      </c>
      <c r="T4144" s="144">
        <f>IF(P4144="nio",0,IF(P4144&gt;0,VLOOKUP(K4144,'3-Productie normen'!A:W,VLOOKUP(P4144,'3-Productie normen'!$B$37:$C$59,2,FALSE),FALSE)))/VLOOKUP(B4144,'2-Kosten per locatie'!$A$11:$C$31,3,FALSE)</f>
        <v>0</v>
      </c>
      <c r="U4144" s="144">
        <f t="shared" si="323"/>
        <v>0</v>
      </c>
      <c r="V4144" s="145" t="str">
        <f>VLOOKUP(K4144,'3-Productie normen'!A:AG,29,FALSE)</f>
        <v>V</v>
      </c>
      <c r="W4144" s="145"/>
      <c r="X4144" s="146"/>
      <c r="Y4144" s="147">
        <f t="shared" si="324"/>
        <v>7400</v>
      </c>
    </row>
    <row r="4145" spans="1:25" s="148" customFormat="1" ht="13.9" customHeight="1">
      <c r="A4145" s="137">
        <v>4999</v>
      </c>
      <c r="B4145" s="138" t="s">
        <v>4208</v>
      </c>
      <c r="C4145" s="138" t="s">
        <v>5450</v>
      </c>
      <c r="D4145" s="138"/>
      <c r="E4145" s="2">
        <v>11</v>
      </c>
      <c r="F4145" s="2" t="s">
        <v>422</v>
      </c>
      <c r="G4145" s="2" t="s">
        <v>5503</v>
      </c>
      <c r="H4145" s="2" t="s">
        <v>5504</v>
      </c>
      <c r="I4145" s="139" t="s">
        <v>48</v>
      </c>
      <c r="J4145" s="139" t="s">
        <v>56</v>
      </c>
      <c r="K4145" s="139" t="s">
        <v>248</v>
      </c>
      <c r="L4145" s="139" t="s">
        <v>249</v>
      </c>
      <c r="M4145" s="140"/>
      <c r="N4145" s="141">
        <v>29</v>
      </c>
      <c r="O4145" s="142">
        <f t="shared" si="320"/>
        <v>200</v>
      </c>
      <c r="P4145" s="2">
        <v>200</v>
      </c>
      <c r="Q4145" s="2"/>
      <c r="R4145" s="143" t="e">
        <f t="shared" si="321"/>
        <v>#DIV/0!</v>
      </c>
      <c r="S4145" s="143">
        <f t="shared" si="322"/>
        <v>0</v>
      </c>
      <c r="T4145" s="144">
        <f>IF(P4145="nio",0,IF(P4145&gt;0,VLOOKUP(K4145,'3-Productie normen'!A:W,VLOOKUP(P4145,'3-Productie normen'!$B$37:$C$59,2,FALSE),FALSE)))/VLOOKUP(B4145,'2-Kosten per locatie'!$A$11:$C$31,3,FALSE)</f>
        <v>0</v>
      </c>
      <c r="U4145" s="144">
        <f t="shared" si="323"/>
        <v>0</v>
      </c>
      <c r="V4145" s="145" t="str">
        <f>VLOOKUP(K4145,'3-Productie normen'!A:AG,29,FALSE)</f>
        <v>V</v>
      </c>
      <c r="W4145" s="145"/>
      <c r="X4145" s="146"/>
      <c r="Y4145" s="147">
        <f t="shared" si="324"/>
        <v>5800</v>
      </c>
    </row>
    <row r="4146" spans="1:25" s="148" customFormat="1" ht="13.9" customHeight="1">
      <c r="A4146" s="137">
        <v>5000</v>
      </c>
      <c r="B4146" s="138" t="s">
        <v>4208</v>
      </c>
      <c r="C4146" s="138" t="s">
        <v>5450</v>
      </c>
      <c r="D4146" s="138"/>
      <c r="E4146" s="2">
        <v>11</v>
      </c>
      <c r="F4146" s="2" t="s">
        <v>372</v>
      </c>
      <c r="G4146" s="2" t="s">
        <v>5505</v>
      </c>
      <c r="H4146" s="2" t="s">
        <v>1720</v>
      </c>
      <c r="I4146" s="139" t="s">
        <v>48</v>
      </c>
      <c r="J4146" s="139" t="s">
        <v>253</v>
      </c>
      <c r="K4146" s="139" t="s">
        <v>4571</v>
      </c>
      <c r="L4146" s="139" t="s">
        <v>6121</v>
      </c>
      <c r="M4146" s="140" t="s">
        <v>8160</v>
      </c>
      <c r="N4146" s="141">
        <v>66</v>
      </c>
      <c r="O4146" s="142">
        <f t="shared" si="320"/>
        <v>200</v>
      </c>
      <c r="P4146" s="2">
        <v>200</v>
      </c>
      <c r="Q4146" s="2"/>
      <c r="R4146" s="143" t="e">
        <f t="shared" si="321"/>
        <v>#DIV/0!</v>
      </c>
      <c r="S4146" s="143">
        <f t="shared" si="322"/>
        <v>0</v>
      </c>
      <c r="T4146" s="144">
        <f>IF(P4146="nio",0,IF(P4146&gt;0,VLOOKUP(K4146,'3-Productie normen'!A:W,VLOOKUP(P4146,'3-Productie normen'!$B$37:$C$59,2,FALSE),FALSE)))/VLOOKUP(B4146,'2-Kosten per locatie'!$A$11:$C$31,3,FALSE)</f>
        <v>0</v>
      </c>
      <c r="U4146" s="144">
        <f t="shared" si="323"/>
        <v>0</v>
      </c>
      <c r="V4146" s="145" t="str">
        <f>VLOOKUP(K4146,'3-Productie normen'!A:AG,29,FALSE)</f>
        <v>V</v>
      </c>
      <c r="W4146" s="145"/>
      <c r="X4146" s="146"/>
      <c r="Y4146" s="147">
        <f t="shared" si="324"/>
        <v>13200</v>
      </c>
    </row>
    <row r="4147" spans="1:25" s="148" customFormat="1" ht="13.9" customHeight="1">
      <c r="A4147" s="137">
        <v>5001</v>
      </c>
      <c r="B4147" s="138" t="s">
        <v>4208</v>
      </c>
      <c r="C4147" s="138" t="s">
        <v>5450</v>
      </c>
      <c r="D4147" s="138"/>
      <c r="E4147" s="2">
        <v>11</v>
      </c>
      <c r="F4147" s="2" t="s">
        <v>372</v>
      </c>
      <c r="G4147" s="2" t="s">
        <v>1798</v>
      </c>
      <c r="H4147" s="2" t="s">
        <v>1720</v>
      </c>
      <c r="I4147" s="139" t="s">
        <v>6247</v>
      </c>
      <c r="J4147" s="139" t="s">
        <v>6128</v>
      </c>
      <c r="K4147" s="139" t="s">
        <v>304</v>
      </c>
      <c r="L4147" s="139" t="s">
        <v>6121</v>
      </c>
      <c r="M4147" s="140" t="s">
        <v>8160</v>
      </c>
      <c r="N4147" s="141">
        <v>23</v>
      </c>
      <c r="O4147" s="142">
        <f t="shared" si="320"/>
        <v>200</v>
      </c>
      <c r="P4147" s="2">
        <v>200</v>
      </c>
      <c r="Q4147" s="2"/>
      <c r="R4147" s="143" t="e">
        <f t="shared" si="321"/>
        <v>#DIV/0!</v>
      </c>
      <c r="S4147" s="143">
        <f t="shared" si="322"/>
        <v>0</v>
      </c>
      <c r="T4147" s="144">
        <f>IF(P4147="nio",0,IF(P4147&gt;0,VLOOKUP(K4147,'3-Productie normen'!A:W,VLOOKUP(P4147,'3-Productie normen'!$B$37:$C$59,2,FALSE),FALSE)))/VLOOKUP(B4147,'2-Kosten per locatie'!$A$11:$C$31,3,FALSE)</f>
        <v>0</v>
      </c>
      <c r="U4147" s="144">
        <f t="shared" si="323"/>
        <v>0</v>
      </c>
      <c r="V4147" s="145" t="str">
        <f>VLOOKUP(K4147,'3-Productie normen'!A:AG,29,FALSE)</f>
        <v>V</v>
      </c>
      <c r="W4147" s="145"/>
      <c r="X4147" s="146"/>
      <c r="Y4147" s="147">
        <f t="shared" si="324"/>
        <v>4600</v>
      </c>
    </row>
    <row r="4148" spans="1:25" s="148" customFormat="1" ht="13.9" customHeight="1">
      <c r="A4148" s="137">
        <v>5002</v>
      </c>
      <c r="B4148" s="138" t="s">
        <v>4208</v>
      </c>
      <c r="C4148" s="138" t="s">
        <v>5450</v>
      </c>
      <c r="D4148" s="138"/>
      <c r="E4148" s="2">
        <v>11</v>
      </c>
      <c r="F4148" s="2" t="s">
        <v>372</v>
      </c>
      <c r="G4148" s="2" t="s">
        <v>5506</v>
      </c>
      <c r="H4148" s="2" t="s">
        <v>1720</v>
      </c>
      <c r="I4148" s="139" t="s">
        <v>6247</v>
      </c>
      <c r="J4148" s="139" t="s">
        <v>6129</v>
      </c>
      <c r="K4148" s="139" t="s">
        <v>50</v>
      </c>
      <c r="L4148" s="139" t="s">
        <v>6121</v>
      </c>
      <c r="M4148" s="140" t="s">
        <v>8160</v>
      </c>
      <c r="N4148" s="141">
        <v>4</v>
      </c>
      <c r="O4148" s="142">
        <f t="shared" ref="O4148:O4211" si="325">SUM(P4148:Q4148)</f>
        <v>200</v>
      </c>
      <c r="P4148" s="2">
        <v>200</v>
      </c>
      <c r="Q4148" s="2"/>
      <c r="R4148" s="143" t="e">
        <f t="shared" ref="R4148:R4211" si="326">IF(P4148="nio",0,IF(P4148&gt;0,P4148*N4148/T4148,0))</f>
        <v>#DIV/0!</v>
      </c>
      <c r="S4148" s="143">
        <f t="shared" ref="S4148:S4211" si="327">IF(Q4148&gt;0,Q4148*N4148/U4148,0)</f>
        <v>0</v>
      </c>
      <c r="T4148" s="144">
        <f>IF(P4148="nio",0,IF(P4148&gt;0,VLOOKUP(K4148,'3-Productie normen'!A:W,VLOOKUP(P4148,'3-Productie normen'!$B$37:$C$59,2,FALSE),FALSE)))/VLOOKUP(B4148,'2-Kosten per locatie'!$A$11:$C$31,3,FALSE)</f>
        <v>0</v>
      </c>
      <c r="U4148" s="144">
        <f t="shared" ref="U4148:U4211" si="328">IF(Q4148&gt;0,T4148*$U$8,0)</f>
        <v>0</v>
      </c>
      <c r="V4148" s="145" t="str">
        <f>VLOOKUP(K4148,'3-Productie normen'!A:AG,29,FALSE)</f>
        <v>V</v>
      </c>
      <c r="W4148" s="145"/>
      <c r="X4148" s="146"/>
      <c r="Y4148" s="147">
        <f t="shared" ref="Y4148:Y4211" si="329">O4148*N4148</f>
        <v>800</v>
      </c>
    </row>
    <row r="4149" spans="1:25" s="148" customFormat="1" ht="13.9" customHeight="1">
      <c r="A4149" s="137">
        <v>5003</v>
      </c>
      <c r="B4149" s="138" t="s">
        <v>4208</v>
      </c>
      <c r="C4149" s="138" t="s">
        <v>5450</v>
      </c>
      <c r="D4149" s="138"/>
      <c r="E4149" s="2">
        <v>11</v>
      </c>
      <c r="F4149" s="2" t="s">
        <v>372</v>
      </c>
      <c r="G4149" s="2" t="s">
        <v>5507</v>
      </c>
      <c r="H4149" s="2" t="s">
        <v>1720</v>
      </c>
      <c r="I4149" s="139" t="s">
        <v>6245</v>
      </c>
      <c r="J4149" s="139" t="s">
        <v>6130</v>
      </c>
      <c r="K4149" s="139" t="s">
        <v>417</v>
      </c>
      <c r="L4149" s="139" t="s">
        <v>1275</v>
      </c>
      <c r="M4149" s="140"/>
      <c r="N4149" s="141">
        <v>10</v>
      </c>
      <c r="O4149" s="142">
        <f t="shared" si="325"/>
        <v>200</v>
      </c>
      <c r="P4149" s="2">
        <v>200</v>
      </c>
      <c r="Q4149" s="2"/>
      <c r="R4149" s="143" t="e">
        <f t="shared" si="326"/>
        <v>#DIV/0!</v>
      </c>
      <c r="S4149" s="143">
        <f t="shared" si="327"/>
        <v>0</v>
      </c>
      <c r="T4149" s="144">
        <f>IF(P4149="nio",0,IF(P4149&gt;0,VLOOKUP(K4149,'3-Productie normen'!A:W,VLOOKUP(P4149,'3-Productie normen'!$B$37:$C$59,2,FALSE),FALSE)))/VLOOKUP(B4149,'2-Kosten per locatie'!$A$11:$C$31,3,FALSE)</f>
        <v>0</v>
      </c>
      <c r="U4149" s="144">
        <f t="shared" si="328"/>
        <v>0</v>
      </c>
      <c r="V4149" s="145" t="str">
        <f>VLOOKUP(K4149,'3-Productie normen'!A:AG,29,FALSE)</f>
        <v>B</v>
      </c>
      <c r="W4149" s="145"/>
      <c r="X4149" s="146"/>
      <c r="Y4149" s="147">
        <f t="shared" si="329"/>
        <v>2000</v>
      </c>
    </row>
    <row r="4150" spans="1:25" s="148" customFormat="1" ht="13.9" customHeight="1">
      <c r="A4150" s="137">
        <v>5004</v>
      </c>
      <c r="B4150" s="138" t="s">
        <v>4208</v>
      </c>
      <c r="C4150" s="138" t="s">
        <v>5450</v>
      </c>
      <c r="D4150" s="138"/>
      <c r="E4150" s="2">
        <v>11</v>
      </c>
      <c r="F4150" s="2" t="s">
        <v>372</v>
      </c>
      <c r="G4150" s="2" t="s">
        <v>5508</v>
      </c>
      <c r="H4150" s="2" t="s">
        <v>1720</v>
      </c>
      <c r="I4150" s="139" t="s">
        <v>6245</v>
      </c>
      <c r="J4150" s="139" t="s">
        <v>6130</v>
      </c>
      <c r="K4150" s="139" t="s">
        <v>417</v>
      </c>
      <c r="L4150" s="139" t="s">
        <v>1275</v>
      </c>
      <c r="M4150" s="140"/>
      <c r="N4150" s="141">
        <v>10</v>
      </c>
      <c r="O4150" s="142">
        <f t="shared" si="325"/>
        <v>200</v>
      </c>
      <c r="P4150" s="2">
        <v>200</v>
      </c>
      <c r="Q4150" s="2"/>
      <c r="R4150" s="143" t="e">
        <f t="shared" si="326"/>
        <v>#DIV/0!</v>
      </c>
      <c r="S4150" s="143">
        <f t="shared" si="327"/>
        <v>0</v>
      </c>
      <c r="T4150" s="144">
        <f>IF(P4150="nio",0,IF(P4150&gt;0,VLOOKUP(K4150,'3-Productie normen'!A:W,VLOOKUP(P4150,'3-Productie normen'!$B$37:$C$59,2,FALSE),FALSE)))/VLOOKUP(B4150,'2-Kosten per locatie'!$A$11:$C$31,3,FALSE)</f>
        <v>0</v>
      </c>
      <c r="U4150" s="144">
        <f t="shared" si="328"/>
        <v>0</v>
      </c>
      <c r="V4150" s="145" t="str">
        <f>VLOOKUP(K4150,'3-Productie normen'!A:AG,29,FALSE)</f>
        <v>B</v>
      </c>
      <c r="W4150" s="145"/>
      <c r="X4150" s="146"/>
      <c r="Y4150" s="147">
        <f t="shared" si="329"/>
        <v>2000</v>
      </c>
    </row>
    <row r="4151" spans="1:25" s="148" customFormat="1" ht="13.9" customHeight="1">
      <c r="A4151" s="137">
        <v>5005</v>
      </c>
      <c r="B4151" s="138" t="s">
        <v>4208</v>
      </c>
      <c r="C4151" s="138" t="s">
        <v>5450</v>
      </c>
      <c r="D4151" s="138"/>
      <c r="E4151" s="2">
        <v>11</v>
      </c>
      <c r="F4151" s="2" t="s">
        <v>372</v>
      </c>
      <c r="G4151" s="2" t="s">
        <v>5509</v>
      </c>
      <c r="H4151" s="2" t="s">
        <v>1720</v>
      </c>
      <c r="I4151" s="139" t="s">
        <v>6245</v>
      </c>
      <c r="J4151" s="139" t="s">
        <v>6131</v>
      </c>
      <c r="K4151" s="139" t="s">
        <v>478</v>
      </c>
      <c r="L4151" s="139" t="s">
        <v>1275</v>
      </c>
      <c r="M4151" s="140"/>
      <c r="N4151" s="141">
        <v>40</v>
      </c>
      <c r="O4151" s="142">
        <f t="shared" si="325"/>
        <v>80</v>
      </c>
      <c r="P4151" s="2">
        <v>80</v>
      </c>
      <c r="Q4151" s="2"/>
      <c r="R4151" s="143" t="e">
        <f t="shared" si="326"/>
        <v>#DIV/0!</v>
      </c>
      <c r="S4151" s="143">
        <f t="shared" si="327"/>
        <v>0</v>
      </c>
      <c r="T4151" s="144">
        <f>IF(P4151="nio",0,IF(P4151&gt;0,VLOOKUP(K4151,'3-Productie normen'!A:W,VLOOKUP(P4151,'3-Productie normen'!$B$37:$C$59,2,FALSE),FALSE)))/VLOOKUP(B4151,'2-Kosten per locatie'!$A$11:$C$31,3,FALSE)</f>
        <v>0</v>
      </c>
      <c r="U4151" s="144">
        <f t="shared" si="328"/>
        <v>0</v>
      </c>
      <c r="V4151" s="145" t="str">
        <f>VLOOKUP(K4151,'3-Productie normen'!A:AG,29,FALSE)</f>
        <v>B</v>
      </c>
      <c r="W4151" s="145"/>
      <c r="X4151" s="146"/>
      <c r="Y4151" s="147">
        <f t="shared" si="329"/>
        <v>3200</v>
      </c>
    </row>
    <row r="4152" spans="1:25" s="148" customFormat="1" ht="13.9" customHeight="1">
      <c r="A4152" s="137">
        <v>5006</v>
      </c>
      <c r="B4152" s="138" t="s">
        <v>4208</v>
      </c>
      <c r="C4152" s="138" t="s">
        <v>5450</v>
      </c>
      <c r="D4152" s="138"/>
      <c r="E4152" s="2">
        <v>11</v>
      </c>
      <c r="F4152" s="2" t="s">
        <v>372</v>
      </c>
      <c r="G4152" s="2" t="s">
        <v>5510</v>
      </c>
      <c r="H4152" s="2" t="s">
        <v>1720</v>
      </c>
      <c r="I4152" s="139" t="s">
        <v>6245</v>
      </c>
      <c r="J4152" s="139" t="s">
        <v>6132</v>
      </c>
      <c r="K4152" s="139" t="s">
        <v>478</v>
      </c>
      <c r="L4152" s="139" t="s">
        <v>1275</v>
      </c>
      <c r="M4152" s="140"/>
      <c r="N4152" s="141">
        <v>15</v>
      </c>
      <c r="O4152" s="142">
        <f t="shared" si="325"/>
        <v>80</v>
      </c>
      <c r="P4152" s="2">
        <v>80</v>
      </c>
      <c r="Q4152" s="2"/>
      <c r="R4152" s="143" t="e">
        <f t="shared" si="326"/>
        <v>#DIV/0!</v>
      </c>
      <c r="S4152" s="143">
        <f t="shared" si="327"/>
        <v>0</v>
      </c>
      <c r="T4152" s="144">
        <f>IF(P4152="nio",0,IF(P4152&gt;0,VLOOKUP(K4152,'3-Productie normen'!A:W,VLOOKUP(P4152,'3-Productie normen'!$B$37:$C$59,2,FALSE),FALSE)))/VLOOKUP(B4152,'2-Kosten per locatie'!$A$11:$C$31,3,FALSE)</f>
        <v>0</v>
      </c>
      <c r="U4152" s="144">
        <f t="shared" si="328"/>
        <v>0</v>
      </c>
      <c r="V4152" s="145" t="str">
        <f>VLOOKUP(K4152,'3-Productie normen'!A:AG,29,FALSE)</f>
        <v>B</v>
      </c>
      <c r="W4152" s="145"/>
      <c r="X4152" s="146"/>
      <c r="Y4152" s="147">
        <f t="shared" si="329"/>
        <v>1200</v>
      </c>
    </row>
    <row r="4153" spans="1:25" s="148" customFormat="1" ht="13.9" customHeight="1">
      <c r="A4153" s="137">
        <v>5007</v>
      </c>
      <c r="B4153" s="138" t="s">
        <v>4208</v>
      </c>
      <c r="C4153" s="138" t="s">
        <v>5450</v>
      </c>
      <c r="D4153" s="138"/>
      <c r="E4153" s="2">
        <v>11</v>
      </c>
      <c r="F4153" s="2" t="s">
        <v>372</v>
      </c>
      <c r="G4153" s="2" t="s">
        <v>5511</v>
      </c>
      <c r="H4153" s="2" t="s">
        <v>1720</v>
      </c>
      <c r="I4153" s="139" t="s">
        <v>6245</v>
      </c>
      <c r="J4153" s="139" t="s">
        <v>6132</v>
      </c>
      <c r="K4153" s="139" t="s">
        <v>478</v>
      </c>
      <c r="L4153" s="139" t="s">
        <v>1275</v>
      </c>
      <c r="M4153" s="140"/>
      <c r="N4153" s="141">
        <v>34</v>
      </c>
      <c r="O4153" s="142">
        <f t="shared" si="325"/>
        <v>80</v>
      </c>
      <c r="P4153" s="2">
        <v>80</v>
      </c>
      <c r="Q4153" s="2"/>
      <c r="R4153" s="143" t="e">
        <f t="shared" si="326"/>
        <v>#DIV/0!</v>
      </c>
      <c r="S4153" s="143">
        <f t="shared" si="327"/>
        <v>0</v>
      </c>
      <c r="T4153" s="144">
        <f>IF(P4153="nio",0,IF(P4153&gt;0,VLOOKUP(K4153,'3-Productie normen'!A:W,VLOOKUP(P4153,'3-Productie normen'!$B$37:$C$59,2,FALSE),FALSE)))/VLOOKUP(B4153,'2-Kosten per locatie'!$A$11:$C$31,3,FALSE)</f>
        <v>0</v>
      </c>
      <c r="U4153" s="144">
        <f t="shared" si="328"/>
        <v>0</v>
      </c>
      <c r="V4153" s="145" t="str">
        <f>VLOOKUP(K4153,'3-Productie normen'!A:AG,29,FALSE)</f>
        <v>B</v>
      </c>
      <c r="W4153" s="145"/>
      <c r="X4153" s="146"/>
      <c r="Y4153" s="147">
        <f t="shared" si="329"/>
        <v>2720</v>
      </c>
    </row>
    <row r="4154" spans="1:25" s="148" customFormat="1" ht="13.9" customHeight="1">
      <c r="A4154" s="137">
        <v>5008</v>
      </c>
      <c r="B4154" s="138" t="s">
        <v>4208</v>
      </c>
      <c r="C4154" s="138" t="s">
        <v>5450</v>
      </c>
      <c r="D4154" s="138"/>
      <c r="E4154" s="2">
        <v>11</v>
      </c>
      <c r="F4154" s="2" t="s">
        <v>81</v>
      </c>
      <c r="G4154" s="2" t="s">
        <v>5512</v>
      </c>
      <c r="H4154" s="2" t="s">
        <v>5513</v>
      </c>
      <c r="I4154" s="139" t="s">
        <v>6248</v>
      </c>
      <c r="J4154" s="139" t="s">
        <v>1614</v>
      </c>
      <c r="K4154" s="139" t="s">
        <v>612</v>
      </c>
      <c r="L4154" s="139" t="s">
        <v>6121</v>
      </c>
      <c r="M4154" s="140" t="s">
        <v>8160</v>
      </c>
      <c r="N4154" s="141">
        <v>52</v>
      </c>
      <c r="O4154" s="142">
        <f t="shared" si="325"/>
        <v>200</v>
      </c>
      <c r="P4154" s="2">
        <v>200</v>
      </c>
      <c r="Q4154" s="2"/>
      <c r="R4154" s="143" t="e">
        <f t="shared" si="326"/>
        <v>#DIV/0!</v>
      </c>
      <c r="S4154" s="143">
        <f t="shared" si="327"/>
        <v>0</v>
      </c>
      <c r="T4154" s="144">
        <f>IF(P4154="nio",0,IF(P4154&gt;0,VLOOKUP(K4154,'3-Productie normen'!A:W,VLOOKUP(P4154,'3-Productie normen'!$B$37:$C$59,2,FALSE),FALSE)))/VLOOKUP(B4154,'2-Kosten per locatie'!$A$11:$C$31,3,FALSE)</f>
        <v>0</v>
      </c>
      <c r="U4154" s="144">
        <f t="shared" si="328"/>
        <v>0</v>
      </c>
      <c r="V4154" s="145" t="str">
        <f>VLOOKUP(K4154,'3-Productie normen'!A:AG,29,FALSE)</f>
        <v>L</v>
      </c>
      <c r="W4154" s="145"/>
      <c r="X4154" s="146"/>
      <c r="Y4154" s="147">
        <f t="shared" si="329"/>
        <v>10400</v>
      </c>
    </row>
    <row r="4155" spans="1:25" s="148" customFormat="1" ht="13.9" customHeight="1">
      <c r="A4155" s="137">
        <v>5009</v>
      </c>
      <c r="B4155" s="138" t="s">
        <v>4208</v>
      </c>
      <c r="C4155" s="138" t="s">
        <v>5450</v>
      </c>
      <c r="D4155" s="138"/>
      <c r="E4155" s="2">
        <v>11</v>
      </c>
      <c r="F4155" s="2" t="s">
        <v>81</v>
      </c>
      <c r="G4155" s="2" t="s">
        <v>5514</v>
      </c>
      <c r="H4155" s="2" t="s">
        <v>5515</v>
      </c>
      <c r="I4155" s="139" t="s">
        <v>6248</v>
      </c>
      <c r="J4155" s="139" t="s">
        <v>1614</v>
      </c>
      <c r="K4155" s="139" t="s">
        <v>612</v>
      </c>
      <c r="L4155" s="139" t="s">
        <v>6121</v>
      </c>
      <c r="M4155" s="140" t="s">
        <v>8160</v>
      </c>
      <c r="N4155" s="141">
        <v>47</v>
      </c>
      <c r="O4155" s="142">
        <f t="shared" si="325"/>
        <v>200</v>
      </c>
      <c r="P4155" s="2">
        <v>200</v>
      </c>
      <c r="Q4155" s="2"/>
      <c r="R4155" s="143" t="e">
        <f t="shared" si="326"/>
        <v>#DIV/0!</v>
      </c>
      <c r="S4155" s="143">
        <f t="shared" si="327"/>
        <v>0</v>
      </c>
      <c r="T4155" s="144">
        <f>IF(P4155="nio",0,IF(P4155&gt;0,VLOOKUP(K4155,'3-Productie normen'!A:W,VLOOKUP(P4155,'3-Productie normen'!$B$37:$C$59,2,FALSE),FALSE)))/VLOOKUP(B4155,'2-Kosten per locatie'!$A$11:$C$31,3,FALSE)</f>
        <v>0</v>
      </c>
      <c r="U4155" s="144">
        <f t="shared" si="328"/>
        <v>0</v>
      </c>
      <c r="V4155" s="145" t="str">
        <f>VLOOKUP(K4155,'3-Productie normen'!A:AG,29,FALSE)</f>
        <v>L</v>
      </c>
      <c r="W4155" s="145"/>
      <c r="X4155" s="146"/>
      <c r="Y4155" s="147">
        <f t="shared" si="329"/>
        <v>9400</v>
      </c>
    </row>
    <row r="4156" spans="1:25" s="148" customFormat="1" ht="13.9" customHeight="1">
      <c r="A4156" s="137">
        <v>5010</v>
      </c>
      <c r="B4156" s="138" t="s">
        <v>4208</v>
      </c>
      <c r="C4156" s="138" t="s">
        <v>5450</v>
      </c>
      <c r="D4156" s="138"/>
      <c r="E4156" s="2">
        <v>11</v>
      </c>
      <c r="F4156" s="2" t="s">
        <v>81</v>
      </c>
      <c r="G4156" s="2" t="s">
        <v>5516</v>
      </c>
      <c r="H4156" s="2" t="s">
        <v>5517</v>
      </c>
      <c r="I4156" s="139" t="s">
        <v>6248</v>
      </c>
      <c r="J4156" s="139" t="s">
        <v>1614</v>
      </c>
      <c r="K4156" s="139" t="s">
        <v>612</v>
      </c>
      <c r="L4156" s="139" t="s">
        <v>6121</v>
      </c>
      <c r="M4156" s="140" t="s">
        <v>8160</v>
      </c>
      <c r="N4156" s="141">
        <v>47</v>
      </c>
      <c r="O4156" s="142">
        <f t="shared" si="325"/>
        <v>200</v>
      </c>
      <c r="P4156" s="2">
        <v>200</v>
      </c>
      <c r="Q4156" s="2"/>
      <c r="R4156" s="143" t="e">
        <f t="shared" si="326"/>
        <v>#DIV/0!</v>
      </c>
      <c r="S4156" s="143">
        <f t="shared" si="327"/>
        <v>0</v>
      </c>
      <c r="T4156" s="144">
        <f>IF(P4156="nio",0,IF(P4156&gt;0,VLOOKUP(K4156,'3-Productie normen'!A:W,VLOOKUP(P4156,'3-Productie normen'!$B$37:$C$59,2,FALSE),FALSE)))/VLOOKUP(B4156,'2-Kosten per locatie'!$A$11:$C$31,3,FALSE)</f>
        <v>0</v>
      </c>
      <c r="U4156" s="144">
        <f t="shared" si="328"/>
        <v>0</v>
      </c>
      <c r="V4156" s="145" t="str">
        <f>VLOOKUP(K4156,'3-Productie normen'!A:AG,29,FALSE)</f>
        <v>L</v>
      </c>
      <c r="W4156" s="145"/>
      <c r="X4156" s="146"/>
      <c r="Y4156" s="147">
        <f t="shared" si="329"/>
        <v>9400</v>
      </c>
    </row>
    <row r="4157" spans="1:25" s="148" customFormat="1" ht="13.9" customHeight="1">
      <c r="A4157" s="137">
        <v>5011</v>
      </c>
      <c r="B4157" s="138" t="s">
        <v>4208</v>
      </c>
      <c r="C4157" s="138" t="s">
        <v>5450</v>
      </c>
      <c r="D4157" s="138"/>
      <c r="E4157" s="2">
        <v>11</v>
      </c>
      <c r="F4157" s="2" t="s">
        <v>81</v>
      </c>
      <c r="G4157" s="2" t="s">
        <v>5518</v>
      </c>
      <c r="H4157" s="2" t="s">
        <v>5519</v>
      </c>
      <c r="I4157" s="139" t="s">
        <v>48</v>
      </c>
      <c r="J4157" s="139" t="s">
        <v>55</v>
      </c>
      <c r="K4157" s="139" t="s">
        <v>290</v>
      </c>
      <c r="L4157" s="139" t="s">
        <v>6121</v>
      </c>
      <c r="M4157" s="140" t="s">
        <v>8160</v>
      </c>
      <c r="N4157" s="141">
        <v>7</v>
      </c>
      <c r="O4157" s="142">
        <f t="shared" si="325"/>
        <v>200</v>
      </c>
      <c r="P4157" s="2">
        <v>200</v>
      </c>
      <c r="Q4157" s="2"/>
      <c r="R4157" s="143" t="e">
        <f t="shared" si="326"/>
        <v>#DIV/0!</v>
      </c>
      <c r="S4157" s="143">
        <f t="shared" si="327"/>
        <v>0</v>
      </c>
      <c r="T4157" s="144">
        <f>IF(P4157="nio",0,IF(P4157&gt;0,VLOOKUP(K4157,'3-Productie normen'!A:W,VLOOKUP(P4157,'3-Productie normen'!$B$37:$C$59,2,FALSE),FALSE)))/VLOOKUP(B4157,'2-Kosten per locatie'!$A$11:$C$31,3,FALSE)</f>
        <v>0</v>
      </c>
      <c r="U4157" s="144">
        <f t="shared" si="328"/>
        <v>0</v>
      </c>
      <c r="V4157" s="145" t="str">
        <f>VLOOKUP(K4157,'3-Productie normen'!A:AG,29,FALSE)</f>
        <v>V</v>
      </c>
      <c r="W4157" s="145"/>
      <c r="X4157" s="146"/>
      <c r="Y4157" s="147">
        <f t="shared" si="329"/>
        <v>1400</v>
      </c>
    </row>
    <row r="4158" spans="1:25" s="148" customFormat="1" ht="13.9" customHeight="1">
      <c r="A4158" s="137">
        <v>5012</v>
      </c>
      <c r="B4158" s="138" t="s">
        <v>4208</v>
      </c>
      <c r="C4158" s="138" t="s">
        <v>5450</v>
      </c>
      <c r="D4158" s="138"/>
      <c r="E4158" s="2">
        <v>11</v>
      </c>
      <c r="F4158" s="2" t="s">
        <v>81</v>
      </c>
      <c r="G4158" s="2" t="s">
        <v>5520</v>
      </c>
      <c r="H4158" s="2" t="s">
        <v>5521</v>
      </c>
      <c r="I4158" s="139" t="s">
        <v>47</v>
      </c>
      <c r="J4158" s="139" t="s">
        <v>4106</v>
      </c>
      <c r="K4158" s="139" t="s">
        <v>321</v>
      </c>
      <c r="L4158" s="139" t="s">
        <v>314</v>
      </c>
      <c r="M4158" s="140"/>
      <c r="N4158" s="141">
        <v>6</v>
      </c>
      <c r="O4158" s="142">
        <f t="shared" si="325"/>
        <v>600</v>
      </c>
      <c r="P4158" s="2">
        <v>200</v>
      </c>
      <c r="Q4158" s="2">
        <v>400</v>
      </c>
      <c r="R4158" s="143" t="e">
        <f t="shared" si="326"/>
        <v>#DIV/0!</v>
      </c>
      <c r="S4158" s="143" t="e">
        <f t="shared" si="327"/>
        <v>#DIV/0!</v>
      </c>
      <c r="T4158" s="144">
        <f>IF(P4158="nio",0,IF(P4158&gt;0,VLOOKUP(K4158,'3-Productie normen'!A:W,VLOOKUP(P4158,'3-Productie normen'!$B$37:$C$59,2,FALSE),FALSE)))/VLOOKUP(B4158,'2-Kosten per locatie'!$A$11:$C$31,3,FALSE)</f>
        <v>0</v>
      </c>
      <c r="U4158" s="144">
        <f t="shared" si="328"/>
        <v>0</v>
      </c>
      <c r="V4158" s="145" t="str">
        <f>VLOOKUP(K4158,'3-Productie normen'!A:AG,29,FALSE)</f>
        <v>S</v>
      </c>
      <c r="W4158" s="145"/>
      <c r="X4158" s="146"/>
      <c r="Y4158" s="147">
        <f t="shared" si="329"/>
        <v>3600</v>
      </c>
    </row>
    <row r="4159" spans="1:25" s="148" customFormat="1" ht="13.9" customHeight="1">
      <c r="A4159" s="137">
        <v>5013</v>
      </c>
      <c r="B4159" s="138" t="s">
        <v>4208</v>
      </c>
      <c r="C4159" s="138" t="s">
        <v>5450</v>
      </c>
      <c r="D4159" s="138"/>
      <c r="E4159" s="2">
        <v>11</v>
      </c>
      <c r="F4159" s="2" t="s">
        <v>81</v>
      </c>
      <c r="G4159" s="2" t="s">
        <v>5522</v>
      </c>
      <c r="H4159" s="2" t="s">
        <v>5523</v>
      </c>
      <c r="I4159" s="139" t="s">
        <v>47</v>
      </c>
      <c r="J4159" s="139" t="s">
        <v>320</v>
      </c>
      <c r="K4159" s="139" t="s">
        <v>321</v>
      </c>
      <c r="L4159" s="139" t="s">
        <v>314</v>
      </c>
      <c r="M4159" s="140"/>
      <c r="N4159" s="141">
        <v>2</v>
      </c>
      <c r="O4159" s="142">
        <f t="shared" si="325"/>
        <v>600</v>
      </c>
      <c r="P4159" s="2">
        <v>200</v>
      </c>
      <c r="Q4159" s="2">
        <v>400</v>
      </c>
      <c r="R4159" s="143" t="e">
        <f t="shared" si="326"/>
        <v>#DIV/0!</v>
      </c>
      <c r="S4159" s="143" t="e">
        <f t="shared" si="327"/>
        <v>#DIV/0!</v>
      </c>
      <c r="T4159" s="144">
        <f>IF(P4159="nio",0,IF(P4159&gt;0,VLOOKUP(K4159,'3-Productie normen'!A:W,VLOOKUP(P4159,'3-Productie normen'!$B$37:$C$59,2,FALSE),FALSE)))/VLOOKUP(B4159,'2-Kosten per locatie'!$A$11:$C$31,3,FALSE)</f>
        <v>0</v>
      </c>
      <c r="U4159" s="144">
        <f t="shared" si="328"/>
        <v>0</v>
      </c>
      <c r="V4159" s="145" t="str">
        <f>VLOOKUP(K4159,'3-Productie normen'!A:AG,29,FALSE)</f>
        <v>S</v>
      </c>
      <c r="W4159" s="145"/>
      <c r="X4159" s="146"/>
      <c r="Y4159" s="147">
        <f t="shared" si="329"/>
        <v>1200</v>
      </c>
    </row>
    <row r="4160" spans="1:25" s="148" customFormat="1" ht="13.9" customHeight="1">
      <c r="A4160" s="137">
        <v>5014</v>
      </c>
      <c r="B4160" s="138" t="s">
        <v>4208</v>
      </c>
      <c r="C4160" s="138" t="s">
        <v>5450</v>
      </c>
      <c r="D4160" s="138"/>
      <c r="E4160" s="2">
        <v>11</v>
      </c>
      <c r="F4160" s="2" t="s">
        <v>81</v>
      </c>
      <c r="G4160" s="2" t="s">
        <v>5524</v>
      </c>
      <c r="H4160" s="2" t="s">
        <v>5523</v>
      </c>
      <c r="I4160" s="139" t="s">
        <v>47</v>
      </c>
      <c r="J4160" s="139" t="s">
        <v>323</v>
      </c>
      <c r="K4160" s="139" t="s">
        <v>321</v>
      </c>
      <c r="L4160" s="139" t="s">
        <v>314</v>
      </c>
      <c r="M4160" s="140"/>
      <c r="N4160" s="141">
        <v>3</v>
      </c>
      <c r="O4160" s="142">
        <f t="shared" si="325"/>
        <v>600</v>
      </c>
      <c r="P4160" s="2">
        <v>200</v>
      </c>
      <c r="Q4160" s="2">
        <v>400</v>
      </c>
      <c r="R4160" s="143" t="e">
        <f t="shared" si="326"/>
        <v>#DIV/0!</v>
      </c>
      <c r="S4160" s="143" t="e">
        <f t="shared" si="327"/>
        <v>#DIV/0!</v>
      </c>
      <c r="T4160" s="144">
        <f>IF(P4160="nio",0,IF(P4160&gt;0,VLOOKUP(K4160,'3-Productie normen'!A:W,VLOOKUP(P4160,'3-Productie normen'!$B$37:$C$59,2,FALSE),FALSE)))/VLOOKUP(B4160,'2-Kosten per locatie'!$A$11:$C$31,3,FALSE)</f>
        <v>0</v>
      </c>
      <c r="U4160" s="144">
        <f t="shared" si="328"/>
        <v>0</v>
      </c>
      <c r="V4160" s="145" t="str">
        <f>VLOOKUP(K4160,'3-Productie normen'!A:AG,29,FALSE)</f>
        <v>S</v>
      </c>
      <c r="W4160" s="145"/>
      <c r="X4160" s="146"/>
      <c r="Y4160" s="147">
        <f t="shared" si="329"/>
        <v>1800</v>
      </c>
    </row>
    <row r="4161" spans="1:25" s="148" customFormat="1" ht="13.9" customHeight="1">
      <c r="A4161" s="137">
        <v>5015</v>
      </c>
      <c r="B4161" s="138" t="s">
        <v>4208</v>
      </c>
      <c r="C4161" s="138" t="s">
        <v>5450</v>
      </c>
      <c r="D4161" s="138"/>
      <c r="E4161" s="2">
        <v>11</v>
      </c>
      <c r="F4161" s="2" t="s">
        <v>81</v>
      </c>
      <c r="G4161" s="2" t="s">
        <v>5525</v>
      </c>
      <c r="H4161" s="2" t="s">
        <v>5526</v>
      </c>
      <c r="I4161" s="139" t="s">
        <v>48</v>
      </c>
      <c r="J4161" s="139" t="s">
        <v>293</v>
      </c>
      <c r="K4161" s="139" t="s">
        <v>4571</v>
      </c>
      <c r="L4161" s="139" t="s">
        <v>6121</v>
      </c>
      <c r="M4161" s="140" t="s">
        <v>8160</v>
      </c>
      <c r="N4161" s="141">
        <v>50</v>
      </c>
      <c r="O4161" s="142">
        <f t="shared" si="325"/>
        <v>200</v>
      </c>
      <c r="P4161" s="2">
        <v>200</v>
      </c>
      <c r="Q4161" s="2"/>
      <c r="R4161" s="143" t="e">
        <f t="shared" si="326"/>
        <v>#DIV/0!</v>
      </c>
      <c r="S4161" s="143">
        <f t="shared" si="327"/>
        <v>0</v>
      </c>
      <c r="T4161" s="144">
        <f>IF(P4161="nio",0,IF(P4161&gt;0,VLOOKUP(K4161,'3-Productie normen'!A:W,VLOOKUP(P4161,'3-Productie normen'!$B$37:$C$59,2,FALSE),FALSE)))/VLOOKUP(B4161,'2-Kosten per locatie'!$A$11:$C$31,3,FALSE)</f>
        <v>0</v>
      </c>
      <c r="U4161" s="144">
        <f t="shared" si="328"/>
        <v>0</v>
      </c>
      <c r="V4161" s="145" t="str">
        <f>VLOOKUP(K4161,'3-Productie normen'!A:AG,29,FALSE)</f>
        <v>V</v>
      </c>
      <c r="W4161" s="145"/>
      <c r="X4161" s="146"/>
      <c r="Y4161" s="147">
        <f t="shared" si="329"/>
        <v>10000</v>
      </c>
    </row>
    <row r="4162" spans="1:25" s="148" customFormat="1" ht="13.9" customHeight="1">
      <c r="A4162" s="137">
        <v>5016</v>
      </c>
      <c r="B4162" s="138" t="s">
        <v>4208</v>
      </c>
      <c r="C4162" s="138" t="s">
        <v>5450</v>
      </c>
      <c r="D4162" s="138"/>
      <c r="E4162" s="2">
        <v>11</v>
      </c>
      <c r="F4162" s="2" t="s">
        <v>81</v>
      </c>
      <c r="G4162" s="2" t="s">
        <v>5527</v>
      </c>
      <c r="H4162" s="2" t="s">
        <v>5526</v>
      </c>
      <c r="I4162" s="139" t="s">
        <v>48</v>
      </c>
      <c r="J4162" s="139" t="s">
        <v>2464</v>
      </c>
      <c r="K4162" s="139" t="s">
        <v>478</v>
      </c>
      <c r="L4162" s="139" t="s">
        <v>6121</v>
      </c>
      <c r="M4162" s="140" t="s">
        <v>8160</v>
      </c>
      <c r="N4162" s="141">
        <v>5</v>
      </c>
      <c r="O4162" s="142">
        <f t="shared" si="325"/>
        <v>200</v>
      </c>
      <c r="P4162" s="2">
        <v>200</v>
      </c>
      <c r="Q4162" s="2"/>
      <c r="R4162" s="143" t="e">
        <f t="shared" si="326"/>
        <v>#DIV/0!</v>
      </c>
      <c r="S4162" s="143">
        <f t="shared" si="327"/>
        <v>0</v>
      </c>
      <c r="T4162" s="144">
        <f>IF(P4162="nio",0,IF(P4162&gt;0,VLOOKUP(K4162,'3-Productie normen'!A:W,VLOOKUP(P4162,'3-Productie normen'!$B$37:$C$59,2,FALSE),FALSE)))/VLOOKUP(B4162,'2-Kosten per locatie'!$A$11:$C$31,3,FALSE)</f>
        <v>0</v>
      </c>
      <c r="U4162" s="144">
        <f t="shared" si="328"/>
        <v>0</v>
      </c>
      <c r="V4162" s="145" t="str">
        <f>VLOOKUP(K4162,'3-Productie normen'!A:AG,29,FALSE)</f>
        <v>B</v>
      </c>
      <c r="W4162" s="145"/>
      <c r="X4162" s="146"/>
      <c r="Y4162" s="147">
        <f t="shared" si="329"/>
        <v>1000</v>
      </c>
    </row>
    <row r="4163" spans="1:25" s="148" customFormat="1" ht="13.9" customHeight="1">
      <c r="A4163" s="137">
        <v>5017</v>
      </c>
      <c r="B4163" s="138" t="s">
        <v>4208</v>
      </c>
      <c r="C4163" s="138" t="s">
        <v>5450</v>
      </c>
      <c r="D4163" s="138"/>
      <c r="E4163" s="2">
        <v>11</v>
      </c>
      <c r="F4163" s="2" t="s">
        <v>81</v>
      </c>
      <c r="G4163" s="2" t="s">
        <v>5528</v>
      </c>
      <c r="H4163" s="2" t="s">
        <v>5526</v>
      </c>
      <c r="I4163" s="139" t="s">
        <v>45</v>
      </c>
      <c r="J4163" s="139" t="s">
        <v>6133</v>
      </c>
      <c r="K4163" s="139" t="s">
        <v>478</v>
      </c>
      <c r="L4163" s="139" t="s">
        <v>6121</v>
      </c>
      <c r="M4163" s="140" t="s">
        <v>8160</v>
      </c>
      <c r="N4163" s="141">
        <v>6</v>
      </c>
      <c r="O4163" s="142">
        <f t="shared" si="325"/>
        <v>80</v>
      </c>
      <c r="P4163" s="2">
        <v>80</v>
      </c>
      <c r="Q4163" s="2"/>
      <c r="R4163" s="143" t="e">
        <f t="shared" si="326"/>
        <v>#DIV/0!</v>
      </c>
      <c r="S4163" s="143">
        <f t="shared" si="327"/>
        <v>0</v>
      </c>
      <c r="T4163" s="144">
        <f>IF(P4163="nio",0,IF(P4163&gt;0,VLOOKUP(K4163,'3-Productie normen'!A:W,VLOOKUP(P4163,'3-Productie normen'!$B$37:$C$59,2,FALSE),FALSE)))/VLOOKUP(B4163,'2-Kosten per locatie'!$A$11:$C$31,3,FALSE)</f>
        <v>0</v>
      </c>
      <c r="U4163" s="144">
        <f t="shared" si="328"/>
        <v>0</v>
      </c>
      <c r="V4163" s="145" t="str">
        <f>VLOOKUP(K4163,'3-Productie normen'!A:AG,29,FALSE)</f>
        <v>B</v>
      </c>
      <c r="W4163" s="145"/>
      <c r="X4163" s="146"/>
      <c r="Y4163" s="147">
        <f t="shared" si="329"/>
        <v>480</v>
      </c>
    </row>
    <row r="4164" spans="1:25" s="148" customFormat="1" ht="13.9" customHeight="1">
      <c r="A4164" s="137">
        <v>5018</v>
      </c>
      <c r="B4164" s="138" t="s">
        <v>4208</v>
      </c>
      <c r="C4164" s="138" t="s">
        <v>5450</v>
      </c>
      <c r="D4164" s="138"/>
      <c r="E4164" s="2">
        <v>11</v>
      </c>
      <c r="F4164" s="2" t="s">
        <v>81</v>
      </c>
      <c r="G4164" s="2" t="s">
        <v>5529</v>
      </c>
      <c r="H4164" s="2" t="s">
        <v>5526</v>
      </c>
      <c r="I4164" s="139" t="s">
        <v>48</v>
      </c>
      <c r="J4164" s="139" t="s">
        <v>2163</v>
      </c>
      <c r="K4164" s="139" t="s">
        <v>248</v>
      </c>
      <c r="L4164" s="139" t="s">
        <v>6134</v>
      </c>
      <c r="M4164" s="140"/>
      <c r="N4164" s="141">
        <v>6</v>
      </c>
      <c r="O4164" s="142">
        <f t="shared" si="325"/>
        <v>200</v>
      </c>
      <c r="P4164" s="2">
        <v>200</v>
      </c>
      <c r="Q4164" s="2"/>
      <c r="R4164" s="143" t="e">
        <f t="shared" si="326"/>
        <v>#DIV/0!</v>
      </c>
      <c r="S4164" s="143">
        <f t="shared" si="327"/>
        <v>0</v>
      </c>
      <c r="T4164" s="144">
        <f>IF(P4164="nio",0,IF(P4164&gt;0,VLOOKUP(K4164,'3-Productie normen'!A:W,VLOOKUP(P4164,'3-Productie normen'!$B$37:$C$59,2,FALSE),FALSE)))/VLOOKUP(B4164,'2-Kosten per locatie'!$A$11:$C$31,3,FALSE)</f>
        <v>0</v>
      </c>
      <c r="U4164" s="144">
        <f t="shared" si="328"/>
        <v>0</v>
      </c>
      <c r="V4164" s="145" t="str">
        <f>VLOOKUP(K4164,'3-Productie normen'!A:AG,29,FALSE)</f>
        <v>V</v>
      </c>
      <c r="W4164" s="145"/>
      <c r="X4164" s="146"/>
      <c r="Y4164" s="147">
        <f t="shared" si="329"/>
        <v>1200</v>
      </c>
    </row>
    <row r="4165" spans="1:25" s="148" customFormat="1" ht="13.9" customHeight="1">
      <c r="A4165" s="137">
        <v>5019</v>
      </c>
      <c r="B4165" s="138" t="s">
        <v>4208</v>
      </c>
      <c r="C4165" s="138" t="s">
        <v>5450</v>
      </c>
      <c r="D4165" s="138"/>
      <c r="E4165" s="2">
        <v>11</v>
      </c>
      <c r="F4165" s="2" t="s">
        <v>81</v>
      </c>
      <c r="G4165" s="2" t="s">
        <v>5530</v>
      </c>
      <c r="H4165" s="2" t="s">
        <v>5531</v>
      </c>
      <c r="I4165" s="139" t="s">
        <v>45</v>
      </c>
      <c r="J4165" s="139" t="s">
        <v>2019</v>
      </c>
      <c r="K4165" s="139" t="s">
        <v>417</v>
      </c>
      <c r="L4165" s="139" t="s">
        <v>6121</v>
      </c>
      <c r="M4165" s="140" t="s">
        <v>8160</v>
      </c>
      <c r="N4165" s="141">
        <v>10</v>
      </c>
      <c r="O4165" s="142">
        <f t="shared" si="325"/>
        <v>200</v>
      </c>
      <c r="P4165" s="2">
        <v>200</v>
      </c>
      <c r="Q4165" s="2"/>
      <c r="R4165" s="143" t="e">
        <f t="shared" si="326"/>
        <v>#DIV/0!</v>
      </c>
      <c r="S4165" s="143">
        <f t="shared" si="327"/>
        <v>0</v>
      </c>
      <c r="T4165" s="144">
        <f>IF(P4165="nio",0,IF(P4165&gt;0,VLOOKUP(K4165,'3-Productie normen'!A:W,VLOOKUP(P4165,'3-Productie normen'!$B$37:$C$59,2,FALSE),FALSE)))/VLOOKUP(B4165,'2-Kosten per locatie'!$A$11:$C$31,3,FALSE)</f>
        <v>0</v>
      </c>
      <c r="U4165" s="144">
        <f t="shared" si="328"/>
        <v>0</v>
      </c>
      <c r="V4165" s="145" t="str">
        <f>VLOOKUP(K4165,'3-Productie normen'!A:AG,29,FALSE)</f>
        <v>B</v>
      </c>
      <c r="W4165" s="145"/>
      <c r="X4165" s="146"/>
      <c r="Y4165" s="147">
        <f t="shared" si="329"/>
        <v>2000</v>
      </c>
    </row>
    <row r="4166" spans="1:25" s="148" customFormat="1" ht="13.9" customHeight="1">
      <c r="A4166" s="137">
        <v>5020</v>
      </c>
      <c r="B4166" s="138" t="s">
        <v>4208</v>
      </c>
      <c r="C4166" s="138" t="s">
        <v>5450</v>
      </c>
      <c r="D4166" s="138"/>
      <c r="E4166" s="2">
        <v>11</v>
      </c>
      <c r="F4166" s="2" t="s">
        <v>81</v>
      </c>
      <c r="G4166" s="2" t="s">
        <v>5532</v>
      </c>
      <c r="H4166" s="2" t="s">
        <v>5533</v>
      </c>
      <c r="I4166" s="139" t="s">
        <v>48</v>
      </c>
      <c r="J4166" s="139" t="s">
        <v>55</v>
      </c>
      <c r="K4166" s="139" t="s">
        <v>290</v>
      </c>
      <c r="L4166" s="139" t="s">
        <v>6135</v>
      </c>
      <c r="M4166" s="140"/>
      <c r="N4166" s="141">
        <v>76</v>
      </c>
      <c r="O4166" s="142">
        <f t="shared" si="325"/>
        <v>200</v>
      </c>
      <c r="P4166" s="2">
        <v>200</v>
      </c>
      <c r="Q4166" s="2"/>
      <c r="R4166" s="143" t="e">
        <f t="shared" si="326"/>
        <v>#DIV/0!</v>
      </c>
      <c r="S4166" s="143">
        <f t="shared" si="327"/>
        <v>0</v>
      </c>
      <c r="T4166" s="144">
        <f>IF(P4166="nio",0,IF(P4166&gt;0,VLOOKUP(K4166,'3-Productie normen'!A:W,VLOOKUP(P4166,'3-Productie normen'!$B$37:$C$59,2,FALSE),FALSE)))/VLOOKUP(B4166,'2-Kosten per locatie'!$A$11:$C$31,3,FALSE)</f>
        <v>0</v>
      </c>
      <c r="U4166" s="144">
        <f t="shared" si="328"/>
        <v>0</v>
      </c>
      <c r="V4166" s="145" t="str">
        <f>VLOOKUP(K4166,'3-Productie normen'!A:AG,29,FALSE)</f>
        <v>V</v>
      </c>
      <c r="W4166" s="145"/>
      <c r="X4166" s="146"/>
      <c r="Y4166" s="147">
        <f t="shared" si="329"/>
        <v>15200</v>
      </c>
    </row>
    <row r="4167" spans="1:25" s="148" customFormat="1" ht="13.9" customHeight="1">
      <c r="A4167" s="137">
        <v>5021</v>
      </c>
      <c r="B4167" s="138" t="s">
        <v>4208</v>
      </c>
      <c r="C4167" s="138" t="s">
        <v>5450</v>
      </c>
      <c r="D4167" s="138"/>
      <c r="E4167" s="2">
        <v>11</v>
      </c>
      <c r="F4167" s="2" t="s">
        <v>81</v>
      </c>
      <c r="G4167" s="2" t="s">
        <v>5534</v>
      </c>
      <c r="H4167" s="2" t="s">
        <v>5535</v>
      </c>
      <c r="I4167" s="139" t="s">
        <v>48</v>
      </c>
      <c r="J4167" s="139" t="s">
        <v>55</v>
      </c>
      <c r="K4167" s="139" t="s">
        <v>290</v>
      </c>
      <c r="L4167" s="139" t="s">
        <v>6135</v>
      </c>
      <c r="M4167" s="140"/>
      <c r="N4167" s="141">
        <v>76</v>
      </c>
      <c r="O4167" s="142">
        <f t="shared" si="325"/>
        <v>200</v>
      </c>
      <c r="P4167" s="2">
        <v>200</v>
      </c>
      <c r="Q4167" s="2"/>
      <c r="R4167" s="143" t="e">
        <f t="shared" si="326"/>
        <v>#DIV/0!</v>
      </c>
      <c r="S4167" s="143">
        <f t="shared" si="327"/>
        <v>0</v>
      </c>
      <c r="T4167" s="144">
        <f>IF(P4167="nio",0,IF(P4167&gt;0,VLOOKUP(K4167,'3-Productie normen'!A:W,VLOOKUP(P4167,'3-Productie normen'!$B$37:$C$59,2,FALSE),FALSE)))/VLOOKUP(B4167,'2-Kosten per locatie'!$A$11:$C$31,3,FALSE)</f>
        <v>0</v>
      </c>
      <c r="U4167" s="144">
        <f t="shared" si="328"/>
        <v>0</v>
      </c>
      <c r="V4167" s="145" t="str">
        <f>VLOOKUP(K4167,'3-Productie normen'!A:AG,29,FALSE)</f>
        <v>V</v>
      </c>
      <c r="W4167" s="145"/>
      <c r="X4167" s="146"/>
      <c r="Y4167" s="147">
        <f t="shared" si="329"/>
        <v>15200</v>
      </c>
    </row>
    <row r="4168" spans="1:25" s="148" customFormat="1" ht="13.9" customHeight="1">
      <c r="A4168" s="137">
        <v>5022</v>
      </c>
      <c r="B4168" s="138" t="s">
        <v>4208</v>
      </c>
      <c r="C4168" s="138" t="s">
        <v>5450</v>
      </c>
      <c r="D4168" s="138"/>
      <c r="E4168" s="2">
        <v>11</v>
      </c>
      <c r="F4168" s="2" t="s">
        <v>81</v>
      </c>
      <c r="G4168" s="2" t="s">
        <v>5536</v>
      </c>
      <c r="H4168" s="2" t="s">
        <v>5459</v>
      </c>
      <c r="I4168" s="139" t="s">
        <v>48</v>
      </c>
      <c r="J4168" s="139" t="s">
        <v>6136</v>
      </c>
      <c r="K4168" s="139" t="s">
        <v>4571</v>
      </c>
      <c r="L4168" s="139" t="s">
        <v>6121</v>
      </c>
      <c r="M4168" s="140" t="s">
        <v>8160</v>
      </c>
      <c r="N4168" s="141">
        <v>33</v>
      </c>
      <c r="O4168" s="142">
        <f t="shared" si="325"/>
        <v>200</v>
      </c>
      <c r="P4168" s="2">
        <v>200</v>
      </c>
      <c r="Q4168" s="2"/>
      <c r="R4168" s="143" t="e">
        <f t="shared" si="326"/>
        <v>#DIV/0!</v>
      </c>
      <c r="S4168" s="143">
        <f t="shared" si="327"/>
        <v>0</v>
      </c>
      <c r="T4168" s="144">
        <f>IF(P4168="nio",0,IF(P4168&gt;0,VLOOKUP(K4168,'3-Productie normen'!A:W,VLOOKUP(P4168,'3-Productie normen'!$B$37:$C$59,2,FALSE),FALSE)))/VLOOKUP(B4168,'2-Kosten per locatie'!$A$11:$C$31,3,FALSE)</f>
        <v>0</v>
      </c>
      <c r="U4168" s="144">
        <f t="shared" si="328"/>
        <v>0</v>
      </c>
      <c r="V4168" s="145" t="str">
        <f>VLOOKUP(K4168,'3-Productie normen'!A:AG,29,FALSE)</f>
        <v>V</v>
      </c>
      <c r="W4168" s="145"/>
      <c r="X4168" s="146"/>
      <c r="Y4168" s="147">
        <f t="shared" si="329"/>
        <v>6600</v>
      </c>
    </row>
    <row r="4169" spans="1:25" s="148" customFormat="1" ht="13.9" customHeight="1">
      <c r="A4169" s="137">
        <v>5023</v>
      </c>
      <c r="B4169" s="138" t="s">
        <v>4208</v>
      </c>
      <c r="C4169" s="138" t="s">
        <v>5450</v>
      </c>
      <c r="D4169" s="138"/>
      <c r="E4169" s="2">
        <v>11</v>
      </c>
      <c r="F4169" s="2" t="s">
        <v>81</v>
      </c>
      <c r="G4169" s="2" t="s">
        <v>5537</v>
      </c>
      <c r="H4169" s="2" t="s">
        <v>5538</v>
      </c>
      <c r="I4169" s="139" t="s">
        <v>48</v>
      </c>
      <c r="J4169" s="139" t="s">
        <v>6137</v>
      </c>
      <c r="K4169" s="139" t="s">
        <v>4571</v>
      </c>
      <c r="L4169" s="139" t="s">
        <v>6123</v>
      </c>
      <c r="M4169" s="140"/>
      <c r="N4169" s="141">
        <v>1027</v>
      </c>
      <c r="O4169" s="142">
        <f t="shared" si="325"/>
        <v>200</v>
      </c>
      <c r="P4169" s="2">
        <v>200</v>
      </c>
      <c r="Q4169" s="2"/>
      <c r="R4169" s="143" t="e">
        <f t="shared" si="326"/>
        <v>#DIV/0!</v>
      </c>
      <c r="S4169" s="143">
        <f t="shared" si="327"/>
        <v>0</v>
      </c>
      <c r="T4169" s="144">
        <f>IF(P4169="nio",0,IF(P4169&gt;0,VLOOKUP(K4169,'3-Productie normen'!A:W,VLOOKUP(P4169,'3-Productie normen'!$B$37:$C$59,2,FALSE),FALSE)))/VLOOKUP(B4169,'2-Kosten per locatie'!$A$11:$C$31,3,FALSE)</f>
        <v>0</v>
      </c>
      <c r="U4169" s="144">
        <f t="shared" si="328"/>
        <v>0</v>
      </c>
      <c r="V4169" s="145" t="str">
        <f>VLOOKUP(K4169,'3-Productie normen'!A:AG,29,FALSE)</f>
        <v>V</v>
      </c>
      <c r="W4169" s="145"/>
      <c r="X4169" s="146"/>
      <c r="Y4169" s="147">
        <f t="shared" si="329"/>
        <v>205400</v>
      </c>
    </row>
    <row r="4170" spans="1:25" s="148" customFormat="1" ht="13.9" customHeight="1">
      <c r="A4170" s="137">
        <v>5024</v>
      </c>
      <c r="B4170" s="138" t="s">
        <v>4208</v>
      </c>
      <c r="C4170" s="138" t="s">
        <v>5450</v>
      </c>
      <c r="D4170" s="138"/>
      <c r="E4170" s="2">
        <v>11</v>
      </c>
      <c r="F4170" s="2" t="s">
        <v>81</v>
      </c>
      <c r="G4170" s="2" t="s">
        <v>5539</v>
      </c>
      <c r="H4170" s="2" t="s">
        <v>1720</v>
      </c>
      <c r="I4170" s="139" t="s">
        <v>48</v>
      </c>
      <c r="J4170" s="139" t="s">
        <v>6138</v>
      </c>
      <c r="K4170" s="139" t="s">
        <v>4571</v>
      </c>
      <c r="L4170" s="139" t="s">
        <v>6139</v>
      </c>
      <c r="M4170" s="140"/>
      <c r="N4170" s="141">
        <v>125</v>
      </c>
      <c r="O4170" s="142">
        <f t="shared" si="325"/>
        <v>200</v>
      </c>
      <c r="P4170" s="2">
        <v>200</v>
      </c>
      <c r="Q4170" s="2"/>
      <c r="R4170" s="143" t="e">
        <f t="shared" si="326"/>
        <v>#DIV/0!</v>
      </c>
      <c r="S4170" s="143">
        <f t="shared" si="327"/>
        <v>0</v>
      </c>
      <c r="T4170" s="144">
        <f>IF(P4170="nio",0,IF(P4170&gt;0,VLOOKUP(K4170,'3-Productie normen'!A:W,VLOOKUP(P4170,'3-Productie normen'!$B$37:$C$59,2,FALSE),FALSE)))/VLOOKUP(B4170,'2-Kosten per locatie'!$A$11:$C$31,3,FALSE)</f>
        <v>0</v>
      </c>
      <c r="U4170" s="144">
        <f t="shared" si="328"/>
        <v>0</v>
      </c>
      <c r="V4170" s="145" t="str">
        <f>VLOOKUP(K4170,'3-Productie normen'!A:AG,29,FALSE)</f>
        <v>V</v>
      </c>
      <c r="W4170" s="145"/>
      <c r="X4170" s="146"/>
      <c r="Y4170" s="147">
        <f t="shared" si="329"/>
        <v>25000</v>
      </c>
    </row>
    <row r="4171" spans="1:25" s="148" customFormat="1" ht="13.9" customHeight="1">
      <c r="A4171" s="137">
        <v>5025</v>
      </c>
      <c r="B4171" s="138" t="s">
        <v>4208</v>
      </c>
      <c r="C4171" s="138" t="s">
        <v>5450</v>
      </c>
      <c r="D4171" s="138"/>
      <c r="E4171" s="2">
        <v>11</v>
      </c>
      <c r="F4171" s="2" t="s">
        <v>81</v>
      </c>
      <c r="G4171" s="2" t="s">
        <v>5540</v>
      </c>
      <c r="H4171" s="2" t="s">
        <v>1720</v>
      </c>
      <c r="I4171" s="139" t="s">
        <v>48</v>
      </c>
      <c r="J4171" s="139" t="s">
        <v>253</v>
      </c>
      <c r="K4171" s="139" t="s">
        <v>4571</v>
      </c>
      <c r="L4171" s="139" t="s">
        <v>6121</v>
      </c>
      <c r="M4171" s="140" t="s">
        <v>8160</v>
      </c>
      <c r="N4171" s="141">
        <v>93</v>
      </c>
      <c r="O4171" s="142">
        <f t="shared" si="325"/>
        <v>200</v>
      </c>
      <c r="P4171" s="2">
        <v>200</v>
      </c>
      <c r="Q4171" s="2"/>
      <c r="R4171" s="143" t="e">
        <f t="shared" si="326"/>
        <v>#DIV/0!</v>
      </c>
      <c r="S4171" s="143">
        <f t="shared" si="327"/>
        <v>0</v>
      </c>
      <c r="T4171" s="144">
        <f>IF(P4171="nio",0,IF(P4171&gt;0,VLOOKUP(K4171,'3-Productie normen'!A:W,VLOOKUP(P4171,'3-Productie normen'!$B$37:$C$59,2,FALSE),FALSE)))/VLOOKUP(B4171,'2-Kosten per locatie'!$A$11:$C$31,3,FALSE)</f>
        <v>0</v>
      </c>
      <c r="U4171" s="144">
        <f t="shared" si="328"/>
        <v>0</v>
      </c>
      <c r="V4171" s="145" t="str">
        <f>VLOOKUP(K4171,'3-Productie normen'!A:AG,29,FALSE)</f>
        <v>V</v>
      </c>
      <c r="W4171" s="145"/>
      <c r="X4171" s="146"/>
      <c r="Y4171" s="147">
        <f t="shared" si="329"/>
        <v>18600</v>
      </c>
    </row>
    <row r="4172" spans="1:25" s="148" customFormat="1" ht="13.9" customHeight="1">
      <c r="A4172" s="137">
        <v>5026</v>
      </c>
      <c r="B4172" s="138" t="s">
        <v>4208</v>
      </c>
      <c r="C4172" s="138" t="s">
        <v>5450</v>
      </c>
      <c r="D4172" s="138"/>
      <c r="E4172" s="2">
        <v>11</v>
      </c>
      <c r="F4172" s="2" t="s">
        <v>81</v>
      </c>
      <c r="G4172" s="2" t="s">
        <v>5541</v>
      </c>
      <c r="H4172" s="2" t="s">
        <v>1720</v>
      </c>
      <c r="I4172" s="139" t="s">
        <v>48</v>
      </c>
      <c r="J4172" s="139" t="s">
        <v>253</v>
      </c>
      <c r="K4172" s="139" t="s">
        <v>4571</v>
      </c>
      <c r="L4172" s="139" t="s">
        <v>6121</v>
      </c>
      <c r="M4172" s="140" t="s">
        <v>8160</v>
      </c>
      <c r="N4172" s="141">
        <v>89</v>
      </c>
      <c r="O4172" s="142">
        <f t="shared" si="325"/>
        <v>200</v>
      </c>
      <c r="P4172" s="2">
        <v>200</v>
      </c>
      <c r="Q4172" s="2"/>
      <c r="R4172" s="143" t="e">
        <f t="shared" si="326"/>
        <v>#DIV/0!</v>
      </c>
      <c r="S4172" s="143">
        <f t="shared" si="327"/>
        <v>0</v>
      </c>
      <c r="T4172" s="144">
        <f>IF(P4172="nio",0,IF(P4172&gt;0,VLOOKUP(K4172,'3-Productie normen'!A:W,VLOOKUP(P4172,'3-Productie normen'!$B$37:$C$59,2,FALSE),FALSE)))/VLOOKUP(B4172,'2-Kosten per locatie'!$A$11:$C$31,3,FALSE)</f>
        <v>0</v>
      </c>
      <c r="U4172" s="144">
        <f t="shared" si="328"/>
        <v>0</v>
      </c>
      <c r="V4172" s="145" t="str">
        <f>VLOOKUP(K4172,'3-Productie normen'!A:AG,29,FALSE)</f>
        <v>V</v>
      </c>
      <c r="W4172" s="145"/>
      <c r="X4172" s="146"/>
      <c r="Y4172" s="147">
        <f t="shared" si="329"/>
        <v>17800</v>
      </c>
    </row>
    <row r="4173" spans="1:25" s="148" customFormat="1" ht="13.9" customHeight="1">
      <c r="A4173" s="137">
        <v>5027</v>
      </c>
      <c r="B4173" s="138" t="s">
        <v>4208</v>
      </c>
      <c r="C4173" s="138" t="s">
        <v>5450</v>
      </c>
      <c r="D4173" s="138"/>
      <c r="E4173" s="2">
        <v>11</v>
      </c>
      <c r="F4173" s="2" t="s">
        <v>81</v>
      </c>
      <c r="G4173" s="2" t="s">
        <v>5542</v>
      </c>
      <c r="H4173" s="2" t="s">
        <v>1720</v>
      </c>
      <c r="I4173" s="139" t="s">
        <v>48</v>
      </c>
      <c r="J4173" s="139" t="s">
        <v>253</v>
      </c>
      <c r="K4173" s="139" t="s">
        <v>4571</v>
      </c>
      <c r="L4173" s="139" t="s">
        <v>6121</v>
      </c>
      <c r="M4173" s="140" t="s">
        <v>8160</v>
      </c>
      <c r="N4173" s="141">
        <v>74</v>
      </c>
      <c r="O4173" s="142">
        <f t="shared" si="325"/>
        <v>200</v>
      </c>
      <c r="P4173" s="2">
        <v>200</v>
      </c>
      <c r="Q4173" s="2"/>
      <c r="R4173" s="143" t="e">
        <f t="shared" si="326"/>
        <v>#DIV/0!</v>
      </c>
      <c r="S4173" s="143">
        <f t="shared" si="327"/>
        <v>0</v>
      </c>
      <c r="T4173" s="144">
        <f>IF(P4173="nio",0,IF(P4173&gt;0,VLOOKUP(K4173,'3-Productie normen'!A:W,VLOOKUP(P4173,'3-Productie normen'!$B$37:$C$59,2,FALSE),FALSE)))/VLOOKUP(B4173,'2-Kosten per locatie'!$A$11:$C$31,3,FALSE)</f>
        <v>0</v>
      </c>
      <c r="U4173" s="144">
        <f t="shared" si="328"/>
        <v>0</v>
      </c>
      <c r="V4173" s="145" t="str">
        <f>VLOOKUP(K4173,'3-Productie normen'!A:AG,29,FALSE)</f>
        <v>V</v>
      </c>
      <c r="W4173" s="145"/>
      <c r="X4173" s="146"/>
      <c r="Y4173" s="147">
        <f t="shared" si="329"/>
        <v>14800</v>
      </c>
    </row>
    <row r="4174" spans="1:25" s="148" customFormat="1" ht="13.9" customHeight="1">
      <c r="A4174" s="137">
        <v>5028</v>
      </c>
      <c r="B4174" s="138" t="s">
        <v>4208</v>
      </c>
      <c r="C4174" s="138" t="s">
        <v>5450</v>
      </c>
      <c r="D4174" s="138"/>
      <c r="E4174" s="2">
        <v>11</v>
      </c>
      <c r="F4174" s="2" t="s">
        <v>81</v>
      </c>
      <c r="G4174" s="2" t="s">
        <v>5543</v>
      </c>
      <c r="H4174" s="2" t="s">
        <v>1720</v>
      </c>
      <c r="I4174" s="139" t="s">
        <v>48</v>
      </c>
      <c r="J4174" s="139" t="s">
        <v>253</v>
      </c>
      <c r="K4174" s="139" t="s">
        <v>4571</v>
      </c>
      <c r="L4174" s="139" t="s">
        <v>6121</v>
      </c>
      <c r="M4174" s="140" t="s">
        <v>8160</v>
      </c>
      <c r="N4174" s="141">
        <v>129</v>
      </c>
      <c r="O4174" s="142">
        <f t="shared" si="325"/>
        <v>200</v>
      </c>
      <c r="P4174" s="2">
        <v>200</v>
      </c>
      <c r="Q4174" s="2"/>
      <c r="R4174" s="143" t="e">
        <f t="shared" si="326"/>
        <v>#DIV/0!</v>
      </c>
      <c r="S4174" s="143">
        <f t="shared" si="327"/>
        <v>0</v>
      </c>
      <c r="T4174" s="144">
        <f>IF(P4174="nio",0,IF(P4174&gt;0,VLOOKUP(K4174,'3-Productie normen'!A:W,VLOOKUP(P4174,'3-Productie normen'!$B$37:$C$59,2,FALSE),FALSE)))/VLOOKUP(B4174,'2-Kosten per locatie'!$A$11:$C$31,3,FALSE)</f>
        <v>0</v>
      </c>
      <c r="U4174" s="144">
        <f t="shared" si="328"/>
        <v>0</v>
      </c>
      <c r="V4174" s="145" t="str">
        <f>VLOOKUP(K4174,'3-Productie normen'!A:AG,29,FALSE)</f>
        <v>V</v>
      </c>
      <c r="W4174" s="145"/>
      <c r="X4174" s="146"/>
      <c r="Y4174" s="147">
        <f t="shared" si="329"/>
        <v>25800</v>
      </c>
    </row>
    <row r="4175" spans="1:25" s="148" customFormat="1" ht="13.9" customHeight="1">
      <c r="A4175" s="137">
        <v>5029</v>
      </c>
      <c r="B4175" s="138" t="s">
        <v>4208</v>
      </c>
      <c r="C4175" s="138" t="s">
        <v>5450</v>
      </c>
      <c r="D4175" s="138"/>
      <c r="E4175" s="2">
        <v>11</v>
      </c>
      <c r="F4175" s="2" t="s">
        <v>81</v>
      </c>
      <c r="G4175" s="2" t="s">
        <v>5544</v>
      </c>
      <c r="H4175" s="2" t="s">
        <v>1720</v>
      </c>
      <c r="I4175" s="139" t="s">
        <v>48</v>
      </c>
      <c r="J4175" s="139" t="s">
        <v>253</v>
      </c>
      <c r="K4175" s="139" t="s">
        <v>4571</v>
      </c>
      <c r="L4175" s="139" t="s">
        <v>6121</v>
      </c>
      <c r="M4175" s="140" t="s">
        <v>8160</v>
      </c>
      <c r="N4175" s="141">
        <v>73</v>
      </c>
      <c r="O4175" s="142">
        <f t="shared" si="325"/>
        <v>200</v>
      </c>
      <c r="P4175" s="2">
        <v>200</v>
      </c>
      <c r="Q4175" s="2"/>
      <c r="R4175" s="143" t="e">
        <f t="shared" si="326"/>
        <v>#DIV/0!</v>
      </c>
      <c r="S4175" s="143">
        <f t="shared" si="327"/>
        <v>0</v>
      </c>
      <c r="T4175" s="144">
        <f>IF(P4175="nio",0,IF(P4175&gt;0,VLOOKUP(K4175,'3-Productie normen'!A:W,VLOOKUP(P4175,'3-Productie normen'!$B$37:$C$59,2,FALSE),FALSE)))/VLOOKUP(B4175,'2-Kosten per locatie'!$A$11:$C$31,3,FALSE)</f>
        <v>0</v>
      </c>
      <c r="U4175" s="144">
        <f t="shared" si="328"/>
        <v>0</v>
      </c>
      <c r="V4175" s="145" t="str">
        <f>VLOOKUP(K4175,'3-Productie normen'!A:AG,29,FALSE)</f>
        <v>V</v>
      </c>
      <c r="W4175" s="145"/>
      <c r="X4175" s="146"/>
      <c r="Y4175" s="147">
        <f t="shared" si="329"/>
        <v>14600</v>
      </c>
    </row>
    <row r="4176" spans="1:25" s="148" customFormat="1" ht="13.9" customHeight="1">
      <c r="A4176" s="137">
        <v>5030</v>
      </c>
      <c r="B4176" s="138" t="s">
        <v>4208</v>
      </c>
      <c r="C4176" s="138" t="s">
        <v>5450</v>
      </c>
      <c r="D4176" s="138"/>
      <c r="E4176" s="2">
        <v>11</v>
      </c>
      <c r="F4176" s="2" t="s">
        <v>81</v>
      </c>
      <c r="G4176" s="2" t="s">
        <v>5545</v>
      </c>
      <c r="H4176" s="2" t="s">
        <v>1720</v>
      </c>
      <c r="I4176" s="139" t="s">
        <v>48</v>
      </c>
      <c r="J4176" s="139" t="s">
        <v>253</v>
      </c>
      <c r="K4176" s="139" t="s">
        <v>4571</v>
      </c>
      <c r="L4176" s="139" t="s">
        <v>6121</v>
      </c>
      <c r="M4176" s="140" t="s">
        <v>8160</v>
      </c>
      <c r="N4176" s="141">
        <v>27</v>
      </c>
      <c r="O4176" s="142">
        <f t="shared" si="325"/>
        <v>200</v>
      </c>
      <c r="P4176" s="2">
        <v>200</v>
      </c>
      <c r="Q4176" s="2"/>
      <c r="R4176" s="143" t="e">
        <f t="shared" si="326"/>
        <v>#DIV/0!</v>
      </c>
      <c r="S4176" s="143">
        <f t="shared" si="327"/>
        <v>0</v>
      </c>
      <c r="T4176" s="144">
        <f>IF(P4176="nio",0,IF(P4176&gt;0,VLOOKUP(K4176,'3-Productie normen'!A:W,VLOOKUP(P4176,'3-Productie normen'!$B$37:$C$59,2,FALSE),FALSE)))/VLOOKUP(B4176,'2-Kosten per locatie'!$A$11:$C$31,3,FALSE)</f>
        <v>0</v>
      </c>
      <c r="U4176" s="144">
        <f t="shared" si="328"/>
        <v>0</v>
      </c>
      <c r="V4176" s="145" t="str">
        <f>VLOOKUP(K4176,'3-Productie normen'!A:AG,29,FALSE)</f>
        <v>V</v>
      </c>
      <c r="W4176" s="145"/>
      <c r="X4176" s="146"/>
      <c r="Y4176" s="147">
        <f t="shared" si="329"/>
        <v>5400</v>
      </c>
    </row>
    <row r="4177" spans="1:25" s="148" customFormat="1" ht="13.9" customHeight="1">
      <c r="A4177" s="137">
        <v>5031</v>
      </c>
      <c r="B4177" s="138" t="s">
        <v>4208</v>
      </c>
      <c r="C4177" s="138" t="s">
        <v>5450</v>
      </c>
      <c r="D4177" s="138"/>
      <c r="E4177" s="2">
        <v>11</v>
      </c>
      <c r="F4177" s="2" t="s">
        <v>81</v>
      </c>
      <c r="G4177" s="2" t="s">
        <v>5546</v>
      </c>
      <c r="H4177" s="2" t="s">
        <v>1720</v>
      </c>
      <c r="I4177" s="139" t="s">
        <v>48</v>
      </c>
      <c r="J4177" s="139" t="s">
        <v>253</v>
      </c>
      <c r="K4177" s="139" t="s">
        <v>4571</v>
      </c>
      <c r="L4177" s="139" t="s">
        <v>6121</v>
      </c>
      <c r="M4177" s="140" t="s">
        <v>8160</v>
      </c>
      <c r="N4177" s="141">
        <v>116</v>
      </c>
      <c r="O4177" s="142">
        <f t="shared" si="325"/>
        <v>200</v>
      </c>
      <c r="P4177" s="2">
        <v>200</v>
      </c>
      <c r="Q4177" s="2"/>
      <c r="R4177" s="143" t="e">
        <f t="shared" si="326"/>
        <v>#DIV/0!</v>
      </c>
      <c r="S4177" s="143">
        <f t="shared" si="327"/>
        <v>0</v>
      </c>
      <c r="T4177" s="144">
        <f>IF(P4177="nio",0,IF(P4177&gt;0,VLOOKUP(K4177,'3-Productie normen'!A:W,VLOOKUP(P4177,'3-Productie normen'!$B$37:$C$59,2,FALSE),FALSE)))/VLOOKUP(B4177,'2-Kosten per locatie'!$A$11:$C$31,3,FALSE)</f>
        <v>0</v>
      </c>
      <c r="U4177" s="144">
        <f t="shared" si="328"/>
        <v>0</v>
      </c>
      <c r="V4177" s="145" t="str">
        <f>VLOOKUP(K4177,'3-Productie normen'!A:AG,29,FALSE)</f>
        <v>V</v>
      </c>
      <c r="W4177" s="145"/>
      <c r="X4177" s="146"/>
      <c r="Y4177" s="147">
        <f t="shared" si="329"/>
        <v>23200</v>
      </c>
    </row>
    <row r="4178" spans="1:25" s="148" customFormat="1" ht="13.9" customHeight="1">
      <c r="A4178" s="137">
        <v>5032</v>
      </c>
      <c r="B4178" s="138" t="s">
        <v>4208</v>
      </c>
      <c r="C4178" s="138" t="s">
        <v>5450</v>
      </c>
      <c r="D4178" s="138"/>
      <c r="E4178" s="2">
        <v>11</v>
      </c>
      <c r="F4178" s="2" t="s">
        <v>81</v>
      </c>
      <c r="G4178" s="2" t="s">
        <v>5547</v>
      </c>
      <c r="H4178" s="2" t="s">
        <v>5548</v>
      </c>
      <c r="I4178" s="139" t="s">
        <v>48</v>
      </c>
      <c r="J4178" s="139" t="s">
        <v>6140</v>
      </c>
      <c r="K4178" s="139" t="s">
        <v>4571</v>
      </c>
      <c r="L4178" s="139" t="s">
        <v>298</v>
      </c>
      <c r="M4178" s="140" t="s">
        <v>8160</v>
      </c>
      <c r="N4178" s="141">
        <v>30</v>
      </c>
      <c r="O4178" s="142">
        <f t="shared" si="325"/>
        <v>200</v>
      </c>
      <c r="P4178" s="2">
        <v>200</v>
      </c>
      <c r="Q4178" s="2"/>
      <c r="R4178" s="143" t="e">
        <f t="shared" si="326"/>
        <v>#DIV/0!</v>
      </c>
      <c r="S4178" s="143">
        <f t="shared" si="327"/>
        <v>0</v>
      </c>
      <c r="T4178" s="144">
        <f>IF(P4178="nio",0,IF(P4178&gt;0,VLOOKUP(K4178,'3-Productie normen'!A:W,VLOOKUP(P4178,'3-Productie normen'!$B$37:$C$59,2,FALSE),FALSE)))/VLOOKUP(B4178,'2-Kosten per locatie'!$A$11:$C$31,3,FALSE)</f>
        <v>0</v>
      </c>
      <c r="U4178" s="144">
        <f t="shared" si="328"/>
        <v>0</v>
      </c>
      <c r="V4178" s="145" t="str">
        <f>VLOOKUP(K4178,'3-Productie normen'!A:AG,29,FALSE)</f>
        <v>V</v>
      </c>
      <c r="W4178" s="145"/>
      <c r="X4178" s="146"/>
      <c r="Y4178" s="147">
        <f t="shared" si="329"/>
        <v>6000</v>
      </c>
    </row>
    <row r="4179" spans="1:25" s="148" customFormat="1" ht="13.9" customHeight="1">
      <c r="A4179" s="137">
        <v>5033</v>
      </c>
      <c r="B4179" s="138" t="s">
        <v>4208</v>
      </c>
      <c r="C4179" s="138" t="s">
        <v>5450</v>
      </c>
      <c r="D4179" s="138"/>
      <c r="E4179" s="2">
        <v>11</v>
      </c>
      <c r="F4179" s="2" t="s">
        <v>81</v>
      </c>
      <c r="G4179" s="2" t="s">
        <v>5549</v>
      </c>
      <c r="H4179" s="2" t="s">
        <v>1720</v>
      </c>
      <c r="I4179" s="139" t="s">
        <v>48</v>
      </c>
      <c r="J4179" s="139" t="s">
        <v>253</v>
      </c>
      <c r="K4179" s="139" t="s">
        <v>4571</v>
      </c>
      <c r="L4179" s="139" t="s">
        <v>6121</v>
      </c>
      <c r="M4179" s="140" t="s">
        <v>8160</v>
      </c>
      <c r="N4179" s="141">
        <v>50</v>
      </c>
      <c r="O4179" s="142">
        <f t="shared" si="325"/>
        <v>200</v>
      </c>
      <c r="P4179" s="2">
        <v>200</v>
      </c>
      <c r="Q4179" s="2"/>
      <c r="R4179" s="143" t="e">
        <f t="shared" si="326"/>
        <v>#DIV/0!</v>
      </c>
      <c r="S4179" s="143">
        <f t="shared" si="327"/>
        <v>0</v>
      </c>
      <c r="T4179" s="144">
        <f>IF(P4179="nio",0,IF(P4179&gt;0,VLOOKUP(K4179,'3-Productie normen'!A:W,VLOOKUP(P4179,'3-Productie normen'!$B$37:$C$59,2,FALSE),FALSE)))/VLOOKUP(B4179,'2-Kosten per locatie'!$A$11:$C$31,3,FALSE)</f>
        <v>0</v>
      </c>
      <c r="U4179" s="144">
        <f t="shared" si="328"/>
        <v>0</v>
      </c>
      <c r="V4179" s="145" t="str">
        <f>VLOOKUP(K4179,'3-Productie normen'!A:AG,29,FALSE)</f>
        <v>V</v>
      </c>
      <c r="W4179" s="145"/>
      <c r="X4179" s="146"/>
      <c r="Y4179" s="147">
        <f t="shared" si="329"/>
        <v>10000</v>
      </c>
    </row>
    <row r="4180" spans="1:25" s="148" customFormat="1" ht="13.9" customHeight="1">
      <c r="A4180" s="137">
        <v>5034</v>
      </c>
      <c r="B4180" s="138" t="s">
        <v>4208</v>
      </c>
      <c r="C4180" s="138" t="s">
        <v>5450</v>
      </c>
      <c r="D4180" s="138"/>
      <c r="E4180" s="2">
        <v>11</v>
      </c>
      <c r="F4180" s="2" t="s">
        <v>81</v>
      </c>
      <c r="G4180" s="2" t="s">
        <v>5550</v>
      </c>
      <c r="H4180" s="2" t="s">
        <v>1720</v>
      </c>
      <c r="I4180" s="139" t="s">
        <v>48</v>
      </c>
      <c r="J4180" s="139" t="s">
        <v>253</v>
      </c>
      <c r="K4180" s="139" t="s">
        <v>4571</v>
      </c>
      <c r="L4180" s="139" t="s">
        <v>6121</v>
      </c>
      <c r="M4180" s="140" t="s">
        <v>8160</v>
      </c>
      <c r="N4180" s="141">
        <v>101</v>
      </c>
      <c r="O4180" s="142">
        <f t="shared" si="325"/>
        <v>200</v>
      </c>
      <c r="P4180" s="2">
        <v>200</v>
      </c>
      <c r="Q4180" s="2"/>
      <c r="R4180" s="143" t="e">
        <f t="shared" si="326"/>
        <v>#DIV/0!</v>
      </c>
      <c r="S4180" s="143">
        <f t="shared" si="327"/>
        <v>0</v>
      </c>
      <c r="T4180" s="144">
        <f>IF(P4180="nio",0,IF(P4180&gt;0,VLOOKUP(K4180,'3-Productie normen'!A:W,VLOOKUP(P4180,'3-Productie normen'!$B$37:$C$59,2,FALSE),FALSE)))/VLOOKUP(B4180,'2-Kosten per locatie'!$A$11:$C$31,3,FALSE)</f>
        <v>0</v>
      </c>
      <c r="U4180" s="144">
        <f t="shared" si="328"/>
        <v>0</v>
      </c>
      <c r="V4180" s="145" t="str">
        <f>VLOOKUP(K4180,'3-Productie normen'!A:AG,29,FALSE)</f>
        <v>V</v>
      </c>
      <c r="W4180" s="145"/>
      <c r="X4180" s="146"/>
      <c r="Y4180" s="147">
        <f t="shared" si="329"/>
        <v>20200</v>
      </c>
    </row>
    <row r="4181" spans="1:25" s="148" customFormat="1" ht="13.9" customHeight="1">
      <c r="A4181" s="137">
        <v>5035</v>
      </c>
      <c r="B4181" s="138" t="s">
        <v>4208</v>
      </c>
      <c r="C4181" s="138" t="s">
        <v>5450</v>
      </c>
      <c r="D4181" s="138"/>
      <c r="E4181" s="2">
        <v>11</v>
      </c>
      <c r="F4181" s="2" t="s">
        <v>81</v>
      </c>
      <c r="G4181" s="2" t="s">
        <v>5551</v>
      </c>
      <c r="H4181" s="2" t="s">
        <v>5552</v>
      </c>
      <c r="I4181" s="139" t="s">
        <v>48</v>
      </c>
      <c r="J4181" s="139" t="s">
        <v>6141</v>
      </c>
      <c r="K4181" s="139" t="s">
        <v>4571</v>
      </c>
      <c r="L4181" s="139" t="s">
        <v>6121</v>
      </c>
      <c r="M4181" s="140" t="s">
        <v>8160</v>
      </c>
      <c r="N4181" s="141">
        <v>17</v>
      </c>
      <c r="O4181" s="142">
        <f t="shared" si="325"/>
        <v>200</v>
      </c>
      <c r="P4181" s="2">
        <v>200</v>
      </c>
      <c r="Q4181" s="2"/>
      <c r="R4181" s="143" t="e">
        <f t="shared" si="326"/>
        <v>#DIV/0!</v>
      </c>
      <c r="S4181" s="143">
        <f t="shared" si="327"/>
        <v>0</v>
      </c>
      <c r="T4181" s="144">
        <f>IF(P4181="nio",0,IF(P4181&gt;0,VLOOKUP(K4181,'3-Productie normen'!A:W,VLOOKUP(P4181,'3-Productie normen'!$B$37:$C$59,2,FALSE),FALSE)))/VLOOKUP(B4181,'2-Kosten per locatie'!$A$11:$C$31,3,FALSE)</f>
        <v>0</v>
      </c>
      <c r="U4181" s="144">
        <f t="shared" si="328"/>
        <v>0</v>
      </c>
      <c r="V4181" s="145" t="str">
        <f>VLOOKUP(K4181,'3-Productie normen'!A:AG,29,FALSE)</f>
        <v>V</v>
      </c>
      <c r="W4181" s="145"/>
      <c r="X4181" s="146"/>
      <c r="Y4181" s="147">
        <f t="shared" si="329"/>
        <v>3400</v>
      </c>
    </row>
    <row r="4182" spans="1:25" s="148" customFormat="1" ht="13.9" customHeight="1">
      <c r="A4182" s="137">
        <v>5036</v>
      </c>
      <c r="B4182" s="138" t="s">
        <v>4208</v>
      </c>
      <c r="C4182" s="138" t="s">
        <v>5450</v>
      </c>
      <c r="D4182" s="138"/>
      <c r="E4182" s="2">
        <v>11</v>
      </c>
      <c r="F4182" s="2" t="s">
        <v>81</v>
      </c>
      <c r="G4182" s="2" t="s">
        <v>5553</v>
      </c>
      <c r="H4182" s="2" t="s">
        <v>2213</v>
      </c>
      <c r="I4182" s="139" t="s">
        <v>45</v>
      </c>
      <c r="J4182" s="139" t="s">
        <v>6142</v>
      </c>
      <c r="K4182" s="139" t="s">
        <v>478</v>
      </c>
      <c r="L4182" s="139" t="s">
        <v>6121</v>
      </c>
      <c r="M4182" s="140" t="s">
        <v>8160</v>
      </c>
      <c r="N4182" s="141">
        <v>16</v>
      </c>
      <c r="O4182" s="142">
        <f t="shared" si="325"/>
        <v>80</v>
      </c>
      <c r="P4182" s="2">
        <v>80</v>
      </c>
      <c r="Q4182" s="2"/>
      <c r="R4182" s="143" t="e">
        <f t="shared" si="326"/>
        <v>#DIV/0!</v>
      </c>
      <c r="S4182" s="143">
        <f t="shared" si="327"/>
        <v>0</v>
      </c>
      <c r="T4182" s="144">
        <f>IF(P4182="nio",0,IF(P4182&gt;0,VLOOKUP(K4182,'3-Productie normen'!A:W,VLOOKUP(P4182,'3-Productie normen'!$B$37:$C$59,2,FALSE),FALSE)))/VLOOKUP(B4182,'2-Kosten per locatie'!$A$11:$C$31,3,FALSE)</f>
        <v>0</v>
      </c>
      <c r="U4182" s="144">
        <f t="shared" si="328"/>
        <v>0</v>
      </c>
      <c r="V4182" s="145" t="str">
        <f>VLOOKUP(K4182,'3-Productie normen'!A:AG,29,FALSE)</f>
        <v>B</v>
      </c>
      <c r="W4182" s="145"/>
      <c r="X4182" s="146"/>
      <c r="Y4182" s="147">
        <f t="shared" si="329"/>
        <v>1280</v>
      </c>
    </row>
    <row r="4183" spans="1:25" s="148" customFormat="1" ht="13.9" customHeight="1">
      <c r="A4183" s="137">
        <v>5037</v>
      </c>
      <c r="B4183" s="138" t="s">
        <v>4208</v>
      </c>
      <c r="C4183" s="138" t="s">
        <v>5450</v>
      </c>
      <c r="D4183" s="138"/>
      <c r="E4183" s="2">
        <v>11</v>
      </c>
      <c r="F4183" s="2" t="s">
        <v>81</v>
      </c>
      <c r="G4183" s="2" t="s">
        <v>5554</v>
      </c>
      <c r="H4183" s="2" t="s">
        <v>5555</v>
      </c>
      <c r="I4183" s="139" t="s">
        <v>48</v>
      </c>
      <c r="J4183" s="139" t="s">
        <v>6143</v>
      </c>
      <c r="K4183" s="139" t="s">
        <v>619</v>
      </c>
      <c r="L4183" s="139" t="s">
        <v>6121</v>
      </c>
      <c r="M4183" s="140" t="s">
        <v>8160</v>
      </c>
      <c r="N4183" s="141">
        <v>34</v>
      </c>
      <c r="O4183" s="142">
        <f t="shared" si="325"/>
        <v>200</v>
      </c>
      <c r="P4183" s="2">
        <v>200</v>
      </c>
      <c r="Q4183" s="2"/>
      <c r="R4183" s="143" t="e">
        <f t="shared" si="326"/>
        <v>#DIV/0!</v>
      </c>
      <c r="S4183" s="143">
        <f t="shared" si="327"/>
        <v>0</v>
      </c>
      <c r="T4183" s="144">
        <f>IF(P4183="nio",0,IF(P4183&gt;0,VLOOKUP(K4183,'3-Productie normen'!A:W,VLOOKUP(P4183,'3-Productie normen'!$B$37:$C$59,2,FALSE),FALSE)))/VLOOKUP(B4183,'2-Kosten per locatie'!$A$11:$C$31,3,FALSE)</f>
        <v>0</v>
      </c>
      <c r="U4183" s="144">
        <f t="shared" si="328"/>
        <v>0</v>
      </c>
      <c r="V4183" s="145" t="str">
        <f>VLOOKUP(K4183,'3-Productie normen'!A:AG,29,FALSE)</f>
        <v>L</v>
      </c>
      <c r="W4183" s="145"/>
      <c r="X4183" s="146"/>
      <c r="Y4183" s="147">
        <f t="shared" si="329"/>
        <v>6800</v>
      </c>
    </row>
    <row r="4184" spans="1:25" s="148" customFormat="1" ht="13.9" customHeight="1">
      <c r="A4184" s="137">
        <v>5038</v>
      </c>
      <c r="B4184" s="138" t="s">
        <v>4208</v>
      </c>
      <c r="C4184" s="138" t="s">
        <v>5450</v>
      </c>
      <c r="D4184" s="138"/>
      <c r="E4184" s="2">
        <v>11</v>
      </c>
      <c r="F4184" s="2" t="s">
        <v>81</v>
      </c>
      <c r="G4184" s="2" t="s">
        <v>5556</v>
      </c>
      <c r="H4184" s="2" t="s">
        <v>5557</v>
      </c>
      <c r="I4184" s="139" t="s">
        <v>47</v>
      </c>
      <c r="J4184" s="139" t="s">
        <v>3059</v>
      </c>
      <c r="K4184" s="139" t="s">
        <v>321</v>
      </c>
      <c r="L4184" s="139" t="s">
        <v>314</v>
      </c>
      <c r="M4184" s="140"/>
      <c r="N4184" s="141">
        <v>17</v>
      </c>
      <c r="O4184" s="142">
        <f t="shared" si="325"/>
        <v>600</v>
      </c>
      <c r="P4184" s="2">
        <v>200</v>
      </c>
      <c r="Q4184" s="2">
        <v>400</v>
      </c>
      <c r="R4184" s="143" t="e">
        <f t="shared" si="326"/>
        <v>#DIV/0!</v>
      </c>
      <c r="S4184" s="143" t="e">
        <f t="shared" si="327"/>
        <v>#DIV/0!</v>
      </c>
      <c r="T4184" s="144">
        <f>IF(P4184="nio",0,IF(P4184&gt;0,VLOOKUP(K4184,'3-Productie normen'!A:W,VLOOKUP(P4184,'3-Productie normen'!$B$37:$C$59,2,FALSE),FALSE)))/VLOOKUP(B4184,'2-Kosten per locatie'!$A$11:$C$31,3,FALSE)</f>
        <v>0</v>
      </c>
      <c r="U4184" s="144">
        <f t="shared" si="328"/>
        <v>0</v>
      </c>
      <c r="V4184" s="145" t="str">
        <f>VLOOKUP(K4184,'3-Productie normen'!A:AG,29,FALSE)</f>
        <v>S</v>
      </c>
      <c r="W4184" s="145"/>
      <c r="X4184" s="146"/>
      <c r="Y4184" s="147">
        <f t="shared" si="329"/>
        <v>10200</v>
      </c>
    </row>
    <row r="4185" spans="1:25" s="148" customFormat="1" ht="13.9" customHeight="1">
      <c r="A4185" s="137">
        <v>5039</v>
      </c>
      <c r="B4185" s="138" t="s">
        <v>4208</v>
      </c>
      <c r="C4185" s="138" t="s">
        <v>5450</v>
      </c>
      <c r="D4185" s="138"/>
      <c r="E4185" s="2">
        <v>11</v>
      </c>
      <c r="F4185" s="2" t="s">
        <v>81</v>
      </c>
      <c r="G4185" s="2" t="s">
        <v>5558</v>
      </c>
      <c r="H4185" s="2" t="s">
        <v>5559</v>
      </c>
      <c r="I4185" s="139" t="s">
        <v>47</v>
      </c>
      <c r="J4185" s="139" t="s">
        <v>3059</v>
      </c>
      <c r="K4185" s="139" t="s">
        <v>321</v>
      </c>
      <c r="L4185" s="139" t="s">
        <v>314</v>
      </c>
      <c r="M4185" s="140"/>
      <c r="N4185" s="141">
        <v>16</v>
      </c>
      <c r="O4185" s="142">
        <f t="shared" si="325"/>
        <v>600</v>
      </c>
      <c r="P4185" s="2">
        <v>200</v>
      </c>
      <c r="Q4185" s="2">
        <v>400</v>
      </c>
      <c r="R4185" s="143" t="e">
        <f t="shared" si="326"/>
        <v>#DIV/0!</v>
      </c>
      <c r="S4185" s="143" t="e">
        <f t="shared" si="327"/>
        <v>#DIV/0!</v>
      </c>
      <c r="T4185" s="144">
        <f>IF(P4185="nio",0,IF(P4185&gt;0,VLOOKUP(K4185,'3-Productie normen'!A:W,VLOOKUP(P4185,'3-Productie normen'!$B$37:$C$59,2,FALSE),FALSE)))/VLOOKUP(B4185,'2-Kosten per locatie'!$A$11:$C$31,3,FALSE)</f>
        <v>0</v>
      </c>
      <c r="U4185" s="144">
        <f t="shared" si="328"/>
        <v>0</v>
      </c>
      <c r="V4185" s="145" t="str">
        <f>VLOOKUP(K4185,'3-Productie normen'!A:AG,29,FALSE)</f>
        <v>S</v>
      </c>
      <c r="W4185" s="145"/>
      <c r="X4185" s="146"/>
      <c r="Y4185" s="147">
        <f t="shared" si="329"/>
        <v>9600</v>
      </c>
    </row>
    <row r="4186" spans="1:25" s="148" customFormat="1" ht="13.9" customHeight="1">
      <c r="A4186" s="137">
        <v>5040</v>
      </c>
      <c r="B4186" s="138" t="s">
        <v>4208</v>
      </c>
      <c r="C4186" s="138" t="s">
        <v>5450</v>
      </c>
      <c r="D4186" s="138"/>
      <c r="E4186" s="2">
        <v>11</v>
      </c>
      <c r="F4186" s="2" t="s">
        <v>81</v>
      </c>
      <c r="G4186" s="2" t="s">
        <v>5560</v>
      </c>
      <c r="H4186" s="2" t="s">
        <v>5561</v>
      </c>
      <c r="I4186" s="139" t="s">
        <v>47</v>
      </c>
      <c r="J4186" s="139" t="s">
        <v>3059</v>
      </c>
      <c r="K4186" s="139" t="s">
        <v>321</v>
      </c>
      <c r="L4186" s="139" t="s">
        <v>314</v>
      </c>
      <c r="M4186" s="140"/>
      <c r="N4186" s="141">
        <v>15</v>
      </c>
      <c r="O4186" s="142">
        <f t="shared" si="325"/>
        <v>600</v>
      </c>
      <c r="P4186" s="2">
        <v>200</v>
      </c>
      <c r="Q4186" s="2">
        <v>400</v>
      </c>
      <c r="R4186" s="143" t="e">
        <f t="shared" si="326"/>
        <v>#DIV/0!</v>
      </c>
      <c r="S4186" s="143" t="e">
        <f t="shared" si="327"/>
        <v>#DIV/0!</v>
      </c>
      <c r="T4186" s="144">
        <f>IF(P4186="nio",0,IF(P4186&gt;0,VLOOKUP(K4186,'3-Productie normen'!A:W,VLOOKUP(P4186,'3-Productie normen'!$B$37:$C$59,2,FALSE),FALSE)))/VLOOKUP(B4186,'2-Kosten per locatie'!$A$11:$C$31,3,FALSE)</f>
        <v>0</v>
      </c>
      <c r="U4186" s="144">
        <f t="shared" si="328"/>
        <v>0</v>
      </c>
      <c r="V4186" s="145" t="str">
        <f>VLOOKUP(K4186,'3-Productie normen'!A:AG,29,FALSE)</f>
        <v>S</v>
      </c>
      <c r="W4186" s="145"/>
      <c r="X4186" s="146"/>
      <c r="Y4186" s="147">
        <f t="shared" si="329"/>
        <v>9000</v>
      </c>
    </row>
    <row r="4187" spans="1:25" s="148" customFormat="1" ht="13.9" customHeight="1">
      <c r="A4187" s="137">
        <v>5041</v>
      </c>
      <c r="B4187" s="138" t="s">
        <v>4208</v>
      </c>
      <c r="C4187" s="138" t="s">
        <v>5450</v>
      </c>
      <c r="D4187" s="138"/>
      <c r="E4187" s="2">
        <v>11</v>
      </c>
      <c r="F4187" s="2" t="s">
        <v>81</v>
      </c>
      <c r="G4187" s="2" t="s">
        <v>5562</v>
      </c>
      <c r="H4187" s="2" t="s">
        <v>5563</v>
      </c>
      <c r="I4187" s="139" t="s">
        <v>47</v>
      </c>
      <c r="J4187" s="139" t="s">
        <v>3059</v>
      </c>
      <c r="K4187" s="139" t="s">
        <v>321</v>
      </c>
      <c r="L4187" s="139" t="s">
        <v>314</v>
      </c>
      <c r="M4187" s="140"/>
      <c r="N4187" s="141">
        <v>17</v>
      </c>
      <c r="O4187" s="142">
        <f t="shared" si="325"/>
        <v>600</v>
      </c>
      <c r="P4187" s="2">
        <v>200</v>
      </c>
      <c r="Q4187" s="2">
        <v>400</v>
      </c>
      <c r="R4187" s="143" t="e">
        <f t="shared" si="326"/>
        <v>#DIV/0!</v>
      </c>
      <c r="S4187" s="143" t="e">
        <f t="shared" si="327"/>
        <v>#DIV/0!</v>
      </c>
      <c r="T4187" s="144">
        <f>IF(P4187="nio",0,IF(P4187&gt;0,VLOOKUP(K4187,'3-Productie normen'!A:W,VLOOKUP(P4187,'3-Productie normen'!$B$37:$C$59,2,FALSE),FALSE)))/VLOOKUP(B4187,'2-Kosten per locatie'!$A$11:$C$31,3,FALSE)</f>
        <v>0</v>
      </c>
      <c r="U4187" s="144">
        <f t="shared" si="328"/>
        <v>0</v>
      </c>
      <c r="V4187" s="145" t="str">
        <f>VLOOKUP(K4187,'3-Productie normen'!A:AG,29,FALSE)</f>
        <v>S</v>
      </c>
      <c r="W4187" s="145"/>
      <c r="X4187" s="146"/>
      <c r="Y4187" s="147">
        <f t="shared" si="329"/>
        <v>10200</v>
      </c>
    </row>
    <row r="4188" spans="1:25" s="148" customFormat="1" ht="13.9" customHeight="1">
      <c r="A4188" s="137">
        <v>5042</v>
      </c>
      <c r="B4188" s="138" t="s">
        <v>4208</v>
      </c>
      <c r="C4188" s="138" t="s">
        <v>5450</v>
      </c>
      <c r="D4188" s="138"/>
      <c r="E4188" s="2">
        <v>11</v>
      </c>
      <c r="F4188" s="2" t="s">
        <v>81</v>
      </c>
      <c r="G4188" s="2" t="s">
        <v>5564</v>
      </c>
      <c r="H4188" s="2" t="s">
        <v>5565</v>
      </c>
      <c r="I4188" s="139" t="s">
        <v>47</v>
      </c>
      <c r="J4188" s="139" t="s">
        <v>3059</v>
      </c>
      <c r="K4188" s="139" t="s">
        <v>321</v>
      </c>
      <c r="L4188" s="139" t="s">
        <v>314</v>
      </c>
      <c r="M4188" s="140"/>
      <c r="N4188" s="141">
        <v>15</v>
      </c>
      <c r="O4188" s="142">
        <f t="shared" si="325"/>
        <v>600</v>
      </c>
      <c r="P4188" s="2">
        <v>200</v>
      </c>
      <c r="Q4188" s="2">
        <v>400</v>
      </c>
      <c r="R4188" s="143" t="e">
        <f t="shared" si="326"/>
        <v>#DIV/0!</v>
      </c>
      <c r="S4188" s="143" t="e">
        <f t="shared" si="327"/>
        <v>#DIV/0!</v>
      </c>
      <c r="T4188" s="144">
        <f>IF(P4188="nio",0,IF(P4188&gt;0,VLOOKUP(K4188,'3-Productie normen'!A:W,VLOOKUP(P4188,'3-Productie normen'!$B$37:$C$59,2,FALSE),FALSE)))/VLOOKUP(B4188,'2-Kosten per locatie'!$A$11:$C$31,3,FALSE)</f>
        <v>0</v>
      </c>
      <c r="U4188" s="144">
        <f t="shared" si="328"/>
        <v>0</v>
      </c>
      <c r="V4188" s="145" t="str">
        <f>VLOOKUP(K4188,'3-Productie normen'!A:AG,29,FALSE)</f>
        <v>S</v>
      </c>
      <c r="W4188" s="145"/>
      <c r="X4188" s="146"/>
      <c r="Y4188" s="147">
        <f t="shared" si="329"/>
        <v>9000</v>
      </c>
    </row>
    <row r="4189" spans="1:25" s="148" customFormat="1" ht="13.9" customHeight="1">
      <c r="A4189" s="137">
        <v>5043</v>
      </c>
      <c r="B4189" s="138" t="s">
        <v>4208</v>
      </c>
      <c r="C4189" s="138" t="s">
        <v>5450</v>
      </c>
      <c r="D4189" s="138"/>
      <c r="E4189" s="2">
        <v>11</v>
      </c>
      <c r="F4189" s="2" t="s">
        <v>81</v>
      </c>
      <c r="G4189" s="2" t="s">
        <v>5566</v>
      </c>
      <c r="H4189" s="2" t="s">
        <v>5567</v>
      </c>
      <c r="I4189" s="139" t="s">
        <v>47</v>
      </c>
      <c r="J4189" s="139" t="s">
        <v>3059</v>
      </c>
      <c r="K4189" s="139" t="s">
        <v>321</v>
      </c>
      <c r="L4189" s="139" t="s">
        <v>314</v>
      </c>
      <c r="M4189" s="140"/>
      <c r="N4189" s="141">
        <v>19</v>
      </c>
      <c r="O4189" s="142">
        <f t="shared" si="325"/>
        <v>600</v>
      </c>
      <c r="P4189" s="2">
        <v>200</v>
      </c>
      <c r="Q4189" s="2">
        <v>400</v>
      </c>
      <c r="R4189" s="143" t="e">
        <f t="shared" si="326"/>
        <v>#DIV/0!</v>
      </c>
      <c r="S4189" s="143" t="e">
        <f t="shared" si="327"/>
        <v>#DIV/0!</v>
      </c>
      <c r="T4189" s="144">
        <f>IF(P4189="nio",0,IF(P4189&gt;0,VLOOKUP(K4189,'3-Productie normen'!A:W,VLOOKUP(P4189,'3-Productie normen'!$B$37:$C$59,2,FALSE),FALSE)))/VLOOKUP(B4189,'2-Kosten per locatie'!$A$11:$C$31,3,FALSE)</f>
        <v>0</v>
      </c>
      <c r="U4189" s="144">
        <f t="shared" si="328"/>
        <v>0</v>
      </c>
      <c r="V4189" s="145" t="str">
        <f>VLOOKUP(K4189,'3-Productie normen'!A:AG,29,FALSE)</f>
        <v>S</v>
      </c>
      <c r="W4189" s="145"/>
      <c r="X4189" s="146"/>
      <c r="Y4189" s="147">
        <f t="shared" si="329"/>
        <v>11400</v>
      </c>
    </row>
    <row r="4190" spans="1:25" s="148" customFormat="1" ht="13.9" customHeight="1">
      <c r="A4190" s="137">
        <v>5044</v>
      </c>
      <c r="B4190" s="138" t="s">
        <v>4208</v>
      </c>
      <c r="C4190" s="138" t="s">
        <v>5450</v>
      </c>
      <c r="D4190" s="138"/>
      <c r="E4190" s="2">
        <v>11</v>
      </c>
      <c r="F4190" s="2" t="s">
        <v>81</v>
      </c>
      <c r="G4190" s="2" t="s">
        <v>5568</v>
      </c>
      <c r="H4190" s="2" t="s">
        <v>5569</v>
      </c>
      <c r="I4190" s="139" t="s">
        <v>47</v>
      </c>
      <c r="J4190" s="139" t="s">
        <v>1749</v>
      </c>
      <c r="K4190" s="139" t="s">
        <v>321</v>
      </c>
      <c r="L4190" s="139" t="s">
        <v>314</v>
      </c>
      <c r="M4190" s="140"/>
      <c r="N4190" s="141">
        <v>6</v>
      </c>
      <c r="O4190" s="142">
        <f t="shared" si="325"/>
        <v>600</v>
      </c>
      <c r="P4190" s="2">
        <v>200</v>
      </c>
      <c r="Q4190" s="2">
        <v>400</v>
      </c>
      <c r="R4190" s="143" t="e">
        <f t="shared" si="326"/>
        <v>#DIV/0!</v>
      </c>
      <c r="S4190" s="143" t="e">
        <f t="shared" si="327"/>
        <v>#DIV/0!</v>
      </c>
      <c r="T4190" s="144">
        <f>IF(P4190="nio",0,IF(P4190&gt;0,VLOOKUP(K4190,'3-Productie normen'!A:W,VLOOKUP(P4190,'3-Productie normen'!$B$37:$C$59,2,FALSE),FALSE)))/VLOOKUP(B4190,'2-Kosten per locatie'!$A$11:$C$31,3,FALSE)</f>
        <v>0</v>
      </c>
      <c r="U4190" s="144">
        <f t="shared" si="328"/>
        <v>0</v>
      </c>
      <c r="V4190" s="145" t="str">
        <f>VLOOKUP(K4190,'3-Productie normen'!A:AG,29,FALSE)</f>
        <v>S</v>
      </c>
      <c r="W4190" s="145"/>
      <c r="X4190" s="146"/>
      <c r="Y4190" s="147">
        <f t="shared" si="329"/>
        <v>3600</v>
      </c>
    </row>
    <row r="4191" spans="1:25" s="148" customFormat="1" ht="13.9" customHeight="1">
      <c r="A4191" s="137">
        <v>5045</v>
      </c>
      <c r="B4191" s="138" t="s">
        <v>4208</v>
      </c>
      <c r="C4191" s="138" t="s">
        <v>5450</v>
      </c>
      <c r="D4191" s="138"/>
      <c r="E4191" s="2">
        <v>11</v>
      </c>
      <c r="F4191" s="2" t="s">
        <v>81</v>
      </c>
      <c r="G4191" s="2" t="s">
        <v>5570</v>
      </c>
      <c r="H4191" s="2" t="s">
        <v>5571</v>
      </c>
      <c r="I4191" s="139" t="s">
        <v>47</v>
      </c>
      <c r="J4191" s="139" t="s">
        <v>3059</v>
      </c>
      <c r="K4191" s="139" t="s">
        <v>321</v>
      </c>
      <c r="L4191" s="139" t="s">
        <v>314</v>
      </c>
      <c r="M4191" s="140"/>
      <c r="N4191" s="141">
        <v>18</v>
      </c>
      <c r="O4191" s="142">
        <f t="shared" si="325"/>
        <v>600</v>
      </c>
      <c r="P4191" s="2">
        <v>200</v>
      </c>
      <c r="Q4191" s="2">
        <v>400</v>
      </c>
      <c r="R4191" s="143" t="e">
        <f t="shared" si="326"/>
        <v>#DIV/0!</v>
      </c>
      <c r="S4191" s="143" t="e">
        <f t="shared" si="327"/>
        <v>#DIV/0!</v>
      </c>
      <c r="T4191" s="144">
        <f>IF(P4191="nio",0,IF(P4191&gt;0,VLOOKUP(K4191,'3-Productie normen'!A:W,VLOOKUP(P4191,'3-Productie normen'!$B$37:$C$59,2,FALSE),FALSE)))/VLOOKUP(B4191,'2-Kosten per locatie'!$A$11:$C$31,3,FALSE)</f>
        <v>0</v>
      </c>
      <c r="U4191" s="144">
        <f t="shared" si="328"/>
        <v>0</v>
      </c>
      <c r="V4191" s="145" t="str">
        <f>VLOOKUP(K4191,'3-Productie normen'!A:AG,29,FALSE)</f>
        <v>S</v>
      </c>
      <c r="W4191" s="145"/>
      <c r="X4191" s="146"/>
      <c r="Y4191" s="147">
        <f t="shared" si="329"/>
        <v>10800</v>
      </c>
    </row>
    <row r="4192" spans="1:25" s="148" customFormat="1" ht="13.9" customHeight="1">
      <c r="A4192" s="137">
        <v>5046</v>
      </c>
      <c r="B4192" s="138" t="s">
        <v>4208</v>
      </c>
      <c r="C4192" s="138" t="s">
        <v>5450</v>
      </c>
      <c r="D4192" s="138"/>
      <c r="E4192" s="2">
        <v>11</v>
      </c>
      <c r="F4192" s="2" t="s">
        <v>81</v>
      </c>
      <c r="G4192" s="2" t="s">
        <v>5572</v>
      </c>
      <c r="H4192" s="2" t="s">
        <v>5573</v>
      </c>
      <c r="I4192" s="139" t="s">
        <v>47</v>
      </c>
      <c r="J4192" s="139" t="s">
        <v>3059</v>
      </c>
      <c r="K4192" s="139" t="s">
        <v>321</v>
      </c>
      <c r="L4192" s="139" t="s">
        <v>314</v>
      </c>
      <c r="M4192" s="140"/>
      <c r="N4192" s="141">
        <v>18</v>
      </c>
      <c r="O4192" s="142">
        <f t="shared" si="325"/>
        <v>600</v>
      </c>
      <c r="P4192" s="2">
        <v>200</v>
      </c>
      <c r="Q4192" s="2">
        <v>400</v>
      </c>
      <c r="R4192" s="143" t="e">
        <f t="shared" si="326"/>
        <v>#DIV/0!</v>
      </c>
      <c r="S4192" s="143" t="e">
        <f t="shared" si="327"/>
        <v>#DIV/0!</v>
      </c>
      <c r="T4192" s="144">
        <f>IF(P4192="nio",0,IF(P4192&gt;0,VLOOKUP(K4192,'3-Productie normen'!A:W,VLOOKUP(P4192,'3-Productie normen'!$B$37:$C$59,2,FALSE),FALSE)))/VLOOKUP(B4192,'2-Kosten per locatie'!$A$11:$C$31,3,FALSE)</f>
        <v>0</v>
      </c>
      <c r="U4192" s="144">
        <f t="shared" si="328"/>
        <v>0</v>
      </c>
      <c r="V4192" s="145" t="str">
        <f>VLOOKUP(K4192,'3-Productie normen'!A:AG,29,FALSE)</f>
        <v>S</v>
      </c>
      <c r="W4192" s="145"/>
      <c r="X4192" s="146"/>
      <c r="Y4192" s="147">
        <f t="shared" si="329"/>
        <v>10800</v>
      </c>
    </row>
    <row r="4193" spans="1:25" s="148" customFormat="1" ht="13.9" customHeight="1">
      <c r="A4193" s="137">
        <v>5047</v>
      </c>
      <c r="B4193" s="138" t="s">
        <v>4208</v>
      </c>
      <c r="C4193" s="138" t="s">
        <v>5450</v>
      </c>
      <c r="D4193" s="138"/>
      <c r="E4193" s="2">
        <v>11</v>
      </c>
      <c r="F4193" s="2" t="s">
        <v>81</v>
      </c>
      <c r="G4193" s="2" t="s">
        <v>3109</v>
      </c>
      <c r="H4193" s="2" t="s">
        <v>5574</v>
      </c>
      <c r="I4193" s="139" t="s">
        <v>45</v>
      </c>
      <c r="J4193" s="139" t="s">
        <v>6144</v>
      </c>
      <c r="K4193" s="139" t="s">
        <v>478</v>
      </c>
      <c r="L4193" s="139" t="s">
        <v>6121</v>
      </c>
      <c r="M4193" s="140" t="s">
        <v>8160</v>
      </c>
      <c r="N4193" s="141">
        <v>11</v>
      </c>
      <c r="O4193" s="142">
        <f t="shared" si="325"/>
        <v>80</v>
      </c>
      <c r="P4193" s="2">
        <v>80</v>
      </c>
      <c r="Q4193" s="2"/>
      <c r="R4193" s="143" t="e">
        <f t="shared" si="326"/>
        <v>#DIV/0!</v>
      </c>
      <c r="S4193" s="143">
        <f t="shared" si="327"/>
        <v>0</v>
      </c>
      <c r="T4193" s="144">
        <f>IF(P4193="nio",0,IF(P4193&gt;0,VLOOKUP(K4193,'3-Productie normen'!A:W,VLOOKUP(P4193,'3-Productie normen'!$B$37:$C$59,2,FALSE),FALSE)))/VLOOKUP(B4193,'2-Kosten per locatie'!$A$11:$C$31,3,FALSE)</f>
        <v>0</v>
      </c>
      <c r="U4193" s="144">
        <f t="shared" si="328"/>
        <v>0</v>
      </c>
      <c r="V4193" s="145" t="str">
        <f>VLOOKUP(K4193,'3-Productie normen'!A:AG,29,FALSE)</f>
        <v>B</v>
      </c>
      <c r="W4193" s="145"/>
      <c r="X4193" s="146"/>
      <c r="Y4193" s="147">
        <f t="shared" si="329"/>
        <v>880</v>
      </c>
    </row>
    <row r="4194" spans="1:25" s="148" customFormat="1" ht="13.9" customHeight="1">
      <c r="A4194" s="137">
        <v>5048</v>
      </c>
      <c r="B4194" s="138" t="s">
        <v>4208</v>
      </c>
      <c r="C4194" s="138" t="s">
        <v>5450</v>
      </c>
      <c r="D4194" s="138"/>
      <c r="E4194" s="2">
        <v>11</v>
      </c>
      <c r="F4194" s="2" t="s">
        <v>81</v>
      </c>
      <c r="G4194" s="2" t="s">
        <v>5575</v>
      </c>
      <c r="H4194" s="2" t="s">
        <v>5576</v>
      </c>
      <c r="I4194" s="139" t="s">
        <v>6243</v>
      </c>
      <c r="J4194" s="139" t="s">
        <v>83</v>
      </c>
      <c r="K4194" s="139" t="s">
        <v>51</v>
      </c>
      <c r="L4194" s="139" t="s">
        <v>5149</v>
      </c>
      <c r="M4194" s="140"/>
      <c r="N4194" s="141">
        <v>9</v>
      </c>
      <c r="O4194" s="142">
        <f t="shared" si="325"/>
        <v>200</v>
      </c>
      <c r="P4194" s="2">
        <v>200</v>
      </c>
      <c r="Q4194" s="2"/>
      <c r="R4194" s="143" t="e">
        <f t="shared" si="326"/>
        <v>#DIV/0!</v>
      </c>
      <c r="S4194" s="143">
        <f t="shared" si="327"/>
        <v>0</v>
      </c>
      <c r="T4194" s="144">
        <f>IF(P4194="nio",0,IF(P4194&gt;0,VLOOKUP(K4194,'3-Productie normen'!A:W,VLOOKUP(P4194,'3-Productie normen'!$B$37:$C$59,2,FALSE),FALSE)))/VLOOKUP(B4194,'2-Kosten per locatie'!$A$11:$C$31,3,FALSE)</f>
        <v>0</v>
      </c>
      <c r="U4194" s="144">
        <f t="shared" si="328"/>
        <v>0</v>
      </c>
      <c r="V4194" s="145" t="str">
        <f>VLOOKUP(K4194,'3-Productie normen'!A:AG,29,FALSE)</f>
        <v>V</v>
      </c>
      <c r="W4194" s="145"/>
      <c r="X4194" s="146"/>
      <c r="Y4194" s="147">
        <f t="shared" si="329"/>
        <v>1800</v>
      </c>
    </row>
    <row r="4195" spans="1:25" s="148" customFormat="1" ht="13.9" customHeight="1">
      <c r="A4195" s="137">
        <v>5049</v>
      </c>
      <c r="B4195" s="138" t="s">
        <v>4208</v>
      </c>
      <c r="C4195" s="138" t="s">
        <v>5450</v>
      </c>
      <c r="D4195" s="138"/>
      <c r="E4195" s="2">
        <v>11</v>
      </c>
      <c r="F4195" s="2" t="s">
        <v>81</v>
      </c>
      <c r="G4195" s="2" t="s">
        <v>5577</v>
      </c>
      <c r="H4195" s="2" t="s">
        <v>5578</v>
      </c>
      <c r="I4195" s="139" t="s">
        <v>6244</v>
      </c>
      <c r="J4195" s="139" t="s">
        <v>2160</v>
      </c>
      <c r="K4195" s="139" t="s">
        <v>8039</v>
      </c>
      <c r="L4195" s="139" t="s">
        <v>5149</v>
      </c>
      <c r="M4195" s="140"/>
      <c r="N4195" s="141">
        <v>2</v>
      </c>
      <c r="O4195" s="142">
        <f t="shared" si="325"/>
        <v>200</v>
      </c>
      <c r="P4195" s="2">
        <v>200</v>
      </c>
      <c r="Q4195" s="2"/>
      <c r="R4195" s="143" t="e">
        <f t="shared" si="326"/>
        <v>#DIV/0!</v>
      </c>
      <c r="S4195" s="143">
        <f t="shared" si="327"/>
        <v>0</v>
      </c>
      <c r="T4195" s="144">
        <f>IF(P4195="nio",0,IF(P4195&gt;0,VLOOKUP(K4195,'3-Productie normen'!A:W,VLOOKUP(P4195,'3-Productie normen'!$B$37:$C$59,2,FALSE),FALSE)))/VLOOKUP(B4195,'2-Kosten per locatie'!$A$11:$C$31,3,FALSE)</f>
        <v>0</v>
      </c>
      <c r="U4195" s="144">
        <f t="shared" si="328"/>
        <v>0</v>
      </c>
      <c r="V4195" s="145" t="str">
        <f>VLOOKUP(K4195,'3-Productie normen'!A:AG,29,FALSE)</f>
        <v>S</v>
      </c>
      <c r="W4195" s="145"/>
      <c r="X4195" s="146"/>
      <c r="Y4195" s="147">
        <f t="shared" si="329"/>
        <v>400</v>
      </c>
    </row>
    <row r="4196" spans="1:25" s="148" customFormat="1" ht="13.9" customHeight="1">
      <c r="A4196" s="137">
        <v>5050</v>
      </c>
      <c r="B4196" s="138" t="s">
        <v>4208</v>
      </c>
      <c r="C4196" s="138" t="s">
        <v>5450</v>
      </c>
      <c r="D4196" s="138"/>
      <c r="E4196" s="2">
        <v>11</v>
      </c>
      <c r="F4196" s="2" t="s">
        <v>81</v>
      </c>
      <c r="G4196" s="2" t="s">
        <v>349</v>
      </c>
      <c r="H4196" s="2" t="s">
        <v>5579</v>
      </c>
      <c r="I4196" s="139" t="s">
        <v>6245</v>
      </c>
      <c r="J4196" s="139" t="s">
        <v>6145</v>
      </c>
      <c r="K4196" s="139" t="s">
        <v>478</v>
      </c>
      <c r="L4196" s="139" t="s">
        <v>1275</v>
      </c>
      <c r="M4196" s="140"/>
      <c r="N4196" s="141">
        <v>29</v>
      </c>
      <c r="O4196" s="142">
        <f t="shared" si="325"/>
        <v>80</v>
      </c>
      <c r="P4196" s="2">
        <v>80</v>
      </c>
      <c r="Q4196" s="2"/>
      <c r="R4196" s="143" t="e">
        <f t="shared" si="326"/>
        <v>#DIV/0!</v>
      </c>
      <c r="S4196" s="143">
        <f t="shared" si="327"/>
        <v>0</v>
      </c>
      <c r="T4196" s="144">
        <f>IF(P4196="nio",0,IF(P4196&gt;0,VLOOKUP(K4196,'3-Productie normen'!A:W,VLOOKUP(P4196,'3-Productie normen'!$B$37:$C$59,2,FALSE),FALSE)))/VLOOKUP(B4196,'2-Kosten per locatie'!$A$11:$C$31,3,FALSE)</f>
        <v>0</v>
      </c>
      <c r="U4196" s="144">
        <f t="shared" si="328"/>
        <v>0</v>
      </c>
      <c r="V4196" s="145" t="str">
        <f>VLOOKUP(K4196,'3-Productie normen'!A:AG,29,FALSE)</f>
        <v>B</v>
      </c>
      <c r="W4196" s="145"/>
      <c r="X4196" s="146"/>
      <c r="Y4196" s="147">
        <f t="shared" si="329"/>
        <v>2320</v>
      </c>
    </row>
    <row r="4197" spans="1:25" s="148" customFormat="1" ht="13.9" customHeight="1">
      <c r="A4197" s="137">
        <v>5051</v>
      </c>
      <c r="B4197" s="138" t="s">
        <v>4208</v>
      </c>
      <c r="C4197" s="138" t="s">
        <v>5450</v>
      </c>
      <c r="D4197" s="138"/>
      <c r="E4197" s="2">
        <v>11</v>
      </c>
      <c r="F4197" s="2" t="s">
        <v>81</v>
      </c>
      <c r="G4197" s="2" t="s">
        <v>1547</v>
      </c>
      <c r="H4197" s="2" t="s">
        <v>2212</v>
      </c>
      <c r="I4197" s="139" t="s">
        <v>45</v>
      </c>
      <c r="J4197" s="139" t="s">
        <v>6146</v>
      </c>
      <c r="K4197" s="139" t="s">
        <v>478</v>
      </c>
      <c r="L4197" s="139" t="s">
        <v>6121</v>
      </c>
      <c r="M4197" s="140" t="s">
        <v>8160</v>
      </c>
      <c r="N4197" s="141">
        <v>34</v>
      </c>
      <c r="O4197" s="142">
        <f t="shared" si="325"/>
        <v>80</v>
      </c>
      <c r="P4197" s="2">
        <v>80</v>
      </c>
      <c r="Q4197" s="2"/>
      <c r="R4197" s="143" t="e">
        <f t="shared" si="326"/>
        <v>#DIV/0!</v>
      </c>
      <c r="S4197" s="143">
        <f t="shared" si="327"/>
        <v>0</v>
      </c>
      <c r="T4197" s="144">
        <f>IF(P4197="nio",0,IF(P4197&gt;0,VLOOKUP(K4197,'3-Productie normen'!A:W,VLOOKUP(P4197,'3-Productie normen'!$B$37:$C$59,2,FALSE),FALSE)))/VLOOKUP(B4197,'2-Kosten per locatie'!$A$11:$C$31,3,FALSE)</f>
        <v>0</v>
      </c>
      <c r="U4197" s="144">
        <f t="shared" si="328"/>
        <v>0</v>
      </c>
      <c r="V4197" s="145" t="str">
        <f>VLOOKUP(K4197,'3-Productie normen'!A:AG,29,FALSE)</f>
        <v>B</v>
      </c>
      <c r="W4197" s="145"/>
      <c r="X4197" s="146"/>
      <c r="Y4197" s="147">
        <f t="shared" si="329"/>
        <v>2720</v>
      </c>
    </row>
    <row r="4198" spans="1:25" s="148" customFormat="1" ht="13.9" customHeight="1">
      <c r="A4198" s="137">
        <v>5052</v>
      </c>
      <c r="B4198" s="138" t="s">
        <v>4208</v>
      </c>
      <c r="C4198" s="138" t="s">
        <v>5450</v>
      </c>
      <c r="D4198" s="138"/>
      <c r="E4198" s="2">
        <v>11</v>
      </c>
      <c r="F4198" s="2" t="s">
        <v>81</v>
      </c>
      <c r="G4198" s="2" t="s">
        <v>356</v>
      </c>
      <c r="H4198" s="2" t="s">
        <v>2214</v>
      </c>
      <c r="I4198" s="139" t="s">
        <v>45</v>
      </c>
      <c r="J4198" s="139" t="s">
        <v>6147</v>
      </c>
      <c r="K4198" s="139" t="s">
        <v>478</v>
      </c>
      <c r="L4198" s="139" t="s">
        <v>6121</v>
      </c>
      <c r="M4198" s="140" t="s">
        <v>8160</v>
      </c>
      <c r="N4198" s="141">
        <v>11</v>
      </c>
      <c r="O4198" s="142">
        <f t="shared" si="325"/>
        <v>80</v>
      </c>
      <c r="P4198" s="2">
        <v>80</v>
      </c>
      <c r="Q4198" s="2"/>
      <c r="R4198" s="143" t="e">
        <f t="shared" si="326"/>
        <v>#DIV/0!</v>
      </c>
      <c r="S4198" s="143">
        <f t="shared" si="327"/>
        <v>0</v>
      </c>
      <c r="T4198" s="144">
        <f>IF(P4198="nio",0,IF(P4198&gt;0,VLOOKUP(K4198,'3-Productie normen'!A:W,VLOOKUP(P4198,'3-Productie normen'!$B$37:$C$59,2,FALSE),FALSE)))/VLOOKUP(B4198,'2-Kosten per locatie'!$A$11:$C$31,3,FALSE)</f>
        <v>0</v>
      </c>
      <c r="U4198" s="144">
        <f t="shared" si="328"/>
        <v>0</v>
      </c>
      <c r="V4198" s="145" t="str">
        <f>VLOOKUP(K4198,'3-Productie normen'!A:AG,29,FALSE)</f>
        <v>B</v>
      </c>
      <c r="W4198" s="145"/>
      <c r="X4198" s="146"/>
      <c r="Y4198" s="147">
        <f t="shared" si="329"/>
        <v>880</v>
      </c>
    </row>
    <row r="4199" spans="1:25" s="148" customFormat="1" ht="13.9" customHeight="1">
      <c r="A4199" s="137">
        <v>5053</v>
      </c>
      <c r="B4199" s="138" t="s">
        <v>4208</v>
      </c>
      <c r="C4199" s="138" t="s">
        <v>5450</v>
      </c>
      <c r="D4199" s="138"/>
      <c r="E4199" s="2">
        <v>11</v>
      </c>
      <c r="F4199" s="2" t="s">
        <v>81</v>
      </c>
      <c r="G4199" s="2" t="s">
        <v>1508</v>
      </c>
      <c r="H4199" s="2" t="s">
        <v>5580</v>
      </c>
      <c r="I4199" s="139" t="s">
        <v>6245</v>
      </c>
      <c r="J4199" s="139" t="s">
        <v>6148</v>
      </c>
      <c r="K4199" s="139" t="s">
        <v>417</v>
      </c>
      <c r="L4199" s="139" t="s">
        <v>1275</v>
      </c>
      <c r="M4199" s="140"/>
      <c r="N4199" s="141">
        <v>10</v>
      </c>
      <c r="O4199" s="142">
        <f t="shared" si="325"/>
        <v>200</v>
      </c>
      <c r="P4199" s="2">
        <v>200</v>
      </c>
      <c r="Q4199" s="2"/>
      <c r="R4199" s="143" t="e">
        <f t="shared" si="326"/>
        <v>#DIV/0!</v>
      </c>
      <c r="S4199" s="143">
        <f t="shared" si="327"/>
        <v>0</v>
      </c>
      <c r="T4199" s="144">
        <f>IF(P4199="nio",0,IF(P4199&gt;0,VLOOKUP(K4199,'3-Productie normen'!A:W,VLOOKUP(P4199,'3-Productie normen'!$B$37:$C$59,2,FALSE),FALSE)))/VLOOKUP(B4199,'2-Kosten per locatie'!$A$11:$C$31,3,FALSE)</f>
        <v>0</v>
      </c>
      <c r="U4199" s="144">
        <f t="shared" si="328"/>
        <v>0</v>
      </c>
      <c r="V4199" s="145" t="str">
        <f>VLOOKUP(K4199,'3-Productie normen'!A:AG,29,FALSE)</f>
        <v>B</v>
      </c>
      <c r="W4199" s="145"/>
      <c r="X4199" s="146"/>
      <c r="Y4199" s="147">
        <f t="shared" si="329"/>
        <v>2000</v>
      </c>
    </row>
    <row r="4200" spans="1:25" s="148" customFormat="1" ht="13.9" customHeight="1">
      <c r="A4200" s="137">
        <v>5054</v>
      </c>
      <c r="B4200" s="138" t="s">
        <v>4208</v>
      </c>
      <c r="C4200" s="138" t="s">
        <v>5450</v>
      </c>
      <c r="D4200" s="138"/>
      <c r="E4200" s="2">
        <v>11</v>
      </c>
      <c r="F4200" s="2" t="s">
        <v>81</v>
      </c>
      <c r="G4200" s="2" t="s">
        <v>1552</v>
      </c>
      <c r="H4200" s="2" t="s">
        <v>5581</v>
      </c>
      <c r="I4200" s="139" t="s">
        <v>6245</v>
      </c>
      <c r="J4200" s="139" t="s">
        <v>6149</v>
      </c>
      <c r="K4200" s="139" t="s">
        <v>478</v>
      </c>
      <c r="L4200" s="139" t="s">
        <v>1275</v>
      </c>
      <c r="M4200" s="140"/>
      <c r="N4200" s="141">
        <v>36</v>
      </c>
      <c r="O4200" s="142">
        <f t="shared" si="325"/>
        <v>80</v>
      </c>
      <c r="P4200" s="2">
        <v>80</v>
      </c>
      <c r="Q4200" s="2"/>
      <c r="R4200" s="143" t="e">
        <f t="shared" si="326"/>
        <v>#DIV/0!</v>
      </c>
      <c r="S4200" s="143">
        <f t="shared" si="327"/>
        <v>0</v>
      </c>
      <c r="T4200" s="144">
        <f>IF(P4200="nio",0,IF(P4200&gt;0,VLOOKUP(K4200,'3-Productie normen'!A:W,VLOOKUP(P4200,'3-Productie normen'!$B$37:$C$59,2,FALSE),FALSE)))/VLOOKUP(B4200,'2-Kosten per locatie'!$A$11:$C$31,3,FALSE)</f>
        <v>0</v>
      </c>
      <c r="U4200" s="144">
        <f t="shared" si="328"/>
        <v>0</v>
      </c>
      <c r="V4200" s="145" t="str">
        <f>VLOOKUP(K4200,'3-Productie normen'!A:AG,29,FALSE)</f>
        <v>B</v>
      </c>
      <c r="W4200" s="145"/>
      <c r="X4200" s="146"/>
      <c r="Y4200" s="147">
        <f t="shared" si="329"/>
        <v>2880</v>
      </c>
    </row>
    <row r="4201" spans="1:25" s="148" customFormat="1" ht="13.9" customHeight="1">
      <c r="A4201" s="137">
        <v>5055</v>
      </c>
      <c r="B4201" s="138" t="s">
        <v>4208</v>
      </c>
      <c r="C4201" s="138" t="s">
        <v>5450</v>
      </c>
      <c r="D4201" s="138"/>
      <c r="E4201" s="2">
        <v>11</v>
      </c>
      <c r="F4201" s="2" t="s">
        <v>81</v>
      </c>
      <c r="G4201" s="2" t="s">
        <v>1519</v>
      </c>
      <c r="H4201" s="2" t="s">
        <v>2215</v>
      </c>
      <c r="I4201" s="139" t="s">
        <v>6248</v>
      </c>
      <c r="J4201" s="139" t="s">
        <v>1614</v>
      </c>
      <c r="K4201" s="139" t="s">
        <v>612</v>
      </c>
      <c r="L4201" s="139" t="s">
        <v>6121</v>
      </c>
      <c r="M4201" s="140" t="s">
        <v>8160</v>
      </c>
      <c r="N4201" s="141">
        <v>60</v>
      </c>
      <c r="O4201" s="142">
        <f t="shared" si="325"/>
        <v>200</v>
      </c>
      <c r="P4201" s="2">
        <v>200</v>
      </c>
      <c r="Q4201" s="2"/>
      <c r="R4201" s="143" t="e">
        <f t="shared" si="326"/>
        <v>#DIV/0!</v>
      </c>
      <c r="S4201" s="143">
        <f t="shared" si="327"/>
        <v>0</v>
      </c>
      <c r="T4201" s="144">
        <f>IF(P4201="nio",0,IF(P4201&gt;0,VLOOKUP(K4201,'3-Productie normen'!A:W,VLOOKUP(P4201,'3-Productie normen'!$B$37:$C$59,2,FALSE),FALSE)))/VLOOKUP(B4201,'2-Kosten per locatie'!$A$11:$C$31,3,FALSE)</f>
        <v>0</v>
      </c>
      <c r="U4201" s="144">
        <f t="shared" si="328"/>
        <v>0</v>
      </c>
      <c r="V4201" s="145" t="str">
        <f>VLOOKUP(K4201,'3-Productie normen'!A:AG,29,FALSE)</f>
        <v>L</v>
      </c>
      <c r="W4201" s="145"/>
      <c r="X4201" s="146"/>
      <c r="Y4201" s="147">
        <f t="shared" si="329"/>
        <v>12000</v>
      </c>
    </row>
    <row r="4202" spans="1:25" s="148" customFormat="1" ht="13.9" customHeight="1">
      <c r="A4202" s="137">
        <v>5056</v>
      </c>
      <c r="B4202" s="138" t="s">
        <v>4208</v>
      </c>
      <c r="C4202" s="138" t="s">
        <v>5450</v>
      </c>
      <c r="D4202" s="138"/>
      <c r="E4202" s="2">
        <v>11</v>
      </c>
      <c r="F4202" s="2" t="s">
        <v>81</v>
      </c>
      <c r="G4202" s="2" t="s">
        <v>2028</v>
      </c>
      <c r="H4202" s="2" t="s">
        <v>5582</v>
      </c>
      <c r="I4202" s="139" t="s">
        <v>6248</v>
      </c>
      <c r="J4202" s="139" t="s">
        <v>1614</v>
      </c>
      <c r="K4202" s="139" t="s">
        <v>612</v>
      </c>
      <c r="L4202" s="139" t="s">
        <v>6121</v>
      </c>
      <c r="M4202" s="140" t="s">
        <v>8160</v>
      </c>
      <c r="N4202" s="141">
        <v>51</v>
      </c>
      <c r="O4202" s="142">
        <f t="shared" si="325"/>
        <v>200</v>
      </c>
      <c r="P4202" s="2">
        <v>200</v>
      </c>
      <c r="Q4202" s="2"/>
      <c r="R4202" s="143" t="e">
        <f t="shared" si="326"/>
        <v>#DIV/0!</v>
      </c>
      <c r="S4202" s="143">
        <f t="shared" si="327"/>
        <v>0</v>
      </c>
      <c r="T4202" s="144">
        <f>IF(P4202="nio",0,IF(P4202&gt;0,VLOOKUP(K4202,'3-Productie normen'!A:W,VLOOKUP(P4202,'3-Productie normen'!$B$37:$C$59,2,FALSE),FALSE)))/VLOOKUP(B4202,'2-Kosten per locatie'!$A$11:$C$31,3,FALSE)</f>
        <v>0</v>
      </c>
      <c r="U4202" s="144">
        <f t="shared" si="328"/>
        <v>0</v>
      </c>
      <c r="V4202" s="145" t="str">
        <f>VLOOKUP(K4202,'3-Productie normen'!A:AG,29,FALSE)</f>
        <v>L</v>
      </c>
      <c r="W4202" s="145"/>
      <c r="X4202" s="146"/>
      <c r="Y4202" s="147">
        <f t="shared" si="329"/>
        <v>10200</v>
      </c>
    </row>
    <row r="4203" spans="1:25" s="148" customFormat="1" ht="13.9" customHeight="1">
      <c r="A4203" s="137">
        <v>5057</v>
      </c>
      <c r="B4203" s="138" t="s">
        <v>4208</v>
      </c>
      <c r="C4203" s="138" t="s">
        <v>5450</v>
      </c>
      <c r="D4203" s="138"/>
      <c r="E4203" s="2">
        <v>11</v>
      </c>
      <c r="F4203" s="2" t="s">
        <v>81</v>
      </c>
      <c r="G4203" s="2" t="s">
        <v>3137</v>
      </c>
      <c r="H4203" s="2" t="s">
        <v>5583</v>
      </c>
      <c r="I4203" s="139" t="s">
        <v>6248</v>
      </c>
      <c r="J4203" s="139" t="s">
        <v>1614</v>
      </c>
      <c r="K4203" s="139" t="s">
        <v>612</v>
      </c>
      <c r="L4203" s="139" t="s">
        <v>6121</v>
      </c>
      <c r="M4203" s="140" t="s">
        <v>8160</v>
      </c>
      <c r="N4203" s="141">
        <v>64</v>
      </c>
      <c r="O4203" s="142">
        <f t="shared" si="325"/>
        <v>200</v>
      </c>
      <c r="P4203" s="2">
        <v>200</v>
      </c>
      <c r="Q4203" s="2"/>
      <c r="R4203" s="143" t="e">
        <f t="shared" si="326"/>
        <v>#DIV/0!</v>
      </c>
      <c r="S4203" s="143">
        <f t="shared" si="327"/>
        <v>0</v>
      </c>
      <c r="T4203" s="144">
        <f>IF(P4203="nio",0,IF(P4203&gt;0,VLOOKUP(K4203,'3-Productie normen'!A:W,VLOOKUP(P4203,'3-Productie normen'!$B$37:$C$59,2,FALSE),FALSE)))/VLOOKUP(B4203,'2-Kosten per locatie'!$A$11:$C$31,3,FALSE)</f>
        <v>0</v>
      </c>
      <c r="U4203" s="144">
        <f t="shared" si="328"/>
        <v>0</v>
      </c>
      <c r="V4203" s="145" t="str">
        <f>VLOOKUP(K4203,'3-Productie normen'!A:AG,29,FALSE)</f>
        <v>L</v>
      </c>
      <c r="W4203" s="145"/>
      <c r="X4203" s="146"/>
      <c r="Y4203" s="147">
        <f t="shared" si="329"/>
        <v>12800</v>
      </c>
    </row>
    <row r="4204" spans="1:25" s="148" customFormat="1" ht="13.9" customHeight="1">
      <c r="A4204" s="137">
        <v>5058</v>
      </c>
      <c r="B4204" s="138" t="s">
        <v>4208</v>
      </c>
      <c r="C4204" s="138" t="s">
        <v>5450</v>
      </c>
      <c r="D4204" s="138"/>
      <c r="E4204" s="2">
        <v>11</v>
      </c>
      <c r="F4204" s="2" t="s">
        <v>81</v>
      </c>
      <c r="G4204" s="2" t="s">
        <v>2442</v>
      </c>
      <c r="H4204" s="2" t="s">
        <v>2232</v>
      </c>
      <c r="I4204" s="139" t="s">
        <v>6246</v>
      </c>
      <c r="J4204" s="139" t="s">
        <v>6150</v>
      </c>
      <c r="K4204" s="139" t="s">
        <v>619</v>
      </c>
      <c r="L4204" s="139" t="s">
        <v>5158</v>
      </c>
      <c r="M4204" s="140"/>
      <c r="N4204" s="141">
        <v>134</v>
      </c>
      <c r="O4204" s="142">
        <f t="shared" si="325"/>
        <v>200</v>
      </c>
      <c r="P4204" s="2">
        <v>200</v>
      </c>
      <c r="Q4204" s="2"/>
      <c r="R4204" s="143" t="e">
        <f t="shared" si="326"/>
        <v>#DIV/0!</v>
      </c>
      <c r="S4204" s="143">
        <f t="shared" si="327"/>
        <v>0</v>
      </c>
      <c r="T4204" s="144">
        <f>IF(P4204="nio",0,IF(P4204&gt;0,VLOOKUP(K4204,'3-Productie normen'!A:W,VLOOKUP(P4204,'3-Productie normen'!$B$37:$C$59,2,FALSE),FALSE)))/VLOOKUP(B4204,'2-Kosten per locatie'!$A$11:$C$31,3,FALSE)</f>
        <v>0</v>
      </c>
      <c r="U4204" s="144">
        <f t="shared" si="328"/>
        <v>0</v>
      </c>
      <c r="V4204" s="145" t="str">
        <f>VLOOKUP(K4204,'3-Productie normen'!A:AG,29,FALSE)</f>
        <v>L</v>
      </c>
      <c r="W4204" s="145"/>
      <c r="X4204" s="146"/>
      <c r="Y4204" s="147">
        <f t="shared" si="329"/>
        <v>26800</v>
      </c>
    </row>
    <row r="4205" spans="1:25" s="148" customFormat="1" ht="13.9" customHeight="1">
      <c r="A4205" s="137">
        <v>5059</v>
      </c>
      <c r="B4205" s="138" t="s">
        <v>4208</v>
      </c>
      <c r="C4205" s="138" t="s">
        <v>5450</v>
      </c>
      <c r="D4205" s="138"/>
      <c r="E4205" s="2">
        <v>11</v>
      </c>
      <c r="F4205" s="2" t="s">
        <v>81</v>
      </c>
      <c r="G4205" s="2" t="s">
        <v>3135</v>
      </c>
      <c r="H4205" s="2" t="s">
        <v>5584</v>
      </c>
      <c r="I4205" s="139" t="s">
        <v>6246</v>
      </c>
      <c r="J4205" s="139" t="s">
        <v>6150</v>
      </c>
      <c r="K4205" s="139" t="s">
        <v>619</v>
      </c>
      <c r="L4205" s="139" t="s">
        <v>5158</v>
      </c>
      <c r="M4205" s="140"/>
      <c r="N4205" s="141">
        <v>102</v>
      </c>
      <c r="O4205" s="142">
        <f t="shared" si="325"/>
        <v>200</v>
      </c>
      <c r="P4205" s="2">
        <v>200</v>
      </c>
      <c r="Q4205" s="2"/>
      <c r="R4205" s="143" t="e">
        <f t="shared" si="326"/>
        <v>#DIV/0!</v>
      </c>
      <c r="S4205" s="143">
        <f t="shared" si="327"/>
        <v>0</v>
      </c>
      <c r="T4205" s="144">
        <f>IF(P4205="nio",0,IF(P4205&gt;0,VLOOKUP(K4205,'3-Productie normen'!A:W,VLOOKUP(P4205,'3-Productie normen'!$B$37:$C$59,2,FALSE),FALSE)))/VLOOKUP(B4205,'2-Kosten per locatie'!$A$11:$C$31,3,FALSE)</f>
        <v>0</v>
      </c>
      <c r="U4205" s="144">
        <f t="shared" si="328"/>
        <v>0</v>
      </c>
      <c r="V4205" s="145" t="str">
        <f>VLOOKUP(K4205,'3-Productie normen'!A:AG,29,FALSE)</f>
        <v>L</v>
      </c>
      <c r="W4205" s="145"/>
      <c r="X4205" s="146"/>
      <c r="Y4205" s="147">
        <f t="shared" si="329"/>
        <v>20400</v>
      </c>
    </row>
    <row r="4206" spans="1:25" s="148" customFormat="1" ht="13.9" customHeight="1">
      <c r="A4206" s="137">
        <v>5060</v>
      </c>
      <c r="B4206" s="138" t="s">
        <v>4208</v>
      </c>
      <c r="C4206" s="138" t="s">
        <v>5450</v>
      </c>
      <c r="D4206" s="138"/>
      <c r="E4206" s="2">
        <v>11</v>
      </c>
      <c r="F4206" s="2" t="s">
        <v>81</v>
      </c>
      <c r="G4206" s="2" t="s">
        <v>2444</v>
      </c>
      <c r="H4206" s="2" t="s">
        <v>5585</v>
      </c>
      <c r="I4206" s="139" t="s">
        <v>6249</v>
      </c>
      <c r="J4206" s="139" t="s">
        <v>6151</v>
      </c>
      <c r="K4206" s="139" t="s">
        <v>619</v>
      </c>
      <c r="L4206" s="139" t="s">
        <v>6121</v>
      </c>
      <c r="M4206" s="140" t="s">
        <v>8160</v>
      </c>
      <c r="N4206" s="141">
        <v>85</v>
      </c>
      <c r="O4206" s="142">
        <f t="shared" si="325"/>
        <v>200</v>
      </c>
      <c r="P4206" s="2">
        <v>200</v>
      </c>
      <c r="Q4206" s="2"/>
      <c r="R4206" s="143" t="e">
        <f t="shared" si="326"/>
        <v>#DIV/0!</v>
      </c>
      <c r="S4206" s="143">
        <f t="shared" si="327"/>
        <v>0</v>
      </c>
      <c r="T4206" s="144">
        <f>IF(P4206="nio",0,IF(P4206&gt;0,VLOOKUP(K4206,'3-Productie normen'!A:W,VLOOKUP(P4206,'3-Productie normen'!$B$37:$C$59,2,FALSE),FALSE)))/VLOOKUP(B4206,'2-Kosten per locatie'!$A$11:$C$31,3,FALSE)</f>
        <v>0</v>
      </c>
      <c r="U4206" s="144">
        <f t="shared" si="328"/>
        <v>0</v>
      </c>
      <c r="V4206" s="145" t="str">
        <f>VLOOKUP(K4206,'3-Productie normen'!A:AG,29,FALSE)</f>
        <v>L</v>
      </c>
      <c r="W4206" s="145"/>
      <c r="X4206" s="146"/>
      <c r="Y4206" s="147">
        <f t="shared" si="329"/>
        <v>17000</v>
      </c>
    </row>
    <row r="4207" spans="1:25" s="148" customFormat="1" ht="13.9" customHeight="1">
      <c r="A4207" s="137">
        <v>5061</v>
      </c>
      <c r="B4207" s="138" t="s">
        <v>4208</v>
      </c>
      <c r="C4207" s="138" t="s">
        <v>5450</v>
      </c>
      <c r="D4207" s="138"/>
      <c r="E4207" s="2">
        <v>11</v>
      </c>
      <c r="F4207" s="2" t="s">
        <v>81</v>
      </c>
      <c r="G4207" s="2" t="s">
        <v>3136</v>
      </c>
      <c r="H4207" s="2" t="s">
        <v>5586</v>
      </c>
      <c r="I4207" s="139" t="s">
        <v>6246</v>
      </c>
      <c r="J4207" s="139" t="s">
        <v>6150</v>
      </c>
      <c r="K4207" s="139" t="s">
        <v>619</v>
      </c>
      <c r="L4207" s="139" t="s">
        <v>5158</v>
      </c>
      <c r="M4207" s="140"/>
      <c r="N4207" s="141">
        <v>68</v>
      </c>
      <c r="O4207" s="142">
        <f t="shared" si="325"/>
        <v>200</v>
      </c>
      <c r="P4207" s="2">
        <v>200</v>
      </c>
      <c r="Q4207" s="2"/>
      <c r="R4207" s="143" t="e">
        <f t="shared" si="326"/>
        <v>#DIV/0!</v>
      </c>
      <c r="S4207" s="143">
        <f t="shared" si="327"/>
        <v>0</v>
      </c>
      <c r="T4207" s="144">
        <f>IF(P4207="nio",0,IF(P4207&gt;0,VLOOKUP(K4207,'3-Productie normen'!A:W,VLOOKUP(P4207,'3-Productie normen'!$B$37:$C$59,2,FALSE),FALSE)))/VLOOKUP(B4207,'2-Kosten per locatie'!$A$11:$C$31,3,FALSE)</f>
        <v>0</v>
      </c>
      <c r="U4207" s="144">
        <f t="shared" si="328"/>
        <v>0</v>
      </c>
      <c r="V4207" s="145" t="str">
        <f>VLOOKUP(K4207,'3-Productie normen'!A:AG,29,FALSE)</f>
        <v>L</v>
      </c>
      <c r="W4207" s="145"/>
      <c r="X4207" s="146"/>
      <c r="Y4207" s="147">
        <f t="shared" si="329"/>
        <v>13600</v>
      </c>
    </row>
    <row r="4208" spans="1:25" s="148" customFormat="1" ht="13.9" customHeight="1">
      <c r="A4208" s="137">
        <v>5062</v>
      </c>
      <c r="B4208" s="138" t="s">
        <v>4208</v>
      </c>
      <c r="C4208" s="138" t="s">
        <v>5450</v>
      </c>
      <c r="D4208" s="138"/>
      <c r="E4208" s="2">
        <v>11</v>
      </c>
      <c r="F4208" s="2" t="s">
        <v>81</v>
      </c>
      <c r="G4208" s="2" t="s">
        <v>5587</v>
      </c>
      <c r="H4208" s="2" t="s">
        <v>5588</v>
      </c>
      <c r="I4208" s="139" t="s">
        <v>6249</v>
      </c>
      <c r="J4208" s="139" t="s">
        <v>6152</v>
      </c>
      <c r="K4208" s="139" t="s">
        <v>612</v>
      </c>
      <c r="L4208" s="139" t="s">
        <v>6121</v>
      </c>
      <c r="M4208" s="140" t="s">
        <v>8160</v>
      </c>
      <c r="N4208" s="141">
        <v>102</v>
      </c>
      <c r="O4208" s="142">
        <f t="shared" si="325"/>
        <v>200</v>
      </c>
      <c r="P4208" s="2">
        <v>200</v>
      </c>
      <c r="Q4208" s="2"/>
      <c r="R4208" s="143" t="e">
        <f t="shared" si="326"/>
        <v>#DIV/0!</v>
      </c>
      <c r="S4208" s="143">
        <f t="shared" si="327"/>
        <v>0</v>
      </c>
      <c r="T4208" s="144">
        <f>IF(P4208="nio",0,IF(P4208&gt;0,VLOOKUP(K4208,'3-Productie normen'!A:W,VLOOKUP(P4208,'3-Productie normen'!$B$37:$C$59,2,FALSE),FALSE)))/VLOOKUP(B4208,'2-Kosten per locatie'!$A$11:$C$31,3,FALSE)</f>
        <v>0</v>
      </c>
      <c r="U4208" s="144">
        <f t="shared" si="328"/>
        <v>0</v>
      </c>
      <c r="V4208" s="145" t="str">
        <f>VLOOKUP(K4208,'3-Productie normen'!A:AG,29,FALSE)</f>
        <v>L</v>
      </c>
      <c r="W4208" s="145"/>
      <c r="X4208" s="146"/>
      <c r="Y4208" s="147">
        <f t="shared" si="329"/>
        <v>20400</v>
      </c>
    </row>
    <row r="4209" spans="1:25" s="148" customFormat="1" ht="13.9" customHeight="1">
      <c r="A4209" s="137">
        <v>5063</v>
      </c>
      <c r="B4209" s="138" t="s">
        <v>4208</v>
      </c>
      <c r="C4209" s="138" t="s">
        <v>5450</v>
      </c>
      <c r="D4209" s="138"/>
      <c r="E4209" s="2">
        <v>11</v>
      </c>
      <c r="F4209" s="2" t="s">
        <v>81</v>
      </c>
      <c r="G4209" s="2" t="s">
        <v>2448</v>
      </c>
      <c r="H4209" s="2" t="s">
        <v>5589</v>
      </c>
      <c r="I4209" s="139" t="s">
        <v>6245</v>
      </c>
      <c r="J4209" s="139" t="s">
        <v>6153</v>
      </c>
      <c r="K4209" s="139" t="s">
        <v>478</v>
      </c>
      <c r="L4209" s="139" t="s">
        <v>1275</v>
      </c>
      <c r="M4209" s="140"/>
      <c r="N4209" s="141">
        <v>34</v>
      </c>
      <c r="O4209" s="142">
        <f t="shared" si="325"/>
        <v>80</v>
      </c>
      <c r="P4209" s="2">
        <v>80</v>
      </c>
      <c r="Q4209" s="2"/>
      <c r="R4209" s="143" t="e">
        <f t="shared" si="326"/>
        <v>#DIV/0!</v>
      </c>
      <c r="S4209" s="143">
        <f t="shared" si="327"/>
        <v>0</v>
      </c>
      <c r="T4209" s="144">
        <f>IF(P4209="nio",0,IF(P4209&gt;0,VLOOKUP(K4209,'3-Productie normen'!A:W,VLOOKUP(P4209,'3-Productie normen'!$B$37:$C$59,2,FALSE),FALSE)))/VLOOKUP(B4209,'2-Kosten per locatie'!$A$11:$C$31,3,FALSE)</f>
        <v>0</v>
      </c>
      <c r="U4209" s="144">
        <f t="shared" si="328"/>
        <v>0</v>
      </c>
      <c r="V4209" s="145" t="str">
        <f>VLOOKUP(K4209,'3-Productie normen'!A:AG,29,FALSE)</f>
        <v>B</v>
      </c>
      <c r="W4209" s="145"/>
      <c r="X4209" s="146"/>
      <c r="Y4209" s="147">
        <f t="shared" si="329"/>
        <v>2720</v>
      </c>
    </row>
    <row r="4210" spans="1:25" s="148" customFormat="1" ht="13.9" customHeight="1">
      <c r="A4210" s="137">
        <v>5064</v>
      </c>
      <c r="B4210" s="138" t="s">
        <v>4208</v>
      </c>
      <c r="C4210" s="138" t="s">
        <v>5450</v>
      </c>
      <c r="D4210" s="138"/>
      <c r="E4210" s="2">
        <v>11</v>
      </c>
      <c r="F4210" s="2" t="s">
        <v>81</v>
      </c>
      <c r="G4210" s="2" t="s">
        <v>3142</v>
      </c>
      <c r="H4210" s="2" t="s">
        <v>5590</v>
      </c>
      <c r="I4210" s="139" t="s">
        <v>6245</v>
      </c>
      <c r="J4210" s="139" t="s">
        <v>6154</v>
      </c>
      <c r="K4210" s="139" t="s">
        <v>478</v>
      </c>
      <c r="L4210" s="139" t="s">
        <v>1275</v>
      </c>
      <c r="M4210" s="140"/>
      <c r="N4210" s="141">
        <v>104</v>
      </c>
      <c r="O4210" s="142">
        <f t="shared" si="325"/>
        <v>80</v>
      </c>
      <c r="P4210" s="2">
        <v>80</v>
      </c>
      <c r="Q4210" s="2"/>
      <c r="R4210" s="143" t="e">
        <f t="shared" si="326"/>
        <v>#DIV/0!</v>
      </c>
      <c r="S4210" s="143">
        <f t="shared" si="327"/>
        <v>0</v>
      </c>
      <c r="T4210" s="144">
        <f>IF(P4210="nio",0,IF(P4210&gt;0,VLOOKUP(K4210,'3-Productie normen'!A:W,VLOOKUP(P4210,'3-Productie normen'!$B$37:$C$59,2,FALSE),FALSE)))/VLOOKUP(B4210,'2-Kosten per locatie'!$A$11:$C$31,3,FALSE)</f>
        <v>0</v>
      </c>
      <c r="U4210" s="144">
        <f t="shared" si="328"/>
        <v>0</v>
      </c>
      <c r="V4210" s="145" t="str">
        <f>VLOOKUP(K4210,'3-Productie normen'!A:AG,29,FALSE)</f>
        <v>B</v>
      </c>
      <c r="W4210" s="145"/>
      <c r="X4210" s="146"/>
      <c r="Y4210" s="147">
        <f t="shared" si="329"/>
        <v>8320</v>
      </c>
    </row>
    <row r="4211" spans="1:25" s="148" customFormat="1" ht="13.9" customHeight="1">
      <c r="A4211" s="137">
        <v>5065</v>
      </c>
      <c r="B4211" s="138" t="s">
        <v>4208</v>
      </c>
      <c r="C4211" s="138" t="s">
        <v>5450</v>
      </c>
      <c r="D4211" s="138"/>
      <c r="E4211" s="2">
        <v>11</v>
      </c>
      <c r="F4211" s="2" t="s">
        <v>81</v>
      </c>
      <c r="G4211" s="2" t="s">
        <v>5591</v>
      </c>
      <c r="H4211" s="2" t="s">
        <v>5592</v>
      </c>
      <c r="I4211" s="139" t="s">
        <v>6245</v>
      </c>
      <c r="J4211" s="139" t="s">
        <v>6155</v>
      </c>
      <c r="K4211" s="139" t="s">
        <v>478</v>
      </c>
      <c r="L4211" s="139" t="s">
        <v>1275</v>
      </c>
      <c r="M4211" s="140"/>
      <c r="N4211" s="141">
        <v>5</v>
      </c>
      <c r="O4211" s="142">
        <f t="shared" si="325"/>
        <v>80</v>
      </c>
      <c r="P4211" s="2">
        <v>80</v>
      </c>
      <c r="Q4211" s="2"/>
      <c r="R4211" s="143" t="e">
        <f t="shared" si="326"/>
        <v>#DIV/0!</v>
      </c>
      <c r="S4211" s="143">
        <f t="shared" si="327"/>
        <v>0</v>
      </c>
      <c r="T4211" s="144">
        <f>IF(P4211="nio",0,IF(P4211&gt;0,VLOOKUP(K4211,'3-Productie normen'!A:W,VLOOKUP(P4211,'3-Productie normen'!$B$37:$C$59,2,FALSE),FALSE)))/VLOOKUP(B4211,'2-Kosten per locatie'!$A$11:$C$31,3,FALSE)</f>
        <v>0</v>
      </c>
      <c r="U4211" s="144">
        <f t="shared" si="328"/>
        <v>0</v>
      </c>
      <c r="V4211" s="145" t="str">
        <f>VLOOKUP(K4211,'3-Productie normen'!A:AG,29,FALSE)</f>
        <v>B</v>
      </c>
      <c r="W4211" s="145"/>
      <c r="X4211" s="146"/>
      <c r="Y4211" s="147">
        <f t="shared" si="329"/>
        <v>400</v>
      </c>
    </row>
    <row r="4212" spans="1:25" s="148" customFormat="1" ht="13.9" customHeight="1">
      <c r="A4212" s="137">
        <v>5066</v>
      </c>
      <c r="B4212" s="138" t="s">
        <v>4208</v>
      </c>
      <c r="C4212" s="138" t="s">
        <v>5450</v>
      </c>
      <c r="D4212" s="138"/>
      <c r="E4212" s="2">
        <v>11</v>
      </c>
      <c r="F4212" s="2" t="s">
        <v>81</v>
      </c>
      <c r="G4212" s="2" t="s">
        <v>5593</v>
      </c>
      <c r="H4212" s="2" t="s">
        <v>5594</v>
      </c>
      <c r="I4212" s="139" t="s">
        <v>6245</v>
      </c>
      <c r="J4212" s="139" t="s">
        <v>6155</v>
      </c>
      <c r="K4212" s="139" t="s">
        <v>478</v>
      </c>
      <c r="L4212" s="139" t="s">
        <v>1275</v>
      </c>
      <c r="M4212" s="140"/>
      <c r="N4212" s="141">
        <v>5</v>
      </c>
      <c r="O4212" s="142">
        <f t="shared" ref="O4212:O4275" si="330">SUM(P4212:Q4212)</f>
        <v>80</v>
      </c>
      <c r="P4212" s="2">
        <v>80</v>
      </c>
      <c r="Q4212" s="2"/>
      <c r="R4212" s="143" t="e">
        <f t="shared" ref="R4212:R4275" si="331">IF(P4212="nio",0,IF(P4212&gt;0,P4212*N4212/T4212,0))</f>
        <v>#DIV/0!</v>
      </c>
      <c r="S4212" s="143">
        <f t="shared" ref="S4212:S4275" si="332">IF(Q4212&gt;0,Q4212*N4212/U4212,0)</f>
        <v>0</v>
      </c>
      <c r="T4212" s="144">
        <f>IF(P4212="nio",0,IF(P4212&gt;0,VLOOKUP(K4212,'3-Productie normen'!A:W,VLOOKUP(P4212,'3-Productie normen'!$B$37:$C$59,2,FALSE),FALSE)))/VLOOKUP(B4212,'2-Kosten per locatie'!$A$11:$C$31,3,FALSE)</f>
        <v>0</v>
      </c>
      <c r="U4212" s="144">
        <f t="shared" ref="U4212:U4275" si="333">IF(Q4212&gt;0,T4212*$U$8,0)</f>
        <v>0</v>
      </c>
      <c r="V4212" s="145" t="str">
        <f>VLOOKUP(K4212,'3-Productie normen'!A:AG,29,FALSE)</f>
        <v>B</v>
      </c>
      <c r="W4212" s="145"/>
      <c r="X4212" s="146"/>
      <c r="Y4212" s="147">
        <f t="shared" ref="Y4212:Y4275" si="334">O4212*N4212</f>
        <v>400</v>
      </c>
    </row>
    <row r="4213" spans="1:25" s="148" customFormat="1" ht="13.9" customHeight="1">
      <c r="A4213" s="137">
        <v>5067</v>
      </c>
      <c r="B4213" s="138" t="s">
        <v>4208</v>
      </c>
      <c r="C4213" s="138" t="s">
        <v>5450</v>
      </c>
      <c r="D4213" s="138"/>
      <c r="E4213" s="2">
        <v>11</v>
      </c>
      <c r="F4213" s="2" t="s">
        <v>81</v>
      </c>
      <c r="G4213" s="2" t="s">
        <v>5595</v>
      </c>
      <c r="H4213" s="2" t="s">
        <v>5596</v>
      </c>
      <c r="I4213" s="139" t="s">
        <v>6245</v>
      </c>
      <c r="J4213" s="139" t="s">
        <v>6155</v>
      </c>
      <c r="K4213" s="139" t="s">
        <v>478</v>
      </c>
      <c r="L4213" s="139" t="s">
        <v>1275</v>
      </c>
      <c r="M4213" s="140"/>
      <c r="N4213" s="141">
        <v>5</v>
      </c>
      <c r="O4213" s="142">
        <f t="shared" si="330"/>
        <v>80</v>
      </c>
      <c r="P4213" s="2">
        <v>80</v>
      </c>
      <c r="Q4213" s="2"/>
      <c r="R4213" s="143" t="e">
        <f t="shared" si="331"/>
        <v>#DIV/0!</v>
      </c>
      <c r="S4213" s="143">
        <f t="shared" si="332"/>
        <v>0</v>
      </c>
      <c r="T4213" s="144">
        <f>IF(P4213="nio",0,IF(P4213&gt;0,VLOOKUP(K4213,'3-Productie normen'!A:W,VLOOKUP(P4213,'3-Productie normen'!$B$37:$C$59,2,FALSE),FALSE)))/VLOOKUP(B4213,'2-Kosten per locatie'!$A$11:$C$31,3,FALSE)</f>
        <v>0</v>
      </c>
      <c r="U4213" s="144">
        <f t="shared" si="333"/>
        <v>0</v>
      </c>
      <c r="V4213" s="145" t="str">
        <f>VLOOKUP(K4213,'3-Productie normen'!A:AG,29,FALSE)</f>
        <v>B</v>
      </c>
      <c r="W4213" s="145"/>
      <c r="X4213" s="146"/>
      <c r="Y4213" s="147">
        <f t="shared" si="334"/>
        <v>400</v>
      </c>
    </row>
    <row r="4214" spans="1:25" s="148" customFormat="1" ht="13.9" customHeight="1">
      <c r="A4214" s="137">
        <v>5068</v>
      </c>
      <c r="B4214" s="138" t="s">
        <v>4208</v>
      </c>
      <c r="C4214" s="138" t="s">
        <v>5450</v>
      </c>
      <c r="D4214" s="138"/>
      <c r="E4214" s="2">
        <v>11</v>
      </c>
      <c r="F4214" s="2" t="s">
        <v>81</v>
      </c>
      <c r="G4214" s="2" t="s">
        <v>2450</v>
      </c>
      <c r="H4214" s="2" t="s">
        <v>5597</v>
      </c>
      <c r="I4214" s="139" t="s">
        <v>6247</v>
      </c>
      <c r="J4214" s="139" t="s">
        <v>6156</v>
      </c>
      <c r="K4214" s="139" t="s">
        <v>612</v>
      </c>
      <c r="L4214" s="139" t="s">
        <v>6121</v>
      </c>
      <c r="M4214" s="140" t="s">
        <v>8160</v>
      </c>
      <c r="N4214" s="141">
        <v>34</v>
      </c>
      <c r="O4214" s="142">
        <f t="shared" si="330"/>
        <v>200</v>
      </c>
      <c r="P4214" s="2">
        <v>200</v>
      </c>
      <c r="Q4214" s="2"/>
      <c r="R4214" s="143" t="e">
        <f t="shared" si="331"/>
        <v>#DIV/0!</v>
      </c>
      <c r="S4214" s="143">
        <f t="shared" si="332"/>
        <v>0</v>
      </c>
      <c r="T4214" s="144">
        <f>IF(P4214="nio",0,IF(P4214&gt;0,VLOOKUP(K4214,'3-Productie normen'!A:W,VLOOKUP(P4214,'3-Productie normen'!$B$37:$C$59,2,FALSE),FALSE)))/VLOOKUP(B4214,'2-Kosten per locatie'!$A$11:$C$31,3,FALSE)</f>
        <v>0</v>
      </c>
      <c r="U4214" s="144">
        <f t="shared" si="333"/>
        <v>0</v>
      </c>
      <c r="V4214" s="145" t="str">
        <f>VLOOKUP(K4214,'3-Productie normen'!A:AG,29,FALSE)</f>
        <v>L</v>
      </c>
      <c r="W4214" s="145"/>
      <c r="X4214" s="146"/>
      <c r="Y4214" s="147">
        <f t="shared" si="334"/>
        <v>6800</v>
      </c>
    </row>
    <row r="4215" spans="1:25" s="148" customFormat="1" ht="13.9" customHeight="1">
      <c r="A4215" s="137">
        <v>5069</v>
      </c>
      <c r="B4215" s="138" t="s">
        <v>4208</v>
      </c>
      <c r="C4215" s="138" t="s">
        <v>5450</v>
      </c>
      <c r="D4215" s="138"/>
      <c r="E4215" s="2">
        <v>11</v>
      </c>
      <c r="F4215" s="2" t="s">
        <v>81</v>
      </c>
      <c r="G4215" s="2" t="s">
        <v>5598</v>
      </c>
      <c r="H4215" s="2" t="s">
        <v>5599</v>
      </c>
      <c r="I4215" s="139" t="s">
        <v>45</v>
      </c>
      <c r="J4215" s="139" t="s">
        <v>6157</v>
      </c>
      <c r="K4215" s="139" t="s">
        <v>612</v>
      </c>
      <c r="L4215" s="139" t="s">
        <v>6121</v>
      </c>
      <c r="M4215" s="140" t="s">
        <v>8160</v>
      </c>
      <c r="N4215" s="141">
        <v>4</v>
      </c>
      <c r="O4215" s="142">
        <f t="shared" si="330"/>
        <v>200</v>
      </c>
      <c r="P4215" s="2">
        <v>200</v>
      </c>
      <c r="Q4215" s="2"/>
      <c r="R4215" s="143" t="e">
        <f t="shared" si="331"/>
        <v>#DIV/0!</v>
      </c>
      <c r="S4215" s="143">
        <f t="shared" si="332"/>
        <v>0</v>
      </c>
      <c r="T4215" s="144">
        <f>IF(P4215="nio",0,IF(P4215&gt;0,VLOOKUP(K4215,'3-Productie normen'!A:W,VLOOKUP(P4215,'3-Productie normen'!$B$37:$C$59,2,FALSE),FALSE)))/VLOOKUP(B4215,'2-Kosten per locatie'!$A$11:$C$31,3,FALSE)</f>
        <v>0</v>
      </c>
      <c r="U4215" s="144">
        <f t="shared" si="333"/>
        <v>0</v>
      </c>
      <c r="V4215" s="145" t="str">
        <f>VLOOKUP(K4215,'3-Productie normen'!A:AG,29,FALSE)</f>
        <v>L</v>
      </c>
      <c r="W4215" s="145"/>
      <c r="X4215" s="146"/>
      <c r="Y4215" s="147">
        <f t="shared" si="334"/>
        <v>800</v>
      </c>
    </row>
    <row r="4216" spans="1:25" s="148" customFormat="1" ht="13.9" customHeight="1">
      <c r="A4216" s="137">
        <v>5070</v>
      </c>
      <c r="B4216" s="138" t="s">
        <v>4208</v>
      </c>
      <c r="C4216" s="138" t="s">
        <v>5450</v>
      </c>
      <c r="D4216" s="138"/>
      <c r="E4216" s="2">
        <v>11</v>
      </c>
      <c r="F4216" s="2" t="s">
        <v>81</v>
      </c>
      <c r="G4216" s="2" t="s">
        <v>5600</v>
      </c>
      <c r="H4216" s="2" t="s">
        <v>5601</v>
      </c>
      <c r="I4216" s="139" t="s">
        <v>45</v>
      </c>
      <c r="J4216" s="139" t="s">
        <v>6157</v>
      </c>
      <c r="K4216" s="139" t="s">
        <v>612</v>
      </c>
      <c r="L4216" s="139" t="s">
        <v>6121</v>
      </c>
      <c r="M4216" s="140" t="s">
        <v>8160</v>
      </c>
      <c r="N4216" s="141">
        <v>4</v>
      </c>
      <c r="O4216" s="142">
        <f t="shared" si="330"/>
        <v>200</v>
      </c>
      <c r="P4216" s="2">
        <v>200</v>
      </c>
      <c r="Q4216" s="2"/>
      <c r="R4216" s="143" t="e">
        <f t="shared" si="331"/>
        <v>#DIV/0!</v>
      </c>
      <c r="S4216" s="143">
        <f t="shared" si="332"/>
        <v>0</v>
      </c>
      <c r="T4216" s="144">
        <f>IF(P4216="nio",0,IF(P4216&gt;0,VLOOKUP(K4216,'3-Productie normen'!A:W,VLOOKUP(P4216,'3-Productie normen'!$B$37:$C$59,2,FALSE),FALSE)))/VLOOKUP(B4216,'2-Kosten per locatie'!$A$11:$C$31,3,FALSE)</f>
        <v>0</v>
      </c>
      <c r="U4216" s="144">
        <f t="shared" si="333"/>
        <v>0</v>
      </c>
      <c r="V4216" s="145" t="str">
        <f>VLOOKUP(K4216,'3-Productie normen'!A:AG,29,FALSE)</f>
        <v>L</v>
      </c>
      <c r="W4216" s="145"/>
      <c r="X4216" s="146"/>
      <c r="Y4216" s="147">
        <f t="shared" si="334"/>
        <v>800</v>
      </c>
    </row>
    <row r="4217" spans="1:25" s="148" customFormat="1" ht="13.9" customHeight="1">
      <c r="A4217" s="137">
        <v>5071</v>
      </c>
      <c r="B4217" s="138" t="s">
        <v>4208</v>
      </c>
      <c r="C4217" s="138" t="s">
        <v>5450</v>
      </c>
      <c r="D4217" s="138"/>
      <c r="E4217" s="2">
        <v>11</v>
      </c>
      <c r="F4217" s="2" t="s">
        <v>81</v>
      </c>
      <c r="G4217" s="2" t="s">
        <v>5602</v>
      </c>
      <c r="H4217" s="2" t="s">
        <v>5603</v>
      </c>
      <c r="I4217" s="139" t="s">
        <v>45</v>
      </c>
      <c r="J4217" s="139" t="s">
        <v>6158</v>
      </c>
      <c r="K4217" s="139" t="s">
        <v>612</v>
      </c>
      <c r="L4217" s="139" t="s">
        <v>6121</v>
      </c>
      <c r="M4217" s="140" t="s">
        <v>8160</v>
      </c>
      <c r="N4217" s="141">
        <v>12</v>
      </c>
      <c r="O4217" s="142">
        <f t="shared" si="330"/>
        <v>200</v>
      </c>
      <c r="P4217" s="2">
        <v>200</v>
      </c>
      <c r="Q4217" s="2"/>
      <c r="R4217" s="143" t="e">
        <f t="shared" si="331"/>
        <v>#DIV/0!</v>
      </c>
      <c r="S4217" s="143">
        <f t="shared" si="332"/>
        <v>0</v>
      </c>
      <c r="T4217" s="144">
        <f>IF(P4217="nio",0,IF(P4217&gt;0,VLOOKUP(K4217,'3-Productie normen'!A:W,VLOOKUP(P4217,'3-Productie normen'!$B$37:$C$59,2,FALSE),FALSE)))/VLOOKUP(B4217,'2-Kosten per locatie'!$A$11:$C$31,3,FALSE)</f>
        <v>0</v>
      </c>
      <c r="U4217" s="144">
        <f t="shared" si="333"/>
        <v>0</v>
      </c>
      <c r="V4217" s="145" t="str">
        <f>VLOOKUP(K4217,'3-Productie normen'!A:AG,29,FALSE)</f>
        <v>L</v>
      </c>
      <c r="W4217" s="145"/>
      <c r="X4217" s="146"/>
      <c r="Y4217" s="147">
        <f t="shared" si="334"/>
        <v>2400</v>
      </c>
    </row>
    <row r="4218" spans="1:25" s="148" customFormat="1" ht="13.9" customHeight="1">
      <c r="A4218" s="137">
        <v>5072</v>
      </c>
      <c r="B4218" s="138" t="s">
        <v>4208</v>
      </c>
      <c r="C4218" s="138" t="s">
        <v>5450</v>
      </c>
      <c r="D4218" s="138"/>
      <c r="E4218" s="2">
        <v>11</v>
      </c>
      <c r="F4218" s="2" t="s">
        <v>81</v>
      </c>
      <c r="G4218" s="2" t="s">
        <v>2452</v>
      </c>
      <c r="H4218" s="2" t="s">
        <v>5604</v>
      </c>
      <c r="I4218" s="139" t="s">
        <v>6247</v>
      </c>
      <c r="J4218" s="139" t="s">
        <v>6159</v>
      </c>
      <c r="K4218" s="139" t="s">
        <v>478</v>
      </c>
      <c r="L4218" s="139" t="s">
        <v>5158</v>
      </c>
      <c r="M4218" s="140"/>
      <c r="N4218" s="141">
        <v>40</v>
      </c>
      <c r="O4218" s="142">
        <f t="shared" si="330"/>
        <v>80</v>
      </c>
      <c r="P4218" s="2">
        <v>80</v>
      </c>
      <c r="Q4218" s="2"/>
      <c r="R4218" s="143" t="e">
        <f t="shared" si="331"/>
        <v>#DIV/0!</v>
      </c>
      <c r="S4218" s="143">
        <f t="shared" si="332"/>
        <v>0</v>
      </c>
      <c r="T4218" s="144">
        <f>IF(P4218="nio",0,IF(P4218&gt;0,VLOOKUP(K4218,'3-Productie normen'!A:W,VLOOKUP(P4218,'3-Productie normen'!$B$37:$C$59,2,FALSE),FALSE)))/VLOOKUP(B4218,'2-Kosten per locatie'!$A$11:$C$31,3,FALSE)</f>
        <v>0</v>
      </c>
      <c r="U4218" s="144">
        <f t="shared" si="333"/>
        <v>0</v>
      </c>
      <c r="V4218" s="145" t="str">
        <f>VLOOKUP(K4218,'3-Productie normen'!A:AG,29,FALSE)</f>
        <v>B</v>
      </c>
      <c r="W4218" s="145"/>
      <c r="X4218" s="146"/>
      <c r="Y4218" s="147">
        <f t="shared" si="334"/>
        <v>3200</v>
      </c>
    </row>
    <row r="4219" spans="1:25" s="148" customFormat="1" ht="13.9" customHeight="1">
      <c r="A4219" s="137">
        <v>5073</v>
      </c>
      <c r="B4219" s="138" t="s">
        <v>4208</v>
      </c>
      <c r="C4219" s="138" t="s">
        <v>5450</v>
      </c>
      <c r="D4219" s="138"/>
      <c r="E4219" s="2">
        <v>11</v>
      </c>
      <c r="F4219" s="2" t="s">
        <v>81</v>
      </c>
      <c r="G4219" s="2" t="s">
        <v>5605</v>
      </c>
      <c r="H4219" s="2" t="s">
        <v>5606</v>
      </c>
      <c r="I4219" s="139" t="s">
        <v>6247</v>
      </c>
      <c r="J4219" s="139" t="s">
        <v>6160</v>
      </c>
      <c r="K4219" s="139" t="s">
        <v>50</v>
      </c>
      <c r="L4219" s="139" t="s">
        <v>5158</v>
      </c>
      <c r="M4219" s="140"/>
      <c r="N4219" s="141">
        <v>4</v>
      </c>
      <c r="O4219" s="142">
        <f t="shared" si="330"/>
        <v>200</v>
      </c>
      <c r="P4219" s="2">
        <v>200</v>
      </c>
      <c r="Q4219" s="2"/>
      <c r="R4219" s="143" t="e">
        <f t="shared" si="331"/>
        <v>#DIV/0!</v>
      </c>
      <c r="S4219" s="143">
        <f t="shared" si="332"/>
        <v>0</v>
      </c>
      <c r="T4219" s="144">
        <f>IF(P4219="nio",0,IF(P4219&gt;0,VLOOKUP(K4219,'3-Productie normen'!A:W,VLOOKUP(P4219,'3-Productie normen'!$B$37:$C$59,2,FALSE),FALSE)))/VLOOKUP(B4219,'2-Kosten per locatie'!$A$11:$C$31,3,FALSE)</f>
        <v>0</v>
      </c>
      <c r="U4219" s="144">
        <f t="shared" si="333"/>
        <v>0</v>
      </c>
      <c r="V4219" s="145" t="str">
        <f>VLOOKUP(K4219,'3-Productie normen'!A:AG,29,FALSE)</f>
        <v>V</v>
      </c>
      <c r="W4219" s="145"/>
      <c r="X4219" s="146"/>
      <c r="Y4219" s="147">
        <f t="shared" si="334"/>
        <v>800</v>
      </c>
    </row>
    <row r="4220" spans="1:25" s="148" customFormat="1" ht="13.9" customHeight="1">
      <c r="A4220" s="137">
        <v>5074</v>
      </c>
      <c r="B4220" s="138" t="s">
        <v>4208</v>
      </c>
      <c r="C4220" s="138" t="s">
        <v>5450</v>
      </c>
      <c r="D4220" s="138"/>
      <c r="E4220" s="2">
        <v>11</v>
      </c>
      <c r="F4220" s="2" t="s">
        <v>81</v>
      </c>
      <c r="G4220" s="2" t="s">
        <v>5607</v>
      </c>
      <c r="H4220" s="2" t="s">
        <v>2240</v>
      </c>
      <c r="I4220" s="139" t="s">
        <v>6247</v>
      </c>
      <c r="J4220" s="139" t="s">
        <v>6156</v>
      </c>
      <c r="K4220" s="139" t="s">
        <v>612</v>
      </c>
      <c r="L4220" s="139" t="s">
        <v>6121</v>
      </c>
      <c r="M4220" s="140" t="s">
        <v>8160</v>
      </c>
      <c r="N4220" s="141">
        <v>207</v>
      </c>
      <c r="O4220" s="142">
        <f t="shared" si="330"/>
        <v>200</v>
      </c>
      <c r="P4220" s="2">
        <v>200</v>
      </c>
      <c r="Q4220" s="2"/>
      <c r="R4220" s="143" t="e">
        <f t="shared" si="331"/>
        <v>#DIV/0!</v>
      </c>
      <c r="S4220" s="143">
        <f t="shared" si="332"/>
        <v>0</v>
      </c>
      <c r="T4220" s="144">
        <f>IF(P4220="nio",0,IF(P4220&gt;0,VLOOKUP(K4220,'3-Productie normen'!A:W,VLOOKUP(P4220,'3-Productie normen'!$B$37:$C$59,2,FALSE),FALSE)))/VLOOKUP(B4220,'2-Kosten per locatie'!$A$11:$C$31,3,FALSE)</f>
        <v>0</v>
      </c>
      <c r="U4220" s="144">
        <f t="shared" si="333"/>
        <v>0</v>
      </c>
      <c r="V4220" s="145" t="str">
        <f>VLOOKUP(K4220,'3-Productie normen'!A:AG,29,FALSE)</f>
        <v>L</v>
      </c>
      <c r="W4220" s="145"/>
      <c r="X4220" s="146"/>
      <c r="Y4220" s="147">
        <f t="shared" si="334"/>
        <v>41400</v>
      </c>
    </row>
    <row r="4221" spans="1:25" s="148" customFormat="1" ht="13.9" customHeight="1">
      <c r="A4221" s="137">
        <v>5075</v>
      </c>
      <c r="B4221" s="138" t="s">
        <v>4208</v>
      </c>
      <c r="C4221" s="138" t="s">
        <v>5450</v>
      </c>
      <c r="D4221" s="138"/>
      <c r="E4221" s="2">
        <v>11</v>
      </c>
      <c r="F4221" s="2" t="s">
        <v>81</v>
      </c>
      <c r="G4221" s="2" t="s">
        <v>5608</v>
      </c>
      <c r="H4221" s="2" t="s">
        <v>5609</v>
      </c>
      <c r="I4221" s="139" t="s">
        <v>45</v>
      </c>
      <c r="J4221" s="139" t="s">
        <v>6161</v>
      </c>
      <c r="K4221" s="139" t="s">
        <v>478</v>
      </c>
      <c r="L4221" s="139" t="s">
        <v>6121</v>
      </c>
      <c r="M4221" s="140" t="s">
        <v>8160</v>
      </c>
      <c r="N4221" s="141">
        <v>17</v>
      </c>
      <c r="O4221" s="142">
        <f t="shared" si="330"/>
        <v>80</v>
      </c>
      <c r="P4221" s="2">
        <v>80</v>
      </c>
      <c r="Q4221" s="2"/>
      <c r="R4221" s="143" t="e">
        <f t="shared" si="331"/>
        <v>#DIV/0!</v>
      </c>
      <c r="S4221" s="143">
        <f t="shared" si="332"/>
        <v>0</v>
      </c>
      <c r="T4221" s="144">
        <f>IF(P4221="nio",0,IF(P4221&gt;0,VLOOKUP(K4221,'3-Productie normen'!A:W,VLOOKUP(P4221,'3-Productie normen'!$B$37:$C$59,2,FALSE),FALSE)))/VLOOKUP(B4221,'2-Kosten per locatie'!$A$11:$C$31,3,FALSE)</f>
        <v>0</v>
      </c>
      <c r="U4221" s="144">
        <f t="shared" si="333"/>
        <v>0</v>
      </c>
      <c r="V4221" s="145" t="str">
        <f>VLOOKUP(K4221,'3-Productie normen'!A:AG,29,FALSE)</f>
        <v>B</v>
      </c>
      <c r="W4221" s="145"/>
      <c r="X4221" s="146"/>
      <c r="Y4221" s="147">
        <f t="shared" si="334"/>
        <v>1360</v>
      </c>
    </row>
    <row r="4222" spans="1:25" s="148" customFormat="1" ht="13.9" customHeight="1">
      <c r="A4222" s="137">
        <v>5076</v>
      </c>
      <c r="B4222" s="138" t="s">
        <v>4208</v>
      </c>
      <c r="C4222" s="138" t="s">
        <v>5450</v>
      </c>
      <c r="D4222" s="138"/>
      <c r="E4222" s="2">
        <v>11</v>
      </c>
      <c r="F4222" s="2" t="s">
        <v>81</v>
      </c>
      <c r="G4222" s="2" t="s">
        <v>5610</v>
      </c>
      <c r="H4222" s="2" t="s">
        <v>5611</v>
      </c>
      <c r="I4222" s="139" t="s">
        <v>45</v>
      </c>
      <c r="J4222" s="139" t="s">
        <v>6158</v>
      </c>
      <c r="K4222" s="139" t="s">
        <v>612</v>
      </c>
      <c r="L4222" s="139" t="s">
        <v>6121</v>
      </c>
      <c r="M4222" s="140" t="s">
        <v>8160</v>
      </c>
      <c r="N4222" s="141">
        <v>12</v>
      </c>
      <c r="O4222" s="142">
        <f t="shared" si="330"/>
        <v>200</v>
      </c>
      <c r="P4222" s="2">
        <v>200</v>
      </c>
      <c r="Q4222" s="2"/>
      <c r="R4222" s="143" t="e">
        <f t="shared" si="331"/>
        <v>#DIV/0!</v>
      </c>
      <c r="S4222" s="143">
        <f t="shared" si="332"/>
        <v>0</v>
      </c>
      <c r="T4222" s="144">
        <f>IF(P4222="nio",0,IF(P4222&gt;0,VLOOKUP(K4222,'3-Productie normen'!A:W,VLOOKUP(P4222,'3-Productie normen'!$B$37:$C$59,2,FALSE),FALSE)))/VLOOKUP(B4222,'2-Kosten per locatie'!$A$11:$C$31,3,FALSE)</f>
        <v>0</v>
      </c>
      <c r="U4222" s="144">
        <f t="shared" si="333"/>
        <v>0</v>
      </c>
      <c r="V4222" s="145" t="str">
        <f>VLOOKUP(K4222,'3-Productie normen'!A:AG,29,FALSE)</f>
        <v>L</v>
      </c>
      <c r="W4222" s="145"/>
      <c r="X4222" s="146"/>
      <c r="Y4222" s="147">
        <f t="shared" si="334"/>
        <v>2400</v>
      </c>
    </row>
    <row r="4223" spans="1:25" s="148" customFormat="1" ht="13.9" customHeight="1">
      <c r="A4223" s="137">
        <v>5077</v>
      </c>
      <c r="B4223" s="138" t="s">
        <v>4208</v>
      </c>
      <c r="C4223" s="138" t="s">
        <v>5450</v>
      </c>
      <c r="D4223" s="138"/>
      <c r="E4223" s="2">
        <v>11</v>
      </c>
      <c r="F4223" s="2" t="s">
        <v>81</v>
      </c>
      <c r="G4223" s="2" t="s">
        <v>5612</v>
      </c>
      <c r="H4223" s="2" t="s">
        <v>5613</v>
      </c>
      <c r="I4223" s="139" t="s">
        <v>48</v>
      </c>
      <c r="J4223" s="139" t="s">
        <v>2133</v>
      </c>
      <c r="K4223" s="139" t="s">
        <v>478</v>
      </c>
      <c r="L4223" s="139" t="s">
        <v>6121</v>
      </c>
      <c r="M4223" s="140" t="s">
        <v>8160</v>
      </c>
      <c r="N4223" s="141">
        <v>10</v>
      </c>
      <c r="O4223" s="142">
        <f t="shared" si="330"/>
        <v>200</v>
      </c>
      <c r="P4223" s="2">
        <v>200</v>
      </c>
      <c r="Q4223" s="2"/>
      <c r="R4223" s="143" t="e">
        <f t="shared" si="331"/>
        <v>#DIV/0!</v>
      </c>
      <c r="S4223" s="143">
        <f t="shared" si="332"/>
        <v>0</v>
      </c>
      <c r="T4223" s="144">
        <f>IF(P4223="nio",0,IF(P4223&gt;0,VLOOKUP(K4223,'3-Productie normen'!A:W,VLOOKUP(P4223,'3-Productie normen'!$B$37:$C$59,2,FALSE),FALSE)))/VLOOKUP(B4223,'2-Kosten per locatie'!$A$11:$C$31,3,FALSE)</f>
        <v>0</v>
      </c>
      <c r="U4223" s="144">
        <f t="shared" si="333"/>
        <v>0</v>
      </c>
      <c r="V4223" s="145" t="str">
        <f>VLOOKUP(K4223,'3-Productie normen'!A:AG,29,FALSE)</f>
        <v>B</v>
      </c>
      <c r="W4223" s="145"/>
      <c r="X4223" s="146"/>
      <c r="Y4223" s="147">
        <f t="shared" si="334"/>
        <v>2000</v>
      </c>
    </row>
    <row r="4224" spans="1:25" s="148" customFormat="1" ht="13.9" customHeight="1">
      <c r="A4224" s="137">
        <v>5078</v>
      </c>
      <c r="B4224" s="138" t="s">
        <v>4208</v>
      </c>
      <c r="C4224" s="138" t="s">
        <v>5450</v>
      </c>
      <c r="D4224" s="138"/>
      <c r="E4224" s="2">
        <v>11</v>
      </c>
      <c r="F4224" s="2" t="s">
        <v>81</v>
      </c>
      <c r="G4224" s="2" t="s">
        <v>5614</v>
      </c>
      <c r="H4224" s="2" t="s">
        <v>2241</v>
      </c>
      <c r="I4224" s="139" t="s">
        <v>45</v>
      </c>
      <c r="J4224" s="139" t="s">
        <v>6158</v>
      </c>
      <c r="K4224" s="139" t="s">
        <v>612</v>
      </c>
      <c r="L4224" s="139" t="s">
        <v>6121</v>
      </c>
      <c r="M4224" s="140" t="s">
        <v>8160</v>
      </c>
      <c r="N4224" s="141">
        <v>12</v>
      </c>
      <c r="O4224" s="142">
        <f t="shared" si="330"/>
        <v>200</v>
      </c>
      <c r="P4224" s="2">
        <v>200</v>
      </c>
      <c r="Q4224" s="2"/>
      <c r="R4224" s="143" t="e">
        <f t="shared" si="331"/>
        <v>#DIV/0!</v>
      </c>
      <c r="S4224" s="143">
        <f t="shared" si="332"/>
        <v>0</v>
      </c>
      <c r="T4224" s="144">
        <f>IF(P4224="nio",0,IF(P4224&gt;0,VLOOKUP(K4224,'3-Productie normen'!A:W,VLOOKUP(P4224,'3-Productie normen'!$B$37:$C$59,2,FALSE),FALSE)))/VLOOKUP(B4224,'2-Kosten per locatie'!$A$11:$C$31,3,FALSE)</f>
        <v>0</v>
      </c>
      <c r="U4224" s="144">
        <f t="shared" si="333"/>
        <v>0</v>
      </c>
      <c r="V4224" s="145" t="str">
        <f>VLOOKUP(K4224,'3-Productie normen'!A:AG,29,FALSE)</f>
        <v>L</v>
      </c>
      <c r="W4224" s="145"/>
      <c r="X4224" s="146"/>
      <c r="Y4224" s="147">
        <f t="shared" si="334"/>
        <v>2400</v>
      </c>
    </row>
    <row r="4225" spans="1:25" s="148" customFormat="1" ht="13.9" customHeight="1">
      <c r="A4225" s="137">
        <v>5079</v>
      </c>
      <c r="B4225" s="138" t="s">
        <v>4208</v>
      </c>
      <c r="C4225" s="138" t="s">
        <v>5450</v>
      </c>
      <c r="D4225" s="138"/>
      <c r="E4225" s="2">
        <v>11</v>
      </c>
      <c r="F4225" s="2" t="s">
        <v>81</v>
      </c>
      <c r="G4225" s="2" t="s">
        <v>3143</v>
      </c>
      <c r="H4225" s="2" t="s">
        <v>5615</v>
      </c>
      <c r="I4225" s="139" t="s">
        <v>45</v>
      </c>
      <c r="J4225" s="139" t="s">
        <v>6158</v>
      </c>
      <c r="K4225" s="139" t="s">
        <v>612</v>
      </c>
      <c r="L4225" s="139" t="s">
        <v>6121</v>
      </c>
      <c r="M4225" s="140" t="s">
        <v>8160</v>
      </c>
      <c r="N4225" s="141">
        <v>13</v>
      </c>
      <c r="O4225" s="142">
        <f t="shared" si="330"/>
        <v>200</v>
      </c>
      <c r="P4225" s="2">
        <v>200</v>
      </c>
      <c r="Q4225" s="2"/>
      <c r="R4225" s="143" t="e">
        <f t="shared" si="331"/>
        <v>#DIV/0!</v>
      </c>
      <c r="S4225" s="143">
        <f t="shared" si="332"/>
        <v>0</v>
      </c>
      <c r="T4225" s="144">
        <f>IF(P4225="nio",0,IF(P4225&gt;0,VLOOKUP(K4225,'3-Productie normen'!A:W,VLOOKUP(P4225,'3-Productie normen'!$B$37:$C$59,2,FALSE),FALSE)))/VLOOKUP(B4225,'2-Kosten per locatie'!$A$11:$C$31,3,FALSE)</f>
        <v>0</v>
      </c>
      <c r="U4225" s="144">
        <f t="shared" si="333"/>
        <v>0</v>
      </c>
      <c r="V4225" s="145" t="str">
        <f>VLOOKUP(K4225,'3-Productie normen'!A:AG,29,FALSE)</f>
        <v>L</v>
      </c>
      <c r="W4225" s="145"/>
      <c r="X4225" s="146"/>
      <c r="Y4225" s="147">
        <f t="shared" si="334"/>
        <v>2600</v>
      </c>
    </row>
    <row r="4226" spans="1:25" s="148" customFormat="1" ht="13.9" customHeight="1">
      <c r="A4226" s="137">
        <v>5080</v>
      </c>
      <c r="B4226" s="138" t="s">
        <v>4208</v>
      </c>
      <c r="C4226" s="138" t="s">
        <v>5450</v>
      </c>
      <c r="D4226" s="138"/>
      <c r="E4226" s="2">
        <v>11</v>
      </c>
      <c r="F4226" s="2" t="s">
        <v>81</v>
      </c>
      <c r="G4226" s="2" t="s">
        <v>3144</v>
      </c>
      <c r="H4226" s="2" t="s">
        <v>5616</v>
      </c>
      <c r="I4226" s="139" t="s">
        <v>6245</v>
      </c>
      <c r="J4226" s="139" t="s">
        <v>6162</v>
      </c>
      <c r="K4226" s="139" t="s">
        <v>417</v>
      </c>
      <c r="L4226" s="139" t="s">
        <v>1275</v>
      </c>
      <c r="M4226" s="140"/>
      <c r="N4226" s="141">
        <v>9</v>
      </c>
      <c r="O4226" s="142">
        <f t="shared" si="330"/>
        <v>200</v>
      </c>
      <c r="P4226" s="2">
        <v>200</v>
      </c>
      <c r="Q4226" s="2"/>
      <c r="R4226" s="143" t="e">
        <f t="shared" si="331"/>
        <v>#DIV/0!</v>
      </c>
      <c r="S4226" s="143">
        <f t="shared" si="332"/>
        <v>0</v>
      </c>
      <c r="T4226" s="144">
        <f>IF(P4226="nio",0,IF(P4226&gt;0,VLOOKUP(K4226,'3-Productie normen'!A:W,VLOOKUP(P4226,'3-Productie normen'!$B$37:$C$59,2,FALSE),FALSE)))/VLOOKUP(B4226,'2-Kosten per locatie'!$A$11:$C$31,3,FALSE)</f>
        <v>0</v>
      </c>
      <c r="U4226" s="144">
        <f t="shared" si="333"/>
        <v>0</v>
      </c>
      <c r="V4226" s="145" t="str">
        <f>VLOOKUP(K4226,'3-Productie normen'!A:AG,29,FALSE)</f>
        <v>B</v>
      </c>
      <c r="W4226" s="145"/>
      <c r="X4226" s="146"/>
      <c r="Y4226" s="147">
        <f t="shared" si="334"/>
        <v>1800</v>
      </c>
    </row>
    <row r="4227" spans="1:25" s="148" customFormat="1" ht="13.9" customHeight="1">
      <c r="A4227" s="137">
        <v>5081</v>
      </c>
      <c r="B4227" s="138" t="s">
        <v>4208</v>
      </c>
      <c r="C4227" s="138" t="s">
        <v>5450</v>
      </c>
      <c r="D4227" s="138"/>
      <c r="E4227" s="2">
        <v>11</v>
      </c>
      <c r="F4227" s="2" t="s">
        <v>81</v>
      </c>
      <c r="G4227" s="2" t="s">
        <v>5617</v>
      </c>
      <c r="H4227" s="2" t="s">
        <v>5618</v>
      </c>
      <c r="I4227" s="139" t="s">
        <v>6245</v>
      </c>
      <c r="J4227" s="139" t="s">
        <v>6162</v>
      </c>
      <c r="K4227" s="139" t="s">
        <v>417</v>
      </c>
      <c r="L4227" s="139" t="s">
        <v>1275</v>
      </c>
      <c r="M4227" s="140"/>
      <c r="N4227" s="141">
        <v>8</v>
      </c>
      <c r="O4227" s="142">
        <f t="shared" si="330"/>
        <v>200</v>
      </c>
      <c r="P4227" s="2">
        <v>200</v>
      </c>
      <c r="Q4227" s="2"/>
      <c r="R4227" s="143" t="e">
        <f t="shared" si="331"/>
        <v>#DIV/0!</v>
      </c>
      <c r="S4227" s="143">
        <f t="shared" si="332"/>
        <v>0</v>
      </c>
      <c r="T4227" s="144">
        <f>IF(P4227="nio",0,IF(P4227&gt;0,VLOOKUP(K4227,'3-Productie normen'!A:W,VLOOKUP(P4227,'3-Productie normen'!$B$37:$C$59,2,FALSE),FALSE)))/VLOOKUP(B4227,'2-Kosten per locatie'!$A$11:$C$31,3,FALSE)</f>
        <v>0</v>
      </c>
      <c r="U4227" s="144">
        <f t="shared" si="333"/>
        <v>0</v>
      </c>
      <c r="V4227" s="145" t="str">
        <f>VLOOKUP(K4227,'3-Productie normen'!A:AG,29,FALSE)</f>
        <v>B</v>
      </c>
      <c r="W4227" s="145"/>
      <c r="X4227" s="146"/>
      <c r="Y4227" s="147">
        <f t="shared" si="334"/>
        <v>1600</v>
      </c>
    </row>
    <row r="4228" spans="1:25" s="148" customFormat="1" ht="13.9" customHeight="1">
      <c r="A4228" s="137">
        <v>5082</v>
      </c>
      <c r="B4228" s="138" t="s">
        <v>4208</v>
      </c>
      <c r="C4228" s="138" t="s">
        <v>5450</v>
      </c>
      <c r="D4228" s="138"/>
      <c r="E4228" s="2">
        <v>11</v>
      </c>
      <c r="F4228" s="2" t="s">
        <v>81</v>
      </c>
      <c r="G4228" s="2" t="s">
        <v>5619</v>
      </c>
      <c r="H4228" s="2" t="s">
        <v>5620</v>
      </c>
      <c r="I4228" s="139" t="s">
        <v>6248</v>
      </c>
      <c r="J4228" s="139" t="s">
        <v>6163</v>
      </c>
      <c r="K4228" s="139" t="s">
        <v>619</v>
      </c>
      <c r="L4228" s="139" t="s">
        <v>6121</v>
      </c>
      <c r="M4228" s="140" t="s">
        <v>8160</v>
      </c>
      <c r="N4228" s="141">
        <v>70</v>
      </c>
      <c r="O4228" s="142">
        <f t="shared" si="330"/>
        <v>200</v>
      </c>
      <c r="P4228" s="2">
        <v>200</v>
      </c>
      <c r="Q4228" s="2"/>
      <c r="R4228" s="143" t="e">
        <f t="shared" si="331"/>
        <v>#DIV/0!</v>
      </c>
      <c r="S4228" s="143">
        <f t="shared" si="332"/>
        <v>0</v>
      </c>
      <c r="T4228" s="144">
        <f>IF(P4228="nio",0,IF(P4228&gt;0,VLOOKUP(K4228,'3-Productie normen'!A:W,VLOOKUP(P4228,'3-Productie normen'!$B$37:$C$59,2,FALSE),FALSE)))/VLOOKUP(B4228,'2-Kosten per locatie'!$A$11:$C$31,3,FALSE)</f>
        <v>0</v>
      </c>
      <c r="U4228" s="144">
        <f t="shared" si="333"/>
        <v>0</v>
      </c>
      <c r="V4228" s="145" t="str">
        <f>VLOOKUP(K4228,'3-Productie normen'!A:AG,29,FALSE)</f>
        <v>L</v>
      </c>
      <c r="W4228" s="145"/>
      <c r="X4228" s="146"/>
      <c r="Y4228" s="147">
        <f t="shared" si="334"/>
        <v>14000</v>
      </c>
    </row>
    <row r="4229" spans="1:25" s="148" customFormat="1" ht="13.9" customHeight="1">
      <c r="A4229" s="137">
        <v>5083</v>
      </c>
      <c r="B4229" s="138" t="s">
        <v>4208</v>
      </c>
      <c r="C4229" s="138" t="s">
        <v>5450</v>
      </c>
      <c r="D4229" s="138"/>
      <c r="E4229" s="2">
        <v>11</v>
      </c>
      <c r="F4229" s="2" t="s">
        <v>81</v>
      </c>
      <c r="G4229" s="2" t="s">
        <v>5621</v>
      </c>
      <c r="H4229" s="2" t="s">
        <v>5622</v>
      </c>
      <c r="I4229" s="139" t="s">
        <v>6248</v>
      </c>
      <c r="J4229" s="139" t="s">
        <v>6163</v>
      </c>
      <c r="K4229" s="139" t="s">
        <v>619</v>
      </c>
      <c r="L4229" s="139" t="s">
        <v>6121</v>
      </c>
      <c r="M4229" s="140" t="s">
        <v>8160</v>
      </c>
      <c r="N4229" s="141">
        <v>93</v>
      </c>
      <c r="O4229" s="142">
        <f t="shared" si="330"/>
        <v>200</v>
      </c>
      <c r="P4229" s="2">
        <v>200</v>
      </c>
      <c r="Q4229" s="2"/>
      <c r="R4229" s="143" t="e">
        <f t="shared" si="331"/>
        <v>#DIV/0!</v>
      </c>
      <c r="S4229" s="143">
        <f t="shared" si="332"/>
        <v>0</v>
      </c>
      <c r="T4229" s="144">
        <f>IF(P4229="nio",0,IF(P4229&gt;0,VLOOKUP(K4229,'3-Productie normen'!A:W,VLOOKUP(P4229,'3-Productie normen'!$B$37:$C$59,2,FALSE),FALSE)))/VLOOKUP(B4229,'2-Kosten per locatie'!$A$11:$C$31,3,FALSE)</f>
        <v>0</v>
      </c>
      <c r="U4229" s="144">
        <f t="shared" si="333"/>
        <v>0</v>
      </c>
      <c r="V4229" s="145" t="str">
        <f>VLOOKUP(K4229,'3-Productie normen'!A:AG,29,FALSE)</f>
        <v>L</v>
      </c>
      <c r="W4229" s="145"/>
      <c r="X4229" s="146"/>
      <c r="Y4229" s="147">
        <f t="shared" si="334"/>
        <v>18600</v>
      </c>
    </row>
    <row r="4230" spans="1:25" s="148" customFormat="1" ht="13.9" customHeight="1">
      <c r="A4230" s="137">
        <v>5084</v>
      </c>
      <c r="B4230" s="138" t="s">
        <v>4208</v>
      </c>
      <c r="C4230" s="138" t="s">
        <v>5450</v>
      </c>
      <c r="D4230" s="138"/>
      <c r="E4230" s="2">
        <v>11</v>
      </c>
      <c r="F4230" s="2" t="s">
        <v>81</v>
      </c>
      <c r="G4230" s="2" t="s">
        <v>1708</v>
      </c>
      <c r="H4230" s="2" t="s">
        <v>2247</v>
      </c>
      <c r="I4230" s="139" t="s">
        <v>6246</v>
      </c>
      <c r="J4230" s="139" t="s">
        <v>6164</v>
      </c>
      <c r="K4230" s="139" t="s">
        <v>619</v>
      </c>
      <c r="L4230" s="139" t="s">
        <v>6121</v>
      </c>
      <c r="M4230" s="140" t="s">
        <v>8160</v>
      </c>
      <c r="N4230" s="141">
        <v>273</v>
      </c>
      <c r="O4230" s="142">
        <f t="shared" si="330"/>
        <v>200</v>
      </c>
      <c r="P4230" s="2">
        <v>200</v>
      </c>
      <c r="Q4230" s="2"/>
      <c r="R4230" s="143" t="e">
        <f t="shared" si="331"/>
        <v>#DIV/0!</v>
      </c>
      <c r="S4230" s="143">
        <f t="shared" si="332"/>
        <v>0</v>
      </c>
      <c r="T4230" s="144">
        <f>IF(P4230="nio",0,IF(P4230&gt;0,VLOOKUP(K4230,'3-Productie normen'!A:W,VLOOKUP(P4230,'3-Productie normen'!$B$37:$C$59,2,FALSE),FALSE)))/VLOOKUP(B4230,'2-Kosten per locatie'!$A$11:$C$31,3,FALSE)</f>
        <v>0</v>
      </c>
      <c r="U4230" s="144">
        <f t="shared" si="333"/>
        <v>0</v>
      </c>
      <c r="V4230" s="145" t="str">
        <f>VLOOKUP(K4230,'3-Productie normen'!A:AG,29,FALSE)</f>
        <v>L</v>
      </c>
      <c r="W4230" s="145"/>
      <c r="X4230" s="146"/>
      <c r="Y4230" s="147">
        <f t="shared" si="334"/>
        <v>54600</v>
      </c>
    </row>
    <row r="4231" spans="1:25" s="148" customFormat="1" ht="13.9" customHeight="1">
      <c r="A4231" s="137">
        <v>5085</v>
      </c>
      <c r="B4231" s="138" t="s">
        <v>4208</v>
      </c>
      <c r="C4231" s="138" t="s">
        <v>5450</v>
      </c>
      <c r="D4231" s="138"/>
      <c r="E4231" s="2">
        <v>11</v>
      </c>
      <c r="F4231" s="2" t="s">
        <v>81</v>
      </c>
      <c r="G4231" s="2" t="s">
        <v>1544</v>
      </c>
      <c r="H4231" s="2" t="s">
        <v>5623</v>
      </c>
      <c r="I4231" s="139" t="s">
        <v>6246</v>
      </c>
      <c r="J4231" s="139" t="s">
        <v>6165</v>
      </c>
      <c r="K4231" s="139" t="s">
        <v>619</v>
      </c>
      <c r="L4231" s="139" t="s">
        <v>6121</v>
      </c>
      <c r="M4231" s="140" t="s">
        <v>8160</v>
      </c>
      <c r="N4231" s="141">
        <v>51</v>
      </c>
      <c r="O4231" s="142">
        <f t="shared" si="330"/>
        <v>200</v>
      </c>
      <c r="P4231" s="2">
        <v>200</v>
      </c>
      <c r="Q4231" s="2"/>
      <c r="R4231" s="143" t="e">
        <f t="shared" si="331"/>
        <v>#DIV/0!</v>
      </c>
      <c r="S4231" s="143">
        <f t="shared" si="332"/>
        <v>0</v>
      </c>
      <c r="T4231" s="144">
        <f>IF(P4231="nio",0,IF(P4231&gt;0,VLOOKUP(K4231,'3-Productie normen'!A:W,VLOOKUP(P4231,'3-Productie normen'!$B$37:$C$59,2,FALSE),FALSE)))/VLOOKUP(B4231,'2-Kosten per locatie'!$A$11:$C$31,3,FALSE)</f>
        <v>0</v>
      </c>
      <c r="U4231" s="144">
        <f t="shared" si="333"/>
        <v>0</v>
      </c>
      <c r="V4231" s="145" t="str">
        <f>VLOOKUP(K4231,'3-Productie normen'!A:AG,29,FALSE)</f>
        <v>L</v>
      </c>
      <c r="W4231" s="145"/>
      <c r="X4231" s="146"/>
      <c r="Y4231" s="147">
        <f t="shared" si="334"/>
        <v>10200</v>
      </c>
    </row>
    <row r="4232" spans="1:25" s="148" customFormat="1" ht="13.9" customHeight="1">
      <c r="A4232" s="137">
        <v>5086</v>
      </c>
      <c r="B4232" s="138" t="s">
        <v>4208</v>
      </c>
      <c r="C4232" s="138" t="s">
        <v>5450</v>
      </c>
      <c r="D4232" s="138"/>
      <c r="E4232" s="2">
        <v>11</v>
      </c>
      <c r="F4232" s="2" t="s">
        <v>81</v>
      </c>
      <c r="G4232" s="2" t="s">
        <v>1537</v>
      </c>
      <c r="H4232" s="2" t="s">
        <v>5624</v>
      </c>
      <c r="I4232" s="139" t="s">
        <v>6246</v>
      </c>
      <c r="J4232" s="139" t="s">
        <v>6165</v>
      </c>
      <c r="K4232" s="139" t="s">
        <v>619</v>
      </c>
      <c r="L4232" s="139" t="s">
        <v>6121</v>
      </c>
      <c r="M4232" s="140" t="s">
        <v>8160</v>
      </c>
      <c r="N4232" s="141">
        <v>205</v>
      </c>
      <c r="O4232" s="142">
        <f t="shared" si="330"/>
        <v>200</v>
      </c>
      <c r="P4232" s="2">
        <v>200</v>
      </c>
      <c r="Q4232" s="2"/>
      <c r="R4232" s="143" t="e">
        <f t="shared" si="331"/>
        <v>#DIV/0!</v>
      </c>
      <c r="S4232" s="143">
        <f t="shared" si="332"/>
        <v>0</v>
      </c>
      <c r="T4232" s="144">
        <f>IF(P4232="nio",0,IF(P4232&gt;0,VLOOKUP(K4232,'3-Productie normen'!A:W,VLOOKUP(P4232,'3-Productie normen'!$B$37:$C$59,2,FALSE),FALSE)))/VLOOKUP(B4232,'2-Kosten per locatie'!$A$11:$C$31,3,FALSE)</f>
        <v>0</v>
      </c>
      <c r="U4232" s="144">
        <f t="shared" si="333"/>
        <v>0</v>
      </c>
      <c r="V4232" s="145" t="str">
        <f>VLOOKUP(K4232,'3-Productie normen'!A:AG,29,FALSE)</f>
        <v>L</v>
      </c>
      <c r="W4232" s="145"/>
      <c r="X4232" s="146"/>
      <c r="Y4232" s="147">
        <f t="shared" si="334"/>
        <v>41000</v>
      </c>
    </row>
    <row r="4233" spans="1:25" s="148" customFormat="1" ht="13.9" customHeight="1">
      <c r="A4233" s="137">
        <v>5087</v>
      </c>
      <c r="B4233" s="138" t="s">
        <v>4208</v>
      </c>
      <c r="C4233" s="138" t="s">
        <v>5450</v>
      </c>
      <c r="D4233" s="138"/>
      <c r="E4233" s="2">
        <v>11</v>
      </c>
      <c r="F4233" s="2" t="s">
        <v>81</v>
      </c>
      <c r="G4233" s="2" t="s">
        <v>1539</v>
      </c>
      <c r="H4233" s="2" t="s">
        <v>5625</v>
      </c>
      <c r="I4233" s="139" t="s">
        <v>48</v>
      </c>
      <c r="J4233" s="139" t="s">
        <v>4593</v>
      </c>
      <c r="K4233" s="139" t="s">
        <v>612</v>
      </c>
      <c r="L4233" s="139" t="s">
        <v>6121</v>
      </c>
      <c r="M4233" s="140" t="s">
        <v>8160</v>
      </c>
      <c r="N4233" s="141">
        <v>33</v>
      </c>
      <c r="O4233" s="142">
        <f t="shared" si="330"/>
        <v>1000</v>
      </c>
      <c r="P4233" s="2">
        <v>200</v>
      </c>
      <c r="Q4233" s="2">
        <v>800</v>
      </c>
      <c r="R4233" s="143" t="e">
        <f t="shared" si="331"/>
        <v>#DIV/0!</v>
      </c>
      <c r="S4233" s="143" t="e">
        <f t="shared" si="332"/>
        <v>#DIV/0!</v>
      </c>
      <c r="T4233" s="144">
        <f>IF(P4233="nio",0,IF(P4233&gt;0,VLOOKUP(K4233,'3-Productie normen'!A:W,VLOOKUP(P4233,'3-Productie normen'!$B$37:$C$59,2,FALSE),FALSE)))/VLOOKUP(B4233,'2-Kosten per locatie'!$A$11:$C$31,3,FALSE)</f>
        <v>0</v>
      </c>
      <c r="U4233" s="144">
        <f t="shared" si="333"/>
        <v>0</v>
      </c>
      <c r="V4233" s="145" t="str">
        <f>VLOOKUP(K4233,'3-Productie normen'!A:AG,29,FALSE)</f>
        <v>L</v>
      </c>
      <c r="W4233" s="145"/>
      <c r="X4233" s="146"/>
      <c r="Y4233" s="147">
        <f t="shared" si="334"/>
        <v>33000</v>
      </c>
    </row>
    <row r="4234" spans="1:25" s="148" customFormat="1" ht="13.9" customHeight="1">
      <c r="A4234" s="137">
        <v>5088</v>
      </c>
      <c r="B4234" s="138" t="s">
        <v>4208</v>
      </c>
      <c r="C4234" s="138" t="s">
        <v>5450</v>
      </c>
      <c r="D4234" s="138"/>
      <c r="E4234" s="2">
        <v>11</v>
      </c>
      <c r="F4234" s="2" t="s">
        <v>81</v>
      </c>
      <c r="G4234" s="2" t="s">
        <v>5626</v>
      </c>
      <c r="H4234" s="2" t="s">
        <v>5627</v>
      </c>
      <c r="I4234" s="139" t="s">
        <v>48</v>
      </c>
      <c r="J4234" s="139" t="s">
        <v>4593</v>
      </c>
      <c r="K4234" s="139" t="s">
        <v>612</v>
      </c>
      <c r="L4234" s="139" t="s">
        <v>5158</v>
      </c>
      <c r="M4234" s="140"/>
      <c r="N4234" s="141">
        <v>54</v>
      </c>
      <c r="O4234" s="142">
        <f t="shared" si="330"/>
        <v>1000</v>
      </c>
      <c r="P4234" s="2">
        <v>200</v>
      </c>
      <c r="Q4234" s="2">
        <v>800</v>
      </c>
      <c r="R4234" s="143" t="e">
        <f t="shared" si="331"/>
        <v>#DIV/0!</v>
      </c>
      <c r="S4234" s="143" t="e">
        <f t="shared" si="332"/>
        <v>#DIV/0!</v>
      </c>
      <c r="T4234" s="144">
        <f>IF(P4234="nio",0,IF(P4234&gt;0,VLOOKUP(K4234,'3-Productie normen'!A:W,VLOOKUP(P4234,'3-Productie normen'!$B$37:$C$59,2,FALSE),FALSE)))/VLOOKUP(B4234,'2-Kosten per locatie'!$A$11:$C$31,3,FALSE)</f>
        <v>0</v>
      </c>
      <c r="U4234" s="144">
        <f t="shared" si="333"/>
        <v>0</v>
      </c>
      <c r="V4234" s="145" t="str">
        <f>VLOOKUP(K4234,'3-Productie normen'!A:AG,29,FALSE)</f>
        <v>L</v>
      </c>
      <c r="W4234" s="145"/>
      <c r="X4234" s="146"/>
      <c r="Y4234" s="147">
        <f t="shared" si="334"/>
        <v>54000</v>
      </c>
    </row>
    <row r="4235" spans="1:25" s="148" customFormat="1" ht="13.9" customHeight="1">
      <c r="A4235" s="137">
        <v>5089</v>
      </c>
      <c r="B4235" s="138" t="s">
        <v>4208</v>
      </c>
      <c r="C4235" s="138" t="s">
        <v>5450</v>
      </c>
      <c r="D4235" s="138"/>
      <c r="E4235" s="2">
        <v>11</v>
      </c>
      <c r="F4235" s="2" t="s">
        <v>81</v>
      </c>
      <c r="G4235" s="2" t="s">
        <v>1461</v>
      </c>
      <c r="H4235" s="2" t="s">
        <v>5628</v>
      </c>
      <c r="I4235" s="139" t="s">
        <v>6247</v>
      </c>
      <c r="J4235" s="139" t="s">
        <v>6156</v>
      </c>
      <c r="K4235" s="139" t="s">
        <v>612</v>
      </c>
      <c r="L4235" s="139" t="s">
        <v>5158</v>
      </c>
      <c r="M4235" s="140"/>
      <c r="N4235" s="141">
        <v>126</v>
      </c>
      <c r="O4235" s="142">
        <f t="shared" si="330"/>
        <v>200</v>
      </c>
      <c r="P4235" s="2">
        <v>200</v>
      </c>
      <c r="Q4235" s="2"/>
      <c r="R4235" s="143" t="e">
        <f t="shared" si="331"/>
        <v>#DIV/0!</v>
      </c>
      <c r="S4235" s="143">
        <f t="shared" si="332"/>
        <v>0</v>
      </c>
      <c r="T4235" s="144">
        <f>IF(P4235="nio",0,IF(P4235&gt;0,VLOOKUP(K4235,'3-Productie normen'!A:W,VLOOKUP(P4235,'3-Productie normen'!$B$37:$C$59,2,FALSE),FALSE)))/VLOOKUP(B4235,'2-Kosten per locatie'!$A$11:$C$31,3,FALSE)</f>
        <v>0</v>
      </c>
      <c r="U4235" s="144">
        <f t="shared" si="333"/>
        <v>0</v>
      </c>
      <c r="V4235" s="145" t="str">
        <f>VLOOKUP(K4235,'3-Productie normen'!A:AG,29,FALSE)</f>
        <v>L</v>
      </c>
      <c r="W4235" s="145"/>
      <c r="X4235" s="146"/>
      <c r="Y4235" s="147">
        <f t="shared" si="334"/>
        <v>25200</v>
      </c>
    </row>
    <row r="4236" spans="1:25" s="148" customFormat="1" ht="13.9" customHeight="1">
      <c r="A4236" s="137">
        <v>5090</v>
      </c>
      <c r="B4236" s="138" t="s">
        <v>4208</v>
      </c>
      <c r="C4236" s="138" t="s">
        <v>5450</v>
      </c>
      <c r="D4236" s="138"/>
      <c r="E4236" s="2">
        <v>11</v>
      </c>
      <c r="F4236" s="2" t="s">
        <v>81</v>
      </c>
      <c r="G4236" s="2" t="s">
        <v>5629</v>
      </c>
      <c r="H4236" s="2" t="s">
        <v>5630</v>
      </c>
      <c r="I4236" s="139" t="s">
        <v>45</v>
      </c>
      <c r="J4236" s="139" t="s">
        <v>6166</v>
      </c>
      <c r="K4236" s="139" t="s">
        <v>612</v>
      </c>
      <c r="L4236" s="139" t="s">
        <v>5158</v>
      </c>
      <c r="M4236" s="140"/>
      <c r="N4236" s="141">
        <v>14</v>
      </c>
      <c r="O4236" s="142">
        <f t="shared" si="330"/>
        <v>200</v>
      </c>
      <c r="P4236" s="2">
        <v>200</v>
      </c>
      <c r="Q4236" s="2"/>
      <c r="R4236" s="143" t="e">
        <f t="shared" si="331"/>
        <v>#DIV/0!</v>
      </c>
      <c r="S4236" s="143">
        <f t="shared" si="332"/>
        <v>0</v>
      </c>
      <c r="T4236" s="144">
        <f>IF(P4236="nio",0,IF(P4236&gt;0,VLOOKUP(K4236,'3-Productie normen'!A:W,VLOOKUP(P4236,'3-Productie normen'!$B$37:$C$59,2,FALSE),FALSE)))/VLOOKUP(B4236,'2-Kosten per locatie'!$A$11:$C$31,3,FALSE)</f>
        <v>0</v>
      </c>
      <c r="U4236" s="144">
        <f t="shared" si="333"/>
        <v>0</v>
      </c>
      <c r="V4236" s="145" t="str">
        <f>VLOOKUP(K4236,'3-Productie normen'!A:AG,29,FALSE)</f>
        <v>L</v>
      </c>
      <c r="W4236" s="145"/>
      <c r="X4236" s="146"/>
      <c r="Y4236" s="147">
        <f t="shared" si="334"/>
        <v>2800</v>
      </c>
    </row>
    <row r="4237" spans="1:25" s="148" customFormat="1" ht="13.9" customHeight="1">
      <c r="A4237" s="137">
        <v>5091</v>
      </c>
      <c r="B4237" s="138" t="s">
        <v>4208</v>
      </c>
      <c r="C4237" s="138" t="s">
        <v>5450</v>
      </c>
      <c r="D4237" s="138"/>
      <c r="E4237" s="2">
        <v>11</v>
      </c>
      <c r="F4237" s="2" t="s">
        <v>81</v>
      </c>
      <c r="G4237" s="2" t="s">
        <v>5631</v>
      </c>
      <c r="H4237" s="2" t="s">
        <v>5632</v>
      </c>
      <c r="I4237" s="139" t="s">
        <v>45</v>
      </c>
      <c r="J4237" s="139" t="s">
        <v>6166</v>
      </c>
      <c r="K4237" s="139" t="s">
        <v>612</v>
      </c>
      <c r="L4237" s="139" t="s">
        <v>5158</v>
      </c>
      <c r="M4237" s="140"/>
      <c r="N4237" s="141">
        <v>10</v>
      </c>
      <c r="O4237" s="142">
        <f t="shared" si="330"/>
        <v>200</v>
      </c>
      <c r="P4237" s="2">
        <v>200</v>
      </c>
      <c r="Q4237" s="2"/>
      <c r="R4237" s="143" t="e">
        <f t="shared" si="331"/>
        <v>#DIV/0!</v>
      </c>
      <c r="S4237" s="143">
        <f t="shared" si="332"/>
        <v>0</v>
      </c>
      <c r="T4237" s="144">
        <f>IF(P4237="nio",0,IF(P4237&gt;0,VLOOKUP(K4237,'3-Productie normen'!A:W,VLOOKUP(P4237,'3-Productie normen'!$B$37:$C$59,2,FALSE),FALSE)))/VLOOKUP(B4237,'2-Kosten per locatie'!$A$11:$C$31,3,FALSE)</f>
        <v>0</v>
      </c>
      <c r="U4237" s="144">
        <f t="shared" si="333"/>
        <v>0</v>
      </c>
      <c r="V4237" s="145" t="str">
        <f>VLOOKUP(K4237,'3-Productie normen'!A:AG,29,FALSE)</f>
        <v>L</v>
      </c>
      <c r="W4237" s="145"/>
      <c r="X4237" s="146"/>
      <c r="Y4237" s="147">
        <f t="shared" si="334"/>
        <v>2000</v>
      </c>
    </row>
    <row r="4238" spans="1:25" s="148" customFormat="1" ht="13.9" customHeight="1">
      <c r="A4238" s="137">
        <v>5092</v>
      </c>
      <c r="B4238" s="138" t="s">
        <v>4208</v>
      </c>
      <c r="C4238" s="138" t="s">
        <v>5450</v>
      </c>
      <c r="D4238" s="138"/>
      <c r="E4238" s="2">
        <v>11</v>
      </c>
      <c r="F4238" s="2" t="s">
        <v>81</v>
      </c>
      <c r="G4238" s="2" t="s">
        <v>1535</v>
      </c>
      <c r="H4238" s="2" t="s">
        <v>1720</v>
      </c>
      <c r="I4238" s="139" t="s">
        <v>6246</v>
      </c>
      <c r="J4238" s="139" t="s">
        <v>6167</v>
      </c>
      <c r="K4238" s="139" t="s">
        <v>619</v>
      </c>
      <c r="L4238" s="139" t="s">
        <v>6121</v>
      </c>
      <c r="M4238" s="140" t="s">
        <v>8160</v>
      </c>
      <c r="N4238" s="141">
        <v>60</v>
      </c>
      <c r="O4238" s="142">
        <f t="shared" si="330"/>
        <v>200</v>
      </c>
      <c r="P4238" s="2">
        <v>200</v>
      </c>
      <c r="Q4238" s="2"/>
      <c r="R4238" s="143" t="e">
        <f t="shared" si="331"/>
        <v>#DIV/0!</v>
      </c>
      <c r="S4238" s="143">
        <f t="shared" si="332"/>
        <v>0</v>
      </c>
      <c r="T4238" s="144">
        <f>IF(P4238="nio",0,IF(P4238&gt;0,VLOOKUP(K4238,'3-Productie normen'!A:W,VLOOKUP(P4238,'3-Productie normen'!$B$37:$C$59,2,FALSE),FALSE)))/VLOOKUP(B4238,'2-Kosten per locatie'!$A$11:$C$31,3,FALSE)</f>
        <v>0</v>
      </c>
      <c r="U4238" s="144">
        <f t="shared" si="333"/>
        <v>0</v>
      </c>
      <c r="V4238" s="145" t="str">
        <f>VLOOKUP(K4238,'3-Productie normen'!A:AG,29,FALSE)</f>
        <v>L</v>
      </c>
      <c r="W4238" s="145"/>
      <c r="X4238" s="146"/>
      <c r="Y4238" s="147">
        <f t="shared" si="334"/>
        <v>12000</v>
      </c>
    </row>
    <row r="4239" spans="1:25" s="148" customFormat="1" ht="13.9" customHeight="1">
      <c r="A4239" s="137">
        <v>5093</v>
      </c>
      <c r="B4239" s="138" t="s">
        <v>4208</v>
      </c>
      <c r="C4239" s="138" t="s">
        <v>5450</v>
      </c>
      <c r="D4239" s="138"/>
      <c r="E4239" s="2">
        <v>11</v>
      </c>
      <c r="F4239" s="2" t="s">
        <v>81</v>
      </c>
      <c r="G4239" s="2" t="s">
        <v>5633</v>
      </c>
      <c r="H4239" s="2" t="s">
        <v>5634</v>
      </c>
      <c r="I4239" s="139" t="s">
        <v>6246</v>
      </c>
      <c r="J4239" s="139" t="s">
        <v>6168</v>
      </c>
      <c r="K4239" s="139" t="s">
        <v>619</v>
      </c>
      <c r="L4239" s="139" t="s">
        <v>6121</v>
      </c>
      <c r="M4239" s="140" t="s">
        <v>8160</v>
      </c>
      <c r="N4239" s="141">
        <v>43</v>
      </c>
      <c r="O4239" s="142">
        <f t="shared" si="330"/>
        <v>200</v>
      </c>
      <c r="P4239" s="2">
        <v>200</v>
      </c>
      <c r="Q4239" s="2"/>
      <c r="R4239" s="143" t="e">
        <f t="shared" si="331"/>
        <v>#DIV/0!</v>
      </c>
      <c r="S4239" s="143">
        <f t="shared" si="332"/>
        <v>0</v>
      </c>
      <c r="T4239" s="144">
        <f>IF(P4239="nio",0,IF(P4239&gt;0,VLOOKUP(K4239,'3-Productie normen'!A:W,VLOOKUP(P4239,'3-Productie normen'!$B$37:$C$59,2,FALSE),FALSE)))/VLOOKUP(B4239,'2-Kosten per locatie'!$A$11:$C$31,3,FALSE)</f>
        <v>0</v>
      </c>
      <c r="U4239" s="144">
        <f t="shared" si="333"/>
        <v>0</v>
      </c>
      <c r="V4239" s="145" t="str">
        <f>VLOOKUP(K4239,'3-Productie normen'!A:AG,29,FALSE)</f>
        <v>L</v>
      </c>
      <c r="W4239" s="145"/>
      <c r="X4239" s="146"/>
      <c r="Y4239" s="147">
        <f t="shared" si="334"/>
        <v>8600</v>
      </c>
    </row>
    <row r="4240" spans="1:25" s="148" customFormat="1" ht="13.9" customHeight="1">
      <c r="A4240" s="137">
        <v>5094</v>
      </c>
      <c r="B4240" s="138" t="s">
        <v>4208</v>
      </c>
      <c r="C4240" s="138" t="s">
        <v>5450</v>
      </c>
      <c r="D4240" s="138"/>
      <c r="E4240" s="2">
        <v>11</v>
      </c>
      <c r="F4240" s="2" t="s">
        <v>81</v>
      </c>
      <c r="G4240" s="2" t="s">
        <v>1723</v>
      </c>
      <c r="H4240" s="2" t="s">
        <v>5635</v>
      </c>
      <c r="I4240" s="139" t="s">
        <v>6248</v>
      </c>
      <c r="J4240" s="139" t="s">
        <v>6169</v>
      </c>
      <c r="K4240" s="139" t="s">
        <v>612</v>
      </c>
      <c r="L4240" s="139" t="s">
        <v>6170</v>
      </c>
      <c r="M4240" s="140" t="s">
        <v>8160</v>
      </c>
      <c r="N4240" s="141">
        <v>65</v>
      </c>
      <c r="O4240" s="142">
        <f t="shared" si="330"/>
        <v>200</v>
      </c>
      <c r="P4240" s="2">
        <v>200</v>
      </c>
      <c r="Q4240" s="2"/>
      <c r="R4240" s="143" t="e">
        <f t="shared" si="331"/>
        <v>#DIV/0!</v>
      </c>
      <c r="S4240" s="143">
        <f t="shared" si="332"/>
        <v>0</v>
      </c>
      <c r="T4240" s="144">
        <f>IF(P4240="nio",0,IF(P4240&gt;0,VLOOKUP(K4240,'3-Productie normen'!A:W,VLOOKUP(P4240,'3-Productie normen'!$B$37:$C$59,2,FALSE),FALSE)))/VLOOKUP(B4240,'2-Kosten per locatie'!$A$11:$C$31,3,FALSE)</f>
        <v>0</v>
      </c>
      <c r="U4240" s="144">
        <f t="shared" si="333"/>
        <v>0</v>
      </c>
      <c r="V4240" s="145" t="str">
        <f>VLOOKUP(K4240,'3-Productie normen'!A:AG,29,FALSE)</f>
        <v>L</v>
      </c>
      <c r="W4240" s="145"/>
      <c r="X4240" s="146"/>
      <c r="Y4240" s="147">
        <f t="shared" si="334"/>
        <v>13000</v>
      </c>
    </row>
    <row r="4241" spans="1:25" s="148" customFormat="1" ht="13.9" customHeight="1">
      <c r="A4241" s="137">
        <v>5095</v>
      </c>
      <c r="B4241" s="138" t="s">
        <v>4208</v>
      </c>
      <c r="C4241" s="138" t="s">
        <v>5450</v>
      </c>
      <c r="D4241" s="138"/>
      <c r="E4241" s="2">
        <v>11</v>
      </c>
      <c r="F4241" s="2" t="s">
        <v>81</v>
      </c>
      <c r="G4241" s="2" t="s">
        <v>1727</v>
      </c>
      <c r="H4241" s="2" t="s">
        <v>5636</v>
      </c>
      <c r="I4241" s="139" t="s">
        <v>6246</v>
      </c>
      <c r="J4241" s="139" t="s">
        <v>6171</v>
      </c>
      <c r="K4241" s="139" t="s">
        <v>619</v>
      </c>
      <c r="L4241" s="139" t="s">
        <v>6121</v>
      </c>
      <c r="M4241" s="140" t="s">
        <v>8160</v>
      </c>
      <c r="N4241" s="141">
        <v>93</v>
      </c>
      <c r="O4241" s="142">
        <f t="shared" si="330"/>
        <v>200</v>
      </c>
      <c r="P4241" s="2">
        <v>200</v>
      </c>
      <c r="Q4241" s="2"/>
      <c r="R4241" s="143" t="e">
        <f t="shared" si="331"/>
        <v>#DIV/0!</v>
      </c>
      <c r="S4241" s="143">
        <f t="shared" si="332"/>
        <v>0</v>
      </c>
      <c r="T4241" s="144">
        <f>IF(P4241="nio",0,IF(P4241&gt;0,VLOOKUP(K4241,'3-Productie normen'!A:W,VLOOKUP(P4241,'3-Productie normen'!$B$37:$C$59,2,FALSE),FALSE)))/VLOOKUP(B4241,'2-Kosten per locatie'!$A$11:$C$31,3,FALSE)</f>
        <v>0</v>
      </c>
      <c r="U4241" s="144">
        <f t="shared" si="333"/>
        <v>0</v>
      </c>
      <c r="V4241" s="145" t="str">
        <f>VLOOKUP(K4241,'3-Productie normen'!A:AG,29,FALSE)</f>
        <v>L</v>
      </c>
      <c r="W4241" s="145"/>
      <c r="X4241" s="146"/>
      <c r="Y4241" s="147">
        <f t="shared" si="334"/>
        <v>18600</v>
      </c>
    </row>
    <row r="4242" spans="1:25" s="148" customFormat="1" ht="13.9" customHeight="1">
      <c r="A4242" s="137">
        <v>5096</v>
      </c>
      <c r="B4242" s="138" t="s">
        <v>4208</v>
      </c>
      <c r="C4242" s="138" t="s">
        <v>5450</v>
      </c>
      <c r="D4242" s="138"/>
      <c r="E4242" s="2">
        <v>11</v>
      </c>
      <c r="F4242" s="2" t="s">
        <v>81</v>
      </c>
      <c r="G4242" s="2" t="s">
        <v>1733</v>
      </c>
      <c r="H4242" s="2" t="s">
        <v>5637</v>
      </c>
      <c r="I4242" s="139" t="s">
        <v>6246</v>
      </c>
      <c r="J4242" s="139" t="s">
        <v>6172</v>
      </c>
      <c r="K4242" s="139" t="s">
        <v>619</v>
      </c>
      <c r="L4242" s="139" t="s">
        <v>6121</v>
      </c>
      <c r="M4242" s="140" t="s">
        <v>8160</v>
      </c>
      <c r="N4242" s="141">
        <v>104</v>
      </c>
      <c r="O4242" s="142">
        <f t="shared" si="330"/>
        <v>200</v>
      </c>
      <c r="P4242" s="2">
        <v>200</v>
      </c>
      <c r="Q4242" s="2"/>
      <c r="R4242" s="143" t="e">
        <f t="shared" si="331"/>
        <v>#DIV/0!</v>
      </c>
      <c r="S4242" s="143">
        <f t="shared" si="332"/>
        <v>0</v>
      </c>
      <c r="T4242" s="144">
        <f>IF(P4242="nio",0,IF(P4242&gt;0,VLOOKUP(K4242,'3-Productie normen'!A:W,VLOOKUP(P4242,'3-Productie normen'!$B$37:$C$59,2,FALSE),FALSE)))/VLOOKUP(B4242,'2-Kosten per locatie'!$A$11:$C$31,3,FALSE)</f>
        <v>0</v>
      </c>
      <c r="U4242" s="144">
        <f t="shared" si="333"/>
        <v>0</v>
      </c>
      <c r="V4242" s="145" t="str">
        <f>VLOOKUP(K4242,'3-Productie normen'!A:AG,29,FALSE)</f>
        <v>L</v>
      </c>
      <c r="W4242" s="145"/>
      <c r="X4242" s="146"/>
      <c r="Y4242" s="147">
        <f t="shared" si="334"/>
        <v>20800</v>
      </c>
    </row>
    <row r="4243" spans="1:25" s="148" customFormat="1" ht="13.9" customHeight="1">
      <c r="A4243" s="137">
        <v>5097</v>
      </c>
      <c r="B4243" s="138" t="s">
        <v>4208</v>
      </c>
      <c r="C4243" s="138" t="s">
        <v>5450</v>
      </c>
      <c r="D4243" s="138"/>
      <c r="E4243" s="2">
        <v>11</v>
      </c>
      <c r="F4243" s="2" t="s">
        <v>81</v>
      </c>
      <c r="G4243" s="2" t="s">
        <v>1471</v>
      </c>
      <c r="H4243" s="2" t="s">
        <v>5638</v>
      </c>
      <c r="I4243" s="139" t="s">
        <v>45</v>
      </c>
      <c r="J4243" s="139" t="s">
        <v>6173</v>
      </c>
      <c r="K4243" s="139" t="s">
        <v>478</v>
      </c>
      <c r="L4243" s="139" t="s">
        <v>6121</v>
      </c>
      <c r="M4243" s="140" t="s">
        <v>8160</v>
      </c>
      <c r="N4243" s="141">
        <v>20</v>
      </c>
      <c r="O4243" s="142">
        <f t="shared" si="330"/>
        <v>80</v>
      </c>
      <c r="P4243" s="2">
        <v>80</v>
      </c>
      <c r="Q4243" s="2"/>
      <c r="R4243" s="143" t="e">
        <f t="shared" si="331"/>
        <v>#DIV/0!</v>
      </c>
      <c r="S4243" s="143">
        <f t="shared" si="332"/>
        <v>0</v>
      </c>
      <c r="T4243" s="144">
        <f>IF(P4243="nio",0,IF(P4243&gt;0,VLOOKUP(K4243,'3-Productie normen'!A:W,VLOOKUP(P4243,'3-Productie normen'!$B$37:$C$59,2,FALSE),FALSE)))/VLOOKUP(B4243,'2-Kosten per locatie'!$A$11:$C$31,3,FALSE)</f>
        <v>0</v>
      </c>
      <c r="U4243" s="144">
        <f t="shared" si="333"/>
        <v>0</v>
      </c>
      <c r="V4243" s="145" t="str">
        <f>VLOOKUP(K4243,'3-Productie normen'!A:AG,29,FALSE)</f>
        <v>B</v>
      </c>
      <c r="W4243" s="145"/>
      <c r="X4243" s="146"/>
      <c r="Y4243" s="147">
        <f t="shared" si="334"/>
        <v>1600</v>
      </c>
    </row>
    <row r="4244" spans="1:25" s="148" customFormat="1" ht="13.9" customHeight="1">
      <c r="A4244" s="137">
        <v>5098</v>
      </c>
      <c r="B4244" s="138" t="s">
        <v>4208</v>
      </c>
      <c r="C4244" s="138" t="s">
        <v>5450</v>
      </c>
      <c r="D4244" s="138"/>
      <c r="E4244" s="2">
        <v>11</v>
      </c>
      <c r="F4244" s="2" t="s">
        <v>81</v>
      </c>
      <c r="G4244" s="2" t="s">
        <v>1506</v>
      </c>
      <c r="H4244" s="2" t="s">
        <v>5639</v>
      </c>
      <c r="I4244" s="139" t="s">
        <v>45</v>
      </c>
      <c r="J4244" s="139" t="s">
        <v>6142</v>
      </c>
      <c r="K4244" s="139" t="s">
        <v>478</v>
      </c>
      <c r="L4244" s="139" t="s">
        <v>6121</v>
      </c>
      <c r="M4244" s="140" t="s">
        <v>8160</v>
      </c>
      <c r="N4244" s="141">
        <v>10</v>
      </c>
      <c r="O4244" s="142">
        <f t="shared" si="330"/>
        <v>80</v>
      </c>
      <c r="P4244" s="2">
        <v>80</v>
      </c>
      <c r="Q4244" s="2"/>
      <c r="R4244" s="143" t="e">
        <f t="shared" si="331"/>
        <v>#DIV/0!</v>
      </c>
      <c r="S4244" s="143">
        <f t="shared" si="332"/>
        <v>0</v>
      </c>
      <c r="T4244" s="144">
        <f>IF(P4244="nio",0,IF(P4244&gt;0,VLOOKUP(K4244,'3-Productie normen'!A:W,VLOOKUP(P4244,'3-Productie normen'!$B$37:$C$59,2,FALSE),FALSE)))/VLOOKUP(B4244,'2-Kosten per locatie'!$A$11:$C$31,3,FALSE)</f>
        <v>0</v>
      </c>
      <c r="U4244" s="144">
        <f t="shared" si="333"/>
        <v>0</v>
      </c>
      <c r="V4244" s="145" t="str">
        <f>VLOOKUP(K4244,'3-Productie normen'!A:AG,29,FALSE)</f>
        <v>B</v>
      </c>
      <c r="W4244" s="145"/>
      <c r="X4244" s="146"/>
      <c r="Y4244" s="147">
        <f t="shared" si="334"/>
        <v>800</v>
      </c>
    </row>
    <row r="4245" spans="1:25" s="148" customFormat="1" ht="13.9" customHeight="1">
      <c r="A4245" s="137">
        <v>5099</v>
      </c>
      <c r="B4245" s="138" t="s">
        <v>4208</v>
      </c>
      <c r="C4245" s="138" t="s">
        <v>5450</v>
      </c>
      <c r="D4245" s="138"/>
      <c r="E4245" s="2">
        <v>11</v>
      </c>
      <c r="F4245" s="2" t="s">
        <v>81</v>
      </c>
      <c r="G4245" s="2" t="s">
        <v>1710</v>
      </c>
      <c r="H4245" s="2" t="s">
        <v>5640</v>
      </c>
      <c r="I4245" s="139" t="s">
        <v>45</v>
      </c>
      <c r="J4245" s="139" t="s">
        <v>4665</v>
      </c>
      <c r="K4245" s="139" t="s">
        <v>478</v>
      </c>
      <c r="L4245" s="139" t="s">
        <v>6121</v>
      </c>
      <c r="M4245" s="140" t="s">
        <v>8160</v>
      </c>
      <c r="N4245" s="141">
        <v>42</v>
      </c>
      <c r="O4245" s="142">
        <f t="shared" si="330"/>
        <v>80</v>
      </c>
      <c r="P4245" s="2">
        <v>80</v>
      </c>
      <c r="Q4245" s="2"/>
      <c r="R4245" s="143" t="e">
        <f t="shared" si="331"/>
        <v>#DIV/0!</v>
      </c>
      <c r="S4245" s="143">
        <f t="shared" si="332"/>
        <v>0</v>
      </c>
      <c r="T4245" s="144">
        <f>IF(P4245="nio",0,IF(P4245&gt;0,VLOOKUP(K4245,'3-Productie normen'!A:W,VLOOKUP(P4245,'3-Productie normen'!$B$37:$C$59,2,FALSE),FALSE)))/VLOOKUP(B4245,'2-Kosten per locatie'!$A$11:$C$31,3,FALSE)</f>
        <v>0</v>
      </c>
      <c r="U4245" s="144">
        <f t="shared" si="333"/>
        <v>0</v>
      </c>
      <c r="V4245" s="145" t="str">
        <f>VLOOKUP(K4245,'3-Productie normen'!A:AG,29,FALSE)</f>
        <v>B</v>
      </c>
      <c r="W4245" s="145"/>
      <c r="X4245" s="146"/>
      <c r="Y4245" s="147">
        <f t="shared" si="334"/>
        <v>3360</v>
      </c>
    </row>
    <row r="4246" spans="1:25" s="148" customFormat="1" ht="13.9" customHeight="1">
      <c r="A4246" s="137">
        <v>5100</v>
      </c>
      <c r="B4246" s="138" t="s">
        <v>4208</v>
      </c>
      <c r="C4246" s="138" t="s">
        <v>5450</v>
      </c>
      <c r="D4246" s="138"/>
      <c r="E4246" s="2">
        <v>11</v>
      </c>
      <c r="F4246" s="2" t="s">
        <v>81</v>
      </c>
      <c r="G4246" s="2" t="s">
        <v>5641</v>
      </c>
      <c r="H4246" s="2" t="s">
        <v>5642</v>
      </c>
      <c r="I4246" s="139" t="s">
        <v>6248</v>
      </c>
      <c r="J4246" s="139" t="s">
        <v>1614</v>
      </c>
      <c r="K4246" s="139" t="s">
        <v>612</v>
      </c>
      <c r="L4246" s="139" t="s">
        <v>6121</v>
      </c>
      <c r="M4246" s="140" t="s">
        <v>8160</v>
      </c>
      <c r="N4246" s="141">
        <v>41</v>
      </c>
      <c r="O4246" s="142">
        <f t="shared" si="330"/>
        <v>200</v>
      </c>
      <c r="P4246" s="2">
        <v>200</v>
      </c>
      <c r="Q4246" s="2"/>
      <c r="R4246" s="143" t="e">
        <f t="shared" si="331"/>
        <v>#DIV/0!</v>
      </c>
      <c r="S4246" s="143">
        <f t="shared" si="332"/>
        <v>0</v>
      </c>
      <c r="T4246" s="144">
        <f>IF(P4246="nio",0,IF(P4246&gt;0,VLOOKUP(K4246,'3-Productie normen'!A:W,VLOOKUP(P4246,'3-Productie normen'!$B$37:$C$59,2,FALSE),FALSE)))/VLOOKUP(B4246,'2-Kosten per locatie'!$A$11:$C$31,3,FALSE)</f>
        <v>0</v>
      </c>
      <c r="U4246" s="144">
        <f t="shared" si="333"/>
        <v>0</v>
      </c>
      <c r="V4246" s="145" t="str">
        <f>VLOOKUP(K4246,'3-Productie normen'!A:AG,29,FALSE)</f>
        <v>L</v>
      </c>
      <c r="W4246" s="145"/>
      <c r="X4246" s="146"/>
      <c r="Y4246" s="147">
        <f t="shared" si="334"/>
        <v>8200</v>
      </c>
    </row>
    <row r="4247" spans="1:25" s="148" customFormat="1" ht="13.9" customHeight="1">
      <c r="A4247" s="137">
        <v>5101</v>
      </c>
      <c r="B4247" s="138" t="s">
        <v>4208</v>
      </c>
      <c r="C4247" s="138" t="s">
        <v>5450</v>
      </c>
      <c r="D4247" s="138"/>
      <c r="E4247" s="2">
        <v>11</v>
      </c>
      <c r="F4247" s="2" t="s">
        <v>81</v>
      </c>
      <c r="G4247" s="2" t="s">
        <v>5643</v>
      </c>
      <c r="H4247" s="2" t="s">
        <v>5644</v>
      </c>
      <c r="I4247" s="139" t="s">
        <v>45</v>
      </c>
      <c r="J4247" s="139" t="s">
        <v>6157</v>
      </c>
      <c r="K4247" s="139" t="s">
        <v>612</v>
      </c>
      <c r="L4247" s="139" t="s">
        <v>6121</v>
      </c>
      <c r="M4247" s="140" t="s">
        <v>8160</v>
      </c>
      <c r="N4247" s="141">
        <v>4</v>
      </c>
      <c r="O4247" s="142">
        <f t="shared" si="330"/>
        <v>200</v>
      </c>
      <c r="P4247" s="2">
        <v>200</v>
      </c>
      <c r="Q4247" s="2"/>
      <c r="R4247" s="143" t="e">
        <f t="shared" si="331"/>
        <v>#DIV/0!</v>
      </c>
      <c r="S4247" s="143">
        <f t="shared" si="332"/>
        <v>0</v>
      </c>
      <c r="T4247" s="144">
        <f>IF(P4247="nio",0,IF(P4247&gt;0,VLOOKUP(K4247,'3-Productie normen'!A:W,VLOOKUP(P4247,'3-Productie normen'!$B$37:$C$59,2,FALSE),FALSE)))/VLOOKUP(B4247,'2-Kosten per locatie'!$A$11:$C$31,3,FALSE)</f>
        <v>0</v>
      </c>
      <c r="U4247" s="144">
        <f t="shared" si="333"/>
        <v>0</v>
      </c>
      <c r="V4247" s="145" t="str">
        <f>VLOOKUP(K4247,'3-Productie normen'!A:AG,29,FALSE)</f>
        <v>L</v>
      </c>
      <c r="W4247" s="145"/>
      <c r="X4247" s="146"/>
      <c r="Y4247" s="147">
        <f t="shared" si="334"/>
        <v>800</v>
      </c>
    </row>
    <row r="4248" spans="1:25" s="148" customFormat="1" ht="13.9" customHeight="1">
      <c r="A4248" s="137">
        <v>5102</v>
      </c>
      <c r="B4248" s="138" t="s">
        <v>4208</v>
      </c>
      <c r="C4248" s="138" t="s">
        <v>5450</v>
      </c>
      <c r="D4248" s="138"/>
      <c r="E4248" s="2">
        <v>11</v>
      </c>
      <c r="F4248" s="2" t="s">
        <v>81</v>
      </c>
      <c r="G4248" s="2" t="s">
        <v>5645</v>
      </c>
      <c r="H4248" s="2" t="s">
        <v>5646</v>
      </c>
      <c r="I4248" s="139" t="s">
        <v>45</v>
      </c>
      <c r="J4248" s="139" t="s">
        <v>6157</v>
      </c>
      <c r="K4248" s="139" t="s">
        <v>612</v>
      </c>
      <c r="L4248" s="139" t="s">
        <v>6121</v>
      </c>
      <c r="M4248" s="140" t="s">
        <v>8160</v>
      </c>
      <c r="N4248" s="141">
        <v>4</v>
      </c>
      <c r="O4248" s="142">
        <f t="shared" si="330"/>
        <v>200</v>
      </c>
      <c r="P4248" s="2">
        <v>200</v>
      </c>
      <c r="Q4248" s="2"/>
      <c r="R4248" s="143" t="e">
        <f t="shared" si="331"/>
        <v>#DIV/0!</v>
      </c>
      <c r="S4248" s="143">
        <f t="shared" si="332"/>
        <v>0</v>
      </c>
      <c r="T4248" s="144">
        <f>IF(P4248="nio",0,IF(P4248&gt;0,VLOOKUP(K4248,'3-Productie normen'!A:W,VLOOKUP(P4248,'3-Productie normen'!$B$37:$C$59,2,FALSE),FALSE)))/VLOOKUP(B4248,'2-Kosten per locatie'!$A$11:$C$31,3,FALSE)</f>
        <v>0</v>
      </c>
      <c r="U4248" s="144">
        <f t="shared" si="333"/>
        <v>0</v>
      </c>
      <c r="V4248" s="145" t="str">
        <f>VLOOKUP(K4248,'3-Productie normen'!A:AG,29,FALSE)</f>
        <v>L</v>
      </c>
      <c r="W4248" s="145"/>
      <c r="X4248" s="146"/>
      <c r="Y4248" s="147">
        <f t="shared" si="334"/>
        <v>800</v>
      </c>
    </row>
    <row r="4249" spans="1:25" s="148" customFormat="1" ht="13.9" customHeight="1">
      <c r="A4249" s="137">
        <v>5103</v>
      </c>
      <c r="B4249" s="138" t="s">
        <v>4208</v>
      </c>
      <c r="C4249" s="138" t="s">
        <v>5450</v>
      </c>
      <c r="D4249" s="138"/>
      <c r="E4249" s="2">
        <v>11</v>
      </c>
      <c r="F4249" s="2" t="s">
        <v>81</v>
      </c>
      <c r="G4249" s="2" t="s">
        <v>5647</v>
      </c>
      <c r="H4249" s="2" t="s">
        <v>5648</v>
      </c>
      <c r="I4249" s="139" t="s">
        <v>45</v>
      </c>
      <c r="J4249" s="139" t="s">
        <v>6157</v>
      </c>
      <c r="K4249" s="139" t="s">
        <v>612</v>
      </c>
      <c r="L4249" s="139" t="s">
        <v>6121</v>
      </c>
      <c r="M4249" s="140" t="s">
        <v>8160</v>
      </c>
      <c r="N4249" s="141">
        <v>3</v>
      </c>
      <c r="O4249" s="142">
        <f t="shared" si="330"/>
        <v>200</v>
      </c>
      <c r="P4249" s="2">
        <v>200</v>
      </c>
      <c r="Q4249" s="2"/>
      <c r="R4249" s="143" t="e">
        <f t="shared" si="331"/>
        <v>#DIV/0!</v>
      </c>
      <c r="S4249" s="143">
        <f t="shared" si="332"/>
        <v>0</v>
      </c>
      <c r="T4249" s="144">
        <f>IF(P4249="nio",0,IF(P4249&gt;0,VLOOKUP(K4249,'3-Productie normen'!A:W,VLOOKUP(P4249,'3-Productie normen'!$B$37:$C$59,2,FALSE),FALSE)))/VLOOKUP(B4249,'2-Kosten per locatie'!$A$11:$C$31,3,FALSE)</f>
        <v>0</v>
      </c>
      <c r="U4249" s="144">
        <f t="shared" si="333"/>
        <v>0</v>
      </c>
      <c r="V4249" s="145" t="str">
        <f>VLOOKUP(K4249,'3-Productie normen'!A:AG,29,FALSE)</f>
        <v>L</v>
      </c>
      <c r="W4249" s="145"/>
      <c r="X4249" s="146"/>
      <c r="Y4249" s="147">
        <f t="shared" si="334"/>
        <v>600</v>
      </c>
    </row>
    <row r="4250" spans="1:25" s="148" customFormat="1" ht="13.9" customHeight="1">
      <c r="A4250" s="137">
        <v>5104</v>
      </c>
      <c r="B4250" s="138" t="s">
        <v>4208</v>
      </c>
      <c r="C4250" s="138" t="s">
        <v>5450</v>
      </c>
      <c r="D4250" s="138"/>
      <c r="E4250" s="2">
        <v>11</v>
      </c>
      <c r="F4250" s="2" t="s">
        <v>81</v>
      </c>
      <c r="G4250" s="2" t="s">
        <v>5649</v>
      </c>
      <c r="H4250" s="2" t="s">
        <v>5650</v>
      </c>
      <c r="I4250" s="139" t="s">
        <v>45</v>
      </c>
      <c r="J4250" s="139" t="s">
        <v>6157</v>
      </c>
      <c r="K4250" s="139" t="s">
        <v>612</v>
      </c>
      <c r="L4250" s="139" t="s">
        <v>6121</v>
      </c>
      <c r="M4250" s="140" t="s">
        <v>8160</v>
      </c>
      <c r="N4250" s="141">
        <v>3</v>
      </c>
      <c r="O4250" s="142">
        <f t="shared" si="330"/>
        <v>200</v>
      </c>
      <c r="P4250" s="2">
        <v>200</v>
      </c>
      <c r="Q4250" s="2"/>
      <c r="R4250" s="143" t="e">
        <f t="shared" si="331"/>
        <v>#DIV/0!</v>
      </c>
      <c r="S4250" s="143">
        <f t="shared" si="332"/>
        <v>0</v>
      </c>
      <c r="T4250" s="144">
        <f>IF(P4250="nio",0,IF(P4250&gt;0,VLOOKUP(K4250,'3-Productie normen'!A:W,VLOOKUP(P4250,'3-Productie normen'!$B$37:$C$59,2,FALSE),FALSE)))/VLOOKUP(B4250,'2-Kosten per locatie'!$A$11:$C$31,3,FALSE)</f>
        <v>0</v>
      </c>
      <c r="U4250" s="144">
        <f t="shared" si="333"/>
        <v>0</v>
      </c>
      <c r="V4250" s="145" t="str">
        <f>VLOOKUP(K4250,'3-Productie normen'!A:AG,29,FALSE)</f>
        <v>L</v>
      </c>
      <c r="W4250" s="145"/>
      <c r="X4250" s="146"/>
      <c r="Y4250" s="147">
        <f t="shared" si="334"/>
        <v>600</v>
      </c>
    </row>
    <row r="4251" spans="1:25" s="148" customFormat="1" ht="13.9" customHeight="1">
      <c r="A4251" s="137">
        <v>5105</v>
      </c>
      <c r="B4251" s="138" t="s">
        <v>4208</v>
      </c>
      <c r="C4251" s="138" t="s">
        <v>5450</v>
      </c>
      <c r="D4251" s="138"/>
      <c r="E4251" s="2">
        <v>11</v>
      </c>
      <c r="F4251" s="2" t="s">
        <v>81</v>
      </c>
      <c r="G4251" s="2" t="s">
        <v>5651</v>
      </c>
      <c r="H4251" s="2" t="s">
        <v>5652</v>
      </c>
      <c r="I4251" s="139" t="s">
        <v>45</v>
      </c>
      <c r="J4251" s="139" t="s">
        <v>6157</v>
      </c>
      <c r="K4251" s="139" t="s">
        <v>612</v>
      </c>
      <c r="L4251" s="139" t="s">
        <v>6121</v>
      </c>
      <c r="M4251" s="140" t="s">
        <v>8160</v>
      </c>
      <c r="N4251" s="141">
        <v>4</v>
      </c>
      <c r="O4251" s="142">
        <f t="shared" si="330"/>
        <v>200</v>
      </c>
      <c r="P4251" s="2">
        <v>200</v>
      </c>
      <c r="Q4251" s="2"/>
      <c r="R4251" s="143" t="e">
        <f t="shared" si="331"/>
        <v>#DIV/0!</v>
      </c>
      <c r="S4251" s="143">
        <f t="shared" si="332"/>
        <v>0</v>
      </c>
      <c r="T4251" s="144">
        <f>IF(P4251="nio",0,IF(P4251&gt;0,VLOOKUP(K4251,'3-Productie normen'!A:W,VLOOKUP(P4251,'3-Productie normen'!$B$37:$C$59,2,FALSE),FALSE)))/VLOOKUP(B4251,'2-Kosten per locatie'!$A$11:$C$31,3,FALSE)</f>
        <v>0</v>
      </c>
      <c r="U4251" s="144">
        <f t="shared" si="333"/>
        <v>0</v>
      </c>
      <c r="V4251" s="145" t="str">
        <f>VLOOKUP(K4251,'3-Productie normen'!A:AG,29,FALSE)</f>
        <v>L</v>
      </c>
      <c r="W4251" s="145"/>
      <c r="X4251" s="146"/>
      <c r="Y4251" s="147">
        <f t="shared" si="334"/>
        <v>800</v>
      </c>
    </row>
    <row r="4252" spans="1:25" s="148" customFormat="1" ht="13.9" customHeight="1">
      <c r="A4252" s="137">
        <v>5106</v>
      </c>
      <c r="B4252" s="138" t="s">
        <v>4208</v>
      </c>
      <c r="C4252" s="138" t="s">
        <v>5450</v>
      </c>
      <c r="D4252" s="138"/>
      <c r="E4252" s="2">
        <v>11</v>
      </c>
      <c r="F4252" s="2" t="s">
        <v>81</v>
      </c>
      <c r="G4252" s="2" t="s">
        <v>1458</v>
      </c>
      <c r="H4252" s="2" t="s">
        <v>5653</v>
      </c>
      <c r="I4252" s="139" t="s">
        <v>6247</v>
      </c>
      <c r="J4252" s="139" t="s">
        <v>6156</v>
      </c>
      <c r="K4252" s="139" t="s">
        <v>612</v>
      </c>
      <c r="L4252" s="139" t="s">
        <v>6121</v>
      </c>
      <c r="M4252" s="140" t="s">
        <v>8160</v>
      </c>
      <c r="N4252" s="141">
        <v>190</v>
      </c>
      <c r="O4252" s="142">
        <f t="shared" si="330"/>
        <v>200</v>
      </c>
      <c r="P4252" s="2">
        <v>200</v>
      </c>
      <c r="Q4252" s="2"/>
      <c r="R4252" s="143" t="e">
        <f t="shared" si="331"/>
        <v>#DIV/0!</v>
      </c>
      <c r="S4252" s="143">
        <f t="shared" si="332"/>
        <v>0</v>
      </c>
      <c r="T4252" s="144">
        <f>IF(P4252="nio",0,IF(P4252&gt;0,VLOOKUP(K4252,'3-Productie normen'!A:W,VLOOKUP(P4252,'3-Productie normen'!$B$37:$C$59,2,FALSE),FALSE)))/VLOOKUP(B4252,'2-Kosten per locatie'!$A$11:$C$31,3,FALSE)</f>
        <v>0</v>
      </c>
      <c r="U4252" s="144">
        <f t="shared" si="333"/>
        <v>0</v>
      </c>
      <c r="V4252" s="145" t="str">
        <f>VLOOKUP(K4252,'3-Productie normen'!A:AG,29,FALSE)</f>
        <v>L</v>
      </c>
      <c r="W4252" s="145"/>
      <c r="X4252" s="146"/>
      <c r="Y4252" s="147">
        <f t="shared" si="334"/>
        <v>38000</v>
      </c>
    </row>
    <row r="4253" spans="1:25" s="148" customFormat="1" ht="13.9" customHeight="1">
      <c r="A4253" s="137">
        <v>5107</v>
      </c>
      <c r="B4253" s="138" t="s">
        <v>4208</v>
      </c>
      <c r="C4253" s="138" t="s">
        <v>5450</v>
      </c>
      <c r="D4253" s="138"/>
      <c r="E4253" s="2">
        <v>11</v>
      </c>
      <c r="F4253" s="2" t="s">
        <v>81</v>
      </c>
      <c r="G4253" s="2" t="s">
        <v>5654</v>
      </c>
      <c r="H4253" s="2" t="s">
        <v>5655</v>
      </c>
      <c r="I4253" s="139" t="s">
        <v>45</v>
      </c>
      <c r="J4253" s="139" t="s">
        <v>6158</v>
      </c>
      <c r="K4253" s="139" t="s">
        <v>612</v>
      </c>
      <c r="L4253" s="139" t="s">
        <v>6121</v>
      </c>
      <c r="M4253" s="140" t="s">
        <v>8160</v>
      </c>
      <c r="N4253" s="141">
        <v>11</v>
      </c>
      <c r="O4253" s="142">
        <f t="shared" si="330"/>
        <v>200</v>
      </c>
      <c r="P4253" s="2">
        <v>200</v>
      </c>
      <c r="Q4253" s="2"/>
      <c r="R4253" s="143" t="e">
        <f t="shared" si="331"/>
        <v>#DIV/0!</v>
      </c>
      <c r="S4253" s="143">
        <f t="shared" si="332"/>
        <v>0</v>
      </c>
      <c r="T4253" s="144">
        <f>IF(P4253="nio",0,IF(P4253&gt;0,VLOOKUP(K4253,'3-Productie normen'!A:W,VLOOKUP(P4253,'3-Productie normen'!$B$37:$C$59,2,FALSE),FALSE)))/VLOOKUP(B4253,'2-Kosten per locatie'!$A$11:$C$31,3,FALSE)</f>
        <v>0</v>
      </c>
      <c r="U4253" s="144">
        <f t="shared" si="333"/>
        <v>0</v>
      </c>
      <c r="V4253" s="145" t="str">
        <f>VLOOKUP(K4253,'3-Productie normen'!A:AG,29,FALSE)</f>
        <v>L</v>
      </c>
      <c r="W4253" s="145"/>
      <c r="X4253" s="146"/>
      <c r="Y4253" s="147">
        <f t="shared" si="334"/>
        <v>2200</v>
      </c>
    </row>
    <row r="4254" spans="1:25" s="148" customFormat="1" ht="13.9" customHeight="1">
      <c r="A4254" s="137">
        <v>5108</v>
      </c>
      <c r="B4254" s="138" t="s">
        <v>4208</v>
      </c>
      <c r="C4254" s="138" t="s">
        <v>5450</v>
      </c>
      <c r="D4254" s="138"/>
      <c r="E4254" s="2">
        <v>11</v>
      </c>
      <c r="F4254" s="2" t="s">
        <v>81</v>
      </c>
      <c r="G4254" s="2" t="s">
        <v>5656</v>
      </c>
      <c r="H4254" s="2" t="s">
        <v>5657</v>
      </c>
      <c r="I4254" s="139" t="s">
        <v>45</v>
      </c>
      <c r="J4254" s="139" t="s">
        <v>6158</v>
      </c>
      <c r="K4254" s="139" t="s">
        <v>612</v>
      </c>
      <c r="L4254" s="139" t="s">
        <v>6121</v>
      </c>
      <c r="M4254" s="140" t="s">
        <v>8160</v>
      </c>
      <c r="N4254" s="141">
        <v>10</v>
      </c>
      <c r="O4254" s="142">
        <f t="shared" si="330"/>
        <v>200</v>
      </c>
      <c r="P4254" s="2">
        <v>200</v>
      </c>
      <c r="Q4254" s="2"/>
      <c r="R4254" s="143" t="e">
        <f t="shared" si="331"/>
        <v>#DIV/0!</v>
      </c>
      <c r="S4254" s="143">
        <f t="shared" si="332"/>
        <v>0</v>
      </c>
      <c r="T4254" s="144">
        <f>IF(P4254="nio",0,IF(P4254&gt;0,VLOOKUP(K4254,'3-Productie normen'!A:W,VLOOKUP(P4254,'3-Productie normen'!$B$37:$C$59,2,FALSE),FALSE)))/VLOOKUP(B4254,'2-Kosten per locatie'!$A$11:$C$31,3,FALSE)</f>
        <v>0</v>
      </c>
      <c r="U4254" s="144">
        <f t="shared" si="333"/>
        <v>0</v>
      </c>
      <c r="V4254" s="145" t="str">
        <f>VLOOKUP(K4254,'3-Productie normen'!A:AG,29,FALSE)</f>
        <v>L</v>
      </c>
      <c r="W4254" s="145"/>
      <c r="X4254" s="146"/>
      <c r="Y4254" s="147">
        <f t="shared" si="334"/>
        <v>2000</v>
      </c>
    </row>
    <row r="4255" spans="1:25" s="148" customFormat="1" ht="13.9" customHeight="1">
      <c r="A4255" s="137">
        <v>5109</v>
      </c>
      <c r="B4255" s="138" t="s">
        <v>4208</v>
      </c>
      <c r="C4255" s="138" t="s">
        <v>5450</v>
      </c>
      <c r="D4255" s="138"/>
      <c r="E4255" s="2">
        <v>11</v>
      </c>
      <c r="F4255" s="2" t="s">
        <v>81</v>
      </c>
      <c r="G4255" s="2" t="s">
        <v>5658</v>
      </c>
      <c r="H4255" s="2" t="s">
        <v>5659</v>
      </c>
      <c r="I4255" s="139" t="s">
        <v>45</v>
      </c>
      <c r="J4255" s="139" t="s">
        <v>6174</v>
      </c>
      <c r="K4255" s="139" t="s">
        <v>612</v>
      </c>
      <c r="L4255" s="139" t="s">
        <v>6121</v>
      </c>
      <c r="M4255" s="140" t="s">
        <v>8160</v>
      </c>
      <c r="N4255" s="141">
        <v>13</v>
      </c>
      <c r="O4255" s="142">
        <f t="shared" si="330"/>
        <v>200</v>
      </c>
      <c r="P4255" s="2">
        <v>200</v>
      </c>
      <c r="Q4255" s="2"/>
      <c r="R4255" s="143" t="e">
        <f t="shared" si="331"/>
        <v>#DIV/0!</v>
      </c>
      <c r="S4255" s="143">
        <f t="shared" si="332"/>
        <v>0</v>
      </c>
      <c r="T4255" s="144">
        <f>IF(P4255="nio",0,IF(P4255&gt;0,VLOOKUP(K4255,'3-Productie normen'!A:W,VLOOKUP(P4255,'3-Productie normen'!$B$37:$C$59,2,FALSE),FALSE)))/VLOOKUP(B4255,'2-Kosten per locatie'!$A$11:$C$31,3,FALSE)</f>
        <v>0</v>
      </c>
      <c r="U4255" s="144">
        <f t="shared" si="333"/>
        <v>0</v>
      </c>
      <c r="V4255" s="145" t="str">
        <f>VLOOKUP(K4255,'3-Productie normen'!A:AG,29,FALSE)</f>
        <v>L</v>
      </c>
      <c r="W4255" s="145"/>
      <c r="X4255" s="146"/>
      <c r="Y4255" s="147">
        <f t="shared" si="334"/>
        <v>2600</v>
      </c>
    </row>
    <row r="4256" spans="1:25" s="148" customFormat="1" ht="13.9" customHeight="1">
      <c r="A4256" s="137">
        <v>5110</v>
      </c>
      <c r="B4256" s="138" t="s">
        <v>4208</v>
      </c>
      <c r="C4256" s="138" t="s">
        <v>5450</v>
      </c>
      <c r="D4256" s="138"/>
      <c r="E4256" s="2">
        <v>11</v>
      </c>
      <c r="F4256" s="2" t="s">
        <v>81</v>
      </c>
      <c r="G4256" s="2" t="s">
        <v>1992</v>
      </c>
      <c r="H4256" s="2" t="s">
        <v>5660</v>
      </c>
      <c r="I4256" s="139" t="s">
        <v>6248</v>
      </c>
      <c r="J4256" s="139" t="s">
        <v>1614</v>
      </c>
      <c r="K4256" s="139" t="s">
        <v>612</v>
      </c>
      <c r="L4256" s="139" t="s">
        <v>6121</v>
      </c>
      <c r="M4256" s="140" t="s">
        <v>8160</v>
      </c>
      <c r="N4256" s="141">
        <v>62</v>
      </c>
      <c r="O4256" s="142">
        <f t="shared" si="330"/>
        <v>200</v>
      </c>
      <c r="P4256" s="2">
        <v>200</v>
      </c>
      <c r="Q4256" s="2"/>
      <c r="R4256" s="143" t="e">
        <f t="shared" si="331"/>
        <v>#DIV/0!</v>
      </c>
      <c r="S4256" s="143">
        <f t="shared" si="332"/>
        <v>0</v>
      </c>
      <c r="T4256" s="144">
        <f>IF(P4256="nio",0,IF(P4256&gt;0,VLOOKUP(K4256,'3-Productie normen'!A:W,VLOOKUP(P4256,'3-Productie normen'!$B$37:$C$59,2,FALSE),FALSE)))/VLOOKUP(B4256,'2-Kosten per locatie'!$A$11:$C$31,3,FALSE)</f>
        <v>0</v>
      </c>
      <c r="U4256" s="144">
        <f t="shared" si="333"/>
        <v>0</v>
      </c>
      <c r="V4256" s="145" t="str">
        <f>VLOOKUP(K4256,'3-Productie normen'!A:AG,29,FALSE)</f>
        <v>L</v>
      </c>
      <c r="W4256" s="145"/>
      <c r="X4256" s="146"/>
      <c r="Y4256" s="147">
        <f t="shared" si="334"/>
        <v>12400</v>
      </c>
    </row>
    <row r="4257" spans="1:25" s="148" customFormat="1" ht="13.9" customHeight="1">
      <c r="A4257" s="137">
        <v>5111</v>
      </c>
      <c r="B4257" s="138" t="s">
        <v>4208</v>
      </c>
      <c r="C4257" s="138" t="s">
        <v>5450</v>
      </c>
      <c r="D4257" s="138"/>
      <c r="E4257" s="2">
        <v>11</v>
      </c>
      <c r="F4257" s="2" t="s">
        <v>81</v>
      </c>
      <c r="G4257" s="2" t="s">
        <v>2026</v>
      </c>
      <c r="H4257" s="2" t="s">
        <v>5661</v>
      </c>
      <c r="I4257" s="139" t="s">
        <v>6247</v>
      </c>
      <c r="J4257" s="139" t="s">
        <v>6156</v>
      </c>
      <c r="K4257" s="139" t="s">
        <v>612</v>
      </c>
      <c r="L4257" s="139" t="s">
        <v>6121</v>
      </c>
      <c r="M4257" s="140" t="s">
        <v>8160</v>
      </c>
      <c r="N4257" s="141">
        <v>52</v>
      </c>
      <c r="O4257" s="142">
        <f t="shared" si="330"/>
        <v>200</v>
      </c>
      <c r="P4257" s="2">
        <v>200</v>
      </c>
      <c r="Q4257" s="2"/>
      <c r="R4257" s="143" t="e">
        <f t="shared" si="331"/>
        <v>#DIV/0!</v>
      </c>
      <c r="S4257" s="143">
        <f t="shared" si="332"/>
        <v>0</v>
      </c>
      <c r="T4257" s="144">
        <f>IF(P4257="nio",0,IF(P4257&gt;0,VLOOKUP(K4257,'3-Productie normen'!A:W,VLOOKUP(P4257,'3-Productie normen'!$B$37:$C$59,2,FALSE),FALSE)))/VLOOKUP(B4257,'2-Kosten per locatie'!$A$11:$C$31,3,FALSE)</f>
        <v>0</v>
      </c>
      <c r="U4257" s="144">
        <f t="shared" si="333"/>
        <v>0</v>
      </c>
      <c r="V4257" s="145" t="str">
        <f>VLOOKUP(K4257,'3-Productie normen'!A:AG,29,FALSE)</f>
        <v>L</v>
      </c>
      <c r="W4257" s="145"/>
      <c r="X4257" s="146"/>
      <c r="Y4257" s="147">
        <f t="shared" si="334"/>
        <v>10400</v>
      </c>
    </row>
    <row r="4258" spans="1:25" s="148" customFormat="1" ht="13.9" customHeight="1">
      <c r="A4258" s="137">
        <v>5112</v>
      </c>
      <c r="B4258" s="138" t="s">
        <v>4208</v>
      </c>
      <c r="C4258" s="138" t="s">
        <v>5450</v>
      </c>
      <c r="D4258" s="138"/>
      <c r="E4258" s="2">
        <v>11</v>
      </c>
      <c r="F4258" s="2" t="s">
        <v>81</v>
      </c>
      <c r="G4258" s="2" t="s">
        <v>5662</v>
      </c>
      <c r="H4258" s="2" t="s">
        <v>5663</v>
      </c>
      <c r="I4258" s="139" t="s">
        <v>45</v>
      </c>
      <c r="J4258" s="139" t="s">
        <v>6158</v>
      </c>
      <c r="K4258" s="139" t="s">
        <v>612</v>
      </c>
      <c r="L4258" s="139" t="s">
        <v>6121</v>
      </c>
      <c r="M4258" s="140" t="s">
        <v>8160</v>
      </c>
      <c r="N4258" s="141">
        <v>13</v>
      </c>
      <c r="O4258" s="142">
        <f t="shared" si="330"/>
        <v>200</v>
      </c>
      <c r="P4258" s="2">
        <v>200</v>
      </c>
      <c r="Q4258" s="2"/>
      <c r="R4258" s="143" t="e">
        <f t="shared" si="331"/>
        <v>#DIV/0!</v>
      </c>
      <c r="S4258" s="143">
        <f t="shared" si="332"/>
        <v>0</v>
      </c>
      <c r="T4258" s="144">
        <f>IF(P4258="nio",0,IF(P4258&gt;0,VLOOKUP(K4258,'3-Productie normen'!A:W,VLOOKUP(P4258,'3-Productie normen'!$B$37:$C$59,2,FALSE),FALSE)))/VLOOKUP(B4258,'2-Kosten per locatie'!$A$11:$C$31,3,FALSE)</f>
        <v>0</v>
      </c>
      <c r="U4258" s="144">
        <f t="shared" si="333"/>
        <v>0</v>
      </c>
      <c r="V4258" s="145" t="str">
        <f>VLOOKUP(K4258,'3-Productie normen'!A:AG,29,FALSE)</f>
        <v>L</v>
      </c>
      <c r="W4258" s="145"/>
      <c r="X4258" s="146"/>
      <c r="Y4258" s="147">
        <f t="shared" si="334"/>
        <v>2600</v>
      </c>
    </row>
    <row r="4259" spans="1:25" s="148" customFormat="1" ht="13.9" customHeight="1">
      <c r="A4259" s="137">
        <v>5113</v>
      </c>
      <c r="B4259" s="138" t="s">
        <v>4208</v>
      </c>
      <c r="C4259" s="138" t="s">
        <v>5450</v>
      </c>
      <c r="D4259" s="138"/>
      <c r="E4259" s="2">
        <v>11</v>
      </c>
      <c r="F4259" s="2" t="s">
        <v>81</v>
      </c>
      <c r="G4259" s="2" t="s">
        <v>5664</v>
      </c>
      <c r="H4259" s="2" t="s">
        <v>5665</v>
      </c>
      <c r="I4259" s="139" t="s">
        <v>48</v>
      </c>
      <c r="J4259" s="139" t="s">
        <v>2133</v>
      </c>
      <c r="K4259" s="139" t="s">
        <v>478</v>
      </c>
      <c r="L4259" s="139" t="s">
        <v>6121</v>
      </c>
      <c r="M4259" s="140" t="s">
        <v>8160</v>
      </c>
      <c r="N4259" s="141">
        <v>8</v>
      </c>
      <c r="O4259" s="142">
        <f t="shared" si="330"/>
        <v>200</v>
      </c>
      <c r="P4259" s="2">
        <v>200</v>
      </c>
      <c r="Q4259" s="2"/>
      <c r="R4259" s="143" t="e">
        <f t="shared" si="331"/>
        <v>#DIV/0!</v>
      </c>
      <c r="S4259" s="143">
        <f t="shared" si="332"/>
        <v>0</v>
      </c>
      <c r="T4259" s="144">
        <f>IF(P4259="nio",0,IF(P4259&gt;0,VLOOKUP(K4259,'3-Productie normen'!A:W,VLOOKUP(P4259,'3-Productie normen'!$B$37:$C$59,2,FALSE),FALSE)))/VLOOKUP(B4259,'2-Kosten per locatie'!$A$11:$C$31,3,FALSE)</f>
        <v>0</v>
      </c>
      <c r="U4259" s="144">
        <f t="shared" si="333"/>
        <v>0</v>
      </c>
      <c r="V4259" s="145" t="str">
        <f>VLOOKUP(K4259,'3-Productie normen'!A:AG,29,FALSE)</f>
        <v>B</v>
      </c>
      <c r="W4259" s="145"/>
      <c r="X4259" s="146"/>
      <c r="Y4259" s="147">
        <f t="shared" si="334"/>
        <v>1600</v>
      </c>
    </row>
    <row r="4260" spans="1:25" s="148" customFormat="1" ht="13.9" customHeight="1">
      <c r="A4260" s="137">
        <v>5114</v>
      </c>
      <c r="B4260" s="138" t="s">
        <v>4208</v>
      </c>
      <c r="C4260" s="138" t="s">
        <v>5450</v>
      </c>
      <c r="D4260" s="138"/>
      <c r="E4260" s="2">
        <v>11</v>
      </c>
      <c r="F4260" s="2" t="s">
        <v>81</v>
      </c>
      <c r="G4260" s="2" t="s">
        <v>5666</v>
      </c>
      <c r="H4260" s="2" t="s">
        <v>5667</v>
      </c>
      <c r="I4260" s="139" t="s">
        <v>45</v>
      </c>
      <c r="J4260" s="139" t="s">
        <v>6175</v>
      </c>
      <c r="K4260" s="139" t="s">
        <v>612</v>
      </c>
      <c r="L4260" s="139" t="s">
        <v>6121</v>
      </c>
      <c r="M4260" s="140" t="s">
        <v>8160</v>
      </c>
      <c r="N4260" s="141">
        <v>13</v>
      </c>
      <c r="O4260" s="142">
        <f t="shared" si="330"/>
        <v>200</v>
      </c>
      <c r="P4260" s="2">
        <v>200</v>
      </c>
      <c r="Q4260" s="2"/>
      <c r="R4260" s="143" t="e">
        <f t="shared" si="331"/>
        <v>#DIV/0!</v>
      </c>
      <c r="S4260" s="143">
        <f t="shared" si="332"/>
        <v>0</v>
      </c>
      <c r="T4260" s="144">
        <f>IF(P4260="nio",0,IF(P4260&gt;0,VLOOKUP(K4260,'3-Productie normen'!A:W,VLOOKUP(P4260,'3-Productie normen'!$B$37:$C$59,2,FALSE),FALSE)))/VLOOKUP(B4260,'2-Kosten per locatie'!$A$11:$C$31,3,FALSE)</f>
        <v>0</v>
      </c>
      <c r="U4260" s="144">
        <f t="shared" si="333"/>
        <v>0</v>
      </c>
      <c r="V4260" s="145" t="str">
        <f>VLOOKUP(K4260,'3-Productie normen'!A:AG,29,FALSE)</f>
        <v>L</v>
      </c>
      <c r="W4260" s="145"/>
      <c r="X4260" s="146"/>
      <c r="Y4260" s="147">
        <f t="shared" si="334"/>
        <v>2600</v>
      </c>
    </row>
    <row r="4261" spans="1:25" s="148" customFormat="1" ht="13.9" customHeight="1">
      <c r="A4261" s="137">
        <v>5115</v>
      </c>
      <c r="B4261" s="138" t="s">
        <v>4208</v>
      </c>
      <c r="C4261" s="138" t="s">
        <v>5450</v>
      </c>
      <c r="D4261" s="138"/>
      <c r="E4261" s="2">
        <v>11</v>
      </c>
      <c r="F4261" s="2" t="s">
        <v>81</v>
      </c>
      <c r="G4261" s="2" t="s">
        <v>5668</v>
      </c>
      <c r="H4261" s="2" t="s">
        <v>5669</v>
      </c>
      <c r="I4261" s="139" t="s">
        <v>6247</v>
      </c>
      <c r="J4261" s="139" t="s">
        <v>6159</v>
      </c>
      <c r="K4261" s="139" t="s">
        <v>304</v>
      </c>
      <c r="L4261" s="139" t="s">
        <v>5158</v>
      </c>
      <c r="M4261" s="140"/>
      <c r="N4261" s="141">
        <v>66</v>
      </c>
      <c r="O4261" s="142">
        <f t="shared" si="330"/>
        <v>200</v>
      </c>
      <c r="P4261" s="2">
        <v>200</v>
      </c>
      <c r="Q4261" s="2"/>
      <c r="R4261" s="143" t="e">
        <f t="shared" si="331"/>
        <v>#DIV/0!</v>
      </c>
      <c r="S4261" s="143">
        <f t="shared" si="332"/>
        <v>0</v>
      </c>
      <c r="T4261" s="144">
        <f>IF(P4261="nio",0,IF(P4261&gt;0,VLOOKUP(K4261,'3-Productie normen'!A:W,VLOOKUP(P4261,'3-Productie normen'!$B$37:$C$59,2,FALSE),FALSE)))/VLOOKUP(B4261,'2-Kosten per locatie'!$A$11:$C$31,3,FALSE)</f>
        <v>0</v>
      </c>
      <c r="U4261" s="144">
        <f t="shared" si="333"/>
        <v>0</v>
      </c>
      <c r="V4261" s="145" t="str">
        <f>VLOOKUP(K4261,'3-Productie normen'!A:AG,29,FALSE)</f>
        <v>V</v>
      </c>
      <c r="W4261" s="145"/>
      <c r="X4261" s="146"/>
      <c r="Y4261" s="147">
        <f t="shared" si="334"/>
        <v>13200</v>
      </c>
    </row>
    <row r="4262" spans="1:25" s="148" customFormat="1" ht="13.9" customHeight="1">
      <c r="A4262" s="137">
        <v>5116</v>
      </c>
      <c r="B4262" s="138" t="s">
        <v>4208</v>
      </c>
      <c r="C4262" s="138" t="s">
        <v>5450</v>
      </c>
      <c r="D4262" s="138"/>
      <c r="E4262" s="2">
        <v>11</v>
      </c>
      <c r="F4262" s="2" t="s">
        <v>81</v>
      </c>
      <c r="G4262" s="2" t="s">
        <v>5670</v>
      </c>
      <c r="H4262" s="2" t="s">
        <v>5671</v>
      </c>
      <c r="I4262" s="139" t="s">
        <v>6247</v>
      </c>
      <c r="J4262" s="139" t="s">
        <v>6160</v>
      </c>
      <c r="K4262" s="139" t="s">
        <v>50</v>
      </c>
      <c r="L4262" s="139" t="s">
        <v>5158</v>
      </c>
      <c r="M4262" s="140"/>
      <c r="N4262" s="141">
        <v>4</v>
      </c>
      <c r="O4262" s="142">
        <f t="shared" si="330"/>
        <v>200</v>
      </c>
      <c r="P4262" s="2">
        <v>200</v>
      </c>
      <c r="Q4262" s="2"/>
      <c r="R4262" s="143" t="e">
        <f t="shared" si="331"/>
        <v>#DIV/0!</v>
      </c>
      <c r="S4262" s="143">
        <f t="shared" si="332"/>
        <v>0</v>
      </c>
      <c r="T4262" s="144">
        <f>IF(P4262="nio",0,IF(P4262&gt;0,VLOOKUP(K4262,'3-Productie normen'!A:W,VLOOKUP(P4262,'3-Productie normen'!$B$37:$C$59,2,FALSE),FALSE)))/VLOOKUP(B4262,'2-Kosten per locatie'!$A$11:$C$31,3,FALSE)</f>
        <v>0</v>
      </c>
      <c r="U4262" s="144">
        <f t="shared" si="333"/>
        <v>0</v>
      </c>
      <c r="V4262" s="145" t="str">
        <f>VLOOKUP(K4262,'3-Productie normen'!A:AG,29,FALSE)</f>
        <v>V</v>
      </c>
      <c r="W4262" s="145"/>
      <c r="X4262" s="146"/>
      <c r="Y4262" s="147">
        <f t="shared" si="334"/>
        <v>800</v>
      </c>
    </row>
    <row r="4263" spans="1:25" s="148" customFormat="1" ht="13.9" customHeight="1">
      <c r="A4263" s="137">
        <v>5117</v>
      </c>
      <c r="B4263" s="138" t="s">
        <v>4208</v>
      </c>
      <c r="C4263" s="138" t="s">
        <v>5450</v>
      </c>
      <c r="D4263" s="138"/>
      <c r="E4263" s="2">
        <v>11</v>
      </c>
      <c r="F4263" s="2" t="s">
        <v>81</v>
      </c>
      <c r="G4263" s="2" t="s">
        <v>5672</v>
      </c>
      <c r="H4263" s="2" t="s">
        <v>5673</v>
      </c>
      <c r="I4263" s="139" t="s">
        <v>6245</v>
      </c>
      <c r="J4263" s="139" t="s">
        <v>6176</v>
      </c>
      <c r="K4263" s="139" t="s">
        <v>478</v>
      </c>
      <c r="L4263" s="139" t="s">
        <v>1275</v>
      </c>
      <c r="M4263" s="140"/>
      <c r="N4263" s="141">
        <v>101</v>
      </c>
      <c r="O4263" s="142">
        <f t="shared" si="330"/>
        <v>80</v>
      </c>
      <c r="P4263" s="2">
        <v>80</v>
      </c>
      <c r="Q4263" s="2"/>
      <c r="R4263" s="143" t="e">
        <f t="shared" si="331"/>
        <v>#DIV/0!</v>
      </c>
      <c r="S4263" s="143">
        <f t="shared" si="332"/>
        <v>0</v>
      </c>
      <c r="T4263" s="144">
        <f>IF(P4263="nio",0,IF(P4263&gt;0,VLOOKUP(K4263,'3-Productie normen'!A:W,VLOOKUP(P4263,'3-Productie normen'!$B$37:$C$59,2,FALSE),FALSE)))/VLOOKUP(B4263,'2-Kosten per locatie'!$A$11:$C$31,3,FALSE)</f>
        <v>0</v>
      </c>
      <c r="U4263" s="144">
        <f t="shared" si="333"/>
        <v>0</v>
      </c>
      <c r="V4263" s="145" t="str">
        <f>VLOOKUP(K4263,'3-Productie normen'!A:AG,29,FALSE)</f>
        <v>B</v>
      </c>
      <c r="W4263" s="145"/>
      <c r="X4263" s="146"/>
      <c r="Y4263" s="147">
        <f t="shared" si="334"/>
        <v>8080</v>
      </c>
    </row>
    <row r="4264" spans="1:25" s="148" customFormat="1" ht="13.9" customHeight="1">
      <c r="A4264" s="137">
        <v>5118</v>
      </c>
      <c r="B4264" s="138" t="s">
        <v>4208</v>
      </c>
      <c r="C4264" s="138" t="s">
        <v>5450</v>
      </c>
      <c r="D4264" s="138"/>
      <c r="E4264" s="2">
        <v>11</v>
      </c>
      <c r="F4264" s="2" t="s">
        <v>81</v>
      </c>
      <c r="G4264" s="2" t="s">
        <v>5674</v>
      </c>
      <c r="H4264" s="2" t="s">
        <v>5675</v>
      </c>
      <c r="I4264" s="139" t="s">
        <v>6245</v>
      </c>
      <c r="J4264" s="139" t="s">
        <v>6162</v>
      </c>
      <c r="K4264" s="139" t="s">
        <v>417</v>
      </c>
      <c r="L4264" s="139" t="s">
        <v>1275</v>
      </c>
      <c r="M4264" s="140"/>
      <c r="N4264" s="141">
        <v>13</v>
      </c>
      <c r="O4264" s="142">
        <f t="shared" si="330"/>
        <v>200</v>
      </c>
      <c r="P4264" s="2">
        <v>200</v>
      </c>
      <c r="Q4264" s="2"/>
      <c r="R4264" s="143" t="e">
        <f t="shared" si="331"/>
        <v>#DIV/0!</v>
      </c>
      <c r="S4264" s="143">
        <f t="shared" si="332"/>
        <v>0</v>
      </c>
      <c r="T4264" s="144">
        <f>IF(P4264="nio",0,IF(P4264&gt;0,VLOOKUP(K4264,'3-Productie normen'!A:W,VLOOKUP(P4264,'3-Productie normen'!$B$37:$C$59,2,FALSE),FALSE)))/VLOOKUP(B4264,'2-Kosten per locatie'!$A$11:$C$31,3,FALSE)</f>
        <v>0</v>
      </c>
      <c r="U4264" s="144">
        <f t="shared" si="333"/>
        <v>0</v>
      </c>
      <c r="V4264" s="145" t="str">
        <f>VLOOKUP(K4264,'3-Productie normen'!A:AG,29,FALSE)</f>
        <v>B</v>
      </c>
      <c r="W4264" s="145"/>
      <c r="X4264" s="146"/>
      <c r="Y4264" s="147">
        <f t="shared" si="334"/>
        <v>2600</v>
      </c>
    </row>
    <row r="4265" spans="1:25" s="148" customFormat="1" ht="13.9" customHeight="1">
      <c r="A4265" s="137">
        <v>5119</v>
      </c>
      <c r="B4265" s="138" t="s">
        <v>4208</v>
      </c>
      <c r="C4265" s="138" t="s">
        <v>5450</v>
      </c>
      <c r="D4265" s="138"/>
      <c r="E4265" s="2">
        <v>11</v>
      </c>
      <c r="F4265" s="2" t="s">
        <v>81</v>
      </c>
      <c r="G4265" s="2" t="s">
        <v>5676</v>
      </c>
      <c r="H4265" s="2" t="s">
        <v>5677</v>
      </c>
      <c r="I4265" s="139" t="s">
        <v>6245</v>
      </c>
      <c r="J4265" s="139" t="s">
        <v>6155</v>
      </c>
      <c r="K4265" s="139" t="s">
        <v>478</v>
      </c>
      <c r="L4265" s="139" t="s">
        <v>1275</v>
      </c>
      <c r="M4265" s="140"/>
      <c r="N4265" s="141">
        <v>5</v>
      </c>
      <c r="O4265" s="142">
        <f t="shared" si="330"/>
        <v>80</v>
      </c>
      <c r="P4265" s="2">
        <v>80</v>
      </c>
      <c r="Q4265" s="2"/>
      <c r="R4265" s="143" t="e">
        <f t="shared" si="331"/>
        <v>#DIV/0!</v>
      </c>
      <c r="S4265" s="143">
        <f t="shared" si="332"/>
        <v>0</v>
      </c>
      <c r="T4265" s="144">
        <f>IF(P4265="nio",0,IF(P4265&gt;0,VLOOKUP(K4265,'3-Productie normen'!A:W,VLOOKUP(P4265,'3-Productie normen'!$B$37:$C$59,2,FALSE),FALSE)))/VLOOKUP(B4265,'2-Kosten per locatie'!$A$11:$C$31,3,FALSE)</f>
        <v>0</v>
      </c>
      <c r="U4265" s="144">
        <f t="shared" si="333"/>
        <v>0</v>
      </c>
      <c r="V4265" s="145" t="str">
        <f>VLOOKUP(K4265,'3-Productie normen'!A:AG,29,FALSE)</f>
        <v>B</v>
      </c>
      <c r="W4265" s="145"/>
      <c r="X4265" s="146"/>
      <c r="Y4265" s="147">
        <f t="shared" si="334"/>
        <v>400</v>
      </c>
    </row>
    <row r="4266" spans="1:25" s="148" customFormat="1" ht="13.9" customHeight="1">
      <c r="A4266" s="137">
        <v>5120</v>
      </c>
      <c r="B4266" s="138" t="s">
        <v>4208</v>
      </c>
      <c r="C4266" s="138" t="s">
        <v>5450</v>
      </c>
      <c r="D4266" s="138"/>
      <c r="E4266" s="2">
        <v>11</v>
      </c>
      <c r="F4266" s="2" t="s">
        <v>81</v>
      </c>
      <c r="G4266" s="2" t="s">
        <v>5678</v>
      </c>
      <c r="H4266" s="2" t="s">
        <v>5679</v>
      </c>
      <c r="I4266" s="139" t="s">
        <v>6245</v>
      </c>
      <c r="J4266" s="139" t="s">
        <v>6155</v>
      </c>
      <c r="K4266" s="139" t="s">
        <v>478</v>
      </c>
      <c r="L4266" s="139" t="s">
        <v>1275</v>
      </c>
      <c r="M4266" s="140"/>
      <c r="N4266" s="141">
        <v>5</v>
      </c>
      <c r="O4266" s="142">
        <f t="shared" si="330"/>
        <v>80</v>
      </c>
      <c r="P4266" s="2">
        <v>80</v>
      </c>
      <c r="Q4266" s="2"/>
      <c r="R4266" s="143" t="e">
        <f t="shared" si="331"/>
        <v>#DIV/0!</v>
      </c>
      <c r="S4266" s="143">
        <f t="shared" si="332"/>
        <v>0</v>
      </c>
      <c r="T4266" s="144">
        <f>IF(P4266="nio",0,IF(P4266&gt;0,VLOOKUP(K4266,'3-Productie normen'!A:W,VLOOKUP(P4266,'3-Productie normen'!$B$37:$C$59,2,FALSE),FALSE)))/VLOOKUP(B4266,'2-Kosten per locatie'!$A$11:$C$31,3,FALSE)</f>
        <v>0</v>
      </c>
      <c r="U4266" s="144">
        <f t="shared" si="333"/>
        <v>0</v>
      </c>
      <c r="V4266" s="145" t="str">
        <f>VLOOKUP(K4266,'3-Productie normen'!A:AG,29,FALSE)</f>
        <v>B</v>
      </c>
      <c r="W4266" s="145"/>
      <c r="X4266" s="146"/>
      <c r="Y4266" s="147">
        <f t="shared" si="334"/>
        <v>400</v>
      </c>
    </row>
    <row r="4267" spans="1:25" s="148" customFormat="1" ht="13.9" customHeight="1">
      <c r="A4267" s="137">
        <v>5121</v>
      </c>
      <c r="B4267" s="138" t="s">
        <v>4208</v>
      </c>
      <c r="C4267" s="138" t="s">
        <v>5450</v>
      </c>
      <c r="D4267" s="138"/>
      <c r="E4267" s="2">
        <v>11</v>
      </c>
      <c r="F4267" s="2" t="s">
        <v>81</v>
      </c>
      <c r="G4267" s="2" t="s">
        <v>5680</v>
      </c>
      <c r="H4267" s="2" t="s">
        <v>5681</v>
      </c>
      <c r="I4267" s="139" t="s">
        <v>6245</v>
      </c>
      <c r="J4267" s="139" t="s">
        <v>6162</v>
      </c>
      <c r="K4267" s="139" t="s">
        <v>417</v>
      </c>
      <c r="L4267" s="139" t="s">
        <v>1275</v>
      </c>
      <c r="M4267" s="140"/>
      <c r="N4267" s="141">
        <v>15</v>
      </c>
      <c r="O4267" s="142">
        <f t="shared" si="330"/>
        <v>200</v>
      </c>
      <c r="P4267" s="2">
        <v>200</v>
      </c>
      <c r="Q4267" s="2"/>
      <c r="R4267" s="143" t="e">
        <f t="shared" si="331"/>
        <v>#DIV/0!</v>
      </c>
      <c r="S4267" s="143">
        <f t="shared" si="332"/>
        <v>0</v>
      </c>
      <c r="T4267" s="144">
        <f>IF(P4267="nio",0,IF(P4267&gt;0,VLOOKUP(K4267,'3-Productie normen'!A:W,VLOOKUP(P4267,'3-Productie normen'!$B$37:$C$59,2,FALSE),FALSE)))/VLOOKUP(B4267,'2-Kosten per locatie'!$A$11:$C$31,3,FALSE)</f>
        <v>0</v>
      </c>
      <c r="U4267" s="144">
        <f t="shared" si="333"/>
        <v>0</v>
      </c>
      <c r="V4267" s="145" t="str">
        <f>VLOOKUP(K4267,'3-Productie normen'!A:AG,29,FALSE)</f>
        <v>B</v>
      </c>
      <c r="W4267" s="145"/>
      <c r="X4267" s="146"/>
      <c r="Y4267" s="147">
        <f t="shared" si="334"/>
        <v>3000</v>
      </c>
    </row>
    <row r="4268" spans="1:25" s="148" customFormat="1" ht="13.9" customHeight="1">
      <c r="A4268" s="137">
        <v>5122</v>
      </c>
      <c r="B4268" s="138" t="s">
        <v>4208</v>
      </c>
      <c r="C4268" s="138" t="s">
        <v>5450</v>
      </c>
      <c r="D4268" s="138"/>
      <c r="E4268" s="2">
        <v>11</v>
      </c>
      <c r="F4268" s="2" t="s">
        <v>81</v>
      </c>
      <c r="G4268" s="2" t="s">
        <v>2463</v>
      </c>
      <c r="H4268" s="2" t="s">
        <v>5682</v>
      </c>
      <c r="I4268" s="139" t="s">
        <v>6245</v>
      </c>
      <c r="J4268" s="139" t="s">
        <v>6153</v>
      </c>
      <c r="K4268" s="139" t="s">
        <v>478</v>
      </c>
      <c r="L4268" s="139" t="s">
        <v>1275</v>
      </c>
      <c r="M4268" s="140"/>
      <c r="N4268" s="141">
        <v>46</v>
      </c>
      <c r="O4268" s="142">
        <f t="shared" si="330"/>
        <v>80</v>
      </c>
      <c r="P4268" s="2">
        <v>80</v>
      </c>
      <c r="Q4268" s="2"/>
      <c r="R4268" s="143" t="e">
        <f t="shared" si="331"/>
        <v>#DIV/0!</v>
      </c>
      <c r="S4268" s="143">
        <f t="shared" si="332"/>
        <v>0</v>
      </c>
      <c r="T4268" s="144">
        <f>IF(P4268="nio",0,IF(P4268&gt;0,VLOOKUP(K4268,'3-Productie normen'!A:W,VLOOKUP(P4268,'3-Productie normen'!$B$37:$C$59,2,FALSE),FALSE)))/VLOOKUP(B4268,'2-Kosten per locatie'!$A$11:$C$31,3,FALSE)</f>
        <v>0</v>
      </c>
      <c r="U4268" s="144">
        <f t="shared" si="333"/>
        <v>0</v>
      </c>
      <c r="V4268" s="145" t="str">
        <f>VLOOKUP(K4268,'3-Productie normen'!A:AG,29,FALSE)</f>
        <v>B</v>
      </c>
      <c r="W4268" s="145"/>
      <c r="X4268" s="146"/>
      <c r="Y4268" s="147">
        <f t="shared" si="334"/>
        <v>3680</v>
      </c>
    </row>
    <row r="4269" spans="1:25" s="148" customFormat="1" ht="13.9" customHeight="1">
      <c r="A4269" s="137">
        <v>5123</v>
      </c>
      <c r="B4269" s="138" t="s">
        <v>4208</v>
      </c>
      <c r="C4269" s="138" t="s">
        <v>5450</v>
      </c>
      <c r="D4269" s="138"/>
      <c r="E4269" s="2">
        <v>11</v>
      </c>
      <c r="F4269" s="2" t="s">
        <v>81</v>
      </c>
      <c r="G4269" s="2" t="s">
        <v>5683</v>
      </c>
      <c r="H4269" s="2" t="s">
        <v>5684</v>
      </c>
      <c r="I4269" s="139" t="s">
        <v>6250</v>
      </c>
      <c r="J4269" s="139" t="s">
        <v>6177</v>
      </c>
      <c r="K4269" s="139" t="s">
        <v>267</v>
      </c>
      <c r="L4269" s="139" t="s">
        <v>314</v>
      </c>
      <c r="M4269" s="140"/>
      <c r="N4269" s="141">
        <v>21</v>
      </c>
      <c r="O4269" s="142">
        <f t="shared" si="330"/>
        <v>200</v>
      </c>
      <c r="P4269" s="2">
        <v>200</v>
      </c>
      <c r="Q4269" s="2"/>
      <c r="R4269" s="143" t="e">
        <f t="shared" si="331"/>
        <v>#DIV/0!</v>
      </c>
      <c r="S4269" s="143">
        <f t="shared" si="332"/>
        <v>0</v>
      </c>
      <c r="T4269" s="144">
        <f>IF(P4269="nio",0,IF(P4269&gt;0,VLOOKUP(K4269,'3-Productie normen'!A:W,VLOOKUP(P4269,'3-Productie normen'!$B$37:$C$59,2,FALSE),FALSE)))/VLOOKUP(B4269,'2-Kosten per locatie'!$A$11:$C$31,3,FALSE)</f>
        <v>0</v>
      </c>
      <c r="U4269" s="144">
        <f t="shared" si="333"/>
        <v>0</v>
      </c>
      <c r="V4269" s="145" t="str">
        <f>VLOOKUP(K4269,'3-Productie normen'!A:AG,29,FALSE)</f>
        <v>V</v>
      </c>
      <c r="W4269" s="145"/>
      <c r="X4269" s="146"/>
      <c r="Y4269" s="147">
        <f t="shared" si="334"/>
        <v>4200</v>
      </c>
    </row>
    <row r="4270" spans="1:25" s="148" customFormat="1" ht="13.9" customHeight="1">
      <c r="A4270" s="137">
        <v>5124</v>
      </c>
      <c r="B4270" s="138" t="s">
        <v>4208</v>
      </c>
      <c r="C4270" s="138" t="s">
        <v>5450</v>
      </c>
      <c r="D4270" s="138"/>
      <c r="E4270" s="2">
        <v>11</v>
      </c>
      <c r="F4270" s="2" t="s">
        <v>81</v>
      </c>
      <c r="G4270" s="2" t="s">
        <v>1691</v>
      </c>
      <c r="H4270" s="2" t="s">
        <v>5685</v>
      </c>
      <c r="I4270" s="139" t="s">
        <v>6250</v>
      </c>
      <c r="J4270" s="139" t="s">
        <v>6178</v>
      </c>
      <c r="K4270" s="139" t="s">
        <v>49</v>
      </c>
      <c r="L4270" s="139" t="s">
        <v>314</v>
      </c>
      <c r="M4270" s="140"/>
      <c r="N4270" s="141">
        <v>34</v>
      </c>
      <c r="O4270" s="142">
        <f t="shared" si="330"/>
        <v>200</v>
      </c>
      <c r="P4270" s="2">
        <v>200</v>
      </c>
      <c r="Q4270" s="2"/>
      <c r="R4270" s="143" t="e">
        <f t="shared" si="331"/>
        <v>#DIV/0!</v>
      </c>
      <c r="S4270" s="143">
        <f t="shared" si="332"/>
        <v>0</v>
      </c>
      <c r="T4270" s="144">
        <f>IF(P4270="nio",0,IF(P4270&gt;0,VLOOKUP(K4270,'3-Productie normen'!A:W,VLOOKUP(P4270,'3-Productie normen'!$B$37:$C$59,2,FALSE),FALSE)))/VLOOKUP(B4270,'2-Kosten per locatie'!$A$11:$C$31,3,FALSE)</f>
        <v>0</v>
      </c>
      <c r="U4270" s="144">
        <f t="shared" si="333"/>
        <v>0</v>
      </c>
      <c r="V4270" s="145" t="str">
        <f>VLOOKUP(K4270,'3-Productie normen'!A:AG,29,FALSE)</f>
        <v>V</v>
      </c>
      <c r="W4270" s="145"/>
      <c r="X4270" s="146"/>
      <c r="Y4270" s="147">
        <f t="shared" si="334"/>
        <v>6800</v>
      </c>
    </row>
    <row r="4271" spans="1:25" s="148" customFormat="1" ht="13.9" customHeight="1">
      <c r="A4271" s="137">
        <v>5125</v>
      </c>
      <c r="B4271" s="138" t="s">
        <v>4208</v>
      </c>
      <c r="C4271" s="138" t="s">
        <v>5450</v>
      </c>
      <c r="D4271" s="138"/>
      <c r="E4271" s="2">
        <v>11</v>
      </c>
      <c r="F4271" s="2" t="s">
        <v>81</v>
      </c>
      <c r="G4271" s="2" t="s">
        <v>1694</v>
      </c>
      <c r="H4271" s="2" t="s">
        <v>5686</v>
      </c>
      <c r="I4271" s="139" t="s">
        <v>6250</v>
      </c>
      <c r="J4271" s="139" t="s">
        <v>6179</v>
      </c>
      <c r="K4271" s="139" t="s">
        <v>304</v>
      </c>
      <c r="L4271" s="139" t="s">
        <v>314</v>
      </c>
      <c r="M4271" s="140"/>
      <c r="N4271" s="141">
        <v>112</v>
      </c>
      <c r="O4271" s="142">
        <f t="shared" si="330"/>
        <v>200</v>
      </c>
      <c r="P4271" s="2">
        <v>200</v>
      </c>
      <c r="Q4271" s="2"/>
      <c r="R4271" s="143" t="e">
        <f t="shared" si="331"/>
        <v>#DIV/0!</v>
      </c>
      <c r="S4271" s="143">
        <f t="shared" si="332"/>
        <v>0</v>
      </c>
      <c r="T4271" s="144">
        <f>IF(P4271="nio",0,IF(P4271&gt;0,VLOOKUP(K4271,'3-Productie normen'!A:W,VLOOKUP(P4271,'3-Productie normen'!$B$37:$C$59,2,FALSE),FALSE)))/VLOOKUP(B4271,'2-Kosten per locatie'!$A$11:$C$31,3,FALSE)</f>
        <v>0</v>
      </c>
      <c r="U4271" s="144">
        <f t="shared" si="333"/>
        <v>0</v>
      </c>
      <c r="V4271" s="145" t="str">
        <f>VLOOKUP(K4271,'3-Productie normen'!A:AG,29,FALSE)</f>
        <v>V</v>
      </c>
      <c r="W4271" s="145"/>
      <c r="X4271" s="146"/>
      <c r="Y4271" s="147">
        <f t="shared" si="334"/>
        <v>22400</v>
      </c>
    </row>
    <row r="4272" spans="1:25" s="148" customFormat="1" ht="13.9" customHeight="1">
      <c r="A4272" s="137">
        <v>5126</v>
      </c>
      <c r="B4272" s="138" t="s">
        <v>4208</v>
      </c>
      <c r="C4272" s="138" t="s">
        <v>5450</v>
      </c>
      <c r="D4272" s="138"/>
      <c r="E4272" s="2">
        <v>11</v>
      </c>
      <c r="F4272" s="2" t="s">
        <v>81</v>
      </c>
      <c r="G4272" s="2" t="s">
        <v>1696</v>
      </c>
      <c r="H4272" s="2" t="s">
        <v>5687</v>
      </c>
      <c r="I4272" s="139" t="s">
        <v>6250</v>
      </c>
      <c r="J4272" s="139" t="s">
        <v>6180</v>
      </c>
      <c r="K4272" s="139" t="s">
        <v>304</v>
      </c>
      <c r="L4272" s="139" t="s">
        <v>314</v>
      </c>
      <c r="M4272" s="140"/>
      <c r="N4272" s="141">
        <v>95</v>
      </c>
      <c r="O4272" s="142">
        <f t="shared" si="330"/>
        <v>200</v>
      </c>
      <c r="P4272" s="2">
        <v>200</v>
      </c>
      <c r="Q4272" s="2"/>
      <c r="R4272" s="143" t="e">
        <f t="shared" si="331"/>
        <v>#DIV/0!</v>
      </c>
      <c r="S4272" s="143">
        <f t="shared" si="332"/>
        <v>0</v>
      </c>
      <c r="T4272" s="144">
        <f>IF(P4272="nio",0,IF(P4272&gt;0,VLOOKUP(K4272,'3-Productie normen'!A:W,VLOOKUP(P4272,'3-Productie normen'!$B$37:$C$59,2,FALSE),FALSE)))/VLOOKUP(B4272,'2-Kosten per locatie'!$A$11:$C$31,3,FALSE)</f>
        <v>0</v>
      </c>
      <c r="U4272" s="144">
        <f t="shared" si="333"/>
        <v>0</v>
      </c>
      <c r="V4272" s="145" t="str">
        <f>VLOOKUP(K4272,'3-Productie normen'!A:AG,29,FALSE)</f>
        <v>V</v>
      </c>
      <c r="W4272" s="145"/>
      <c r="X4272" s="146"/>
      <c r="Y4272" s="147">
        <f t="shared" si="334"/>
        <v>19000</v>
      </c>
    </row>
    <row r="4273" spans="1:25" s="148" customFormat="1" ht="13.9" customHeight="1">
      <c r="A4273" s="137">
        <v>5127</v>
      </c>
      <c r="B4273" s="138" t="s">
        <v>4208</v>
      </c>
      <c r="C4273" s="138" t="s">
        <v>5450</v>
      </c>
      <c r="D4273" s="138"/>
      <c r="E4273" s="2">
        <v>11</v>
      </c>
      <c r="F4273" s="2" t="s">
        <v>81</v>
      </c>
      <c r="G4273" s="2" t="s">
        <v>1699</v>
      </c>
      <c r="H4273" s="2" t="s">
        <v>5688</v>
      </c>
      <c r="I4273" s="139" t="s">
        <v>6248</v>
      </c>
      <c r="J4273" s="139" t="s">
        <v>1614</v>
      </c>
      <c r="K4273" s="139" t="s">
        <v>612</v>
      </c>
      <c r="L4273" s="139" t="s">
        <v>6121</v>
      </c>
      <c r="M4273" s="140" t="s">
        <v>8160</v>
      </c>
      <c r="N4273" s="141">
        <v>50</v>
      </c>
      <c r="O4273" s="142">
        <f t="shared" si="330"/>
        <v>200</v>
      </c>
      <c r="P4273" s="2">
        <v>200</v>
      </c>
      <c r="Q4273" s="2"/>
      <c r="R4273" s="143" t="e">
        <f t="shared" si="331"/>
        <v>#DIV/0!</v>
      </c>
      <c r="S4273" s="143">
        <f t="shared" si="332"/>
        <v>0</v>
      </c>
      <c r="T4273" s="144">
        <f>IF(P4273="nio",0,IF(P4273&gt;0,VLOOKUP(K4273,'3-Productie normen'!A:W,VLOOKUP(P4273,'3-Productie normen'!$B$37:$C$59,2,FALSE),FALSE)))/VLOOKUP(B4273,'2-Kosten per locatie'!$A$11:$C$31,3,FALSE)</f>
        <v>0</v>
      </c>
      <c r="U4273" s="144">
        <f t="shared" si="333"/>
        <v>0</v>
      </c>
      <c r="V4273" s="145" t="str">
        <f>VLOOKUP(K4273,'3-Productie normen'!A:AG,29,FALSE)</f>
        <v>L</v>
      </c>
      <c r="W4273" s="145"/>
      <c r="X4273" s="146"/>
      <c r="Y4273" s="147">
        <f t="shared" si="334"/>
        <v>10000</v>
      </c>
    </row>
    <row r="4274" spans="1:25" s="148" customFormat="1" ht="13.9" customHeight="1">
      <c r="A4274" s="137">
        <v>5128</v>
      </c>
      <c r="B4274" s="138" t="s">
        <v>4208</v>
      </c>
      <c r="C4274" s="138" t="s">
        <v>5450</v>
      </c>
      <c r="D4274" s="138"/>
      <c r="E4274" s="2">
        <v>11</v>
      </c>
      <c r="F4274" s="2" t="s">
        <v>81</v>
      </c>
      <c r="G4274" s="2" t="s">
        <v>1442</v>
      </c>
      <c r="H4274" s="2" t="s">
        <v>5689</v>
      </c>
      <c r="I4274" s="139" t="s">
        <v>6250</v>
      </c>
      <c r="J4274" s="139" t="s">
        <v>6181</v>
      </c>
      <c r="K4274" s="139" t="s">
        <v>49</v>
      </c>
      <c r="L4274" s="139" t="s">
        <v>6121</v>
      </c>
      <c r="M4274" s="140" t="s">
        <v>8160</v>
      </c>
      <c r="N4274" s="141">
        <v>51</v>
      </c>
      <c r="O4274" s="142">
        <f t="shared" si="330"/>
        <v>200</v>
      </c>
      <c r="P4274" s="2">
        <v>200</v>
      </c>
      <c r="Q4274" s="2"/>
      <c r="R4274" s="143" t="e">
        <f t="shared" si="331"/>
        <v>#DIV/0!</v>
      </c>
      <c r="S4274" s="143">
        <f t="shared" si="332"/>
        <v>0</v>
      </c>
      <c r="T4274" s="144">
        <f>IF(P4274="nio",0,IF(P4274&gt;0,VLOOKUP(K4274,'3-Productie normen'!A:W,VLOOKUP(P4274,'3-Productie normen'!$B$37:$C$59,2,FALSE),FALSE)))/VLOOKUP(B4274,'2-Kosten per locatie'!$A$11:$C$31,3,FALSE)</f>
        <v>0</v>
      </c>
      <c r="U4274" s="144">
        <f t="shared" si="333"/>
        <v>0</v>
      </c>
      <c r="V4274" s="145" t="str">
        <f>VLOOKUP(K4274,'3-Productie normen'!A:AG,29,FALSE)</f>
        <v>V</v>
      </c>
      <c r="W4274" s="145"/>
      <c r="X4274" s="146"/>
      <c r="Y4274" s="147">
        <f t="shared" si="334"/>
        <v>10200</v>
      </c>
    </row>
    <row r="4275" spans="1:25" s="148" customFormat="1" ht="13.9" customHeight="1">
      <c r="A4275" s="137">
        <v>5129</v>
      </c>
      <c r="B4275" s="138" t="s">
        <v>4208</v>
      </c>
      <c r="C4275" s="138" t="s">
        <v>5450</v>
      </c>
      <c r="D4275" s="138"/>
      <c r="E4275" s="2">
        <v>11</v>
      </c>
      <c r="F4275" s="2" t="s">
        <v>372</v>
      </c>
      <c r="G4275" s="2" t="s">
        <v>1447</v>
      </c>
      <c r="H4275" s="2" t="s">
        <v>5690</v>
      </c>
      <c r="I4275" s="139" t="s">
        <v>45</v>
      </c>
      <c r="J4275" s="139" t="s">
        <v>6182</v>
      </c>
      <c r="K4275" s="139" t="s">
        <v>417</v>
      </c>
      <c r="L4275" s="139" t="s">
        <v>6121</v>
      </c>
      <c r="M4275" s="140" t="s">
        <v>8160</v>
      </c>
      <c r="N4275" s="141">
        <v>9</v>
      </c>
      <c r="O4275" s="142">
        <f t="shared" si="330"/>
        <v>200</v>
      </c>
      <c r="P4275" s="2">
        <v>200</v>
      </c>
      <c r="Q4275" s="2"/>
      <c r="R4275" s="143" t="e">
        <f t="shared" si="331"/>
        <v>#DIV/0!</v>
      </c>
      <c r="S4275" s="143">
        <f t="shared" si="332"/>
        <v>0</v>
      </c>
      <c r="T4275" s="144">
        <f>IF(P4275="nio",0,IF(P4275&gt;0,VLOOKUP(K4275,'3-Productie normen'!A:W,VLOOKUP(P4275,'3-Productie normen'!$B$37:$C$59,2,FALSE),FALSE)))/VLOOKUP(B4275,'2-Kosten per locatie'!$A$11:$C$31,3,FALSE)</f>
        <v>0</v>
      </c>
      <c r="U4275" s="144">
        <f t="shared" si="333"/>
        <v>0</v>
      </c>
      <c r="V4275" s="145" t="str">
        <f>VLOOKUP(K4275,'3-Productie normen'!A:AG,29,FALSE)</f>
        <v>B</v>
      </c>
      <c r="W4275" s="145"/>
      <c r="X4275" s="146"/>
      <c r="Y4275" s="147">
        <f t="shared" si="334"/>
        <v>1800</v>
      </c>
    </row>
    <row r="4276" spans="1:25" s="148" customFormat="1" ht="13.9" customHeight="1">
      <c r="A4276" s="137">
        <v>5130</v>
      </c>
      <c r="B4276" s="138" t="s">
        <v>4208</v>
      </c>
      <c r="C4276" s="138" t="s">
        <v>5450</v>
      </c>
      <c r="D4276" s="138"/>
      <c r="E4276" s="2">
        <v>11</v>
      </c>
      <c r="F4276" s="2" t="s">
        <v>372</v>
      </c>
      <c r="G4276" s="2" t="s">
        <v>1450</v>
      </c>
      <c r="H4276" s="2" t="s">
        <v>5691</v>
      </c>
      <c r="I4276" s="139" t="s">
        <v>45</v>
      </c>
      <c r="J4276" s="139" t="s">
        <v>6182</v>
      </c>
      <c r="K4276" s="139" t="s">
        <v>417</v>
      </c>
      <c r="L4276" s="139" t="s">
        <v>6121</v>
      </c>
      <c r="M4276" s="140" t="s">
        <v>8160</v>
      </c>
      <c r="N4276" s="141">
        <v>10</v>
      </c>
      <c r="O4276" s="142">
        <f t="shared" ref="O4276:O4339" si="335">SUM(P4276:Q4276)</f>
        <v>200</v>
      </c>
      <c r="P4276" s="2">
        <v>200</v>
      </c>
      <c r="Q4276" s="2"/>
      <c r="R4276" s="143" t="e">
        <f t="shared" ref="R4276:R4339" si="336">IF(P4276="nio",0,IF(P4276&gt;0,P4276*N4276/T4276,0))</f>
        <v>#DIV/0!</v>
      </c>
      <c r="S4276" s="143">
        <f t="shared" ref="S4276:S4339" si="337">IF(Q4276&gt;0,Q4276*N4276/U4276,0)</f>
        <v>0</v>
      </c>
      <c r="T4276" s="144">
        <f>IF(P4276="nio",0,IF(P4276&gt;0,VLOOKUP(K4276,'3-Productie normen'!A:W,VLOOKUP(P4276,'3-Productie normen'!$B$37:$C$59,2,FALSE),FALSE)))/VLOOKUP(B4276,'2-Kosten per locatie'!$A$11:$C$31,3,FALSE)</f>
        <v>0</v>
      </c>
      <c r="U4276" s="144">
        <f t="shared" ref="U4276:U4339" si="338">IF(Q4276&gt;0,T4276*$U$8,0)</f>
        <v>0</v>
      </c>
      <c r="V4276" s="145" t="str">
        <f>VLOOKUP(K4276,'3-Productie normen'!A:AG,29,FALSE)</f>
        <v>B</v>
      </c>
      <c r="W4276" s="145"/>
      <c r="X4276" s="146"/>
      <c r="Y4276" s="147">
        <f t="shared" ref="Y4276:Y4339" si="339">O4276*N4276</f>
        <v>2000</v>
      </c>
    </row>
    <row r="4277" spans="1:25" s="148" customFormat="1" ht="13.9" customHeight="1">
      <c r="A4277" s="137">
        <v>5131</v>
      </c>
      <c r="B4277" s="138" t="s">
        <v>4208</v>
      </c>
      <c r="C4277" s="138" t="s">
        <v>5450</v>
      </c>
      <c r="D4277" s="138"/>
      <c r="E4277" s="2">
        <v>11</v>
      </c>
      <c r="F4277" s="2" t="s">
        <v>372</v>
      </c>
      <c r="G4277" s="2" t="s">
        <v>1454</v>
      </c>
      <c r="H4277" s="2" t="s">
        <v>1720</v>
      </c>
      <c r="I4277" s="139" t="s">
        <v>48</v>
      </c>
      <c r="J4277" s="139" t="s">
        <v>2163</v>
      </c>
      <c r="K4277" s="139" t="s">
        <v>248</v>
      </c>
      <c r="L4277" s="139" t="s">
        <v>6139</v>
      </c>
      <c r="M4277" s="140"/>
      <c r="N4277" s="141">
        <v>47</v>
      </c>
      <c r="O4277" s="142">
        <f t="shared" si="335"/>
        <v>1000</v>
      </c>
      <c r="P4277" s="2">
        <v>200</v>
      </c>
      <c r="Q4277" s="2">
        <v>800</v>
      </c>
      <c r="R4277" s="143" t="e">
        <f t="shared" si="336"/>
        <v>#DIV/0!</v>
      </c>
      <c r="S4277" s="143" t="e">
        <f t="shared" si="337"/>
        <v>#DIV/0!</v>
      </c>
      <c r="T4277" s="144">
        <f>IF(P4277="nio",0,IF(P4277&gt;0,VLOOKUP(K4277,'3-Productie normen'!A:W,VLOOKUP(P4277,'3-Productie normen'!$B$37:$C$59,2,FALSE),FALSE)))/VLOOKUP(B4277,'2-Kosten per locatie'!$A$11:$C$31,3,FALSE)</f>
        <v>0</v>
      </c>
      <c r="U4277" s="144">
        <f t="shared" si="338"/>
        <v>0</v>
      </c>
      <c r="V4277" s="145" t="str">
        <f>VLOOKUP(K4277,'3-Productie normen'!A:AG,29,FALSE)</f>
        <v>V</v>
      </c>
      <c r="W4277" s="145"/>
      <c r="X4277" s="146"/>
      <c r="Y4277" s="147">
        <f t="shared" si="339"/>
        <v>47000</v>
      </c>
    </row>
    <row r="4278" spans="1:25" s="148" customFormat="1" ht="13.9" customHeight="1">
      <c r="A4278" s="137">
        <v>5132</v>
      </c>
      <c r="B4278" s="138" t="s">
        <v>4208</v>
      </c>
      <c r="C4278" s="138" t="s">
        <v>5450</v>
      </c>
      <c r="D4278" s="138"/>
      <c r="E4278" s="2">
        <v>11</v>
      </c>
      <c r="F4278" s="2" t="s">
        <v>372</v>
      </c>
      <c r="G4278" s="2" t="s">
        <v>5692</v>
      </c>
      <c r="H4278" s="2" t="s">
        <v>1720</v>
      </c>
      <c r="I4278" s="139" t="s">
        <v>48</v>
      </c>
      <c r="J4278" s="139" t="s">
        <v>6183</v>
      </c>
      <c r="K4278" s="139" t="s">
        <v>4571</v>
      </c>
      <c r="L4278" s="139" t="s">
        <v>6139</v>
      </c>
      <c r="M4278" s="140"/>
      <c r="N4278" s="141">
        <v>21</v>
      </c>
      <c r="O4278" s="142">
        <f t="shared" si="335"/>
        <v>1000</v>
      </c>
      <c r="P4278" s="2">
        <v>200</v>
      </c>
      <c r="Q4278" s="2">
        <v>800</v>
      </c>
      <c r="R4278" s="143" t="e">
        <f t="shared" si="336"/>
        <v>#DIV/0!</v>
      </c>
      <c r="S4278" s="143" t="e">
        <f t="shared" si="337"/>
        <v>#DIV/0!</v>
      </c>
      <c r="T4278" s="144">
        <f>IF(P4278="nio",0,IF(P4278&gt;0,VLOOKUP(K4278,'3-Productie normen'!A:W,VLOOKUP(P4278,'3-Productie normen'!$B$37:$C$59,2,FALSE),FALSE)))/VLOOKUP(B4278,'2-Kosten per locatie'!$A$11:$C$31,3,FALSE)</f>
        <v>0</v>
      </c>
      <c r="U4278" s="144">
        <f t="shared" si="338"/>
        <v>0</v>
      </c>
      <c r="V4278" s="145" t="str">
        <f>VLOOKUP(K4278,'3-Productie normen'!A:AG,29,FALSE)</f>
        <v>V</v>
      </c>
      <c r="W4278" s="145"/>
      <c r="X4278" s="146"/>
      <c r="Y4278" s="147">
        <f t="shared" si="339"/>
        <v>21000</v>
      </c>
    </row>
    <row r="4279" spans="1:25" s="148" customFormat="1" ht="13.9" customHeight="1">
      <c r="A4279" s="137">
        <v>5133</v>
      </c>
      <c r="B4279" s="138" t="s">
        <v>4208</v>
      </c>
      <c r="C4279" s="138" t="s">
        <v>5450</v>
      </c>
      <c r="D4279" s="138"/>
      <c r="E4279" s="2">
        <v>11</v>
      </c>
      <c r="F4279" s="2" t="s">
        <v>372</v>
      </c>
      <c r="G4279" s="2" t="s">
        <v>5693</v>
      </c>
      <c r="H4279" s="2" t="s">
        <v>1720</v>
      </c>
      <c r="I4279" s="139" t="s">
        <v>48</v>
      </c>
      <c r="J4279" s="139" t="s">
        <v>253</v>
      </c>
      <c r="K4279" s="139" t="s">
        <v>4571</v>
      </c>
      <c r="L4279" s="139" t="s">
        <v>6121</v>
      </c>
      <c r="M4279" s="140" t="s">
        <v>8160</v>
      </c>
      <c r="N4279" s="141">
        <v>58</v>
      </c>
      <c r="O4279" s="142">
        <f t="shared" si="335"/>
        <v>200</v>
      </c>
      <c r="P4279" s="2">
        <v>200</v>
      </c>
      <c r="Q4279" s="2"/>
      <c r="R4279" s="143" t="e">
        <f t="shared" si="336"/>
        <v>#DIV/0!</v>
      </c>
      <c r="S4279" s="143">
        <f t="shared" si="337"/>
        <v>0</v>
      </c>
      <c r="T4279" s="144">
        <f>IF(P4279="nio",0,IF(P4279&gt;0,VLOOKUP(K4279,'3-Productie normen'!A:W,VLOOKUP(P4279,'3-Productie normen'!$B$37:$C$59,2,FALSE),FALSE)))/VLOOKUP(B4279,'2-Kosten per locatie'!$A$11:$C$31,3,FALSE)</f>
        <v>0</v>
      </c>
      <c r="U4279" s="144">
        <f t="shared" si="338"/>
        <v>0</v>
      </c>
      <c r="V4279" s="145" t="str">
        <f>VLOOKUP(K4279,'3-Productie normen'!A:AG,29,FALSE)</f>
        <v>V</v>
      </c>
      <c r="W4279" s="145"/>
      <c r="X4279" s="146"/>
      <c r="Y4279" s="147">
        <f t="shared" si="339"/>
        <v>11600</v>
      </c>
    </row>
    <row r="4280" spans="1:25" s="148" customFormat="1" ht="13.9" customHeight="1">
      <c r="A4280" s="137">
        <v>5134</v>
      </c>
      <c r="B4280" s="138" t="s">
        <v>4208</v>
      </c>
      <c r="C4280" s="138" t="s">
        <v>5450</v>
      </c>
      <c r="D4280" s="138"/>
      <c r="E4280" s="2">
        <v>11</v>
      </c>
      <c r="F4280" s="2" t="s">
        <v>372</v>
      </c>
      <c r="G4280" s="2" t="s">
        <v>5694</v>
      </c>
      <c r="H4280" s="2" t="s">
        <v>1720</v>
      </c>
      <c r="I4280" s="139" t="s">
        <v>48</v>
      </c>
      <c r="J4280" s="139" t="s">
        <v>253</v>
      </c>
      <c r="K4280" s="139" t="s">
        <v>4571</v>
      </c>
      <c r="L4280" s="139" t="s">
        <v>6121</v>
      </c>
      <c r="M4280" s="140" t="s">
        <v>8160</v>
      </c>
      <c r="N4280" s="141">
        <v>68</v>
      </c>
      <c r="O4280" s="142">
        <f t="shared" si="335"/>
        <v>200</v>
      </c>
      <c r="P4280" s="2">
        <v>200</v>
      </c>
      <c r="Q4280" s="2"/>
      <c r="R4280" s="143" t="e">
        <f t="shared" si="336"/>
        <v>#DIV/0!</v>
      </c>
      <c r="S4280" s="143">
        <f t="shared" si="337"/>
        <v>0</v>
      </c>
      <c r="T4280" s="144">
        <f>IF(P4280="nio",0,IF(P4280&gt;0,VLOOKUP(K4280,'3-Productie normen'!A:W,VLOOKUP(P4280,'3-Productie normen'!$B$37:$C$59,2,FALSE),FALSE)))/VLOOKUP(B4280,'2-Kosten per locatie'!$A$11:$C$31,3,FALSE)</f>
        <v>0</v>
      </c>
      <c r="U4280" s="144">
        <f t="shared" si="338"/>
        <v>0</v>
      </c>
      <c r="V4280" s="145" t="str">
        <f>VLOOKUP(K4280,'3-Productie normen'!A:AG,29,FALSE)</f>
        <v>V</v>
      </c>
      <c r="W4280" s="145"/>
      <c r="X4280" s="146"/>
      <c r="Y4280" s="147">
        <f t="shared" si="339"/>
        <v>13600</v>
      </c>
    </row>
    <row r="4281" spans="1:25" s="148" customFormat="1" ht="13.9" customHeight="1">
      <c r="A4281" s="137">
        <v>5135</v>
      </c>
      <c r="B4281" s="138" t="s">
        <v>4208</v>
      </c>
      <c r="C4281" s="138" t="s">
        <v>5450</v>
      </c>
      <c r="D4281" s="138"/>
      <c r="E4281" s="2">
        <v>11</v>
      </c>
      <c r="F4281" s="2" t="s">
        <v>372</v>
      </c>
      <c r="G4281" s="2" t="s">
        <v>5695</v>
      </c>
      <c r="H4281" s="2" t="s">
        <v>1720</v>
      </c>
      <c r="I4281" s="139" t="s">
        <v>48</v>
      </c>
      <c r="J4281" s="139" t="s">
        <v>253</v>
      </c>
      <c r="K4281" s="139" t="s">
        <v>4571</v>
      </c>
      <c r="L4281" s="139" t="s">
        <v>6121</v>
      </c>
      <c r="M4281" s="140" t="s">
        <v>8160</v>
      </c>
      <c r="N4281" s="141">
        <v>97</v>
      </c>
      <c r="O4281" s="142">
        <f t="shared" si="335"/>
        <v>200</v>
      </c>
      <c r="P4281" s="2">
        <v>200</v>
      </c>
      <c r="Q4281" s="2"/>
      <c r="R4281" s="143" t="e">
        <f t="shared" si="336"/>
        <v>#DIV/0!</v>
      </c>
      <c r="S4281" s="143">
        <f t="shared" si="337"/>
        <v>0</v>
      </c>
      <c r="T4281" s="144">
        <f>IF(P4281="nio",0,IF(P4281&gt;0,VLOOKUP(K4281,'3-Productie normen'!A:W,VLOOKUP(P4281,'3-Productie normen'!$B$37:$C$59,2,FALSE),FALSE)))/VLOOKUP(B4281,'2-Kosten per locatie'!$A$11:$C$31,3,FALSE)</f>
        <v>0</v>
      </c>
      <c r="U4281" s="144">
        <f t="shared" si="338"/>
        <v>0</v>
      </c>
      <c r="V4281" s="145" t="str">
        <f>VLOOKUP(K4281,'3-Productie normen'!A:AG,29,FALSE)</f>
        <v>V</v>
      </c>
      <c r="W4281" s="145"/>
      <c r="X4281" s="146"/>
      <c r="Y4281" s="147">
        <f t="shared" si="339"/>
        <v>19400</v>
      </c>
    </row>
    <row r="4282" spans="1:25" s="148" customFormat="1" ht="13.9" customHeight="1">
      <c r="A4282" s="137">
        <v>5136</v>
      </c>
      <c r="B4282" s="138" t="s">
        <v>4208</v>
      </c>
      <c r="C4282" s="138" t="s">
        <v>5450</v>
      </c>
      <c r="D4282" s="138"/>
      <c r="E4282" s="2">
        <v>11</v>
      </c>
      <c r="F4282" s="2" t="s">
        <v>372</v>
      </c>
      <c r="G4282" s="2" t="s">
        <v>3242</v>
      </c>
      <c r="H4282" s="2" t="s">
        <v>5696</v>
      </c>
      <c r="I4282" s="139" t="s">
        <v>47</v>
      </c>
      <c r="J4282" s="139" t="s">
        <v>3059</v>
      </c>
      <c r="K4282" s="139" t="s">
        <v>321</v>
      </c>
      <c r="L4282" s="139" t="s">
        <v>314</v>
      </c>
      <c r="M4282" s="140"/>
      <c r="N4282" s="141">
        <v>15</v>
      </c>
      <c r="O4282" s="142">
        <f t="shared" si="335"/>
        <v>600</v>
      </c>
      <c r="P4282" s="2">
        <v>200</v>
      </c>
      <c r="Q4282" s="2">
        <v>400</v>
      </c>
      <c r="R4282" s="143" t="e">
        <f t="shared" si="336"/>
        <v>#DIV/0!</v>
      </c>
      <c r="S4282" s="143" t="e">
        <f t="shared" si="337"/>
        <v>#DIV/0!</v>
      </c>
      <c r="T4282" s="144">
        <f>IF(P4282="nio",0,IF(P4282&gt;0,VLOOKUP(K4282,'3-Productie normen'!A:W,VLOOKUP(P4282,'3-Productie normen'!$B$37:$C$59,2,FALSE),FALSE)))/VLOOKUP(B4282,'2-Kosten per locatie'!$A$11:$C$31,3,FALSE)</f>
        <v>0</v>
      </c>
      <c r="U4282" s="144">
        <f t="shared" si="338"/>
        <v>0</v>
      </c>
      <c r="V4282" s="145" t="str">
        <f>VLOOKUP(K4282,'3-Productie normen'!A:AG,29,FALSE)</f>
        <v>S</v>
      </c>
      <c r="W4282" s="145"/>
      <c r="X4282" s="146"/>
      <c r="Y4282" s="147">
        <f t="shared" si="339"/>
        <v>9000</v>
      </c>
    </row>
    <row r="4283" spans="1:25" s="148" customFormat="1" ht="13.9" customHeight="1">
      <c r="A4283" s="137">
        <v>5137</v>
      </c>
      <c r="B4283" s="138" t="s">
        <v>4208</v>
      </c>
      <c r="C4283" s="138" t="s">
        <v>5450</v>
      </c>
      <c r="D4283" s="138"/>
      <c r="E4283" s="2">
        <v>11</v>
      </c>
      <c r="F4283" s="2" t="s">
        <v>372</v>
      </c>
      <c r="G4283" s="2" t="s">
        <v>5697</v>
      </c>
      <c r="H4283" s="2" t="s">
        <v>5698</v>
      </c>
      <c r="I4283" s="139" t="s">
        <v>6248</v>
      </c>
      <c r="J4283" s="139" t="s">
        <v>1614</v>
      </c>
      <c r="K4283" s="139" t="s">
        <v>612</v>
      </c>
      <c r="L4283" s="139" t="s">
        <v>6126</v>
      </c>
      <c r="M4283" s="140" t="s">
        <v>8160</v>
      </c>
      <c r="N4283" s="141">
        <v>52</v>
      </c>
      <c r="O4283" s="142">
        <f t="shared" si="335"/>
        <v>200</v>
      </c>
      <c r="P4283" s="2">
        <v>200</v>
      </c>
      <c r="Q4283" s="2"/>
      <c r="R4283" s="143" t="e">
        <f t="shared" si="336"/>
        <v>#DIV/0!</v>
      </c>
      <c r="S4283" s="143">
        <f t="shared" si="337"/>
        <v>0</v>
      </c>
      <c r="T4283" s="144">
        <f>IF(P4283="nio",0,IF(P4283&gt;0,VLOOKUP(K4283,'3-Productie normen'!A:W,VLOOKUP(P4283,'3-Productie normen'!$B$37:$C$59,2,FALSE),FALSE)))/VLOOKUP(B4283,'2-Kosten per locatie'!$A$11:$C$31,3,FALSE)</f>
        <v>0</v>
      </c>
      <c r="U4283" s="144">
        <f t="shared" si="338"/>
        <v>0</v>
      </c>
      <c r="V4283" s="145" t="str">
        <f>VLOOKUP(K4283,'3-Productie normen'!A:AG,29,FALSE)</f>
        <v>L</v>
      </c>
      <c r="W4283" s="145"/>
      <c r="X4283" s="146"/>
      <c r="Y4283" s="147">
        <f t="shared" si="339"/>
        <v>10400</v>
      </c>
    </row>
    <row r="4284" spans="1:25" s="148" customFormat="1" ht="13.9" customHeight="1">
      <c r="A4284" s="137">
        <v>5138</v>
      </c>
      <c r="B4284" s="138" t="s">
        <v>4208</v>
      </c>
      <c r="C4284" s="138" t="s">
        <v>5450</v>
      </c>
      <c r="D4284" s="138"/>
      <c r="E4284" s="2">
        <v>11</v>
      </c>
      <c r="F4284" s="2" t="s">
        <v>372</v>
      </c>
      <c r="G4284" s="2" t="s">
        <v>1820</v>
      </c>
      <c r="H4284" s="2" t="s">
        <v>5699</v>
      </c>
      <c r="I4284" s="139" t="s">
        <v>6248</v>
      </c>
      <c r="J4284" s="139" t="s">
        <v>1614</v>
      </c>
      <c r="K4284" s="139" t="s">
        <v>612</v>
      </c>
      <c r="L4284" s="139" t="s">
        <v>6121</v>
      </c>
      <c r="M4284" s="140" t="s">
        <v>8160</v>
      </c>
      <c r="N4284" s="141">
        <v>71</v>
      </c>
      <c r="O4284" s="142">
        <f t="shared" si="335"/>
        <v>200</v>
      </c>
      <c r="P4284" s="2">
        <v>200</v>
      </c>
      <c r="Q4284" s="2"/>
      <c r="R4284" s="143" t="e">
        <f t="shared" si="336"/>
        <v>#DIV/0!</v>
      </c>
      <c r="S4284" s="143">
        <f t="shared" si="337"/>
        <v>0</v>
      </c>
      <c r="T4284" s="144">
        <f>IF(P4284="nio",0,IF(P4284&gt;0,VLOOKUP(K4284,'3-Productie normen'!A:W,VLOOKUP(P4284,'3-Productie normen'!$B$37:$C$59,2,FALSE),FALSE)))/VLOOKUP(B4284,'2-Kosten per locatie'!$A$11:$C$31,3,FALSE)</f>
        <v>0</v>
      </c>
      <c r="U4284" s="144">
        <f t="shared" si="338"/>
        <v>0</v>
      </c>
      <c r="V4284" s="145" t="str">
        <f>VLOOKUP(K4284,'3-Productie normen'!A:AG,29,FALSE)</f>
        <v>L</v>
      </c>
      <c r="W4284" s="145"/>
      <c r="X4284" s="146"/>
      <c r="Y4284" s="147">
        <f t="shared" si="339"/>
        <v>14200</v>
      </c>
    </row>
    <row r="4285" spans="1:25" s="148" customFormat="1" ht="13.9" customHeight="1">
      <c r="A4285" s="137">
        <v>5139</v>
      </c>
      <c r="B4285" s="138" t="s">
        <v>4208</v>
      </c>
      <c r="C4285" s="138" t="s">
        <v>5450</v>
      </c>
      <c r="D4285" s="138"/>
      <c r="E4285" s="2">
        <v>11</v>
      </c>
      <c r="F4285" s="2" t="s">
        <v>372</v>
      </c>
      <c r="G4285" s="2" t="s">
        <v>1582</v>
      </c>
      <c r="H4285" s="2" t="s">
        <v>5700</v>
      </c>
      <c r="I4285" s="139" t="s">
        <v>6248</v>
      </c>
      <c r="J4285" s="139" t="s">
        <v>1614</v>
      </c>
      <c r="K4285" s="139" t="s">
        <v>612</v>
      </c>
      <c r="L4285" s="139" t="s">
        <v>6121</v>
      </c>
      <c r="M4285" s="140" t="s">
        <v>8160</v>
      </c>
      <c r="N4285" s="141">
        <v>59</v>
      </c>
      <c r="O4285" s="142">
        <f t="shared" si="335"/>
        <v>200</v>
      </c>
      <c r="P4285" s="2">
        <v>200</v>
      </c>
      <c r="Q4285" s="2"/>
      <c r="R4285" s="143" t="e">
        <f t="shared" si="336"/>
        <v>#DIV/0!</v>
      </c>
      <c r="S4285" s="143">
        <f t="shared" si="337"/>
        <v>0</v>
      </c>
      <c r="T4285" s="144">
        <f>IF(P4285="nio",0,IF(P4285&gt;0,VLOOKUP(K4285,'3-Productie normen'!A:W,VLOOKUP(P4285,'3-Productie normen'!$B$37:$C$59,2,FALSE),FALSE)))/VLOOKUP(B4285,'2-Kosten per locatie'!$A$11:$C$31,3,FALSE)</f>
        <v>0</v>
      </c>
      <c r="U4285" s="144">
        <f t="shared" si="338"/>
        <v>0</v>
      </c>
      <c r="V4285" s="145" t="str">
        <f>VLOOKUP(K4285,'3-Productie normen'!A:AG,29,FALSE)</f>
        <v>L</v>
      </c>
      <c r="W4285" s="145"/>
      <c r="X4285" s="146"/>
      <c r="Y4285" s="147">
        <f t="shared" si="339"/>
        <v>11800</v>
      </c>
    </row>
    <row r="4286" spans="1:25" s="148" customFormat="1" ht="13.9" customHeight="1">
      <c r="A4286" s="137">
        <v>5140</v>
      </c>
      <c r="B4286" s="138" t="s">
        <v>4208</v>
      </c>
      <c r="C4286" s="138" t="s">
        <v>5450</v>
      </c>
      <c r="D4286" s="138"/>
      <c r="E4286" s="2">
        <v>11</v>
      </c>
      <c r="F4286" s="2" t="s">
        <v>372</v>
      </c>
      <c r="G4286" s="2" t="s">
        <v>1576</v>
      </c>
      <c r="H4286" s="2" t="s">
        <v>5701</v>
      </c>
      <c r="I4286" s="139" t="s">
        <v>6248</v>
      </c>
      <c r="J4286" s="139" t="s">
        <v>6184</v>
      </c>
      <c r="K4286" s="139" t="s">
        <v>612</v>
      </c>
      <c r="L4286" s="139" t="s">
        <v>6121</v>
      </c>
      <c r="M4286" s="140" t="s">
        <v>8160</v>
      </c>
      <c r="N4286" s="141">
        <v>83</v>
      </c>
      <c r="O4286" s="142">
        <f t="shared" si="335"/>
        <v>200</v>
      </c>
      <c r="P4286" s="2">
        <v>200</v>
      </c>
      <c r="Q4286" s="2"/>
      <c r="R4286" s="143" t="e">
        <f t="shared" si="336"/>
        <v>#DIV/0!</v>
      </c>
      <c r="S4286" s="143">
        <f t="shared" si="337"/>
        <v>0</v>
      </c>
      <c r="T4286" s="144">
        <f>IF(P4286="nio",0,IF(P4286&gt;0,VLOOKUP(K4286,'3-Productie normen'!A:W,VLOOKUP(P4286,'3-Productie normen'!$B$37:$C$59,2,FALSE),FALSE)))/VLOOKUP(B4286,'2-Kosten per locatie'!$A$11:$C$31,3,FALSE)</f>
        <v>0</v>
      </c>
      <c r="U4286" s="144">
        <f t="shared" si="338"/>
        <v>0</v>
      </c>
      <c r="V4286" s="145" t="str">
        <f>VLOOKUP(K4286,'3-Productie normen'!A:AG,29,FALSE)</f>
        <v>L</v>
      </c>
      <c r="W4286" s="145"/>
      <c r="X4286" s="146"/>
      <c r="Y4286" s="147">
        <f t="shared" si="339"/>
        <v>16600</v>
      </c>
    </row>
    <row r="4287" spans="1:25" s="148" customFormat="1" ht="13.9" customHeight="1">
      <c r="A4287" s="137">
        <v>5141</v>
      </c>
      <c r="B4287" s="138" t="s">
        <v>4208</v>
      </c>
      <c r="C4287" s="138" t="s">
        <v>5450</v>
      </c>
      <c r="D4287" s="138"/>
      <c r="E4287" s="2">
        <v>11</v>
      </c>
      <c r="F4287" s="2" t="s">
        <v>372</v>
      </c>
      <c r="G4287" s="2" t="s">
        <v>1595</v>
      </c>
      <c r="H4287" s="2" t="s">
        <v>5702</v>
      </c>
      <c r="I4287" s="139" t="s">
        <v>48</v>
      </c>
      <c r="J4287" s="139" t="s">
        <v>6185</v>
      </c>
      <c r="K4287" s="139" t="s">
        <v>4571</v>
      </c>
      <c r="L4287" s="139" t="s">
        <v>6121</v>
      </c>
      <c r="M4287" s="140" t="s">
        <v>8160</v>
      </c>
      <c r="N4287" s="141">
        <v>8</v>
      </c>
      <c r="O4287" s="142">
        <f t="shared" si="335"/>
        <v>200</v>
      </c>
      <c r="P4287" s="2">
        <v>200</v>
      </c>
      <c r="Q4287" s="2"/>
      <c r="R4287" s="143" t="e">
        <f t="shared" si="336"/>
        <v>#DIV/0!</v>
      </c>
      <c r="S4287" s="143">
        <f t="shared" si="337"/>
        <v>0</v>
      </c>
      <c r="T4287" s="144">
        <f>IF(P4287="nio",0,IF(P4287&gt;0,VLOOKUP(K4287,'3-Productie normen'!A:W,VLOOKUP(P4287,'3-Productie normen'!$B$37:$C$59,2,FALSE),FALSE)))/VLOOKUP(B4287,'2-Kosten per locatie'!$A$11:$C$31,3,FALSE)</f>
        <v>0</v>
      </c>
      <c r="U4287" s="144">
        <f t="shared" si="338"/>
        <v>0</v>
      </c>
      <c r="V4287" s="145" t="str">
        <f>VLOOKUP(K4287,'3-Productie normen'!A:AG,29,FALSE)</f>
        <v>V</v>
      </c>
      <c r="W4287" s="145"/>
      <c r="X4287" s="146"/>
      <c r="Y4287" s="147">
        <f t="shared" si="339"/>
        <v>1600</v>
      </c>
    </row>
    <row r="4288" spans="1:25" s="148" customFormat="1" ht="13.9" customHeight="1">
      <c r="A4288" s="137">
        <v>5142</v>
      </c>
      <c r="B4288" s="138" t="s">
        <v>4208</v>
      </c>
      <c r="C4288" s="138" t="s">
        <v>5450</v>
      </c>
      <c r="D4288" s="138"/>
      <c r="E4288" s="2">
        <v>11</v>
      </c>
      <c r="F4288" s="2" t="s">
        <v>372</v>
      </c>
      <c r="G4288" s="2" t="s">
        <v>1588</v>
      </c>
      <c r="H4288" s="2" t="s">
        <v>5703</v>
      </c>
      <c r="I4288" s="139" t="s">
        <v>6248</v>
      </c>
      <c r="J4288" s="139" t="s">
        <v>4161</v>
      </c>
      <c r="K4288" s="139" t="s">
        <v>612</v>
      </c>
      <c r="L4288" s="139" t="s">
        <v>6121</v>
      </c>
      <c r="M4288" s="140" t="s">
        <v>8160</v>
      </c>
      <c r="N4288" s="141">
        <v>36</v>
      </c>
      <c r="O4288" s="142">
        <f t="shared" si="335"/>
        <v>200</v>
      </c>
      <c r="P4288" s="2">
        <v>200</v>
      </c>
      <c r="Q4288" s="2"/>
      <c r="R4288" s="143" t="e">
        <f t="shared" si="336"/>
        <v>#DIV/0!</v>
      </c>
      <c r="S4288" s="143">
        <f t="shared" si="337"/>
        <v>0</v>
      </c>
      <c r="T4288" s="144">
        <f>IF(P4288="nio",0,IF(P4288&gt;0,VLOOKUP(K4288,'3-Productie normen'!A:W,VLOOKUP(P4288,'3-Productie normen'!$B$37:$C$59,2,FALSE),FALSE)))/VLOOKUP(B4288,'2-Kosten per locatie'!$A$11:$C$31,3,FALSE)</f>
        <v>0</v>
      </c>
      <c r="U4288" s="144">
        <f t="shared" si="338"/>
        <v>0</v>
      </c>
      <c r="V4288" s="145" t="str">
        <f>VLOOKUP(K4288,'3-Productie normen'!A:AG,29,FALSE)</f>
        <v>L</v>
      </c>
      <c r="W4288" s="145"/>
      <c r="X4288" s="146"/>
      <c r="Y4288" s="147">
        <f t="shared" si="339"/>
        <v>7200</v>
      </c>
    </row>
    <row r="4289" spans="1:25" s="148" customFormat="1" ht="13.9" customHeight="1">
      <c r="A4289" s="137">
        <v>5143</v>
      </c>
      <c r="B4289" s="138" t="s">
        <v>4208</v>
      </c>
      <c r="C4289" s="138" t="s">
        <v>5450</v>
      </c>
      <c r="D4289" s="138"/>
      <c r="E4289" s="2">
        <v>11</v>
      </c>
      <c r="F4289" s="2" t="s">
        <v>372</v>
      </c>
      <c r="G4289" s="2" t="s">
        <v>5704</v>
      </c>
      <c r="H4289" s="2" t="s">
        <v>5705</v>
      </c>
      <c r="I4289" s="139" t="s">
        <v>6248</v>
      </c>
      <c r="J4289" s="139" t="s">
        <v>1614</v>
      </c>
      <c r="K4289" s="139" t="s">
        <v>612</v>
      </c>
      <c r="L4289" s="139" t="s">
        <v>6121</v>
      </c>
      <c r="M4289" s="140" t="s">
        <v>8160</v>
      </c>
      <c r="N4289" s="141">
        <v>63</v>
      </c>
      <c r="O4289" s="142">
        <f t="shared" si="335"/>
        <v>200</v>
      </c>
      <c r="P4289" s="2">
        <v>200</v>
      </c>
      <c r="Q4289" s="2"/>
      <c r="R4289" s="143" t="e">
        <f t="shared" si="336"/>
        <v>#DIV/0!</v>
      </c>
      <c r="S4289" s="143">
        <f t="shared" si="337"/>
        <v>0</v>
      </c>
      <c r="T4289" s="144">
        <f>IF(P4289="nio",0,IF(P4289&gt;0,VLOOKUP(K4289,'3-Productie normen'!A:W,VLOOKUP(P4289,'3-Productie normen'!$B$37:$C$59,2,FALSE),FALSE)))/VLOOKUP(B4289,'2-Kosten per locatie'!$A$11:$C$31,3,FALSE)</f>
        <v>0</v>
      </c>
      <c r="U4289" s="144">
        <f t="shared" si="338"/>
        <v>0</v>
      </c>
      <c r="V4289" s="145" t="str">
        <f>VLOOKUP(K4289,'3-Productie normen'!A:AG,29,FALSE)</f>
        <v>L</v>
      </c>
      <c r="W4289" s="145"/>
      <c r="X4289" s="146"/>
      <c r="Y4289" s="147">
        <f t="shared" si="339"/>
        <v>12600</v>
      </c>
    </row>
    <row r="4290" spans="1:25" s="148" customFormat="1" ht="13.9" customHeight="1">
      <c r="A4290" s="137">
        <v>5144</v>
      </c>
      <c r="B4290" s="138" t="s">
        <v>4208</v>
      </c>
      <c r="C4290" s="138" t="s">
        <v>5450</v>
      </c>
      <c r="D4290" s="138"/>
      <c r="E4290" s="2">
        <v>11</v>
      </c>
      <c r="F4290" s="2" t="s">
        <v>372</v>
      </c>
      <c r="G4290" s="2" t="s">
        <v>5706</v>
      </c>
      <c r="H4290" s="2" t="s">
        <v>5707</v>
      </c>
      <c r="I4290" s="139" t="s">
        <v>6248</v>
      </c>
      <c r="J4290" s="139" t="s">
        <v>1614</v>
      </c>
      <c r="K4290" s="139" t="s">
        <v>612</v>
      </c>
      <c r="L4290" s="139" t="s">
        <v>6121</v>
      </c>
      <c r="M4290" s="140" t="s">
        <v>8160</v>
      </c>
      <c r="N4290" s="141">
        <v>52</v>
      </c>
      <c r="O4290" s="142">
        <f t="shared" si="335"/>
        <v>200</v>
      </c>
      <c r="P4290" s="2">
        <v>200</v>
      </c>
      <c r="Q4290" s="2"/>
      <c r="R4290" s="143" t="e">
        <f t="shared" si="336"/>
        <v>#DIV/0!</v>
      </c>
      <c r="S4290" s="143">
        <f t="shared" si="337"/>
        <v>0</v>
      </c>
      <c r="T4290" s="144">
        <f>IF(P4290="nio",0,IF(P4290&gt;0,VLOOKUP(K4290,'3-Productie normen'!A:W,VLOOKUP(P4290,'3-Productie normen'!$B$37:$C$59,2,FALSE),FALSE)))/VLOOKUP(B4290,'2-Kosten per locatie'!$A$11:$C$31,3,FALSE)</f>
        <v>0</v>
      </c>
      <c r="U4290" s="144">
        <f t="shared" si="338"/>
        <v>0</v>
      </c>
      <c r="V4290" s="145" t="str">
        <f>VLOOKUP(K4290,'3-Productie normen'!A:AG,29,FALSE)</f>
        <v>L</v>
      </c>
      <c r="W4290" s="145"/>
      <c r="X4290" s="146"/>
      <c r="Y4290" s="147">
        <f t="shared" si="339"/>
        <v>10400</v>
      </c>
    </row>
    <row r="4291" spans="1:25" s="148" customFormat="1" ht="13.9" customHeight="1">
      <c r="A4291" s="137">
        <v>5145</v>
      </c>
      <c r="B4291" s="138" t="s">
        <v>4208</v>
      </c>
      <c r="C4291" s="138" t="s">
        <v>5450</v>
      </c>
      <c r="D4291" s="138"/>
      <c r="E4291" s="2">
        <v>11</v>
      </c>
      <c r="F4291" s="2" t="s">
        <v>372</v>
      </c>
      <c r="G4291" s="2" t="s">
        <v>1793</v>
      </c>
      <c r="H4291" s="2" t="s">
        <v>5708</v>
      </c>
      <c r="I4291" s="139" t="s">
        <v>6248</v>
      </c>
      <c r="J4291" s="139" t="s">
        <v>1614</v>
      </c>
      <c r="K4291" s="139" t="s">
        <v>612</v>
      </c>
      <c r="L4291" s="139" t="s">
        <v>6121</v>
      </c>
      <c r="M4291" s="140" t="s">
        <v>8160</v>
      </c>
      <c r="N4291" s="141">
        <v>52</v>
      </c>
      <c r="O4291" s="142">
        <f t="shared" si="335"/>
        <v>200</v>
      </c>
      <c r="P4291" s="2">
        <v>200</v>
      </c>
      <c r="Q4291" s="2"/>
      <c r="R4291" s="143" t="e">
        <f t="shared" si="336"/>
        <v>#DIV/0!</v>
      </c>
      <c r="S4291" s="143">
        <f t="shared" si="337"/>
        <v>0</v>
      </c>
      <c r="T4291" s="144">
        <f>IF(P4291="nio",0,IF(P4291&gt;0,VLOOKUP(K4291,'3-Productie normen'!A:W,VLOOKUP(P4291,'3-Productie normen'!$B$37:$C$59,2,FALSE),FALSE)))/VLOOKUP(B4291,'2-Kosten per locatie'!$A$11:$C$31,3,FALSE)</f>
        <v>0</v>
      </c>
      <c r="U4291" s="144">
        <f t="shared" si="338"/>
        <v>0</v>
      </c>
      <c r="V4291" s="145" t="str">
        <f>VLOOKUP(K4291,'3-Productie normen'!A:AG,29,FALSE)</f>
        <v>L</v>
      </c>
      <c r="W4291" s="145"/>
      <c r="X4291" s="146"/>
      <c r="Y4291" s="147">
        <f t="shared" si="339"/>
        <v>10400</v>
      </c>
    </row>
    <row r="4292" spans="1:25" s="148" customFormat="1" ht="13.9" customHeight="1">
      <c r="A4292" s="137">
        <v>5146</v>
      </c>
      <c r="B4292" s="138" t="s">
        <v>4208</v>
      </c>
      <c r="C4292" s="138" t="s">
        <v>5450</v>
      </c>
      <c r="D4292" s="138"/>
      <c r="E4292" s="2">
        <v>11</v>
      </c>
      <c r="F4292" s="2" t="s">
        <v>372</v>
      </c>
      <c r="G4292" s="2" t="s">
        <v>1624</v>
      </c>
      <c r="H4292" s="2" t="s">
        <v>5709</v>
      </c>
      <c r="I4292" s="139" t="s">
        <v>48</v>
      </c>
      <c r="J4292" s="139" t="s">
        <v>4593</v>
      </c>
      <c r="K4292" s="139" t="s">
        <v>612</v>
      </c>
      <c r="L4292" s="139" t="s">
        <v>6121</v>
      </c>
      <c r="M4292" s="140" t="s">
        <v>8160</v>
      </c>
      <c r="N4292" s="141">
        <v>33</v>
      </c>
      <c r="O4292" s="142">
        <f t="shared" si="335"/>
        <v>1000</v>
      </c>
      <c r="P4292" s="2">
        <v>200</v>
      </c>
      <c r="Q4292" s="2">
        <v>800</v>
      </c>
      <c r="R4292" s="143" t="e">
        <f t="shared" si="336"/>
        <v>#DIV/0!</v>
      </c>
      <c r="S4292" s="143" t="e">
        <f t="shared" si="337"/>
        <v>#DIV/0!</v>
      </c>
      <c r="T4292" s="144">
        <f>IF(P4292="nio",0,IF(P4292&gt;0,VLOOKUP(K4292,'3-Productie normen'!A:W,VLOOKUP(P4292,'3-Productie normen'!$B$37:$C$59,2,FALSE),FALSE)))/VLOOKUP(B4292,'2-Kosten per locatie'!$A$11:$C$31,3,FALSE)</f>
        <v>0</v>
      </c>
      <c r="U4292" s="144">
        <f t="shared" si="338"/>
        <v>0</v>
      </c>
      <c r="V4292" s="145" t="str">
        <f>VLOOKUP(K4292,'3-Productie normen'!A:AG,29,FALSE)</f>
        <v>L</v>
      </c>
      <c r="W4292" s="145"/>
      <c r="X4292" s="146"/>
      <c r="Y4292" s="147">
        <f t="shared" si="339"/>
        <v>33000</v>
      </c>
    </row>
    <row r="4293" spans="1:25" s="148" customFormat="1" ht="13.9" customHeight="1">
      <c r="A4293" s="137">
        <v>5147</v>
      </c>
      <c r="B4293" s="138" t="s">
        <v>4208</v>
      </c>
      <c r="C4293" s="138" t="s">
        <v>5450</v>
      </c>
      <c r="D4293" s="138"/>
      <c r="E4293" s="2">
        <v>11</v>
      </c>
      <c r="F4293" s="2" t="s">
        <v>372</v>
      </c>
      <c r="G4293" s="2" t="s">
        <v>5710</v>
      </c>
      <c r="H4293" s="2" t="s">
        <v>5711</v>
      </c>
      <c r="I4293" s="139" t="s">
        <v>48</v>
      </c>
      <c r="J4293" s="139" t="s">
        <v>4593</v>
      </c>
      <c r="K4293" s="139" t="s">
        <v>612</v>
      </c>
      <c r="L4293" s="139" t="s">
        <v>5158</v>
      </c>
      <c r="M4293" s="140"/>
      <c r="N4293" s="141">
        <v>96</v>
      </c>
      <c r="O4293" s="142">
        <f t="shared" si="335"/>
        <v>1000</v>
      </c>
      <c r="P4293" s="2">
        <v>200</v>
      </c>
      <c r="Q4293" s="2">
        <v>800</v>
      </c>
      <c r="R4293" s="143" t="e">
        <f t="shared" si="336"/>
        <v>#DIV/0!</v>
      </c>
      <c r="S4293" s="143" t="e">
        <f t="shared" si="337"/>
        <v>#DIV/0!</v>
      </c>
      <c r="T4293" s="144">
        <f>IF(P4293="nio",0,IF(P4293&gt;0,VLOOKUP(K4293,'3-Productie normen'!A:W,VLOOKUP(P4293,'3-Productie normen'!$B$37:$C$59,2,FALSE),FALSE)))/VLOOKUP(B4293,'2-Kosten per locatie'!$A$11:$C$31,3,FALSE)</f>
        <v>0</v>
      </c>
      <c r="U4293" s="144">
        <f t="shared" si="338"/>
        <v>0</v>
      </c>
      <c r="V4293" s="145" t="str">
        <f>VLOOKUP(K4293,'3-Productie normen'!A:AG,29,FALSE)</f>
        <v>L</v>
      </c>
      <c r="W4293" s="145"/>
      <c r="X4293" s="146"/>
      <c r="Y4293" s="147">
        <f t="shared" si="339"/>
        <v>96000</v>
      </c>
    </row>
    <row r="4294" spans="1:25" s="148" customFormat="1" ht="13.9" customHeight="1">
      <c r="A4294" s="137">
        <v>5148</v>
      </c>
      <c r="B4294" s="138" t="s">
        <v>4208</v>
      </c>
      <c r="C4294" s="138" t="s">
        <v>5450</v>
      </c>
      <c r="D4294" s="138"/>
      <c r="E4294" s="2">
        <v>11</v>
      </c>
      <c r="F4294" s="2" t="s">
        <v>372</v>
      </c>
      <c r="G4294" s="2" t="s">
        <v>3281</v>
      </c>
      <c r="H4294" s="2" t="s">
        <v>5712</v>
      </c>
      <c r="I4294" s="139" t="s">
        <v>45</v>
      </c>
      <c r="J4294" s="139" t="s">
        <v>6174</v>
      </c>
      <c r="K4294" s="139" t="s">
        <v>612</v>
      </c>
      <c r="L4294" s="139" t="s">
        <v>6121</v>
      </c>
      <c r="M4294" s="140" t="s">
        <v>8160</v>
      </c>
      <c r="N4294" s="141">
        <v>15</v>
      </c>
      <c r="O4294" s="142">
        <f t="shared" si="335"/>
        <v>200</v>
      </c>
      <c r="P4294" s="2">
        <v>200</v>
      </c>
      <c r="Q4294" s="2"/>
      <c r="R4294" s="143" t="e">
        <f t="shared" si="336"/>
        <v>#DIV/0!</v>
      </c>
      <c r="S4294" s="143">
        <f t="shared" si="337"/>
        <v>0</v>
      </c>
      <c r="T4294" s="144">
        <f>IF(P4294="nio",0,IF(P4294&gt;0,VLOOKUP(K4294,'3-Productie normen'!A:W,VLOOKUP(P4294,'3-Productie normen'!$B$37:$C$59,2,FALSE),FALSE)))/VLOOKUP(B4294,'2-Kosten per locatie'!$A$11:$C$31,3,FALSE)</f>
        <v>0</v>
      </c>
      <c r="U4294" s="144">
        <f t="shared" si="338"/>
        <v>0</v>
      </c>
      <c r="V4294" s="145" t="str">
        <f>VLOOKUP(K4294,'3-Productie normen'!A:AG,29,FALSE)</f>
        <v>L</v>
      </c>
      <c r="W4294" s="145"/>
      <c r="X4294" s="146"/>
      <c r="Y4294" s="147">
        <f t="shared" si="339"/>
        <v>3000</v>
      </c>
    </row>
    <row r="4295" spans="1:25" s="148" customFormat="1" ht="13.9" customHeight="1">
      <c r="A4295" s="137">
        <v>5149</v>
      </c>
      <c r="B4295" s="138" t="s">
        <v>4208</v>
      </c>
      <c r="C4295" s="138" t="s">
        <v>5450</v>
      </c>
      <c r="D4295" s="138"/>
      <c r="E4295" s="2">
        <v>11</v>
      </c>
      <c r="F4295" s="2" t="s">
        <v>372</v>
      </c>
      <c r="G4295" s="2" t="s">
        <v>5713</v>
      </c>
      <c r="H4295" s="2" t="s">
        <v>5714</v>
      </c>
      <c r="I4295" s="139" t="s">
        <v>6248</v>
      </c>
      <c r="J4295" s="139" t="s">
        <v>1614</v>
      </c>
      <c r="K4295" s="139" t="s">
        <v>612</v>
      </c>
      <c r="L4295" s="139" t="s">
        <v>6121</v>
      </c>
      <c r="M4295" s="140" t="s">
        <v>8160</v>
      </c>
      <c r="N4295" s="141">
        <v>52</v>
      </c>
      <c r="O4295" s="142">
        <f t="shared" si="335"/>
        <v>200</v>
      </c>
      <c r="P4295" s="2">
        <v>200</v>
      </c>
      <c r="Q4295" s="2"/>
      <c r="R4295" s="143" t="e">
        <f t="shared" si="336"/>
        <v>#DIV/0!</v>
      </c>
      <c r="S4295" s="143">
        <f t="shared" si="337"/>
        <v>0</v>
      </c>
      <c r="T4295" s="144">
        <f>IF(P4295="nio",0,IF(P4295&gt;0,VLOOKUP(K4295,'3-Productie normen'!A:W,VLOOKUP(P4295,'3-Productie normen'!$B$37:$C$59,2,FALSE),FALSE)))/VLOOKUP(B4295,'2-Kosten per locatie'!$A$11:$C$31,3,FALSE)</f>
        <v>0</v>
      </c>
      <c r="U4295" s="144">
        <f t="shared" si="338"/>
        <v>0</v>
      </c>
      <c r="V4295" s="145" t="str">
        <f>VLOOKUP(K4295,'3-Productie normen'!A:AG,29,FALSE)</f>
        <v>L</v>
      </c>
      <c r="W4295" s="145"/>
      <c r="X4295" s="146"/>
      <c r="Y4295" s="147">
        <f t="shared" si="339"/>
        <v>10400</v>
      </c>
    </row>
    <row r="4296" spans="1:25" s="148" customFormat="1" ht="13.9" customHeight="1">
      <c r="A4296" s="137">
        <v>5150</v>
      </c>
      <c r="B4296" s="138" t="s">
        <v>4208</v>
      </c>
      <c r="C4296" s="138" t="s">
        <v>5450</v>
      </c>
      <c r="D4296" s="138"/>
      <c r="E4296" s="2">
        <v>11</v>
      </c>
      <c r="F4296" s="2" t="s">
        <v>372</v>
      </c>
      <c r="G4296" s="2" t="s">
        <v>3254</v>
      </c>
      <c r="H4296" s="2" t="s">
        <v>5715</v>
      </c>
      <c r="I4296" s="139" t="s">
        <v>6248</v>
      </c>
      <c r="J4296" s="139" t="s">
        <v>6184</v>
      </c>
      <c r="K4296" s="139" t="s">
        <v>612</v>
      </c>
      <c r="L4296" s="139" t="s">
        <v>6121</v>
      </c>
      <c r="M4296" s="140" t="s">
        <v>8160</v>
      </c>
      <c r="N4296" s="141">
        <v>70</v>
      </c>
      <c r="O4296" s="142">
        <f t="shared" si="335"/>
        <v>200</v>
      </c>
      <c r="P4296" s="2">
        <v>200</v>
      </c>
      <c r="Q4296" s="2"/>
      <c r="R4296" s="143" t="e">
        <f t="shared" si="336"/>
        <v>#DIV/0!</v>
      </c>
      <c r="S4296" s="143">
        <f t="shared" si="337"/>
        <v>0</v>
      </c>
      <c r="T4296" s="144">
        <f>IF(P4296="nio",0,IF(P4296&gt;0,VLOOKUP(K4296,'3-Productie normen'!A:W,VLOOKUP(P4296,'3-Productie normen'!$B$37:$C$59,2,FALSE),FALSE)))/VLOOKUP(B4296,'2-Kosten per locatie'!$A$11:$C$31,3,FALSE)</f>
        <v>0</v>
      </c>
      <c r="U4296" s="144">
        <f t="shared" si="338"/>
        <v>0</v>
      </c>
      <c r="V4296" s="145" t="str">
        <f>VLOOKUP(K4296,'3-Productie normen'!A:AG,29,FALSE)</f>
        <v>L</v>
      </c>
      <c r="W4296" s="145"/>
      <c r="X4296" s="146"/>
      <c r="Y4296" s="147">
        <f t="shared" si="339"/>
        <v>14000</v>
      </c>
    </row>
    <row r="4297" spans="1:25" s="148" customFormat="1" ht="13.9" customHeight="1">
      <c r="A4297" s="137">
        <v>5151</v>
      </c>
      <c r="B4297" s="138" t="s">
        <v>4208</v>
      </c>
      <c r="C4297" s="138" t="s">
        <v>5450</v>
      </c>
      <c r="D4297" s="138"/>
      <c r="E4297" s="2">
        <v>11</v>
      </c>
      <c r="F4297" s="2" t="s">
        <v>372</v>
      </c>
      <c r="G4297" s="2" t="s">
        <v>3141</v>
      </c>
      <c r="H4297" s="2" t="s">
        <v>5716</v>
      </c>
      <c r="I4297" s="139" t="s">
        <v>6248</v>
      </c>
      <c r="J4297" s="139" t="s">
        <v>1614</v>
      </c>
      <c r="K4297" s="139" t="s">
        <v>612</v>
      </c>
      <c r="L4297" s="139" t="s">
        <v>6121</v>
      </c>
      <c r="M4297" s="140" t="s">
        <v>8160</v>
      </c>
      <c r="N4297" s="141">
        <v>59</v>
      </c>
      <c r="O4297" s="142">
        <f t="shared" si="335"/>
        <v>200</v>
      </c>
      <c r="P4297" s="2">
        <v>200</v>
      </c>
      <c r="Q4297" s="2"/>
      <c r="R4297" s="143" t="e">
        <f t="shared" si="336"/>
        <v>#DIV/0!</v>
      </c>
      <c r="S4297" s="143">
        <f t="shared" si="337"/>
        <v>0</v>
      </c>
      <c r="T4297" s="144">
        <f>IF(P4297="nio",0,IF(P4297&gt;0,VLOOKUP(K4297,'3-Productie normen'!A:W,VLOOKUP(P4297,'3-Productie normen'!$B$37:$C$59,2,FALSE),FALSE)))/VLOOKUP(B4297,'2-Kosten per locatie'!$A$11:$C$31,3,FALSE)</f>
        <v>0</v>
      </c>
      <c r="U4297" s="144">
        <f t="shared" si="338"/>
        <v>0</v>
      </c>
      <c r="V4297" s="145" t="str">
        <f>VLOOKUP(K4297,'3-Productie normen'!A:AG,29,FALSE)</f>
        <v>L</v>
      </c>
      <c r="W4297" s="145"/>
      <c r="X4297" s="146"/>
      <c r="Y4297" s="147">
        <f t="shared" si="339"/>
        <v>11800</v>
      </c>
    </row>
    <row r="4298" spans="1:25" s="148" customFormat="1" ht="13.9" customHeight="1">
      <c r="A4298" s="137">
        <v>5152</v>
      </c>
      <c r="B4298" s="138" t="s">
        <v>4208</v>
      </c>
      <c r="C4298" s="138" t="s">
        <v>5450</v>
      </c>
      <c r="D4298" s="138"/>
      <c r="E4298" s="2">
        <v>11</v>
      </c>
      <c r="F4298" s="2" t="s">
        <v>372</v>
      </c>
      <c r="G4298" s="2" t="s">
        <v>5717</v>
      </c>
      <c r="H4298" s="2" t="s">
        <v>5718</v>
      </c>
      <c r="I4298" s="139" t="s">
        <v>6248</v>
      </c>
      <c r="J4298" s="139" t="s">
        <v>1614</v>
      </c>
      <c r="K4298" s="139" t="s">
        <v>612</v>
      </c>
      <c r="L4298" s="139" t="s">
        <v>6121</v>
      </c>
      <c r="M4298" s="140" t="s">
        <v>8160</v>
      </c>
      <c r="N4298" s="141">
        <v>59</v>
      </c>
      <c r="O4298" s="142">
        <f t="shared" si="335"/>
        <v>200</v>
      </c>
      <c r="P4298" s="2">
        <v>200</v>
      </c>
      <c r="Q4298" s="2"/>
      <c r="R4298" s="143" t="e">
        <f t="shared" si="336"/>
        <v>#DIV/0!</v>
      </c>
      <c r="S4298" s="143">
        <f t="shared" si="337"/>
        <v>0</v>
      </c>
      <c r="T4298" s="144">
        <f>IF(P4298="nio",0,IF(P4298&gt;0,VLOOKUP(K4298,'3-Productie normen'!A:W,VLOOKUP(P4298,'3-Productie normen'!$B$37:$C$59,2,FALSE),FALSE)))/VLOOKUP(B4298,'2-Kosten per locatie'!$A$11:$C$31,3,FALSE)</f>
        <v>0</v>
      </c>
      <c r="U4298" s="144">
        <f t="shared" si="338"/>
        <v>0</v>
      </c>
      <c r="V4298" s="145" t="str">
        <f>VLOOKUP(K4298,'3-Productie normen'!A:AG,29,FALSE)</f>
        <v>L</v>
      </c>
      <c r="W4298" s="145"/>
      <c r="X4298" s="146"/>
      <c r="Y4298" s="147">
        <f t="shared" si="339"/>
        <v>11800</v>
      </c>
    </row>
    <row r="4299" spans="1:25" s="148" customFormat="1" ht="13.9" customHeight="1">
      <c r="A4299" s="137">
        <v>5153</v>
      </c>
      <c r="B4299" s="138" t="s">
        <v>4208</v>
      </c>
      <c r="C4299" s="138" t="s">
        <v>5450</v>
      </c>
      <c r="D4299" s="138"/>
      <c r="E4299" s="2">
        <v>11</v>
      </c>
      <c r="F4299" s="2" t="s">
        <v>372</v>
      </c>
      <c r="G4299" s="2" t="s">
        <v>5719</v>
      </c>
      <c r="H4299" s="2" t="s">
        <v>5720</v>
      </c>
      <c r="I4299" s="139" t="s">
        <v>6248</v>
      </c>
      <c r="J4299" s="139" t="s">
        <v>4161</v>
      </c>
      <c r="K4299" s="139" t="s">
        <v>612</v>
      </c>
      <c r="L4299" s="139" t="s">
        <v>6121</v>
      </c>
      <c r="M4299" s="140" t="s">
        <v>8160</v>
      </c>
      <c r="N4299" s="141">
        <v>34</v>
      </c>
      <c r="O4299" s="142">
        <f t="shared" si="335"/>
        <v>200</v>
      </c>
      <c r="P4299" s="2">
        <v>200</v>
      </c>
      <c r="Q4299" s="2"/>
      <c r="R4299" s="143" t="e">
        <f t="shared" si="336"/>
        <v>#DIV/0!</v>
      </c>
      <c r="S4299" s="143">
        <f t="shared" si="337"/>
        <v>0</v>
      </c>
      <c r="T4299" s="144">
        <f>IF(P4299="nio",0,IF(P4299&gt;0,VLOOKUP(K4299,'3-Productie normen'!A:W,VLOOKUP(P4299,'3-Productie normen'!$B$37:$C$59,2,FALSE),FALSE)))/VLOOKUP(B4299,'2-Kosten per locatie'!$A$11:$C$31,3,FALSE)</f>
        <v>0</v>
      </c>
      <c r="U4299" s="144">
        <f t="shared" si="338"/>
        <v>0</v>
      </c>
      <c r="V4299" s="145" t="str">
        <f>VLOOKUP(K4299,'3-Productie normen'!A:AG,29,FALSE)</f>
        <v>L</v>
      </c>
      <c r="W4299" s="145"/>
      <c r="X4299" s="146"/>
      <c r="Y4299" s="147">
        <f t="shared" si="339"/>
        <v>6800</v>
      </c>
    </row>
    <row r="4300" spans="1:25" s="148" customFormat="1" ht="13.9" customHeight="1">
      <c r="A4300" s="137">
        <v>5154</v>
      </c>
      <c r="B4300" s="138" t="s">
        <v>4208</v>
      </c>
      <c r="C4300" s="138" t="s">
        <v>5450</v>
      </c>
      <c r="D4300" s="138"/>
      <c r="E4300" s="2">
        <v>11</v>
      </c>
      <c r="F4300" s="2" t="s">
        <v>372</v>
      </c>
      <c r="G4300" s="2" t="s">
        <v>2553</v>
      </c>
      <c r="H4300" s="2" t="s">
        <v>5721</v>
      </c>
      <c r="I4300" s="139" t="s">
        <v>6248</v>
      </c>
      <c r="J4300" s="139" t="s">
        <v>1614</v>
      </c>
      <c r="K4300" s="139" t="s">
        <v>612</v>
      </c>
      <c r="L4300" s="139" t="s">
        <v>6121</v>
      </c>
      <c r="M4300" s="140" t="s">
        <v>8160</v>
      </c>
      <c r="N4300" s="141">
        <v>56</v>
      </c>
      <c r="O4300" s="142">
        <f t="shared" si="335"/>
        <v>200</v>
      </c>
      <c r="P4300" s="2">
        <v>200</v>
      </c>
      <c r="Q4300" s="2"/>
      <c r="R4300" s="143" t="e">
        <f t="shared" si="336"/>
        <v>#DIV/0!</v>
      </c>
      <c r="S4300" s="143">
        <f t="shared" si="337"/>
        <v>0</v>
      </c>
      <c r="T4300" s="144">
        <f>IF(P4300="nio",0,IF(P4300&gt;0,VLOOKUP(K4300,'3-Productie normen'!A:W,VLOOKUP(P4300,'3-Productie normen'!$B$37:$C$59,2,FALSE),FALSE)))/VLOOKUP(B4300,'2-Kosten per locatie'!$A$11:$C$31,3,FALSE)</f>
        <v>0</v>
      </c>
      <c r="U4300" s="144">
        <f t="shared" si="338"/>
        <v>0</v>
      </c>
      <c r="V4300" s="145" t="str">
        <f>VLOOKUP(K4300,'3-Productie normen'!A:AG,29,FALSE)</f>
        <v>L</v>
      </c>
      <c r="W4300" s="145"/>
      <c r="X4300" s="146"/>
      <c r="Y4300" s="147">
        <f t="shared" si="339"/>
        <v>11200</v>
      </c>
    </row>
    <row r="4301" spans="1:25" s="148" customFormat="1" ht="13.9" customHeight="1">
      <c r="A4301" s="137">
        <v>5155</v>
      </c>
      <c r="B4301" s="138" t="s">
        <v>4208</v>
      </c>
      <c r="C4301" s="138" t="s">
        <v>5450</v>
      </c>
      <c r="D4301" s="138"/>
      <c r="E4301" s="2">
        <v>11</v>
      </c>
      <c r="F4301" s="2" t="s">
        <v>372</v>
      </c>
      <c r="G4301" s="2" t="s">
        <v>1780</v>
      </c>
      <c r="H4301" s="2" t="s">
        <v>5722</v>
      </c>
      <c r="I4301" s="139" t="s">
        <v>6248</v>
      </c>
      <c r="J4301" s="139" t="s">
        <v>1614</v>
      </c>
      <c r="K4301" s="139" t="s">
        <v>612</v>
      </c>
      <c r="L4301" s="139" t="s">
        <v>6121</v>
      </c>
      <c r="M4301" s="140" t="s">
        <v>8160</v>
      </c>
      <c r="N4301" s="141">
        <v>59</v>
      </c>
      <c r="O4301" s="142">
        <f t="shared" si="335"/>
        <v>200</v>
      </c>
      <c r="P4301" s="2">
        <v>200</v>
      </c>
      <c r="Q4301" s="2"/>
      <c r="R4301" s="143" t="e">
        <f t="shared" si="336"/>
        <v>#DIV/0!</v>
      </c>
      <c r="S4301" s="143">
        <f t="shared" si="337"/>
        <v>0</v>
      </c>
      <c r="T4301" s="144">
        <f>IF(P4301="nio",0,IF(P4301&gt;0,VLOOKUP(K4301,'3-Productie normen'!A:W,VLOOKUP(P4301,'3-Productie normen'!$B$37:$C$59,2,FALSE),FALSE)))/VLOOKUP(B4301,'2-Kosten per locatie'!$A$11:$C$31,3,FALSE)</f>
        <v>0</v>
      </c>
      <c r="U4301" s="144">
        <f t="shared" si="338"/>
        <v>0</v>
      </c>
      <c r="V4301" s="145" t="str">
        <f>VLOOKUP(K4301,'3-Productie normen'!A:AG,29,FALSE)</f>
        <v>L</v>
      </c>
      <c r="W4301" s="145"/>
      <c r="X4301" s="146"/>
      <c r="Y4301" s="147">
        <f t="shared" si="339"/>
        <v>11800</v>
      </c>
    </row>
    <row r="4302" spans="1:25" s="148" customFormat="1" ht="13.9" customHeight="1">
      <c r="A4302" s="137">
        <v>5156</v>
      </c>
      <c r="B4302" s="138" t="s">
        <v>4208</v>
      </c>
      <c r="C4302" s="138" t="s">
        <v>5450</v>
      </c>
      <c r="D4302" s="138"/>
      <c r="E4302" s="2">
        <v>11</v>
      </c>
      <c r="F4302" s="2" t="s">
        <v>372</v>
      </c>
      <c r="G4302" s="2" t="s">
        <v>1782</v>
      </c>
      <c r="H4302" s="2" t="s">
        <v>5723</v>
      </c>
      <c r="I4302" s="139" t="s">
        <v>6248</v>
      </c>
      <c r="J4302" s="139" t="s">
        <v>1614</v>
      </c>
      <c r="K4302" s="139" t="s">
        <v>612</v>
      </c>
      <c r="L4302" s="139" t="s">
        <v>6121</v>
      </c>
      <c r="M4302" s="140" t="s">
        <v>8160</v>
      </c>
      <c r="N4302" s="141">
        <v>58</v>
      </c>
      <c r="O4302" s="142">
        <f t="shared" si="335"/>
        <v>200</v>
      </c>
      <c r="P4302" s="2">
        <v>200</v>
      </c>
      <c r="Q4302" s="2"/>
      <c r="R4302" s="143" t="e">
        <f t="shared" si="336"/>
        <v>#DIV/0!</v>
      </c>
      <c r="S4302" s="143">
        <f t="shared" si="337"/>
        <v>0</v>
      </c>
      <c r="T4302" s="144">
        <f>IF(P4302="nio",0,IF(P4302&gt;0,VLOOKUP(K4302,'3-Productie normen'!A:W,VLOOKUP(P4302,'3-Productie normen'!$B$37:$C$59,2,FALSE),FALSE)))/VLOOKUP(B4302,'2-Kosten per locatie'!$A$11:$C$31,3,FALSE)</f>
        <v>0</v>
      </c>
      <c r="U4302" s="144">
        <f t="shared" si="338"/>
        <v>0</v>
      </c>
      <c r="V4302" s="145" t="str">
        <f>VLOOKUP(K4302,'3-Productie normen'!A:AG,29,FALSE)</f>
        <v>L</v>
      </c>
      <c r="W4302" s="145"/>
      <c r="X4302" s="146"/>
      <c r="Y4302" s="147">
        <f t="shared" si="339"/>
        <v>11600</v>
      </c>
    </row>
    <row r="4303" spans="1:25" s="148" customFormat="1" ht="13.9" customHeight="1">
      <c r="A4303" s="137">
        <v>5157</v>
      </c>
      <c r="B4303" s="138" t="s">
        <v>4208</v>
      </c>
      <c r="C4303" s="138" t="s">
        <v>5450</v>
      </c>
      <c r="D4303" s="138"/>
      <c r="E4303" s="2">
        <v>11</v>
      </c>
      <c r="F4303" s="2" t="s">
        <v>372</v>
      </c>
      <c r="G4303" s="2" t="s">
        <v>1784</v>
      </c>
      <c r="H4303" s="2" t="s">
        <v>5724</v>
      </c>
      <c r="I4303" s="139" t="s">
        <v>6248</v>
      </c>
      <c r="J4303" s="139" t="s">
        <v>6184</v>
      </c>
      <c r="K4303" s="139" t="s">
        <v>612</v>
      </c>
      <c r="L4303" s="139" t="s">
        <v>6121</v>
      </c>
      <c r="M4303" s="140" t="s">
        <v>8160</v>
      </c>
      <c r="N4303" s="141">
        <v>72</v>
      </c>
      <c r="O4303" s="142">
        <f t="shared" si="335"/>
        <v>200</v>
      </c>
      <c r="P4303" s="2">
        <v>200</v>
      </c>
      <c r="Q4303" s="2"/>
      <c r="R4303" s="143" t="e">
        <f t="shared" si="336"/>
        <v>#DIV/0!</v>
      </c>
      <c r="S4303" s="143">
        <f t="shared" si="337"/>
        <v>0</v>
      </c>
      <c r="T4303" s="144">
        <f>IF(P4303="nio",0,IF(P4303&gt;0,VLOOKUP(K4303,'3-Productie normen'!A:W,VLOOKUP(P4303,'3-Productie normen'!$B$37:$C$59,2,FALSE),FALSE)))/VLOOKUP(B4303,'2-Kosten per locatie'!$A$11:$C$31,3,FALSE)</f>
        <v>0</v>
      </c>
      <c r="U4303" s="144">
        <f t="shared" si="338"/>
        <v>0</v>
      </c>
      <c r="V4303" s="145" t="str">
        <f>VLOOKUP(K4303,'3-Productie normen'!A:AG,29,FALSE)</f>
        <v>L</v>
      </c>
      <c r="W4303" s="145"/>
      <c r="X4303" s="146"/>
      <c r="Y4303" s="147">
        <f t="shared" si="339"/>
        <v>14400</v>
      </c>
    </row>
    <row r="4304" spans="1:25" s="148" customFormat="1" ht="13.9" customHeight="1">
      <c r="A4304" s="137">
        <v>5158</v>
      </c>
      <c r="B4304" s="138" t="s">
        <v>4208</v>
      </c>
      <c r="C4304" s="138" t="s">
        <v>5450</v>
      </c>
      <c r="D4304" s="138"/>
      <c r="E4304" s="2">
        <v>11</v>
      </c>
      <c r="F4304" s="2" t="s">
        <v>372</v>
      </c>
      <c r="G4304" s="2" t="s">
        <v>5725</v>
      </c>
      <c r="H4304" s="2" t="s">
        <v>5724</v>
      </c>
      <c r="I4304" s="139" t="s">
        <v>6248</v>
      </c>
      <c r="J4304" s="139" t="s">
        <v>6184</v>
      </c>
      <c r="K4304" s="139" t="s">
        <v>612</v>
      </c>
      <c r="L4304" s="139" t="s">
        <v>6121</v>
      </c>
      <c r="M4304" s="140" t="s">
        <v>8160</v>
      </c>
      <c r="N4304" s="141">
        <v>46</v>
      </c>
      <c r="O4304" s="142">
        <f t="shared" si="335"/>
        <v>200</v>
      </c>
      <c r="P4304" s="2">
        <v>200</v>
      </c>
      <c r="Q4304" s="2"/>
      <c r="R4304" s="143" t="e">
        <f t="shared" si="336"/>
        <v>#DIV/0!</v>
      </c>
      <c r="S4304" s="143">
        <f t="shared" si="337"/>
        <v>0</v>
      </c>
      <c r="T4304" s="144">
        <f>IF(P4304="nio",0,IF(P4304&gt;0,VLOOKUP(K4304,'3-Productie normen'!A:W,VLOOKUP(P4304,'3-Productie normen'!$B$37:$C$59,2,FALSE),FALSE)))/VLOOKUP(B4304,'2-Kosten per locatie'!$A$11:$C$31,3,FALSE)</f>
        <v>0</v>
      </c>
      <c r="U4304" s="144">
        <f t="shared" si="338"/>
        <v>0</v>
      </c>
      <c r="V4304" s="145" t="str">
        <f>VLOOKUP(K4304,'3-Productie normen'!A:AG,29,FALSE)</f>
        <v>L</v>
      </c>
      <c r="W4304" s="145"/>
      <c r="X4304" s="146"/>
      <c r="Y4304" s="147">
        <f t="shared" si="339"/>
        <v>9200</v>
      </c>
    </row>
    <row r="4305" spans="1:25" s="148" customFormat="1" ht="13.9" customHeight="1">
      <c r="A4305" s="137">
        <v>5159</v>
      </c>
      <c r="B4305" s="138" t="s">
        <v>4208</v>
      </c>
      <c r="C4305" s="138" t="s">
        <v>5450</v>
      </c>
      <c r="D4305" s="138"/>
      <c r="E4305" s="2">
        <v>11</v>
      </c>
      <c r="F4305" s="2" t="s">
        <v>372</v>
      </c>
      <c r="G4305" s="2" t="s">
        <v>1786</v>
      </c>
      <c r="H4305" s="2" t="s">
        <v>5726</v>
      </c>
      <c r="I4305" s="139" t="s">
        <v>48</v>
      </c>
      <c r="J4305" s="139" t="s">
        <v>4593</v>
      </c>
      <c r="K4305" s="139" t="s">
        <v>612</v>
      </c>
      <c r="L4305" s="139" t="s">
        <v>6121</v>
      </c>
      <c r="M4305" s="140" t="s">
        <v>8160</v>
      </c>
      <c r="N4305" s="141">
        <v>33</v>
      </c>
      <c r="O4305" s="142">
        <f t="shared" si="335"/>
        <v>1000</v>
      </c>
      <c r="P4305" s="2">
        <v>200</v>
      </c>
      <c r="Q4305" s="2">
        <v>800</v>
      </c>
      <c r="R4305" s="143" t="e">
        <f t="shared" si="336"/>
        <v>#DIV/0!</v>
      </c>
      <c r="S4305" s="143" t="e">
        <f t="shared" si="337"/>
        <v>#DIV/0!</v>
      </c>
      <c r="T4305" s="144">
        <f>IF(P4305="nio",0,IF(P4305&gt;0,VLOOKUP(K4305,'3-Productie normen'!A:W,VLOOKUP(P4305,'3-Productie normen'!$B$37:$C$59,2,FALSE),FALSE)))/VLOOKUP(B4305,'2-Kosten per locatie'!$A$11:$C$31,3,FALSE)</f>
        <v>0</v>
      </c>
      <c r="U4305" s="144">
        <f t="shared" si="338"/>
        <v>0</v>
      </c>
      <c r="V4305" s="145" t="str">
        <f>VLOOKUP(K4305,'3-Productie normen'!A:AG,29,FALSE)</f>
        <v>L</v>
      </c>
      <c r="W4305" s="145"/>
      <c r="X4305" s="146"/>
      <c r="Y4305" s="147">
        <f t="shared" si="339"/>
        <v>33000</v>
      </c>
    </row>
    <row r="4306" spans="1:25" s="148" customFormat="1" ht="13.9" customHeight="1">
      <c r="A4306" s="137">
        <v>5160</v>
      </c>
      <c r="B4306" s="138" t="s">
        <v>4208</v>
      </c>
      <c r="C4306" s="138" t="s">
        <v>5450</v>
      </c>
      <c r="D4306" s="138"/>
      <c r="E4306" s="2">
        <v>11</v>
      </c>
      <c r="F4306" s="2" t="s">
        <v>372</v>
      </c>
      <c r="G4306" s="2" t="s">
        <v>5727</v>
      </c>
      <c r="H4306" s="2" t="s">
        <v>5728</v>
      </c>
      <c r="I4306" s="139" t="s">
        <v>48</v>
      </c>
      <c r="J4306" s="139" t="s">
        <v>4593</v>
      </c>
      <c r="K4306" s="139" t="s">
        <v>612</v>
      </c>
      <c r="L4306" s="139" t="s">
        <v>5158</v>
      </c>
      <c r="M4306" s="140"/>
      <c r="N4306" s="141">
        <v>144</v>
      </c>
      <c r="O4306" s="142">
        <f t="shared" si="335"/>
        <v>1000</v>
      </c>
      <c r="P4306" s="2">
        <v>200</v>
      </c>
      <c r="Q4306" s="2">
        <v>800</v>
      </c>
      <c r="R4306" s="143" t="e">
        <f t="shared" si="336"/>
        <v>#DIV/0!</v>
      </c>
      <c r="S4306" s="143" t="e">
        <f t="shared" si="337"/>
        <v>#DIV/0!</v>
      </c>
      <c r="T4306" s="144">
        <f>IF(P4306="nio",0,IF(P4306&gt;0,VLOOKUP(K4306,'3-Productie normen'!A:W,VLOOKUP(P4306,'3-Productie normen'!$B$37:$C$59,2,FALSE),FALSE)))/VLOOKUP(B4306,'2-Kosten per locatie'!$A$11:$C$31,3,FALSE)</f>
        <v>0</v>
      </c>
      <c r="U4306" s="144">
        <f t="shared" si="338"/>
        <v>0</v>
      </c>
      <c r="V4306" s="145" t="str">
        <f>VLOOKUP(K4306,'3-Productie normen'!A:AG,29,FALSE)</f>
        <v>L</v>
      </c>
      <c r="W4306" s="145"/>
      <c r="X4306" s="146"/>
      <c r="Y4306" s="147">
        <f t="shared" si="339"/>
        <v>144000</v>
      </c>
    </row>
    <row r="4307" spans="1:25" s="148" customFormat="1" ht="13.9" customHeight="1">
      <c r="A4307" s="137">
        <v>5161</v>
      </c>
      <c r="B4307" s="138" t="s">
        <v>4208</v>
      </c>
      <c r="C4307" s="138" t="s">
        <v>5450</v>
      </c>
      <c r="D4307" s="138"/>
      <c r="E4307" s="2">
        <v>11</v>
      </c>
      <c r="F4307" s="2" t="s">
        <v>372</v>
      </c>
      <c r="G4307" s="2" t="s">
        <v>5729</v>
      </c>
      <c r="H4307" s="2" t="s">
        <v>1720</v>
      </c>
      <c r="I4307" s="139" t="s">
        <v>48</v>
      </c>
      <c r="J4307" s="139" t="s">
        <v>253</v>
      </c>
      <c r="K4307" s="139" t="s">
        <v>4571</v>
      </c>
      <c r="L4307" s="139" t="s">
        <v>6126</v>
      </c>
      <c r="M4307" s="140" t="s">
        <v>8160</v>
      </c>
      <c r="N4307" s="141">
        <v>90</v>
      </c>
      <c r="O4307" s="142">
        <f t="shared" si="335"/>
        <v>200</v>
      </c>
      <c r="P4307" s="2">
        <v>200</v>
      </c>
      <c r="Q4307" s="2"/>
      <c r="R4307" s="143" t="e">
        <f t="shared" si="336"/>
        <v>#DIV/0!</v>
      </c>
      <c r="S4307" s="143">
        <f t="shared" si="337"/>
        <v>0</v>
      </c>
      <c r="T4307" s="144">
        <f>IF(P4307="nio",0,IF(P4307&gt;0,VLOOKUP(K4307,'3-Productie normen'!A:W,VLOOKUP(P4307,'3-Productie normen'!$B$37:$C$59,2,FALSE),FALSE)))/VLOOKUP(B4307,'2-Kosten per locatie'!$A$11:$C$31,3,FALSE)</f>
        <v>0</v>
      </c>
      <c r="U4307" s="144">
        <f t="shared" si="338"/>
        <v>0</v>
      </c>
      <c r="V4307" s="145" t="str">
        <f>VLOOKUP(K4307,'3-Productie normen'!A:AG,29,FALSE)</f>
        <v>V</v>
      </c>
      <c r="W4307" s="145"/>
      <c r="X4307" s="146"/>
      <c r="Y4307" s="147">
        <f t="shared" si="339"/>
        <v>18000</v>
      </c>
    </row>
    <row r="4308" spans="1:25" s="148" customFormat="1" ht="13.9" customHeight="1">
      <c r="A4308" s="137">
        <v>5162</v>
      </c>
      <c r="B4308" s="138" t="s">
        <v>4208</v>
      </c>
      <c r="C4308" s="138" t="s">
        <v>5450</v>
      </c>
      <c r="D4308" s="138"/>
      <c r="E4308" s="2">
        <v>11</v>
      </c>
      <c r="F4308" s="2" t="s">
        <v>372</v>
      </c>
      <c r="G4308" s="2" t="s">
        <v>5730</v>
      </c>
      <c r="H4308" s="2" t="s">
        <v>1720</v>
      </c>
      <c r="I4308" s="139" t="s">
        <v>48</v>
      </c>
      <c r="J4308" s="139" t="s">
        <v>253</v>
      </c>
      <c r="K4308" s="139" t="s">
        <v>4571</v>
      </c>
      <c r="L4308" s="139" t="s">
        <v>6126</v>
      </c>
      <c r="M4308" s="140" t="s">
        <v>8160</v>
      </c>
      <c r="N4308" s="141">
        <v>50</v>
      </c>
      <c r="O4308" s="142">
        <f t="shared" si="335"/>
        <v>200</v>
      </c>
      <c r="P4308" s="2">
        <v>200</v>
      </c>
      <c r="Q4308" s="2"/>
      <c r="R4308" s="143" t="e">
        <f t="shared" si="336"/>
        <v>#DIV/0!</v>
      </c>
      <c r="S4308" s="143">
        <f t="shared" si="337"/>
        <v>0</v>
      </c>
      <c r="T4308" s="144">
        <f>IF(P4308="nio",0,IF(P4308&gt;0,VLOOKUP(K4308,'3-Productie normen'!A:W,VLOOKUP(P4308,'3-Productie normen'!$B$37:$C$59,2,FALSE),FALSE)))/VLOOKUP(B4308,'2-Kosten per locatie'!$A$11:$C$31,3,FALSE)</f>
        <v>0</v>
      </c>
      <c r="U4308" s="144">
        <f t="shared" si="338"/>
        <v>0</v>
      </c>
      <c r="V4308" s="145" t="str">
        <f>VLOOKUP(K4308,'3-Productie normen'!A:AG,29,FALSE)</f>
        <v>V</v>
      </c>
      <c r="W4308" s="145"/>
      <c r="X4308" s="146"/>
      <c r="Y4308" s="147">
        <f t="shared" si="339"/>
        <v>10000</v>
      </c>
    </row>
    <row r="4309" spans="1:25" s="148" customFormat="1" ht="13.9" customHeight="1">
      <c r="A4309" s="137">
        <v>5163</v>
      </c>
      <c r="B4309" s="138" t="s">
        <v>4208</v>
      </c>
      <c r="C4309" s="138" t="s">
        <v>5450</v>
      </c>
      <c r="D4309" s="138"/>
      <c r="E4309" s="2">
        <v>11</v>
      </c>
      <c r="F4309" s="2" t="s">
        <v>372</v>
      </c>
      <c r="G4309" s="2" t="s">
        <v>5731</v>
      </c>
      <c r="H4309" s="2" t="s">
        <v>1720</v>
      </c>
      <c r="I4309" s="139" t="s">
        <v>48</v>
      </c>
      <c r="J4309" s="139" t="s">
        <v>253</v>
      </c>
      <c r="K4309" s="139" t="s">
        <v>4571</v>
      </c>
      <c r="L4309" s="139" t="s">
        <v>6126</v>
      </c>
      <c r="M4309" s="140" t="s">
        <v>8160</v>
      </c>
      <c r="N4309" s="141">
        <v>55</v>
      </c>
      <c r="O4309" s="142">
        <f t="shared" si="335"/>
        <v>200</v>
      </c>
      <c r="P4309" s="2">
        <v>200</v>
      </c>
      <c r="Q4309" s="2"/>
      <c r="R4309" s="143" t="e">
        <f t="shared" si="336"/>
        <v>#DIV/0!</v>
      </c>
      <c r="S4309" s="143">
        <f t="shared" si="337"/>
        <v>0</v>
      </c>
      <c r="T4309" s="144">
        <f>IF(P4309="nio",0,IF(P4309&gt;0,VLOOKUP(K4309,'3-Productie normen'!A:W,VLOOKUP(P4309,'3-Productie normen'!$B$37:$C$59,2,FALSE),FALSE)))/VLOOKUP(B4309,'2-Kosten per locatie'!$A$11:$C$31,3,FALSE)</f>
        <v>0</v>
      </c>
      <c r="U4309" s="144">
        <f t="shared" si="338"/>
        <v>0</v>
      </c>
      <c r="V4309" s="145" t="str">
        <f>VLOOKUP(K4309,'3-Productie normen'!A:AG,29,FALSE)</f>
        <v>V</v>
      </c>
      <c r="W4309" s="145"/>
      <c r="X4309" s="146"/>
      <c r="Y4309" s="147">
        <f t="shared" si="339"/>
        <v>11000</v>
      </c>
    </row>
    <row r="4310" spans="1:25" s="148" customFormat="1" ht="13.9" customHeight="1">
      <c r="A4310" s="137">
        <v>5164</v>
      </c>
      <c r="B4310" s="138" t="s">
        <v>4208</v>
      </c>
      <c r="C4310" s="138" t="s">
        <v>5450</v>
      </c>
      <c r="D4310" s="138"/>
      <c r="E4310" s="2">
        <v>11</v>
      </c>
      <c r="F4310" s="2" t="s">
        <v>372</v>
      </c>
      <c r="G4310" s="2" t="s">
        <v>5732</v>
      </c>
      <c r="H4310" s="2" t="s">
        <v>1720</v>
      </c>
      <c r="I4310" s="139" t="s">
        <v>48</v>
      </c>
      <c r="J4310" s="139" t="s">
        <v>253</v>
      </c>
      <c r="K4310" s="139" t="s">
        <v>4571</v>
      </c>
      <c r="L4310" s="139" t="s">
        <v>6126</v>
      </c>
      <c r="M4310" s="140" t="s">
        <v>8160</v>
      </c>
      <c r="N4310" s="141">
        <v>73</v>
      </c>
      <c r="O4310" s="142">
        <f t="shared" si="335"/>
        <v>200</v>
      </c>
      <c r="P4310" s="2">
        <v>200</v>
      </c>
      <c r="Q4310" s="2"/>
      <c r="R4310" s="143" t="e">
        <f t="shared" si="336"/>
        <v>#DIV/0!</v>
      </c>
      <c r="S4310" s="143">
        <f t="shared" si="337"/>
        <v>0</v>
      </c>
      <c r="T4310" s="144">
        <f>IF(P4310="nio",0,IF(P4310&gt;0,VLOOKUP(K4310,'3-Productie normen'!A:W,VLOOKUP(P4310,'3-Productie normen'!$B$37:$C$59,2,FALSE),FALSE)))/VLOOKUP(B4310,'2-Kosten per locatie'!$A$11:$C$31,3,FALSE)</f>
        <v>0</v>
      </c>
      <c r="U4310" s="144">
        <f t="shared" si="338"/>
        <v>0</v>
      </c>
      <c r="V4310" s="145" t="str">
        <f>VLOOKUP(K4310,'3-Productie normen'!A:AG,29,FALSE)</f>
        <v>V</v>
      </c>
      <c r="W4310" s="145"/>
      <c r="X4310" s="146"/>
      <c r="Y4310" s="147">
        <f t="shared" si="339"/>
        <v>14600</v>
      </c>
    </row>
    <row r="4311" spans="1:25" s="148" customFormat="1" ht="13.9" customHeight="1">
      <c r="A4311" s="137">
        <v>5165</v>
      </c>
      <c r="B4311" s="138" t="s">
        <v>4208</v>
      </c>
      <c r="C4311" s="138" t="s">
        <v>5450</v>
      </c>
      <c r="D4311" s="138"/>
      <c r="E4311" s="2">
        <v>11</v>
      </c>
      <c r="F4311" s="2" t="s">
        <v>372</v>
      </c>
      <c r="G4311" s="2" t="s">
        <v>3225</v>
      </c>
      <c r="H4311" s="2" t="s">
        <v>5733</v>
      </c>
      <c r="I4311" s="139" t="s">
        <v>47</v>
      </c>
      <c r="J4311" s="139" t="s">
        <v>3059</v>
      </c>
      <c r="K4311" s="139" t="s">
        <v>321</v>
      </c>
      <c r="L4311" s="139" t="s">
        <v>314</v>
      </c>
      <c r="M4311" s="140"/>
      <c r="N4311" s="141">
        <v>17</v>
      </c>
      <c r="O4311" s="142">
        <f t="shared" si="335"/>
        <v>600</v>
      </c>
      <c r="P4311" s="2">
        <v>200</v>
      </c>
      <c r="Q4311" s="2">
        <v>400</v>
      </c>
      <c r="R4311" s="143" t="e">
        <f t="shared" si="336"/>
        <v>#DIV/0!</v>
      </c>
      <c r="S4311" s="143" t="e">
        <f t="shared" si="337"/>
        <v>#DIV/0!</v>
      </c>
      <c r="T4311" s="144">
        <f>IF(P4311="nio",0,IF(P4311&gt;0,VLOOKUP(K4311,'3-Productie normen'!A:W,VLOOKUP(P4311,'3-Productie normen'!$B$37:$C$59,2,FALSE),FALSE)))/VLOOKUP(B4311,'2-Kosten per locatie'!$A$11:$C$31,3,FALSE)</f>
        <v>0</v>
      </c>
      <c r="U4311" s="144">
        <f t="shared" si="338"/>
        <v>0</v>
      </c>
      <c r="V4311" s="145" t="str">
        <f>VLOOKUP(K4311,'3-Productie normen'!A:AG,29,FALSE)</f>
        <v>S</v>
      </c>
      <c r="W4311" s="145"/>
      <c r="X4311" s="146"/>
      <c r="Y4311" s="147">
        <f t="shared" si="339"/>
        <v>10200</v>
      </c>
    </row>
    <row r="4312" spans="1:25" s="148" customFormat="1" ht="13.9" customHeight="1">
      <c r="A4312" s="137">
        <v>5166</v>
      </c>
      <c r="B4312" s="138" t="s">
        <v>4208</v>
      </c>
      <c r="C4312" s="138" t="s">
        <v>5450</v>
      </c>
      <c r="D4312" s="138"/>
      <c r="E4312" s="2">
        <v>11</v>
      </c>
      <c r="F4312" s="2" t="s">
        <v>372</v>
      </c>
      <c r="G4312" s="2" t="s">
        <v>3228</v>
      </c>
      <c r="H4312" s="2" t="s">
        <v>1720</v>
      </c>
      <c r="I4312" s="139" t="s">
        <v>47</v>
      </c>
      <c r="J4312" s="139" t="s">
        <v>3059</v>
      </c>
      <c r="K4312" s="139" t="s">
        <v>321</v>
      </c>
      <c r="L4312" s="139" t="s">
        <v>314</v>
      </c>
      <c r="M4312" s="140"/>
      <c r="N4312" s="141">
        <v>17</v>
      </c>
      <c r="O4312" s="142">
        <f t="shared" si="335"/>
        <v>600</v>
      </c>
      <c r="P4312" s="2">
        <v>200</v>
      </c>
      <c r="Q4312" s="2">
        <v>400</v>
      </c>
      <c r="R4312" s="143" t="e">
        <f t="shared" si="336"/>
        <v>#DIV/0!</v>
      </c>
      <c r="S4312" s="143" t="e">
        <f t="shared" si="337"/>
        <v>#DIV/0!</v>
      </c>
      <c r="T4312" s="144">
        <f>IF(P4312="nio",0,IF(P4312&gt;0,VLOOKUP(K4312,'3-Productie normen'!A:W,VLOOKUP(P4312,'3-Productie normen'!$B$37:$C$59,2,FALSE),FALSE)))/VLOOKUP(B4312,'2-Kosten per locatie'!$A$11:$C$31,3,FALSE)</f>
        <v>0</v>
      </c>
      <c r="U4312" s="144">
        <f t="shared" si="338"/>
        <v>0</v>
      </c>
      <c r="V4312" s="145" t="str">
        <f>VLOOKUP(K4312,'3-Productie normen'!A:AG,29,FALSE)</f>
        <v>S</v>
      </c>
      <c r="W4312" s="145"/>
      <c r="X4312" s="146"/>
      <c r="Y4312" s="147">
        <f t="shared" si="339"/>
        <v>10200</v>
      </c>
    </row>
    <row r="4313" spans="1:25" s="148" customFormat="1" ht="13.9" customHeight="1">
      <c r="A4313" s="137">
        <v>5167</v>
      </c>
      <c r="B4313" s="138" t="s">
        <v>4208</v>
      </c>
      <c r="C4313" s="138" t="s">
        <v>5450</v>
      </c>
      <c r="D4313" s="138"/>
      <c r="E4313" s="2">
        <v>11</v>
      </c>
      <c r="F4313" s="2" t="s">
        <v>372</v>
      </c>
      <c r="G4313" s="2" t="s">
        <v>5734</v>
      </c>
      <c r="H4313" s="2" t="s">
        <v>5735</v>
      </c>
      <c r="I4313" s="139" t="s">
        <v>47</v>
      </c>
      <c r="J4313" s="139" t="s">
        <v>3059</v>
      </c>
      <c r="K4313" s="139" t="s">
        <v>321</v>
      </c>
      <c r="L4313" s="139" t="s">
        <v>314</v>
      </c>
      <c r="M4313" s="140"/>
      <c r="N4313" s="141">
        <v>15</v>
      </c>
      <c r="O4313" s="142">
        <f t="shared" si="335"/>
        <v>600</v>
      </c>
      <c r="P4313" s="2">
        <v>200</v>
      </c>
      <c r="Q4313" s="2">
        <v>400</v>
      </c>
      <c r="R4313" s="143" t="e">
        <f t="shared" si="336"/>
        <v>#DIV/0!</v>
      </c>
      <c r="S4313" s="143" t="e">
        <f t="shared" si="337"/>
        <v>#DIV/0!</v>
      </c>
      <c r="T4313" s="144">
        <f>IF(P4313="nio",0,IF(P4313&gt;0,VLOOKUP(K4313,'3-Productie normen'!A:W,VLOOKUP(P4313,'3-Productie normen'!$B$37:$C$59,2,FALSE),FALSE)))/VLOOKUP(B4313,'2-Kosten per locatie'!$A$11:$C$31,3,FALSE)</f>
        <v>0</v>
      </c>
      <c r="U4313" s="144">
        <f t="shared" si="338"/>
        <v>0</v>
      </c>
      <c r="V4313" s="145" t="str">
        <f>VLOOKUP(K4313,'3-Productie normen'!A:AG,29,FALSE)</f>
        <v>S</v>
      </c>
      <c r="W4313" s="145"/>
      <c r="X4313" s="146"/>
      <c r="Y4313" s="147">
        <f t="shared" si="339"/>
        <v>9000</v>
      </c>
    </row>
    <row r="4314" spans="1:25" s="148" customFormat="1" ht="13.9" customHeight="1">
      <c r="A4314" s="137">
        <v>5168</v>
      </c>
      <c r="B4314" s="138" t="s">
        <v>4208</v>
      </c>
      <c r="C4314" s="138" t="s">
        <v>5450</v>
      </c>
      <c r="D4314" s="138"/>
      <c r="E4314" s="2">
        <v>11</v>
      </c>
      <c r="F4314" s="2" t="s">
        <v>372</v>
      </c>
      <c r="G4314" s="2" t="s">
        <v>5736</v>
      </c>
      <c r="H4314" s="2" t="s">
        <v>5737</v>
      </c>
      <c r="I4314" s="139" t="s">
        <v>47</v>
      </c>
      <c r="J4314" s="139" t="s">
        <v>3059</v>
      </c>
      <c r="K4314" s="139" t="s">
        <v>321</v>
      </c>
      <c r="L4314" s="139" t="s">
        <v>314</v>
      </c>
      <c r="M4314" s="140"/>
      <c r="N4314" s="141">
        <v>17</v>
      </c>
      <c r="O4314" s="142">
        <f t="shared" si="335"/>
        <v>600</v>
      </c>
      <c r="P4314" s="2">
        <v>200</v>
      </c>
      <c r="Q4314" s="2">
        <v>400</v>
      </c>
      <c r="R4314" s="143" t="e">
        <f t="shared" si="336"/>
        <v>#DIV/0!</v>
      </c>
      <c r="S4314" s="143" t="e">
        <f t="shared" si="337"/>
        <v>#DIV/0!</v>
      </c>
      <c r="T4314" s="144">
        <f>IF(P4314="nio",0,IF(P4314&gt;0,VLOOKUP(K4314,'3-Productie normen'!A:W,VLOOKUP(P4314,'3-Productie normen'!$B$37:$C$59,2,FALSE),FALSE)))/VLOOKUP(B4314,'2-Kosten per locatie'!$A$11:$C$31,3,FALSE)</f>
        <v>0</v>
      </c>
      <c r="U4314" s="144">
        <f t="shared" si="338"/>
        <v>0</v>
      </c>
      <c r="V4314" s="145" t="str">
        <f>VLOOKUP(K4314,'3-Productie normen'!A:AG,29,FALSE)</f>
        <v>S</v>
      </c>
      <c r="W4314" s="145"/>
      <c r="X4314" s="146"/>
      <c r="Y4314" s="147">
        <f t="shared" si="339"/>
        <v>10200</v>
      </c>
    </row>
    <row r="4315" spans="1:25" s="148" customFormat="1" ht="13.9" customHeight="1">
      <c r="A4315" s="137">
        <v>5169</v>
      </c>
      <c r="B4315" s="138" t="s">
        <v>4208</v>
      </c>
      <c r="C4315" s="138" t="s">
        <v>5450</v>
      </c>
      <c r="D4315" s="138"/>
      <c r="E4315" s="2">
        <v>11</v>
      </c>
      <c r="F4315" s="2" t="s">
        <v>372</v>
      </c>
      <c r="G4315" s="2" t="s">
        <v>1616</v>
      </c>
      <c r="H4315" s="2" t="s">
        <v>5738</v>
      </c>
      <c r="I4315" s="139" t="s">
        <v>6247</v>
      </c>
      <c r="J4315" s="139" t="s">
        <v>6156</v>
      </c>
      <c r="K4315" s="139" t="s">
        <v>612</v>
      </c>
      <c r="L4315" s="139" t="s">
        <v>6126</v>
      </c>
      <c r="M4315" s="140" t="s">
        <v>8160</v>
      </c>
      <c r="N4315" s="141">
        <v>127</v>
      </c>
      <c r="O4315" s="142">
        <f t="shared" si="335"/>
        <v>200</v>
      </c>
      <c r="P4315" s="2">
        <v>200</v>
      </c>
      <c r="Q4315" s="2"/>
      <c r="R4315" s="143" t="e">
        <f t="shared" si="336"/>
        <v>#DIV/0!</v>
      </c>
      <c r="S4315" s="143">
        <f t="shared" si="337"/>
        <v>0</v>
      </c>
      <c r="T4315" s="144">
        <f>IF(P4315="nio",0,IF(P4315&gt;0,VLOOKUP(K4315,'3-Productie normen'!A:W,VLOOKUP(P4315,'3-Productie normen'!$B$37:$C$59,2,FALSE),FALSE)))/VLOOKUP(B4315,'2-Kosten per locatie'!$A$11:$C$31,3,FALSE)</f>
        <v>0</v>
      </c>
      <c r="U4315" s="144">
        <f t="shared" si="338"/>
        <v>0</v>
      </c>
      <c r="V4315" s="145" t="str">
        <f>VLOOKUP(K4315,'3-Productie normen'!A:AG,29,FALSE)</f>
        <v>L</v>
      </c>
      <c r="W4315" s="145"/>
      <c r="X4315" s="146"/>
      <c r="Y4315" s="147">
        <f t="shared" si="339"/>
        <v>25400</v>
      </c>
    </row>
    <row r="4316" spans="1:25" s="148" customFormat="1" ht="13.9" customHeight="1">
      <c r="A4316" s="137">
        <v>5170</v>
      </c>
      <c r="B4316" s="138" t="s">
        <v>4208</v>
      </c>
      <c r="C4316" s="138" t="s">
        <v>5450</v>
      </c>
      <c r="D4316" s="138"/>
      <c r="E4316" s="2">
        <v>11</v>
      </c>
      <c r="F4316" s="2" t="s">
        <v>372</v>
      </c>
      <c r="G4316" s="2" t="s">
        <v>1618</v>
      </c>
      <c r="H4316" s="2" t="s">
        <v>5739</v>
      </c>
      <c r="I4316" s="139" t="s">
        <v>45</v>
      </c>
      <c r="J4316" s="139" t="s">
        <v>6174</v>
      </c>
      <c r="K4316" s="139" t="s">
        <v>612</v>
      </c>
      <c r="L4316" s="139" t="s">
        <v>6126</v>
      </c>
      <c r="M4316" s="140" t="s">
        <v>8160</v>
      </c>
      <c r="N4316" s="141">
        <v>12</v>
      </c>
      <c r="O4316" s="142">
        <f t="shared" si="335"/>
        <v>200</v>
      </c>
      <c r="P4316" s="2">
        <v>200</v>
      </c>
      <c r="Q4316" s="2"/>
      <c r="R4316" s="143" t="e">
        <f t="shared" si="336"/>
        <v>#DIV/0!</v>
      </c>
      <c r="S4316" s="143">
        <f t="shared" si="337"/>
        <v>0</v>
      </c>
      <c r="T4316" s="144">
        <f>IF(P4316="nio",0,IF(P4316&gt;0,VLOOKUP(K4316,'3-Productie normen'!A:W,VLOOKUP(P4316,'3-Productie normen'!$B$37:$C$59,2,FALSE),FALSE)))/VLOOKUP(B4316,'2-Kosten per locatie'!$A$11:$C$31,3,FALSE)</f>
        <v>0</v>
      </c>
      <c r="U4316" s="144">
        <f t="shared" si="338"/>
        <v>0</v>
      </c>
      <c r="V4316" s="145" t="str">
        <f>VLOOKUP(K4316,'3-Productie normen'!A:AG,29,FALSE)</f>
        <v>L</v>
      </c>
      <c r="W4316" s="145"/>
      <c r="X4316" s="146"/>
      <c r="Y4316" s="147">
        <f t="shared" si="339"/>
        <v>2400</v>
      </c>
    </row>
    <row r="4317" spans="1:25" s="148" customFormat="1" ht="13.9" customHeight="1">
      <c r="A4317" s="137">
        <v>5171</v>
      </c>
      <c r="B4317" s="138" t="s">
        <v>4208</v>
      </c>
      <c r="C4317" s="138" t="s">
        <v>5450</v>
      </c>
      <c r="D4317" s="138"/>
      <c r="E4317" s="2">
        <v>11</v>
      </c>
      <c r="F4317" s="2" t="s">
        <v>372</v>
      </c>
      <c r="G4317" s="2" t="s">
        <v>1621</v>
      </c>
      <c r="H4317" s="2" t="s">
        <v>5740</v>
      </c>
      <c r="I4317" s="139" t="s">
        <v>45</v>
      </c>
      <c r="J4317" s="139" t="s">
        <v>6158</v>
      </c>
      <c r="K4317" s="139" t="s">
        <v>612</v>
      </c>
      <c r="L4317" s="139" t="s">
        <v>6126</v>
      </c>
      <c r="M4317" s="140" t="s">
        <v>8160</v>
      </c>
      <c r="N4317" s="141">
        <v>12</v>
      </c>
      <c r="O4317" s="142">
        <f t="shared" si="335"/>
        <v>200</v>
      </c>
      <c r="P4317" s="2">
        <v>200</v>
      </c>
      <c r="Q4317" s="2"/>
      <c r="R4317" s="143" t="e">
        <f t="shared" si="336"/>
        <v>#DIV/0!</v>
      </c>
      <c r="S4317" s="143">
        <f t="shared" si="337"/>
        <v>0</v>
      </c>
      <c r="T4317" s="144">
        <f>IF(P4317="nio",0,IF(P4317&gt;0,VLOOKUP(K4317,'3-Productie normen'!A:W,VLOOKUP(P4317,'3-Productie normen'!$B$37:$C$59,2,FALSE),FALSE)))/VLOOKUP(B4317,'2-Kosten per locatie'!$A$11:$C$31,3,FALSE)</f>
        <v>0</v>
      </c>
      <c r="U4317" s="144">
        <f t="shared" si="338"/>
        <v>0</v>
      </c>
      <c r="V4317" s="145" t="str">
        <f>VLOOKUP(K4317,'3-Productie normen'!A:AG,29,FALSE)</f>
        <v>L</v>
      </c>
      <c r="W4317" s="145"/>
      <c r="X4317" s="146"/>
      <c r="Y4317" s="147">
        <f t="shared" si="339"/>
        <v>2400</v>
      </c>
    </row>
    <row r="4318" spans="1:25" s="148" customFormat="1" ht="13.9" customHeight="1">
      <c r="A4318" s="137">
        <v>5172</v>
      </c>
      <c r="B4318" s="138" t="s">
        <v>4208</v>
      </c>
      <c r="C4318" s="138" t="s">
        <v>5450</v>
      </c>
      <c r="D4318" s="138"/>
      <c r="E4318" s="2">
        <v>11</v>
      </c>
      <c r="F4318" s="2" t="s">
        <v>372</v>
      </c>
      <c r="G4318" s="2" t="s">
        <v>1601</v>
      </c>
      <c r="H4318" s="2" t="s">
        <v>5741</v>
      </c>
      <c r="I4318" s="139" t="s">
        <v>6245</v>
      </c>
      <c r="J4318" s="139" t="s">
        <v>6186</v>
      </c>
      <c r="K4318" s="139" t="s">
        <v>478</v>
      </c>
      <c r="L4318" s="139" t="s">
        <v>1275</v>
      </c>
      <c r="M4318" s="140"/>
      <c r="N4318" s="141">
        <v>34</v>
      </c>
      <c r="O4318" s="142">
        <f t="shared" si="335"/>
        <v>80</v>
      </c>
      <c r="P4318" s="2">
        <v>80</v>
      </c>
      <c r="Q4318" s="2"/>
      <c r="R4318" s="143" t="e">
        <f t="shared" si="336"/>
        <v>#DIV/0!</v>
      </c>
      <c r="S4318" s="143">
        <f t="shared" si="337"/>
        <v>0</v>
      </c>
      <c r="T4318" s="144">
        <f>IF(P4318="nio",0,IF(P4318&gt;0,VLOOKUP(K4318,'3-Productie normen'!A:W,VLOOKUP(P4318,'3-Productie normen'!$B$37:$C$59,2,FALSE),FALSE)))/VLOOKUP(B4318,'2-Kosten per locatie'!$A$11:$C$31,3,FALSE)</f>
        <v>0</v>
      </c>
      <c r="U4318" s="144">
        <f t="shared" si="338"/>
        <v>0</v>
      </c>
      <c r="V4318" s="145" t="str">
        <f>VLOOKUP(K4318,'3-Productie normen'!A:AG,29,FALSE)</f>
        <v>B</v>
      </c>
      <c r="W4318" s="145"/>
      <c r="X4318" s="146"/>
      <c r="Y4318" s="147">
        <f t="shared" si="339"/>
        <v>2720</v>
      </c>
    </row>
    <row r="4319" spans="1:25" s="148" customFormat="1" ht="13.9" customHeight="1">
      <c r="A4319" s="137">
        <v>5173</v>
      </c>
      <c r="B4319" s="138" t="s">
        <v>4208</v>
      </c>
      <c r="C4319" s="138" t="s">
        <v>5450</v>
      </c>
      <c r="D4319" s="138"/>
      <c r="E4319" s="2">
        <v>11</v>
      </c>
      <c r="F4319" s="2" t="s">
        <v>372</v>
      </c>
      <c r="G4319" s="2" t="s">
        <v>1856</v>
      </c>
      <c r="H4319" s="2" t="s">
        <v>5742</v>
      </c>
      <c r="I4319" s="139" t="s">
        <v>6247</v>
      </c>
      <c r="J4319" s="139" t="s">
        <v>6159</v>
      </c>
      <c r="K4319" s="139" t="s">
        <v>304</v>
      </c>
      <c r="L4319" s="139" t="s">
        <v>5158</v>
      </c>
      <c r="M4319" s="140"/>
      <c r="N4319" s="141">
        <v>55</v>
      </c>
      <c r="O4319" s="142">
        <f t="shared" si="335"/>
        <v>200</v>
      </c>
      <c r="P4319" s="2">
        <v>200</v>
      </c>
      <c r="Q4319" s="2"/>
      <c r="R4319" s="143" t="e">
        <f t="shared" si="336"/>
        <v>#DIV/0!</v>
      </c>
      <c r="S4319" s="143">
        <f t="shared" si="337"/>
        <v>0</v>
      </c>
      <c r="T4319" s="144">
        <f>IF(P4319="nio",0,IF(P4319&gt;0,VLOOKUP(K4319,'3-Productie normen'!A:W,VLOOKUP(P4319,'3-Productie normen'!$B$37:$C$59,2,FALSE),FALSE)))/VLOOKUP(B4319,'2-Kosten per locatie'!$A$11:$C$31,3,FALSE)</f>
        <v>0</v>
      </c>
      <c r="U4319" s="144">
        <f t="shared" si="338"/>
        <v>0</v>
      </c>
      <c r="V4319" s="145" t="str">
        <f>VLOOKUP(K4319,'3-Productie normen'!A:AG,29,FALSE)</f>
        <v>V</v>
      </c>
      <c r="W4319" s="145"/>
      <c r="X4319" s="146"/>
      <c r="Y4319" s="147">
        <f t="shared" si="339"/>
        <v>11000</v>
      </c>
    </row>
    <row r="4320" spans="1:25" s="148" customFormat="1" ht="13.9" customHeight="1">
      <c r="A4320" s="137">
        <v>5174</v>
      </c>
      <c r="B4320" s="138" t="s">
        <v>4208</v>
      </c>
      <c r="C4320" s="138" t="s">
        <v>5450</v>
      </c>
      <c r="D4320" s="138"/>
      <c r="E4320" s="2">
        <v>11</v>
      </c>
      <c r="F4320" s="2" t="s">
        <v>372</v>
      </c>
      <c r="G4320" s="2" t="s">
        <v>5743</v>
      </c>
      <c r="H4320" s="2" t="s">
        <v>5744</v>
      </c>
      <c r="I4320" s="139" t="s">
        <v>6247</v>
      </c>
      <c r="J4320" s="139" t="s">
        <v>6160</v>
      </c>
      <c r="K4320" s="139" t="s">
        <v>50</v>
      </c>
      <c r="L4320" s="139" t="s">
        <v>5158</v>
      </c>
      <c r="M4320" s="140"/>
      <c r="N4320" s="141">
        <v>4</v>
      </c>
      <c r="O4320" s="142">
        <f t="shared" si="335"/>
        <v>200</v>
      </c>
      <c r="P4320" s="2">
        <v>200</v>
      </c>
      <c r="Q4320" s="2"/>
      <c r="R4320" s="143" t="e">
        <f t="shared" si="336"/>
        <v>#DIV/0!</v>
      </c>
      <c r="S4320" s="143">
        <f t="shared" si="337"/>
        <v>0</v>
      </c>
      <c r="T4320" s="144">
        <f>IF(P4320="nio",0,IF(P4320&gt;0,VLOOKUP(K4320,'3-Productie normen'!A:W,VLOOKUP(P4320,'3-Productie normen'!$B$37:$C$59,2,FALSE),FALSE)))/VLOOKUP(B4320,'2-Kosten per locatie'!$A$11:$C$31,3,FALSE)</f>
        <v>0</v>
      </c>
      <c r="U4320" s="144">
        <f t="shared" si="338"/>
        <v>0</v>
      </c>
      <c r="V4320" s="145" t="str">
        <f>VLOOKUP(K4320,'3-Productie normen'!A:AG,29,FALSE)</f>
        <v>V</v>
      </c>
      <c r="W4320" s="145"/>
      <c r="X4320" s="146"/>
      <c r="Y4320" s="147">
        <f t="shared" si="339"/>
        <v>800</v>
      </c>
    </row>
    <row r="4321" spans="1:25" s="148" customFormat="1" ht="13.9" customHeight="1">
      <c r="A4321" s="137">
        <v>5175</v>
      </c>
      <c r="B4321" s="138" t="s">
        <v>4208</v>
      </c>
      <c r="C4321" s="138" t="s">
        <v>5450</v>
      </c>
      <c r="D4321" s="138"/>
      <c r="E4321" s="2">
        <v>11</v>
      </c>
      <c r="F4321" s="2" t="s">
        <v>372</v>
      </c>
      <c r="G4321" s="2" t="s">
        <v>1859</v>
      </c>
      <c r="H4321" s="2" t="s">
        <v>5745</v>
      </c>
      <c r="I4321" s="139" t="s">
        <v>6245</v>
      </c>
      <c r="J4321" s="139" t="s">
        <v>6186</v>
      </c>
      <c r="K4321" s="139" t="s">
        <v>478</v>
      </c>
      <c r="L4321" s="139" t="s">
        <v>1275</v>
      </c>
      <c r="M4321" s="140"/>
      <c r="N4321" s="141">
        <v>57</v>
      </c>
      <c r="O4321" s="142">
        <f t="shared" si="335"/>
        <v>80</v>
      </c>
      <c r="P4321" s="2">
        <v>80</v>
      </c>
      <c r="Q4321" s="2"/>
      <c r="R4321" s="143" t="e">
        <f t="shared" si="336"/>
        <v>#DIV/0!</v>
      </c>
      <c r="S4321" s="143">
        <f t="shared" si="337"/>
        <v>0</v>
      </c>
      <c r="T4321" s="144">
        <f>IF(P4321="nio",0,IF(P4321&gt;0,VLOOKUP(K4321,'3-Productie normen'!A:W,VLOOKUP(P4321,'3-Productie normen'!$B$37:$C$59,2,FALSE),FALSE)))/VLOOKUP(B4321,'2-Kosten per locatie'!$A$11:$C$31,3,FALSE)</f>
        <v>0</v>
      </c>
      <c r="U4321" s="144">
        <f t="shared" si="338"/>
        <v>0</v>
      </c>
      <c r="V4321" s="145" t="str">
        <f>VLOOKUP(K4321,'3-Productie normen'!A:AG,29,FALSE)</f>
        <v>B</v>
      </c>
      <c r="W4321" s="145"/>
      <c r="X4321" s="146"/>
      <c r="Y4321" s="147">
        <f t="shared" si="339"/>
        <v>4560</v>
      </c>
    </row>
    <row r="4322" spans="1:25" s="148" customFormat="1" ht="13.9" customHeight="1">
      <c r="A4322" s="137">
        <v>5176</v>
      </c>
      <c r="B4322" s="138" t="s">
        <v>4208</v>
      </c>
      <c r="C4322" s="138" t="s">
        <v>5450</v>
      </c>
      <c r="D4322" s="138"/>
      <c r="E4322" s="2">
        <v>11</v>
      </c>
      <c r="F4322" s="2" t="s">
        <v>372</v>
      </c>
      <c r="G4322" s="2" t="s">
        <v>5746</v>
      </c>
      <c r="H4322" s="2" t="s">
        <v>5747</v>
      </c>
      <c r="I4322" s="139" t="s">
        <v>6245</v>
      </c>
      <c r="J4322" s="139" t="s">
        <v>6155</v>
      </c>
      <c r="K4322" s="139" t="s">
        <v>478</v>
      </c>
      <c r="L4322" s="139" t="s">
        <v>1275</v>
      </c>
      <c r="M4322" s="140"/>
      <c r="N4322" s="141">
        <v>5</v>
      </c>
      <c r="O4322" s="142">
        <f t="shared" si="335"/>
        <v>80</v>
      </c>
      <c r="P4322" s="2">
        <v>80</v>
      </c>
      <c r="Q4322" s="2"/>
      <c r="R4322" s="143" t="e">
        <f t="shared" si="336"/>
        <v>#DIV/0!</v>
      </c>
      <c r="S4322" s="143">
        <f t="shared" si="337"/>
        <v>0</v>
      </c>
      <c r="T4322" s="144">
        <f>IF(P4322="nio",0,IF(P4322&gt;0,VLOOKUP(K4322,'3-Productie normen'!A:W,VLOOKUP(P4322,'3-Productie normen'!$B$37:$C$59,2,FALSE),FALSE)))/VLOOKUP(B4322,'2-Kosten per locatie'!$A$11:$C$31,3,FALSE)</f>
        <v>0</v>
      </c>
      <c r="U4322" s="144">
        <f t="shared" si="338"/>
        <v>0</v>
      </c>
      <c r="V4322" s="145" t="str">
        <f>VLOOKUP(K4322,'3-Productie normen'!A:AG,29,FALSE)</f>
        <v>B</v>
      </c>
      <c r="W4322" s="145"/>
      <c r="X4322" s="146"/>
      <c r="Y4322" s="147">
        <f t="shared" si="339"/>
        <v>400</v>
      </c>
    </row>
    <row r="4323" spans="1:25" s="148" customFormat="1" ht="13.9" customHeight="1">
      <c r="A4323" s="137">
        <v>5177</v>
      </c>
      <c r="B4323" s="138" t="s">
        <v>4208</v>
      </c>
      <c r="C4323" s="138" t="s">
        <v>5450</v>
      </c>
      <c r="D4323" s="138"/>
      <c r="E4323" s="2">
        <v>11</v>
      </c>
      <c r="F4323" s="2" t="s">
        <v>372</v>
      </c>
      <c r="G4323" s="2" t="s">
        <v>5748</v>
      </c>
      <c r="H4323" s="2" t="s">
        <v>5749</v>
      </c>
      <c r="I4323" s="139" t="s">
        <v>6245</v>
      </c>
      <c r="J4323" s="139" t="s">
        <v>6155</v>
      </c>
      <c r="K4323" s="139" t="s">
        <v>478</v>
      </c>
      <c r="L4323" s="139" t="s">
        <v>1275</v>
      </c>
      <c r="M4323" s="140"/>
      <c r="N4323" s="141">
        <v>5</v>
      </c>
      <c r="O4323" s="142">
        <f t="shared" si="335"/>
        <v>80</v>
      </c>
      <c r="P4323" s="2">
        <v>80</v>
      </c>
      <c r="Q4323" s="2"/>
      <c r="R4323" s="143" t="e">
        <f t="shared" si="336"/>
        <v>#DIV/0!</v>
      </c>
      <c r="S4323" s="143">
        <f t="shared" si="337"/>
        <v>0</v>
      </c>
      <c r="T4323" s="144">
        <f>IF(P4323="nio",0,IF(P4323&gt;0,VLOOKUP(K4323,'3-Productie normen'!A:W,VLOOKUP(P4323,'3-Productie normen'!$B$37:$C$59,2,FALSE),FALSE)))/VLOOKUP(B4323,'2-Kosten per locatie'!$A$11:$C$31,3,FALSE)</f>
        <v>0</v>
      </c>
      <c r="U4323" s="144">
        <f t="shared" si="338"/>
        <v>0</v>
      </c>
      <c r="V4323" s="145" t="str">
        <f>VLOOKUP(K4323,'3-Productie normen'!A:AG,29,FALSE)</f>
        <v>B</v>
      </c>
      <c r="W4323" s="145"/>
      <c r="X4323" s="146"/>
      <c r="Y4323" s="147">
        <f t="shared" si="339"/>
        <v>400</v>
      </c>
    </row>
    <row r="4324" spans="1:25" s="148" customFormat="1" ht="13.9" customHeight="1">
      <c r="A4324" s="137">
        <v>5178</v>
      </c>
      <c r="B4324" s="138" t="s">
        <v>4208</v>
      </c>
      <c r="C4324" s="138" t="s">
        <v>5450</v>
      </c>
      <c r="D4324" s="138"/>
      <c r="E4324" s="2">
        <v>11</v>
      </c>
      <c r="F4324" s="2" t="s">
        <v>372</v>
      </c>
      <c r="G4324" s="2" t="s">
        <v>1861</v>
      </c>
      <c r="H4324" s="2" t="s">
        <v>5750</v>
      </c>
      <c r="I4324" s="139" t="s">
        <v>6248</v>
      </c>
      <c r="J4324" s="139" t="s">
        <v>1614</v>
      </c>
      <c r="K4324" s="139" t="s">
        <v>612</v>
      </c>
      <c r="L4324" s="139" t="s">
        <v>6126</v>
      </c>
      <c r="M4324" s="140" t="s">
        <v>8160</v>
      </c>
      <c r="N4324" s="141">
        <v>52</v>
      </c>
      <c r="O4324" s="142">
        <f t="shared" si="335"/>
        <v>200</v>
      </c>
      <c r="P4324" s="2">
        <v>200</v>
      </c>
      <c r="Q4324" s="2"/>
      <c r="R4324" s="143" t="e">
        <f t="shared" si="336"/>
        <v>#DIV/0!</v>
      </c>
      <c r="S4324" s="143">
        <f t="shared" si="337"/>
        <v>0</v>
      </c>
      <c r="T4324" s="144">
        <f>IF(P4324="nio",0,IF(P4324&gt;0,VLOOKUP(K4324,'3-Productie normen'!A:W,VLOOKUP(P4324,'3-Productie normen'!$B$37:$C$59,2,FALSE),FALSE)))/VLOOKUP(B4324,'2-Kosten per locatie'!$A$11:$C$31,3,FALSE)</f>
        <v>0</v>
      </c>
      <c r="U4324" s="144">
        <f t="shared" si="338"/>
        <v>0</v>
      </c>
      <c r="V4324" s="145" t="str">
        <f>VLOOKUP(K4324,'3-Productie normen'!A:AG,29,FALSE)</f>
        <v>L</v>
      </c>
      <c r="W4324" s="145"/>
      <c r="X4324" s="146"/>
      <c r="Y4324" s="147">
        <f t="shared" si="339"/>
        <v>10400</v>
      </c>
    </row>
    <row r="4325" spans="1:25" s="148" customFormat="1" ht="13.9" customHeight="1">
      <c r="A4325" s="137">
        <v>5179</v>
      </c>
      <c r="B4325" s="138" t="s">
        <v>4208</v>
      </c>
      <c r="C4325" s="138" t="s">
        <v>5450</v>
      </c>
      <c r="D4325" s="138"/>
      <c r="E4325" s="2">
        <v>11</v>
      </c>
      <c r="F4325" s="2" t="s">
        <v>372</v>
      </c>
      <c r="G4325" s="2" t="s">
        <v>1863</v>
      </c>
      <c r="H4325" s="2" t="s">
        <v>2292</v>
      </c>
      <c r="I4325" s="139" t="s">
        <v>6245</v>
      </c>
      <c r="J4325" s="139" t="s">
        <v>6162</v>
      </c>
      <c r="K4325" s="139" t="s">
        <v>417</v>
      </c>
      <c r="L4325" s="139" t="s">
        <v>1275</v>
      </c>
      <c r="M4325" s="140"/>
      <c r="N4325" s="141">
        <v>17</v>
      </c>
      <c r="O4325" s="142">
        <f t="shared" si="335"/>
        <v>200</v>
      </c>
      <c r="P4325" s="2">
        <v>200</v>
      </c>
      <c r="Q4325" s="2"/>
      <c r="R4325" s="143" t="e">
        <f t="shared" si="336"/>
        <v>#DIV/0!</v>
      </c>
      <c r="S4325" s="143">
        <f t="shared" si="337"/>
        <v>0</v>
      </c>
      <c r="T4325" s="144">
        <f>IF(P4325="nio",0,IF(P4325&gt;0,VLOOKUP(K4325,'3-Productie normen'!A:W,VLOOKUP(P4325,'3-Productie normen'!$B$37:$C$59,2,FALSE),FALSE)))/VLOOKUP(B4325,'2-Kosten per locatie'!$A$11:$C$31,3,FALSE)</f>
        <v>0</v>
      </c>
      <c r="U4325" s="144">
        <f t="shared" si="338"/>
        <v>0</v>
      </c>
      <c r="V4325" s="145" t="str">
        <f>VLOOKUP(K4325,'3-Productie normen'!A:AG,29,FALSE)</f>
        <v>B</v>
      </c>
      <c r="W4325" s="145"/>
      <c r="X4325" s="146"/>
      <c r="Y4325" s="147">
        <f t="shared" si="339"/>
        <v>3400</v>
      </c>
    </row>
    <row r="4326" spans="1:25" s="148" customFormat="1" ht="13.9" customHeight="1">
      <c r="A4326" s="137">
        <v>5180</v>
      </c>
      <c r="B4326" s="138" t="s">
        <v>4208</v>
      </c>
      <c r="C4326" s="138" t="s">
        <v>5450</v>
      </c>
      <c r="D4326" s="138"/>
      <c r="E4326" s="2">
        <v>11</v>
      </c>
      <c r="F4326" s="2" t="s">
        <v>372</v>
      </c>
      <c r="G4326" s="2" t="s">
        <v>2532</v>
      </c>
      <c r="H4326" s="2" t="s">
        <v>2293</v>
      </c>
      <c r="I4326" s="139" t="s">
        <v>6245</v>
      </c>
      <c r="J4326" s="139" t="s">
        <v>6162</v>
      </c>
      <c r="K4326" s="139" t="s">
        <v>417</v>
      </c>
      <c r="L4326" s="139" t="s">
        <v>1275</v>
      </c>
      <c r="M4326" s="140"/>
      <c r="N4326" s="141">
        <v>13</v>
      </c>
      <c r="O4326" s="142">
        <f t="shared" si="335"/>
        <v>200</v>
      </c>
      <c r="P4326" s="2">
        <v>200</v>
      </c>
      <c r="Q4326" s="2"/>
      <c r="R4326" s="143" t="e">
        <f t="shared" si="336"/>
        <v>#DIV/0!</v>
      </c>
      <c r="S4326" s="143">
        <f t="shared" si="337"/>
        <v>0</v>
      </c>
      <c r="T4326" s="144">
        <f>IF(P4326="nio",0,IF(P4326&gt;0,VLOOKUP(K4326,'3-Productie normen'!A:W,VLOOKUP(P4326,'3-Productie normen'!$B$37:$C$59,2,FALSE),FALSE)))/VLOOKUP(B4326,'2-Kosten per locatie'!$A$11:$C$31,3,FALSE)</f>
        <v>0</v>
      </c>
      <c r="U4326" s="144">
        <f t="shared" si="338"/>
        <v>0</v>
      </c>
      <c r="V4326" s="145" t="str">
        <f>VLOOKUP(K4326,'3-Productie normen'!A:AG,29,FALSE)</f>
        <v>B</v>
      </c>
      <c r="W4326" s="145"/>
      <c r="X4326" s="146"/>
      <c r="Y4326" s="147">
        <f t="shared" si="339"/>
        <v>2600</v>
      </c>
    </row>
    <row r="4327" spans="1:25" s="148" customFormat="1" ht="13.9" customHeight="1">
      <c r="A4327" s="137">
        <v>5181</v>
      </c>
      <c r="B4327" s="138" t="s">
        <v>4208</v>
      </c>
      <c r="C4327" s="138" t="s">
        <v>5450</v>
      </c>
      <c r="D4327" s="138"/>
      <c r="E4327" s="2">
        <v>11</v>
      </c>
      <c r="F4327" s="2" t="s">
        <v>372</v>
      </c>
      <c r="G4327" s="2" t="s">
        <v>3275</v>
      </c>
      <c r="H4327" s="2" t="s">
        <v>5751</v>
      </c>
      <c r="I4327" s="139" t="s">
        <v>6245</v>
      </c>
      <c r="J4327" s="139" t="s">
        <v>6154</v>
      </c>
      <c r="K4327" s="139" t="s">
        <v>478</v>
      </c>
      <c r="L4327" s="139" t="s">
        <v>1275</v>
      </c>
      <c r="M4327" s="140"/>
      <c r="N4327" s="141">
        <v>123</v>
      </c>
      <c r="O4327" s="142">
        <f t="shared" si="335"/>
        <v>80</v>
      </c>
      <c r="P4327" s="2">
        <v>80</v>
      </c>
      <c r="Q4327" s="2"/>
      <c r="R4327" s="143" t="e">
        <f t="shared" si="336"/>
        <v>#DIV/0!</v>
      </c>
      <c r="S4327" s="143">
        <f t="shared" si="337"/>
        <v>0</v>
      </c>
      <c r="T4327" s="144">
        <f>IF(P4327="nio",0,IF(P4327&gt;0,VLOOKUP(K4327,'3-Productie normen'!A:W,VLOOKUP(P4327,'3-Productie normen'!$B$37:$C$59,2,FALSE),FALSE)))/VLOOKUP(B4327,'2-Kosten per locatie'!$A$11:$C$31,3,FALSE)</f>
        <v>0</v>
      </c>
      <c r="U4327" s="144">
        <f t="shared" si="338"/>
        <v>0</v>
      </c>
      <c r="V4327" s="145" t="str">
        <f>VLOOKUP(K4327,'3-Productie normen'!A:AG,29,FALSE)</f>
        <v>B</v>
      </c>
      <c r="W4327" s="145"/>
      <c r="X4327" s="146"/>
      <c r="Y4327" s="147">
        <f t="shared" si="339"/>
        <v>9840</v>
      </c>
    </row>
    <row r="4328" spans="1:25" s="148" customFormat="1" ht="13.9" customHeight="1">
      <c r="A4328" s="137">
        <v>5182</v>
      </c>
      <c r="B4328" s="138" t="s">
        <v>4208</v>
      </c>
      <c r="C4328" s="138" t="s">
        <v>5450</v>
      </c>
      <c r="D4328" s="138"/>
      <c r="E4328" s="2">
        <v>11</v>
      </c>
      <c r="F4328" s="2" t="s">
        <v>372</v>
      </c>
      <c r="G4328" s="2" t="s">
        <v>5752</v>
      </c>
      <c r="H4328" s="2" t="s">
        <v>2294</v>
      </c>
      <c r="I4328" s="139" t="s">
        <v>6245</v>
      </c>
      <c r="J4328" s="139" t="s">
        <v>6155</v>
      </c>
      <c r="K4328" s="139" t="s">
        <v>478</v>
      </c>
      <c r="L4328" s="139" t="s">
        <v>1275</v>
      </c>
      <c r="M4328" s="140"/>
      <c r="N4328" s="141">
        <v>6</v>
      </c>
      <c r="O4328" s="142">
        <f t="shared" si="335"/>
        <v>80</v>
      </c>
      <c r="P4328" s="2">
        <v>80</v>
      </c>
      <c r="Q4328" s="2"/>
      <c r="R4328" s="143" t="e">
        <f t="shared" si="336"/>
        <v>#DIV/0!</v>
      </c>
      <c r="S4328" s="143">
        <f t="shared" si="337"/>
        <v>0</v>
      </c>
      <c r="T4328" s="144">
        <f>IF(P4328="nio",0,IF(P4328&gt;0,VLOOKUP(K4328,'3-Productie normen'!A:W,VLOOKUP(P4328,'3-Productie normen'!$B$37:$C$59,2,FALSE),FALSE)))/VLOOKUP(B4328,'2-Kosten per locatie'!$A$11:$C$31,3,FALSE)</f>
        <v>0</v>
      </c>
      <c r="U4328" s="144">
        <f t="shared" si="338"/>
        <v>0</v>
      </c>
      <c r="V4328" s="145" t="str">
        <f>VLOOKUP(K4328,'3-Productie normen'!A:AG,29,FALSE)</f>
        <v>B</v>
      </c>
      <c r="W4328" s="145"/>
      <c r="X4328" s="146"/>
      <c r="Y4328" s="147">
        <f t="shared" si="339"/>
        <v>480</v>
      </c>
    </row>
    <row r="4329" spans="1:25" s="148" customFormat="1" ht="13.9" customHeight="1">
      <c r="A4329" s="137">
        <v>5183</v>
      </c>
      <c r="B4329" s="138" t="s">
        <v>4208</v>
      </c>
      <c r="C4329" s="138" t="s">
        <v>5450</v>
      </c>
      <c r="D4329" s="138"/>
      <c r="E4329" s="2">
        <v>11</v>
      </c>
      <c r="F4329" s="2" t="s">
        <v>372</v>
      </c>
      <c r="G4329" s="2" t="s">
        <v>5753</v>
      </c>
      <c r="H4329" s="2" t="s">
        <v>2295</v>
      </c>
      <c r="I4329" s="139" t="s">
        <v>6245</v>
      </c>
      <c r="J4329" s="139" t="s">
        <v>6155</v>
      </c>
      <c r="K4329" s="139" t="s">
        <v>478</v>
      </c>
      <c r="L4329" s="139" t="s">
        <v>1275</v>
      </c>
      <c r="M4329" s="140"/>
      <c r="N4329" s="141">
        <v>5</v>
      </c>
      <c r="O4329" s="142">
        <f t="shared" si="335"/>
        <v>80</v>
      </c>
      <c r="P4329" s="2">
        <v>80</v>
      </c>
      <c r="Q4329" s="2"/>
      <c r="R4329" s="143" t="e">
        <f t="shared" si="336"/>
        <v>#DIV/0!</v>
      </c>
      <c r="S4329" s="143">
        <f t="shared" si="337"/>
        <v>0</v>
      </c>
      <c r="T4329" s="144">
        <f>IF(P4329="nio",0,IF(P4329&gt;0,VLOOKUP(K4329,'3-Productie normen'!A:W,VLOOKUP(P4329,'3-Productie normen'!$B$37:$C$59,2,FALSE),FALSE)))/VLOOKUP(B4329,'2-Kosten per locatie'!$A$11:$C$31,3,FALSE)</f>
        <v>0</v>
      </c>
      <c r="U4329" s="144">
        <f t="shared" si="338"/>
        <v>0</v>
      </c>
      <c r="V4329" s="145" t="str">
        <f>VLOOKUP(K4329,'3-Productie normen'!A:AG,29,FALSE)</f>
        <v>B</v>
      </c>
      <c r="W4329" s="145"/>
      <c r="X4329" s="146"/>
      <c r="Y4329" s="147">
        <f t="shared" si="339"/>
        <v>400</v>
      </c>
    </row>
    <row r="4330" spans="1:25" s="148" customFormat="1" ht="13.9" customHeight="1">
      <c r="A4330" s="137">
        <v>5184</v>
      </c>
      <c r="B4330" s="138" t="s">
        <v>4208</v>
      </c>
      <c r="C4330" s="138" t="s">
        <v>5450</v>
      </c>
      <c r="D4330" s="138"/>
      <c r="E4330" s="2">
        <v>11</v>
      </c>
      <c r="F4330" s="2" t="s">
        <v>372</v>
      </c>
      <c r="G4330" s="2" t="s">
        <v>5754</v>
      </c>
      <c r="H4330" s="2" t="s">
        <v>5755</v>
      </c>
      <c r="I4330" s="139" t="s">
        <v>6245</v>
      </c>
      <c r="J4330" s="139" t="s">
        <v>6155</v>
      </c>
      <c r="K4330" s="139" t="s">
        <v>478</v>
      </c>
      <c r="L4330" s="139" t="s">
        <v>1275</v>
      </c>
      <c r="M4330" s="140"/>
      <c r="N4330" s="141">
        <v>5</v>
      </c>
      <c r="O4330" s="142">
        <f t="shared" si="335"/>
        <v>80</v>
      </c>
      <c r="P4330" s="2">
        <v>80</v>
      </c>
      <c r="Q4330" s="2"/>
      <c r="R4330" s="143" t="e">
        <f t="shared" si="336"/>
        <v>#DIV/0!</v>
      </c>
      <c r="S4330" s="143">
        <f t="shared" si="337"/>
        <v>0</v>
      </c>
      <c r="T4330" s="144">
        <f>IF(P4330="nio",0,IF(P4330&gt;0,VLOOKUP(K4330,'3-Productie normen'!A:W,VLOOKUP(P4330,'3-Productie normen'!$B$37:$C$59,2,FALSE),FALSE)))/VLOOKUP(B4330,'2-Kosten per locatie'!$A$11:$C$31,3,FALSE)</f>
        <v>0</v>
      </c>
      <c r="U4330" s="144">
        <f t="shared" si="338"/>
        <v>0</v>
      </c>
      <c r="V4330" s="145" t="str">
        <f>VLOOKUP(K4330,'3-Productie normen'!A:AG,29,FALSE)</f>
        <v>B</v>
      </c>
      <c r="W4330" s="145"/>
      <c r="X4330" s="146"/>
      <c r="Y4330" s="147">
        <f t="shared" si="339"/>
        <v>400</v>
      </c>
    </row>
    <row r="4331" spans="1:25" s="148" customFormat="1" ht="13.9" customHeight="1">
      <c r="A4331" s="137">
        <v>5185</v>
      </c>
      <c r="B4331" s="138" t="s">
        <v>4208</v>
      </c>
      <c r="C4331" s="138" t="s">
        <v>5450</v>
      </c>
      <c r="D4331" s="138"/>
      <c r="E4331" s="2">
        <v>11</v>
      </c>
      <c r="F4331" s="2" t="s">
        <v>372</v>
      </c>
      <c r="G4331" s="2" t="s">
        <v>2534</v>
      </c>
      <c r="H4331" s="2" t="s">
        <v>2298</v>
      </c>
      <c r="I4331" s="139" t="s">
        <v>6245</v>
      </c>
      <c r="J4331" s="139" t="s">
        <v>6153</v>
      </c>
      <c r="K4331" s="139" t="s">
        <v>478</v>
      </c>
      <c r="L4331" s="139" t="s">
        <v>1275</v>
      </c>
      <c r="M4331" s="140"/>
      <c r="N4331" s="141">
        <v>34</v>
      </c>
      <c r="O4331" s="142">
        <f t="shared" si="335"/>
        <v>80</v>
      </c>
      <c r="P4331" s="2">
        <v>80</v>
      </c>
      <c r="Q4331" s="2"/>
      <c r="R4331" s="143" t="e">
        <f t="shared" si="336"/>
        <v>#DIV/0!</v>
      </c>
      <c r="S4331" s="143">
        <f t="shared" si="337"/>
        <v>0</v>
      </c>
      <c r="T4331" s="144">
        <f>IF(P4331="nio",0,IF(P4331&gt;0,VLOOKUP(K4331,'3-Productie normen'!A:W,VLOOKUP(P4331,'3-Productie normen'!$B$37:$C$59,2,FALSE),FALSE)))/VLOOKUP(B4331,'2-Kosten per locatie'!$A$11:$C$31,3,FALSE)</f>
        <v>0</v>
      </c>
      <c r="U4331" s="144">
        <f t="shared" si="338"/>
        <v>0</v>
      </c>
      <c r="V4331" s="145" t="str">
        <f>VLOOKUP(K4331,'3-Productie normen'!A:AG,29,FALSE)</f>
        <v>B</v>
      </c>
      <c r="W4331" s="145"/>
      <c r="X4331" s="146"/>
      <c r="Y4331" s="147">
        <f t="shared" si="339"/>
        <v>2720</v>
      </c>
    </row>
    <row r="4332" spans="1:25" s="148" customFormat="1" ht="13.9" customHeight="1">
      <c r="A4332" s="137">
        <v>5186</v>
      </c>
      <c r="B4332" s="138" t="s">
        <v>4208</v>
      </c>
      <c r="C4332" s="138" t="s">
        <v>5450</v>
      </c>
      <c r="D4332" s="138"/>
      <c r="E4332" s="2">
        <v>11</v>
      </c>
      <c r="F4332" s="2" t="s">
        <v>372</v>
      </c>
      <c r="G4332" s="2" t="s">
        <v>3146</v>
      </c>
      <c r="H4332" s="2" t="s">
        <v>5756</v>
      </c>
      <c r="I4332" s="139" t="s">
        <v>6247</v>
      </c>
      <c r="J4332" s="139" t="s">
        <v>6156</v>
      </c>
      <c r="K4332" s="139" t="s">
        <v>612</v>
      </c>
      <c r="L4332" s="139" t="s">
        <v>6126</v>
      </c>
      <c r="M4332" s="140" t="s">
        <v>8160</v>
      </c>
      <c r="N4332" s="141">
        <v>174</v>
      </c>
      <c r="O4332" s="142">
        <f t="shared" si="335"/>
        <v>200</v>
      </c>
      <c r="P4332" s="2">
        <v>200</v>
      </c>
      <c r="Q4332" s="2"/>
      <c r="R4332" s="143" t="e">
        <f t="shared" si="336"/>
        <v>#DIV/0!</v>
      </c>
      <c r="S4332" s="143">
        <f t="shared" si="337"/>
        <v>0</v>
      </c>
      <c r="T4332" s="144">
        <f>IF(P4332="nio",0,IF(P4332&gt;0,VLOOKUP(K4332,'3-Productie normen'!A:W,VLOOKUP(P4332,'3-Productie normen'!$B$37:$C$59,2,FALSE),FALSE)))/VLOOKUP(B4332,'2-Kosten per locatie'!$A$11:$C$31,3,FALSE)</f>
        <v>0</v>
      </c>
      <c r="U4332" s="144">
        <f t="shared" si="338"/>
        <v>0</v>
      </c>
      <c r="V4332" s="145" t="str">
        <f>VLOOKUP(K4332,'3-Productie normen'!A:AG,29,FALSE)</f>
        <v>L</v>
      </c>
      <c r="W4332" s="145"/>
      <c r="X4332" s="146"/>
      <c r="Y4332" s="147">
        <f t="shared" si="339"/>
        <v>34800</v>
      </c>
    </row>
    <row r="4333" spans="1:25" s="148" customFormat="1" ht="13.9" customHeight="1">
      <c r="A4333" s="137">
        <v>5187</v>
      </c>
      <c r="B4333" s="138" t="s">
        <v>4208</v>
      </c>
      <c r="C4333" s="138" t="s">
        <v>5450</v>
      </c>
      <c r="D4333" s="138"/>
      <c r="E4333" s="2">
        <v>11</v>
      </c>
      <c r="F4333" s="2" t="s">
        <v>372</v>
      </c>
      <c r="G4333" s="2" t="s">
        <v>2536</v>
      </c>
      <c r="H4333" s="2" t="s">
        <v>2299</v>
      </c>
      <c r="I4333" s="139" t="s">
        <v>45</v>
      </c>
      <c r="J4333" s="139" t="s">
        <v>6158</v>
      </c>
      <c r="K4333" s="139" t="s">
        <v>612</v>
      </c>
      <c r="L4333" s="139" t="s">
        <v>6126</v>
      </c>
      <c r="M4333" s="140" t="s">
        <v>8160</v>
      </c>
      <c r="N4333" s="141">
        <v>10</v>
      </c>
      <c r="O4333" s="142">
        <f t="shared" si="335"/>
        <v>200</v>
      </c>
      <c r="P4333" s="2">
        <v>200</v>
      </c>
      <c r="Q4333" s="2"/>
      <c r="R4333" s="143" t="e">
        <f t="shared" si="336"/>
        <v>#DIV/0!</v>
      </c>
      <c r="S4333" s="143">
        <f t="shared" si="337"/>
        <v>0</v>
      </c>
      <c r="T4333" s="144">
        <f>IF(P4333="nio",0,IF(P4333&gt;0,VLOOKUP(K4333,'3-Productie normen'!A:W,VLOOKUP(P4333,'3-Productie normen'!$B$37:$C$59,2,FALSE),FALSE)))/VLOOKUP(B4333,'2-Kosten per locatie'!$A$11:$C$31,3,FALSE)</f>
        <v>0</v>
      </c>
      <c r="U4333" s="144">
        <f t="shared" si="338"/>
        <v>0</v>
      </c>
      <c r="V4333" s="145" t="str">
        <f>VLOOKUP(K4333,'3-Productie normen'!A:AG,29,FALSE)</f>
        <v>L</v>
      </c>
      <c r="W4333" s="145"/>
      <c r="X4333" s="146"/>
      <c r="Y4333" s="147">
        <f t="shared" si="339"/>
        <v>2000</v>
      </c>
    </row>
    <row r="4334" spans="1:25" s="148" customFormat="1" ht="13.9" customHeight="1">
      <c r="A4334" s="137">
        <v>5188</v>
      </c>
      <c r="B4334" s="138" t="s">
        <v>4208</v>
      </c>
      <c r="C4334" s="138" t="s">
        <v>5450</v>
      </c>
      <c r="D4334" s="138"/>
      <c r="E4334" s="2">
        <v>11</v>
      </c>
      <c r="F4334" s="2" t="s">
        <v>372</v>
      </c>
      <c r="G4334" s="2" t="s">
        <v>4366</v>
      </c>
      <c r="H4334" s="2" t="s">
        <v>5757</v>
      </c>
      <c r="I4334" s="139" t="s">
        <v>48</v>
      </c>
      <c r="J4334" s="139" t="s">
        <v>2133</v>
      </c>
      <c r="K4334" s="139" t="s">
        <v>478</v>
      </c>
      <c r="L4334" s="139" t="s">
        <v>6126</v>
      </c>
      <c r="M4334" s="140" t="s">
        <v>8160</v>
      </c>
      <c r="N4334" s="141">
        <v>8</v>
      </c>
      <c r="O4334" s="142">
        <f t="shared" si="335"/>
        <v>200</v>
      </c>
      <c r="P4334" s="2">
        <v>200</v>
      </c>
      <c r="Q4334" s="2"/>
      <c r="R4334" s="143" t="e">
        <f t="shared" si="336"/>
        <v>#DIV/0!</v>
      </c>
      <c r="S4334" s="143">
        <f t="shared" si="337"/>
        <v>0</v>
      </c>
      <c r="T4334" s="144">
        <f>IF(P4334="nio",0,IF(P4334&gt;0,VLOOKUP(K4334,'3-Productie normen'!A:W,VLOOKUP(P4334,'3-Productie normen'!$B$37:$C$59,2,FALSE),FALSE)))/VLOOKUP(B4334,'2-Kosten per locatie'!$A$11:$C$31,3,FALSE)</f>
        <v>0</v>
      </c>
      <c r="U4334" s="144">
        <f t="shared" si="338"/>
        <v>0</v>
      </c>
      <c r="V4334" s="145" t="str">
        <f>VLOOKUP(K4334,'3-Productie normen'!A:AG,29,FALSE)</f>
        <v>B</v>
      </c>
      <c r="W4334" s="145"/>
      <c r="X4334" s="146"/>
      <c r="Y4334" s="147">
        <f t="shared" si="339"/>
        <v>1600</v>
      </c>
    </row>
    <row r="4335" spans="1:25" s="148" customFormat="1" ht="13.9" customHeight="1">
      <c r="A4335" s="137">
        <v>5189</v>
      </c>
      <c r="B4335" s="138" t="s">
        <v>4208</v>
      </c>
      <c r="C4335" s="138" t="s">
        <v>5450</v>
      </c>
      <c r="D4335" s="138"/>
      <c r="E4335" s="2">
        <v>11</v>
      </c>
      <c r="F4335" s="2" t="s">
        <v>372</v>
      </c>
      <c r="G4335" s="2" t="s">
        <v>2538</v>
      </c>
      <c r="H4335" s="2" t="s">
        <v>5758</v>
      </c>
      <c r="I4335" s="139" t="s">
        <v>45</v>
      </c>
      <c r="J4335" s="139" t="s">
        <v>6174</v>
      </c>
      <c r="K4335" s="139" t="s">
        <v>612</v>
      </c>
      <c r="L4335" s="139" t="s">
        <v>6126</v>
      </c>
      <c r="M4335" s="140" t="s">
        <v>8160</v>
      </c>
      <c r="N4335" s="141">
        <v>22</v>
      </c>
      <c r="O4335" s="142">
        <f t="shared" si="335"/>
        <v>200</v>
      </c>
      <c r="P4335" s="2">
        <v>200</v>
      </c>
      <c r="Q4335" s="2"/>
      <c r="R4335" s="143" t="e">
        <f t="shared" si="336"/>
        <v>#DIV/0!</v>
      </c>
      <c r="S4335" s="143">
        <f t="shared" si="337"/>
        <v>0</v>
      </c>
      <c r="T4335" s="144">
        <f>IF(P4335="nio",0,IF(P4335&gt;0,VLOOKUP(K4335,'3-Productie normen'!A:W,VLOOKUP(P4335,'3-Productie normen'!$B$37:$C$59,2,FALSE),FALSE)))/VLOOKUP(B4335,'2-Kosten per locatie'!$A$11:$C$31,3,FALSE)</f>
        <v>0</v>
      </c>
      <c r="U4335" s="144">
        <f t="shared" si="338"/>
        <v>0</v>
      </c>
      <c r="V4335" s="145" t="str">
        <f>VLOOKUP(K4335,'3-Productie normen'!A:AG,29,FALSE)</f>
        <v>L</v>
      </c>
      <c r="W4335" s="145"/>
      <c r="X4335" s="146"/>
      <c r="Y4335" s="147">
        <f t="shared" si="339"/>
        <v>4400</v>
      </c>
    </row>
    <row r="4336" spans="1:25" s="148" customFormat="1" ht="13.9" customHeight="1">
      <c r="A4336" s="137">
        <v>5190</v>
      </c>
      <c r="B4336" s="138" t="s">
        <v>4208</v>
      </c>
      <c r="C4336" s="138" t="s">
        <v>5450</v>
      </c>
      <c r="D4336" s="138"/>
      <c r="E4336" s="2">
        <v>11</v>
      </c>
      <c r="F4336" s="2" t="s">
        <v>372</v>
      </c>
      <c r="G4336" s="2" t="s">
        <v>3272</v>
      </c>
      <c r="H4336" s="2" t="s">
        <v>5759</v>
      </c>
      <c r="I4336" s="139" t="s">
        <v>6248</v>
      </c>
      <c r="J4336" s="139" t="s">
        <v>4161</v>
      </c>
      <c r="K4336" s="139" t="s">
        <v>612</v>
      </c>
      <c r="L4336" s="139" t="s">
        <v>6126</v>
      </c>
      <c r="M4336" s="140" t="s">
        <v>8160</v>
      </c>
      <c r="N4336" s="141">
        <v>45</v>
      </c>
      <c r="O4336" s="142">
        <f t="shared" si="335"/>
        <v>200</v>
      </c>
      <c r="P4336" s="2">
        <v>200</v>
      </c>
      <c r="Q4336" s="2"/>
      <c r="R4336" s="143" t="e">
        <f t="shared" si="336"/>
        <v>#DIV/0!</v>
      </c>
      <c r="S4336" s="143">
        <f t="shared" si="337"/>
        <v>0</v>
      </c>
      <c r="T4336" s="144">
        <f>IF(P4336="nio",0,IF(P4336&gt;0,VLOOKUP(K4336,'3-Productie normen'!A:W,VLOOKUP(P4336,'3-Productie normen'!$B$37:$C$59,2,FALSE),FALSE)))/VLOOKUP(B4336,'2-Kosten per locatie'!$A$11:$C$31,3,FALSE)</f>
        <v>0</v>
      </c>
      <c r="U4336" s="144">
        <f t="shared" si="338"/>
        <v>0</v>
      </c>
      <c r="V4336" s="145" t="str">
        <f>VLOOKUP(K4336,'3-Productie normen'!A:AG,29,FALSE)</f>
        <v>L</v>
      </c>
      <c r="W4336" s="145"/>
      <c r="X4336" s="146"/>
      <c r="Y4336" s="147">
        <f t="shared" si="339"/>
        <v>9000</v>
      </c>
    </row>
    <row r="4337" spans="1:25" s="148" customFormat="1" ht="13.9" customHeight="1">
      <c r="A4337" s="137">
        <v>5191</v>
      </c>
      <c r="B4337" s="138" t="s">
        <v>4208</v>
      </c>
      <c r="C4337" s="138" t="s">
        <v>5450</v>
      </c>
      <c r="D4337" s="138"/>
      <c r="E4337" s="2">
        <v>11</v>
      </c>
      <c r="F4337" s="2" t="s">
        <v>372</v>
      </c>
      <c r="G4337" s="2" t="s">
        <v>2540</v>
      </c>
      <c r="H4337" s="2" t="s">
        <v>5760</v>
      </c>
      <c r="I4337" s="139" t="s">
        <v>6247</v>
      </c>
      <c r="J4337" s="139" t="s">
        <v>6156</v>
      </c>
      <c r="K4337" s="139" t="s">
        <v>612</v>
      </c>
      <c r="L4337" s="139" t="s">
        <v>6126</v>
      </c>
      <c r="M4337" s="140" t="s">
        <v>8160</v>
      </c>
      <c r="N4337" s="141">
        <v>38</v>
      </c>
      <c r="O4337" s="142">
        <f t="shared" si="335"/>
        <v>200</v>
      </c>
      <c r="P4337" s="2">
        <v>200</v>
      </c>
      <c r="Q4337" s="2"/>
      <c r="R4337" s="143" t="e">
        <f t="shared" si="336"/>
        <v>#DIV/0!</v>
      </c>
      <c r="S4337" s="143">
        <f t="shared" si="337"/>
        <v>0</v>
      </c>
      <c r="T4337" s="144">
        <f>IF(P4337="nio",0,IF(P4337&gt;0,VLOOKUP(K4337,'3-Productie normen'!A:W,VLOOKUP(P4337,'3-Productie normen'!$B$37:$C$59,2,FALSE),FALSE)))/VLOOKUP(B4337,'2-Kosten per locatie'!$A$11:$C$31,3,FALSE)</f>
        <v>0</v>
      </c>
      <c r="U4337" s="144">
        <f t="shared" si="338"/>
        <v>0</v>
      </c>
      <c r="V4337" s="145" t="str">
        <f>VLOOKUP(K4337,'3-Productie normen'!A:AG,29,FALSE)</f>
        <v>L</v>
      </c>
      <c r="W4337" s="145"/>
      <c r="X4337" s="146"/>
      <c r="Y4337" s="147">
        <f t="shared" si="339"/>
        <v>7600</v>
      </c>
    </row>
    <row r="4338" spans="1:25" s="148" customFormat="1" ht="13.9" customHeight="1">
      <c r="A4338" s="137">
        <v>5192</v>
      </c>
      <c r="B4338" s="138" t="s">
        <v>4208</v>
      </c>
      <c r="C4338" s="138" t="s">
        <v>5450</v>
      </c>
      <c r="D4338" s="138"/>
      <c r="E4338" s="2">
        <v>11</v>
      </c>
      <c r="F4338" s="2" t="s">
        <v>372</v>
      </c>
      <c r="G4338" s="2" t="s">
        <v>5761</v>
      </c>
      <c r="H4338" s="2" t="s">
        <v>5762</v>
      </c>
      <c r="I4338" s="139" t="s">
        <v>45</v>
      </c>
      <c r="J4338" s="139" t="s">
        <v>6157</v>
      </c>
      <c r="K4338" s="139" t="s">
        <v>612</v>
      </c>
      <c r="L4338" s="139" t="s">
        <v>6126</v>
      </c>
      <c r="M4338" s="140" t="s">
        <v>8160</v>
      </c>
      <c r="N4338" s="141">
        <v>3</v>
      </c>
      <c r="O4338" s="142">
        <f t="shared" si="335"/>
        <v>200</v>
      </c>
      <c r="P4338" s="2">
        <v>200</v>
      </c>
      <c r="Q4338" s="2"/>
      <c r="R4338" s="143" t="e">
        <f t="shared" si="336"/>
        <v>#DIV/0!</v>
      </c>
      <c r="S4338" s="143">
        <f t="shared" si="337"/>
        <v>0</v>
      </c>
      <c r="T4338" s="144">
        <f>IF(P4338="nio",0,IF(P4338&gt;0,VLOOKUP(K4338,'3-Productie normen'!A:W,VLOOKUP(P4338,'3-Productie normen'!$B$37:$C$59,2,FALSE),FALSE)))/VLOOKUP(B4338,'2-Kosten per locatie'!$A$11:$C$31,3,FALSE)</f>
        <v>0</v>
      </c>
      <c r="U4338" s="144">
        <f t="shared" si="338"/>
        <v>0</v>
      </c>
      <c r="V4338" s="145" t="str">
        <f>VLOOKUP(K4338,'3-Productie normen'!A:AG,29,FALSE)</f>
        <v>L</v>
      </c>
      <c r="W4338" s="145"/>
      <c r="X4338" s="146"/>
      <c r="Y4338" s="147">
        <f t="shared" si="339"/>
        <v>600</v>
      </c>
    </row>
    <row r="4339" spans="1:25" s="148" customFormat="1" ht="13.9" customHeight="1">
      <c r="A4339" s="137">
        <v>5193</v>
      </c>
      <c r="B4339" s="138" t="s">
        <v>4208</v>
      </c>
      <c r="C4339" s="138" t="s">
        <v>5450</v>
      </c>
      <c r="D4339" s="138"/>
      <c r="E4339" s="2">
        <v>11</v>
      </c>
      <c r="F4339" s="2" t="s">
        <v>372</v>
      </c>
      <c r="G4339" s="2" t="s">
        <v>5763</v>
      </c>
      <c r="H4339" s="2" t="s">
        <v>5764</v>
      </c>
      <c r="I4339" s="139" t="s">
        <v>45</v>
      </c>
      <c r="J4339" s="139" t="s">
        <v>6157</v>
      </c>
      <c r="K4339" s="139" t="s">
        <v>612</v>
      </c>
      <c r="L4339" s="139" t="s">
        <v>6126</v>
      </c>
      <c r="M4339" s="140" t="s">
        <v>8160</v>
      </c>
      <c r="N4339" s="141">
        <v>3</v>
      </c>
      <c r="O4339" s="142">
        <f t="shared" si="335"/>
        <v>200</v>
      </c>
      <c r="P4339" s="2">
        <v>200</v>
      </c>
      <c r="Q4339" s="2"/>
      <c r="R4339" s="143" t="e">
        <f t="shared" si="336"/>
        <v>#DIV/0!</v>
      </c>
      <c r="S4339" s="143">
        <f t="shared" si="337"/>
        <v>0</v>
      </c>
      <c r="T4339" s="144">
        <f>IF(P4339="nio",0,IF(P4339&gt;0,VLOOKUP(K4339,'3-Productie normen'!A:W,VLOOKUP(P4339,'3-Productie normen'!$B$37:$C$59,2,FALSE),FALSE)))/VLOOKUP(B4339,'2-Kosten per locatie'!$A$11:$C$31,3,FALSE)</f>
        <v>0</v>
      </c>
      <c r="U4339" s="144">
        <f t="shared" si="338"/>
        <v>0</v>
      </c>
      <c r="V4339" s="145" t="str">
        <f>VLOOKUP(K4339,'3-Productie normen'!A:AG,29,FALSE)</f>
        <v>L</v>
      </c>
      <c r="W4339" s="145"/>
      <c r="X4339" s="146"/>
      <c r="Y4339" s="147">
        <f t="shared" si="339"/>
        <v>600</v>
      </c>
    </row>
    <row r="4340" spans="1:25" s="148" customFormat="1" ht="13.9" customHeight="1">
      <c r="A4340" s="137">
        <v>5194</v>
      </c>
      <c r="B4340" s="138" t="s">
        <v>4208</v>
      </c>
      <c r="C4340" s="138" t="s">
        <v>5450</v>
      </c>
      <c r="D4340" s="138"/>
      <c r="E4340" s="2">
        <v>11</v>
      </c>
      <c r="F4340" s="2" t="s">
        <v>372</v>
      </c>
      <c r="G4340" s="2" t="s">
        <v>5765</v>
      </c>
      <c r="H4340" s="2" t="s">
        <v>5766</v>
      </c>
      <c r="I4340" s="139" t="s">
        <v>45</v>
      </c>
      <c r="J4340" s="139" t="s">
        <v>6157</v>
      </c>
      <c r="K4340" s="139" t="s">
        <v>612</v>
      </c>
      <c r="L4340" s="139" t="s">
        <v>6126</v>
      </c>
      <c r="M4340" s="140" t="s">
        <v>8160</v>
      </c>
      <c r="N4340" s="141">
        <v>3</v>
      </c>
      <c r="O4340" s="142">
        <f t="shared" ref="O4340:O4403" si="340">SUM(P4340:Q4340)</f>
        <v>200</v>
      </c>
      <c r="P4340" s="2">
        <v>200</v>
      </c>
      <c r="Q4340" s="2"/>
      <c r="R4340" s="143" t="e">
        <f t="shared" ref="R4340:R4403" si="341">IF(P4340="nio",0,IF(P4340&gt;0,P4340*N4340/T4340,0))</f>
        <v>#DIV/0!</v>
      </c>
      <c r="S4340" s="143">
        <f t="shared" ref="S4340:S4403" si="342">IF(Q4340&gt;0,Q4340*N4340/U4340,0)</f>
        <v>0</v>
      </c>
      <c r="T4340" s="144">
        <f>IF(P4340="nio",0,IF(P4340&gt;0,VLOOKUP(K4340,'3-Productie normen'!A:W,VLOOKUP(P4340,'3-Productie normen'!$B$37:$C$59,2,FALSE),FALSE)))/VLOOKUP(B4340,'2-Kosten per locatie'!$A$11:$C$31,3,FALSE)</f>
        <v>0</v>
      </c>
      <c r="U4340" s="144">
        <f t="shared" ref="U4340:U4403" si="343">IF(Q4340&gt;0,T4340*$U$8,0)</f>
        <v>0</v>
      </c>
      <c r="V4340" s="145" t="str">
        <f>VLOOKUP(K4340,'3-Productie normen'!A:AG,29,FALSE)</f>
        <v>L</v>
      </c>
      <c r="W4340" s="145"/>
      <c r="X4340" s="146"/>
      <c r="Y4340" s="147">
        <f t="shared" ref="Y4340:Y4403" si="344">O4340*N4340</f>
        <v>600</v>
      </c>
    </row>
    <row r="4341" spans="1:25" s="148" customFormat="1" ht="13.9" customHeight="1">
      <c r="A4341" s="137">
        <v>5195</v>
      </c>
      <c r="B4341" s="138" t="s">
        <v>4208</v>
      </c>
      <c r="C4341" s="138" t="s">
        <v>5450</v>
      </c>
      <c r="D4341" s="138"/>
      <c r="E4341" s="2">
        <v>11</v>
      </c>
      <c r="F4341" s="2" t="s">
        <v>372</v>
      </c>
      <c r="G4341" s="2" t="s">
        <v>5767</v>
      </c>
      <c r="H4341" s="2" t="s">
        <v>5768</v>
      </c>
      <c r="I4341" s="139" t="s">
        <v>45</v>
      </c>
      <c r="J4341" s="139" t="s">
        <v>6157</v>
      </c>
      <c r="K4341" s="139" t="s">
        <v>612</v>
      </c>
      <c r="L4341" s="139" t="s">
        <v>6126</v>
      </c>
      <c r="M4341" s="140" t="s">
        <v>8160</v>
      </c>
      <c r="N4341" s="141">
        <v>3</v>
      </c>
      <c r="O4341" s="142">
        <f t="shared" si="340"/>
        <v>200</v>
      </c>
      <c r="P4341" s="2">
        <v>200</v>
      </c>
      <c r="Q4341" s="2"/>
      <c r="R4341" s="143" t="e">
        <f t="shared" si="341"/>
        <v>#DIV/0!</v>
      </c>
      <c r="S4341" s="143">
        <f t="shared" si="342"/>
        <v>0</v>
      </c>
      <c r="T4341" s="144">
        <f>IF(P4341="nio",0,IF(P4341&gt;0,VLOOKUP(K4341,'3-Productie normen'!A:W,VLOOKUP(P4341,'3-Productie normen'!$B$37:$C$59,2,FALSE),FALSE)))/VLOOKUP(B4341,'2-Kosten per locatie'!$A$11:$C$31,3,FALSE)</f>
        <v>0</v>
      </c>
      <c r="U4341" s="144">
        <f t="shared" si="343"/>
        <v>0</v>
      </c>
      <c r="V4341" s="145" t="str">
        <f>VLOOKUP(K4341,'3-Productie normen'!A:AG,29,FALSE)</f>
        <v>L</v>
      </c>
      <c r="W4341" s="145"/>
      <c r="X4341" s="146"/>
      <c r="Y4341" s="147">
        <f t="shared" si="344"/>
        <v>600</v>
      </c>
    </row>
    <row r="4342" spans="1:25" s="148" customFormat="1" ht="13.9" customHeight="1">
      <c r="A4342" s="137">
        <v>5196</v>
      </c>
      <c r="B4342" s="138" t="s">
        <v>4208</v>
      </c>
      <c r="C4342" s="138" t="s">
        <v>5450</v>
      </c>
      <c r="D4342" s="138"/>
      <c r="E4342" s="2">
        <v>11</v>
      </c>
      <c r="F4342" s="2" t="s">
        <v>372</v>
      </c>
      <c r="G4342" s="2" t="s">
        <v>5769</v>
      </c>
      <c r="H4342" s="2" t="s">
        <v>5770</v>
      </c>
      <c r="I4342" s="139" t="s">
        <v>45</v>
      </c>
      <c r="J4342" s="139" t="s">
        <v>6157</v>
      </c>
      <c r="K4342" s="139" t="s">
        <v>612</v>
      </c>
      <c r="L4342" s="139" t="s">
        <v>6126</v>
      </c>
      <c r="M4342" s="140" t="s">
        <v>8160</v>
      </c>
      <c r="N4342" s="141">
        <v>3</v>
      </c>
      <c r="O4342" s="142">
        <f t="shared" si="340"/>
        <v>200</v>
      </c>
      <c r="P4342" s="2">
        <v>200</v>
      </c>
      <c r="Q4342" s="2"/>
      <c r="R4342" s="143" t="e">
        <f t="shared" si="341"/>
        <v>#DIV/0!</v>
      </c>
      <c r="S4342" s="143">
        <f t="shared" si="342"/>
        <v>0</v>
      </c>
      <c r="T4342" s="144">
        <f>IF(P4342="nio",0,IF(P4342&gt;0,VLOOKUP(K4342,'3-Productie normen'!A:W,VLOOKUP(P4342,'3-Productie normen'!$B$37:$C$59,2,FALSE),FALSE)))/VLOOKUP(B4342,'2-Kosten per locatie'!$A$11:$C$31,3,FALSE)</f>
        <v>0</v>
      </c>
      <c r="U4342" s="144">
        <f t="shared" si="343"/>
        <v>0</v>
      </c>
      <c r="V4342" s="145" t="str">
        <f>VLOOKUP(K4342,'3-Productie normen'!A:AG,29,FALSE)</f>
        <v>L</v>
      </c>
      <c r="W4342" s="145"/>
      <c r="X4342" s="146"/>
      <c r="Y4342" s="147">
        <f t="shared" si="344"/>
        <v>600</v>
      </c>
    </row>
    <row r="4343" spans="1:25" s="148" customFormat="1" ht="13.9" customHeight="1">
      <c r="A4343" s="137">
        <v>5197</v>
      </c>
      <c r="B4343" s="138" t="s">
        <v>4208</v>
      </c>
      <c r="C4343" s="138" t="s">
        <v>5450</v>
      </c>
      <c r="D4343" s="138"/>
      <c r="E4343" s="2">
        <v>11</v>
      </c>
      <c r="F4343" s="2" t="s">
        <v>372</v>
      </c>
      <c r="G4343" s="2" t="s">
        <v>5771</v>
      </c>
      <c r="H4343" s="2" t="s">
        <v>5772</v>
      </c>
      <c r="I4343" s="139" t="s">
        <v>6248</v>
      </c>
      <c r="J4343" s="139" t="s">
        <v>1614</v>
      </c>
      <c r="K4343" s="139" t="s">
        <v>612</v>
      </c>
      <c r="L4343" s="139" t="s">
        <v>6126</v>
      </c>
      <c r="M4343" s="140" t="s">
        <v>8160</v>
      </c>
      <c r="N4343" s="141">
        <v>49</v>
      </c>
      <c r="O4343" s="142">
        <f t="shared" si="340"/>
        <v>200</v>
      </c>
      <c r="P4343" s="2">
        <v>200</v>
      </c>
      <c r="Q4343" s="2"/>
      <c r="R4343" s="143" t="e">
        <f t="shared" si="341"/>
        <v>#DIV/0!</v>
      </c>
      <c r="S4343" s="143">
        <f t="shared" si="342"/>
        <v>0</v>
      </c>
      <c r="T4343" s="144">
        <f>IF(P4343="nio",0,IF(P4343&gt;0,VLOOKUP(K4343,'3-Productie normen'!A:W,VLOOKUP(P4343,'3-Productie normen'!$B$37:$C$59,2,FALSE),FALSE)))/VLOOKUP(B4343,'2-Kosten per locatie'!$A$11:$C$31,3,FALSE)</f>
        <v>0</v>
      </c>
      <c r="U4343" s="144">
        <f t="shared" si="343"/>
        <v>0</v>
      </c>
      <c r="V4343" s="145" t="str">
        <f>VLOOKUP(K4343,'3-Productie normen'!A:AG,29,FALSE)</f>
        <v>L</v>
      </c>
      <c r="W4343" s="145"/>
      <c r="X4343" s="146"/>
      <c r="Y4343" s="147">
        <f t="shared" si="344"/>
        <v>9800</v>
      </c>
    </row>
    <row r="4344" spans="1:25" s="148" customFormat="1" ht="13.9" customHeight="1">
      <c r="A4344" s="137">
        <v>5198</v>
      </c>
      <c r="B4344" s="138" t="s">
        <v>4208</v>
      </c>
      <c r="C4344" s="138" t="s">
        <v>5450</v>
      </c>
      <c r="D4344" s="138"/>
      <c r="E4344" s="2">
        <v>11</v>
      </c>
      <c r="F4344" s="2" t="s">
        <v>372</v>
      </c>
      <c r="G4344" s="2" t="s">
        <v>1566</v>
      </c>
      <c r="H4344" s="2" t="s">
        <v>5773</v>
      </c>
      <c r="I4344" s="139" t="s">
        <v>6248</v>
      </c>
      <c r="J4344" s="139" t="s">
        <v>4161</v>
      </c>
      <c r="K4344" s="139" t="s">
        <v>612</v>
      </c>
      <c r="L4344" s="139" t="s">
        <v>6126</v>
      </c>
      <c r="M4344" s="140" t="s">
        <v>8160</v>
      </c>
      <c r="N4344" s="141">
        <v>42</v>
      </c>
      <c r="O4344" s="142">
        <f t="shared" si="340"/>
        <v>200</v>
      </c>
      <c r="P4344" s="2">
        <v>200</v>
      </c>
      <c r="Q4344" s="2"/>
      <c r="R4344" s="143" t="e">
        <f t="shared" si="341"/>
        <v>#DIV/0!</v>
      </c>
      <c r="S4344" s="143">
        <f t="shared" si="342"/>
        <v>0</v>
      </c>
      <c r="T4344" s="144">
        <f>IF(P4344="nio",0,IF(P4344&gt;0,VLOOKUP(K4344,'3-Productie normen'!A:W,VLOOKUP(P4344,'3-Productie normen'!$B$37:$C$59,2,FALSE),FALSE)))/VLOOKUP(B4344,'2-Kosten per locatie'!$A$11:$C$31,3,FALSE)</f>
        <v>0</v>
      </c>
      <c r="U4344" s="144">
        <f t="shared" si="343"/>
        <v>0</v>
      </c>
      <c r="V4344" s="145" t="str">
        <f>VLOOKUP(K4344,'3-Productie normen'!A:AG,29,FALSE)</f>
        <v>L</v>
      </c>
      <c r="W4344" s="145"/>
      <c r="X4344" s="146"/>
      <c r="Y4344" s="147">
        <f t="shared" si="344"/>
        <v>8400</v>
      </c>
    </row>
    <row r="4345" spans="1:25" s="148" customFormat="1" ht="13.9" customHeight="1">
      <c r="A4345" s="137">
        <v>5199</v>
      </c>
      <c r="B4345" s="138" t="s">
        <v>4208</v>
      </c>
      <c r="C4345" s="138" t="s">
        <v>5450</v>
      </c>
      <c r="D4345" s="138"/>
      <c r="E4345" s="2">
        <v>11</v>
      </c>
      <c r="F4345" s="2" t="s">
        <v>372</v>
      </c>
      <c r="G4345" s="2" t="s">
        <v>1790</v>
      </c>
      <c r="H4345" s="2" t="s">
        <v>5774</v>
      </c>
      <c r="I4345" s="139" t="s">
        <v>6248</v>
      </c>
      <c r="J4345" s="139" t="s">
        <v>1614</v>
      </c>
      <c r="K4345" s="139" t="s">
        <v>612</v>
      </c>
      <c r="L4345" s="139" t="s">
        <v>6126</v>
      </c>
      <c r="M4345" s="140" t="s">
        <v>8160</v>
      </c>
      <c r="N4345" s="141">
        <v>51</v>
      </c>
      <c r="O4345" s="142">
        <f t="shared" si="340"/>
        <v>200</v>
      </c>
      <c r="P4345" s="2">
        <v>200</v>
      </c>
      <c r="Q4345" s="2"/>
      <c r="R4345" s="143" t="e">
        <f t="shared" si="341"/>
        <v>#DIV/0!</v>
      </c>
      <c r="S4345" s="143">
        <f t="shared" si="342"/>
        <v>0</v>
      </c>
      <c r="T4345" s="144">
        <f>IF(P4345="nio",0,IF(P4345&gt;0,VLOOKUP(K4345,'3-Productie normen'!A:W,VLOOKUP(P4345,'3-Productie normen'!$B$37:$C$59,2,FALSE),FALSE)))/VLOOKUP(B4345,'2-Kosten per locatie'!$A$11:$C$31,3,FALSE)</f>
        <v>0</v>
      </c>
      <c r="U4345" s="144">
        <f t="shared" si="343"/>
        <v>0</v>
      </c>
      <c r="V4345" s="145" t="str">
        <f>VLOOKUP(K4345,'3-Productie normen'!A:AG,29,FALSE)</f>
        <v>L</v>
      </c>
      <c r="W4345" s="145"/>
      <c r="X4345" s="146"/>
      <c r="Y4345" s="147">
        <f t="shared" si="344"/>
        <v>10200</v>
      </c>
    </row>
    <row r="4346" spans="1:25" s="148" customFormat="1" ht="13.9" customHeight="1">
      <c r="A4346" s="137">
        <v>5200</v>
      </c>
      <c r="B4346" s="138" t="s">
        <v>4208</v>
      </c>
      <c r="C4346" s="138" t="s">
        <v>5450</v>
      </c>
      <c r="D4346" s="138"/>
      <c r="E4346" s="2">
        <v>11</v>
      </c>
      <c r="F4346" s="2" t="s">
        <v>372</v>
      </c>
      <c r="G4346" s="2" t="s">
        <v>1570</v>
      </c>
      <c r="H4346" s="2" t="s">
        <v>5775</v>
      </c>
      <c r="I4346" s="139" t="s">
        <v>6248</v>
      </c>
      <c r="J4346" s="139" t="s">
        <v>6184</v>
      </c>
      <c r="K4346" s="139" t="s">
        <v>612</v>
      </c>
      <c r="L4346" s="139" t="s">
        <v>6126</v>
      </c>
      <c r="M4346" s="140" t="s">
        <v>8160</v>
      </c>
      <c r="N4346" s="141">
        <v>74</v>
      </c>
      <c r="O4346" s="142">
        <f t="shared" si="340"/>
        <v>200</v>
      </c>
      <c r="P4346" s="2">
        <v>200</v>
      </c>
      <c r="Q4346" s="2"/>
      <c r="R4346" s="143" t="e">
        <f t="shared" si="341"/>
        <v>#DIV/0!</v>
      </c>
      <c r="S4346" s="143">
        <f t="shared" si="342"/>
        <v>0</v>
      </c>
      <c r="T4346" s="144">
        <f>IF(P4346="nio",0,IF(P4346&gt;0,VLOOKUP(K4346,'3-Productie normen'!A:W,VLOOKUP(P4346,'3-Productie normen'!$B$37:$C$59,2,FALSE),FALSE)))/VLOOKUP(B4346,'2-Kosten per locatie'!$A$11:$C$31,3,FALSE)</f>
        <v>0</v>
      </c>
      <c r="U4346" s="144">
        <f t="shared" si="343"/>
        <v>0</v>
      </c>
      <c r="V4346" s="145" t="str">
        <f>VLOOKUP(K4346,'3-Productie normen'!A:AG,29,FALSE)</f>
        <v>L</v>
      </c>
      <c r="W4346" s="145"/>
      <c r="X4346" s="146"/>
      <c r="Y4346" s="147">
        <f t="shared" si="344"/>
        <v>14800</v>
      </c>
    </row>
    <row r="4347" spans="1:25" s="148" customFormat="1" ht="13.9" customHeight="1">
      <c r="A4347" s="137">
        <v>5201</v>
      </c>
      <c r="B4347" s="138" t="s">
        <v>4208</v>
      </c>
      <c r="C4347" s="138" t="s">
        <v>5450</v>
      </c>
      <c r="D4347" s="138"/>
      <c r="E4347" s="2">
        <v>11</v>
      </c>
      <c r="F4347" s="2" t="s">
        <v>372</v>
      </c>
      <c r="G4347" s="2" t="s">
        <v>5776</v>
      </c>
      <c r="H4347" s="2" t="s">
        <v>5777</v>
      </c>
      <c r="I4347" s="139" t="s">
        <v>45</v>
      </c>
      <c r="J4347" s="139" t="s">
        <v>6182</v>
      </c>
      <c r="K4347" s="139" t="s">
        <v>417</v>
      </c>
      <c r="L4347" s="139" t="s">
        <v>6126</v>
      </c>
      <c r="M4347" s="140" t="s">
        <v>8160</v>
      </c>
      <c r="N4347" s="141">
        <v>11</v>
      </c>
      <c r="O4347" s="142">
        <f t="shared" si="340"/>
        <v>200</v>
      </c>
      <c r="P4347" s="2">
        <v>200</v>
      </c>
      <c r="Q4347" s="2"/>
      <c r="R4347" s="143" t="e">
        <f t="shared" si="341"/>
        <v>#DIV/0!</v>
      </c>
      <c r="S4347" s="143">
        <f t="shared" si="342"/>
        <v>0</v>
      </c>
      <c r="T4347" s="144">
        <f>IF(P4347="nio",0,IF(P4347&gt;0,VLOOKUP(K4347,'3-Productie normen'!A:W,VLOOKUP(P4347,'3-Productie normen'!$B$37:$C$59,2,FALSE),FALSE)))/VLOOKUP(B4347,'2-Kosten per locatie'!$A$11:$C$31,3,FALSE)</f>
        <v>0</v>
      </c>
      <c r="U4347" s="144">
        <f t="shared" si="343"/>
        <v>0</v>
      </c>
      <c r="V4347" s="145" t="str">
        <f>VLOOKUP(K4347,'3-Productie normen'!A:AG,29,FALSE)</f>
        <v>B</v>
      </c>
      <c r="W4347" s="145"/>
      <c r="X4347" s="146"/>
      <c r="Y4347" s="147">
        <f t="shared" si="344"/>
        <v>2200</v>
      </c>
    </row>
    <row r="4348" spans="1:25" s="148" customFormat="1" ht="13.9" customHeight="1">
      <c r="A4348" s="137">
        <v>5202</v>
      </c>
      <c r="B4348" s="138" t="s">
        <v>4208</v>
      </c>
      <c r="C4348" s="138" t="s">
        <v>5450</v>
      </c>
      <c r="D4348" s="138"/>
      <c r="E4348" s="2">
        <v>11</v>
      </c>
      <c r="F4348" s="2" t="s">
        <v>372</v>
      </c>
      <c r="G4348" s="2" t="s">
        <v>1572</v>
      </c>
      <c r="H4348" s="2" t="s">
        <v>2304</v>
      </c>
      <c r="I4348" s="139" t="s">
        <v>45</v>
      </c>
      <c r="J4348" s="139" t="s">
        <v>6182</v>
      </c>
      <c r="K4348" s="139" t="s">
        <v>417</v>
      </c>
      <c r="L4348" s="139" t="s">
        <v>6126</v>
      </c>
      <c r="M4348" s="140" t="s">
        <v>8160</v>
      </c>
      <c r="N4348" s="141">
        <v>11</v>
      </c>
      <c r="O4348" s="142">
        <f t="shared" si="340"/>
        <v>200</v>
      </c>
      <c r="P4348" s="2">
        <v>200</v>
      </c>
      <c r="Q4348" s="2"/>
      <c r="R4348" s="143" t="e">
        <f t="shared" si="341"/>
        <v>#DIV/0!</v>
      </c>
      <c r="S4348" s="143">
        <f t="shared" si="342"/>
        <v>0</v>
      </c>
      <c r="T4348" s="144">
        <f>IF(P4348="nio",0,IF(P4348&gt;0,VLOOKUP(K4348,'3-Productie normen'!A:W,VLOOKUP(P4348,'3-Productie normen'!$B$37:$C$59,2,FALSE),FALSE)))/VLOOKUP(B4348,'2-Kosten per locatie'!$A$11:$C$31,3,FALSE)</f>
        <v>0</v>
      </c>
      <c r="U4348" s="144">
        <f t="shared" si="343"/>
        <v>0</v>
      </c>
      <c r="V4348" s="145" t="str">
        <f>VLOOKUP(K4348,'3-Productie normen'!A:AG,29,FALSE)</f>
        <v>B</v>
      </c>
      <c r="W4348" s="145"/>
      <c r="X4348" s="146"/>
      <c r="Y4348" s="147">
        <f t="shared" si="344"/>
        <v>2200</v>
      </c>
    </row>
    <row r="4349" spans="1:25" s="148" customFormat="1" ht="13.9" customHeight="1">
      <c r="A4349" s="137">
        <v>5203</v>
      </c>
      <c r="B4349" s="138" t="s">
        <v>4208</v>
      </c>
      <c r="C4349" s="138" t="s">
        <v>5450</v>
      </c>
      <c r="D4349" s="138"/>
      <c r="E4349" s="2">
        <v>11</v>
      </c>
      <c r="F4349" s="2" t="s">
        <v>372</v>
      </c>
      <c r="G4349" s="2" t="s">
        <v>1574</v>
      </c>
      <c r="H4349" s="2" t="s">
        <v>2304</v>
      </c>
      <c r="I4349" s="139" t="s">
        <v>45</v>
      </c>
      <c r="J4349" s="139" t="s">
        <v>6182</v>
      </c>
      <c r="K4349" s="139" t="s">
        <v>417</v>
      </c>
      <c r="L4349" s="139" t="s">
        <v>6126</v>
      </c>
      <c r="M4349" s="140" t="s">
        <v>8160</v>
      </c>
      <c r="N4349" s="141">
        <v>10</v>
      </c>
      <c r="O4349" s="142">
        <f t="shared" si="340"/>
        <v>200</v>
      </c>
      <c r="P4349" s="2">
        <v>200</v>
      </c>
      <c r="Q4349" s="2"/>
      <c r="R4349" s="143" t="e">
        <f t="shared" si="341"/>
        <v>#DIV/0!</v>
      </c>
      <c r="S4349" s="143">
        <f t="shared" si="342"/>
        <v>0</v>
      </c>
      <c r="T4349" s="144">
        <f>IF(P4349="nio",0,IF(P4349&gt;0,VLOOKUP(K4349,'3-Productie normen'!A:W,VLOOKUP(P4349,'3-Productie normen'!$B$37:$C$59,2,FALSE),FALSE)))/VLOOKUP(B4349,'2-Kosten per locatie'!$A$11:$C$31,3,FALSE)</f>
        <v>0</v>
      </c>
      <c r="U4349" s="144">
        <f t="shared" si="343"/>
        <v>0</v>
      </c>
      <c r="V4349" s="145" t="str">
        <f>VLOOKUP(K4349,'3-Productie normen'!A:AG,29,FALSE)</f>
        <v>B</v>
      </c>
      <c r="W4349" s="145"/>
      <c r="X4349" s="146"/>
      <c r="Y4349" s="147">
        <f t="shared" si="344"/>
        <v>2000</v>
      </c>
    </row>
    <row r="4350" spans="1:25" s="148" customFormat="1" ht="13.9" customHeight="1">
      <c r="A4350" s="137">
        <v>5204</v>
      </c>
      <c r="B4350" s="138" t="s">
        <v>4208</v>
      </c>
      <c r="C4350" s="138" t="s">
        <v>5450</v>
      </c>
      <c r="D4350" s="138"/>
      <c r="E4350" s="2">
        <v>11</v>
      </c>
      <c r="F4350" s="2" t="s">
        <v>372</v>
      </c>
      <c r="G4350" s="2" t="s">
        <v>5778</v>
      </c>
      <c r="H4350" s="2" t="s">
        <v>5779</v>
      </c>
      <c r="I4350" s="139" t="s">
        <v>6248</v>
      </c>
      <c r="J4350" s="139" t="s">
        <v>6184</v>
      </c>
      <c r="K4350" s="139" t="s">
        <v>612</v>
      </c>
      <c r="L4350" s="139" t="s">
        <v>6126</v>
      </c>
      <c r="M4350" s="140" t="s">
        <v>8160</v>
      </c>
      <c r="N4350" s="141">
        <v>86</v>
      </c>
      <c r="O4350" s="142">
        <f t="shared" si="340"/>
        <v>200</v>
      </c>
      <c r="P4350" s="2">
        <v>200</v>
      </c>
      <c r="Q4350" s="2"/>
      <c r="R4350" s="143" t="e">
        <f t="shared" si="341"/>
        <v>#DIV/0!</v>
      </c>
      <c r="S4350" s="143">
        <f t="shared" si="342"/>
        <v>0</v>
      </c>
      <c r="T4350" s="144">
        <f>IF(P4350="nio",0,IF(P4350&gt;0,VLOOKUP(K4350,'3-Productie normen'!A:W,VLOOKUP(P4350,'3-Productie normen'!$B$37:$C$59,2,FALSE),FALSE)))/VLOOKUP(B4350,'2-Kosten per locatie'!$A$11:$C$31,3,FALSE)</f>
        <v>0</v>
      </c>
      <c r="U4350" s="144">
        <f t="shared" si="343"/>
        <v>0</v>
      </c>
      <c r="V4350" s="145" t="str">
        <f>VLOOKUP(K4350,'3-Productie normen'!A:AG,29,FALSE)</f>
        <v>L</v>
      </c>
      <c r="W4350" s="145"/>
      <c r="X4350" s="146"/>
      <c r="Y4350" s="147">
        <f t="shared" si="344"/>
        <v>17200</v>
      </c>
    </row>
    <row r="4351" spans="1:25" s="148" customFormat="1" ht="13.9" customHeight="1">
      <c r="A4351" s="137">
        <v>5205</v>
      </c>
      <c r="B4351" s="138" t="s">
        <v>4208</v>
      </c>
      <c r="C4351" s="138" t="s">
        <v>5450</v>
      </c>
      <c r="D4351" s="138"/>
      <c r="E4351" s="2">
        <v>11</v>
      </c>
      <c r="F4351" s="2" t="s">
        <v>372</v>
      </c>
      <c r="G4351" s="2" t="s">
        <v>5780</v>
      </c>
      <c r="H4351" s="2" t="s">
        <v>5781</v>
      </c>
      <c r="I4351" s="139" t="s">
        <v>6248</v>
      </c>
      <c r="J4351" s="139" t="s">
        <v>6184</v>
      </c>
      <c r="K4351" s="139" t="s">
        <v>612</v>
      </c>
      <c r="L4351" s="139" t="s">
        <v>6126</v>
      </c>
      <c r="M4351" s="140" t="s">
        <v>8160</v>
      </c>
      <c r="N4351" s="141">
        <v>76</v>
      </c>
      <c r="O4351" s="142">
        <f t="shared" si="340"/>
        <v>200</v>
      </c>
      <c r="P4351" s="2">
        <v>200</v>
      </c>
      <c r="Q4351" s="2"/>
      <c r="R4351" s="143" t="e">
        <f t="shared" si="341"/>
        <v>#DIV/0!</v>
      </c>
      <c r="S4351" s="143">
        <f t="shared" si="342"/>
        <v>0</v>
      </c>
      <c r="T4351" s="144">
        <f>IF(P4351="nio",0,IF(P4351&gt;0,VLOOKUP(K4351,'3-Productie normen'!A:W,VLOOKUP(P4351,'3-Productie normen'!$B$37:$C$59,2,FALSE),FALSE)))/VLOOKUP(B4351,'2-Kosten per locatie'!$A$11:$C$31,3,FALSE)</f>
        <v>0</v>
      </c>
      <c r="U4351" s="144">
        <f t="shared" si="343"/>
        <v>0</v>
      </c>
      <c r="V4351" s="145" t="str">
        <f>VLOOKUP(K4351,'3-Productie normen'!A:AG,29,FALSE)</f>
        <v>L</v>
      </c>
      <c r="W4351" s="145"/>
      <c r="X4351" s="146"/>
      <c r="Y4351" s="147">
        <f t="shared" si="344"/>
        <v>15200</v>
      </c>
    </row>
    <row r="4352" spans="1:25" s="148" customFormat="1" ht="13.9" customHeight="1">
      <c r="A4352" s="137">
        <v>5206</v>
      </c>
      <c r="B4352" s="138" t="s">
        <v>4208</v>
      </c>
      <c r="C4352" s="138" t="s">
        <v>5450</v>
      </c>
      <c r="D4352" s="138"/>
      <c r="E4352" s="2">
        <v>11</v>
      </c>
      <c r="F4352" s="2" t="s">
        <v>372</v>
      </c>
      <c r="G4352" s="2" t="s">
        <v>2546</v>
      </c>
      <c r="H4352" s="2" t="s">
        <v>5782</v>
      </c>
      <c r="I4352" s="139" t="s">
        <v>6248</v>
      </c>
      <c r="J4352" s="139" t="s">
        <v>1614</v>
      </c>
      <c r="K4352" s="139" t="s">
        <v>612</v>
      </c>
      <c r="L4352" s="139" t="s">
        <v>6126</v>
      </c>
      <c r="M4352" s="140" t="s">
        <v>8160</v>
      </c>
      <c r="N4352" s="141">
        <v>61</v>
      </c>
      <c r="O4352" s="142">
        <f t="shared" si="340"/>
        <v>200</v>
      </c>
      <c r="P4352" s="2">
        <v>200</v>
      </c>
      <c r="Q4352" s="2"/>
      <c r="R4352" s="143" t="e">
        <f t="shared" si="341"/>
        <v>#DIV/0!</v>
      </c>
      <c r="S4352" s="143">
        <f t="shared" si="342"/>
        <v>0</v>
      </c>
      <c r="T4352" s="144">
        <f>IF(P4352="nio",0,IF(P4352&gt;0,VLOOKUP(K4352,'3-Productie normen'!A:W,VLOOKUP(P4352,'3-Productie normen'!$B$37:$C$59,2,FALSE),FALSE)))/VLOOKUP(B4352,'2-Kosten per locatie'!$A$11:$C$31,3,FALSE)</f>
        <v>0</v>
      </c>
      <c r="U4352" s="144">
        <f t="shared" si="343"/>
        <v>0</v>
      </c>
      <c r="V4352" s="145" t="str">
        <f>VLOOKUP(K4352,'3-Productie normen'!A:AG,29,FALSE)</f>
        <v>L</v>
      </c>
      <c r="W4352" s="145"/>
      <c r="X4352" s="146"/>
      <c r="Y4352" s="147">
        <f t="shared" si="344"/>
        <v>12200</v>
      </c>
    </row>
    <row r="4353" spans="1:25" s="148" customFormat="1" ht="13.9" customHeight="1">
      <c r="A4353" s="137">
        <v>5207</v>
      </c>
      <c r="B4353" s="138" t="s">
        <v>4208</v>
      </c>
      <c r="C4353" s="138" t="s">
        <v>5450</v>
      </c>
      <c r="D4353" s="138"/>
      <c r="E4353" s="2">
        <v>11</v>
      </c>
      <c r="F4353" s="2" t="s">
        <v>372</v>
      </c>
      <c r="G4353" s="2" t="s">
        <v>5783</v>
      </c>
      <c r="H4353" s="2" t="s">
        <v>1720</v>
      </c>
      <c r="I4353" s="139" t="s">
        <v>48</v>
      </c>
      <c r="J4353" s="139" t="s">
        <v>6187</v>
      </c>
      <c r="K4353" s="139" t="s">
        <v>4571</v>
      </c>
      <c r="L4353" s="139" t="s">
        <v>6126</v>
      </c>
      <c r="M4353" s="140" t="s">
        <v>8160</v>
      </c>
      <c r="N4353" s="141">
        <v>200</v>
      </c>
      <c r="O4353" s="142">
        <f t="shared" si="340"/>
        <v>200</v>
      </c>
      <c r="P4353" s="2">
        <v>200</v>
      </c>
      <c r="Q4353" s="2"/>
      <c r="R4353" s="143" t="e">
        <f t="shared" si="341"/>
        <v>#DIV/0!</v>
      </c>
      <c r="S4353" s="143">
        <f t="shared" si="342"/>
        <v>0</v>
      </c>
      <c r="T4353" s="144">
        <f>IF(P4353="nio",0,IF(P4353&gt;0,VLOOKUP(K4353,'3-Productie normen'!A:W,VLOOKUP(P4353,'3-Productie normen'!$B$37:$C$59,2,FALSE),FALSE)))/VLOOKUP(B4353,'2-Kosten per locatie'!$A$11:$C$31,3,FALSE)</f>
        <v>0</v>
      </c>
      <c r="U4353" s="144">
        <f t="shared" si="343"/>
        <v>0</v>
      </c>
      <c r="V4353" s="145" t="str">
        <f>VLOOKUP(K4353,'3-Productie normen'!A:AG,29,FALSE)</f>
        <v>V</v>
      </c>
      <c r="W4353" s="145"/>
      <c r="X4353" s="146"/>
      <c r="Y4353" s="147">
        <f t="shared" si="344"/>
        <v>40000</v>
      </c>
    </row>
    <row r="4354" spans="1:25" s="148" customFormat="1" ht="13.9" customHeight="1">
      <c r="A4354" s="137">
        <v>5208</v>
      </c>
      <c r="B4354" s="138" t="s">
        <v>4208</v>
      </c>
      <c r="C4354" s="138" t="s">
        <v>5450</v>
      </c>
      <c r="D4354" s="138"/>
      <c r="E4354" s="2">
        <v>11</v>
      </c>
      <c r="F4354" s="2" t="s">
        <v>372</v>
      </c>
      <c r="G4354" s="2" t="s">
        <v>5784</v>
      </c>
      <c r="H4354" s="2" t="s">
        <v>1720</v>
      </c>
      <c r="I4354" s="139" t="s">
        <v>48</v>
      </c>
      <c r="J4354" s="139" t="s">
        <v>6188</v>
      </c>
      <c r="K4354" s="139" t="s">
        <v>4571</v>
      </c>
      <c r="L4354" s="139" t="s">
        <v>6126</v>
      </c>
      <c r="M4354" s="140" t="s">
        <v>8160</v>
      </c>
      <c r="N4354" s="141">
        <v>33</v>
      </c>
      <c r="O4354" s="142">
        <f t="shared" si="340"/>
        <v>200</v>
      </c>
      <c r="P4354" s="2">
        <v>200</v>
      </c>
      <c r="Q4354" s="2"/>
      <c r="R4354" s="143" t="e">
        <f t="shared" si="341"/>
        <v>#DIV/0!</v>
      </c>
      <c r="S4354" s="143">
        <f t="shared" si="342"/>
        <v>0</v>
      </c>
      <c r="T4354" s="144">
        <f>IF(P4354="nio",0,IF(P4354&gt;0,VLOOKUP(K4354,'3-Productie normen'!A:W,VLOOKUP(P4354,'3-Productie normen'!$B$37:$C$59,2,FALSE),FALSE)))/VLOOKUP(B4354,'2-Kosten per locatie'!$A$11:$C$31,3,FALSE)</f>
        <v>0</v>
      </c>
      <c r="U4354" s="144">
        <f t="shared" si="343"/>
        <v>0</v>
      </c>
      <c r="V4354" s="145" t="str">
        <f>VLOOKUP(K4354,'3-Productie normen'!A:AG,29,FALSE)</f>
        <v>V</v>
      </c>
      <c r="W4354" s="145"/>
      <c r="X4354" s="146"/>
      <c r="Y4354" s="147">
        <f t="shared" si="344"/>
        <v>6600</v>
      </c>
    </row>
    <row r="4355" spans="1:25" s="148" customFormat="1" ht="13.9" customHeight="1">
      <c r="A4355" s="137">
        <v>5209</v>
      </c>
      <c r="B4355" s="138" t="s">
        <v>4208</v>
      </c>
      <c r="C4355" s="138" t="s">
        <v>5450</v>
      </c>
      <c r="D4355" s="138"/>
      <c r="E4355" s="2">
        <v>11</v>
      </c>
      <c r="F4355" s="2" t="s">
        <v>372</v>
      </c>
      <c r="G4355" s="2" t="s">
        <v>5785</v>
      </c>
      <c r="H4355" s="2" t="s">
        <v>1720</v>
      </c>
      <c r="I4355" s="139" t="s">
        <v>48</v>
      </c>
      <c r="J4355" s="139" t="s">
        <v>253</v>
      </c>
      <c r="K4355" s="139" t="s">
        <v>4571</v>
      </c>
      <c r="L4355" s="139" t="s">
        <v>6126</v>
      </c>
      <c r="M4355" s="140" t="s">
        <v>8160</v>
      </c>
      <c r="N4355" s="141">
        <v>67</v>
      </c>
      <c r="O4355" s="142">
        <f t="shared" si="340"/>
        <v>200</v>
      </c>
      <c r="P4355" s="2">
        <v>200</v>
      </c>
      <c r="Q4355" s="2"/>
      <c r="R4355" s="143" t="e">
        <f t="shared" si="341"/>
        <v>#DIV/0!</v>
      </c>
      <c r="S4355" s="143">
        <f t="shared" si="342"/>
        <v>0</v>
      </c>
      <c r="T4355" s="144">
        <f>IF(P4355="nio",0,IF(P4355&gt;0,VLOOKUP(K4355,'3-Productie normen'!A:W,VLOOKUP(P4355,'3-Productie normen'!$B$37:$C$59,2,FALSE),FALSE)))/VLOOKUP(B4355,'2-Kosten per locatie'!$A$11:$C$31,3,FALSE)</f>
        <v>0</v>
      </c>
      <c r="U4355" s="144">
        <f t="shared" si="343"/>
        <v>0</v>
      </c>
      <c r="V4355" s="145" t="str">
        <f>VLOOKUP(K4355,'3-Productie normen'!A:AG,29,FALSE)</f>
        <v>V</v>
      </c>
      <c r="W4355" s="145"/>
      <c r="X4355" s="146"/>
      <c r="Y4355" s="147">
        <f t="shared" si="344"/>
        <v>13400</v>
      </c>
    </row>
    <row r="4356" spans="1:25" s="148" customFormat="1" ht="13.9" customHeight="1">
      <c r="A4356" s="137">
        <v>5210</v>
      </c>
      <c r="B4356" s="138" t="s">
        <v>4208</v>
      </c>
      <c r="C4356" s="138" t="s">
        <v>5450</v>
      </c>
      <c r="D4356" s="138"/>
      <c r="E4356" s="2">
        <v>11</v>
      </c>
      <c r="F4356" s="2" t="s">
        <v>372</v>
      </c>
      <c r="G4356" s="2" t="s">
        <v>5786</v>
      </c>
      <c r="H4356" s="2" t="s">
        <v>1720</v>
      </c>
      <c r="I4356" s="139" t="s">
        <v>48</v>
      </c>
      <c r="J4356" s="139" t="s">
        <v>253</v>
      </c>
      <c r="K4356" s="139" t="s">
        <v>4571</v>
      </c>
      <c r="L4356" s="139" t="s">
        <v>6126</v>
      </c>
      <c r="M4356" s="140" t="s">
        <v>8160</v>
      </c>
      <c r="N4356" s="141">
        <v>122</v>
      </c>
      <c r="O4356" s="142">
        <f t="shared" si="340"/>
        <v>200</v>
      </c>
      <c r="P4356" s="2">
        <v>200</v>
      </c>
      <c r="Q4356" s="2"/>
      <c r="R4356" s="143" t="e">
        <f t="shared" si="341"/>
        <v>#DIV/0!</v>
      </c>
      <c r="S4356" s="143">
        <f t="shared" si="342"/>
        <v>0</v>
      </c>
      <c r="T4356" s="144">
        <f>IF(P4356="nio",0,IF(P4356&gt;0,VLOOKUP(K4356,'3-Productie normen'!A:W,VLOOKUP(P4356,'3-Productie normen'!$B$37:$C$59,2,FALSE),FALSE)))/VLOOKUP(B4356,'2-Kosten per locatie'!$A$11:$C$31,3,FALSE)</f>
        <v>0</v>
      </c>
      <c r="U4356" s="144">
        <f t="shared" si="343"/>
        <v>0</v>
      </c>
      <c r="V4356" s="145" t="str">
        <f>VLOOKUP(K4356,'3-Productie normen'!A:AG,29,FALSE)</f>
        <v>V</v>
      </c>
      <c r="W4356" s="145"/>
      <c r="X4356" s="146"/>
      <c r="Y4356" s="147">
        <f t="shared" si="344"/>
        <v>24400</v>
      </c>
    </row>
    <row r="4357" spans="1:25" s="148" customFormat="1" ht="13.9" customHeight="1">
      <c r="A4357" s="137">
        <v>5211</v>
      </c>
      <c r="B4357" s="138" t="s">
        <v>4208</v>
      </c>
      <c r="C4357" s="138" t="s">
        <v>5450</v>
      </c>
      <c r="D4357" s="138"/>
      <c r="E4357" s="2">
        <v>11</v>
      </c>
      <c r="F4357" s="2" t="s">
        <v>372</v>
      </c>
      <c r="G4357" s="2" t="s">
        <v>5787</v>
      </c>
      <c r="H4357" s="2" t="s">
        <v>1720</v>
      </c>
      <c r="I4357" s="139" t="s">
        <v>48</v>
      </c>
      <c r="J4357" s="139" t="s">
        <v>253</v>
      </c>
      <c r="K4357" s="139" t="s">
        <v>4571</v>
      </c>
      <c r="L4357" s="139" t="s">
        <v>6126</v>
      </c>
      <c r="M4357" s="140" t="s">
        <v>8160</v>
      </c>
      <c r="N4357" s="141">
        <v>67</v>
      </c>
      <c r="O4357" s="142">
        <f t="shared" si="340"/>
        <v>200</v>
      </c>
      <c r="P4357" s="2">
        <v>200</v>
      </c>
      <c r="Q4357" s="2"/>
      <c r="R4357" s="143" t="e">
        <f t="shared" si="341"/>
        <v>#DIV/0!</v>
      </c>
      <c r="S4357" s="143">
        <f t="shared" si="342"/>
        <v>0</v>
      </c>
      <c r="T4357" s="144">
        <f>IF(P4357="nio",0,IF(P4357&gt;0,VLOOKUP(K4357,'3-Productie normen'!A:W,VLOOKUP(P4357,'3-Productie normen'!$B$37:$C$59,2,FALSE),FALSE)))/VLOOKUP(B4357,'2-Kosten per locatie'!$A$11:$C$31,3,FALSE)</f>
        <v>0</v>
      </c>
      <c r="U4357" s="144">
        <f t="shared" si="343"/>
        <v>0</v>
      </c>
      <c r="V4357" s="145" t="str">
        <f>VLOOKUP(K4357,'3-Productie normen'!A:AG,29,FALSE)</f>
        <v>V</v>
      </c>
      <c r="W4357" s="145"/>
      <c r="X4357" s="146"/>
      <c r="Y4357" s="147">
        <f t="shared" si="344"/>
        <v>13400</v>
      </c>
    </row>
    <row r="4358" spans="1:25" s="148" customFormat="1" ht="13.9" customHeight="1">
      <c r="A4358" s="137">
        <v>5212</v>
      </c>
      <c r="B4358" s="138" t="s">
        <v>4208</v>
      </c>
      <c r="C4358" s="138" t="s">
        <v>5450</v>
      </c>
      <c r="D4358" s="138"/>
      <c r="E4358" s="2">
        <v>11</v>
      </c>
      <c r="F4358" s="2" t="s">
        <v>372</v>
      </c>
      <c r="G4358" s="2" t="s">
        <v>5788</v>
      </c>
      <c r="H4358" s="2" t="s">
        <v>5789</v>
      </c>
      <c r="I4358" s="139" t="s">
        <v>6251</v>
      </c>
      <c r="J4358" s="139" t="s">
        <v>6189</v>
      </c>
      <c r="K4358" s="139" t="s">
        <v>259</v>
      </c>
      <c r="L4358" s="139" t="s">
        <v>314</v>
      </c>
      <c r="M4358" s="140"/>
      <c r="N4358" s="141">
        <v>114</v>
      </c>
      <c r="O4358" s="142">
        <f t="shared" si="340"/>
        <v>0</v>
      </c>
      <c r="P4358" s="2" t="s">
        <v>477</v>
      </c>
      <c r="Q4358" s="2"/>
      <c r="R4358" s="143">
        <f t="shared" si="341"/>
        <v>0</v>
      </c>
      <c r="S4358" s="143">
        <f t="shared" si="342"/>
        <v>0</v>
      </c>
      <c r="T4358" s="144">
        <f>IF(P4358="nio",0,IF(P4358&gt;0,VLOOKUP(K4358,'3-Productie normen'!A:W,VLOOKUP(P4358,'3-Productie normen'!$B$37:$C$59,2,FALSE),FALSE)))/VLOOKUP(B4358,'2-Kosten per locatie'!$A$11:$C$31,3,FALSE)</f>
        <v>0</v>
      </c>
      <c r="U4358" s="144">
        <f t="shared" si="343"/>
        <v>0</v>
      </c>
      <c r="V4358" s="145">
        <f>VLOOKUP(K4358,'3-Productie normen'!A:AG,29,FALSE)</f>
        <v>0</v>
      </c>
      <c r="W4358" s="145"/>
      <c r="X4358" s="146"/>
      <c r="Y4358" s="147">
        <f t="shared" si="344"/>
        <v>0</v>
      </c>
    </row>
    <row r="4359" spans="1:25" s="148" customFormat="1" ht="13.9" customHeight="1">
      <c r="A4359" s="137">
        <v>5213</v>
      </c>
      <c r="B4359" s="138" t="s">
        <v>4208</v>
      </c>
      <c r="C4359" s="138" t="s">
        <v>5450</v>
      </c>
      <c r="D4359" s="138"/>
      <c r="E4359" s="2">
        <v>11</v>
      </c>
      <c r="F4359" s="2" t="s">
        <v>372</v>
      </c>
      <c r="G4359" s="2" t="s">
        <v>5790</v>
      </c>
      <c r="H4359" s="2" t="s">
        <v>5791</v>
      </c>
      <c r="I4359" s="139" t="s">
        <v>6251</v>
      </c>
      <c r="J4359" s="139" t="s">
        <v>6190</v>
      </c>
      <c r="K4359" s="139" t="s">
        <v>259</v>
      </c>
      <c r="L4359" s="139" t="s">
        <v>314</v>
      </c>
      <c r="M4359" s="140"/>
      <c r="N4359" s="141">
        <v>5</v>
      </c>
      <c r="O4359" s="142">
        <f t="shared" si="340"/>
        <v>0</v>
      </c>
      <c r="P4359" s="2" t="s">
        <v>477</v>
      </c>
      <c r="Q4359" s="2"/>
      <c r="R4359" s="143">
        <f t="shared" si="341"/>
        <v>0</v>
      </c>
      <c r="S4359" s="143">
        <f t="shared" si="342"/>
        <v>0</v>
      </c>
      <c r="T4359" s="144">
        <f>IF(P4359="nio",0,IF(P4359&gt;0,VLOOKUP(K4359,'3-Productie normen'!A:W,VLOOKUP(P4359,'3-Productie normen'!$B$37:$C$59,2,FALSE),FALSE)))/VLOOKUP(B4359,'2-Kosten per locatie'!$A$11:$C$31,3,FALSE)</f>
        <v>0</v>
      </c>
      <c r="U4359" s="144">
        <f t="shared" si="343"/>
        <v>0</v>
      </c>
      <c r="V4359" s="145">
        <f>VLOOKUP(K4359,'3-Productie normen'!A:AG,29,FALSE)</f>
        <v>0</v>
      </c>
      <c r="W4359" s="145"/>
      <c r="X4359" s="146"/>
      <c r="Y4359" s="147">
        <f t="shared" si="344"/>
        <v>0</v>
      </c>
    </row>
    <row r="4360" spans="1:25" s="148" customFormat="1" ht="13.9" customHeight="1">
      <c r="A4360" s="137">
        <v>5214</v>
      </c>
      <c r="B4360" s="138" t="s">
        <v>4208</v>
      </c>
      <c r="C4360" s="138" t="s">
        <v>5450</v>
      </c>
      <c r="D4360" s="138"/>
      <c r="E4360" s="2">
        <v>11</v>
      </c>
      <c r="F4360" s="2" t="s">
        <v>372</v>
      </c>
      <c r="G4360" s="2" t="s">
        <v>5792</v>
      </c>
      <c r="H4360" s="2" t="s">
        <v>5793</v>
      </c>
      <c r="I4360" s="139" t="s">
        <v>6251</v>
      </c>
      <c r="J4360" s="139" t="s">
        <v>6191</v>
      </c>
      <c r="K4360" s="139" t="s">
        <v>259</v>
      </c>
      <c r="L4360" s="139" t="s">
        <v>314</v>
      </c>
      <c r="M4360" s="140"/>
      <c r="N4360" s="141">
        <v>14</v>
      </c>
      <c r="O4360" s="142">
        <f t="shared" si="340"/>
        <v>0</v>
      </c>
      <c r="P4360" s="2" t="s">
        <v>477</v>
      </c>
      <c r="Q4360" s="2"/>
      <c r="R4360" s="143">
        <f t="shared" si="341"/>
        <v>0</v>
      </c>
      <c r="S4360" s="143">
        <f t="shared" si="342"/>
        <v>0</v>
      </c>
      <c r="T4360" s="144">
        <f>IF(P4360="nio",0,IF(P4360&gt;0,VLOOKUP(K4360,'3-Productie normen'!A:W,VLOOKUP(P4360,'3-Productie normen'!$B$37:$C$59,2,FALSE),FALSE)))/VLOOKUP(B4360,'2-Kosten per locatie'!$A$11:$C$31,3,FALSE)</f>
        <v>0</v>
      </c>
      <c r="U4360" s="144">
        <f t="shared" si="343"/>
        <v>0</v>
      </c>
      <c r="V4360" s="145">
        <f>VLOOKUP(K4360,'3-Productie normen'!A:AG,29,FALSE)</f>
        <v>0</v>
      </c>
      <c r="W4360" s="145"/>
      <c r="X4360" s="146"/>
      <c r="Y4360" s="147">
        <f t="shared" si="344"/>
        <v>0</v>
      </c>
    </row>
    <row r="4361" spans="1:25" s="148" customFormat="1" ht="13.9" customHeight="1">
      <c r="A4361" s="137">
        <v>5215</v>
      </c>
      <c r="B4361" s="138" t="s">
        <v>4208</v>
      </c>
      <c r="C4361" s="138" t="s">
        <v>5450</v>
      </c>
      <c r="D4361" s="138"/>
      <c r="E4361" s="2">
        <v>11</v>
      </c>
      <c r="F4361" s="2" t="s">
        <v>372</v>
      </c>
      <c r="G4361" s="2" t="s">
        <v>5794</v>
      </c>
      <c r="H4361" s="2" t="s">
        <v>5795</v>
      </c>
      <c r="I4361" s="139" t="s">
        <v>47</v>
      </c>
      <c r="J4361" s="139" t="s">
        <v>3059</v>
      </c>
      <c r="K4361" s="139" t="s">
        <v>321</v>
      </c>
      <c r="L4361" s="139" t="s">
        <v>314</v>
      </c>
      <c r="M4361" s="140"/>
      <c r="N4361" s="141">
        <v>18</v>
      </c>
      <c r="O4361" s="142">
        <f t="shared" si="340"/>
        <v>600</v>
      </c>
      <c r="P4361" s="2">
        <v>200</v>
      </c>
      <c r="Q4361" s="2">
        <v>400</v>
      </c>
      <c r="R4361" s="143" t="e">
        <f t="shared" si="341"/>
        <v>#DIV/0!</v>
      </c>
      <c r="S4361" s="143" t="e">
        <f t="shared" si="342"/>
        <v>#DIV/0!</v>
      </c>
      <c r="T4361" s="144">
        <f>IF(P4361="nio",0,IF(P4361&gt;0,VLOOKUP(K4361,'3-Productie normen'!A:W,VLOOKUP(P4361,'3-Productie normen'!$B$37:$C$59,2,FALSE),FALSE)))/VLOOKUP(B4361,'2-Kosten per locatie'!$A$11:$C$31,3,FALSE)</f>
        <v>0</v>
      </c>
      <c r="U4361" s="144">
        <f t="shared" si="343"/>
        <v>0</v>
      </c>
      <c r="V4361" s="145" t="str">
        <f>VLOOKUP(K4361,'3-Productie normen'!A:AG,29,FALSE)</f>
        <v>S</v>
      </c>
      <c r="W4361" s="145"/>
      <c r="X4361" s="146"/>
      <c r="Y4361" s="147">
        <f t="shared" si="344"/>
        <v>10800</v>
      </c>
    </row>
    <row r="4362" spans="1:25" s="148" customFormat="1" ht="13.9" customHeight="1">
      <c r="A4362" s="137">
        <v>5216</v>
      </c>
      <c r="B4362" s="138" t="s">
        <v>4208</v>
      </c>
      <c r="C4362" s="138" t="s">
        <v>5450</v>
      </c>
      <c r="D4362" s="138"/>
      <c r="E4362" s="2">
        <v>11</v>
      </c>
      <c r="F4362" s="2" t="s">
        <v>372</v>
      </c>
      <c r="G4362" s="2" t="s">
        <v>5796</v>
      </c>
      <c r="H4362" s="2" t="s">
        <v>5797</v>
      </c>
      <c r="I4362" s="139" t="s">
        <v>47</v>
      </c>
      <c r="J4362" s="139" t="s">
        <v>3059</v>
      </c>
      <c r="K4362" s="139" t="s">
        <v>321</v>
      </c>
      <c r="L4362" s="139" t="s">
        <v>314</v>
      </c>
      <c r="M4362" s="140"/>
      <c r="N4362" s="141">
        <v>18</v>
      </c>
      <c r="O4362" s="142">
        <f t="shared" si="340"/>
        <v>600</v>
      </c>
      <c r="P4362" s="2">
        <v>200</v>
      </c>
      <c r="Q4362" s="2">
        <v>400</v>
      </c>
      <c r="R4362" s="143" t="e">
        <f t="shared" si="341"/>
        <v>#DIV/0!</v>
      </c>
      <c r="S4362" s="143" t="e">
        <f t="shared" si="342"/>
        <v>#DIV/0!</v>
      </c>
      <c r="T4362" s="144">
        <f>IF(P4362="nio",0,IF(P4362&gt;0,VLOOKUP(K4362,'3-Productie normen'!A:W,VLOOKUP(P4362,'3-Productie normen'!$B$37:$C$59,2,FALSE),FALSE)))/VLOOKUP(B4362,'2-Kosten per locatie'!$A$11:$C$31,3,FALSE)</f>
        <v>0</v>
      </c>
      <c r="U4362" s="144">
        <f t="shared" si="343"/>
        <v>0</v>
      </c>
      <c r="V4362" s="145" t="str">
        <f>VLOOKUP(K4362,'3-Productie normen'!A:AG,29,FALSE)</f>
        <v>S</v>
      </c>
      <c r="W4362" s="145"/>
      <c r="X4362" s="146"/>
      <c r="Y4362" s="147">
        <f t="shared" si="344"/>
        <v>10800</v>
      </c>
    </row>
    <row r="4363" spans="1:25" s="148" customFormat="1" ht="13.9" customHeight="1">
      <c r="A4363" s="137">
        <v>5217</v>
      </c>
      <c r="B4363" s="138" t="s">
        <v>4208</v>
      </c>
      <c r="C4363" s="138" t="s">
        <v>5450</v>
      </c>
      <c r="D4363" s="138"/>
      <c r="E4363" s="2">
        <v>11</v>
      </c>
      <c r="F4363" s="2" t="s">
        <v>372</v>
      </c>
      <c r="G4363" s="2" t="s">
        <v>5798</v>
      </c>
      <c r="H4363" s="2" t="s">
        <v>5799</v>
      </c>
      <c r="I4363" s="139" t="s">
        <v>6247</v>
      </c>
      <c r="J4363" s="139" t="s">
        <v>2098</v>
      </c>
      <c r="K4363" s="139" t="s">
        <v>304</v>
      </c>
      <c r="L4363" s="139" t="s">
        <v>5158</v>
      </c>
      <c r="M4363" s="140"/>
      <c r="N4363" s="141">
        <v>604</v>
      </c>
      <c r="O4363" s="142">
        <f t="shared" si="340"/>
        <v>1000</v>
      </c>
      <c r="P4363" s="2">
        <v>200</v>
      </c>
      <c r="Q4363" s="2">
        <v>800</v>
      </c>
      <c r="R4363" s="143" t="e">
        <f t="shared" si="341"/>
        <v>#DIV/0!</v>
      </c>
      <c r="S4363" s="143" t="e">
        <f t="shared" si="342"/>
        <v>#DIV/0!</v>
      </c>
      <c r="T4363" s="144">
        <f>IF(P4363="nio",0,IF(P4363&gt;0,VLOOKUP(K4363,'3-Productie normen'!A:W,VLOOKUP(P4363,'3-Productie normen'!$B$37:$C$59,2,FALSE),FALSE)))/VLOOKUP(B4363,'2-Kosten per locatie'!$A$11:$C$31,3,FALSE)</f>
        <v>0</v>
      </c>
      <c r="U4363" s="144">
        <f t="shared" si="343"/>
        <v>0</v>
      </c>
      <c r="V4363" s="145" t="str">
        <f>VLOOKUP(K4363,'3-Productie normen'!A:AG,29,FALSE)</f>
        <v>V</v>
      </c>
      <c r="W4363" s="145"/>
      <c r="X4363" s="146"/>
      <c r="Y4363" s="147">
        <f t="shared" si="344"/>
        <v>604000</v>
      </c>
    </row>
    <row r="4364" spans="1:25" s="148" customFormat="1" ht="13.9" customHeight="1">
      <c r="A4364" s="137">
        <v>5218</v>
      </c>
      <c r="B4364" s="138" t="s">
        <v>4208</v>
      </c>
      <c r="C4364" s="138" t="s">
        <v>5450</v>
      </c>
      <c r="D4364" s="138"/>
      <c r="E4364" s="2">
        <v>11</v>
      </c>
      <c r="F4364" s="2" t="s">
        <v>372</v>
      </c>
      <c r="G4364" s="2" t="s">
        <v>1827</v>
      </c>
      <c r="H4364" s="2" t="s">
        <v>2268</v>
      </c>
      <c r="I4364" s="139" t="s">
        <v>6245</v>
      </c>
      <c r="J4364" s="139" t="s">
        <v>6192</v>
      </c>
      <c r="K4364" s="139" t="s">
        <v>478</v>
      </c>
      <c r="L4364" s="139" t="s">
        <v>1275</v>
      </c>
      <c r="M4364" s="140"/>
      <c r="N4364" s="141">
        <v>42</v>
      </c>
      <c r="O4364" s="142">
        <f t="shared" si="340"/>
        <v>80</v>
      </c>
      <c r="P4364" s="2">
        <v>80</v>
      </c>
      <c r="Q4364" s="2"/>
      <c r="R4364" s="143" t="e">
        <f t="shared" si="341"/>
        <v>#DIV/0!</v>
      </c>
      <c r="S4364" s="143">
        <f t="shared" si="342"/>
        <v>0</v>
      </c>
      <c r="T4364" s="144">
        <f>IF(P4364="nio",0,IF(P4364&gt;0,VLOOKUP(K4364,'3-Productie normen'!A:W,VLOOKUP(P4364,'3-Productie normen'!$B$37:$C$59,2,FALSE),FALSE)))/VLOOKUP(B4364,'2-Kosten per locatie'!$A$11:$C$31,3,FALSE)</f>
        <v>0</v>
      </c>
      <c r="U4364" s="144">
        <f t="shared" si="343"/>
        <v>0</v>
      </c>
      <c r="V4364" s="145" t="str">
        <f>VLOOKUP(K4364,'3-Productie normen'!A:AG,29,FALSE)</f>
        <v>B</v>
      </c>
      <c r="W4364" s="145"/>
      <c r="X4364" s="146"/>
      <c r="Y4364" s="147">
        <f t="shared" si="344"/>
        <v>3360</v>
      </c>
    </row>
    <row r="4365" spans="1:25" s="148" customFormat="1" ht="13.9" customHeight="1">
      <c r="A4365" s="137">
        <v>5219</v>
      </c>
      <c r="B4365" s="138" t="s">
        <v>4208</v>
      </c>
      <c r="C4365" s="138" t="s">
        <v>5450</v>
      </c>
      <c r="D4365" s="138"/>
      <c r="E4365" s="2">
        <v>11</v>
      </c>
      <c r="F4365" s="2" t="s">
        <v>372</v>
      </c>
      <c r="G4365" s="2" t="s">
        <v>1830</v>
      </c>
      <c r="H4365" s="2" t="s">
        <v>2269</v>
      </c>
      <c r="I4365" s="139" t="s">
        <v>6245</v>
      </c>
      <c r="J4365" s="139" t="s">
        <v>6193</v>
      </c>
      <c r="K4365" s="139" t="s">
        <v>478</v>
      </c>
      <c r="L4365" s="139" t="s">
        <v>1275</v>
      </c>
      <c r="M4365" s="140"/>
      <c r="N4365" s="141">
        <v>50</v>
      </c>
      <c r="O4365" s="142">
        <f t="shared" si="340"/>
        <v>80</v>
      </c>
      <c r="P4365" s="2">
        <v>80</v>
      </c>
      <c r="Q4365" s="2"/>
      <c r="R4365" s="143" t="e">
        <f t="shared" si="341"/>
        <v>#DIV/0!</v>
      </c>
      <c r="S4365" s="143">
        <f t="shared" si="342"/>
        <v>0</v>
      </c>
      <c r="T4365" s="144">
        <f>IF(P4365="nio",0,IF(P4365&gt;0,VLOOKUP(K4365,'3-Productie normen'!A:W,VLOOKUP(P4365,'3-Productie normen'!$B$37:$C$59,2,FALSE),FALSE)))/VLOOKUP(B4365,'2-Kosten per locatie'!$A$11:$C$31,3,FALSE)</f>
        <v>0</v>
      </c>
      <c r="U4365" s="144">
        <f t="shared" si="343"/>
        <v>0</v>
      </c>
      <c r="V4365" s="145" t="str">
        <f>VLOOKUP(K4365,'3-Productie normen'!A:AG,29,FALSE)</f>
        <v>B</v>
      </c>
      <c r="W4365" s="145"/>
      <c r="X4365" s="146"/>
      <c r="Y4365" s="147">
        <f t="shared" si="344"/>
        <v>4000</v>
      </c>
    </row>
    <row r="4366" spans="1:25" s="148" customFormat="1" ht="13.9" customHeight="1">
      <c r="A4366" s="137">
        <v>5220</v>
      </c>
      <c r="B4366" s="138" t="s">
        <v>4208</v>
      </c>
      <c r="C4366" s="138" t="s">
        <v>5450</v>
      </c>
      <c r="D4366" s="138"/>
      <c r="E4366" s="2">
        <v>11</v>
      </c>
      <c r="F4366" s="2" t="s">
        <v>372</v>
      </c>
      <c r="G4366" s="2" t="s">
        <v>1833</v>
      </c>
      <c r="H4366" s="2" t="s">
        <v>2271</v>
      </c>
      <c r="I4366" s="139" t="s">
        <v>6248</v>
      </c>
      <c r="J4366" s="139" t="s">
        <v>4161</v>
      </c>
      <c r="K4366" s="139" t="s">
        <v>612</v>
      </c>
      <c r="L4366" s="139" t="s">
        <v>6126</v>
      </c>
      <c r="M4366" s="140" t="s">
        <v>8160</v>
      </c>
      <c r="N4366" s="141">
        <v>42</v>
      </c>
      <c r="O4366" s="142">
        <f t="shared" si="340"/>
        <v>200</v>
      </c>
      <c r="P4366" s="2">
        <v>200</v>
      </c>
      <c r="Q4366" s="2"/>
      <c r="R4366" s="143" t="e">
        <f t="shared" si="341"/>
        <v>#DIV/0!</v>
      </c>
      <c r="S4366" s="143">
        <f t="shared" si="342"/>
        <v>0</v>
      </c>
      <c r="T4366" s="144">
        <f>IF(P4366="nio",0,IF(P4366&gt;0,VLOOKUP(K4366,'3-Productie normen'!A:W,VLOOKUP(P4366,'3-Productie normen'!$B$37:$C$59,2,FALSE),FALSE)))/VLOOKUP(B4366,'2-Kosten per locatie'!$A$11:$C$31,3,FALSE)</f>
        <v>0</v>
      </c>
      <c r="U4366" s="144">
        <f t="shared" si="343"/>
        <v>0</v>
      </c>
      <c r="V4366" s="145" t="str">
        <f>VLOOKUP(K4366,'3-Productie normen'!A:AG,29,FALSE)</f>
        <v>L</v>
      </c>
      <c r="W4366" s="145"/>
      <c r="X4366" s="146"/>
      <c r="Y4366" s="147">
        <f t="shared" si="344"/>
        <v>8400</v>
      </c>
    </row>
    <row r="4367" spans="1:25" s="148" customFormat="1" ht="13.9" customHeight="1">
      <c r="A4367" s="137">
        <v>5221</v>
      </c>
      <c r="B4367" s="138" t="s">
        <v>4208</v>
      </c>
      <c r="C4367" s="138" t="s">
        <v>5450</v>
      </c>
      <c r="D4367" s="138"/>
      <c r="E4367" s="2">
        <v>11</v>
      </c>
      <c r="F4367" s="2" t="s">
        <v>372</v>
      </c>
      <c r="G4367" s="2" t="s">
        <v>1836</v>
      </c>
      <c r="H4367" s="2" t="s">
        <v>2273</v>
      </c>
      <c r="I4367" s="139" t="s">
        <v>6248</v>
      </c>
      <c r="J4367" s="139" t="s">
        <v>6184</v>
      </c>
      <c r="K4367" s="139" t="s">
        <v>612</v>
      </c>
      <c r="L4367" s="139" t="s">
        <v>6126</v>
      </c>
      <c r="M4367" s="140" t="s">
        <v>8160</v>
      </c>
      <c r="N4367" s="141">
        <v>85</v>
      </c>
      <c r="O4367" s="142">
        <f t="shared" si="340"/>
        <v>200</v>
      </c>
      <c r="P4367" s="2">
        <v>200</v>
      </c>
      <c r="Q4367" s="2"/>
      <c r="R4367" s="143" t="e">
        <f t="shared" si="341"/>
        <v>#DIV/0!</v>
      </c>
      <c r="S4367" s="143">
        <f t="shared" si="342"/>
        <v>0</v>
      </c>
      <c r="T4367" s="144">
        <f>IF(P4367="nio",0,IF(P4367&gt;0,VLOOKUP(K4367,'3-Productie normen'!A:W,VLOOKUP(P4367,'3-Productie normen'!$B$37:$C$59,2,FALSE),FALSE)))/VLOOKUP(B4367,'2-Kosten per locatie'!$A$11:$C$31,3,FALSE)</f>
        <v>0</v>
      </c>
      <c r="U4367" s="144">
        <f t="shared" si="343"/>
        <v>0</v>
      </c>
      <c r="V4367" s="145" t="str">
        <f>VLOOKUP(K4367,'3-Productie normen'!A:AG,29,FALSE)</f>
        <v>L</v>
      </c>
      <c r="W4367" s="145"/>
      <c r="X4367" s="146"/>
      <c r="Y4367" s="147">
        <f t="shared" si="344"/>
        <v>17000</v>
      </c>
    </row>
    <row r="4368" spans="1:25" s="148" customFormat="1" ht="13.9" customHeight="1">
      <c r="A4368" s="137">
        <v>5222</v>
      </c>
      <c r="B4368" s="138" t="s">
        <v>4208</v>
      </c>
      <c r="C4368" s="138" t="s">
        <v>5450</v>
      </c>
      <c r="D4368" s="138"/>
      <c r="E4368" s="2">
        <v>11</v>
      </c>
      <c r="F4368" s="2" t="s">
        <v>372</v>
      </c>
      <c r="G4368" s="2" t="s">
        <v>1839</v>
      </c>
      <c r="H4368" s="2" t="s">
        <v>5800</v>
      </c>
      <c r="I4368" s="139" t="s">
        <v>6245</v>
      </c>
      <c r="J4368" s="139" t="s">
        <v>6193</v>
      </c>
      <c r="K4368" s="139" t="s">
        <v>478</v>
      </c>
      <c r="L4368" s="139" t="s">
        <v>1275</v>
      </c>
      <c r="M4368" s="140"/>
      <c r="N4368" s="141">
        <v>51</v>
      </c>
      <c r="O4368" s="142">
        <f t="shared" si="340"/>
        <v>80</v>
      </c>
      <c r="P4368" s="2">
        <v>80</v>
      </c>
      <c r="Q4368" s="2"/>
      <c r="R4368" s="143" t="e">
        <f t="shared" si="341"/>
        <v>#DIV/0!</v>
      </c>
      <c r="S4368" s="143">
        <f t="shared" si="342"/>
        <v>0</v>
      </c>
      <c r="T4368" s="144">
        <f>IF(P4368="nio",0,IF(P4368&gt;0,VLOOKUP(K4368,'3-Productie normen'!A:W,VLOOKUP(P4368,'3-Productie normen'!$B$37:$C$59,2,FALSE),FALSE)))/VLOOKUP(B4368,'2-Kosten per locatie'!$A$11:$C$31,3,FALSE)</f>
        <v>0</v>
      </c>
      <c r="U4368" s="144">
        <f t="shared" si="343"/>
        <v>0</v>
      </c>
      <c r="V4368" s="145" t="str">
        <f>VLOOKUP(K4368,'3-Productie normen'!A:AG,29,FALSE)</f>
        <v>B</v>
      </c>
      <c r="W4368" s="145"/>
      <c r="X4368" s="146"/>
      <c r="Y4368" s="147">
        <f t="shared" si="344"/>
        <v>4080</v>
      </c>
    </row>
    <row r="4369" spans="1:25" s="148" customFormat="1" ht="13.9" customHeight="1">
      <c r="A4369" s="137">
        <v>5223</v>
      </c>
      <c r="B4369" s="138" t="s">
        <v>4208</v>
      </c>
      <c r="C4369" s="138" t="s">
        <v>5450</v>
      </c>
      <c r="D4369" s="138"/>
      <c r="E4369" s="2">
        <v>11</v>
      </c>
      <c r="F4369" s="2" t="s">
        <v>372</v>
      </c>
      <c r="G4369" s="2" t="s">
        <v>1604</v>
      </c>
      <c r="H4369" s="2" t="s">
        <v>5801</v>
      </c>
      <c r="I4369" s="139" t="s">
        <v>6245</v>
      </c>
      <c r="J4369" s="139" t="s">
        <v>6193</v>
      </c>
      <c r="K4369" s="139" t="s">
        <v>478</v>
      </c>
      <c r="L4369" s="139" t="s">
        <v>1275</v>
      </c>
      <c r="M4369" s="140"/>
      <c r="N4369" s="141">
        <v>55</v>
      </c>
      <c r="O4369" s="142">
        <f t="shared" si="340"/>
        <v>80</v>
      </c>
      <c r="P4369" s="2">
        <v>80</v>
      </c>
      <c r="Q4369" s="2"/>
      <c r="R4369" s="143" t="e">
        <f t="shared" si="341"/>
        <v>#DIV/0!</v>
      </c>
      <c r="S4369" s="143">
        <f t="shared" si="342"/>
        <v>0</v>
      </c>
      <c r="T4369" s="144">
        <f>IF(P4369="nio",0,IF(P4369&gt;0,VLOOKUP(K4369,'3-Productie normen'!A:W,VLOOKUP(P4369,'3-Productie normen'!$B$37:$C$59,2,FALSE),FALSE)))/VLOOKUP(B4369,'2-Kosten per locatie'!$A$11:$C$31,3,FALSE)</f>
        <v>0</v>
      </c>
      <c r="U4369" s="144">
        <f t="shared" si="343"/>
        <v>0</v>
      </c>
      <c r="V4369" s="145" t="str">
        <f>VLOOKUP(K4369,'3-Productie normen'!A:AG,29,FALSE)</f>
        <v>B</v>
      </c>
      <c r="W4369" s="145"/>
      <c r="X4369" s="146"/>
      <c r="Y4369" s="147">
        <f t="shared" si="344"/>
        <v>4400</v>
      </c>
    </row>
    <row r="4370" spans="1:25" s="148" customFormat="1" ht="13.9" customHeight="1">
      <c r="A4370" s="137">
        <v>5224</v>
      </c>
      <c r="B4370" s="138" t="s">
        <v>4208</v>
      </c>
      <c r="C4370" s="138" t="s">
        <v>5450</v>
      </c>
      <c r="D4370" s="138"/>
      <c r="E4370" s="2">
        <v>11</v>
      </c>
      <c r="F4370" s="2" t="s">
        <v>372</v>
      </c>
      <c r="G4370" s="2" t="s">
        <v>3139</v>
      </c>
      <c r="H4370" s="2" t="s">
        <v>5802</v>
      </c>
      <c r="I4370" s="139" t="s">
        <v>6245</v>
      </c>
      <c r="J4370" s="139" t="s">
        <v>6153</v>
      </c>
      <c r="K4370" s="139" t="s">
        <v>478</v>
      </c>
      <c r="L4370" s="139" t="s">
        <v>1275</v>
      </c>
      <c r="M4370" s="140"/>
      <c r="N4370" s="141">
        <v>83</v>
      </c>
      <c r="O4370" s="142">
        <f t="shared" si="340"/>
        <v>80</v>
      </c>
      <c r="P4370" s="2">
        <v>80</v>
      </c>
      <c r="Q4370" s="2"/>
      <c r="R4370" s="143" t="e">
        <f t="shared" si="341"/>
        <v>#DIV/0!</v>
      </c>
      <c r="S4370" s="143">
        <f t="shared" si="342"/>
        <v>0</v>
      </c>
      <c r="T4370" s="144">
        <f>IF(P4370="nio",0,IF(P4370&gt;0,VLOOKUP(K4370,'3-Productie normen'!A:W,VLOOKUP(P4370,'3-Productie normen'!$B$37:$C$59,2,FALSE),FALSE)))/VLOOKUP(B4370,'2-Kosten per locatie'!$A$11:$C$31,3,FALSE)</f>
        <v>0</v>
      </c>
      <c r="U4370" s="144">
        <f t="shared" si="343"/>
        <v>0</v>
      </c>
      <c r="V4370" s="145" t="str">
        <f>VLOOKUP(K4370,'3-Productie normen'!A:AG,29,FALSE)</f>
        <v>B</v>
      </c>
      <c r="W4370" s="145"/>
      <c r="X4370" s="146"/>
      <c r="Y4370" s="147">
        <f t="shared" si="344"/>
        <v>6640</v>
      </c>
    </row>
    <row r="4371" spans="1:25" s="148" customFormat="1" ht="13.9" customHeight="1">
      <c r="A4371" s="137">
        <v>5225</v>
      </c>
      <c r="B4371" s="138" t="s">
        <v>4208</v>
      </c>
      <c r="C4371" s="138" t="s">
        <v>5450</v>
      </c>
      <c r="D4371" s="138"/>
      <c r="E4371" s="2">
        <v>11</v>
      </c>
      <c r="F4371" s="2" t="s">
        <v>372</v>
      </c>
      <c r="G4371" s="2" t="s">
        <v>5803</v>
      </c>
      <c r="H4371" s="2" t="s">
        <v>5804</v>
      </c>
      <c r="I4371" s="139" t="s">
        <v>6245</v>
      </c>
      <c r="J4371" s="139" t="s">
        <v>6154</v>
      </c>
      <c r="K4371" s="139" t="s">
        <v>478</v>
      </c>
      <c r="L4371" s="139" t="s">
        <v>1275</v>
      </c>
      <c r="M4371" s="140"/>
      <c r="N4371" s="141">
        <v>122</v>
      </c>
      <c r="O4371" s="142">
        <f t="shared" si="340"/>
        <v>80</v>
      </c>
      <c r="P4371" s="2">
        <v>80</v>
      </c>
      <c r="Q4371" s="2"/>
      <c r="R4371" s="143" t="e">
        <f t="shared" si="341"/>
        <v>#DIV/0!</v>
      </c>
      <c r="S4371" s="143">
        <f t="shared" si="342"/>
        <v>0</v>
      </c>
      <c r="T4371" s="144">
        <f>IF(P4371="nio",0,IF(P4371&gt;0,VLOOKUP(K4371,'3-Productie normen'!A:W,VLOOKUP(P4371,'3-Productie normen'!$B$37:$C$59,2,FALSE),FALSE)))/VLOOKUP(B4371,'2-Kosten per locatie'!$A$11:$C$31,3,FALSE)</f>
        <v>0</v>
      </c>
      <c r="U4371" s="144">
        <f t="shared" si="343"/>
        <v>0</v>
      </c>
      <c r="V4371" s="145" t="str">
        <f>VLOOKUP(K4371,'3-Productie normen'!A:AG,29,FALSE)</f>
        <v>B</v>
      </c>
      <c r="W4371" s="145"/>
      <c r="X4371" s="146"/>
      <c r="Y4371" s="147">
        <f t="shared" si="344"/>
        <v>9760</v>
      </c>
    </row>
    <row r="4372" spans="1:25" s="148" customFormat="1" ht="13.9" customHeight="1">
      <c r="A4372" s="137">
        <v>5226</v>
      </c>
      <c r="B4372" s="138" t="s">
        <v>4208</v>
      </c>
      <c r="C4372" s="138" t="s">
        <v>5450</v>
      </c>
      <c r="D4372" s="138"/>
      <c r="E4372" s="2">
        <v>11</v>
      </c>
      <c r="F4372" s="2" t="s">
        <v>372</v>
      </c>
      <c r="G4372" s="2" t="s">
        <v>5805</v>
      </c>
      <c r="H4372" s="2" t="s">
        <v>5806</v>
      </c>
      <c r="I4372" s="139" t="s">
        <v>6245</v>
      </c>
      <c r="J4372" s="139" t="s">
        <v>6155</v>
      </c>
      <c r="K4372" s="139" t="s">
        <v>478</v>
      </c>
      <c r="L4372" s="139" t="s">
        <v>1275</v>
      </c>
      <c r="M4372" s="140"/>
      <c r="N4372" s="141">
        <v>5</v>
      </c>
      <c r="O4372" s="142">
        <f t="shared" si="340"/>
        <v>80</v>
      </c>
      <c r="P4372" s="2">
        <v>80</v>
      </c>
      <c r="Q4372" s="2"/>
      <c r="R4372" s="143" t="e">
        <f t="shared" si="341"/>
        <v>#DIV/0!</v>
      </c>
      <c r="S4372" s="143">
        <f t="shared" si="342"/>
        <v>0</v>
      </c>
      <c r="T4372" s="144">
        <f>IF(P4372="nio",0,IF(P4372&gt;0,VLOOKUP(K4372,'3-Productie normen'!A:W,VLOOKUP(P4372,'3-Productie normen'!$B$37:$C$59,2,FALSE),FALSE)))/VLOOKUP(B4372,'2-Kosten per locatie'!$A$11:$C$31,3,FALSE)</f>
        <v>0</v>
      </c>
      <c r="U4372" s="144">
        <f t="shared" si="343"/>
        <v>0</v>
      </c>
      <c r="V4372" s="145" t="str">
        <f>VLOOKUP(K4372,'3-Productie normen'!A:AG,29,FALSE)</f>
        <v>B</v>
      </c>
      <c r="W4372" s="145"/>
      <c r="X4372" s="146"/>
      <c r="Y4372" s="147">
        <f t="shared" si="344"/>
        <v>400</v>
      </c>
    </row>
    <row r="4373" spans="1:25" s="148" customFormat="1" ht="13.9" customHeight="1">
      <c r="A4373" s="137">
        <v>5227</v>
      </c>
      <c r="B4373" s="138" t="s">
        <v>4208</v>
      </c>
      <c r="C4373" s="138" t="s">
        <v>5450</v>
      </c>
      <c r="D4373" s="138"/>
      <c r="E4373" s="2">
        <v>11</v>
      </c>
      <c r="F4373" s="2" t="s">
        <v>372</v>
      </c>
      <c r="G4373" s="2" t="s">
        <v>5807</v>
      </c>
      <c r="H4373" s="2" t="s">
        <v>5808</v>
      </c>
      <c r="I4373" s="139" t="s">
        <v>6245</v>
      </c>
      <c r="J4373" s="139" t="s">
        <v>6155</v>
      </c>
      <c r="K4373" s="139" t="s">
        <v>478</v>
      </c>
      <c r="L4373" s="139" t="s">
        <v>1275</v>
      </c>
      <c r="M4373" s="140"/>
      <c r="N4373" s="141">
        <v>5</v>
      </c>
      <c r="O4373" s="142">
        <f t="shared" si="340"/>
        <v>80</v>
      </c>
      <c r="P4373" s="2">
        <v>80</v>
      </c>
      <c r="Q4373" s="2"/>
      <c r="R4373" s="143" t="e">
        <f t="shared" si="341"/>
        <v>#DIV/0!</v>
      </c>
      <c r="S4373" s="143">
        <f t="shared" si="342"/>
        <v>0</v>
      </c>
      <c r="T4373" s="144">
        <f>IF(P4373="nio",0,IF(P4373&gt;0,VLOOKUP(K4373,'3-Productie normen'!A:W,VLOOKUP(P4373,'3-Productie normen'!$B$37:$C$59,2,FALSE),FALSE)))/VLOOKUP(B4373,'2-Kosten per locatie'!$A$11:$C$31,3,FALSE)</f>
        <v>0</v>
      </c>
      <c r="U4373" s="144">
        <f t="shared" si="343"/>
        <v>0</v>
      </c>
      <c r="V4373" s="145" t="str">
        <f>VLOOKUP(K4373,'3-Productie normen'!A:AG,29,FALSE)</f>
        <v>B</v>
      </c>
      <c r="W4373" s="145"/>
      <c r="X4373" s="146"/>
      <c r="Y4373" s="147">
        <f t="shared" si="344"/>
        <v>400</v>
      </c>
    </row>
    <row r="4374" spans="1:25" s="148" customFormat="1" ht="13.9" customHeight="1">
      <c r="A4374" s="137">
        <v>5228</v>
      </c>
      <c r="B4374" s="138" t="s">
        <v>4208</v>
      </c>
      <c r="C4374" s="138" t="s">
        <v>5450</v>
      </c>
      <c r="D4374" s="138"/>
      <c r="E4374" s="2">
        <v>11</v>
      </c>
      <c r="F4374" s="2" t="s">
        <v>372</v>
      </c>
      <c r="G4374" s="2" t="s">
        <v>5809</v>
      </c>
      <c r="H4374" s="2" t="s">
        <v>5810</v>
      </c>
      <c r="I4374" s="139" t="s">
        <v>6245</v>
      </c>
      <c r="J4374" s="139" t="s">
        <v>6155</v>
      </c>
      <c r="K4374" s="139" t="s">
        <v>478</v>
      </c>
      <c r="L4374" s="139" t="s">
        <v>1275</v>
      </c>
      <c r="M4374" s="140"/>
      <c r="N4374" s="141">
        <v>5</v>
      </c>
      <c r="O4374" s="142">
        <f t="shared" si="340"/>
        <v>80</v>
      </c>
      <c r="P4374" s="2">
        <v>80</v>
      </c>
      <c r="Q4374" s="2"/>
      <c r="R4374" s="143" t="e">
        <f t="shared" si="341"/>
        <v>#DIV/0!</v>
      </c>
      <c r="S4374" s="143">
        <f t="shared" si="342"/>
        <v>0</v>
      </c>
      <c r="T4374" s="144">
        <f>IF(P4374="nio",0,IF(P4374&gt;0,VLOOKUP(K4374,'3-Productie normen'!A:W,VLOOKUP(P4374,'3-Productie normen'!$B$37:$C$59,2,FALSE),FALSE)))/VLOOKUP(B4374,'2-Kosten per locatie'!$A$11:$C$31,3,FALSE)</f>
        <v>0</v>
      </c>
      <c r="U4374" s="144">
        <f t="shared" si="343"/>
        <v>0</v>
      </c>
      <c r="V4374" s="145" t="str">
        <f>VLOOKUP(K4374,'3-Productie normen'!A:AG,29,FALSE)</f>
        <v>B</v>
      </c>
      <c r="W4374" s="145"/>
      <c r="X4374" s="146"/>
      <c r="Y4374" s="147">
        <f t="shared" si="344"/>
        <v>400</v>
      </c>
    </row>
    <row r="4375" spans="1:25" s="148" customFormat="1" ht="13.9" customHeight="1">
      <c r="A4375" s="137">
        <v>5229</v>
      </c>
      <c r="B4375" s="138" t="s">
        <v>4208</v>
      </c>
      <c r="C4375" s="138" t="s">
        <v>5450</v>
      </c>
      <c r="D4375" s="138"/>
      <c r="E4375" s="2">
        <v>11</v>
      </c>
      <c r="F4375" s="2" t="s">
        <v>372</v>
      </c>
      <c r="G4375" s="2" t="s">
        <v>5811</v>
      </c>
      <c r="H4375" s="2" t="s">
        <v>5812</v>
      </c>
      <c r="I4375" s="139" t="s">
        <v>6245</v>
      </c>
      <c r="J4375" s="139" t="s">
        <v>6155</v>
      </c>
      <c r="K4375" s="139" t="s">
        <v>478</v>
      </c>
      <c r="L4375" s="139" t="s">
        <v>1275</v>
      </c>
      <c r="M4375" s="140"/>
      <c r="N4375" s="141">
        <v>5</v>
      </c>
      <c r="O4375" s="142">
        <f t="shared" si="340"/>
        <v>80</v>
      </c>
      <c r="P4375" s="2">
        <v>80</v>
      </c>
      <c r="Q4375" s="2"/>
      <c r="R4375" s="143" t="e">
        <f t="shared" si="341"/>
        <v>#DIV/0!</v>
      </c>
      <c r="S4375" s="143">
        <f t="shared" si="342"/>
        <v>0</v>
      </c>
      <c r="T4375" s="144">
        <f>IF(P4375="nio",0,IF(P4375&gt;0,VLOOKUP(K4375,'3-Productie normen'!A:W,VLOOKUP(P4375,'3-Productie normen'!$B$37:$C$59,2,FALSE),FALSE)))/VLOOKUP(B4375,'2-Kosten per locatie'!$A$11:$C$31,3,FALSE)</f>
        <v>0</v>
      </c>
      <c r="U4375" s="144">
        <f t="shared" si="343"/>
        <v>0</v>
      </c>
      <c r="V4375" s="145" t="str">
        <f>VLOOKUP(K4375,'3-Productie normen'!A:AG,29,FALSE)</f>
        <v>B</v>
      </c>
      <c r="W4375" s="145"/>
      <c r="X4375" s="146"/>
      <c r="Y4375" s="147">
        <f t="shared" si="344"/>
        <v>400</v>
      </c>
    </row>
    <row r="4376" spans="1:25" s="148" customFormat="1" ht="13.9" customHeight="1">
      <c r="A4376" s="137">
        <v>5230</v>
      </c>
      <c r="B4376" s="138" t="s">
        <v>4208</v>
      </c>
      <c r="C4376" s="138" t="s">
        <v>5450</v>
      </c>
      <c r="D4376" s="138"/>
      <c r="E4376" s="2">
        <v>11</v>
      </c>
      <c r="F4376" s="2" t="s">
        <v>372</v>
      </c>
      <c r="G4376" s="2" t="s">
        <v>5813</v>
      </c>
      <c r="H4376" s="2" t="s">
        <v>5814</v>
      </c>
      <c r="I4376" s="139" t="s">
        <v>6245</v>
      </c>
      <c r="J4376" s="139" t="s">
        <v>6162</v>
      </c>
      <c r="K4376" s="139" t="s">
        <v>417</v>
      </c>
      <c r="L4376" s="139" t="s">
        <v>1275</v>
      </c>
      <c r="M4376" s="140"/>
      <c r="N4376" s="141">
        <v>11</v>
      </c>
      <c r="O4376" s="142">
        <f t="shared" si="340"/>
        <v>200</v>
      </c>
      <c r="P4376" s="2">
        <v>200</v>
      </c>
      <c r="Q4376" s="2"/>
      <c r="R4376" s="143" t="e">
        <f t="shared" si="341"/>
        <v>#DIV/0!</v>
      </c>
      <c r="S4376" s="143">
        <f t="shared" si="342"/>
        <v>0</v>
      </c>
      <c r="T4376" s="144">
        <f>IF(P4376="nio",0,IF(P4376&gt;0,VLOOKUP(K4376,'3-Productie normen'!A:W,VLOOKUP(P4376,'3-Productie normen'!$B$37:$C$59,2,FALSE),FALSE)))/VLOOKUP(B4376,'2-Kosten per locatie'!$A$11:$C$31,3,FALSE)</f>
        <v>0</v>
      </c>
      <c r="U4376" s="144">
        <f t="shared" si="343"/>
        <v>0</v>
      </c>
      <c r="V4376" s="145" t="str">
        <f>VLOOKUP(K4376,'3-Productie normen'!A:AG,29,FALSE)</f>
        <v>B</v>
      </c>
      <c r="W4376" s="145"/>
      <c r="X4376" s="146"/>
      <c r="Y4376" s="147">
        <f t="shared" si="344"/>
        <v>2200</v>
      </c>
    </row>
    <row r="4377" spans="1:25" s="148" customFormat="1" ht="13.9" customHeight="1">
      <c r="A4377" s="137">
        <v>5231</v>
      </c>
      <c r="B4377" s="138" t="s">
        <v>4208</v>
      </c>
      <c r="C4377" s="138" t="s">
        <v>5450</v>
      </c>
      <c r="D4377" s="138"/>
      <c r="E4377" s="2">
        <v>11</v>
      </c>
      <c r="F4377" s="2" t="s">
        <v>372</v>
      </c>
      <c r="G4377" s="2" t="s">
        <v>1774</v>
      </c>
      <c r="H4377" s="2" t="s">
        <v>5815</v>
      </c>
      <c r="I4377" s="139" t="s">
        <v>6245</v>
      </c>
      <c r="J4377" s="139" t="s">
        <v>6162</v>
      </c>
      <c r="K4377" s="139" t="s">
        <v>417</v>
      </c>
      <c r="L4377" s="139" t="s">
        <v>1275</v>
      </c>
      <c r="M4377" s="140"/>
      <c r="N4377" s="141">
        <v>11</v>
      </c>
      <c r="O4377" s="142">
        <f t="shared" si="340"/>
        <v>200</v>
      </c>
      <c r="P4377" s="2">
        <v>200</v>
      </c>
      <c r="Q4377" s="2"/>
      <c r="R4377" s="143" t="e">
        <f t="shared" si="341"/>
        <v>#DIV/0!</v>
      </c>
      <c r="S4377" s="143">
        <f t="shared" si="342"/>
        <v>0</v>
      </c>
      <c r="T4377" s="144">
        <f>IF(P4377="nio",0,IF(P4377&gt;0,VLOOKUP(K4377,'3-Productie normen'!A:W,VLOOKUP(P4377,'3-Productie normen'!$B$37:$C$59,2,FALSE),FALSE)))/VLOOKUP(B4377,'2-Kosten per locatie'!$A$11:$C$31,3,FALSE)</f>
        <v>0</v>
      </c>
      <c r="U4377" s="144">
        <f t="shared" si="343"/>
        <v>0</v>
      </c>
      <c r="V4377" s="145" t="str">
        <f>VLOOKUP(K4377,'3-Productie normen'!A:AG,29,FALSE)</f>
        <v>B</v>
      </c>
      <c r="W4377" s="145"/>
      <c r="X4377" s="146"/>
      <c r="Y4377" s="147">
        <f t="shared" si="344"/>
        <v>2200</v>
      </c>
    </row>
    <row r="4378" spans="1:25" s="148" customFormat="1" ht="13.9" customHeight="1">
      <c r="A4378" s="137">
        <v>5232</v>
      </c>
      <c r="B4378" s="138" t="s">
        <v>4208</v>
      </c>
      <c r="C4378" s="138" t="s">
        <v>5450</v>
      </c>
      <c r="D4378" s="138"/>
      <c r="E4378" s="2">
        <v>11</v>
      </c>
      <c r="F4378" s="2" t="s">
        <v>372</v>
      </c>
      <c r="G4378" s="2" t="s">
        <v>1778</v>
      </c>
      <c r="H4378" s="2" t="s">
        <v>5816</v>
      </c>
      <c r="I4378" s="139" t="s">
        <v>6247</v>
      </c>
      <c r="J4378" s="139" t="s">
        <v>6159</v>
      </c>
      <c r="K4378" s="139" t="s">
        <v>304</v>
      </c>
      <c r="L4378" s="139" t="s">
        <v>5158</v>
      </c>
      <c r="M4378" s="140"/>
      <c r="N4378" s="141">
        <v>67</v>
      </c>
      <c r="O4378" s="142">
        <f t="shared" si="340"/>
        <v>200</v>
      </c>
      <c r="P4378" s="2">
        <v>200</v>
      </c>
      <c r="Q4378" s="2"/>
      <c r="R4378" s="143" t="e">
        <f t="shared" si="341"/>
        <v>#DIV/0!</v>
      </c>
      <c r="S4378" s="143">
        <f t="shared" si="342"/>
        <v>0</v>
      </c>
      <c r="T4378" s="144">
        <f>IF(P4378="nio",0,IF(P4378&gt;0,VLOOKUP(K4378,'3-Productie normen'!A:W,VLOOKUP(P4378,'3-Productie normen'!$B$37:$C$59,2,FALSE),FALSE)))/VLOOKUP(B4378,'2-Kosten per locatie'!$A$11:$C$31,3,FALSE)</f>
        <v>0</v>
      </c>
      <c r="U4378" s="144">
        <f t="shared" si="343"/>
        <v>0</v>
      </c>
      <c r="V4378" s="145" t="str">
        <f>VLOOKUP(K4378,'3-Productie normen'!A:AG,29,FALSE)</f>
        <v>V</v>
      </c>
      <c r="W4378" s="145"/>
      <c r="X4378" s="146"/>
      <c r="Y4378" s="147">
        <f t="shared" si="344"/>
        <v>13400</v>
      </c>
    </row>
    <row r="4379" spans="1:25" s="148" customFormat="1" ht="13.9" customHeight="1">
      <c r="A4379" s="137">
        <v>5233</v>
      </c>
      <c r="B4379" s="138" t="s">
        <v>4208</v>
      </c>
      <c r="C4379" s="138" t="s">
        <v>5450</v>
      </c>
      <c r="D4379" s="138"/>
      <c r="E4379" s="2">
        <v>11</v>
      </c>
      <c r="F4379" s="2" t="s">
        <v>372</v>
      </c>
      <c r="G4379" s="2" t="s">
        <v>5817</v>
      </c>
      <c r="H4379" s="2" t="s">
        <v>5818</v>
      </c>
      <c r="I4379" s="139" t="s">
        <v>6247</v>
      </c>
      <c r="J4379" s="139" t="s">
        <v>6160</v>
      </c>
      <c r="K4379" s="139" t="s">
        <v>50</v>
      </c>
      <c r="L4379" s="139" t="s">
        <v>5158</v>
      </c>
      <c r="M4379" s="140"/>
      <c r="N4379" s="141">
        <v>4</v>
      </c>
      <c r="O4379" s="142">
        <f t="shared" si="340"/>
        <v>200</v>
      </c>
      <c r="P4379" s="2">
        <v>200</v>
      </c>
      <c r="Q4379" s="2"/>
      <c r="R4379" s="143" t="e">
        <f t="shared" si="341"/>
        <v>#DIV/0!</v>
      </c>
      <c r="S4379" s="143">
        <f t="shared" si="342"/>
        <v>0</v>
      </c>
      <c r="T4379" s="144">
        <f>IF(P4379="nio",0,IF(P4379&gt;0,VLOOKUP(K4379,'3-Productie normen'!A:W,VLOOKUP(P4379,'3-Productie normen'!$B$37:$C$59,2,FALSE),FALSE)))/VLOOKUP(B4379,'2-Kosten per locatie'!$A$11:$C$31,3,FALSE)</f>
        <v>0</v>
      </c>
      <c r="U4379" s="144">
        <f t="shared" si="343"/>
        <v>0</v>
      </c>
      <c r="V4379" s="145" t="str">
        <f>VLOOKUP(K4379,'3-Productie normen'!A:AG,29,FALSE)</f>
        <v>V</v>
      </c>
      <c r="W4379" s="145"/>
      <c r="X4379" s="146"/>
      <c r="Y4379" s="147">
        <f t="shared" si="344"/>
        <v>800</v>
      </c>
    </row>
    <row r="4380" spans="1:25" s="148" customFormat="1" ht="13.9" customHeight="1">
      <c r="A4380" s="137">
        <v>5234</v>
      </c>
      <c r="B4380" s="138" t="s">
        <v>4208</v>
      </c>
      <c r="C4380" s="138" t="s">
        <v>5450</v>
      </c>
      <c r="D4380" s="138"/>
      <c r="E4380" s="2">
        <v>11</v>
      </c>
      <c r="F4380" s="2" t="s">
        <v>372</v>
      </c>
      <c r="G4380" s="2" t="s">
        <v>1776</v>
      </c>
      <c r="H4380" s="2" t="s">
        <v>5819</v>
      </c>
      <c r="I4380" s="139" t="s">
        <v>6247</v>
      </c>
      <c r="J4380" s="139" t="s">
        <v>6156</v>
      </c>
      <c r="K4380" s="139" t="s">
        <v>612</v>
      </c>
      <c r="L4380" s="139" t="s">
        <v>6126</v>
      </c>
      <c r="M4380" s="140" t="s">
        <v>8160</v>
      </c>
      <c r="N4380" s="141">
        <v>90</v>
      </c>
      <c r="O4380" s="142">
        <f t="shared" si="340"/>
        <v>200</v>
      </c>
      <c r="P4380" s="2">
        <v>200</v>
      </c>
      <c r="Q4380" s="2"/>
      <c r="R4380" s="143" t="e">
        <f t="shared" si="341"/>
        <v>#DIV/0!</v>
      </c>
      <c r="S4380" s="143">
        <f t="shared" si="342"/>
        <v>0</v>
      </c>
      <c r="T4380" s="144">
        <f>IF(P4380="nio",0,IF(P4380&gt;0,VLOOKUP(K4380,'3-Productie normen'!A:W,VLOOKUP(P4380,'3-Productie normen'!$B$37:$C$59,2,FALSE),FALSE)))/VLOOKUP(B4380,'2-Kosten per locatie'!$A$11:$C$31,3,FALSE)</f>
        <v>0</v>
      </c>
      <c r="U4380" s="144">
        <f t="shared" si="343"/>
        <v>0</v>
      </c>
      <c r="V4380" s="145" t="str">
        <f>VLOOKUP(K4380,'3-Productie normen'!A:AG,29,FALSE)</f>
        <v>L</v>
      </c>
      <c r="W4380" s="145"/>
      <c r="X4380" s="146"/>
      <c r="Y4380" s="147">
        <f t="shared" si="344"/>
        <v>18000</v>
      </c>
    </row>
    <row r="4381" spans="1:25" s="148" customFormat="1" ht="13.9" customHeight="1">
      <c r="A4381" s="137">
        <v>5235</v>
      </c>
      <c r="B4381" s="138" t="s">
        <v>4208</v>
      </c>
      <c r="C4381" s="138" t="s">
        <v>5450</v>
      </c>
      <c r="D4381" s="138"/>
      <c r="E4381" s="2">
        <v>11</v>
      </c>
      <c r="F4381" s="2" t="s">
        <v>372</v>
      </c>
      <c r="G4381" s="2" t="s">
        <v>1554</v>
      </c>
      <c r="H4381" s="2" t="s">
        <v>5820</v>
      </c>
      <c r="I4381" s="139" t="s">
        <v>6247</v>
      </c>
      <c r="J4381" s="139" t="s">
        <v>6156</v>
      </c>
      <c r="K4381" s="139" t="s">
        <v>612</v>
      </c>
      <c r="L4381" s="139" t="s">
        <v>6126</v>
      </c>
      <c r="M4381" s="140" t="s">
        <v>8160</v>
      </c>
      <c r="N4381" s="141">
        <v>77</v>
      </c>
      <c r="O4381" s="142">
        <f t="shared" si="340"/>
        <v>200</v>
      </c>
      <c r="P4381" s="2">
        <v>200</v>
      </c>
      <c r="Q4381" s="2"/>
      <c r="R4381" s="143" t="e">
        <f t="shared" si="341"/>
        <v>#DIV/0!</v>
      </c>
      <c r="S4381" s="143">
        <f t="shared" si="342"/>
        <v>0</v>
      </c>
      <c r="T4381" s="144">
        <f>IF(P4381="nio",0,IF(P4381&gt;0,VLOOKUP(K4381,'3-Productie normen'!A:W,VLOOKUP(P4381,'3-Productie normen'!$B$37:$C$59,2,FALSE),FALSE)))/VLOOKUP(B4381,'2-Kosten per locatie'!$A$11:$C$31,3,FALSE)</f>
        <v>0</v>
      </c>
      <c r="U4381" s="144">
        <f t="shared" si="343"/>
        <v>0</v>
      </c>
      <c r="V4381" s="145" t="str">
        <f>VLOOKUP(K4381,'3-Productie normen'!A:AG,29,FALSE)</f>
        <v>L</v>
      </c>
      <c r="W4381" s="145"/>
      <c r="X4381" s="146"/>
      <c r="Y4381" s="147">
        <f t="shared" si="344"/>
        <v>15400</v>
      </c>
    </row>
    <row r="4382" spans="1:25" s="148" customFormat="1" ht="13.9" customHeight="1">
      <c r="A4382" s="137">
        <v>5236</v>
      </c>
      <c r="B4382" s="138" t="s">
        <v>4208</v>
      </c>
      <c r="C4382" s="138" t="s">
        <v>5450</v>
      </c>
      <c r="D4382" s="138"/>
      <c r="E4382" s="2">
        <v>11</v>
      </c>
      <c r="F4382" s="2" t="s">
        <v>372</v>
      </c>
      <c r="G4382" s="2" t="s">
        <v>5821</v>
      </c>
      <c r="H4382" s="2" t="s">
        <v>5822</v>
      </c>
      <c r="I4382" s="139" t="s">
        <v>45</v>
      </c>
      <c r="J4382" s="139" t="s">
        <v>6158</v>
      </c>
      <c r="K4382" s="139" t="s">
        <v>612</v>
      </c>
      <c r="L4382" s="139" t="s">
        <v>6126</v>
      </c>
      <c r="M4382" s="140" t="s">
        <v>8160</v>
      </c>
      <c r="N4382" s="141">
        <v>11</v>
      </c>
      <c r="O4382" s="142">
        <f t="shared" si="340"/>
        <v>200</v>
      </c>
      <c r="P4382" s="2">
        <v>200</v>
      </c>
      <c r="Q4382" s="2"/>
      <c r="R4382" s="143" t="e">
        <f t="shared" si="341"/>
        <v>#DIV/0!</v>
      </c>
      <c r="S4382" s="143">
        <f t="shared" si="342"/>
        <v>0</v>
      </c>
      <c r="T4382" s="144">
        <f>IF(P4382="nio",0,IF(P4382&gt;0,VLOOKUP(K4382,'3-Productie normen'!A:W,VLOOKUP(P4382,'3-Productie normen'!$B$37:$C$59,2,FALSE),FALSE)))/VLOOKUP(B4382,'2-Kosten per locatie'!$A$11:$C$31,3,FALSE)</f>
        <v>0</v>
      </c>
      <c r="U4382" s="144">
        <f t="shared" si="343"/>
        <v>0</v>
      </c>
      <c r="V4382" s="145" t="str">
        <f>VLOOKUP(K4382,'3-Productie normen'!A:AG,29,FALSE)</f>
        <v>L</v>
      </c>
      <c r="W4382" s="145"/>
      <c r="X4382" s="146"/>
      <c r="Y4382" s="147">
        <f t="shared" si="344"/>
        <v>2200</v>
      </c>
    </row>
    <row r="4383" spans="1:25" s="148" customFormat="1" ht="13.9" customHeight="1">
      <c r="A4383" s="137">
        <v>5237</v>
      </c>
      <c r="B4383" s="138" t="s">
        <v>4208</v>
      </c>
      <c r="C4383" s="138" t="s">
        <v>5450</v>
      </c>
      <c r="D4383" s="138"/>
      <c r="E4383" s="2">
        <v>11</v>
      </c>
      <c r="F4383" s="2" t="s">
        <v>372</v>
      </c>
      <c r="G4383" s="2" t="s">
        <v>5823</v>
      </c>
      <c r="H4383" s="2" t="s">
        <v>5824</v>
      </c>
      <c r="I4383" s="139" t="s">
        <v>45</v>
      </c>
      <c r="J4383" s="139" t="s">
        <v>6158</v>
      </c>
      <c r="K4383" s="139" t="s">
        <v>612</v>
      </c>
      <c r="L4383" s="139" t="s">
        <v>6126</v>
      </c>
      <c r="M4383" s="140" t="s">
        <v>8160</v>
      </c>
      <c r="N4383" s="141">
        <v>10</v>
      </c>
      <c r="O4383" s="142">
        <f t="shared" si="340"/>
        <v>200</v>
      </c>
      <c r="P4383" s="2">
        <v>200</v>
      </c>
      <c r="Q4383" s="2"/>
      <c r="R4383" s="143" t="e">
        <f t="shared" si="341"/>
        <v>#DIV/0!</v>
      </c>
      <c r="S4383" s="143">
        <f t="shared" si="342"/>
        <v>0</v>
      </c>
      <c r="T4383" s="144">
        <f>IF(P4383="nio",0,IF(P4383&gt;0,VLOOKUP(K4383,'3-Productie normen'!A:W,VLOOKUP(P4383,'3-Productie normen'!$B$37:$C$59,2,FALSE),FALSE)))/VLOOKUP(B4383,'2-Kosten per locatie'!$A$11:$C$31,3,FALSE)</f>
        <v>0</v>
      </c>
      <c r="U4383" s="144">
        <f t="shared" si="343"/>
        <v>0</v>
      </c>
      <c r="V4383" s="145" t="str">
        <f>VLOOKUP(K4383,'3-Productie normen'!A:AG,29,FALSE)</f>
        <v>L</v>
      </c>
      <c r="W4383" s="145"/>
      <c r="X4383" s="146"/>
      <c r="Y4383" s="147">
        <f t="shared" si="344"/>
        <v>2000</v>
      </c>
    </row>
    <row r="4384" spans="1:25" s="148" customFormat="1" ht="13.9" customHeight="1">
      <c r="A4384" s="137">
        <v>5238</v>
      </c>
      <c r="B4384" s="138" t="s">
        <v>4208</v>
      </c>
      <c r="C4384" s="138" t="s">
        <v>5450</v>
      </c>
      <c r="D4384" s="138"/>
      <c r="E4384" s="2">
        <v>11</v>
      </c>
      <c r="F4384" s="2" t="s">
        <v>372</v>
      </c>
      <c r="G4384" s="2" t="s">
        <v>5825</v>
      </c>
      <c r="H4384" s="2" t="s">
        <v>5826</v>
      </c>
      <c r="I4384" s="139" t="s">
        <v>45</v>
      </c>
      <c r="J4384" s="139" t="s">
        <v>6174</v>
      </c>
      <c r="K4384" s="139" t="s">
        <v>612</v>
      </c>
      <c r="L4384" s="139" t="s">
        <v>6126</v>
      </c>
      <c r="M4384" s="140" t="s">
        <v>8160</v>
      </c>
      <c r="N4384" s="141">
        <v>14</v>
      </c>
      <c r="O4384" s="142">
        <f t="shared" si="340"/>
        <v>200</v>
      </c>
      <c r="P4384" s="2">
        <v>200</v>
      </c>
      <c r="Q4384" s="2"/>
      <c r="R4384" s="143" t="e">
        <f t="shared" si="341"/>
        <v>#DIV/0!</v>
      </c>
      <c r="S4384" s="143">
        <f t="shared" si="342"/>
        <v>0</v>
      </c>
      <c r="T4384" s="144">
        <f>IF(P4384="nio",0,IF(P4384&gt;0,VLOOKUP(K4384,'3-Productie normen'!A:W,VLOOKUP(P4384,'3-Productie normen'!$B$37:$C$59,2,FALSE),FALSE)))/VLOOKUP(B4384,'2-Kosten per locatie'!$A$11:$C$31,3,FALSE)</f>
        <v>0</v>
      </c>
      <c r="U4384" s="144">
        <f t="shared" si="343"/>
        <v>0</v>
      </c>
      <c r="V4384" s="145" t="str">
        <f>VLOOKUP(K4384,'3-Productie normen'!A:AG,29,FALSE)</f>
        <v>L</v>
      </c>
      <c r="W4384" s="145"/>
      <c r="X4384" s="146"/>
      <c r="Y4384" s="147">
        <f t="shared" si="344"/>
        <v>2800</v>
      </c>
    </row>
    <row r="4385" spans="1:25" s="148" customFormat="1" ht="13.9" customHeight="1">
      <c r="A4385" s="137">
        <v>5239</v>
      </c>
      <c r="B4385" s="138" t="s">
        <v>4208</v>
      </c>
      <c r="C4385" s="138" t="s">
        <v>5450</v>
      </c>
      <c r="D4385" s="138"/>
      <c r="E4385" s="2">
        <v>11</v>
      </c>
      <c r="F4385" s="2" t="s">
        <v>372</v>
      </c>
      <c r="G4385" s="2" t="s">
        <v>3287</v>
      </c>
      <c r="H4385" s="2" t="s">
        <v>5827</v>
      </c>
      <c r="I4385" s="139" t="s">
        <v>6246</v>
      </c>
      <c r="J4385" s="139" t="s">
        <v>6194</v>
      </c>
      <c r="K4385" s="139" t="s">
        <v>619</v>
      </c>
      <c r="L4385" s="139" t="s">
        <v>6126</v>
      </c>
      <c r="M4385" s="140" t="s">
        <v>8160</v>
      </c>
      <c r="N4385" s="141">
        <v>121</v>
      </c>
      <c r="O4385" s="142">
        <f t="shared" si="340"/>
        <v>200</v>
      </c>
      <c r="P4385" s="2">
        <v>200</v>
      </c>
      <c r="Q4385" s="2"/>
      <c r="R4385" s="143" t="e">
        <f t="shared" si="341"/>
        <v>#DIV/0!</v>
      </c>
      <c r="S4385" s="143">
        <f t="shared" si="342"/>
        <v>0</v>
      </c>
      <c r="T4385" s="144">
        <f>IF(P4385="nio",0,IF(P4385&gt;0,VLOOKUP(K4385,'3-Productie normen'!A:W,VLOOKUP(P4385,'3-Productie normen'!$B$37:$C$59,2,FALSE),FALSE)))/VLOOKUP(B4385,'2-Kosten per locatie'!$A$11:$C$31,3,FALSE)</f>
        <v>0</v>
      </c>
      <c r="U4385" s="144">
        <f t="shared" si="343"/>
        <v>0</v>
      </c>
      <c r="V4385" s="145" t="str">
        <f>VLOOKUP(K4385,'3-Productie normen'!A:AG,29,FALSE)</f>
        <v>L</v>
      </c>
      <c r="W4385" s="145"/>
      <c r="X4385" s="146"/>
      <c r="Y4385" s="147">
        <f t="shared" si="344"/>
        <v>24200</v>
      </c>
    </row>
    <row r="4386" spans="1:25" s="148" customFormat="1" ht="13.9" customHeight="1">
      <c r="A4386" s="137">
        <v>5240</v>
      </c>
      <c r="B4386" s="138" t="s">
        <v>4208</v>
      </c>
      <c r="C4386" s="138" t="s">
        <v>5450</v>
      </c>
      <c r="D4386" s="138"/>
      <c r="E4386" s="2">
        <v>11</v>
      </c>
      <c r="F4386" s="2" t="s">
        <v>372</v>
      </c>
      <c r="G4386" s="2" t="s">
        <v>1556</v>
      </c>
      <c r="H4386" s="2" t="s">
        <v>5828</v>
      </c>
      <c r="I4386" s="139" t="s">
        <v>6247</v>
      </c>
      <c r="J4386" s="139" t="s">
        <v>6156</v>
      </c>
      <c r="K4386" s="139" t="s">
        <v>612</v>
      </c>
      <c r="L4386" s="139" t="s">
        <v>6126</v>
      </c>
      <c r="M4386" s="140" t="s">
        <v>8160</v>
      </c>
      <c r="N4386" s="141">
        <v>101</v>
      </c>
      <c r="O4386" s="142">
        <f t="shared" si="340"/>
        <v>200</v>
      </c>
      <c r="P4386" s="2">
        <v>200</v>
      </c>
      <c r="Q4386" s="2"/>
      <c r="R4386" s="143" t="e">
        <f t="shared" si="341"/>
        <v>#DIV/0!</v>
      </c>
      <c r="S4386" s="143">
        <f t="shared" si="342"/>
        <v>0</v>
      </c>
      <c r="T4386" s="144">
        <f>IF(P4386="nio",0,IF(P4386&gt;0,VLOOKUP(K4386,'3-Productie normen'!A:W,VLOOKUP(P4386,'3-Productie normen'!$B$37:$C$59,2,FALSE),FALSE)))/VLOOKUP(B4386,'2-Kosten per locatie'!$A$11:$C$31,3,FALSE)</f>
        <v>0</v>
      </c>
      <c r="U4386" s="144">
        <f t="shared" si="343"/>
        <v>0</v>
      </c>
      <c r="V4386" s="145" t="str">
        <f>VLOOKUP(K4386,'3-Productie normen'!A:AG,29,FALSE)</f>
        <v>L</v>
      </c>
      <c r="W4386" s="145"/>
      <c r="X4386" s="146"/>
      <c r="Y4386" s="147">
        <f t="shared" si="344"/>
        <v>20200</v>
      </c>
    </row>
    <row r="4387" spans="1:25" s="148" customFormat="1" ht="13.9" customHeight="1">
      <c r="A4387" s="137">
        <v>5241</v>
      </c>
      <c r="B4387" s="138" t="s">
        <v>4208</v>
      </c>
      <c r="C4387" s="138" t="s">
        <v>5450</v>
      </c>
      <c r="D4387" s="138"/>
      <c r="E4387" s="2">
        <v>11</v>
      </c>
      <c r="F4387" s="2" t="s">
        <v>372</v>
      </c>
      <c r="G4387" s="2" t="s">
        <v>5829</v>
      </c>
      <c r="H4387" s="2" t="s">
        <v>5830</v>
      </c>
      <c r="I4387" s="139" t="s">
        <v>45</v>
      </c>
      <c r="J4387" s="139" t="s">
        <v>6157</v>
      </c>
      <c r="K4387" s="139" t="s">
        <v>612</v>
      </c>
      <c r="L4387" s="139" t="s">
        <v>6126</v>
      </c>
      <c r="M4387" s="140" t="s">
        <v>8160</v>
      </c>
      <c r="N4387" s="141">
        <v>4</v>
      </c>
      <c r="O4387" s="142">
        <f t="shared" si="340"/>
        <v>200</v>
      </c>
      <c r="P4387" s="2">
        <v>200</v>
      </c>
      <c r="Q4387" s="2"/>
      <c r="R4387" s="143" t="e">
        <f t="shared" si="341"/>
        <v>#DIV/0!</v>
      </c>
      <c r="S4387" s="143">
        <f t="shared" si="342"/>
        <v>0</v>
      </c>
      <c r="T4387" s="144">
        <f>IF(P4387="nio",0,IF(P4387&gt;0,VLOOKUP(K4387,'3-Productie normen'!A:W,VLOOKUP(P4387,'3-Productie normen'!$B$37:$C$59,2,FALSE),FALSE)))/VLOOKUP(B4387,'2-Kosten per locatie'!$A$11:$C$31,3,FALSE)</f>
        <v>0</v>
      </c>
      <c r="U4387" s="144">
        <f t="shared" si="343"/>
        <v>0</v>
      </c>
      <c r="V4387" s="145" t="str">
        <f>VLOOKUP(K4387,'3-Productie normen'!A:AG,29,FALSE)</f>
        <v>L</v>
      </c>
      <c r="W4387" s="145"/>
      <c r="X4387" s="146"/>
      <c r="Y4387" s="147">
        <f t="shared" si="344"/>
        <v>800</v>
      </c>
    </row>
    <row r="4388" spans="1:25" s="148" customFormat="1" ht="13.9" customHeight="1">
      <c r="A4388" s="137">
        <v>5242</v>
      </c>
      <c r="B4388" s="138" t="s">
        <v>4208</v>
      </c>
      <c r="C4388" s="138" t="s">
        <v>5450</v>
      </c>
      <c r="D4388" s="138"/>
      <c r="E4388" s="2">
        <v>11</v>
      </c>
      <c r="F4388" s="2" t="s">
        <v>372</v>
      </c>
      <c r="G4388" s="2" t="s">
        <v>5831</v>
      </c>
      <c r="H4388" s="2" t="s">
        <v>5832</v>
      </c>
      <c r="I4388" s="139" t="s">
        <v>45</v>
      </c>
      <c r="J4388" s="139" t="s">
        <v>6157</v>
      </c>
      <c r="K4388" s="139" t="s">
        <v>612</v>
      </c>
      <c r="L4388" s="139" t="s">
        <v>6126</v>
      </c>
      <c r="M4388" s="140" t="s">
        <v>8160</v>
      </c>
      <c r="N4388" s="141">
        <v>4</v>
      </c>
      <c r="O4388" s="142">
        <f t="shared" si="340"/>
        <v>200</v>
      </c>
      <c r="P4388" s="2">
        <v>200</v>
      </c>
      <c r="Q4388" s="2"/>
      <c r="R4388" s="143" t="e">
        <f t="shared" si="341"/>
        <v>#DIV/0!</v>
      </c>
      <c r="S4388" s="143">
        <f t="shared" si="342"/>
        <v>0</v>
      </c>
      <c r="T4388" s="144">
        <f>IF(P4388="nio",0,IF(P4388&gt;0,VLOOKUP(K4388,'3-Productie normen'!A:W,VLOOKUP(P4388,'3-Productie normen'!$B$37:$C$59,2,FALSE),FALSE)))/VLOOKUP(B4388,'2-Kosten per locatie'!$A$11:$C$31,3,FALSE)</f>
        <v>0</v>
      </c>
      <c r="U4388" s="144">
        <f t="shared" si="343"/>
        <v>0</v>
      </c>
      <c r="V4388" s="145" t="str">
        <f>VLOOKUP(K4388,'3-Productie normen'!A:AG,29,FALSE)</f>
        <v>L</v>
      </c>
      <c r="W4388" s="145"/>
      <c r="X4388" s="146"/>
      <c r="Y4388" s="147">
        <f t="shared" si="344"/>
        <v>800</v>
      </c>
    </row>
    <row r="4389" spans="1:25" s="148" customFormat="1" ht="13.9" customHeight="1">
      <c r="A4389" s="137">
        <v>5243</v>
      </c>
      <c r="B4389" s="138" t="s">
        <v>4208</v>
      </c>
      <c r="C4389" s="138" t="s">
        <v>5450</v>
      </c>
      <c r="D4389" s="138"/>
      <c r="E4389" s="2">
        <v>11</v>
      </c>
      <c r="F4389" s="2" t="s">
        <v>372</v>
      </c>
      <c r="G4389" s="2" t="s">
        <v>5833</v>
      </c>
      <c r="H4389" s="2" t="s">
        <v>5834</v>
      </c>
      <c r="I4389" s="139" t="s">
        <v>45</v>
      </c>
      <c r="J4389" s="139" t="s">
        <v>6157</v>
      </c>
      <c r="K4389" s="139" t="s">
        <v>612</v>
      </c>
      <c r="L4389" s="139" t="s">
        <v>6126</v>
      </c>
      <c r="M4389" s="140" t="s">
        <v>8160</v>
      </c>
      <c r="N4389" s="141">
        <v>4</v>
      </c>
      <c r="O4389" s="142">
        <f t="shared" si="340"/>
        <v>200</v>
      </c>
      <c r="P4389" s="2">
        <v>200</v>
      </c>
      <c r="Q4389" s="2"/>
      <c r="R4389" s="143" t="e">
        <f t="shared" si="341"/>
        <v>#DIV/0!</v>
      </c>
      <c r="S4389" s="143">
        <f t="shared" si="342"/>
        <v>0</v>
      </c>
      <c r="T4389" s="144">
        <f>IF(P4389="nio",0,IF(P4389&gt;0,VLOOKUP(K4389,'3-Productie normen'!A:W,VLOOKUP(P4389,'3-Productie normen'!$B$37:$C$59,2,FALSE),FALSE)))/VLOOKUP(B4389,'2-Kosten per locatie'!$A$11:$C$31,3,FALSE)</f>
        <v>0</v>
      </c>
      <c r="U4389" s="144">
        <f t="shared" si="343"/>
        <v>0</v>
      </c>
      <c r="V4389" s="145" t="str">
        <f>VLOOKUP(K4389,'3-Productie normen'!A:AG,29,FALSE)</f>
        <v>L</v>
      </c>
      <c r="W4389" s="145"/>
      <c r="X4389" s="146"/>
      <c r="Y4389" s="147">
        <f t="shared" si="344"/>
        <v>800</v>
      </c>
    </row>
    <row r="4390" spans="1:25" s="148" customFormat="1" ht="13.9" customHeight="1">
      <c r="A4390" s="137">
        <v>5244</v>
      </c>
      <c r="B4390" s="138" t="s">
        <v>4208</v>
      </c>
      <c r="C4390" s="138" t="s">
        <v>5450</v>
      </c>
      <c r="D4390" s="138"/>
      <c r="E4390" s="2">
        <v>11</v>
      </c>
      <c r="F4390" s="2" t="s">
        <v>372</v>
      </c>
      <c r="G4390" s="2" t="s">
        <v>5835</v>
      </c>
      <c r="H4390" s="2" t="s">
        <v>5836</v>
      </c>
      <c r="I4390" s="139" t="s">
        <v>48</v>
      </c>
      <c r="J4390" s="139" t="s">
        <v>2133</v>
      </c>
      <c r="K4390" s="139" t="s">
        <v>478</v>
      </c>
      <c r="L4390" s="139" t="s">
        <v>6126</v>
      </c>
      <c r="M4390" s="140" t="s">
        <v>8160</v>
      </c>
      <c r="N4390" s="141">
        <v>4</v>
      </c>
      <c r="O4390" s="142">
        <f t="shared" si="340"/>
        <v>200</v>
      </c>
      <c r="P4390" s="2">
        <v>200</v>
      </c>
      <c r="Q4390" s="2"/>
      <c r="R4390" s="143" t="e">
        <f t="shared" si="341"/>
        <v>#DIV/0!</v>
      </c>
      <c r="S4390" s="143">
        <f t="shared" si="342"/>
        <v>0</v>
      </c>
      <c r="T4390" s="144">
        <f>IF(P4390="nio",0,IF(P4390&gt;0,VLOOKUP(K4390,'3-Productie normen'!A:W,VLOOKUP(P4390,'3-Productie normen'!$B$37:$C$59,2,FALSE),FALSE)))/VLOOKUP(B4390,'2-Kosten per locatie'!$A$11:$C$31,3,FALSE)</f>
        <v>0</v>
      </c>
      <c r="U4390" s="144">
        <f t="shared" si="343"/>
        <v>0</v>
      </c>
      <c r="V4390" s="145" t="str">
        <f>VLOOKUP(K4390,'3-Productie normen'!A:AG,29,FALSE)</f>
        <v>B</v>
      </c>
      <c r="W4390" s="145"/>
      <c r="X4390" s="146"/>
      <c r="Y4390" s="147">
        <f t="shared" si="344"/>
        <v>800</v>
      </c>
    </row>
    <row r="4391" spans="1:25" s="148" customFormat="1" ht="13.9" customHeight="1">
      <c r="A4391" s="137">
        <v>5245</v>
      </c>
      <c r="B4391" s="138" t="s">
        <v>4208</v>
      </c>
      <c r="C4391" s="138" t="s">
        <v>5450</v>
      </c>
      <c r="D4391" s="138"/>
      <c r="E4391" s="2">
        <v>11</v>
      </c>
      <c r="F4391" s="2" t="s">
        <v>372</v>
      </c>
      <c r="G4391" s="2" t="s">
        <v>2181</v>
      </c>
      <c r="H4391" s="2" t="s">
        <v>5837</v>
      </c>
      <c r="I4391" s="139" t="s">
        <v>6246</v>
      </c>
      <c r="J4391" s="139" t="s">
        <v>6194</v>
      </c>
      <c r="K4391" s="139" t="s">
        <v>619</v>
      </c>
      <c r="L4391" s="139" t="s">
        <v>6126</v>
      </c>
      <c r="M4391" s="140" t="s">
        <v>8160</v>
      </c>
      <c r="N4391" s="141">
        <v>210</v>
      </c>
      <c r="O4391" s="142">
        <f t="shared" si="340"/>
        <v>200</v>
      </c>
      <c r="P4391" s="2">
        <v>200</v>
      </c>
      <c r="Q4391" s="2"/>
      <c r="R4391" s="143" t="e">
        <f t="shared" si="341"/>
        <v>#DIV/0!</v>
      </c>
      <c r="S4391" s="143">
        <f t="shared" si="342"/>
        <v>0</v>
      </c>
      <c r="T4391" s="144">
        <f>IF(P4391="nio",0,IF(P4391&gt;0,VLOOKUP(K4391,'3-Productie normen'!A:W,VLOOKUP(P4391,'3-Productie normen'!$B$37:$C$59,2,FALSE),FALSE)))/VLOOKUP(B4391,'2-Kosten per locatie'!$A$11:$C$31,3,FALSE)</f>
        <v>0</v>
      </c>
      <c r="U4391" s="144">
        <f t="shared" si="343"/>
        <v>0</v>
      </c>
      <c r="V4391" s="145" t="str">
        <f>VLOOKUP(K4391,'3-Productie normen'!A:AG,29,FALSE)</f>
        <v>L</v>
      </c>
      <c r="W4391" s="145"/>
      <c r="X4391" s="146"/>
      <c r="Y4391" s="147">
        <f t="shared" si="344"/>
        <v>42000</v>
      </c>
    </row>
    <row r="4392" spans="1:25" s="148" customFormat="1" ht="13.9" customHeight="1">
      <c r="A4392" s="137">
        <v>5246</v>
      </c>
      <c r="B4392" s="138" t="s">
        <v>4208</v>
      </c>
      <c r="C4392" s="138" t="s">
        <v>5450</v>
      </c>
      <c r="D4392" s="138"/>
      <c r="E4392" s="2">
        <v>11</v>
      </c>
      <c r="F4392" s="2" t="s">
        <v>372</v>
      </c>
      <c r="G4392" s="2" t="s">
        <v>5838</v>
      </c>
      <c r="H4392" s="2" t="s">
        <v>5839</v>
      </c>
      <c r="I4392" s="139" t="s">
        <v>6246</v>
      </c>
      <c r="J4392" s="139" t="s">
        <v>6194</v>
      </c>
      <c r="K4392" s="139" t="s">
        <v>619</v>
      </c>
      <c r="L4392" s="139" t="s">
        <v>6126</v>
      </c>
      <c r="M4392" s="140" t="s">
        <v>8160</v>
      </c>
      <c r="N4392" s="141">
        <v>137</v>
      </c>
      <c r="O4392" s="142">
        <f t="shared" si="340"/>
        <v>200</v>
      </c>
      <c r="P4392" s="2">
        <v>200</v>
      </c>
      <c r="Q4392" s="2"/>
      <c r="R4392" s="143" t="e">
        <f t="shared" si="341"/>
        <v>#DIV/0!</v>
      </c>
      <c r="S4392" s="143">
        <f t="shared" si="342"/>
        <v>0</v>
      </c>
      <c r="T4392" s="144">
        <f>IF(P4392="nio",0,IF(P4392&gt;0,VLOOKUP(K4392,'3-Productie normen'!A:W,VLOOKUP(P4392,'3-Productie normen'!$B$37:$C$59,2,FALSE),FALSE)))/VLOOKUP(B4392,'2-Kosten per locatie'!$A$11:$C$31,3,FALSE)</f>
        <v>0</v>
      </c>
      <c r="U4392" s="144">
        <f t="shared" si="343"/>
        <v>0</v>
      </c>
      <c r="V4392" s="145" t="str">
        <f>VLOOKUP(K4392,'3-Productie normen'!A:AG,29,FALSE)</f>
        <v>L</v>
      </c>
      <c r="W4392" s="145"/>
      <c r="X4392" s="146"/>
      <c r="Y4392" s="147">
        <f t="shared" si="344"/>
        <v>27400</v>
      </c>
    </row>
    <row r="4393" spans="1:25" s="148" customFormat="1" ht="13.9" customHeight="1">
      <c r="A4393" s="137">
        <v>5247</v>
      </c>
      <c r="B4393" s="138" t="s">
        <v>4208</v>
      </c>
      <c r="C4393" s="138" t="s">
        <v>5450</v>
      </c>
      <c r="D4393" s="138"/>
      <c r="E4393" s="2">
        <v>11</v>
      </c>
      <c r="F4393" s="2" t="s">
        <v>422</v>
      </c>
      <c r="G4393" s="2" t="s">
        <v>5840</v>
      </c>
      <c r="H4393" s="2" t="s">
        <v>5841</v>
      </c>
      <c r="I4393" s="139" t="s">
        <v>6247</v>
      </c>
      <c r="J4393" s="139" t="s">
        <v>6160</v>
      </c>
      <c r="K4393" s="139" t="s">
        <v>50</v>
      </c>
      <c r="L4393" s="139" t="s">
        <v>5158</v>
      </c>
      <c r="M4393" s="140"/>
      <c r="N4393" s="141">
        <v>4</v>
      </c>
      <c r="O4393" s="142">
        <f t="shared" si="340"/>
        <v>200</v>
      </c>
      <c r="P4393" s="2">
        <v>200</v>
      </c>
      <c r="Q4393" s="2"/>
      <c r="R4393" s="143" t="e">
        <f t="shared" si="341"/>
        <v>#DIV/0!</v>
      </c>
      <c r="S4393" s="143">
        <f t="shared" si="342"/>
        <v>0</v>
      </c>
      <c r="T4393" s="144">
        <f>IF(P4393="nio",0,IF(P4393&gt;0,VLOOKUP(K4393,'3-Productie normen'!A:W,VLOOKUP(P4393,'3-Productie normen'!$B$37:$C$59,2,FALSE),FALSE)))/VLOOKUP(B4393,'2-Kosten per locatie'!$A$11:$C$31,3,FALSE)</f>
        <v>0</v>
      </c>
      <c r="U4393" s="144">
        <f t="shared" si="343"/>
        <v>0</v>
      </c>
      <c r="V4393" s="145" t="str">
        <f>VLOOKUP(K4393,'3-Productie normen'!A:AG,29,FALSE)</f>
        <v>V</v>
      </c>
      <c r="W4393" s="145"/>
      <c r="X4393" s="146"/>
      <c r="Y4393" s="147">
        <f t="shared" si="344"/>
        <v>800</v>
      </c>
    </row>
    <row r="4394" spans="1:25" s="148" customFormat="1" ht="13.9" customHeight="1">
      <c r="A4394" s="137">
        <v>5248</v>
      </c>
      <c r="B4394" s="138" t="s">
        <v>4208</v>
      </c>
      <c r="C4394" s="138" t="s">
        <v>5450</v>
      </c>
      <c r="D4394" s="138"/>
      <c r="E4394" s="2">
        <v>11</v>
      </c>
      <c r="F4394" s="2" t="s">
        <v>422</v>
      </c>
      <c r="G4394" s="2" t="s">
        <v>5842</v>
      </c>
      <c r="H4394" s="2" t="s">
        <v>1720</v>
      </c>
      <c r="I4394" s="139" t="s">
        <v>48</v>
      </c>
      <c r="J4394" s="139" t="s">
        <v>253</v>
      </c>
      <c r="K4394" s="139" t="s">
        <v>4571</v>
      </c>
      <c r="L4394" s="139" t="s">
        <v>6126</v>
      </c>
      <c r="M4394" s="140" t="s">
        <v>8160</v>
      </c>
      <c r="N4394" s="141">
        <v>70</v>
      </c>
      <c r="O4394" s="142">
        <f t="shared" si="340"/>
        <v>200</v>
      </c>
      <c r="P4394" s="2">
        <v>200</v>
      </c>
      <c r="Q4394" s="2"/>
      <c r="R4394" s="143" t="e">
        <f t="shared" si="341"/>
        <v>#DIV/0!</v>
      </c>
      <c r="S4394" s="143">
        <f t="shared" si="342"/>
        <v>0</v>
      </c>
      <c r="T4394" s="144">
        <f>IF(P4394="nio",0,IF(P4394&gt;0,VLOOKUP(K4394,'3-Productie normen'!A:W,VLOOKUP(P4394,'3-Productie normen'!$B$37:$C$59,2,FALSE),FALSE)))/VLOOKUP(B4394,'2-Kosten per locatie'!$A$11:$C$31,3,FALSE)</f>
        <v>0</v>
      </c>
      <c r="U4394" s="144">
        <f t="shared" si="343"/>
        <v>0</v>
      </c>
      <c r="V4394" s="145" t="str">
        <f>VLOOKUP(K4394,'3-Productie normen'!A:AG,29,FALSE)</f>
        <v>V</v>
      </c>
      <c r="W4394" s="145"/>
      <c r="X4394" s="146"/>
      <c r="Y4394" s="147">
        <f t="shared" si="344"/>
        <v>14000</v>
      </c>
    </row>
    <row r="4395" spans="1:25" s="148" customFormat="1" ht="13.9" customHeight="1">
      <c r="A4395" s="137">
        <v>5249</v>
      </c>
      <c r="B4395" s="138" t="s">
        <v>4208</v>
      </c>
      <c r="C4395" s="138" t="s">
        <v>5450</v>
      </c>
      <c r="D4395" s="138"/>
      <c r="E4395" s="2">
        <v>11</v>
      </c>
      <c r="F4395" s="2" t="s">
        <v>422</v>
      </c>
      <c r="G4395" s="2" t="s">
        <v>5843</v>
      </c>
      <c r="H4395" s="2" t="s">
        <v>1720</v>
      </c>
      <c r="I4395" s="139" t="s">
        <v>48</v>
      </c>
      <c r="J4395" s="139" t="s">
        <v>253</v>
      </c>
      <c r="K4395" s="139" t="s">
        <v>4571</v>
      </c>
      <c r="L4395" s="139" t="s">
        <v>6126</v>
      </c>
      <c r="M4395" s="140" t="s">
        <v>8160</v>
      </c>
      <c r="N4395" s="141">
        <v>59</v>
      </c>
      <c r="O4395" s="142">
        <f t="shared" si="340"/>
        <v>200</v>
      </c>
      <c r="P4395" s="2">
        <v>200</v>
      </c>
      <c r="Q4395" s="2"/>
      <c r="R4395" s="143" t="e">
        <f t="shared" si="341"/>
        <v>#DIV/0!</v>
      </c>
      <c r="S4395" s="143">
        <f t="shared" si="342"/>
        <v>0</v>
      </c>
      <c r="T4395" s="144">
        <f>IF(P4395="nio",0,IF(P4395&gt;0,VLOOKUP(K4395,'3-Productie normen'!A:W,VLOOKUP(P4395,'3-Productie normen'!$B$37:$C$59,2,FALSE),FALSE)))/VLOOKUP(B4395,'2-Kosten per locatie'!$A$11:$C$31,3,FALSE)</f>
        <v>0</v>
      </c>
      <c r="U4395" s="144">
        <f t="shared" si="343"/>
        <v>0</v>
      </c>
      <c r="V4395" s="145" t="str">
        <f>VLOOKUP(K4395,'3-Productie normen'!A:AG,29,FALSE)</f>
        <v>V</v>
      </c>
      <c r="W4395" s="145"/>
      <c r="X4395" s="146"/>
      <c r="Y4395" s="147">
        <f t="shared" si="344"/>
        <v>11800</v>
      </c>
    </row>
    <row r="4396" spans="1:25" s="148" customFormat="1" ht="13.9" customHeight="1">
      <c r="A4396" s="137">
        <v>5250</v>
      </c>
      <c r="B4396" s="138" t="s">
        <v>4208</v>
      </c>
      <c r="C4396" s="138" t="s">
        <v>5450</v>
      </c>
      <c r="D4396" s="138"/>
      <c r="E4396" s="2">
        <v>11</v>
      </c>
      <c r="F4396" s="2" t="s">
        <v>422</v>
      </c>
      <c r="G4396" s="2" t="s">
        <v>5844</v>
      </c>
      <c r="H4396" s="2" t="s">
        <v>1720</v>
      </c>
      <c r="I4396" s="139" t="s">
        <v>48</v>
      </c>
      <c r="J4396" s="139" t="s">
        <v>253</v>
      </c>
      <c r="K4396" s="139" t="s">
        <v>4571</v>
      </c>
      <c r="L4396" s="139" t="s">
        <v>6126</v>
      </c>
      <c r="M4396" s="140" t="s">
        <v>8160</v>
      </c>
      <c r="N4396" s="141">
        <v>68</v>
      </c>
      <c r="O4396" s="142">
        <f t="shared" si="340"/>
        <v>200</v>
      </c>
      <c r="P4396" s="2">
        <v>200</v>
      </c>
      <c r="Q4396" s="2"/>
      <c r="R4396" s="143" t="e">
        <f t="shared" si="341"/>
        <v>#DIV/0!</v>
      </c>
      <c r="S4396" s="143">
        <f t="shared" si="342"/>
        <v>0</v>
      </c>
      <c r="T4396" s="144">
        <f>IF(P4396="nio",0,IF(P4396&gt;0,VLOOKUP(K4396,'3-Productie normen'!A:W,VLOOKUP(P4396,'3-Productie normen'!$B$37:$C$59,2,FALSE),FALSE)))/VLOOKUP(B4396,'2-Kosten per locatie'!$A$11:$C$31,3,FALSE)</f>
        <v>0</v>
      </c>
      <c r="U4396" s="144">
        <f t="shared" si="343"/>
        <v>0</v>
      </c>
      <c r="V4396" s="145" t="str">
        <f>VLOOKUP(K4396,'3-Productie normen'!A:AG,29,FALSE)</f>
        <v>V</v>
      </c>
      <c r="W4396" s="145"/>
      <c r="X4396" s="146"/>
      <c r="Y4396" s="147">
        <f t="shared" si="344"/>
        <v>13600</v>
      </c>
    </row>
    <row r="4397" spans="1:25" s="148" customFormat="1" ht="13.9" customHeight="1">
      <c r="A4397" s="137">
        <v>5251</v>
      </c>
      <c r="B4397" s="138" t="s">
        <v>4208</v>
      </c>
      <c r="C4397" s="138" t="s">
        <v>5450</v>
      </c>
      <c r="D4397" s="138"/>
      <c r="E4397" s="2">
        <v>11</v>
      </c>
      <c r="F4397" s="2" t="s">
        <v>422</v>
      </c>
      <c r="G4397" s="2" t="s">
        <v>5845</v>
      </c>
      <c r="H4397" s="2" t="s">
        <v>1720</v>
      </c>
      <c r="I4397" s="139" t="s">
        <v>48</v>
      </c>
      <c r="J4397" s="139" t="s">
        <v>253</v>
      </c>
      <c r="K4397" s="139" t="s">
        <v>4571</v>
      </c>
      <c r="L4397" s="139" t="s">
        <v>6126</v>
      </c>
      <c r="M4397" s="140" t="s">
        <v>8160</v>
      </c>
      <c r="N4397" s="141">
        <v>97</v>
      </c>
      <c r="O4397" s="142">
        <f t="shared" si="340"/>
        <v>200</v>
      </c>
      <c r="P4397" s="2">
        <v>200</v>
      </c>
      <c r="Q4397" s="2"/>
      <c r="R4397" s="143" t="e">
        <f t="shared" si="341"/>
        <v>#DIV/0!</v>
      </c>
      <c r="S4397" s="143">
        <f t="shared" si="342"/>
        <v>0</v>
      </c>
      <c r="T4397" s="144">
        <f>IF(P4397="nio",0,IF(P4397&gt;0,VLOOKUP(K4397,'3-Productie normen'!A:W,VLOOKUP(P4397,'3-Productie normen'!$B$37:$C$59,2,FALSE),FALSE)))/VLOOKUP(B4397,'2-Kosten per locatie'!$A$11:$C$31,3,FALSE)</f>
        <v>0</v>
      </c>
      <c r="U4397" s="144">
        <f t="shared" si="343"/>
        <v>0</v>
      </c>
      <c r="V4397" s="145" t="str">
        <f>VLOOKUP(K4397,'3-Productie normen'!A:AG,29,FALSE)</f>
        <v>V</v>
      </c>
      <c r="W4397" s="145"/>
      <c r="X4397" s="146"/>
      <c r="Y4397" s="147">
        <f t="shared" si="344"/>
        <v>19400</v>
      </c>
    </row>
    <row r="4398" spans="1:25" s="148" customFormat="1" ht="13.9" customHeight="1">
      <c r="A4398" s="137">
        <v>5252</v>
      </c>
      <c r="B4398" s="138" t="s">
        <v>4208</v>
      </c>
      <c r="C4398" s="138" t="s">
        <v>5450</v>
      </c>
      <c r="D4398" s="138"/>
      <c r="E4398" s="2">
        <v>11</v>
      </c>
      <c r="F4398" s="2" t="s">
        <v>422</v>
      </c>
      <c r="G4398" s="2" t="s">
        <v>5846</v>
      </c>
      <c r="H4398" s="2" t="s">
        <v>5847</v>
      </c>
      <c r="I4398" s="139" t="s">
        <v>47</v>
      </c>
      <c r="J4398" s="139" t="s">
        <v>3059</v>
      </c>
      <c r="K4398" s="139" t="s">
        <v>321</v>
      </c>
      <c r="L4398" s="139" t="s">
        <v>314</v>
      </c>
      <c r="M4398" s="140"/>
      <c r="N4398" s="141">
        <v>15</v>
      </c>
      <c r="O4398" s="142">
        <f t="shared" si="340"/>
        <v>600</v>
      </c>
      <c r="P4398" s="2">
        <v>200</v>
      </c>
      <c r="Q4398" s="2">
        <v>400</v>
      </c>
      <c r="R4398" s="143" t="e">
        <f t="shared" si="341"/>
        <v>#DIV/0!</v>
      </c>
      <c r="S4398" s="143" t="e">
        <f t="shared" si="342"/>
        <v>#DIV/0!</v>
      </c>
      <c r="T4398" s="144">
        <f>IF(P4398="nio",0,IF(P4398&gt;0,VLOOKUP(K4398,'3-Productie normen'!A:W,VLOOKUP(P4398,'3-Productie normen'!$B$37:$C$59,2,FALSE),FALSE)))/VLOOKUP(B4398,'2-Kosten per locatie'!$A$11:$C$31,3,FALSE)</f>
        <v>0</v>
      </c>
      <c r="U4398" s="144">
        <f t="shared" si="343"/>
        <v>0</v>
      </c>
      <c r="V4398" s="145" t="str">
        <f>VLOOKUP(K4398,'3-Productie normen'!A:AG,29,FALSE)</f>
        <v>S</v>
      </c>
      <c r="W4398" s="145"/>
      <c r="X4398" s="146"/>
      <c r="Y4398" s="147">
        <f t="shared" si="344"/>
        <v>9000</v>
      </c>
    </row>
    <row r="4399" spans="1:25" s="148" customFormat="1" ht="13.9" customHeight="1">
      <c r="A4399" s="137">
        <v>5253</v>
      </c>
      <c r="B4399" s="138" t="s">
        <v>4208</v>
      </c>
      <c r="C4399" s="138" t="s">
        <v>5450</v>
      </c>
      <c r="D4399" s="138"/>
      <c r="E4399" s="2">
        <v>11</v>
      </c>
      <c r="F4399" s="2" t="s">
        <v>422</v>
      </c>
      <c r="G4399" s="2" t="s">
        <v>5848</v>
      </c>
      <c r="H4399" s="2" t="s">
        <v>1720</v>
      </c>
      <c r="I4399" s="139" t="s">
        <v>47</v>
      </c>
      <c r="J4399" s="139" t="s">
        <v>3059</v>
      </c>
      <c r="K4399" s="139" t="s">
        <v>321</v>
      </c>
      <c r="L4399" s="139" t="s">
        <v>314</v>
      </c>
      <c r="M4399" s="140"/>
      <c r="N4399" s="141">
        <v>17</v>
      </c>
      <c r="O4399" s="142">
        <f t="shared" si="340"/>
        <v>600</v>
      </c>
      <c r="P4399" s="2">
        <v>200</v>
      </c>
      <c r="Q4399" s="2">
        <v>400</v>
      </c>
      <c r="R4399" s="143" t="e">
        <f t="shared" si="341"/>
        <v>#DIV/0!</v>
      </c>
      <c r="S4399" s="143" t="e">
        <f t="shared" si="342"/>
        <v>#DIV/0!</v>
      </c>
      <c r="T4399" s="144">
        <f>IF(P4399="nio",0,IF(P4399&gt;0,VLOOKUP(K4399,'3-Productie normen'!A:W,VLOOKUP(P4399,'3-Productie normen'!$B$37:$C$59,2,FALSE),FALSE)))/VLOOKUP(B4399,'2-Kosten per locatie'!$A$11:$C$31,3,FALSE)</f>
        <v>0</v>
      </c>
      <c r="U4399" s="144">
        <f t="shared" si="343"/>
        <v>0</v>
      </c>
      <c r="V4399" s="145" t="str">
        <f>VLOOKUP(K4399,'3-Productie normen'!A:AG,29,FALSE)</f>
        <v>S</v>
      </c>
      <c r="W4399" s="145"/>
      <c r="X4399" s="146"/>
      <c r="Y4399" s="147">
        <f t="shared" si="344"/>
        <v>10200</v>
      </c>
    </row>
    <row r="4400" spans="1:25" s="148" customFormat="1" ht="13.9" customHeight="1">
      <c r="A4400" s="137">
        <v>5254</v>
      </c>
      <c r="B4400" s="138" t="s">
        <v>4208</v>
      </c>
      <c r="C4400" s="138" t="s">
        <v>5450</v>
      </c>
      <c r="D4400" s="138"/>
      <c r="E4400" s="2">
        <v>11</v>
      </c>
      <c r="F4400" s="2" t="s">
        <v>422</v>
      </c>
      <c r="G4400" s="2" t="s">
        <v>1892</v>
      </c>
      <c r="H4400" s="2" t="s">
        <v>5849</v>
      </c>
      <c r="I4400" s="139" t="s">
        <v>6248</v>
      </c>
      <c r="J4400" s="139" t="s">
        <v>1614</v>
      </c>
      <c r="K4400" s="139" t="s">
        <v>612</v>
      </c>
      <c r="L4400" s="139" t="s">
        <v>6126</v>
      </c>
      <c r="M4400" s="140" t="s">
        <v>8160</v>
      </c>
      <c r="N4400" s="141">
        <v>52</v>
      </c>
      <c r="O4400" s="142">
        <f t="shared" si="340"/>
        <v>200</v>
      </c>
      <c r="P4400" s="2">
        <v>200</v>
      </c>
      <c r="Q4400" s="2"/>
      <c r="R4400" s="143" t="e">
        <f t="shared" si="341"/>
        <v>#DIV/0!</v>
      </c>
      <c r="S4400" s="143">
        <f t="shared" si="342"/>
        <v>0</v>
      </c>
      <c r="T4400" s="144">
        <f>IF(P4400="nio",0,IF(P4400&gt;0,VLOOKUP(K4400,'3-Productie normen'!A:W,VLOOKUP(P4400,'3-Productie normen'!$B$37:$C$59,2,FALSE),FALSE)))/VLOOKUP(B4400,'2-Kosten per locatie'!$A$11:$C$31,3,FALSE)</f>
        <v>0</v>
      </c>
      <c r="U4400" s="144">
        <f t="shared" si="343"/>
        <v>0</v>
      </c>
      <c r="V4400" s="145" t="str">
        <f>VLOOKUP(K4400,'3-Productie normen'!A:AG,29,FALSE)</f>
        <v>L</v>
      </c>
      <c r="W4400" s="145"/>
      <c r="X4400" s="146"/>
      <c r="Y4400" s="147">
        <f t="shared" si="344"/>
        <v>10400</v>
      </c>
    </row>
    <row r="4401" spans="1:25" s="148" customFormat="1" ht="13.9" customHeight="1">
      <c r="A4401" s="137">
        <v>5255</v>
      </c>
      <c r="B4401" s="138" t="s">
        <v>4208</v>
      </c>
      <c r="C4401" s="138" t="s">
        <v>5450</v>
      </c>
      <c r="D4401" s="138"/>
      <c r="E4401" s="2">
        <v>11</v>
      </c>
      <c r="F4401" s="2" t="s">
        <v>422</v>
      </c>
      <c r="G4401" s="2" t="s">
        <v>5850</v>
      </c>
      <c r="H4401" s="2" t="s">
        <v>5851</v>
      </c>
      <c r="I4401" s="139" t="s">
        <v>6248</v>
      </c>
      <c r="J4401" s="139" t="s">
        <v>1614</v>
      </c>
      <c r="K4401" s="139" t="s">
        <v>612</v>
      </c>
      <c r="L4401" s="139" t="s">
        <v>6126</v>
      </c>
      <c r="M4401" s="140" t="s">
        <v>8160</v>
      </c>
      <c r="N4401" s="141">
        <v>55</v>
      </c>
      <c r="O4401" s="142">
        <f t="shared" si="340"/>
        <v>200</v>
      </c>
      <c r="P4401" s="2">
        <v>200</v>
      </c>
      <c r="Q4401" s="2"/>
      <c r="R4401" s="143" t="e">
        <f t="shared" si="341"/>
        <v>#DIV/0!</v>
      </c>
      <c r="S4401" s="143">
        <f t="shared" si="342"/>
        <v>0</v>
      </c>
      <c r="T4401" s="144">
        <f>IF(P4401="nio",0,IF(P4401&gt;0,VLOOKUP(K4401,'3-Productie normen'!A:W,VLOOKUP(P4401,'3-Productie normen'!$B$37:$C$59,2,FALSE),FALSE)))/VLOOKUP(B4401,'2-Kosten per locatie'!$A$11:$C$31,3,FALSE)</f>
        <v>0</v>
      </c>
      <c r="U4401" s="144">
        <f t="shared" si="343"/>
        <v>0</v>
      </c>
      <c r="V4401" s="145" t="str">
        <f>VLOOKUP(K4401,'3-Productie normen'!A:AG,29,FALSE)</f>
        <v>L</v>
      </c>
      <c r="W4401" s="145"/>
      <c r="X4401" s="146"/>
      <c r="Y4401" s="147">
        <f t="shared" si="344"/>
        <v>11000</v>
      </c>
    </row>
    <row r="4402" spans="1:25" s="148" customFormat="1" ht="13.9" customHeight="1">
      <c r="A4402" s="137">
        <v>5256</v>
      </c>
      <c r="B4402" s="138" t="s">
        <v>4208</v>
      </c>
      <c r="C4402" s="138" t="s">
        <v>5450</v>
      </c>
      <c r="D4402" s="138"/>
      <c r="E4402" s="2">
        <v>11</v>
      </c>
      <c r="F4402" s="2" t="s">
        <v>422</v>
      </c>
      <c r="G4402" s="2" t="s">
        <v>2632</v>
      </c>
      <c r="H4402" s="2" t="s">
        <v>5852</v>
      </c>
      <c r="I4402" s="139" t="s">
        <v>6248</v>
      </c>
      <c r="J4402" s="139" t="s">
        <v>1614</v>
      </c>
      <c r="K4402" s="139" t="s">
        <v>612</v>
      </c>
      <c r="L4402" s="139" t="s">
        <v>6126</v>
      </c>
      <c r="M4402" s="140" t="s">
        <v>8160</v>
      </c>
      <c r="N4402" s="141">
        <v>59</v>
      </c>
      <c r="O4402" s="142">
        <f t="shared" si="340"/>
        <v>200</v>
      </c>
      <c r="P4402" s="2">
        <v>200</v>
      </c>
      <c r="Q4402" s="2"/>
      <c r="R4402" s="143" t="e">
        <f t="shared" si="341"/>
        <v>#DIV/0!</v>
      </c>
      <c r="S4402" s="143">
        <f t="shared" si="342"/>
        <v>0</v>
      </c>
      <c r="T4402" s="144">
        <f>IF(P4402="nio",0,IF(P4402&gt;0,VLOOKUP(K4402,'3-Productie normen'!A:W,VLOOKUP(P4402,'3-Productie normen'!$B$37:$C$59,2,FALSE),FALSE)))/VLOOKUP(B4402,'2-Kosten per locatie'!$A$11:$C$31,3,FALSE)</f>
        <v>0</v>
      </c>
      <c r="U4402" s="144">
        <f t="shared" si="343"/>
        <v>0</v>
      </c>
      <c r="V4402" s="145" t="str">
        <f>VLOOKUP(K4402,'3-Productie normen'!A:AG,29,FALSE)</f>
        <v>L</v>
      </c>
      <c r="W4402" s="145"/>
      <c r="X4402" s="146"/>
      <c r="Y4402" s="147">
        <f t="shared" si="344"/>
        <v>11800</v>
      </c>
    </row>
    <row r="4403" spans="1:25" s="148" customFormat="1" ht="13.9" customHeight="1">
      <c r="A4403" s="137">
        <v>5257</v>
      </c>
      <c r="B4403" s="138" t="s">
        <v>4208</v>
      </c>
      <c r="C4403" s="138" t="s">
        <v>5450</v>
      </c>
      <c r="D4403" s="138"/>
      <c r="E4403" s="2">
        <v>11</v>
      </c>
      <c r="F4403" s="2" t="s">
        <v>422</v>
      </c>
      <c r="G4403" s="2" t="s">
        <v>5853</v>
      </c>
      <c r="H4403" s="2" t="s">
        <v>5854</v>
      </c>
      <c r="I4403" s="139" t="s">
        <v>6248</v>
      </c>
      <c r="J4403" s="139" t="s">
        <v>1614</v>
      </c>
      <c r="K4403" s="139" t="s">
        <v>612</v>
      </c>
      <c r="L4403" s="139" t="s">
        <v>6126</v>
      </c>
      <c r="M4403" s="140" t="s">
        <v>8160</v>
      </c>
      <c r="N4403" s="141">
        <v>59</v>
      </c>
      <c r="O4403" s="142">
        <f t="shared" si="340"/>
        <v>200</v>
      </c>
      <c r="P4403" s="2">
        <v>200</v>
      </c>
      <c r="Q4403" s="2"/>
      <c r="R4403" s="143" t="e">
        <f t="shared" si="341"/>
        <v>#DIV/0!</v>
      </c>
      <c r="S4403" s="143">
        <f t="shared" si="342"/>
        <v>0</v>
      </c>
      <c r="T4403" s="144">
        <f>IF(P4403="nio",0,IF(P4403&gt;0,VLOOKUP(K4403,'3-Productie normen'!A:W,VLOOKUP(P4403,'3-Productie normen'!$B$37:$C$59,2,FALSE),FALSE)))/VLOOKUP(B4403,'2-Kosten per locatie'!$A$11:$C$31,3,FALSE)</f>
        <v>0</v>
      </c>
      <c r="U4403" s="144">
        <f t="shared" si="343"/>
        <v>0</v>
      </c>
      <c r="V4403" s="145" t="str">
        <f>VLOOKUP(K4403,'3-Productie normen'!A:AG,29,FALSE)</f>
        <v>L</v>
      </c>
      <c r="W4403" s="145"/>
      <c r="X4403" s="146"/>
      <c r="Y4403" s="147">
        <f t="shared" si="344"/>
        <v>11800</v>
      </c>
    </row>
    <row r="4404" spans="1:25" s="148" customFormat="1" ht="13.9" customHeight="1">
      <c r="A4404" s="137">
        <v>5258</v>
      </c>
      <c r="B4404" s="138" t="s">
        <v>4208</v>
      </c>
      <c r="C4404" s="138" t="s">
        <v>5450</v>
      </c>
      <c r="D4404" s="138"/>
      <c r="E4404" s="2">
        <v>11</v>
      </c>
      <c r="F4404" s="2" t="s">
        <v>422</v>
      </c>
      <c r="G4404" s="2" t="s">
        <v>1895</v>
      </c>
      <c r="H4404" s="2" t="s">
        <v>5855</v>
      </c>
      <c r="I4404" s="139" t="s">
        <v>6248</v>
      </c>
      <c r="J4404" s="139" t="s">
        <v>1614</v>
      </c>
      <c r="K4404" s="139" t="s">
        <v>612</v>
      </c>
      <c r="L4404" s="139" t="s">
        <v>6126</v>
      </c>
      <c r="M4404" s="140" t="s">
        <v>8160</v>
      </c>
      <c r="N4404" s="141">
        <v>59</v>
      </c>
      <c r="O4404" s="142">
        <f t="shared" ref="O4404:O4467" si="345">SUM(P4404:Q4404)</f>
        <v>200</v>
      </c>
      <c r="P4404" s="2">
        <v>200</v>
      </c>
      <c r="Q4404" s="2"/>
      <c r="R4404" s="143" t="e">
        <f t="shared" ref="R4404:R4467" si="346">IF(P4404="nio",0,IF(P4404&gt;0,P4404*N4404/T4404,0))</f>
        <v>#DIV/0!</v>
      </c>
      <c r="S4404" s="143">
        <f t="shared" ref="S4404:S4467" si="347">IF(Q4404&gt;0,Q4404*N4404/U4404,0)</f>
        <v>0</v>
      </c>
      <c r="T4404" s="144">
        <f>IF(P4404="nio",0,IF(P4404&gt;0,VLOOKUP(K4404,'3-Productie normen'!A:W,VLOOKUP(P4404,'3-Productie normen'!$B$37:$C$59,2,FALSE),FALSE)))/VLOOKUP(B4404,'2-Kosten per locatie'!$A$11:$C$31,3,FALSE)</f>
        <v>0</v>
      </c>
      <c r="U4404" s="144">
        <f t="shared" ref="U4404:U4467" si="348">IF(Q4404&gt;0,T4404*$U$8,0)</f>
        <v>0</v>
      </c>
      <c r="V4404" s="145" t="str">
        <f>VLOOKUP(K4404,'3-Productie normen'!A:AG,29,FALSE)</f>
        <v>L</v>
      </c>
      <c r="W4404" s="145"/>
      <c r="X4404" s="146"/>
      <c r="Y4404" s="147">
        <f t="shared" ref="Y4404:Y4467" si="349">O4404*N4404</f>
        <v>11800</v>
      </c>
    </row>
    <row r="4405" spans="1:25" s="148" customFormat="1" ht="13.9" customHeight="1">
      <c r="A4405" s="137">
        <v>5259</v>
      </c>
      <c r="B4405" s="138" t="s">
        <v>4208</v>
      </c>
      <c r="C4405" s="138" t="s">
        <v>5450</v>
      </c>
      <c r="D4405" s="138"/>
      <c r="E4405" s="2">
        <v>11</v>
      </c>
      <c r="F4405" s="2" t="s">
        <v>422</v>
      </c>
      <c r="G4405" s="2" t="s">
        <v>1903</v>
      </c>
      <c r="H4405" s="2" t="s">
        <v>5856</v>
      </c>
      <c r="I4405" s="139" t="s">
        <v>6248</v>
      </c>
      <c r="J4405" s="139" t="s">
        <v>1614</v>
      </c>
      <c r="K4405" s="139" t="s">
        <v>612</v>
      </c>
      <c r="L4405" s="139" t="s">
        <v>6126</v>
      </c>
      <c r="M4405" s="140" t="s">
        <v>8160</v>
      </c>
      <c r="N4405" s="141">
        <v>59</v>
      </c>
      <c r="O4405" s="142">
        <f t="shared" si="345"/>
        <v>200</v>
      </c>
      <c r="P4405" s="2">
        <v>200</v>
      </c>
      <c r="Q4405" s="2"/>
      <c r="R4405" s="143" t="e">
        <f t="shared" si="346"/>
        <v>#DIV/0!</v>
      </c>
      <c r="S4405" s="143">
        <f t="shared" si="347"/>
        <v>0</v>
      </c>
      <c r="T4405" s="144">
        <f>IF(P4405="nio",0,IF(P4405&gt;0,VLOOKUP(K4405,'3-Productie normen'!A:W,VLOOKUP(P4405,'3-Productie normen'!$B$37:$C$59,2,FALSE),FALSE)))/VLOOKUP(B4405,'2-Kosten per locatie'!$A$11:$C$31,3,FALSE)</f>
        <v>0</v>
      </c>
      <c r="U4405" s="144">
        <f t="shared" si="348"/>
        <v>0</v>
      </c>
      <c r="V4405" s="145" t="str">
        <f>VLOOKUP(K4405,'3-Productie normen'!A:AG,29,FALSE)</f>
        <v>L</v>
      </c>
      <c r="W4405" s="145"/>
      <c r="X4405" s="146"/>
      <c r="Y4405" s="147">
        <f t="shared" si="349"/>
        <v>11800</v>
      </c>
    </row>
    <row r="4406" spans="1:25" s="148" customFormat="1" ht="13.9" customHeight="1">
      <c r="A4406" s="137">
        <v>5260</v>
      </c>
      <c r="B4406" s="138" t="s">
        <v>4208</v>
      </c>
      <c r="C4406" s="138" t="s">
        <v>5450</v>
      </c>
      <c r="D4406" s="138"/>
      <c r="E4406" s="2">
        <v>11</v>
      </c>
      <c r="F4406" s="2" t="s">
        <v>422</v>
      </c>
      <c r="G4406" s="2" t="s">
        <v>1645</v>
      </c>
      <c r="H4406" s="2" t="s">
        <v>5857</v>
      </c>
      <c r="I4406" s="139" t="s">
        <v>6248</v>
      </c>
      <c r="J4406" s="139" t="s">
        <v>1614</v>
      </c>
      <c r="K4406" s="139" t="s">
        <v>612</v>
      </c>
      <c r="L4406" s="139" t="s">
        <v>6126</v>
      </c>
      <c r="M4406" s="140" t="s">
        <v>8160</v>
      </c>
      <c r="N4406" s="141">
        <v>73</v>
      </c>
      <c r="O4406" s="142">
        <f t="shared" si="345"/>
        <v>200</v>
      </c>
      <c r="P4406" s="2">
        <v>200</v>
      </c>
      <c r="Q4406" s="2"/>
      <c r="R4406" s="143" t="e">
        <f t="shared" si="346"/>
        <v>#DIV/0!</v>
      </c>
      <c r="S4406" s="143">
        <f t="shared" si="347"/>
        <v>0</v>
      </c>
      <c r="T4406" s="144">
        <f>IF(P4406="nio",0,IF(P4406&gt;0,VLOOKUP(K4406,'3-Productie normen'!A:W,VLOOKUP(P4406,'3-Productie normen'!$B$37:$C$59,2,FALSE),FALSE)))/VLOOKUP(B4406,'2-Kosten per locatie'!$A$11:$C$31,3,FALSE)</f>
        <v>0</v>
      </c>
      <c r="U4406" s="144">
        <f t="shared" si="348"/>
        <v>0</v>
      </c>
      <c r="V4406" s="145" t="str">
        <f>VLOOKUP(K4406,'3-Productie normen'!A:AG,29,FALSE)</f>
        <v>L</v>
      </c>
      <c r="W4406" s="145"/>
      <c r="X4406" s="146"/>
      <c r="Y4406" s="147">
        <f t="shared" si="349"/>
        <v>14600</v>
      </c>
    </row>
    <row r="4407" spans="1:25" s="148" customFormat="1" ht="13.9" customHeight="1">
      <c r="A4407" s="137">
        <v>5261</v>
      </c>
      <c r="B4407" s="138" t="s">
        <v>4208</v>
      </c>
      <c r="C4407" s="138" t="s">
        <v>5450</v>
      </c>
      <c r="D4407" s="138"/>
      <c r="E4407" s="2">
        <v>11</v>
      </c>
      <c r="F4407" s="2" t="s">
        <v>422</v>
      </c>
      <c r="G4407" s="2" t="s">
        <v>5858</v>
      </c>
      <c r="H4407" s="2" t="s">
        <v>5859</v>
      </c>
      <c r="I4407" s="139" t="s">
        <v>48</v>
      </c>
      <c r="J4407" s="139" t="s">
        <v>4593</v>
      </c>
      <c r="K4407" s="139" t="s">
        <v>612</v>
      </c>
      <c r="L4407" s="139" t="s">
        <v>6126</v>
      </c>
      <c r="M4407" s="140" t="s">
        <v>8160</v>
      </c>
      <c r="N4407" s="141">
        <v>33</v>
      </c>
      <c r="O4407" s="142">
        <f t="shared" si="345"/>
        <v>1000</v>
      </c>
      <c r="P4407" s="2">
        <v>200</v>
      </c>
      <c r="Q4407" s="2">
        <v>800</v>
      </c>
      <c r="R4407" s="143" t="e">
        <f t="shared" si="346"/>
        <v>#DIV/0!</v>
      </c>
      <c r="S4407" s="143" t="e">
        <f t="shared" si="347"/>
        <v>#DIV/0!</v>
      </c>
      <c r="T4407" s="144">
        <f>IF(P4407="nio",0,IF(P4407&gt;0,VLOOKUP(K4407,'3-Productie normen'!A:W,VLOOKUP(P4407,'3-Productie normen'!$B$37:$C$59,2,FALSE),FALSE)))/VLOOKUP(B4407,'2-Kosten per locatie'!$A$11:$C$31,3,FALSE)</f>
        <v>0</v>
      </c>
      <c r="U4407" s="144">
        <f t="shared" si="348"/>
        <v>0</v>
      </c>
      <c r="V4407" s="145" t="str">
        <f>VLOOKUP(K4407,'3-Productie normen'!A:AG,29,FALSE)</f>
        <v>L</v>
      </c>
      <c r="W4407" s="145"/>
      <c r="X4407" s="146"/>
      <c r="Y4407" s="147">
        <f t="shared" si="349"/>
        <v>33000</v>
      </c>
    </row>
    <row r="4408" spans="1:25" s="148" customFormat="1" ht="13.9" customHeight="1">
      <c r="A4408" s="137">
        <v>5262</v>
      </c>
      <c r="B4408" s="138" t="s">
        <v>4208</v>
      </c>
      <c r="C4408" s="138" t="s">
        <v>5450</v>
      </c>
      <c r="D4408" s="138"/>
      <c r="E4408" s="2">
        <v>11</v>
      </c>
      <c r="F4408" s="2" t="s">
        <v>422</v>
      </c>
      <c r="G4408" s="2" t="s">
        <v>5860</v>
      </c>
      <c r="H4408" s="2" t="s">
        <v>5861</v>
      </c>
      <c r="I4408" s="139" t="s">
        <v>48</v>
      </c>
      <c r="J4408" s="139" t="s">
        <v>4593</v>
      </c>
      <c r="K4408" s="139" t="s">
        <v>612</v>
      </c>
      <c r="L4408" s="139" t="s">
        <v>5158</v>
      </c>
      <c r="M4408" s="140"/>
      <c r="N4408" s="141">
        <v>114</v>
      </c>
      <c r="O4408" s="142">
        <f t="shared" si="345"/>
        <v>1000</v>
      </c>
      <c r="P4408" s="2">
        <v>200</v>
      </c>
      <c r="Q4408" s="2">
        <v>800</v>
      </c>
      <c r="R4408" s="143" t="e">
        <f t="shared" si="346"/>
        <v>#DIV/0!</v>
      </c>
      <c r="S4408" s="143" t="e">
        <f t="shared" si="347"/>
        <v>#DIV/0!</v>
      </c>
      <c r="T4408" s="144">
        <f>IF(P4408="nio",0,IF(P4408&gt;0,VLOOKUP(K4408,'3-Productie normen'!A:W,VLOOKUP(P4408,'3-Productie normen'!$B$37:$C$59,2,FALSE),FALSE)))/VLOOKUP(B4408,'2-Kosten per locatie'!$A$11:$C$31,3,FALSE)</f>
        <v>0</v>
      </c>
      <c r="U4408" s="144">
        <f t="shared" si="348"/>
        <v>0</v>
      </c>
      <c r="V4408" s="145" t="str">
        <f>VLOOKUP(K4408,'3-Productie normen'!A:AG,29,FALSE)</f>
        <v>L</v>
      </c>
      <c r="W4408" s="145"/>
      <c r="X4408" s="146"/>
      <c r="Y4408" s="147">
        <f t="shared" si="349"/>
        <v>114000</v>
      </c>
    </row>
    <row r="4409" spans="1:25" s="148" customFormat="1" ht="13.9" customHeight="1">
      <c r="A4409" s="137">
        <v>5263</v>
      </c>
      <c r="B4409" s="138" t="s">
        <v>4208</v>
      </c>
      <c r="C4409" s="138" t="s">
        <v>5450</v>
      </c>
      <c r="D4409" s="138"/>
      <c r="E4409" s="2">
        <v>11</v>
      </c>
      <c r="F4409" s="2" t="s">
        <v>422</v>
      </c>
      <c r="G4409" s="2" t="s">
        <v>1640</v>
      </c>
      <c r="H4409" s="2" t="s">
        <v>5862</v>
      </c>
      <c r="I4409" s="139" t="s">
        <v>6248</v>
      </c>
      <c r="J4409" s="139" t="s">
        <v>6184</v>
      </c>
      <c r="K4409" s="139" t="s">
        <v>612</v>
      </c>
      <c r="L4409" s="139" t="s">
        <v>6126</v>
      </c>
      <c r="M4409" s="140" t="s">
        <v>8160</v>
      </c>
      <c r="N4409" s="141">
        <v>71</v>
      </c>
      <c r="O4409" s="142">
        <f t="shared" si="345"/>
        <v>200</v>
      </c>
      <c r="P4409" s="2">
        <v>200</v>
      </c>
      <c r="Q4409" s="2"/>
      <c r="R4409" s="143" t="e">
        <f t="shared" si="346"/>
        <v>#DIV/0!</v>
      </c>
      <c r="S4409" s="143">
        <f t="shared" si="347"/>
        <v>0</v>
      </c>
      <c r="T4409" s="144">
        <f>IF(P4409="nio",0,IF(P4409&gt;0,VLOOKUP(K4409,'3-Productie normen'!A:W,VLOOKUP(P4409,'3-Productie normen'!$B$37:$C$59,2,FALSE),FALSE)))/VLOOKUP(B4409,'2-Kosten per locatie'!$A$11:$C$31,3,FALSE)</f>
        <v>0</v>
      </c>
      <c r="U4409" s="144">
        <f t="shared" si="348"/>
        <v>0</v>
      </c>
      <c r="V4409" s="145" t="str">
        <f>VLOOKUP(K4409,'3-Productie normen'!A:AG,29,FALSE)</f>
        <v>L</v>
      </c>
      <c r="W4409" s="145"/>
      <c r="X4409" s="146"/>
      <c r="Y4409" s="147">
        <f t="shared" si="349"/>
        <v>14200</v>
      </c>
    </row>
    <row r="4410" spans="1:25" s="148" customFormat="1" ht="13.9" customHeight="1">
      <c r="A4410" s="137">
        <v>5264</v>
      </c>
      <c r="B4410" s="138" t="s">
        <v>4208</v>
      </c>
      <c r="C4410" s="138" t="s">
        <v>5450</v>
      </c>
      <c r="D4410" s="138"/>
      <c r="E4410" s="2">
        <v>11</v>
      </c>
      <c r="F4410" s="2" t="s">
        <v>422</v>
      </c>
      <c r="G4410" s="2" t="s">
        <v>1650</v>
      </c>
      <c r="H4410" s="2" t="s">
        <v>5863</v>
      </c>
      <c r="I4410" s="139" t="s">
        <v>6249</v>
      </c>
      <c r="J4410" s="139" t="s">
        <v>6195</v>
      </c>
      <c r="K4410" s="139" t="s">
        <v>619</v>
      </c>
      <c r="L4410" s="139" t="s">
        <v>6126</v>
      </c>
      <c r="M4410" s="140" t="s">
        <v>8160</v>
      </c>
      <c r="N4410" s="141">
        <v>104</v>
      </c>
      <c r="O4410" s="142">
        <f t="shared" si="345"/>
        <v>200</v>
      </c>
      <c r="P4410" s="2">
        <v>200</v>
      </c>
      <c r="Q4410" s="2"/>
      <c r="R4410" s="143" t="e">
        <f t="shared" si="346"/>
        <v>#DIV/0!</v>
      </c>
      <c r="S4410" s="143">
        <f t="shared" si="347"/>
        <v>0</v>
      </c>
      <c r="T4410" s="144">
        <f>IF(P4410="nio",0,IF(P4410&gt;0,VLOOKUP(K4410,'3-Productie normen'!A:W,VLOOKUP(P4410,'3-Productie normen'!$B$37:$C$59,2,FALSE),FALSE)))/VLOOKUP(B4410,'2-Kosten per locatie'!$A$11:$C$31,3,FALSE)</f>
        <v>0</v>
      </c>
      <c r="U4410" s="144">
        <f t="shared" si="348"/>
        <v>0</v>
      </c>
      <c r="V4410" s="145" t="str">
        <f>VLOOKUP(K4410,'3-Productie normen'!A:AG,29,FALSE)</f>
        <v>L</v>
      </c>
      <c r="W4410" s="145"/>
      <c r="X4410" s="146"/>
      <c r="Y4410" s="147">
        <f t="shared" si="349"/>
        <v>20800</v>
      </c>
    </row>
    <row r="4411" spans="1:25" s="148" customFormat="1" ht="13.9" customHeight="1">
      <c r="A4411" s="137">
        <v>5265</v>
      </c>
      <c r="B4411" s="138" t="s">
        <v>4208</v>
      </c>
      <c r="C4411" s="138" t="s">
        <v>5450</v>
      </c>
      <c r="D4411" s="138"/>
      <c r="E4411" s="2">
        <v>11</v>
      </c>
      <c r="F4411" s="2" t="s">
        <v>422</v>
      </c>
      <c r="G4411" s="2" t="s">
        <v>5864</v>
      </c>
      <c r="H4411" s="2" t="s">
        <v>5865</v>
      </c>
      <c r="I4411" s="139" t="s">
        <v>6248</v>
      </c>
      <c r="J4411" s="139" t="s">
        <v>6184</v>
      </c>
      <c r="K4411" s="139" t="s">
        <v>612</v>
      </c>
      <c r="L4411" s="139" t="s">
        <v>6126</v>
      </c>
      <c r="M4411" s="140" t="s">
        <v>8160</v>
      </c>
      <c r="N4411" s="141">
        <v>71</v>
      </c>
      <c r="O4411" s="142">
        <f t="shared" si="345"/>
        <v>200</v>
      </c>
      <c r="P4411" s="2">
        <v>200</v>
      </c>
      <c r="Q4411" s="2"/>
      <c r="R4411" s="143" t="e">
        <f t="shared" si="346"/>
        <v>#DIV/0!</v>
      </c>
      <c r="S4411" s="143">
        <f t="shared" si="347"/>
        <v>0</v>
      </c>
      <c r="T4411" s="144">
        <f>IF(P4411="nio",0,IF(P4411&gt;0,VLOOKUP(K4411,'3-Productie normen'!A:W,VLOOKUP(P4411,'3-Productie normen'!$B$37:$C$59,2,FALSE),FALSE)))/VLOOKUP(B4411,'2-Kosten per locatie'!$A$11:$C$31,3,FALSE)</f>
        <v>0</v>
      </c>
      <c r="U4411" s="144">
        <f t="shared" si="348"/>
        <v>0</v>
      </c>
      <c r="V4411" s="145" t="str">
        <f>VLOOKUP(K4411,'3-Productie normen'!A:AG,29,FALSE)</f>
        <v>L</v>
      </c>
      <c r="W4411" s="145"/>
      <c r="X4411" s="146"/>
      <c r="Y4411" s="147">
        <f t="shared" si="349"/>
        <v>14200</v>
      </c>
    </row>
    <row r="4412" spans="1:25" s="148" customFormat="1" ht="13.9" customHeight="1">
      <c r="A4412" s="137">
        <v>5266</v>
      </c>
      <c r="B4412" s="138" t="s">
        <v>4208</v>
      </c>
      <c r="C4412" s="138" t="s">
        <v>5450</v>
      </c>
      <c r="D4412" s="138"/>
      <c r="E4412" s="2">
        <v>11</v>
      </c>
      <c r="F4412" s="2" t="s">
        <v>422</v>
      </c>
      <c r="G4412" s="2" t="s">
        <v>5866</v>
      </c>
      <c r="H4412" s="2" t="s">
        <v>5867</v>
      </c>
      <c r="I4412" s="139" t="s">
        <v>6249</v>
      </c>
      <c r="J4412" s="139" t="s">
        <v>6196</v>
      </c>
      <c r="K4412" s="139" t="s">
        <v>619</v>
      </c>
      <c r="L4412" s="139" t="s">
        <v>6126</v>
      </c>
      <c r="M4412" s="140" t="s">
        <v>8160</v>
      </c>
      <c r="N4412" s="141">
        <v>211</v>
      </c>
      <c r="O4412" s="142">
        <f t="shared" si="345"/>
        <v>200</v>
      </c>
      <c r="P4412" s="2">
        <v>200</v>
      </c>
      <c r="Q4412" s="2"/>
      <c r="R4412" s="143" t="e">
        <f t="shared" si="346"/>
        <v>#DIV/0!</v>
      </c>
      <c r="S4412" s="143">
        <f t="shared" si="347"/>
        <v>0</v>
      </c>
      <c r="T4412" s="144">
        <f>IF(P4412="nio",0,IF(P4412&gt;0,VLOOKUP(K4412,'3-Productie normen'!A:W,VLOOKUP(P4412,'3-Productie normen'!$B$37:$C$59,2,FALSE),FALSE)))/VLOOKUP(B4412,'2-Kosten per locatie'!$A$11:$C$31,3,FALSE)</f>
        <v>0</v>
      </c>
      <c r="U4412" s="144">
        <f t="shared" si="348"/>
        <v>0</v>
      </c>
      <c r="V4412" s="145" t="str">
        <f>VLOOKUP(K4412,'3-Productie normen'!A:AG,29,FALSE)</f>
        <v>L</v>
      </c>
      <c r="W4412" s="145"/>
      <c r="X4412" s="146"/>
      <c r="Y4412" s="147">
        <f t="shared" si="349"/>
        <v>42200</v>
      </c>
    </row>
    <row r="4413" spans="1:25" s="148" customFormat="1" ht="13.9" customHeight="1">
      <c r="A4413" s="137">
        <v>5267</v>
      </c>
      <c r="B4413" s="138" t="s">
        <v>4208</v>
      </c>
      <c r="C4413" s="138" t="s">
        <v>5450</v>
      </c>
      <c r="D4413" s="138"/>
      <c r="E4413" s="2">
        <v>11</v>
      </c>
      <c r="F4413" s="2" t="s">
        <v>422</v>
      </c>
      <c r="G4413" s="2" t="s">
        <v>5868</v>
      </c>
      <c r="H4413" s="2" t="s">
        <v>5869</v>
      </c>
      <c r="I4413" s="139" t="s">
        <v>6248</v>
      </c>
      <c r="J4413" s="139" t="s">
        <v>4161</v>
      </c>
      <c r="K4413" s="139" t="s">
        <v>612</v>
      </c>
      <c r="L4413" s="139" t="s">
        <v>6126</v>
      </c>
      <c r="M4413" s="140" t="s">
        <v>8160</v>
      </c>
      <c r="N4413" s="141">
        <v>47</v>
      </c>
      <c r="O4413" s="142">
        <f t="shared" si="345"/>
        <v>200</v>
      </c>
      <c r="P4413" s="2">
        <v>200</v>
      </c>
      <c r="Q4413" s="2"/>
      <c r="R4413" s="143" t="e">
        <f t="shared" si="346"/>
        <v>#DIV/0!</v>
      </c>
      <c r="S4413" s="143">
        <f t="shared" si="347"/>
        <v>0</v>
      </c>
      <c r="T4413" s="144">
        <f>IF(P4413="nio",0,IF(P4413&gt;0,VLOOKUP(K4413,'3-Productie normen'!A:W,VLOOKUP(P4413,'3-Productie normen'!$B$37:$C$59,2,FALSE),FALSE)))/VLOOKUP(B4413,'2-Kosten per locatie'!$A$11:$C$31,3,FALSE)</f>
        <v>0</v>
      </c>
      <c r="U4413" s="144">
        <f t="shared" si="348"/>
        <v>0</v>
      </c>
      <c r="V4413" s="145" t="str">
        <f>VLOOKUP(K4413,'3-Productie normen'!A:AG,29,FALSE)</f>
        <v>L</v>
      </c>
      <c r="W4413" s="145"/>
      <c r="X4413" s="146"/>
      <c r="Y4413" s="147">
        <f t="shared" si="349"/>
        <v>9400</v>
      </c>
    </row>
    <row r="4414" spans="1:25" s="148" customFormat="1" ht="13.9" customHeight="1">
      <c r="A4414" s="137">
        <v>5268</v>
      </c>
      <c r="B4414" s="138" t="s">
        <v>4208</v>
      </c>
      <c r="C4414" s="138" t="s">
        <v>5450</v>
      </c>
      <c r="D4414" s="138"/>
      <c r="E4414" s="2">
        <v>11</v>
      </c>
      <c r="F4414" s="2" t="s">
        <v>422</v>
      </c>
      <c r="G4414" s="2" t="s">
        <v>5870</v>
      </c>
      <c r="H4414" s="2" t="s">
        <v>5871</v>
      </c>
      <c r="I4414" s="139" t="s">
        <v>6248</v>
      </c>
      <c r="J4414" s="139" t="s">
        <v>4161</v>
      </c>
      <c r="K4414" s="139" t="s">
        <v>612</v>
      </c>
      <c r="L4414" s="139" t="s">
        <v>6126</v>
      </c>
      <c r="M4414" s="140" t="s">
        <v>8160</v>
      </c>
      <c r="N4414" s="141">
        <v>46</v>
      </c>
      <c r="O4414" s="142">
        <f t="shared" si="345"/>
        <v>200</v>
      </c>
      <c r="P4414" s="2">
        <v>200</v>
      </c>
      <c r="Q4414" s="2"/>
      <c r="R4414" s="143" t="e">
        <f t="shared" si="346"/>
        <v>#DIV/0!</v>
      </c>
      <c r="S4414" s="143">
        <f t="shared" si="347"/>
        <v>0</v>
      </c>
      <c r="T4414" s="144">
        <f>IF(P4414="nio",0,IF(P4414&gt;0,VLOOKUP(K4414,'3-Productie normen'!A:W,VLOOKUP(P4414,'3-Productie normen'!$B$37:$C$59,2,FALSE),FALSE)))/VLOOKUP(B4414,'2-Kosten per locatie'!$A$11:$C$31,3,FALSE)</f>
        <v>0</v>
      </c>
      <c r="U4414" s="144">
        <f t="shared" si="348"/>
        <v>0</v>
      </c>
      <c r="V4414" s="145" t="str">
        <f>VLOOKUP(K4414,'3-Productie normen'!A:AG,29,FALSE)</f>
        <v>L</v>
      </c>
      <c r="W4414" s="145"/>
      <c r="X4414" s="146"/>
      <c r="Y4414" s="147">
        <f t="shared" si="349"/>
        <v>9200</v>
      </c>
    </row>
    <row r="4415" spans="1:25" s="148" customFormat="1" ht="13.9" customHeight="1">
      <c r="A4415" s="137">
        <v>5269</v>
      </c>
      <c r="B4415" s="138" t="s">
        <v>4208</v>
      </c>
      <c r="C4415" s="138" t="s">
        <v>5450</v>
      </c>
      <c r="D4415" s="138"/>
      <c r="E4415" s="2">
        <v>11</v>
      </c>
      <c r="F4415" s="2" t="s">
        <v>422</v>
      </c>
      <c r="G4415" s="2" t="s">
        <v>1886</v>
      </c>
      <c r="H4415" s="2" t="s">
        <v>5872</v>
      </c>
      <c r="I4415" s="139" t="s">
        <v>6247</v>
      </c>
      <c r="J4415" s="139" t="s">
        <v>6197</v>
      </c>
      <c r="K4415" s="139" t="s">
        <v>304</v>
      </c>
      <c r="L4415" s="139" t="s">
        <v>5158</v>
      </c>
      <c r="M4415" s="140"/>
      <c r="N4415" s="141">
        <v>162</v>
      </c>
      <c r="O4415" s="142">
        <f t="shared" si="345"/>
        <v>200</v>
      </c>
      <c r="P4415" s="2">
        <v>200</v>
      </c>
      <c r="Q4415" s="2"/>
      <c r="R4415" s="143" t="e">
        <f t="shared" si="346"/>
        <v>#DIV/0!</v>
      </c>
      <c r="S4415" s="143">
        <f t="shared" si="347"/>
        <v>0</v>
      </c>
      <c r="T4415" s="144">
        <f>IF(P4415="nio",0,IF(P4415&gt;0,VLOOKUP(K4415,'3-Productie normen'!A:W,VLOOKUP(P4415,'3-Productie normen'!$B$37:$C$59,2,FALSE),FALSE)))/VLOOKUP(B4415,'2-Kosten per locatie'!$A$11:$C$31,3,FALSE)</f>
        <v>0</v>
      </c>
      <c r="U4415" s="144">
        <f t="shared" si="348"/>
        <v>0</v>
      </c>
      <c r="V4415" s="145" t="str">
        <f>VLOOKUP(K4415,'3-Productie normen'!A:AG,29,FALSE)</f>
        <v>V</v>
      </c>
      <c r="W4415" s="145"/>
      <c r="X4415" s="146"/>
      <c r="Y4415" s="147">
        <f t="shared" si="349"/>
        <v>32400</v>
      </c>
    </row>
    <row r="4416" spans="1:25" s="148" customFormat="1" ht="13.9" customHeight="1">
      <c r="A4416" s="137">
        <v>5270</v>
      </c>
      <c r="B4416" s="138" t="s">
        <v>4208</v>
      </c>
      <c r="C4416" s="138" t="s">
        <v>5450</v>
      </c>
      <c r="D4416" s="138"/>
      <c r="E4416" s="2">
        <v>11</v>
      </c>
      <c r="F4416" s="2" t="s">
        <v>422</v>
      </c>
      <c r="G4416" s="2" t="s">
        <v>5873</v>
      </c>
      <c r="H4416" s="2" t="s">
        <v>5874</v>
      </c>
      <c r="I4416" s="139" t="s">
        <v>45</v>
      </c>
      <c r="J4416" s="139" t="s">
        <v>6182</v>
      </c>
      <c r="K4416" s="139" t="s">
        <v>417</v>
      </c>
      <c r="L4416" s="139" t="s">
        <v>5158</v>
      </c>
      <c r="M4416" s="140"/>
      <c r="N4416" s="141">
        <v>14</v>
      </c>
      <c r="O4416" s="142">
        <f t="shared" si="345"/>
        <v>200</v>
      </c>
      <c r="P4416" s="2">
        <v>200</v>
      </c>
      <c r="Q4416" s="2"/>
      <c r="R4416" s="143" t="e">
        <f t="shared" si="346"/>
        <v>#DIV/0!</v>
      </c>
      <c r="S4416" s="143">
        <f t="shared" si="347"/>
        <v>0</v>
      </c>
      <c r="T4416" s="144">
        <f>IF(P4416="nio",0,IF(P4416&gt;0,VLOOKUP(K4416,'3-Productie normen'!A:W,VLOOKUP(P4416,'3-Productie normen'!$B$37:$C$59,2,FALSE),FALSE)))/VLOOKUP(B4416,'2-Kosten per locatie'!$A$11:$C$31,3,FALSE)</f>
        <v>0</v>
      </c>
      <c r="U4416" s="144">
        <f t="shared" si="348"/>
        <v>0</v>
      </c>
      <c r="V4416" s="145" t="str">
        <f>VLOOKUP(K4416,'3-Productie normen'!A:AG,29,FALSE)</f>
        <v>B</v>
      </c>
      <c r="W4416" s="145"/>
      <c r="X4416" s="146"/>
      <c r="Y4416" s="147">
        <f t="shared" si="349"/>
        <v>2800</v>
      </c>
    </row>
    <row r="4417" spans="1:25" s="148" customFormat="1" ht="13.9" customHeight="1">
      <c r="A4417" s="137">
        <v>5271</v>
      </c>
      <c r="B4417" s="138" t="s">
        <v>4208</v>
      </c>
      <c r="C4417" s="138" t="s">
        <v>5450</v>
      </c>
      <c r="D4417" s="138"/>
      <c r="E4417" s="2">
        <v>11</v>
      </c>
      <c r="F4417" s="2" t="s">
        <v>422</v>
      </c>
      <c r="G4417" s="2" t="s">
        <v>5875</v>
      </c>
      <c r="H4417" s="2" t="s">
        <v>5876</v>
      </c>
      <c r="I4417" s="139" t="s">
        <v>48</v>
      </c>
      <c r="J4417" s="139" t="s">
        <v>4593</v>
      </c>
      <c r="K4417" s="139" t="s">
        <v>612</v>
      </c>
      <c r="L4417" s="139" t="s">
        <v>6126</v>
      </c>
      <c r="M4417" s="140" t="s">
        <v>8160</v>
      </c>
      <c r="N4417" s="141">
        <v>33</v>
      </c>
      <c r="O4417" s="142">
        <f t="shared" si="345"/>
        <v>1000</v>
      </c>
      <c r="P4417" s="2">
        <v>200</v>
      </c>
      <c r="Q4417" s="2">
        <v>800</v>
      </c>
      <c r="R4417" s="143" t="e">
        <f t="shared" si="346"/>
        <v>#DIV/0!</v>
      </c>
      <c r="S4417" s="143" t="e">
        <f t="shared" si="347"/>
        <v>#DIV/0!</v>
      </c>
      <c r="T4417" s="144">
        <f>IF(P4417="nio",0,IF(P4417&gt;0,VLOOKUP(K4417,'3-Productie normen'!A:W,VLOOKUP(P4417,'3-Productie normen'!$B$37:$C$59,2,FALSE),FALSE)))/VLOOKUP(B4417,'2-Kosten per locatie'!$A$11:$C$31,3,FALSE)</f>
        <v>0</v>
      </c>
      <c r="U4417" s="144">
        <f t="shared" si="348"/>
        <v>0</v>
      </c>
      <c r="V4417" s="145" t="str">
        <f>VLOOKUP(K4417,'3-Productie normen'!A:AG,29,FALSE)</f>
        <v>L</v>
      </c>
      <c r="W4417" s="145"/>
      <c r="X4417" s="146"/>
      <c r="Y4417" s="147">
        <f t="shared" si="349"/>
        <v>33000</v>
      </c>
    </row>
    <row r="4418" spans="1:25" s="148" customFormat="1" ht="13.9" customHeight="1">
      <c r="A4418" s="137">
        <v>5272</v>
      </c>
      <c r="B4418" s="138" t="s">
        <v>4208</v>
      </c>
      <c r="C4418" s="138" t="s">
        <v>5450</v>
      </c>
      <c r="D4418" s="138"/>
      <c r="E4418" s="2">
        <v>11</v>
      </c>
      <c r="F4418" s="2" t="s">
        <v>422</v>
      </c>
      <c r="G4418" s="2" t="s">
        <v>5877</v>
      </c>
      <c r="H4418" s="2" t="s">
        <v>5878</v>
      </c>
      <c r="I4418" s="139" t="s">
        <v>48</v>
      </c>
      <c r="J4418" s="139" t="s">
        <v>4593</v>
      </c>
      <c r="K4418" s="139" t="s">
        <v>612</v>
      </c>
      <c r="L4418" s="139" t="s">
        <v>5158</v>
      </c>
      <c r="M4418" s="140"/>
      <c r="N4418" s="141">
        <v>81</v>
      </c>
      <c r="O4418" s="142">
        <f t="shared" si="345"/>
        <v>1000</v>
      </c>
      <c r="P4418" s="2">
        <v>200</v>
      </c>
      <c r="Q4418" s="2">
        <v>800</v>
      </c>
      <c r="R4418" s="143" t="e">
        <f t="shared" si="346"/>
        <v>#DIV/0!</v>
      </c>
      <c r="S4418" s="143" t="e">
        <f t="shared" si="347"/>
        <v>#DIV/0!</v>
      </c>
      <c r="T4418" s="144">
        <f>IF(P4418="nio",0,IF(P4418&gt;0,VLOOKUP(K4418,'3-Productie normen'!A:W,VLOOKUP(P4418,'3-Productie normen'!$B$37:$C$59,2,FALSE),FALSE)))/VLOOKUP(B4418,'2-Kosten per locatie'!$A$11:$C$31,3,FALSE)</f>
        <v>0</v>
      </c>
      <c r="U4418" s="144">
        <f t="shared" si="348"/>
        <v>0</v>
      </c>
      <c r="V4418" s="145" t="str">
        <f>VLOOKUP(K4418,'3-Productie normen'!A:AG,29,FALSE)</f>
        <v>L</v>
      </c>
      <c r="W4418" s="145"/>
      <c r="X4418" s="146"/>
      <c r="Y4418" s="147">
        <f t="shared" si="349"/>
        <v>81000</v>
      </c>
    </row>
    <row r="4419" spans="1:25" s="148" customFormat="1" ht="13.9" customHeight="1">
      <c r="A4419" s="137">
        <v>5273</v>
      </c>
      <c r="B4419" s="138" t="s">
        <v>4208</v>
      </c>
      <c r="C4419" s="138" t="s">
        <v>5450</v>
      </c>
      <c r="D4419" s="138"/>
      <c r="E4419" s="2">
        <v>11</v>
      </c>
      <c r="F4419" s="2" t="s">
        <v>422</v>
      </c>
      <c r="G4419" s="2" t="s">
        <v>5879</v>
      </c>
      <c r="H4419" s="2" t="s">
        <v>1720</v>
      </c>
      <c r="I4419" s="139" t="s">
        <v>48</v>
      </c>
      <c r="J4419" s="139" t="s">
        <v>253</v>
      </c>
      <c r="K4419" s="139" t="s">
        <v>4571</v>
      </c>
      <c r="L4419" s="139" t="s">
        <v>6198</v>
      </c>
      <c r="M4419" s="140" t="s">
        <v>8160</v>
      </c>
      <c r="N4419" s="141">
        <v>84</v>
      </c>
      <c r="O4419" s="142">
        <f t="shared" si="345"/>
        <v>200</v>
      </c>
      <c r="P4419" s="2">
        <v>200</v>
      </c>
      <c r="Q4419" s="2"/>
      <c r="R4419" s="143" t="e">
        <f t="shared" si="346"/>
        <v>#DIV/0!</v>
      </c>
      <c r="S4419" s="143">
        <f t="shared" si="347"/>
        <v>0</v>
      </c>
      <c r="T4419" s="144">
        <f>IF(P4419="nio",0,IF(P4419&gt;0,VLOOKUP(K4419,'3-Productie normen'!A:W,VLOOKUP(P4419,'3-Productie normen'!$B$37:$C$59,2,FALSE),FALSE)))/VLOOKUP(B4419,'2-Kosten per locatie'!$A$11:$C$31,3,FALSE)</f>
        <v>0</v>
      </c>
      <c r="U4419" s="144">
        <f t="shared" si="348"/>
        <v>0</v>
      </c>
      <c r="V4419" s="145" t="str">
        <f>VLOOKUP(K4419,'3-Productie normen'!A:AG,29,FALSE)</f>
        <v>V</v>
      </c>
      <c r="W4419" s="145"/>
      <c r="X4419" s="146"/>
      <c r="Y4419" s="147">
        <f t="shared" si="349"/>
        <v>16800</v>
      </c>
    </row>
    <row r="4420" spans="1:25" s="148" customFormat="1" ht="13.9" customHeight="1">
      <c r="A4420" s="137">
        <v>5274</v>
      </c>
      <c r="B4420" s="138" t="s">
        <v>4208</v>
      </c>
      <c r="C4420" s="138" t="s">
        <v>5450</v>
      </c>
      <c r="D4420" s="138"/>
      <c r="E4420" s="2">
        <v>11</v>
      </c>
      <c r="F4420" s="2" t="s">
        <v>422</v>
      </c>
      <c r="G4420" s="2" t="s">
        <v>5880</v>
      </c>
      <c r="H4420" s="2" t="s">
        <v>1720</v>
      </c>
      <c r="I4420" s="139" t="s">
        <v>48</v>
      </c>
      <c r="J4420" s="139" t="s">
        <v>253</v>
      </c>
      <c r="K4420" s="139" t="s">
        <v>4571</v>
      </c>
      <c r="L4420" s="139" t="s">
        <v>6198</v>
      </c>
      <c r="M4420" s="140" t="s">
        <v>8160</v>
      </c>
      <c r="N4420" s="141">
        <v>33</v>
      </c>
      <c r="O4420" s="142">
        <f t="shared" si="345"/>
        <v>200</v>
      </c>
      <c r="P4420" s="2">
        <v>200</v>
      </c>
      <c r="Q4420" s="2"/>
      <c r="R4420" s="143" t="e">
        <f t="shared" si="346"/>
        <v>#DIV/0!</v>
      </c>
      <c r="S4420" s="143">
        <f t="shared" si="347"/>
        <v>0</v>
      </c>
      <c r="T4420" s="144">
        <f>IF(P4420="nio",0,IF(P4420&gt;0,VLOOKUP(K4420,'3-Productie normen'!A:W,VLOOKUP(P4420,'3-Productie normen'!$B$37:$C$59,2,FALSE),FALSE)))/VLOOKUP(B4420,'2-Kosten per locatie'!$A$11:$C$31,3,FALSE)</f>
        <v>0</v>
      </c>
      <c r="U4420" s="144">
        <f t="shared" si="348"/>
        <v>0</v>
      </c>
      <c r="V4420" s="145" t="str">
        <f>VLOOKUP(K4420,'3-Productie normen'!A:AG,29,FALSE)</f>
        <v>V</v>
      </c>
      <c r="W4420" s="145"/>
      <c r="X4420" s="146"/>
      <c r="Y4420" s="147">
        <f t="shared" si="349"/>
        <v>6600</v>
      </c>
    </row>
    <row r="4421" spans="1:25" s="148" customFormat="1" ht="13.9" customHeight="1">
      <c r="A4421" s="137">
        <v>5275</v>
      </c>
      <c r="B4421" s="138" t="s">
        <v>4208</v>
      </c>
      <c r="C4421" s="138" t="s">
        <v>5450</v>
      </c>
      <c r="D4421" s="138"/>
      <c r="E4421" s="2">
        <v>11</v>
      </c>
      <c r="F4421" s="2" t="s">
        <v>422</v>
      </c>
      <c r="G4421" s="2" t="s">
        <v>5881</v>
      </c>
      <c r="H4421" s="2" t="s">
        <v>1720</v>
      </c>
      <c r="I4421" s="139" t="s">
        <v>48</v>
      </c>
      <c r="J4421" s="139" t="s">
        <v>253</v>
      </c>
      <c r="K4421" s="139" t="s">
        <v>4571</v>
      </c>
      <c r="L4421" s="139" t="s">
        <v>6198</v>
      </c>
      <c r="M4421" s="140" t="s">
        <v>8160</v>
      </c>
      <c r="N4421" s="141">
        <v>59</v>
      </c>
      <c r="O4421" s="142">
        <f t="shared" si="345"/>
        <v>200</v>
      </c>
      <c r="P4421" s="2">
        <v>200</v>
      </c>
      <c r="Q4421" s="2"/>
      <c r="R4421" s="143" t="e">
        <f t="shared" si="346"/>
        <v>#DIV/0!</v>
      </c>
      <c r="S4421" s="143">
        <f t="shared" si="347"/>
        <v>0</v>
      </c>
      <c r="T4421" s="144">
        <f>IF(P4421="nio",0,IF(P4421&gt;0,VLOOKUP(K4421,'3-Productie normen'!A:W,VLOOKUP(P4421,'3-Productie normen'!$B$37:$C$59,2,FALSE),FALSE)))/VLOOKUP(B4421,'2-Kosten per locatie'!$A$11:$C$31,3,FALSE)</f>
        <v>0</v>
      </c>
      <c r="U4421" s="144">
        <f t="shared" si="348"/>
        <v>0</v>
      </c>
      <c r="V4421" s="145" t="str">
        <f>VLOOKUP(K4421,'3-Productie normen'!A:AG,29,FALSE)</f>
        <v>V</v>
      </c>
      <c r="W4421" s="145"/>
      <c r="X4421" s="146"/>
      <c r="Y4421" s="147">
        <f t="shared" si="349"/>
        <v>11800</v>
      </c>
    </row>
    <row r="4422" spans="1:25" s="148" customFormat="1" ht="13.9" customHeight="1">
      <c r="A4422" s="137">
        <v>5276</v>
      </c>
      <c r="B4422" s="138" t="s">
        <v>4208</v>
      </c>
      <c r="C4422" s="138" t="s">
        <v>5450</v>
      </c>
      <c r="D4422" s="138"/>
      <c r="E4422" s="2">
        <v>11</v>
      </c>
      <c r="F4422" s="2" t="s">
        <v>422</v>
      </c>
      <c r="G4422" s="2" t="s">
        <v>5882</v>
      </c>
      <c r="H4422" s="2" t="s">
        <v>1720</v>
      </c>
      <c r="I4422" s="139" t="s">
        <v>48</v>
      </c>
      <c r="J4422" s="139" t="s">
        <v>253</v>
      </c>
      <c r="K4422" s="139" t="s">
        <v>4571</v>
      </c>
      <c r="L4422" s="139" t="s">
        <v>6198</v>
      </c>
      <c r="M4422" s="140" t="s">
        <v>8160</v>
      </c>
      <c r="N4422" s="141">
        <v>111</v>
      </c>
      <c r="O4422" s="142">
        <f t="shared" si="345"/>
        <v>200</v>
      </c>
      <c r="P4422" s="2">
        <v>200</v>
      </c>
      <c r="Q4422" s="2"/>
      <c r="R4422" s="143" t="e">
        <f t="shared" si="346"/>
        <v>#DIV/0!</v>
      </c>
      <c r="S4422" s="143">
        <f t="shared" si="347"/>
        <v>0</v>
      </c>
      <c r="T4422" s="144">
        <f>IF(P4422="nio",0,IF(P4422&gt;0,VLOOKUP(K4422,'3-Productie normen'!A:W,VLOOKUP(P4422,'3-Productie normen'!$B$37:$C$59,2,FALSE),FALSE)))/VLOOKUP(B4422,'2-Kosten per locatie'!$A$11:$C$31,3,FALSE)</f>
        <v>0</v>
      </c>
      <c r="U4422" s="144">
        <f t="shared" si="348"/>
        <v>0</v>
      </c>
      <c r="V4422" s="145" t="str">
        <f>VLOOKUP(K4422,'3-Productie normen'!A:AG,29,FALSE)</f>
        <v>V</v>
      </c>
      <c r="W4422" s="145"/>
      <c r="X4422" s="146"/>
      <c r="Y4422" s="147">
        <f t="shared" si="349"/>
        <v>22200</v>
      </c>
    </row>
    <row r="4423" spans="1:25" s="148" customFormat="1" ht="13.9" customHeight="1">
      <c r="A4423" s="137">
        <v>5277</v>
      </c>
      <c r="B4423" s="138" t="s">
        <v>4208</v>
      </c>
      <c r="C4423" s="138" t="s">
        <v>5450</v>
      </c>
      <c r="D4423" s="138"/>
      <c r="E4423" s="2">
        <v>11</v>
      </c>
      <c r="F4423" s="2" t="s">
        <v>422</v>
      </c>
      <c r="G4423" s="2" t="s">
        <v>5883</v>
      </c>
      <c r="H4423" s="2" t="s">
        <v>1720</v>
      </c>
      <c r="I4423" s="139" t="s">
        <v>48</v>
      </c>
      <c r="J4423" s="139" t="s">
        <v>253</v>
      </c>
      <c r="K4423" s="139" t="s">
        <v>4571</v>
      </c>
      <c r="L4423" s="139" t="s">
        <v>6198</v>
      </c>
      <c r="M4423" s="140" t="s">
        <v>8160</v>
      </c>
      <c r="N4423" s="141">
        <v>85</v>
      </c>
      <c r="O4423" s="142">
        <f t="shared" si="345"/>
        <v>200</v>
      </c>
      <c r="P4423" s="2">
        <v>200</v>
      </c>
      <c r="Q4423" s="2"/>
      <c r="R4423" s="143" t="e">
        <f t="shared" si="346"/>
        <v>#DIV/0!</v>
      </c>
      <c r="S4423" s="143">
        <f t="shared" si="347"/>
        <v>0</v>
      </c>
      <c r="T4423" s="144">
        <f>IF(P4423="nio",0,IF(P4423&gt;0,VLOOKUP(K4423,'3-Productie normen'!A:W,VLOOKUP(P4423,'3-Productie normen'!$B$37:$C$59,2,FALSE),FALSE)))/VLOOKUP(B4423,'2-Kosten per locatie'!$A$11:$C$31,3,FALSE)</f>
        <v>0</v>
      </c>
      <c r="U4423" s="144">
        <f t="shared" si="348"/>
        <v>0</v>
      </c>
      <c r="V4423" s="145" t="str">
        <f>VLOOKUP(K4423,'3-Productie normen'!A:AG,29,FALSE)</f>
        <v>V</v>
      </c>
      <c r="W4423" s="145"/>
      <c r="X4423" s="146"/>
      <c r="Y4423" s="147">
        <f t="shared" si="349"/>
        <v>17000</v>
      </c>
    </row>
    <row r="4424" spans="1:25" s="148" customFormat="1" ht="13.9" customHeight="1">
      <c r="A4424" s="137">
        <v>5278</v>
      </c>
      <c r="B4424" s="138" t="s">
        <v>4208</v>
      </c>
      <c r="C4424" s="138" t="s">
        <v>5450</v>
      </c>
      <c r="D4424" s="138"/>
      <c r="E4424" s="2">
        <v>11</v>
      </c>
      <c r="F4424" s="2" t="s">
        <v>422</v>
      </c>
      <c r="G4424" s="2" t="s">
        <v>5884</v>
      </c>
      <c r="H4424" s="2" t="s">
        <v>1720</v>
      </c>
      <c r="I4424" s="139" t="s">
        <v>47</v>
      </c>
      <c r="J4424" s="139" t="s">
        <v>3059</v>
      </c>
      <c r="K4424" s="139" t="s">
        <v>321</v>
      </c>
      <c r="L4424" s="139" t="s">
        <v>314</v>
      </c>
      <c r="M4424" s="140"/>
      <c r="N4424" s="141">
        <v>17</v>
      </c>
      <c r="O4424" s="142">
        <f t="shared" si="345"/>
        <v>600</v>
      </c>
      <c r="P4424" s="2">
        <v>200</v>
      </c>
      <c r="Q4424" s="2">
        <v>400</v>
      </c>
      <c r="R4424" s="143" t="e">
        <f t="shared" si="346"/>
        <v>#DIV/0!</v>
      </c>
      <c r="S4424" s="143" t="e">
        <f t="shared" si="347"/>
        <v>#DIV/0!</v>
      </c>
      <c r="T4424" s="144">
        <f>IF(P4424="nio",0,IF(P4424&gt;0,VLOOKUP(K4424,'3-Productie normen'!A:W,VLOOKUP(P4424,'3-Productie normen'!$B$37:$C$59,2,FALSE),FALSE)))/VLOOKUP(B4424,'2-Kosten per locatie'!$A$11:$C$31,3,FALSE)</f>
        <v>0</v>
      </c>
      <c r="U4424" s="144">
        <f t="shared" si="348"/>
        <v>0</v>
      </c>
      <c r="V4424" s="145" t="str">
        <f>VLOOKUP(K4424,'3-Productie normen'!A:AG,29,FALSE)</f>
        <v>S</v>
      </c>
      <c r="W4424" s="145"/>
      <c r="X4424" s="146"/>
      <c r="Y4424" s="147">
        <f t="shared" si="349"/>
        <v>10200</v>
      </c>
    </row>
    <row r="4425" spans="1:25" s="148" customFormat="1" ht="13.9" customHeight="1">
      <c r="A4425" s="137">
        <v>5279</v>
      </c>
      <c r="B4425" s="138" t="s">
        <v>4208</v>
      </c>
      <c r="C4425" s="138" t="s">
        <v>5450</v>
      </c>
      <c r="D4425" s="138"/>
      <c r="E4425" s="2">
        <v>11</v>
      </c>
      <c r="F4425" s="2" t="s">
        <v>422</v>
      </c>
      <c r="G4425" s="2" t="s">
        <v>5885</v>
      </c>
      <c r="H4425" s="2" t="s">
        <v>1720</v>
      </c>
      <c r="I4425" s="139" t="s">
        <v>47</v>
      </c>
      <c r="J4425" s="139" t="s">
        <v>3059</v>
      </c>
      <c r="K4425" s="139" t="s">
        <v>321</v>
      </c>
      <c r="L4425" s="139" t="s">
        <v>314</v>
      </c>
      <c r="M4425" s="140"/>
      <c r="N4425" s="141">
        <v>16</v>
      </c>
      <c r="O4425" s="142">
        <f t="shared" si="345"/>
        <v>600</v>
      </c>
      <c r="P4425" s="2">
        <v>200</v>
      </c>
      <c r="Q4425" s="2">
        <v>400</v>
      </c>
      <c r="R4425" s="143" t="e">
        <f t="shared" si="346"/>
        <v>#DIV/0!</v>
      </c>
      <c r="S4425" s="143" t="e">
        <f t="shared" si="347"/>
        <v>#DIV/0!</v>
      </c>
      <c r="T4425" s="144">
        <f>IF(P4425="nio",0,IF(P4425&gt;0,VLOOKUP(K4425,'3-Productie normen'!A:W,VLOOKUP(P4425,'3-Productie normen'!$B$37:$C$59,2,FALSE),FALSE)))/VLOOKUP(B4425,'2-Kosten per locatie'!$A$11:$C$31,3,FALSE)</f>
        <v>0</v>
      </c>
      <c r="U4425" s="144">
        <f t="shared" si="348"/>
        <v>0</v>
      </c>
      <c r="V4425" s="145" t="str">
        <f>VLOOKUP(K4425,'3-Productie normen'!A:AG,29,FALSE)</f>
        <v>S</v>
      </c>
      <c r="W4425" s="145"/>
      <c r="X4425" s="146"/>
      <c r="Y4425" s="147">
        <f t="shared" si="349"/>
        <v>9600</v>
      </c>
    </row>
    <row r="4426" spans="1:25" s="148" customFormat="1" ht="13.9" customHeight="1">
      <c r="A4426" s="137">
        <v>5280</v>
      </c>
      <c r="B4426" s="138" t="s">
        <v>4208</v>
      </c>
      <c r="C4426" s="138" t="s">
        <v>5450</v>
      </c>
      <c r="D4426" s="138"/>
      <c r="E4426" s="2">
        <v>11</v>
      </c>
      <c r="F4426" s="2" t="s">
        <v>422</v>
      </c>
      <c r="G4426" s="2" t="s">
        <v>3324</v>
      </c>
      <c r="H4426" s="2" t="s">
        <v>1720</v>
      </c>
      <c r="I4426" s="139" t="s">
        <v>47</v>
      </c>
      <c r="J4426" s="139" t="s">
        <v>3059</v>
      </c>
      <c r="K4426" s="139" t="s">
        <v>321</v>
      </c>
      <c r="L4426" s="139" t="s">
        <v>314</v>
      </c>
      <c r="M4426" s="140"/>
      <c r="N4426" s="141">
        <v>15</v>
      </c>
      <c r="O4426" s="142">
        <f t="shared" si="345"/>
        <v>600</v>
      </c>
      <c r="P4426" s="2">
        <v>200</v>
      </c>
      <c r="Q4426" s="2">
        <v>400</v>
      </c>
      <c r="R4426" s="143" t="e">
        <f t="shared" si="346"/>
        <v>#DIV/0!</v>
      </c>
      <c r="S4426" s="143" t="e">
        <f t="shared" si="347"/>
        <v>#DIV/0!</v>
      </c>
      <c r="T4426" s="144">
        <f>IF(P4426="nio",0,IF(P4426&gt;0,VLOOKUP(K4426,'3-Productie normen'!A:W,VLOOKUP(P4426,'3-Productie normen'!$B$37:$C$59,2,FALSE),FALSE)))/VLOOKUP(B4426,'2-Kosten per locatie'!$A$11:$C$31,3,FALSE)</f>
        <v>0</v>
      </c>
      <c r="U4426" s="144">
        <f t="shared" si="348"/>
        <v>0</v>
      </c>
      <c r="V4426" s="145" t="str">
        <f>VLOOKUP(K4426,'3-Productie normen'!A:AG,29,FALSE)</f>
        <v>S</v>
      </c>
      <c r="W4426" s="145"/>
      <c r="X4426" s="146"/>
      <c r="Y4426" s="147">
        <f t="shared" si="349"/>
        <v>9000</v>
      </c>
    </row>
    <row r="4427" spans="1:25" s="148" customFormat="1" ht="13.9" customHeight="1">
      <c r="A4427" s="137">
        <v>5281</v>
      </c>
      <c r="B4427" s="138" t="s">
        <v>4208</v>
      </c>
      <c r="C4427" s="138" t="s">
        <v>5450</v>
      </c>
      <c r="D4427" s="138"/>
      <c r="E4427" s="2">
        <v>11</v>
      </c>
      <c r="F4427" s="2" t="s">
        <v>422</v>
      </c>
      <c r="G4427" s="2" t="s">
        <v>3321</v>
      </c>
      <c r="H4427" s="2" t="s">
        <v>1720</v>
      </c>
      <c r="I4427" s="139" t="s">
        <v>47</v>
      </c>
      <c r="J4427" s="139" t="s">
        <v>3059</v>
      </c>
      <c r="K4427" s="139" t="s">
        <v>321</v>
      </c>
      <c r="L4427" s="139" t="s">
        <v>314</v>
      </c>
      <c r="M4427" s="140"/>
      <c r="N4427" s="141">
        <v>19</v>
      </c>
      <c r="O4427" s="142">
        <f t="shared" si="345"/>
        <v>600</v>
      </c>
      <c r="P4427" s="2">
        <v>200</v>
      </c>
      <c r="Q4427" s="2">
        <v>400</v>
      </c>
      <c r="R4427" s="143" t="e">
        <f t="shared" si="346"/>
        <v>#DIV/0!</v>
      </c>
      <c r="S4427" s="143" t="e">
        <f t="shared" si="347"/>
        <v>#DIV/0!</v>
      </c>
      <c r="T4427" s="144">
        <f>IF(P4427="nio",0,IF(P4427&gt;0,VLOOKUP(K4427,'3-Productie normen'!A:W,VLOOKUP(P4427,'3-Productie normen'!$B$37:$C$59,2,FALSE),FALSE)))/VLOOKUP(B4427,'2-Kosten per locatie'!$A$11:$C$31,3,FALSE)</f>
        <v>0</v>
      </c>
      <c r="U4427" s="144">
        <f t="shared" si="348"/>
        <v>0</v>
      </c>
      <c r="V4427" s="145" t="str">
        <f>VLOOKUP(K4427,'3-Productie normen'!A:AG,29,FALSE)</f>
        <v>S</v>
      </c>
      <c r="W4427" s="145"/>
      <c r="X4427" s="146"/>
      <c r="Y4427" s="147">
        <f t="shared" si="349"/>
        <v>11400</v>
      </c>
    </row>
    <row r="4428" spans="1:25" s="148" customFormat="1" ht="13.9" customHeight="1">
      <c r="A4428" s="137">
        <v>5282</v>
      </c>
      <c r="B4428" s="138" t="s">
        <v>4208</v>
      </c>
      <c r="C4428" s="138" t="s">
        <v>5450</v>
      </c>
      <c r="D4428" s="138"/>
      <c r="E4428" s="2">
        <v>11</v>
      </c>
      <c r="F4428" s="2" t="s">
        <v>422</v>
      </c>
      <c r="G4428" s="2" t="s">
        <v>5886</v>
      </c>
      <c r="H4428" s="2" t="s">
        <v>1720</v>
      </c>
      <c r="I4428" s="139" t="s">
        <v>47</v>
      </c>
      <c r="J4428" s="139" t="s">
        <v>1749</v>
      </c>
      <c r="K4428" s="139" t="s">
        <v>321</v>
      </c>
      <c r="L4428" s="139" t="s">
        <v>314</v>
      </c>
      <c r="M4428" s="140"/>
      <c r="N4428" s="141">
        <v>4</v>
      </c>
      <c r="O4428" s="142">
        <f t="shared" si="345"/>
        <v>600</v>
      </c>
      <c r="P4428" s="2">
        <v>200</v>
      </c>
      <c r="Q4428" s="2">
        <v>400</v>
      </c>
      <c r="R4428" s="143" t="e">
        <f t="shared" si="346"/>
        <v>#DIV/0!</v>
      </c>
      <c r="S4428" s="143" t="e">
        <f t="shared" si="347"/>
        <v>#DIV/0!</v>
      </c>
      <c r="T4428" s="144">
        <f>IF(P4428="nio",0,IF(P4428&gt;0,VLOOKUP(K4428,'3-Productie normen'!A:W,VLOOKUP(P4428,'3-Productie normen'!$B$37:$C$59,2,FALSE),FALSE)))/VLOOKUP(B4428,'2-Kosten per locatie'!$A$11:$C$31,3,FALSE)</f>
        <v>0</v>
      </c>
      <c r="U4428" s="144">
        <f t="shared" si="348"/>
        <v>0</v>
      </c>
      <c r="V4428" s="145" t="str">
        <f>VLOOKUP(K4428,'3-Productie normen'!A:AG,29,FALSE)</f>
        <v>S</v>
      </c>
      <c r="W4428" s="145"/>
      <c r="X4428" s="146"/>
      <c r="Y4428" s="147">
        <f t="shared" si="349"/>
        <v>2400</v>
      </c>
    </row>
    <row r="4429" spans="1:25" s="148" customFormat="1" ht="13.9" customHeight="1">
      <c r="A4429" s="137">
        <v>5283</v>
      </c>
      <c r="B4429" s="138" t="s">
        <v>4208</v>
      </c>
      <c r="C4429" s="138" t="s">
        <v>5450</v>
      </c>
      <c r="D4429" s="138"/>
      <c r="E4429" s="2">
        <v>11</v>
      </c>
      <c r="F4429" s="2" t="s">
        <v>422</v>
      </c>
      <c r="G4429" s="2" t="s">
        <v>5887</v>
      </c>
      <c r="H4429" s="2" t="s">
        <v>1720</v>
      </c>
      <c r="I4429" s="139" t="s">
        <v>47</v>
      </c>
      <c r="J4429" s="139" t="s">
        <v>3059</v>
      </c>
      <c r="K4429" s="139" t="s">
        <v>321</v>
      </c>
      <c r="L4429" s="139" t="s">
        <v>314</v>
      </c>
      <c r="M4429" s="140"/>
      <c r="N4429" s="141">
        <v>18</v>
      </c>
      <c r="O4429" s="142">
        <f t="shared" si="345"/>
        <v>600</v>
      </c>
      <c r="P4429" s="2">
        <v>200</v>
      </c>
      <c r="Q4429" s="2">
        <v>400</v>
      </c>
      <c r="R4429" s="143" t="e">
        <f t="shared" si="346"/>
        <v>#DIV/0!</v>
      </c>
      <c r="S4429" s="143" t="e">
        <f t="shared" si="347"/>
        <v>#DIV/0!</v>
      </c>
      <c r="T4429" s="144">
        <f>IF(P4429="nio",0,IF(P4429&gt;0,VLOOKUP(K4429,'3-Productie normen'!A:W,VLOOKUP(P4429,'3-Productie normen'!$B$37:$C$59,2,FALSE),FALSE)))/VLOOKUP(B4429,'2-Kosten per locatie'!$A$11:$C$31,3,FALSE)</f>
        <v>0</v>
      </c>
      <c r="U4429" s="144">
        <f t="shared" si="348"/>
        <v>0</v>
      </c>
      <c r="V4429" s="145" t="str">
        <f>VLOOKUP(K4429,'3-Productie normen'!A:AG,29,FALSE)</f>
        <v>S</v>
      </c>
      <c r="W4429" s="145"/>
      <c r="X4429" s="146"/>
      <c r="Y4429" s="147">
        <f t="shared" si="349"/>
        <v>10800</v>
      </c>
    </row>
    <row r="4430" spans="1:25" s="148" customFormat="1" ht="13.9" customHeight="1">
      <c r="A4430" s="137">
        <v>5284</v>
      </c>
      <c r="B4430" s="138" t="s">
        <v>4208</v>
      </c>
      <c r="C4430" s="138" t="s">
        <v>5450</v>
      </c>
      <c r="D4430" s="138"/>
      <c r="E4430" s="2">
        <v>11</v>
      </c>
      <c r="F4430" s="2" t="s">
        <v>422</v>
      </c>
      <c r="G4430" s="2" t="s">
        <v>5888</v>
      </c>
      <c r="H4430" s="2" t="s">
        <v>1720</v>
      </c>
      <c r="I4430" s="139" t="s">
        <v>47</v>
      </c>
      <c r="J4430" s="139" t="s">
        <v>3059</v>
      </c>
      <c r="K4430" s="139" t="s">
        <v>321</v>
      </c>
      <c r="L4430" s="139" t="s">
        <v>314</v>
      </c>
      <c r="M4430" s="140"/>
      <c r="N4430" s="141">
        <v>18</v>
      </c>
      <c r="O4430" s="142">
        <f t="shared" si="345"/>
        <v>600</v>
      </c>
      <c r="P4430" s="2">
        <v>200</v>
      </c>
      <c r="Q4430" s="2">
        <v>400</v>
      </c>
      <c r="R4430" s="143" t="e">
        <f t="shared" si="346"/>
        <v>#DIV/0!</v>
      </c>
      <c r="S4430" s="143" t="e">
        <f t="shared" si="347"/>
        <v>#DIV/0!</v>
      </c>
      <c r="T4430" s="144">
        <f>IF(P4430="nio",0,IF(P4430&gt;0,VLOOKUP(K4430,'3-Productie normen'!A:W,VLOOKUP(P4430,'3-Productie normen'!$B$37:$C$59,2,FALSE),FALSE)))/VLOOKUP(B4430,'2-Kosten per locatie'!$A$11:$C$31,3,FALSE)</f>
        <v>0</v>
      </c>
      <c r="U4430" s="144">
        <f t="shared" si="348"/>
        <v>0</v>
      </c>
      <c r="V4430" s="145" t="str">
        <f>VLOOKUP(K4430,'3-Productie normen'!A:AG,29,FALSE)</f>
        <v>S</v>
      </c>
      <c r="W4430" s="145"/>
      <c r="X4430" s="146"/>
      <c r="Y4430" s="147">
        <f t="shared" si="349"/>
        <v>10800</v>
      </c>
    </row>
    <row r="4431" spans="1:25" s="148" customFormat="1" ht="13.9" customHeight="1">
      <c r="A4431" s="137">
        <v>5285</v>
      </c>
      <c r="B4431" s="138" t="s">
        <v>4208</v>
      </c>
      <c r="C4431" s="138" t="s">
        <v>5450</v>
      </c>
      <c r="D4431" s="138"/>
      <c r="E4431" s="2">
        <v>11</v>
      </c>
      <c r="F4431" s="2" t="s">
        <v>422</v>
      </c>
      <c r="G4431" s="2" t="s">
        <v>3101</v>
      </c>
      <c r="H4431" s="2" t="s">
        <v>5889</v>
      </c>
      <c r="I4431" s="139" t="s">
        <v>6248</v>
      </c>
      <c r="J4431" s="139" t="s">
        <v>4161</v>
      </c>
      <c r="K4431" s="139" t="s">
        <v>612</v>
      </c>
      <c r="L4431" s="139" t="s">
        <v>6198</v>
      </c>
      <c r="M4431" s="140" t="s">
        <v>8160</v>
      </c>
      <c r="N4431" s="141">
        <v>43</v>
      </c>
      <c r="O4431" s="142">
        <f t="shared" si="345"/>
        <v>200</v>
      </c>
      <c r="P4431" s="2">
        <v>200</v>
      </c>
      <c r="Q4431" s="2"/>
      <c r="R4431" s="143" t="e">
        <f t="shared" si="346"/>
        <v>#DIV/0!</v>
      </c>
      <c r="S4431" s="143">
        <f t="shared" si="347"/>
        <v>0</v>
      </c>
      <c r="T4431" s="144">
        <f>IF(P4431="nio",0,IF(P4431&gt;0,VLOOKUP(K4431,'3-Productie normen'!A:W,VLOOKUP(P4431,'3-Productie normen'!$B$37:$C$59,2,FALSE),FALSE)))/VLOOKUP(B4431,'2-Kosten per locatie'!$A$11:$C$31,3,FALSE)</f>
        <v>0</v>
      </c>
      <c r="U4431" s="144">
        <f t="shared" si="348"/>
        <v>0</v>
      </c>
      <c r="V4431" s="145" t="str">
        <f>VLOOKUP(K4431,'3-Productie normen'!A:AG,29,FALSE)</f>
        <v>L</v>
      </c>
      <c r="W4431" s="145"/>
      <c r="X4431" s="146"/>
      <c r="Y4431" s="147">
        <f t="shared" si="349"/>
        <v>8600</v>
      </c>
    </row>
    <row r="4432" spans="1:25" s="148" customFormat="1" ht="13.9" customHeight="1">
      <c r="A4432" s="137">
        <v>5286</v>
      </c>
      <c r="B4432" s="138" t="s">
        <v>4208</v>
      </c>
      <c r="C4432" s="138" t="s">
        <v>5450</v>
      </c>
      <c r="D4432" s="138"/>
      <c r="E4432" s="2">
        <v>11</v>
      </c>
      <c r="F4432" s="2" t="s">
        <v>422</v>
      </c>
      <c r="G4432" s="2" t="s">
        <v>1917</v>
      </c>
      <c r="H4432" s="2" t="s">
        <v>2311</v>
      </c>
      <c r="I4432" s="139" t="s">
        <v>6248</v>
      </c>
      <c r="J4432" s="139" t="s">
        <v>6184</v>
      </c>
      <c r="K4432" s="139" t="s">
        <v>612</v>
      </c>
      <c r="L4432" s="139" t="s">
        <v>6198</v>
      </c>
      <c r="M4432" s="140" t="s">
        <v>8160</v>
      </c>
      <c r="N4432" s="141">
        <v>76</v>
      </c>
      <c r="O4432" s="142">
        <f t="shared" si="345"/>
        <v>200</v>
      </c>
      <c r="P4432" s="2">
        <v>200</v>
      </c>
      <c r="Q4432" s="2"/>
      <c r="R4432" s="143" t="e">
        <f t="shared" si="346"/>
        <v>#DIV/0!</v>
      </c>
      <c r="S4432" s="143">
        <f t="shared" si="347"/>
        <v>0</v>
      </c>
      <c r="T4432" s="144">
        <f>IF(P4432="nio",0,IF(P4432&gt;0,VLOOKUP(K4432,'3-Productie normen'!A:W,VLOOKUP(P4432,'3-Productie normen'!$B$37:$C$59,2,FALSE),FALSE)))/VLOOKUP(B4432,'2-Kosten per locatie'!$A$11:$C$31,3,FALSE)</f>
        <v>0</v>
      </c>
      <c r="U4432" s="144">
        <f t="shared" si="348"/>
        <v>0</v>
      </c>
      <c r="V4432" s="145" t="str">
        <f>VLOOKUP(K4432,'3-Productie normen'!A:AG,29,FALSE)</f>
        <v>L</v>
      </c>
      <c r="W4432" s="145"/>
      <c r="X4432" s="146"/>
      <c r="Y4432" s="147">
        <f t="shared" si="349"/>
        <v>15200</v>
      </c>
    </row>
    <row r="4433" spans="1:25" s="148" customFormat="1" ht="13.9" customHeight="1">
      <c r="A4433" s="137">
        <v>5287</v>
      </c>
      <c r="B4433" s="138" t="s">
        <v>4208</v>
      </c>
      <c r="C4433" s="138" t="s">
        <v>5450</v>
      </c>
      <c r="D4433" s="138"/>
      <c r="E4433" s="2">
        <v>11</v>
      </c>
      <c r="F4433" s="2" t="s">
        <v>422</v>
      </c>
      <c r="G4433" s="2" t="s">
        <v>1919</v>
      </c>
      <c r="H4433" s="2" t="s">
        <v>2323</v>
      </c>
      <c r="I4433" s="139" t="s">
        <v>6248</v>
      </c>
      <c r="J4433" s="139" t="s">
        <v>4161</v>
      </c>
      <c r="K4433" s="139" t="s">
        <v>612</v>
      </c>
      <c r="L4433" s="139" t="s">
        <v>6198</v>
      </c>
      <c r="M4433" s="140" t="s">
        <v>8160</v>
      </c>
      <c r="N4433" s="141">
        <v>42</v>
      </c>
      <c r="O4433" s="142">
        <f t="shared" si="345"/>
        <v>200</v>
      </c>
      <c r="P4433" s="2">
        <v>200</v>
      </c>
      <c r="Q4433" s="2"/>
      <c r="R4433" s="143" t="e">
        <f t="shared" si="346"/>
        <v>#DIV/0!</v>
      </c>
      <c r="S4433" s="143">
        <f t="shared" si="347"/>
        <v>0</v>
      </c>
      <c r="T4433" s="144">
        <f>IF(P4433="nio",0,IF(P4433&gt;0,VLOOKUP(K4433,'3-Productie normen'!A:W,VLOOKUP(P4433,'3-Productie normen'!$B$37:$C$59,2,FALSE),FALSE)))/VLOOKUP(B4433,'2-Kosten per locatie'!$A$11:$C$31,3,FALSE)</f>
        <v>0</v>
      </c>
      <c r="U4433" s="144">
        <f t="shared" si="348"/>
        <v>0</v>
      </c>
      <c r="V4433" s="145" t="str">
        <f>VLOOKUP(K4433,'3-Productie normen'!A:AG,29,FALSE)</f>
        <v>L</v>
      </c>
      <c r="W4433" s="145"/>
      <c r="X4433" s="146"/>
      <c r="Y4433" s="147">
        <f t="shared" si="349"/>
        <v>8400</v>
      </c>
    </row>
    <row r="4434" spans="1:25" s="148" customFormat="1" ht="13.9" customHeight="1">
      <c r="A4434" s="137">
        <v>5288</v>
      </c>
      <c r="B4434" s="138" t="s">
        <v>4208</v>
      </c>
      <c r="C4434" s="138" t="s">
        <v>5450</v>
      </c>
      <c r="D4434" s="138"/>
      <c r="E4434" s="2">
        <v>11</v>
      </c>
      <c r="F4434" s="2" t="s">
        <v>422</v>
      </c>
      <c r="G4434" s="2" t="s">
        <v>1922</v>
      </c>
      <c r="H4434" s="2" t="s">
        <v>5890</v>
      </c>
      <c r="I4434" s="139" t="s">
        <v>6248</v>
      </c>
      <c r="J4434" s="139" t="s">
        <v>4161</v>
      </c>
      <c r="K4434" s="139" t="s">
        <v>612</v>
      </c>
      <c r="L4434" s="139" t="s">
        <v>6198</v>
      </c>
      <c r="M4434" s="140" t="s">
        <v>8160</v>
      </c>
      <c r="N4434" s="141">
        <v>42</v>
      </c>
      <c r="O4434" s="142">
        <f t="shared" si="345"/>
        <v>200</v>
      </c>
      <c r="P4434" s="2">
        <v>200</v>
      </c>
      <c r="Q4434" s="2"/>
      <c r="R4434" s="143" t="e">
        <f t="shared" si="346"/>
        <v>#DIV/0!</v>
      </c>
      <c r="S4434" s="143">
        <f t="shared" si="347"/>
        <v>0</v>
      </c>
      <c r="T4434" s="144">
        <f>IF(P4434="nio",0,IF(P4434&gt;0,VLOOKUP(K4434,'3-Productie normen'!A:W,VLOOKUP(P4434,'3-Productie normen'!$B$37:$C$59,2,FALSE),FALSE)))/VLOOKUP(B4434,'2-Kosten per locatie'!$A$11:$C$31,3,FALSE)</f>
        <v>0</v>
      </c>
      <c r="U4434" s="144">
        <f t="shared" si="348"/>
        <v>0</v>
      </c>
      <c r="V4434" s="145" t="str">
        <f>VLOOKUP(K4434,'3-Productie normen'!A:AG,29,FALSE)</f>
        <v>L</v>
      </c>
      <c r="W4434" s="145"/>
      <c r="X4434" s="146"/>
      <c r="Y4434" s="147">
        <f t="shared" si="349"/>
        <v>8400</v>
      </c>
    </row>
    <row r="4435" spans="1:25" s="148" customFormat="1" ht="13.9" customHeight="1">
      <c r="A4435" s="137">
        <v>5289</v>
      </c>
      <c r="B4435" s="138" t="s">
        <v>4208</v>
      </c>
      <c r="C4435" s="138" t="s">
        <v>5450</v>
      </c>
      <c r="D4435" s="138"/>
      <c r="E4435" s="2">
        <v>11</v>
      </c>
      <c r="F4435" s="2" t="s">
        <v>422</v>
      </c>
      <c r="G4435" s="2" t="s">
        <v>1924</v>
      </c>
      <c r="H4435" s="2" t="s">
        <v>2324</v>
      </c>
      <c r="I4435" s="139" t="s">
        <v>6247</v>
      </c>
      <c r="J4435" s="139" t="s">
        <v>6156</v>
      </c>
      <c r="K4435" s="139" t="s">
        <v>612</v>
      </c>
      <c r="L4435" s="139" t="s">
        <v>6198</v>
      </c>
      <c r="M4435" s="140" t="s">
        <v>8160</v>
      </c>
      <c r="N4435" s="141">
        <v>61</v>
      </c>
      <c r="O4435" s="142">
        <f t="shared" si="345"/>
        <v>200</v>
      </c>
      <c r="P4435" s="2">
        <v>200</v>
      </c>
      <c r="Q4435" s="2"/>
      <c r="R4435" s="143" t="e">
        <f t="shared" si="346"/>
        <v>#DIV/0!</v>
      </c>
      <c r="S4435" s="143">
        <f t="shared" si="347"/>
        <v>0</v>
      </c>
      <c r="T4435" s="144">
        <f>IF(P4435="nio",0,IF(P4435&gt;0,VLOOKUP(K4435,'3-Productie normen'!A:W,VLOOKUP(P4435,'3-Productie normen'!$B$37:$C$59,2,FALSE),FALSE)))/VLOOKUP(B4435,'2-Kosten per locatie'!$A$11:$C$31,3,FALSE)</f>
        <v>0</v>
      </c>
      <c r="U4435" s="144">
        <f t="shared" si="348"/>
        <v>0</v>
      </c>
      <c r="V4435" s="145" t="str">
        <f>VLOOKUP(K4435,'3-Productie normen'!A:AG,29,FALSE)</f>
        <v>L</v>
      </c>
      <c r="W4435" s="145"/>
      <c r="X4435" s="146"/>
      <c r="Y4435" s="147">
        <f t="shared" si="349"/>
        <v>12200</v>
      </c>
    </row>
    <row r="4436" spans="1:25" s="148" customFormat="1" ht="13.9" customHeight="1">
      <c r="A4436" s="137">
        <v>5290</v>
      </c>
      <c r="B4436" s="138" t="s">
        <v>4208</v>
      </c>
      <c r="C4436" s="138" t="s">
        <v>5450</v>
      </c>
      <c r="D4436" s="138"/>
      <c r="E4436" s="2">
        <v>11</v>
      </c>
      <c r="F4436" s="2" t="s">
        <v>422</v>
      </c>
      <c r="G4436" s="2" t="s">
        <v>1926</v>
      </c>
      <c r="H4436" s="2" t="s">
        <v>5891</v>
      </c>
      <c r="I4436" s="139" t="s">
        <v>6247</v>
      </c>
      <c r="J4436" s="139" t="s">
        <v>6156</v>
      </c>
      <c r="K4436" s="139" t="s">
        <v>612</v>
      </c>
      <c r="L4436" s="139" t="s">
        <v>6198</v>
      </c>
      <c r="M4436" s="140" t="s">
        <v>8160</v>
      </c>
      <c r="N4436" s="141">
        <v>63</v>
      </c>
      <c r="O4436" s="142">
        <f t="shared" si="345"/>
        <v>200</v>
      </c>
      <c r="P4436" s="2">
        <v>200</v>
      </c>
      <c r="Q4436" s="2"/>
      <c r="R4436" s="143" t="e">
        <f t="shared" si="346"/>
        <v>#DIV/0!</v>
      </c>
      <c r="S4436" s="143">
        <f t="shared" si="347"/>
        <v>0</v>
      </c>
      <c r="T4436" s="144">
        <f>IF(P4436="nio",0,IF(P4436&gt;0,VLOOKUP(K4436,'3-Productie normen'!A:W,VLOOKUP(P4436,'3-Productie normen'!$B$37:$C$59,2,FALSE),FALSE)))/VLOOKUP(B4436,'2-Kosten per locatie'!$A$11:$C$31,3,FALSE)</f>
        <v>0</v>
      </c>
      <c r="U4436" s="144">
        <f t="shared" si="348"/>
        <v>0</v>
      </c>
      <c r="V4436" s="145" t="str">
        <f>VLOOKUP(K4436,'3-Productie normen'!A:AG,29,FALSE)</f>
        <v>L</v>
      </c>
      <c r="W4436" s="145"/>
      <c r="X4436" s="146"/>
      <c r="Y4436" s="147">
        <f t="shared" si="349"/>
        <v>12600</v>
      </c>
    </row>
    <row r="4437" spans="1:25" s="148" customFormat="1" ht="13.9" customHeight="1">
      <c r="A4437" s="137">
        <v>5291</v>
      </c>
      <c r="B4437" s="138" t="s">
        <v>4208</v>
      </c>
      <c r="C4437" s="138" t="s">
        <v>5450</v>
      </c>
      <c r="D4437" s="138"/>
      <c r="E4437" s="2">
        <v>11</v>
      </c>
      <c r="F4437" s="2" t="s">
        <v>422</v>
      </c>
      <c r="G4437" s="2" t="s">
        <v>5892</v>
      </c>
      <c r="H4437" s="2" t="s">
        <v>5893</v>
      </c>
      <c r="I4437" s="139" t="s">
        <v>6246</v>
      </c>
      <c r="J4437" s="139" t="s">
        <v>6199</v>
      </c>
      <c r="K4437" s="139" t="s">
        <v>619</v>
      </c>
      <c r="L4437" s="139" t="s">
        <v>6198</v>
      </c>
      <c r="M4437" s="140" t="s">
        <v>8160</v>
      </c>
      <c r="N4437" s="141">
        <v>19</v>
      </c>
      <c r="O4437" s="142">
        <f t="shared" si="345"/>
        <v>200</v>
      </c>
      <c r="P4437" s="2">
        <v>200</v>
      </c>
      <c r="Q4437" s="2"/>
      <c r="R4437" s="143" t="e">
        <f t="shared" si="346"/>
        <v>#DIV/0!</v>
      </c>
      <c r="S4437" s="143">
        <f t="shared" si="347"/>
        <v>0</v>
      </c>
      <c r="T4437" s="144">
        <f>IF(P4437="nio",0,IF(P4437&gt;0,VLOOKUP(K4437,'3-Productie normen'!A:W,VLOOKUP(P4437,'3-Productie normen'!$B$37:$C$59,2,FALSE),FALSE)))/VLOOKUP(B4437,'2-Kosten per locatie'!$A$11:$C$31,3,FALSE)</f>
        <v>0</v>
      </c>
      <c r="U4437" s="144">
        <f t="shared" si="348"/>
        <v>0</v>
      </c>
      <c r="V4437" s="145" t="str">
        <f>VLOOKUP(K4437,'3-Productie normen'!A:AG,29,FALSE)</f>
        <v>L</v>
      </c>
      <c r="W4437" s="145"/>
      <c r="X4437" s="146"/>
      <c r="Y4437" s="147">
        <f t="shared" si="349"/>
        <v>3800</v>
      </c>
    </row>
    <row r="4438" spans="1:25" s="148" customFormat="1" ht="13.9" customHeight="1">
      <c r="A4438" s="137">
        <v>5292</v>
      </c>
      <c r="B4438" s="138" t="s">
        <v>4208</v>
      </c>
      <c r="C4438" s="138" t="s">
        <v>5450</v>
      </c>
      <c r="D4438" s="138"/>
      <c r="E4438" s="2">
        <v>11</v>
      </c>
      <c r="F4438" s="2" t="s">
        <v>422</v>
      </c>
      <c r="G4438" s="2" t="s">
        <v>5894</v>
      </c>
      <c r="H4438" s="2" t="s">
        <v>5895</v>
      </c>
      <c r="I4438" s="139" t="s">
        <v>45</v>
      </c>
      <c r="J4438" s="139" t="s">
        <v>6157</v>
      </c>
      <c r="K4438" s="139" t="s">
        <v>612</v>
      </c>
      <c r="L4438" s="139" t="s">
        <v>6198</v>
      </c>
      <c r="M4438" s="140" t="s">
        <v>8160</v>
      </c>
      <c r="N4438" s="141">
        <v>6</v>
      </c>
      <c r="O4438" s="142">
        <f t="shared" si="345"/>
        <v>200</v>
      </c>
      <c r="P4438" s="2">
        <v>200</v>
      </c>
      <c r="Q4438" s="2"/>
      <c r="R4438" s="143" t="e">
        <f t="shared" si="346"/>
        <v>#DIV/0!</v>
      </c>
      <c r="S4438" s="143">
        <f t="shared" si="347"/>
        <v>0</v>
      </c>
      <c r="T4438" s="144">
        <f>IF(P4438="nio",0,IF(P4438&gt;0,VLOOKUP(K4438,'3-Productie normen'!A:W,VLOOKUP(P4438,'3-Productie normen'!$B$37:$C$59,2,FALSE),FALSE)))/VLOOKUP(B4438,'2-Kosten per locatie'!$A$11:$C$31,3,FALSE)</f>
        <v>0</v>
      </c>
      <c r="U4438" s="144">
        <f t="shared" si="348"/>
        <v>0</v>
      </c>
      <c r="V4438" s="145" t="str">
        <f>VLOOKUP(K4438,'3-Productie normen'!A:AG,29,FALSE)</f>
        <v>L</v>
      </c>
      <c r="W4438" s="145"/>
      <c r="X4438" s="146"/>
      <c r="Y4438" s="147">
        <f t="shared" si="349"/>
        <v>1200</v>
      </c>
    </row>
    <row r="4439" spans="1:25" s="148" customFormat="1" ht="13.9" customHeight="1">
      <c r="A4439" s="137">
        <v>5293</v>
      </c>
      <c r="B4439" s="138" t="s">
        <v>4208</v>
      </c>
      <c r="C4439" s="138" t="s">
        <v>5450</v>
      </c>
      <c r="D4439" s="138"/>
      <c r="E4439" s="2">
        <v>11</v>
      </c>
      <c r="F4439" s="2" t="s">
        <v>422</v>
      </c>
      <c r="G4439" s="2" t="s">
        <v>5896</v>
      </c>
      <c r="H4439" s="2" t="s">
        <v>5897</v>
      </c>
      <c r="I4439" s="139" t="s">
        <v>6248</v>
      </c>
      <c r="J4439" s="139" t="s">
        <v>6184</v>
      </c>
      <c r="K4439" s="139" t="s">
        <v>612</v>
      </c>
      <c r="L4439" s="139" t="s">
        <v>6198</v>
      </c>
      <c r="M4439" s="140" t="s">
        <v>8160</v>
      </c>
      <c r="N4439" s="141">
        <v>95</v>
      </c>
      <c r="O4439" s="142">
        <f t="shared" si="345"/>
        <v>200</v>
      </c>
      <c r="P4439" s="2">
        <v>200</v>
      </c>
      <c r="Q4439" s="2"/>
      <c r="R4439" s="143" t="e">
        <f t="shared" si="346"/>
        <v>#DIV/0!</v>
      </c>
      <c r="S4439" s="143">
        <f t="shared" si="347"/>
        <v>0</v>
      </c>
      <c r="T4439" s="144">
        <f>IF(P4439="nio",0,IF(P4439&gt;0,VLOOKUP(K4439,'3-Productie normen'!A:W,VLOOKUP(P4439,'3-Productie normen'!$B$37:$C$59,2,FALSE),FALSE)))/VLOOKUP(B4439,'2-Kosten per locatie'!$A$11:$C$31,3,FALSE)</f>
        <v>0</v>
      </c>
      <c r="U4439" s="144">
        <f t="shared" si="348"/>
        <v>0</v>
      </c>
      <c r="V4439" s="145" t="str">
        <f>VLOOKUP(K4439,'3-Productie normen'!A:AG,29,FALSE)</f>
        <v>L</v>
      </c>
      <c r="W4439" s="145"/>
      <c r="X4439" s="146"/>
      <c r="Y4439" s="147">
        <f t="shared" si="349"/>
        <v>19000</v>
      </c>
    </row>
    <row r="4440" spans="1:25" s="148" customFormat="1" ht="13.9" customHeight="1">
      <c r="A4440" s="137">
        <v>5294</v>
      </c>
      <c r="B4440" s="138" t="s">
        <v>4208</v>
      </c>
      <c r="C4440" s="138" t="s">
        <v>5450</v>
      </c>
      <c r="D4440" s="138"/>
      <c r="E4440" s="2">
        <v>11</v>
      </c>
      <c r="F4440" s="2" t="s">
        <v>422</v>
      </c>
      <c r="G4440" s="2" t="s">
        <v>2638</v>
      </c>
      <c r="H4440" s="2" t="s">
        <v>5898</v>
      </c>
      <c r="I4440" s="139" t="s">
        <v>6245</v>
      </c>
      <c r="J4440" s="139" t="s">
        <v>6153</v>
      </c>
      <c r="K4440" s="139" t="s">
        <v>478</v>
      </c>
      <c r="L4440" s="139" t="s">
        <v>1275</v>
      </c>
      <c r="M4440" s="140"/>
      <c r="N4440" s="141">
        <v>47</v>
      </c>
      <c r="O4440" s="142">
        <f t="shared" si="345"/>
        <v>80</v>
      </c>
      <c r="P4440" s="2">
        <v>80</v>
      </c>
      <c r="Q4440" s="2"/>
      <c r="R4440" s="143" t="e">
        <f t="shared" si="346"/>
        <v>#DIV/0!</v>
      </c>
      <c r="S4440" s="143">
        <f t="shared" si="347"/>
        <v>0</v>
      </c>
      <c r="T4440" s="144">
        <f>IF(P4440="nio",0,IF(P4440&gt;0,VLOOKUP(K4440,'3-Productie normen'!A:W,VLOOKUP(P4440,'3-Productie normen'!$B$37:$C$59,2,FALSE),FALSE)))/VLOOKUP(B4440,'2-Kosten per locatie'!$A$11:$C$31,3,FALSE)</f>
        <v>0</v>
      </c>
      <c r="U4440" s="144">
        <f t="shared" si="348"/>
        <v>0</v>
      </c>
      <c r="V4440" s="145" t="str">
        <f>VLOOKUP(K4440,'3-Productie normen'!A:AG,29,FALSE)</f>
        <v>B</v>
      </c>
      <c r="W4440" s="145"/>
      <c r="X4440" s="146"/>
      <c r="Y4440" s="147">
        <f t="shared" si="349"/>
        <v>3760</v>
      </c>
    </row>
    <row r="4441" spans="1:25" s="148" customFormat="1" ht="13.9" customHeight="1">
      <c r="A4441" s="137">
        <v>5295</v>
      </c>
      <c r="B4441" s="138" t="s">
        <v>4208</v>
      </c>
      <c r="C4441" s="138" t="s">
        <v>5450</v>
      </c>
      <c r="D4441" s="138"/>
      <c r="E4441" s="2">
        <v>11</v>
      </c>
      <c r="F4441" s="2" t="s">
        <v>422</v>
      </c>
      <c r="G4441" s="2" t="s">
        <v>3356</v>
      </c>
      <c r="H4441" s="2" t="s">
        <v>5899</v>
      </c>
      <c r="I4441" s="139" t="s">
        <v>6248</v>
      </c>
      <c r="J4441" s="139" t="s">
        <v>4161</v>
      </c>
      <c r="K4441" s="139" t="s">
        <v>612</v>
      </c>
      <c r="L4441" s="139" t="s">
        <v>6198</v>
      </c>
      <c r="M4441" s="140" t="s">
        <v>8160</v>
      </c>
      <c r="N4441" s="141">
        <v>33</v>
      </c>
      <c r="O4441" s="142">
        <f t="shared" si="345"/>
        <v>200</v>
      </c>
      <c r="P4441" s="2">
        <v>200</v>
      </c>
      <c r="Q4441" s="2"/>
      <c r="R4441" s="143" t="e">
        <f t="shared" si="346"/>
        <v>#DIV/0!</v>
      </c>
      <c r="S4441" s="143">
        <f t="shared" si="347"/>
        <v>0</v>
      </c>
      <c r="T4441" s="144">
        <f>IF(P4441="nio",0,IF(P4441&gt;0,VLOOKUP(K4441,'3-Productie normen'!A:W,VLOOKUP(P4441,'3-Productie normen'!$B$37:$C$59,2,FALSE),FALSE)))/VLOOKUP(B4441,'2-Kosten per locatie'!$A$11:$C$31,3,FALSE)</f>
        <v>0</v>
      </c>
      <c r="U4441" s="144">
        <f t="shared" si="348"/>
        <v>0</v>
      </c>
      <c r="V4441" s="145" t="str">
        <f>VLOOKUP(K4441,'3-Productie normen'!A:AG,29,FALSE)</f>
        <v>L</v>
      </c>
      <c r="W4441" s="145"/>
      <c r="X4441" s="146"/>
      <c r="Y4441" s="147">
        <f t="shared" si="349"/>
        <v>6600</v>
      </c>
    </row>
    <row r="4442" spans="1:25" s="148" customFormat="1" ht="13.9" customHeight="1">
      <c r="A4442" s="137">
        <v>5296</v>
      </c>
      <c r="B4442" s="138" t="s">
        <v>4208</v>
      </c>
      <c r="C4442" s="138" t="s">
        <v>5450</v>
      </c>
      <c r="D4442" s="138"/>
      <c r="E4442" s="2">
        <v>11</v>
      </c>
      <c r="F4442" s="2" t="s">
        <v>422</v>
      </c>
      <c r="G4442" s="2" t="s">
        <v>2192</v>
      </c>
      <c r="H4442" s="2" t="s">
        <v>1720</v>
      </c>
      <c r="I4442" s="139" t="s">
        <v>6245</v>
      </c>
      <c r="J4442" s="139" t="s">
        <v>6154</v>
      </c>
      <c r="K4442" s="139" t="s">
        <v>478</v>
      </c>
      <c r="L4442" s="139" t="s">
        <v>1275</v>
      </c>
      <c r="M4442" s="140"/>
      <c r="N4442" s="141">
        <v>84</v>
      </c>
      <c r="O4442" s="142">
        <f t="shared" si="345"/>
        <v>80</v>
      </c>
      <c r="P4442" s="2">
        <v>80</v>
      </c>
      <c r="Q4442" s="2"/>
      <c r="R4442" s="143" t="e">
        <f t="shared" si="346"/>
        <v>#DIV/0!</v>
      </c>
      <c r="S4442" s="143">
        <f t="shared" si="347"/>
        <v>0</v>
      </c>
      <c r="T4442" s="144">
        <f>IF(P4442="nio",0,IF(P4442&gt;0,VLOOKUP(K4442,'3-Productie normen'!A:W,VLOOKUP(P4442,'3-Productie normen'!$B$37:$C$59,2,FALSE),FALSE)))/VLOOKUP(B4442,'2-Kosten per locatie'!$A$11:$C$31,3,FALSE)</f>
        <v>0</v>
      </c>
      <c r="U4442" s="144">
        <f t="shared" si="348"/>
        <v>0</v>
      </c>
      <c r="V4442" s="145" t="str">
        <f>VLOOKUP(K4442,'3-Productie normen'!A:AG,29,FALSE)</f>
        <v>B</v>
      </c>
      <c r="W4442" s="145"/>
      <c r="X4442" s="146"/>
      <c r="Y4442" s="147">
        <f t="shared" si="349"/>
        <v>6720</v>
      </c>
    </row>
    <row r="4443" spans="1:25" s="148" customFormat="1" ht="13.9" customHeight="1">
      <c r="A4443" s="137">
        <v>5297</v>
      </c>
      <c r="B4443" s="138" t="s">
        <v>4208</v>
      </c>
      <c r="C4443" s="138" t="s">
        <v>5450</v>
      </c>
      <c r="D4443" s="138"/>
      <c r="E4443" s="2">
        <v>11</v>
      </c>
      <c r="F4443" s="2" t="s">
        <v>422</v>
      </c>
      <c r="G4443" s="2" t="s">
        <v>5900</v>
      </c>
      <c r="H4443" s="2" t="s">
        <v>5901</v>
      </c>
      <c r="I4443" s="139" t="s">
        <v>6245</v>
      </c>
      <c r="J4443" s="139" t="s">
        <v>6155</v>
      </c>
      <c r="K4443" s="139" t="s">
        <v>478</v>
      </c>
      <c r="L4443" s="139" t="s">
        <v>1275</v>
      </c>
      <c r="M4443" s="140"/>
      <c r="N4443" s="141">
        <v>5</v>
      </c>
      <c r="O4443" s="142">
        <f t="shared" si="345"/>
        <v>80</v>
      </c>
      <c r="P4443" s="2">
        <v>80</v>
      </c>
      <c r="Q4443" s="2"/>
      <c r="R4443" s="143" t="e">
        <f t="shared" si="346"/>
        <v>#DIV/0!</v>
      </c>
      <c r="S4443" s="143">
        <f t="shared" si="347"/>
        <v>0</v>
      </c>
      <c r="T4443" s="144">
        <f>IF(P4443="nio",0,IF(P4443&gt;0,VLOOKUP(K4443,'3-Productie normen'!A:W,VLOOKUP(P4443,'3-Productie normen'!$B$37:$C$59,2,FALSE),FALSE)))/VLOOKUP(B4443,'2-Kosten per locatie'!$A$11:$C$31,3,FALSE)</f>
        <v>0</v>
      </c>
      <c r="U4443" s="144">
        <f t="shared" si="348"/>
        <v>0</v>
      </c>
      <c r="V4443" s="145" t="str">
        <f>VLOOKUP(K4443,'3-Productie normen'!A:AG,29,FALSE)</f>
        <v>B</v>
      </c>
      <c r="W4443" s="145"/>
      <c r="X4443" s="146"/>
      <c r="Y4443" s="147">
        <f t="shared" si="349"/>
        <v>400</v>
      </c>
    </row>
    <row r="4444" spans="1:25" s="148" customFormat="1" ht="13.9" customHeight="1">
      <c r="A4444" s="137">
        <v>5298</v>
      </c>
      <c r="B4444" s="138" t="s">
        <v>4208</v>
      </c>
      <c r="C4444" s="138" t="s">
        <v>5450</v>
      </c>
      <c r="D4444" s="138"/>
      <c r="E4444" s="2">
        <v>11</v>
      </c>
      <c r="F4444" s="2" t="s">
        <v>422</v>
      </c>
      <c r="G4444" s="2" t="s">
        <v>5902</v>
      </c>
      <c r="H4444" s="2" t="s">
        <v>5903</v>
      </c>
      <c r="I4444" s="139" t="s">
        <v>6245</v>
      </c>
      <c r="J4444" s="139" t="s">
        <v>6155</v>
      </c>
      <c r="K4444" s="139" t="s">
        <v>478</v>
      </c>
      <c r="L4444" s="139" t="s">
        <v>1275</v>
      </c>
      <c r="M4444" s="140"/>
      <c r="N4444" s="141">
        <v>5</v>
      </c>
      <c r="O4444" s="142">
        <f t="shared" si="345"/>
        <v>80</v>
      </c>
      <c r="P4444" s="2">
        <v>80</v>
      </c>
      <c r="Q4444" s="2"/>
      <c r="R4444" s="143" t="e">
        <f t="shared" si="346"/>
        <v>#DIV/0!</v>
      </c>
      <c r="S4444" s="143">
        <f t="shared" si="347"/>
        <v>0</v>
      </c>
      <c r="T4444" s="144">
        <f>IF(P4444="nio",0,IF(P4444&gt;0,VLOOKUP(K4444,'3-Productie normen'!A:W,VLOOKUP(P4444,'3-Productie normen'!$B$37:$C$59,2,FALSE),FALSE)))/VLOOKUP(B4444,'2-Kosten per locatie'!$A$11:$C$31,3,FALSE)</f>
        <v>0</v>
      </c>
      <c r="U4444" s="144">
        <f t="shared" si="348"/>
        <v>0</v>
      </c>
      <c r="V4444" s="145" t="str">
        <f>VLOOKUP(K4444,'3-Productie normen'!A:AG,29,FALSE)</f>
        <v>B</v>
      </c>
      <c r="W4444" s="145"/>
      <c r="X4444" s="146"/>
      <c r="Y4444" s="147">
        <f t="shared" si="349"/>
        <v>400</v>
      </c>
    </row>
    <row r="4445" spans="1:25" s="148" customFormat="1" ht="13.9" customHeight="1">
      <c r="A4445" s="137">
        <v>5299</v>
      </c>
      <c r="B4445" s="138" t="s">
        <v>4208</v>
      </c>
      <c r="C4445" s="138" t="s">
        <v>5450</v>
      </c>
      <c r="D4445" s="138"/>
      <c r="E4445" s="2">
        <v>11</v>
      </c>
      <c r="F4445" s="2" t="s">
        <v>422</v>
      </c>
      <c r="G4445" s="2" t="s">
        <v>3358</v>
      </c>
      <c r="H4445" s="2" t="s">
        <v>5904</v>
      </c>
      <c r="I4445" s="139" t="s">
        <v>6248</v>
      </c>
      <c r="J4445" s="139" t="s">
        <v>1614</v>
      </c>
      <c r="K4445" s="139" t="s">
        <v>612</v>
      </c>
      <c r="L4445" s="139" t="s">
        <v>6198</v>
      </c>
      <c r="M4445" s="140" t="s">
        <v>8160</v>
      </c>
      <c r="N4445" s="141">
        <v>52</v>
      </c>
      <c r="O4445" s="142">
        <f t="shared" si="345"/>
        <v>200</v>
      </c>
      <c r="P4445" s="2">
        <v>200</v>
      </c>
      <c r="Q4445" s="2"/>
      <c r="R4445" s="143" t="e">
        <f t="shared" si="346"/>
        <v>#DIV/0!</v>
      </c>
      <c r="S4445" s="143">
        <f t="shared" si="347"/>
        <v>0</v>
      </c>
      <c r="T4445" s="144">
        <f>IF(P4445="nio",0,IF(P4445&gt;0,VLOOKUP(K4445,'3-Productie normen'!A:W,VLOOKUP(P4445,'3-Productie normen'!$B$37:$C$59,2,FALSE),FALSE)))/VLOOKUP(B4445,'2-Kosten per locatie'!$A$11:$C$31,3,FALSE)</f>
        <v>0</v>
      </c>
      <c r="U4445" s="144">
        <f t="shared" si="348"/>
        <v>0</v>
      </c>
      <c r="V4445" s="145" t="str">
        <f>VLOOKUP(K4445,'3-Productie normen'!A:AG,29,FALSE)</f>
        <v>L</v>
      </c>
      <c r="W4445" s="145"/>
      <c r="X4445" s="146"/>
      <c r="Y4445" s="147">
        <f t="shared" si="349"/>
        <v>10400</v>
      </c>
    </row>
    <row r="4446" spans="1:25" s="148" customFormat="1" ht="13.9" customHeight="1">
      <c r="A4446" s="137">
        <v>5300</v>
      </c>
      <c r="B4446" s="138" t="s">
        <v>4208</v>
      </c>
      <c r="C4446" s="138" t="s">
        <v>5450</v>
      </c>
      <c r="D4446" s="138"/>
      <c r="E4446" s="2">
        <v>11</v>
      </c>
      <c r="F4446" s="2" t="s">
        <v>422</v>
      </c>
      <c r="G4446" s="2" t="s">
        <v>2640</v>
      </c>
      <c r="H4446" s="2" t="s">
        <v>5905</v>
      </c>
      <c r="I4446" s="139" t="s">
        <v>6245</v>
      </c>
      <c r="J4446" s="139" t="s">
        <v>6162</v>
      </c>
      <c r="K4446" s="139" t="s">
        <v>417</v>
      </c>
      <c r="L4446" s="139" t="s">
        <v>1275</v>
      </c>
      <c r="M4446" s="140"/>
      <c r="N4446" s="141">
        <v>11</v>
      </c>
      <c r="O4446" s="142">
        <f t="shared" si="345"/>
        <v>200</v>
      </c>
      <c r="P4446" s="2">
        <v>200</v>
      </c>
      <c r="Q4446" s="2"/>
      <c r="R4446" s="143" t="e">
        <f t="shared" si="346"/>
        <v>#DIV/0!</v>
      </c>
      <c r="S4446" s="143">
        <f t="shared" si="347"/>
        <v>0</v>
      </c>
      <c r="T4446" s="144">
        <f>IF(P4446="nio",0,IF(P4446&gt;0,VLOOKUP(K4446,'3-Productie normen'!A:W,VLOOKUP(P4446,'3-Productie normen'!$B$37:$C$59,2,FALSE),FALSE)))/VLOOKUP(B4446,'2-Kosten per locatie'!$A$11:$C$31,3,FALSE)</f>
        <v>0</v>
      </c>
      <c r="U4446" s="144">
        <f t="shared" si="348"/>
        <v>0</v>
      </c>
      <c r="V4446" s="145" t="str">
        <f>VLOOKUP(K4446,'3-Productie normen'!A:AG,29,FALSE)</f>
        <v>B</v>
      </c>
      <c r="W4446" s="145"/>
      <c r="X4446" s="146"/>
      <c r="Y4446" s="147">
        <f t="shared" si="349"/>
        <v>2200</v>
      </c>
    </row>
    <row r="4447" spans="1:25" s="148" customFormat="1" ht="13.9" customHeight="1">
      <c r="A4447" s="137">
        <v>5301</v>
      </c>
      <c r="B4447" s="138" t="s">
        <v>4208</v>
      </c>
      <c r="C4447" s="138" t="s">
        <v>5450</v>
      </c>
      <c r="D4447" s="138"/>
      <c r="E4447" s="2">
        <v>11</v>
      </c>
      <c r="F4447" s="2" t="s">
        <v>422</v>
      </c>
      <c r="G4447" s="2" t="s">
        <v>5906</v>
      </c>
      <c r="H4447" s="2" t="s">
        <v>5907</v>
      </c>
      <c r="I4447" s="139" t="s">
        <v>6248</v>
      </c>
      <c r="J4447" s="139" t="s">
        <v>1614</v>
      </c>
      <c r="K4447" s="139" t="s">
        <v>612</v>
      </c>
      <c r="L4447" s="139" t="s">
        <v>6198</v>
      </c>
      <c r="M4447" s="140" t="s">
        <v>8160</v>
      </c>
      <c r="N4447" s="141">
        <v>52</v>
      </c>
      <c r="O4447" s="142">
        <f t="shared" si="345"/>
        <v>200</v>
      </c>
      <c r="P4447" s="2">
        <v>200</v>
      </c>
      <c r="Q4447" s="2"/>
      <c r="R4447" s="143" t="e">
        <f t="shared" si="346"/>
        <v>#DIV/0!</v>
      </c>
      <c r="S4447" s="143">
        <f t="shared" si="347"/>
        <v>0</v>
      </c>
      <c r="T4447" s="144">
        <f>IF(P4447="nio",0,IF(P4447&gt;0,VLOOKUP(K4447,'3-Productie normen'!A:W,VLOOKUP(P4447,'3-Productie normen'!$B$37:$C$59,2,FALSE),FALSE)))/VLOOKUP(B4447,'2-Kosten per locatie'!$A$11:$C$31,3,FALSE)</f>
        <v>0</v>
      </c>
      <c r="U4447" s="144">
        <f t="shared" si="348"/>
        <v>0</v>
      </c>
      <c r="V4447" s="145" t="str">
        <f>VLOOKUP(K4447,'3-Productie normen'!A:AG,29,FALSE)</f>
        <v>L</v>
      </c>
      <c r="W4447" s="145"/>
      <c r="X4447" s="146"/>
      <c r="Y4447" s="147">
        <f t="shared" si="349"/>
        <v>10400</v>
      </c>
    </row>
    <row r="4448" spans="1:25" s="148" customFormat="1" ht="13.9" customHeight="1">
      <c r="A4448" s="137">
        <v>5302</v>
      </c>
      <c r="B4448" s="138" t="s">
        <v>4208</v>
      </c>
      <c r="C4448" s="138" t="s">
        <v>5450</v>
      </c>
      <c r="D4448" s="138"/>
      <c r="E4448" s="2">
        <v>11</v>
      </c>
      <c r="F4448" s="2" t="s">
        <v>422</v>
      </c>
      <c r="G4448" s="2" t="s">
        <v>1875</v>
      </c>
      <c r="H4448" s="2" t="s">
        <v>5908</v>
      </c>
      <c r="I4448" s="139" t="s">
        <v>6248</v>
      </c>
      <c r="J4448" s="139" t="s">
        <v>1614</v>
      </c>
      <c r="K4448" s="139" t="s">
        <v>612</v>
      </c>
      <c r="L4448" s="139" t="s">
        <v>6198</v>
      </c>
      <c r="M4448" s="140" t="s">
        <v>8160</v>
      </c>
      <c r="N4448" s="141">
        <v>52</v>
      </c>
      <c r="O4448" s="142">
        <f t="shared" si="345"/>
        <v>200</v>
      </c>
      <c r="P4448" s="2">
        <v>200</v>
      </c>
      <c r="Q4448" s="2"/>
      <c r="R4448" s="143" t="e">
        <f t="shared" si="346"/>
        <v>#DIV/0!</v>
      </c>
      <c r="S4448" s="143">
        <f t="shared" si="347"/>
        <v>0</v>
      </c>
      <c r="T4448" s="144">
        <f>IF(P4448="nio",0,IF(P4448&gt;0,VLOOKUP(K4448,'3-Productie normen'!A:W,VLOOKUP(P4448,'3-Productie normen'!$B$37:$C$59,2,FALSE),FALSE)))/VLOOKUP(B4448,'2-Kosten per locatie'!$A$11:$C$31,3,FALSE)</f>
        <v>0</v>
      </c>
      <c r="U4448" s="144">
        <f t="shared" si="348"/>
        <v>0</v>
      </c>
      <c r="V4448" s="145" t="str">
        <f>VLOOKUP(K4448,'3-Productie normen'!A:AG,29,FALSE)</f>
        <v>L</v>
      </c>
      <c r="W4448" s="145"/>
      <c r="X4448" s="146"/>
      <c r="Y4448" s="147">
        <f t="shared" si="349"/>
        <v>10400</v>
      </c>
    </row>
    <row r="4449" spans="1:25" s="148" customFormat="1" ht="13.9" customHeight="1">
      <c r="A4449" s="137">
        <v>5303</v>
      </c>
      <c r="B4449" s="138" t="s">
        <v>4208</v>
      </c>
      <c r="C4449" s="138" t="s">
        <v>5450</v>
      </c>
      <c r="D4449" s="138"/>
      <c r="E4449" s="2">
        <v>11</v>
      </c>
      <c r="F4449" s="2" t="s">
        <v>422</v>
      </c>
      <c r="G4449" s="2" t="s">
        <v>1630</v>
      </c>
      <c r="H4449" s="2" t="s">
        <v>5909</v>
      </c>
      <c r="I4449" s="139" t="s">
        <v>6245</v>
      </c>
      <c r="J4449" s="139" t="s">
        <v>6154</v>
      </c>
      <c r="K4449" s="139" t="s">
        <v>478</v>
      </c>
      <c r="L4449" s="139" t="s">
        <v>1275</v>
      </c>
      <c r="M4449" s="140"/>
      <c r="N4449" s="141">
        <v>141</v>
      </c>
      <c r="O4449" s="142">
        <f t="shared" si="345"/>
        <v>80</v>
      </c>
      <c r="P4449" s="2">
        <v>80</v>
      </c>
      <c r="Q4449" s="2"/>
      <c r="R4449" s="143" t="e">
        <f t="shared" si="346"/>
        <v>#DIV/0!</v>
      </c>
      <c r="S4449" s="143">
        <f t="shared" si="347"/>
        <v>0</v>
      </c>
      <c r="T4449" s="144">
        <f>IF(P4449="nio",0,IF(P4449&gt;0,VLOOKUP(K4449,'3-Productie normen'!A:W,VLOOKUP(P4449,'3-Productie normen'!$B$37:$C$59,2,FALSE),FALSE)))/VLOOKUP(B4449,'2-Kosten per locatie'!$A$11:$C$31,3,FALSE)</f>
        <v>0</v>
      </c>
      <c r="U4449" s="144">
        <f t="shared" si="348"/>
        <v>0</v>
      </c>
      <c r="V4449" s="145" t="str">
        <f>VLOOKUP(K4449,'3-Productie normen'!A:AG,29,FALSE)</f>
        <v>B</v>
      </c>
      <c r="W4449" s="145"/>
      <c r="X4449" s="146"/>
      <c r="Y4449" s="147">
        <f t="shared" si="349"/>
        <v>11280</v>
      </c>
    </row>
    <row r="4450" spans="1:25" s="148" customFormat="1" ht="13.9" customHeight="1">
      <c r="A4450" s="137">
        <v>5304</v>
      </c>
      <c r="B4450" s="138" t="s">
        <v>4208</v>
      </c>
      <c r="C4450" s="138" t="s">
        <v>5450</v>
      </c>
      <c r="D4450" s="138"/>
      <c r="E4450" s="2">
        <v>11</v>
      </c>
      <c r="F4450" s="2" t="s">
        <v>422</v>
      </c>
      <c r="G4450" s="2" t="s">
        <v>5910</v>
      </c>
      <c r="H4450" s="2" t="s">
        <v>5911</v>
      </c>
      <c r="I4450" s="139" t="s">
        <v>6245</v>
      </c>
      <c r="J4450" s="139" t="s">
        <v>6155</v>
      </c>
      <c r="K4450" s="139" t="s">
        <v>478</v>
      </c>
      <c r="L4450" s="139" t="s">
        <v>1275</v>
      </c>
      <c r="M4450" s="140"/>
      <c r="N4450" s="141">
        <v>5</v>
      </c>
      <c r="O4450" s="142">
        <f t="shared" si="345"/>
        <v>80</v>
      </c>
      <c r="P4450" s="2">
        <v>80</v>
      </c>
      <c r="Q4450" s="2"/>
      <c r="R4450" s="143" t="e">
        <f t="shared" si="346"/>
        <v>#DIV/0!</v>
      </c>
      <c r="S4450" s="143">
        <f t="shared" si="347"/>
        <v>0</v>
      </c>
      <c r="T4450" s="144">
        <f>IF(P4450="nio",0,IF(P4450&gt;0,VLOOKUP(K4450,'3-Productie normen'!A:W,VLOOKUP(P4450,'3-Productie normen'!$B$37:$C$59,2,FALSE),FALSE)))/VLOOKUP(B4450,'2-Kosten per locatie'!$A$11:$C$31,3,FALSE)</f>
        <v>0</v>
      </c>
      <c r="U4450" s="144">
        <f t="shared" si="348"/>
        <v>0</v>
      </c>
      <c r="V4450" s="145" t="str">
        <f>VLOOKUP(K4450,'3-Productie normen'!A:AG,29,FALSE)</f>
        <v>B</v>
      </c>
      <c r="W4450" s="145"/>
      <c r="X4450" s="146"/>
      <c r="Y4450" s="147">
        <f t="shared" si="349"/>
        <v>400</v>
      </c>
    </row>
    <row r="4451" spans="1:25" s="148" customFormat="1" ht="13.9" customHeight="1">
      <c r="A4451" s="137">
        <v>5305</v>
      </c>
      <c r="B4451" s="138" t="s">
        <v>4208</v>
      </c>
      <c r="C4451" s="138" t="s">
        <v>5450</v>
      </c>
      <c r="D4451" s="138"/>
      <c r="E4451" s="2">
        <v>11</v>
      </c>
      <c r="F4451" s="2" t="s">
        <v>422</v>
      </c>
      <c r="G4451" s="2" t="s">
        <v>5912</v>
      </c>
      <c r="H4451" s="2" t="s">
        <v>5913</v>
      </c>
      <c r="I4451" s="139" t="s">
        <v>6245</v>
      </c>
      <c r="J4451" s="139" t="s">
        <v>6155</v>
      </c>
      <c r="K4451" s="139" t="s">
        <v>478</v>
      </c>
      <c r="L4451" s="139" t="s">
        <v>1275</v>
      </c>
      <c r="M4451" s="140"/>
      <c r="N4451" s="141">
        <v>5</v>
      </c>
      <c r="O4451" s="142">
        <f t="shared" si="345"/>
        <v>80</v>
      </c>
      <c r="P4451" s="2">
        <v>80</v>
      </c>
      <c r="Q4451" s="2"/>
      <c r="R4451" s="143" t="e">
        <f t="shared" si="346"/>
        <v>#DIV/0!</v>
      </c>
      <c r="S4451" s="143">
        <f t="shared" si="347"/>
        <v>0</v>
      </c>
      <c r="T4451" s="144">
        <f>IF(P4451="nio",0,IF(P4451&gt;0,VLOOKUP(K4451,'3-Productie normen'!A:W,VLOOKUP(P4451,'3-Productie normen'!$B$37:$C$59,2,FALSE),FALSE)))/VLOOKUP(B4451,'2-Kosten per locatie'!$A$11:$C$31,3,FALSE)</f>
        <v>0</v>
      </c>
      <c r="U4451" s="144">
        <f t="shared" si="348"/>
        <v>0</v>
      </c>
      <c r="V4451" s="145" t="str">
        <f>VLOOKUP(K4451,'3-Productie normen'!A:AG,29,FALSE)</f>
        <v>B</v>
      </c>
      <c r="W4451" s="145"/>
      <c r="X4451" s="146"/>
      <c r="Y4451" s="147">
        <f t="shared" si="349"/>
        <v>400</v>
      </c>
    </row>
    <row r="4452" spans="1:25" s="148" customFormat="1" ht="13.9" customHeight="1">
      <c r="A4452" s="137">
        <v>5306</v>
      </c>
      <c r="B4452" s="138" t="s">
        <v>4208</v>
      </c>
      <c r="C4452" s="138" t="s">
        <v>5450</v>
      </c>
      <c r="D4452" s="138"/>
      <c r="E4452" s="2">
        <v>11</v>
      </c>
      <c r="F4452" s="2" t="s">
        <v>422</v>
      </c>
      <c r="G4452" s="2" t="s">
        <v>5914</v>
      </c>
      <c r="H4452" s="2" t="s">
        <v>5915</v>
      </c>
      <c r="I4452" s="139" t="s">
        <v>6245</v>
      </c>
      <c r="J4452" s="139" t="s">
        <v>6155</v>
      </c>
      <c r="K4452" s="139" t="s">
        <v>478</v>
      </c>
      <c r="L4452" s="139" t="s">
        <v>1275</v>
      </c>
      <c r="M4452" s="140"/>
      <c r="N4452" s="141">
        <v>5</v>
      </c>
      <c r="O4452" s="142">
        <f t="shared" si="345"/>
        <v>80</v>
      </c>
      <c r="P4452" s="2">
        <v>80</v>
      </c>
      <c r="Q4452" s="2"/>
      <c r="R4452" s="143" t="e">
        <f t="shared" si="346"/>
        <v>#DIV/0!</v>
      </c>
      <c r="S4452" s="143">
        <f t="shared" si="347"/>
        <v>0</v>
      </c>
      <c r="T4452" s="144">
        <f>IF(P4452="nio",0,IF(P4452&gt;0,VLOOKUP(K4452,'3-Productie normen'!A:W,VLOOKUP(P4452,'3-Productie normen'!$B$37:$C$59,2,FALSE),FALSE)))/VLOOKUP(B4452,'2-Kosten per locatie'!$A$11:$C$31,3,FALSE)</f>
        <v>0</v>
      </c>
      <c r="U4452" s="144">
        <f t="shared" si="348"/>
        <v>0</v>
      </c>
      <c r="V4452" s="145" t="str">
        <f>VLOOKUP(K4452,'3-Productie normen'!A:AG,29,FALSE)</f>
        <v>B</v>
      </c>
      <c r="W4452" s="145"/>
      <c r="X4452" s="146"/>
      <c r="Y4452" s="147">
        <f t="shared" si="349"/>
        <v>400</v>
      </c>
    </row>
    <row r="4453" spans="1:25" s="148" customFormat="1" ht="13.9" customHeight="1">
      <c r="A4453" s="137">
        <v>5307</v>
      </c>
      <c r="B4453" s="138" t="s">
        <v>4208</v>
      </c>
      <c r="C4453" s="138" t="s">
        <v>5450</v>
      </c>
      <c r="D4453" s="138"/>
      <c r="E4453" s="2">
        <v>11</v>
      </c>
      <c r="F4453" s="2" t="s">
        <v>422</v>
      </c>
      <c r="G4453" s="2" t="s">
        <v>5916</v>
      </c>
      <c r="H4453" s="2" t="s">
        <v>5917</v>
      </c>
      <c r="I4453" s="139" t="s">
        <v>6245</v>
      </c>
      <c r="J4453" s="139" t="s">
        <v>6155</v>
      </c>
      <c r="K4453" s="139" t="s">
        <v>478</v>
      </c>
      <c r="L4453" s="139" t="s">
        <v>1275</v>
      </c>
      <c r="M4453" s="140"/>
      <c r="N4453" s="141">
        <v>5</v>
      </c>
      <c r="O4453" s="142">
        <f t="shared" si="345"/>
        <v>80</v>
      </c>
      <c r="P4453" s="2">
        <v>80</v>
      </c>
      <c r="Q4453" s="2"/>
      <c r="R4453" s="143" t="e">
        <f t="shared" si="346"/>
        <v>#DIV/0!</v>
      </c>
      <c r="S4453" s="143">
        <f t="shared" si="347"/>
        <v>0</v>
      </c>
      <c r="T4453" s="144">
        <f>IF(P4453="nio",0,IF(P4453&gt;0,VLOOKUP(K4453,'3-Productie normen'!A:W,VLOOKUP(P4453,'3-Productie normen'!$B$37:$C$59,2,FALSE),FALSE)))/VLOOKUP(B4453,'2-Kosten per locatie'!$A$11:$C$31,3,FALSE)</f>
        <v>0</v>
      </c>
      <c r="U4453" s="144">
        <f t="shared" si="348"/>
        <v>0</v>
      </c>
      <c r="V4453" s="145" t="str">
        <f>VLOOKUP(K4453,'3-Productie normen'!A:AG,29,FALSE)</f>
        <v>B</v>
      </c>
      <c r="W4453" s="145"/>
      <c r="X4453" s="146"/>
      <c r="Y4453" s="147">
        <f t="shared" si="349"/>
        <v>400</v>
      </c>
    </row>
    <row r="4454" spans="1:25" s="148" customFormat="1" ht="13.9" customHeight="1">
      <c r="A4454" s="137">
        <v>5308</v>
      </c>
      <c r="B4454" s="138" t="s">
        <v>4208</v>
      </c>
      <c r="C4454" s="138" t="s">
        <v>5450</v>
      </c>
      <c r="D4454" s="138"/>
      <c r="E4454" s="2">
        <v>11</v>
      </c>
      <c r="F4454" s="2" t="s">
        <v>422</v>
      </c>
      <c r="G4454" s="2" t="s">
        <v>1632</v>
      </c>
      <c r="H4454" s="2" t="s">
        <v>5918</v>
      </c>
      <c r="I4454" s="139" t="s">
        <v>6245</v>
      </c>
      <c r="J4454" s="139" t="s">
        <v>6162</v>
      </c>
      <c r="K4454" s="139" t="s">
        <v>417</v>
      </c>
      <c r="L4454" s="139" t="s">
        <v>1275</v>
      </c>
      <c r="M4454" s="140"/>
      <c r="N4454" s="141">
        <v>17</v>
      </c>
      <c r="O4454" s="142">
        <f t="shared" si="345"/>
        <v>200</v>
      </c>
      <c r="P4454" s="2">
        <v>200</v>
      </c>
      <c r="Q4454" s="2"/>
      <c r="R4454" s="143" t="e">
        <f t="shared" si="346"/>
        <v>#DIV/0!</v>
      </c>
      <c r="S4454" s="143">
        <f t="shared" si="347"/>
        <v>0</v>
      </c>
      <c r="T4454" s="144">
        <f>IF(P4454="nio",0,IF(P4454&gt;0,VLOOKUP(K4454,'3-Productie normen'!A:W,VLOOKUP(P4454,'3-Productie normen'!$B$37:$C$59,2,FALSE),FALSE)))/VLOOKUP(B4454,'2-Kosten per locatie'!$A$11:$C$31,3,FALSE)</f>
        <v>0</v>
      </c>
      <c r="U4454" s="144">
        <f t="shared" si="348"/>
        <v>0</v>
      </c>
      <c r="V4454" s="145" t="str">
        <f>VLOOKUP(K4454,'3-Productie normen'!A:AG,29,FALSE)</f>
        <v>B</v>
      </c>
      <c r="W4454" s="145"/>
      <c r="X4454" s="146"/>
      <c r="Y4454" s="147">
        <f t="shared" si="349"/>
        <v>3400</v>
      </c>
    </row>
    <row r="4455" spans="1:25" s="148" customFormat="1" ht="13.9" customHeight="1">
      <c r="A4455" s="137">
        <v>5309</v>
      </c>
      <c r="B4455" s="138" t="s">
        <v>4208</v>
      </c>
      <c r="C4455" s="138" t="s">
        <v>5450</v>
      </c>
      <c r="D4455" s="138"/>
      <c r="E4455" s="2">
        <v>11</v>
      </c>
      <c r="F4455" s="2" t="s">
        <v>422</v>
      </c>
      <c r="G4455" s="2" t="s">
        <v>1880</v>
      </c>
      <c r="H4455" s="2" t="s">
        <v>5919</v>
      </c>
      <c r="I4455" s="139" t="s">
        <v>6248</v>
      </c>
      <c r="J4455" s="139" t="s">
        <v>1614</v>
      </c>
      <c r="K4455" s="139" t="s">
        <v>612</v>
      </c>
      <c r="L4455" s="139" t="s">
        <v>6198</v>
      </c>
      <c r="M4455" s="140" t="s">
        <v>8160</v>
      </c>
      <c r="N4455" s="141">
        <v>52</v>
      </c>
      <c r="O4455" s="142">
        <f t="shared" si="345"/>
        <v>200</v>
      </c>
      <c r="P4455" s="2">
        <v>200</v>
      </c>
      <c r="Q4455" s="2"/>
      <c r="R4455" s="143" t="e">
        <f t="shared" si="346"/>
        <v>#DIV/0!</v>
      </c>
      <c r="S4455" s="143">
        <f t="shared" si="347"/>
        <v>0</v>
      </c>
      <c r="T4455" s="144">
        <f>IF(P4455="nio",0,IF(P4455&gt;0,VLOOKUP(K4455,'3-Productie normen'!A:W,VLOOKUP(P4455,'3-Productie normen'!$B$37:$C$59,2,FALSE),FALSE)))/VLOOKUP(B4455,'2-Kosten per locatie'!$A$11:$C$31,3,FALSE)</f>
        <v>0</v>
      </c>
      <c r="U4455" s="144">
        <f t="shared" si="348"/>
        <v>0</v>
      </c>
      <c r="V4455" s="145" t="str">
        <f>VLOOKUP(K4455,'3-Productie normen'!A:AG,29,FALSE)</f>
        <v>L</v>
      </c>
      <c r="W4455" s="145"/>
      <c r="X4455" s="146"/>
      <c r="Y4455" s="147">
        <f t="shared" si="349"/>
        <v>10400</v>
      </c>
    </row>
    <row r="4456" spans="1:25" s="148" customFormat="1" ht="13.9" customHeight="1">
      <c r="A4456" s="137">
        <v>5310</v>
      </c>
      <c r="B4456" s="138" t="s">
        <v>4208</v>
      </c>
      <c r="C4456" s="138" t="s">
        <v>5450</v>
      </c>
      <c r="D4456" s="138"/>
      <c r="E4456" s="2">
        <v>11</v>
      </c>
      <c r="F4456" s="2" t="s">
        <v>422</v>
      </c>
      <c r="G4456" s="2" t="s">
        <v>3360</v>
      </c>
      <c r="H4456" s="2" t="s">
        <v>5920</v>
      </c>
      <c r="I4456" s="139" t="s">
        <v>6247</v>
      </c>
      <c r="J4456" s="139" t="s">
        <v>6159</v>
      </c>
      <c r="K4456" s="139" t="s">
        <v>304</v>
      </c>
      <c r="L4456" s="139" t="s">
        <v>5158</v>
      </c>
      <c r="M4456" s="140"/>
      <c r="N4456" s="141">
        <v>91</v>
      </c>
      <c r="O4456" s="142">
        <f t="shared" si="345"/>
        <v>200</v>
      </c>
      <c r="P4456" s="2">
        <v>200</v>
      </c>
      <c r="Q4456" s="2"/>
      <c r="R4456" s="143" t="e">
        <f t="shared" si="346"/>
        <v>#DIV/0!</v>
      </c>
      <c r="S4456" s="143">
        <f t="shared" si="347"/>
        <v>0</v>
      </c>
      <c r="T4456" s="144">
        <f>IF(P4456="nio",0,IF(P4456&gt;0,VLOOKUP(K4456,'3-Productie normen'!A:W,VLOOKUP(P4456,'3-Productie normen'!$B$37:$C$59,2,FALSE),FALSE)))/VLOOKUP(B4456,'2-Kosten per locatie'!$A$11:$C$31,3,FALSE)</f>
        <v>0</v>
      </c>
      <c r="U4456" s="144">
        <f t="shared" si="348"/>
        <v>0</v>
      </c>
      <c r="V4456" s="145" t="str">
        <f>VLOOKUP(K4456,'3-Productie normen'!A:AG,29,FALSE)</f>
        <v>V</v>
      </c>
      <c r="W4456" s="145"/>
      <c r="X4456" s="146"/>
      <c r="Y4456" s="147">
        <f t="shared" si="349"/>
        <v>18200</v>
      </c>
    </row>
    <row r="4457" spans="1:25" s="148" customFormat="1" ht="13.9" customHeight="1">
      <c r="A4457" s="137">
        <v>5311</v>
      </c>
      <c r="B4457" s="138" t="s">
        <v>4208</v>
      </c>
      <c r="C4457" s="138" t="s">
        <v>5450</v>
      </c>
      <c r="D4457" s="138"/>
      <c r="E4457" s="2">
        <v>11</v>
      </c>
      <c r="F4457" s="2" t="s">
        <v>422</v>
      </c>
      <c r="G4457" s="2" t="s">
        <v>5921</v>
      </c>
      <c r="H4457" s="2" t="s">
        <v>5922</v>
      </c>
      <c r="I4457" s="139" t="s">
        <v>6247</v>
      </c>
      <c r="J4457" s="139" t="s">
        <v>6160</v>
      </c>
      <c r="K4457" s="139" t="s">
        <v>50</v>
      </c>
      <c r="L4457" s="139" t="s">
        <v>5158</v>
      </c>
      <c r="M4457" s="140"/>
      <c r="N4457" s="141">
        <v>4</v>
      </c>
      <c r="O4457" s="142">
        <f t="shared" si="345"/>
        <v>200</v>
      </c>
      <c r="P4457" s="2">
        <v>200</v>
      </c>
      <c r="Q4457" s="2"/>
      <c r="R4457" s="143" t="e">
        <f t="shared" si="346"/>
        <v>#DIV/0!</v>
      </c>
      <c r="S4457" s="143">
        <f t="shared" si="347"/>
        <v>0</v>
      </c>
      <c r="T4457" s="144">
        <f>IF(P4457="nio",0,IF(P4457&gt;0,VLOOKUP(K4457,'3-Productie normen'!A:W,VLOOKUP(P4457,'3-Productie normen'!$B$37:$C$59,2,FALSE),FALSE)))/VLOOKUP(B4457,'2-Kosten per locatie'!$A$11:$C$31,3,FALSE)</f>
        <v>0</v>
      </c>
      <c r="U4457" s="144">
        <f t="shared" si="348"/>
        <v>0</v>
      </c>
      <c r="V4457" s="145" t="str">
        <f>VLOOKUP(K4457,'3-Productie normen'!A:AG,29,FALSE)</f>
        <v>V</v>
      </c>
      <c r="W4457" s="145"/>
      <c r="X4457" s="146"/>
      <c r="Y4457" s="147">
        <f t="shared" si="349"/>
        <v>800</v>
      </c>
    </row>
    <row r="4458" spans="1:25" s="148" customFormat="1" ht="13.9" customHeight="1">
      <c r="A4458" s="137">
        <v>5312</v>
      </c>
      <c r="B4458" s="138" t="s">
        <v>4208</v>
      </c>
      <c r="C4458" s="138" t="s">
        <v>5450</v>
      </c>
      <c r="D4458" s="138"/>
      <c r="E4458" s="2">
        <v>11</v>
      </c>
      <c r="F4458" s="2" t="s">
        <v>422</v>
      </c>
      <c r="G4458" s="2" t="s">
        <v>2647</v>
      </c>
      <c r="H4458" s="2" t="s">
        <v>5923</v>
      </c>
      <c r="I4458" s="139" t="s">
        <v>6248</v>
      </c>
      <c r="J4458" s="139" t="s">
        <v>4161</v>
      </c>
      <c r="K4458" s="139" t="s">
        <v>612</v>
      </c>
      <c r="L4458" s="139" t="s">
        <v>6198</v>
      </c>
      <c r="M4458" s="140" t="s">
        <v>8160</v>
      </c>
      <c r="N4458" s="141">
        <v>26</v>
      </c>
      <c r="O4458" s="142">
        <f t="shared" si="345"/>
        <v>200</v>
      </c>
      <c r="P4458" s="2">
        <v>200</v>
      </c>
      <c r="Q4458" s="2"/>
      <c r="R4458" s="143" t="e">
        <f t="shared" si="346"/>
        <v>#DIV/0!</v>
      </c>
      <c r="S4458" s="143">
        <f t="shared" si="347"/>
        <v>0</v>
      </c>
      <c r="T4458" s="144">
        <f>IF(P4458="nio",0,IF(P4458&gt;0,VLOOKUP(K4458,'3-Productie normen'!A:W,VLOOKUP(P4458,'3-Productie normen'!$B$37:$C$59,2,FALSE),FALSE)))/VLOOKUP(B4458,'2-Kosten per locatie'!$A$11:$C$31,3,FALSE)</f>
        <v>0</v>
      </c>
      <c r="U4458" s="144">
        <f t="shared" si="348"/>
        <v>0</v>
      </c>
      <c r="V4458" s="145" t="str">
        <f>VLOOKUP(K4458,'3-Productie normen'!A:AG,29,FALSE)</f>
        <v>L</v>
      </c>
      <c r="W4458" s="145"/>
      <c r="X4458" s="146"/>
      <c r="Y4458" s="147">
        <f t="shared" si="349"/>
        <v>5200</v>
      </c>
    </row>
    <row r="4459" spans="1:25" s="148" customFormat="1" ht="13.9" customHeight="1">
      <c r="A4459" s="137">
        <v>5313</v>
      </c>
      <c r="B4459" s="138" t="s">
        <v>4208</v>
      </c>
      <c r="C4459" s="138" t="s">
        <v>5450</v>
      </c>
      <c r="D4459" s="138"/>
      <c r="E4459" s="2">
        <v>11</v>
      </c>
      <c r="F4459" s="2" t="s">
        <v>422</v>
      </c>
      <c r="G4459" s="2" t="s">
        <v>5924</v>
      </c>
      <c r="H4459" s="2" t="s">
        <v>5925</v>
      </c>
      <c r="I4459" s="139" t="s">
        <v>6247</v>
      </c>
      <c r="J4459" s="139" t="s">
        <v>6156</v>
      </c>
      <c r="K4459" s="139" t="s">
        <v>612</v>
      </c>
      <c r="L4459" s="139" t="s">
        <v>6198</v>
      </c>
      <c r="M4459" s="140" t="s">
        <v>8160</v>
      </c>
      <c r="N4459" s="141">
        <v>79</v>
      </c>
      <c r="O4459" s="142">
        <f t="shared" si="345"/>
        <v>200</v>
      </c>
      <c r="P4459" s="2">
        <v>200</v>
      </c>
      <c r="Q4459" s="2"/>
      <c r="R4459" s="143" t="e">
        <f t="shared" si="346"/>
        <v>#DIV/0!</v>
      </c>
      <c r="S4459" s="143">
        <f t="shared" si="347"/>
        <v>0</v>
      </c>
      <c r="T4459" s="144">
        <f>IF(P4459="nio",0,IF(P4459&gt;0,VLOOKUP(K4459,'3-Productie normen'!A:W,VLOOKUP(P4459,'3-Productie normen'!$B$37:$C$59,2,FALSE),FALSE)))/VLOOKUP(B4459,'2-Kosten per locatie'!$A$11:$C$31,3,FALSE)</f>
        <v>0</v>
      </c>
      <c r="U4459" s="144">
        <f t="shared" si="348"/>
        <v>0</v>
      </c>
      <c r="V4459" s="145" t="str">
        <f>VLOOKUP(K4459,'3-Productie normen'!A:AG,29,FALSE)</f>
        <v>L</v>
      </c>
      <c r="W4459" s="145"/>
      <c r="X4459" s="146"/>
      <c r="Y4459" s="147">
        <f t="shared" si="349"/>
        <v>15800</v>
      </c>
    </row>
    <row r="4460" spans="1:25" s="148" customFormat="1" ht="13.9" customHeight="1">
      <c r="A4460" s="137">
        <v>5314</v>
      </c>
      <c r="B4460" s="138" t="s">
        <v>4208</v>
      </c>
      <c r="C4460" s="138" t="s">
        <v>5450</v>
      </c>
      <c r="D4460" s="138"/>
      <c r="E4460" s="2">
        <v>11</v>
      </c>
      <c r="F4460" s="2" t="s">
        <v>422</v>
      </c>
      <c r="G4460" s="2" t="s">
        <v>2574</v>
      </c>
      <c r="H4460" s="2" t="s">
        <v>5926</v>
      </c>
      <c r="I4460" s="139" t="s">
        <v>6248</v>
      </c>
      <c r="J4460" s="139" t="s">
        <v>6184</v>
      </c>
      <c r="K4460" s="139" t="s">
        <v>612</v>
      </c>
      <c r="L4460" s="139" t="s">
        <v>6198</v>
      </c>
      <c r="M4460" s="140" t="s">
        <v>8160</v>
      </c>
      <c r="N4460" s="141">
        <v>77</v>
      </c>
      <c r="O4460" s="142">
        <f t="shared" si="345"/>
        <v>200</v>
      </c>
      <c r="P4460" s="2">
        <v>200</v>
      </c>
      <c r="Q4460" s="2"/>
      <c r="R4460" s="143" t="e">
        <f t="shared" si="346"/>
        <v>#DIV/0!</v>
      </c>
      <c r="S4460" s="143">
        <f t="shared" si="347"/>
        <v>0</v>
      </c>
      <c r="T4460" s="144">
        <f>IF(P4460="nio",0,IF(P4460&gt;0,VLOOKUP(K4460,'3-Productie normen'!A:W,VLOOKUP(P4460,'3-Productie normen'!$B$37:$C$59,2,FALSE),FALSE)))/VLOOKUP(B4460,'2-Kosten per locatie'!$A$11:$C$31,3,FALSE)</f>
        <v>0</v>
      </c>
      <c r="U4460" s="144">
        <f t="shared" si="348"/>
        <v>0</v>
      </c>
      <c r="V4460" s="145" t="str">
        <f>VLOOKUP(K4460,'3-Productie normen'!A:AG,29,FALSE)</f>
        <v>L</v>
      </c>
      <c r="W4460" s="145"/>
      <c r="X4460" s="146"/>
      <c r="Y4460" s="147">
        <f t="shared" si="349"/>
        <v>15400</v>
      </c>
    </row>
    <row r="4461" spans="1:25" s="148" customFormat="1" ht="13.9" customHeight="1">
      <c r="A4461" s="137">
        <v>5315</v>
      </c>
      <c r="B4461" s="138" t="s">
        <v>4208</v>
      </c>
      <c r="C4461" s="138" t="s">
        <v>5450</v>
      </c>
      <c r="D4461" s="138"/>
      <c r="E4461" s="2">
        <v>11</v>
      </c>
      <c r="F4461" s="2" t="s">
        <v>422</v>
      </c>
      <c r="G4461" s="2" t="s">
        <v>3362</v>
      </c>
      <c r="H4461" s="2" t="s">
        <v>5927</v>
      </c>
      <c r="I4461" s="139" t="s">
        <v>45</v>
      </c>
      <c r="J4461" s="139" t="s">
        <v>6158</v>
      </c>
      <c r="K4461" s="139" t="s">
        <v>612</v>
      </c>
      <c r="L4461" s="139" t="s">
        <v>6198</v>
      </c>
      <c r="M4461" s="140" t="s">
        <v>8160</v>
      </c>
      <c r="N4461" s="141">
        <v>26</v>
      </c>
      <c r="O4461" s="142">
        <f t="shared" si="345"/>
        <v>200</v>
      </c>
      <c r="P4461" s="2">
        <v>200</v>
      </c>
      <c r="Q4461" s="2"/>
      <c r="R4461" s="143" t="e">
        <f t="shared" si="346"/>
        <v>#DIV/0!</v>
      </c>
      <c r="S4461" s="143">
        <f t="shared" si="347"/>
        <v>0</v>
      </c>
      <c r="T4461" s="144">
        <f>IF(P4461="nio",0,IF(P4461&gt;0,VLOOKUP(K4461,'3-Productie normen'!A:W,VLOOKUP(P4461,'3-Productie normen'!$B$37:$C$59,2,FALSE),FALSE)))/VLOOKUP(B4461,'2-Kosten per locatie'!$A$11:$C$31,3,FALSE)</f>
        <v>0</v>
      </c>
      <c r="U4461" s="144">
        <f t="shared" si="348"/>
        <v>0</v>
      </c>
      <c r="V4461" s="145" t="str">
        <f>VLOOKUP(K4461,'3-Productie normen'!A:AG,29,FALSE)</f>
        <v>L</v>
      </c>
      <c r="W4461" s="145"/>
      <c r="X4461" s="146"/>
      <c r="Y4461" s="147">
        <f t="shared" si="349"/>
        <v>5200</v>
      </c>
    </row>
    <row r="4462" spans="1:25" s="148" customFormat="1" ht="13.9" customHeight="1">
      <c r="A4462" s="137">
        <v>5316</v>
      </c>
      <c r="B4462" s="138" t="s">
        <v>4208</v>
      </c>
      <c r="C4462" s="138" t="s">
        <v>5450</v>
      </c>
      <c r="D4462" s="138"/>
      <c r="E4462" s="2">
        <v>11</v>
      </c>
      <c r="F4462" s="2" t="s">
        <v>422</v>
      </c>
      <c r="G4462" s="2" t="s">
        <v>1869</v>
      </c>
      <c r="H4462" s="2" t="s">
        <v>5928</v>
      </c>
      <c r="I4462" s="139" t="s">
        <v>6248</v>
      </c>
      <c r="J4462" s="139" t="s">
        <v>4161</v>
      </c>
      <c r="K4462" s="139" t="s">
        <v>612</v>
      </c>
      <c r="L4462" s="139" t="s">
        <v>6198</v>
      </c>
      <c r="M4462" s="140" t="s">
        <v>8160</v>
      </c>
      <c r="N4462" s="141">
        <v>38</v>
      </c>
      <c r="O4462" s="142">
        <f t="shared" si="345"/>
        <v>200</v>
      </c>
      <c r="P4462" s="2">
        <v>200</v>
      </c>
      <c r="Q4462" s="2"/>
      <c r="R4462" s="143" t="e">
        <f t="shared" si="346"/>
        <v>#DIV/0!</v>
      </c>
      <c r="S4462" s="143">
        <f t="shared" si="347"/>
        <v>0</v>
      </c>
      <c r="T4462" s="144">
        <f>IF(P4462="nio",0,IF(P4462&gt;0,VLOOKUP(K4462,'3-Productie normen'!A:W,VLOOKUP(P4462,'3-Productie normen'!$B$37:$C$59,2,FALSE),FALSE)))/VLOOKUP(B4462,'2-Kosten per locatie'!$A$11:$C$31,3,FALSE)</f>
        <v>0</v>
      </c>
      <c r="U4462" s="144">
        <f t="shared" si="348"/>
        <v>0</v>
      </c>
      <c r="V4462" s="145" t="str">
        <f>VLOOKUP(K4462,'3-Productie normen'!A:AG,29,FALSE)</f>
        <v>L</v>
      </c>
      <c r="W4462" s="145"/>
      <c r="X4462" s="146"/>
      <c r="Y4462" s="147">
        <f t="shared" si="349"/>
        <v>7600</v>
      </c>
    </row>
    <row r="4463" spans="1:25" s="148" customFormat="1" ht="13.9" customHeight="1">
      <c r="A4463" s="137">
        <v>5317</v>
      </c>
      <c r="B4463" s="138" t="s">
        <v>4208</v>
      </c>
      <c r="C4463" s="138" t="s">
        <v>5450</v>
      </c>
      <c r="D4463" s="138"/>
      <c r="E4463" s="2">
        <v>11</v>
      </c>
      <c r="F4463" s="2" t="s">
        <v>422</v>
      </c>
      <c r="G4463" s="2" t="s">
        <v>1873</v>
      </c>
      <c r="H4463" s="2" t="s">
        <v>5929</v>
      </c>
      <c r="I4463" s="139" t="s">
        <v>6247</v>
      </c>
      <c r="J4463" s="139" t="s">
        <v>6156</v>
      </c>
      <c r="K4463" s="139" t="s">
        <v>612</v>
      </c>
      <c r="L4463" s="139" t="s">
        <v>6198</v>
      </c>
      <c r="M4463" s="140" t="s">
        <v>8160</v>
      </c>
      <c r="N4463" s="141">
        <v>88</v>
      </c>
      <c r="O4463" s="142">
        <f t="shared" si="345"/>
        <v>200</v>
      </c>
      <c r="P4463" s="2">
        <v>200</v>
      </c>
      <c r="Q4463" s="2"/>
      <c r="R4463" s="143" t="e">
        <f t="shared" si="346"/>
        <v>#DIV/0!</v>
      </c>
      <c r="S4463" s="143">
        <f t="shared" si="347"/>
        <v>0</v>
      </c>
      <c r="T4463" s="144">
        <f>IF(P4463="nio",0,IF(P4463&gt;0,VLOOKUP(K4463,'3-Productie normen'!A:W,VLOOKUP(P4463,'3-Productie normen'!$B$37:$C$59,2,FALSE),FALSE)))/VLOOKUP(B4463,'2-Kosten per locatie'!$A$11:$C$31,3,FALSE)</f>
        <v>0</v>
      </c>
      <c r="U4463" s="144">
        <f t="shared" si="348"/>
        <v>0</v>
      </c>
      <c r="V4463" s="145" t="str">
        <f>VLOOKUP(K4463,'3-Productie normen'!A:AG,29,FALSE)</f>
        <v>L</v>
      </c>
      <c r="W4463" s="145"/>
      <c r="X4463" s="146"/>
      <c r="Y4463" s="147">
        <f t="shared" si="349"/>
        <v>17600</v>
      </c>
    </row>
    <row r="4464" spans="1:25" s="148" customFormat="1" ht="13.9" customHeight="1">
      <c r="A4464" s="137">
        <v>5318</v>
      </c>
      <c r="B4464" s="138" t="s">
        <v>4208</v>
      </c>
      <c r="C4464" s="138" t="s">
        <v>5450</v>
      </c>
      <c r="D4464" s="138"/>
      <c r="E4464" s="2">
        <v>11</v>
      </c>
      <c r="F4464" s="2" t="s">
        <v>422</v>
      </c>
      <c r="G4464" s="2" t="s">
        <v>5930</v>
      </c>
      <c r="H4464" s="2" t="s">
        <v>5931</v>
      </c>
      <c r="I4464" s="139" t="s">
        <v>45</v>
      </c>
      <c r="J4464" s="139" t="s">
        <v>6157</v>
      </c>
      <c r="K4464" s="139" t="s">
        <v>612</v>
      </c>
      <c r="L4464" s="139" t="s">
        <v>6198</v>
      </c>
      <c r="M4464" s="140" t="s">
        <v>8160</v>
      </c>
      <c r="N4464" s="141">
        <v>4</v>
      </c>
      <c r="O4464" s="142">
        <f t="shared" si="345"/>
        <v>200</v>
      </c>
      <c r="P4464" s="2">
        <v>200</v>
      </c>
      <c r="Q4464" s="2"/>
      <c r="R4464" s="143" t="e">
        <f t="shared" si="346"/>
        <v>#DIV/0!</v>
      </c>
      <c r="S4464" s="143">
        <f t="shared" si="347"/>
        <v>0</v>
      </c>
      <c r="T4464" s="144">
        <f>IF(P4464="nio",0,IF(P4464&gt;0,VLOOKUP(K4464,'3-Productie normen'!A:W,VLOOKUP(P4464,'3-Productie normen'!$B$37:$C$59,2,FALSE),FALSE)))/VLOOKUP(B4464,'2-Kosten per locatie'!$A$11:$C$31,3,FALSE)</f>
        <v>0</v>
      </c>
      <c r="U4464" s="144">
        <f t="shared" si="348"/>
        <v>0</v>
      </c>
      <c r="V4464" s="145" t="str">
        <f>VLOOKUP(K4464,'3-Productie normen'!A:AG,29,FALSE)</f>
        <v>L</v>
      </c>
      <c r="W4464" s="145"/>
      <c r="X4464" s="146"/>
      <c r="Y4464" s="147">
        <f t="shared" si="349"/>
        <v>800</v>
      </c>
    </row>
    <row r="4465" spans="1:25" s="148" customFormat="1" ht="13.9" customHeight="1">
      <c r="A4465" s="137">
        <v>5319</v>
      </c>
      <c r="B4465" s="138" t="s">
        <v>4208</v>
      </c>
      <c r="C4465" s="138" t="s">
        <v>5450</v>
      </c>
      <c r="D4465" s="138"/>
      <c r="E4465" s="2">
        <v>11</v>
      </c>
      <c r="F4465" s="2" t="s">
        <v>422</v>
      </c>
      <c r="G4465" s="2" t="s">
        <v>5932</v>
      </c>
      <c r="H4465" s="2" t="s">
        <v>5933</v>
      </c>
      <c r="I4465" s="139" t="s">
        <v>45</v>
      </c>
      <c r="J4465" s="139" t="s">
        <v>6157</v>
      </c>
      <c r="K4465" s="139" t="s">
        <v>612</v>
      </c>
      <c r="L4465" s="139" t="s">
        <v>6198</v>
      </c>
      <c r="M4465" s="140" t="s">
        <v>8160</v>
      </c>
      <c r="N4465" s="141">
        <v>4</v>
      </c>
      <c r="O4465" s="142">
        <f t="shared" si="345"/>
        <v>200</v>
      </c>
      <c r="P4465" s="2">
        <v>200</v>
      </c>
      <c r="Q4465" s="2"/>
      <c r="R4465" s="143" t="e">
        <f t="shared" si="346"/>
        <v>#DIV/0!</v>
      </c>
      <c r="S4465" s="143">
        <f t="shared" si="347"/>
        <v>0</v>
      </c>
      <c r="T4465" s="144">
        <f>IF(P4465="nio",0,IF(P4465&gt;0,VLOOKUP(K4465,'3-Productie normen'!A:W,VLOOKUP(P4465,'3-Productie normen'!$B$37:$C$59,2,FALSE),FALSE)))/VLOOKUP(B4465,'2-Kosten per locatie'!$A$11:$C$31,3,FALSE)</f>
        <v>0</v>
      </c>
      <c r="U4465" s="144">
        <f t="shared" si="348"/>
        <v>0</v>
      </c>
      <c r="V4465" s="145" t="str">
        <f>VLOOKUP(K4465,'3-Productie normen'!A:AG,29,FALSE)</f>
        <v>L</v>
      </c>
      <c r="W4465" s="145"/>
      <c r="X4465" s="146"/>
      <c r="Y4465" s="147">
        <f t="shared" si="349"/>
        <v>800</v>
      </c>
    </row>
    <row r="4466" spans="1:25" s="148" customFormat="1" ht="13.9" customHeight="1">
      <c r="A4466" s="137">
        <v>5320</v>
      </c>
      <c r="B4466" s="138" t="s">
        <v>4208</v>
      </c>
      <c r="C4466" s="138" t="s">
        <v>5450</v>
      </c>
      <c r="D4466" s="138"/>
      <c r="E4466" s="2">
        <v>11</v>
      </c>
      <c r="F4466" s="2" t="s">
        <v>422</v>
      </c>
      <c r="G4466" s="2" t="s">
        <v>5934</v>
      </c>
      <c r="H4466" s="2" t="s">
        <v>5935</v>
      </c>
      <c r="I4466" s="139" t="s">
        <v>45</v>
      </c>
      <c r="J4466" s="139" t="s">
        <v>6157</v>
      </c>
      <c r="K4466" s="139" t="s">
        <v>612</v>
      </c>
      <c r="L4466" s="139" t="s">
        <v>6198</v>
      </c>
      <c r="M4466" s="140" t="s">
        <v>8160</v>
      </c>
      <c r="N4466" s="141">
        <v>4</v>
      </c>
      <c r="O4466" s="142">
        <f t="shared" si="345"/>
        <v>200</v>
      </c>
      <c r="P4466" s="2">
        <v>200</v>
      </c>
      <c r="Q4466" s="2"/>
      <c r="R4466" s="143" t="e">
        <f t="shared" si="346"/>
        <v>#DIV/0!</v>
      </c>
      <c r="S4466" s="143">
        <f t="shared" si="347"/>
        <v>0</v>
      </c>
      <c r="T4466" s="144">
        <f>IF(P4466="nio",0,IF(P4466&gt;0,VLOOKUP(K4466,'3-Productie normen'!A:W,VLOOKUP(P4466,'3-Productie normen'!$B$37:$C$59,2,FALSE),FALSE)))/VLOOKUP(B4466,'2-Kosten per locatie'!$A$11:$C$31,3,FALSE)</f>
        <v>0</v>
      </c>
      <c r="U4466" s="144">
        <f t="shared" si="348"/>
        <v>0</v>
      </c>
      <c r="V4466" s="145" t="str">
        <f>VLOOKUP(K4466,'3-Productie normen'!A:AG,29,FALSE)</f>
        <v>L</v>
      </c>
      <c r="W4466" s="145"/>
      <c r="X4466" s="146"/>
      <c r="Y4466" s="147">
        <f t="shared" si="349"/>
        <v>800</v>
      </c>
    </row>
    <row r="4467" spans="1:25" s="148" customFormat="1" ht="13.9" customHeight="1">
      <c r="A4467" s="137">
        <v>5321</v>
      </c>
      <c r="B4467" s="138" t="s">
        <v>4208</v>
      </c>
      <c r="C4467" s="138" t="s">
        <v>5450</v>
      </c>
      <c r="D4467" s="138"/>
      <c r="E4467" s="2">
        <v>11</v>
      </c>
      <c r="F4467" s="2" t="s">
        <v>422</v>
      </c>
      <c r="G4467" s="2" t="s">
        <v>5936</v>
      </c>
      <c r="H4467" s="2" t="s">
        <v>5937</v>
      </c>
      <c r="I4467" s="139" t="s">
        <v>48</v>
      </c>
      <c r="J4467" s="139" t="s">
        <v>2133</v>
      </c>
      <c r="K4467" s="139" t="s">
        <v>478</v>
      </c>
      <c r="L4467" s="139" t="s">
        <v>6198</v>
      </c>
      <c r="M4467" s="140" t="s">
        <v>8160</v>
      </c>
      <c r="N4467" s="141">
        <v>4</v>
      </c>
      <c r="O4467" s="142">
        <f t="shared" si="345"/>
        <v>200</v>
      </c>
      <c r="P4467" s="2">
        <v>200</v>
      </c>
      <c r="Q4467" s="2"/>
      <c r="R4467" s="143" t="e">
        <f t="shared" si="346"/>
        <v>#DIV/0!</v>
      </c>
      <c r="S4467" s="143">
        <f t="shared" si="347"/>
        <v>0</v>
      </c>
      <c r="T4467" s="144">
        <f>IF(P4467="nio",0,IF(P4467&gt;0,VLOOKUP(K4467,'3-Productie normen'!A:W,VLOOKUP(P4467,'3-Productie normen'!$B$37:$C$59,2,FALSE),FALSE)))/VLOOKUP(B4467,'2-Kosten per locatie'!$A$11:$C$31,3,FALSE)</f>
        <v>0</v>
      </c>
      <c r="U4467" s="144">
        <f t="shared" si="348"/>
        <v>0</v>
      </c>
      <c r="V4467" s="145" t="str">
        <f>VLOOKUP(K4467,'3-Productie normen'!A:AG,29,FALSE)</f>
        <v>B</v>
      </c>
      <c r="W4467" s="145"/>
      <c r="X4467" s="146"/>
      <c r="Y4467" s="147">
        <f t="shared" si="349"/>
        <v>800</v>
      </c>
    </row>
    <row r="4468" spans="1:25" s="148" customFormat="1" ht="13.9" customHeight="1">
      <c r="A4468" s="137">
        <v>5322</v>
      </c>
      <c r="B4468" s="138" t="s">
        <v>4208</v>
      </c>
      <c r="C4468" s="138" t="s">
        <v>5450</v>
      </c>
      <c r="D4468" s="138"/>
      <c r="E4468" s="2">
        <v>11</v>
      </c>
      <c r="F4468" s="2" t="s">
        <v>422</v>
      </c>
      <c r="G4468" s="2" t="s">
        <v>5938</v>
      </c>
      <c r="H4468" s="2" t="s">
        <v>5939</v>
      </c>
      <c r="I4468" s="139" t="s">
        <v>45</v>
      </c>
      <c r="J4468" s="139" t="s">
        <v>6158</v>
      </c>
      <c r="K4468" s="139" t="s">
        <v>612</v>
      </c>
      <c r="L4468" s="139" t="s">
        <v>6198</v>
      </c>
      <c r="M4468" s="140" t="s">
        <v>8160</v>
      </c>
      <c r="N4468" s="141">
        <v>13</v>
      </c>
      <c r="O4468" s="142">
        <f t="shared" ref="O4468:O4531" si="350">SUM(P4468:Q4468)</f>
        <v>200</v>
      </c>
      <c r="P4468" s="2">
        <v>200</v>
      </c>
      <c r="Q4468" s="2"/>
      <c r="R4468" s="143" t="e">
        <f t="shared" ref="R4468:R4531" si="351">IF(P4468="nio",0,IF(P4468&gt;0,P4468*N4468/T4468,0))</f>
        <v>#DIV/0!</v>
      </c>
      <c r="S4468" s="143">
        <f t="shared" ref="S4468:S4531" si="352">IF(Q4468&gt;0,Q4468*N4468/U4468,0)</f>
        <v>0</v>
      </c>
      <c r="T4468" s="144">
        <f>IF(P4468="nio",0,IF(P4468&gt;0,VLOOKUP(K4468,'3-Productie normen'!A:W,VLOOKUP(P4468,'3-Productie normen'!$B$37:$C$59,2,FALSE),FALSE)))/VLOOKUP(B4468,'2-Kosten per locatie'!$A$11:$C$31,3,FALSE)</f>
        <v>0</v>
      </c>
      <c r="U4468" s="144">
        <f t="shared" ref="U4468:U4531" si="353">IF(Q4468&gt;0,T4468*$U$8,0)</f>
        <v>0</v>
      </c>
      <c r="V4468" s="145" t="str">
        <f>VLOOKUP(K4468,'3-Productie normen'!A:AG,29,FALSE)</f>
        <v>L</v>
      </c>
      <c r="W4468" s="145"/>
      <c r="X4468" s="146"/>
      <c r="Y4468" s="147">
        <f t="shared" ref="Y4468:Y4531" si="354">O4468*N4468</f>
        <v>2600</v>
      </c>
    </row>
    <row r="4469" spans="1:25" s="148" customFormat="1" ht="13.9" customHeight="1">
      <c r="A4469" s="137">
        <v>5323</v>
      </c>
      <c r="B4469" s="138" t="s">
        <v>4208</v>
      </c>
      <c r="C4469" s="138" t="s">
        <v>5450</v>
      </c>
      <c r="D4469" s="138"/>
      <c r="E4469" s="2">
        <v>11</v>
      </c>
      <c r="F4469" s="2" t="s">
        <v>422</v>
      </c>
      <c r="G4469" s="2" t="s">
        <v>5940</v>
      </c>
      <c r="H4469" s="2" t="s">
        <v>5941</v>
      </c>
      <c r="I4469" s="139" t="s">
        <v>6248</v>
      </c>
      <c r="J4469" s="139" t="s">
        <v>6174</v>
      </c>
      <c r="K4469" s="139" t="s">
        <v>612</v>
      </c>
      <c r="L4469" s="139" t="s">
        <v>6198</v>
      </c>
      <c r="M4469" s="140" t="s">
        <v>8160</v>
      </c>
      <c r="N4469" s="141">
        <v>12</v>
      </c>
      <c r="O4469" s="142">
        <f t="shared" si="350"/>
        <v>200</v>
      </c>
      <c r="P4469" s="2">
        <v>200</v>
      </c>
      <c r="Q4469" s="2"/>
      <c r="R4469" s="143" t="e">
        <f t="shared" si="351"/>
        <v>#DIV/0!</v>
      </c>
      <c r="S4469" s="143">
        <f t="shared" si="352"/>
        <v>0</v>
      </c>
      <c r="T4469" s="144">
        <f>IF(P4469="nio",0,IF(P4469&gt;0,VLOOKUP(K4469,'3-Productie normen'!A:W,VLOOKUP(P4469,'3-Productie normen'!$B$37:$C$59,2,FALSE),FALSE)))/VLOOKUP(B4469,'2-Kosten per locatie'!$A$11:$C$31,3,FALSE)</f>
        <v>0</v>
      </c>
      <c r="U4469" s="144">
        <f t="shared" si="353"/>
        <v>0</v>
      </c>
      <c r="V4469" s="145" t="str">
        <f>VLOOKUP(K4469,'3-Productie normen'!A:AG,29,FALSE)</f>
        <v>L</v>
      </c>
      <c r="W4469" s="145"/>
      <c r="X4469" s="146"/>
      <c r="Y4469" s="147">
        <f t="shared" si="354"/>
        <v>2400</v>
      </c>
    </row>
    <row r="4470" spans="1:25" s="148" customFormat="1" ht="13.9" customHeight="1">
      <c r="A4470" s="137">
        <v>5324</v>
      </c>
      <c r="B4470" s="138" t="s">
        <v>4208</v>
      </c>
      <c r="C4470" s="138" t="s">
        <v>5450</v>
      </c>
      <c r="D4470" s="138"/>
      <c r="E4470" s="2">
        <v>11</v>
      </c>
      <c r="F4470" s="2" t="s">
        <v>422</v>
      </c>
      <c r="G4470" s="2" t="s">
        <v>1871</v>
      </c>
      <c r="H4470" s="2" t="s">
        <v>5942</v>
      </c>
      <c r="I4470" s="139" t="s">
        <v>6248</v>
      </c>
      <c r="J4470" s="139" t="s">
        <v>1614</v>
      </c>
      <c r="K4470" s="139" t="s">
        <v>612</v>
      </c>
      <c r="L4470" s="139" t="s">
        <v>6198</v>
      </c>
      <c r="M4470" s="140" t="s">
        <v>8160</v>
      </c>
      <c r="N4470" s="141">
        <v>58</v>
      </c>
      <c r="O4470" s="142">
        <f t="shared" si="350"/>
        <v>200</v>
      </c>
      <c r="P4470" s="2">
        <v>200</v>
      </c>
      <c r="Q4470" s="2"/>
      <c r="R4470" s="143" t="e">
        <f t="shared" si="351"/>
        <v>#DIV/0!</v>
      </c>
      <c r="S4470" s="143">
        <f t="shared" si="352"/>
        <v>0</v>
      </c>
      <c r="T4470" s="144">
        <f>IF(P4470="nio",0,IF(P4470&gt;0,VLOOKUP(K4470,'3-Productie normen'!A:W,VLOOKUP(P4470,'3-Productie normen'!$B$37:$C$59,2,FALSE),FALSE)))/VLOOKUP(B4470,'2-Kosten per locatie'!$A$11:$C$31,3,FALSE)</f>
        <v>0</v>
      </c>
      <c r="U4470" s="144">
        <f t="shared" si="353"/>
        <v>0</v>
      </c>
      <c r="V4470" s="145" t="str">
        <f>VLOOKUP(K4470,'3-Productie normen'!A:AG,29,FALSE)</f>
        <v>L</v>
      </c>
      <c r="W4470" s="145"/>
      <c r="X4470" s="146"/>
      <c r="Y4470" s="147">
        <f t="shared" si="354"/>
        <v>11600</v>
      </c>
    </row>
    <row r="4471" spans="1:25" s="148" customFormat="1" ht="13.9" customHeight="1">
      <c r="A4471" s="137">
        <v>5325</v>
      </c>
      <c r="B4471" s="138" t="s">
        <v>4208</v>
      </c>
      <c r="C4471" s="138" t="s">
        <v>5450</v>
      </c>
      <c r="D4471" s="138"/>
      <c r="E4471" s="2">
        <v>11</v>
      </c>
      <c r="F4471" s="2" t="s">
        <v>422</v>
      </c>
      <c r="G4471" s="2" t="s">
        <v>2983</v>
      </c>
      <c r="H4471" s="2" t="s">
        <v>5943</v>
      </c>
      <c r="I4471" s="139" t="s">
        <v>6247</v>
      </c>
      <c r="J4471" s="139" t="s">
        <v>6156</v>
      </c>
      <c r="K4471" s="139" t="s">
        <v>612</v>
      </c>
      <c r="L4471" s="139" t="s">
        <v>6198</v>
      </c>
      <c r="M4471" s="140" t="s">
        <v>8160</v>
      </c>
      <c r="N4471" s="141">
        <v>149</v>
      </c>
      <c r="O4471" s="142">
        <f t="shared" si="350"/>
        <v>200</v>
      </c>
      <c r="P4471" s="2">
        <v>200</v>
      </c>
      <c r="Q4471" s="2"/>
      <c r="R4471" s="143" t="e">
        <f t="shared" si="351"/>
        <v>#DIV/0!</v>
      </c>
      <c r="S4471" s="143">
        <f t="shared" si="352"/>
        <v>0</v>
      </c>
      <c r="T4471" s="144">
        <f>IF(P4471="nio",0,IF(P4471&gt;0,VLOOKUP(K4471,'3-Productie normen'!A:W,VLOOKUP(P4471,'3-Productie normen'!$B$37:$C$59,2,FALSE),FALSE)))/VLOOKUP(B4471,'2-Kosten per locatie'!$A$11:$C$31,3,FALSE)</f>
        <v>0</v>
      </c>
      <c r="U4471" s="144">
        <f t="shared" si="353"/>
        <v>0</v>
      </c>
      <c r="V4471" s="145" t="str">
        <f>VLOOKUP(K4471,'3-Productie normen'!A:AG,29,FALSE)</f>
        <v>L</v>
      </c>
      <c r="W4471" s="145"/>
      <c r="X4471" s="146"/>
      <c r="Y4471" s="147">
        <f t="shared" si="354"/>
        <v>29800</v>
      </c>
    </row>
    <row r="4472" spans="1:25" s="148" customFormat="1" ht="13.9" customHeight="1">
      <c r="A4472" s="137">
        <v>5326</v>
      </c>
      <c r="B4472" s="138" t="s">
        <v>4208</v>
      </c>
      <c r="C4472" s="138" t="s">
        <v>5450</v>
      </c>
      <c r="D4472" s="138"/>
      <c r="E4472" s="2">
        <v>11</v>
      </c>
      <c r="F4472" s="2" t="s">
        <v>422</v>
      </c>
      <c r="G4472" s="2" t="s">
        <v>5944</v>
      </c>
      <c r="H4472" s="2" t="s">
        <v>1720</v>
      </c>
      <c r="I4472" s="139" t="s">
        <v>48</v>
      </c>
      <c r="J4472" s="139" t="s">
        <v>253</v>
      </c>
      <c r="K4472" s="139" t="s">
        <v>4571</v>
      </c>
      <c r="L4472" s="139" t="s">
        <v>6198</v>
      </c>
      <c r="M4472" s="140" t="s">
        <v>8160</v>
      </c>
      <c r="N4472" s="141">
        <v>91</v>
      </c>
      <c r="O4472" s="142">
        <f t="shared" si="350"/>
        <v>200</v>
      </c>
      <c r="P4472" s="2">
        <v>200</v>
      </c>
      <c r="Q4472" s="2"/>
      <c r="R4472" s="143" t="e">
        <f t="shared" si="351"/>
        <v>#DIV/0!</v>
      </c>
      <c r="S4472" s="143">
        <f t="shared" si="352"/>
        <v>0</v>
      </c>
      <c r="T4472" s="144">
        <f>IF(P4472="nio",0,IF(P4472&gt;0,VLOOKUP(K4472,'3-Productie normen'!A:W,VLOOKUP(P4472,'3-Productie normen'!$B$37:$C$59,2,FALSE),FALSE)))/VLOOKUP(B4472,'2-Kosten per locatie'!$A$11:$C$31,3,FALSE)</f>
        <v>0</v>
      </c>
      <c r="U4472" s="144">
        <f t="shared" si="353"/>
        <v>0</v>
      </c>
      <c r="V4472" s="145" t="str">
        <f>VLOOKUP(K4472,'3-Productie normen'!A:AG,29,FALSE)</f>
        <v>V</v>
      </c>
      <c r="W4472" s="145"/>
      <c r="X4472" s="146"/>
      <c r="Y4472" s="147">
        <f t="shared" si="354"/>
        <v>18200</v>
      </c>
    </row>
    <row r="4473" spans="1:25" s="148" customFormat="1" ht="13.9" customHeight="1">
      <c r="A4473" s="137">
        <v>5327</v>
      </c>
      <c r="B4473" s="138" t="s">
        <v>4208</v>
      </c>
      <c r="C4473" s="138" t="s">
        <v>5450</v>
      </c>
      <c r="D4473" s="138"/>
      <c r="E4473" s="2">
        <v>11</v>
      </c>
      <c r="F4473" s="2" t="s">
        <v>422</v>
      </c>
      <c r="G4473" s="2" t="s">
        <v>5945</v>
      </c>
      <c r="H4473" s="2" t="s">
        <v>1720</v>
      </c>
      <c r="I4473" s="139" t="s">
        <v>48</v>
      </c>
      <c r="J4473" s="139" t="s">
        <v>253</v>
      </c>
      <c r="K4473" s="139" t="s">
        <v>4571</v>
      </c>
      <c r="L4473" s="139" t="s">
        <v>6198</v>
      </c>
      <c r="M4473" s="140" t="s">
        <v>8160</v>
      </c>
      <c r="N4473" s="141">
        <v>108</v>
      </c>
      <c r="O4473" s="142">
        <f t="shared" si="350"/>
        <v>200</v>
      </c>
      <c r="P4473" s="2">
        <v>200</v>
      </c>
      <c r="Q4473" s="2"/>
      <c r="R4473" s="143" t="e">
        <f t="shared" si="351"/>
        <v>#DIV/0!</v>
      </c>
      <c r="S4473" s="143">
        <f t="shared" si="352"/>
        <v>0</v>
      </c>
      <c r="T4473" s="144">
        <f>IF(P4473="nio",0,IF(P4473&gt;0,VLOOKUP(K4473,'3-Productie normen'!A:W,VLOOKUP(P4473,'3-Productie normen'!$B$37:$C$59,2,FALSE),FALSE)))/VLOOKUP(B4473,'2-Kosten per locatie'!$A$11:$C$31,3,FALSE)</f>
        <v>0</v>
      </c>
      <c r="U4473" s="144">
        <f t="shared" si="353"/>
        <v>0</v>
      </c>
      <c r="V4473" s="145" t="str">
        <f>VLOOKUP(K4473,'3-Productie normen'!A:AG,29,FALSE)</f>
        <v>V</v>
      </c>
      <c r="W4473" s="145"/>
      <c r="X4473" s="146"/>
      <c r="Y4473" s="147">
        <f t="shared" si="354"/>
        <v>21600</v>
      </c>
    </row>
    <row r="4474" spans="1:25" s="148" customFormat="1" ht="13.9" customHeight="1">
      <c r="A4474" s="137">
        <v>5328</v>
      </c>
      <c r="B4474" s="138" t="s">
        <v>4208</v>
      </c>
      <c r="C4474" s="138" t="s">
        <v>5450</v>
      </c>
      <c r="D4474" s="138"/>
      <c r="E4474" s="2">
        <v>11</v>
      </c>
      <c r="F4474" s="2" t="s">
        <v>422</v>
      </c>
      <c r="G4474" s="2" t="s">
        <v>5946</v>
      </c>
      <c r="H4474" s="2" t="s">
        <v>1720</v>
      </c>
      <c r="I4474" s="139" t="s">
        <v>48</v>
      </c>
      <c r="J4474" s="139" t="s">
        <v>253</v>
      </c>
      <c r="K4474" s="139" t="s">
        <v>4571</v>
      </c>
      <c r="L4474" s="139" t="s">
        <v>6198</v>
      </c>
      <c r="M4474" s="140" t="s">
        <v>8160</v>
      </c>
      <c r="N4474" s="141">
        <v>42</v>
      </c>
      <c r="O4474" s="142">
        <f t="shared" si="350"/>
        <v>200</v>
      </c>
      <c r="P4474" s="2">
        <v>200</v>
      </c>
      <c r="Q4474" s="2"/>
      <c r="R4474" s="143" t="e">
        <f t="shared" si="351"/>
        <v>#DIV/0!</v>
      </c>
      <c r="S4474" s="143">
        <f t="shared" si="352"/>
        <v>0</v>
      </c>
      <c r="T4474" s="144">
        <f>IF(P4474="nio",0,IF(P4474&gt;0,VLOOKUP(K4474,'3-Productie normen'!A:W,VLOOKUP(P4474,'3-Productie normen'!$B$37:$C$59,2,FALSE),FALSE)))/VLOOKUP(B4474,'2-Kosten per locatie'!$A$11:$C$31,3,FALSE)</f>
        <v>0</v>
      </c>
      <c r="U4474" s="144">
        <f t="shared" si="353"/>
        <v>0</v>
      </c>
      <c r="V4474" s="145" t="str">
        <f>VLOOKUP(K4474,'3-Productie normen'!A:AG,29,FALSE)</f>
        <v>V</v>
      </c>
      <c r="W4474" s="145"/>
      <c r="X4474" s="146"/>
      <c r="Y4474" s="147">
        <f t="shared" si="354"/>
        <v>8400</v>
      </c>
    </row>
    <row r="4475" spans="1:25" s="148" customFormat="1" ht="13.9" customHeight="1">
      <c r="A4475" s="137">
        <v>5329</v>
      </c>
      <c r="B4475" s="138" t="s">
        <v>4208</v>
      </c>
      <c r="C4475" s="138" t="s">
        <v>5450</v>
      </c>
      <c r="D4475" s="138"/>
      <c r="E4475" s="2">
        <v>11</v>
      </c>
      <c r="F4475" s="2" t="s">
        <v>422</v>
      </c>
      <c r="G4475" s="2" t="s">
        <v>5947</v>
      </c>
      <c r="H4475" s="2" t="s">
        <v>1720</v>
      </c>
      <c r="I4475" s="139" t="s">
        <v>48</v>
      </c>
      <c r="J4475" s="139" t="s">
        <v>253</v>
      </c>
      <c r="K4475" s="139" t="s">
        <v>4571</v>
      </c>
      <c r="L4475" s="139" t="s">
        <v>6198</v>
      </c>
      <c r="M4475" s="140" t="s">
        <v>8160</v>
      </c>
      <c r="N4475" s="141">
        <v>65</v>
      </c>
      <c r="O4475" s="142">
        <f t="shared" si="350"/>
        <v>200</v>
      </c>
      <c r="P4475" s="2">
        <v>200</v>
      </c>
      <c r="Q4475" s="2"/>
      <c r="R4475" s="143" t="e">
        <f t="shared" si="351"/>
        <v>#DIV/0!</v>
      </c>
      <c r="S4475" s="143">
        <f t="shared" si="352"/>
        <v>0</v>
      </c>
      <c r="T4475" s="144">
        <f>IF(P4475="nio",0,IF(P4475&gt;0,VLOOKUP(K4475,'3-Productie normen'!A:W,VLOOKUP(P4475,'3-Productie normen'!$B$37:$C$59,2,FALSE),FALSE)))/VLOOKUP(B4475,'2-Kosten per locatie'!$A$11:$C$31,3,FALSE)</f>
        <v>0</v>
      </c>
      <c r="U4475" s="144">
        <f t="shared" si="353"/>
        <v>0</v>
      </c>
      <c r="V4475" s="145" t="str">
        <f>VLOOKUP(K4475,'3-Productie normen'!A:AG,29,FALSE)</f>
        <v>V</v>
      </c>
      <c r="W4475" s="145"/>
      <c r="X4475" s="146"/>
      <c r="Y4475" s="147">
        <f t="shared" si="354"/>
        <v>13000</v>
      </c>
    </row>
    <row r="4476" spans="1:25" s="148" customFormat="1" ht="13.9" customHeight="1">
      <c r="A4476" s="137">
        <v>5330</v>
      </c>
      <c r="B4476" s="138" t="s">
        <v>4208</v>
      </c>
      <c r="C4476" s="138" t="s">
        <v>5450</v>
      </c>
      <c r="D4476" s="138"/>
      <c r="E4476" s="2">
        <v>11</v>
      </c>
      <c r="F4476" s="2" t="s">
        <v>422</v>
      </c>
      <c r="G4476" s="2" t="s">
        <v>5948</v>
      </c>
      <c r="H4476" s="2" t="s">
        <v>1720</v>
      </c>
      <c r="I4476" s="139" t="s">
        <v>48</v>
      </c>
      <c r="J4476" s="139" t="s">
        <v>253</v>
      </c>
      <c r="K4476" s="139" t="s">
        <v>4571</v>
      </c>
      <c r="L4476" s="139" t="s">
        <v>6198</v>
      </c>
      <c r="M4476" s="140" t="s">
        <v>8160</v>
      </c>
      <c r="N4476" s="141">
        <v>74</v>
      </c>
      <c r="O4476" s="142">
        <f t="shared" si="350"/>
        <v>200</v>
      </c>
      <c r="P4476" s="2">
        <v>200</v>
      </c>
      <c r="Q4476" s="2"/>
      <c r="R4476" s="143" t="e">
        <f t="shared" si="351"/>
        <v>#DIV/0!</v>
      </c>
      <c r="S4476" s="143">
        <f t="shared" si="352"/>
        <v>0</v>
      </c>
      <c r="T4476" s="144">
        <f>IF(P4476="nio",0,IF(P4476&gt;0,VLOOKUP(K4476,'3-Productie normen'!A:W,VLOOKUP(P4476,'3-Productie normen'!$B$37:$C$59,2,FALSE),FALSE)))/VLOOKUP(B4476,'2-Kosten per locatie'!$A$11:$C$31,3,FALSE)</f>
        <v>0</v>
      </c>
      <c r="U4476" s="144">
        <f t="shared" si="353"/>
        <v>0</v>
      </c>
      <c r="V4476" s="145" t="str">
        <f>VLOOKUP(K4476,'3-Productie normen'!A:AG,29,FALSE)</f>
        <v>V</v>
      </c>
      <c r="W4476" s="145"/>
      <c r="X4476" s="146"/>
      <c r="Y4476" s="147">
        <f t="shared" si="354"/>
        <v>14800</v>
      </c>
    </row>
    <row r="4477" spans="1:25" s="148" customFormat="1" ht="13.9" customHeight="1">
      <c r="A4477" s="137">
        <v>5331</v>
      </c>
      <c r="B4477" s="138" t="s">
        <v>4208</v>
      </c>
      <c r="C4477" s="138" t="s">
        <v>5450</v>
      </c>
      <c r="D4477" s="138"/>
      <c r="E4477" s="2">
        <v>11</v>
      </c>
      <c r="F4477" s="2" t="s">
        <v>422</v>
      </c>
      <c r="G4477" s="2" t="s">
        <v>1655</v>
      </c>
      <c r="H4477" s="2" t="s">
        <v>5949</v>
      </c>
      <c r="I4477" s="139" t="s">
        <v>6246</v>
      </c>
      <c r="J4477" s="139" t="s">
        <v>6200</v>
      </c>
      <c r="K4477" s="139" t="s">
        <v>619</v>
      </c>
      <c r="L4477" s="139" t="s">
        <v>298</v>
      </c>
      <c r="M4477" s="140" t="s">
        <v>8160</v>
      </c>
      <c r="N4477" s="141">
        <v>77</v>
      </c>
      <c r="O4477" s="142">
        <f t="shared" si="350"/>
        <v>200</v>
      </c>
      <c r="P4477" s="2">
        <v>200</v>
      </c>
      <c r="Q4477" s="2"/>
      <c r="R4477" s="143" t="e">
        <f t="shared" si="351"/>
        <v>#DIV/0!</v>
      </c>
      <c r="S4477" s="143">
        <f t="shared" si="352"/>
        <v>0</v>
      </c>
      <c r="T4477" s="144">
        <f>IF(P4477="nio",0,IF(P4477&gt;0,VLOOKUP(K4477,'3-Productie normen'!A:W,VLOOKUP(P4477,'3-Productie normen'!$B$37:$C$59,2,FALSE),FALSE)))/VLOOKUP(B4477,'2-Kosten per locatie'!$A$11:$C$31,3,FALSE)</f>
        <v>0</v>
      </c>
      <c r="U4477" s="144">
        <f t="shared" si="353"/>
        <v>0</v>
      </c>
      <c r="V4477" s="145" t="str">
        <f>VLOOKUP(K4477,'3-Productie normen'!A:AG,29,FALSE)</f>
        <v>L</v>
      </c>
      <c r="W4477" s="145"/>
      <c r="X4477" s="146"/>
      <c r="Y4477" s="147">
        <f t="shared" si="354"/>
        <v>15400</v>
      </c>
    </row>
    <row r="4478" spans="1:25" s="148" customFormat="1" ht="13.9" customHeight="1">
      <c r="A4478" s="137">
        <v>5332</v>
      </c>
      <c r="B4478" s="138" t="s">
        <v>4208</v>
      </c>
      <c r="C4478" s="138" t="s">
        <v>5450</v>
      </c>
      <c r="D4478" s="138"/>
      <c r="E4478" s="2">
        <v>11</v>
      </c>
      <c r="F4478" s="2" t="s">
        <v>422</v>
      </c>
      <c r="G4478" s="2" t="s">
        <v>1660</v>
      </c>
      <c r="H4478" s="2" t="s">
        <v>5950</v>
      </c>
      <c r="I4478" s="139" t="s">
        <v>6246</v>
      </c>
      <c r="J4478" s="139" t="s">
        <v>6200</v>
      </c>
      <c r="K4478" s="139" t="s">
        <v>619</v>
      </c>
      <c r="L4478" s="139" t="s">
        <v>6198</v>
      </c>
      <c r="M4478" s="140" t="s">
        <v>8160</v>
      </c>
      <c r="N4478" s="141">
        <v>76</v>
      </c>
      <c r="O4478" s="142">
        <f t="shared" si="350"/>
        <v>200</v>
      </c>
      <c r="P4478" s="2">
        <v>200</v>
      </c>
      <c r="Q4478" s="2"/>
      <c r="R4478" s="143" t="e">
        <f t="shared" si="351"/>
        <v>#DIV/0!</v>
      </c>
      <c r="S4478" s="143">
        <f t="shared" si="352"/>
        <v>0</v>
      </c>
      <c r="T4478" s="144">
        <f>IF(P4478="nio",0,IF(P4478&gt;0,VLOOKUP(K4478,'3-Productie normen'!A:W,VLOOKUP(P4478,'3-Productie normen'!$B$37:$C$59,2,FALSE),FALSE)))/VLOOKUP(B4478,'2-Kosten per locatie'!$A$11:$C$31,3,FALSE)</f>
        <v>0</v>
      </c>
      <c r="U4478" s="144">
        <f t="shared" si="353"/>
        <v>0</v>
      </c>
      <c r="V4478" s="145" t="str">
        <f>VLOOKUP(K4478,'3-Productie normen'!A:AG,29,FALSE)</f>
        <v>L</v>
      </c>
      <c r="W4478" s="145"/>
      <c r="X4478" s="146"/>
      <c r="Y4478" s="147">
        <f t="shared" si="354"/>
        <v>15200</v>
      </c>
    </row>
    <row r="4479" spans="1:25" s="148" customFormat="1" ht="13.9" customHeight="1">
      <c r="A4479" s="137">
        <v>5333</v>
      </c>
      <c r="B4479" s="138" t="s">
        <v>4208</v>
      </c>
      <c r="C4479" s="138" t="s">
        <v>5450</v>
      </c>
      <c r="D4479" s="138"/>
      <c r="E4479" s="2">
        <v>11</v>
      </c>
      <c r="F4479" s="2" t="s">
        <v>422</v>
      </c>
      <c r="G4479" s="2" t="s">
        <v>1671</v>
      </c>
      <c r="H4479" s="2" t="s">
        <v>5951</v>
      </c>
      <c r="I4479" s="139" t="s">
        <v>6246</v>
      </c>
      <c r="J4479" s="139" t="s">
        <v>6127</v>
      </c>
      <c r="K4479" s="139" t="s">
        <v>619</v>
      </c>
      <c r="L4479" s="139" t="s">
        <v>298</v>
      </c>
      <c r="M4479" s="140" t="s">
        <v>8160</v>
      </c>
      <c r="N4479" s="141">
        <v>86</v>
      </c>
      <c r="O4479" s="142">
        <f t="shared" si="350"/>
        <v>200</v>
      </c>
      <c r="P4479" s="2">
        <v>200</v>
      </c>
      <c r="Q4479" s="2"/>
      <c r="R4479" s="143" t="e">
        <f t="shared" si="351"/>
        <v>#DIV/0!</v>
      </c>
      <c r="S4479" s="143">
        <f t="shared" si="352"/>
        <v>0</v>
      </c>
      <c r="T4479" s="144">
        <f>IF(P4479="nio",0,IF(P4479&gt;0,VLOOKUP(K4479,'3-Productie normen'!A:W,VLOOKUP(P4479,'3-Productie normen'!$B$37:$C$59,2,FALSE),FALSE)))/VLOOKUP(B4479,'2-Kosten per locatie'!$A$11:$C$31,3,FALSE)</f>
        <v>0</v>
      </c>
      <c r="U4479" s="144">
        <f t="shared" si="353"/>
        <v>0</v>
      </c>
      <c r="V4479" s="145" t="str">
        <f>VLOOKUP(K4479,'3-Productie normen'!A:AG,29,FALSE)</f>
        <v>L</v>
      </c>
      <c r="W4479" s="145"/>
      <c r="X4479" s="146"/>
      <c r="Y4479" s="147">
        <f t="shared" si="354"/>
        <v>17200</v>
      </c>
    </row>
    <row r="4480" spans="1:25" s="148" customFormat="1" ht="13.9" customHeight="1">
      <c r="A4480" s="137">
        <v>5334</v>
      </c>
      <c r="B4480" s="138" t="s">
        <v>4208</v>
      </c>
      <c r="C4480" s="138" t="s">
        <v>5450</v>
      </c>
      <c r="D4480" s="138"/>
      <c r="E4480" s="2">
        <v>11</v>
      </c>
      <c r="F4480" s="2" t="s">
        <v>422</v>
      </c>
      <c r="G4480" s="2" t="s">
        <v>1673</v>
      </c>
      <c r="H4480" s="2" t="s">
        <v>5952</v>
      </c>
      <c r="I4480" s="139" t="s">
        <v>6248</v>
      </c>
      <c r="J4480" s="139" t="s">
        <v>1614</v>
      </c>
      <c r="K4480" s="139" t="s">
        <v>612</v>
      </c>
      <c r="L4480" s="139" t="s">
        <v>6198</v>
      </c>
      <c r="M4480" s="140" t="s">
        <v>8160</v>
      </c>
      <c r="N4480" s="141">
        <v>51</v>
      </c>
      <c r="O4480" s="142">
        <f t="shared" si="350"/>
        <v>200</v>
      </c>
      <c r="P4480" s="2">
        <v>200</v>
      </c>
      <c r="Q4480" s="2"/>
      <c r="R4480" s="143" t="e">
        <f t="shared" si="351"/>
        <v>#DIV/0!</v>
      </c>
      <c r="S4480" s="143">
        <f t="shared" si="352"/>
        <v>0</v>
      </c>
      <c r="T4480" s="144">
        <f>IF(P4480="nio",0,IF(P4480&gt;0,VLOOKUP(K4480,'3-Productie normen'!A:W,VLOOKUP(P4480,'3-Productie normen'!$B$37:$C$59,2,FALSE),FALSE)))/VLOOKUP(B4480,'2-Kosten per locatie'!$A$11:$C$31,3,FALSE)</f>
        <v>0</v>
      </c>
      <c r="U4480" s="144">
        <f t="shared" si="353"/>
        <v>0</v>
      </c>
      <c r="V4480" s="145" t="str">
        <f>VLOOKUP(K4480,'3-Productie normen'!A:AG,29,FALSE)</f>
        <v>L</v>
      </c>
      <c r="W4480" s="145"/>
      <c r="X4480" s="146"/>
      <c r="Y4480" s="147">
        <f t="shared" si="354"/>
        <v>10200</v>
      </c>
    </row>
    <row r="4481" spans="1:25" s="148" customFormat="1" ht="13.9" customHeight="1">
      <c r="A4481" s="137">
        <v>5335</v>
      </c>
      <c r="B4481" s="138" t="s">
        <v>4208</v>
      </c>
      <c r="C4481" s="138" t="s">
        <v>5450</v>
      </c>
      <c r="D4481" s="138"/>
      <c r="E4481" s="2">
        <v>11</v>
      </c>
      <c r="F4481" s="2" t="s">
        <v>422</v>
      </c>
      <c r="G4481" s="2" t="s">
        <v>1680</v>
      </c>
      <c r="H4481" s="2" t="s">
        <v>5953</v>
      </c>
      <c r="I4481" s="139" t="s">
        <v>6248</v>
      </c>
      <c r="J4481" s="139" t="s">
        <v>1614</v>
      </c>
      <c r="K4481" s="139" t="s">
        <v>612</v>
      </c>
      <c r="L4481" s="139" t="s">
        <v>6198</v>
      </c>
      <c r="M4481" s="140" t="s">
        <v>8160</v>
      </c>
      <c r="N4481" s="141">
        <v>59</v>
      </c>
      <c r="O4481" s="142">
        <f t="shared" si="350"/>
        <v>200</v>
      </c>
      <c r="P4481" s="2">
        <v>200</v>
      </c>
      <c r="Q4481" s="2"/>
      <c r="R4481" s="143" t="e">
        <f t="shared" si="351"/>
        <v>#DIV/0!</v>
      </c>
      <c r="S4481" s="143">
        <f t="shared" si="352"/>
        <v>0</v>
      </c>
      <c r="T4481" s="144">
        <f>IF(P4481="nio",0,IF(P4481&gt;0,VLOOKUP(K4481,'3-Productie normen'!A:W,VLOOKUP(P4481,'3-Productie normen'!$B$37:$C$59,2,FALSE),FALSE)))/VLOOKUP(B4481,'2-Kosten per locatie'!$A$11:$C$31,3,FALSE)</f>
        <v>0</v>
      </c>
      <c r="U4481" s="144">
        <f t="shared" si="353"/>
        <v>0</v>
      </c>
      <c r="V4481" s="145" t="str">
        <f>VLOOKUP(K4481,'3-Productie normen'!A:AG,29,FALSE)</f>
        <v>L</v>
      </c>
      <c r="W4481" s="145"/>
      <c r="X4481" s="146"/>
      <c r="Y4481" s="147">
        <f t="shared" si="354"/>
        <v>11800</v>
      </c>
    </row>
    <row r="4482" spans="1:25" s="148" customFormat="1" ht="13.9" customHeight="1">
      <c r="A4482" s="137">
        <v>5336</v>
      </c>
      <c r="B4482" s="138" t="s">
        <v>4208</v>
      </c>
      <c r="C4482" s="138" t="s">
        <v>5450</v>
      </c>
      <c r="D4482" s="138"/>
      <c r="E4482" s="2">
        <v>11</v>
      </c>
      <c r="F4482" s="2" t="s">
        <v>422</v>
      </c>
      <c r="G4482" s="2" t="s">
        <v>1682</v>
      </c>
      <c r="H4482" s="2" t="s">
        <v>5954</v>
      </c>
      <c r="I4482" s="139" t="s">
        <v>6248</v>
      </c>
      <c r="J4482" s="139" t="s">
        <v>4161</v>
      </c>
      <c r="K4482" s="139" t="s">
        <v>612</v>
      </c>
      <c r="L4482" s="139" t="s">
        <v>6198</v>
      </c>
      <c r="M4482" s="140" t="s">
        <v>8160</v>
      </c>
      <c r="N4482" s="141">
        <v>33</v>
      </c>
      <c r="O4482" s="142">
        <f t="shared" si="350"/>
        <v>200</v>
      </c>
      <c r="P4482" s="2">
        <v>200</v>
      </c>
      <c r="Q4482" s="2"/>
      <c r="R4482" s="143" t="e">
        <f t="shared" si="351"/>
        <v>#DIV/0!</v>
      </c>
      <c r="S4482" s="143">
        <f t="shared" si="352"/>
        <v>0</v>
      </c>
      <c r="T4482" s="144">
        <f>IF(P4482="nio",0,IF(P4482&gt;0,VLOOKUP(K4482,'3-Productie normen'!A:W,VLOOKUP(P4482,'3-Productie normen'!$B$37:$C$59,2,FALSE),FALSE)))/VLOOKUP(B4482,'2-Kosten per locatie'!$A$11:$C$31,3,FALSE)</f>
        <v>0</v>
      </c>
      <c r="U4482" s="144">
        <f t="shared" si="353"/>
        <v>0</v>
      </c>
      <c r="V4482" s="145" t="str">
        <f>VLOOKUP(K4482,'3-Productie normen'!A:AG,29,FALSE)</f>
        <v>L</v>
      </c>
      <c r="W4482" s="145"/>
      <c r="X4482" s="146"/>
      <c r="Y4482" s="147">
        <f t="shared" si="354"/>
        <v>6600</v>
      </c>
    </row>
    <row r="4483" spans="1:25" s="148" customFormat="1" ht="13.9" customHeight="1">
      <c r="A4483" s="137">
        <v>5337</v>
      </c>
      <c r="B4483" s="138" t="s">
        <v>4208</v>
      </c>
      <c r="C4483" s="138" t="s">
        <v>5450</v>
      </c>
      <c r="D4483" s="138"/>
      <c r="E4483" s="2">
        <v>11</v>
      </c>
      <c r="F4483" s="2" t="s">
        <v>422</v>
      </c>
      <c r="G4483" s="2" t="s">
        <v>2187</v>
      </c>
      <c r="H4483" s="2" t="s">
        <v>5955</v>
      </c>
      <c r="I4483" s="139" t="s">
        <v>6248</v>
      </c>
      <c r="J4483" s="139" t="s">
        <v>4161</v>
      </c>
      <c r="K4483" s="139" t="s">
        <v>612</v>
      </c>
      <c r="L4483" s="139" t="s">
        <v>6198</v>
      </c>
      <c r="M4483" s="140" t="s">
        <v>8160</v>
      </c>
      <c r="N4483" s="141">
        <v>25</v>
      </c>
      <c r="O4483" s="142">
        <f t="shared" si="350"/>
        <v>200</v>
      </c>
      <c r="P4483" s="2">
        <v>200</v>
      </c>
      <c r="Q4483" s="2"/>
      <c r="R4483" s="143" t="e">
        <f t="shared" si="351"/>
        <v>#DIV/0!</v>
      </c>
      <c r="S4483" s="143">
        <f t="shared" si="352"/>
        <v>0</v>
      </c>
      <c r="T4483" s="144">
        <f>IF(P4483="nio",0,IF(P4483&gt;0,VLOOKUP(K4483,'3-Productie normen'!A:W,VLOOKUP(P4483,'3-Productie normen'!$B$37:$C$59,2,FALSE),FALSE)))/VLOOKUP(B4483,'2-Kosten per locatie'!$A$11:$C$31,3,FALSE)</f>
        <v>0</v>
      </c>
      <c r="U4483" s="144">
        <f t="shared" si="353"/>
        <v>0</v>
      </c>
      <c r="V4483" s="145" t="str">
        <f>VLOOKUP(K4483,'3-Productie normen'!A:AG,29,FALSE)</f>
        <v>L</v>
      </c>
      <c r="W4483" s="145"/>
      <c r="X4483" s="146"/>
      <c r="Y4483" s="147">
        <f t="shared" si="354"/>
        <v>5000</v>
      </c>
    </row>
    <row r="4484" spans="1:25" s="148" customFormat="1" ht="13.9" customHeight="1">
      <c r="A4484" s="137">
        <v>5338</v>
      </c>
      <c r="B4484" s="138" t="s">
        <v>4208</v>
      </c>
      <c r="C4484" s="138" t="s">
        <v>5450</v>
      </c>
      <c r="D4484" s="138"/>
      <c r="E4484" s="2">
        <v>11</v>
      </c>
      <c r="F4484" s="2" t="s">
        <v>422</v>
      </c>
      <c r="G4484" s="2" t="s">
        <v>2189</v>
      </c>
      <c r="H4484" s="2" t="s">
        <v>5956</v>
      </c>
      <c r="I4484" s="139" t="s">
        <v>6245</v>
      </c>
      <c r="J4484" s="139" t="s">
        <v>6153</v>
      </c>
      <c r="K4484" s="139" t="s">
        <v>478</v>
      </c>
      <c r="L4484" s="139" t="s">
        <v>1275</v>
      </c>
      <c r="M4484" s="140"/>
      <c r="N4484" s="141">
        <v>34</v>
      </c>
      <c r="O4484" s="142">
        <f t="shared" si="350"/>
        <v>80</v>
      </c>
      <c r="P4484" s="2">
        <v>80</v>
      </c>
      <c r="Q4484" s="2"/>
      <c r="R4484" s="143" t="e">
        <f t="shared" si="351"/>
        <v>#DIV/0!</v>
      </c>
      <c r="S4484" s="143">
        <f t="shared" si="352"/>
        <v>0</v>
      </c>
      <c r="T4484" s="144">
        <f>IF(P4484="nio",0,IF(P4484&gt;0,VLOOKUP(K4484,'3-Productie normen'!A:W,VLOOKUP(P4484,'3-Productie normen'!$B$37:$C$59,2,FALSE),FALSE)))/VLOOKUP(B4484,'2-Kosten per locatie'!$A$11:$C$31,3,FALSE)</f>
        <v>0</v>
      </c>
      <c r="U4484" s="144">
        <f t="shared" si="353"/>
        <v>0</v>
      </c>
      <c r="V4484" s="145" t="str">
        <f>VLOOKUP(K4484,'3-Productie normen'!A:AG,29,FALSE)</f>
        <v>B</v>
      </c>
      <c r="W4484" s="145"/>
      <c r="X4484" s="146"/>
      <c r="Y4484" s="147">
        <f t="shared" si="354"/>
        <v>2720</v>
      </c>
    </row>
    <row r="4485" spans="1:25" s="148" customFormat="1" ht="13.9" customHeight="1">
      <c r="A4485" s="137">
        <v>5339</v>
      </c>
      <c r="B4485" s="138" t="s">
        <v>4208</v>
      </c>
      <c r="C4485" s="138" t="s">
        <v>5450</v>
      </c>
      <c r="D4485" s="138"/>
      <c r="E4485" s="2">
        <v>11</v>
      </c>
      <c r="F4485" s="2" t="s">
        <v>422</v>
      </c>
      <c r="G4485" s="2" t="s">
        <v>5957</v>
      </c>
      <c r="H4485" s="2" t="s">
        <v>5958</v>
      </c>
      <c r="I4485" s="139" t="s">
        <v>6245</v>
      </c>
      <c r="J4485" s="139" t="s">
        <v>6154</v>
      </c>
      <c r="K4485" s="139" t="s">
        <v>478</v>
      </c>
      <c r="L4485" s="139" t="s">
        <v>1275</v>
      </c>
      <c r="M4485" s="140"/>
      <c r="N4485" s="141">
        <v>69</v>
      </c>
      <c r="O4485" s="142">
        <f t="shared" si="350"/>
        <v>80</v>
      </c>
      <c r="P4485" s="2">
        <v>80</v>
      </c>
      <c r="Q4485" s="2"/>
      <c r="R4485" s="143" t="e">
        <f t="shared" si="351"/>
        <v>#DIV/0!</v>
      </c>
      <c r="S4485" s="143">
        <f t="shared" si="352"/>
        <v>0</v>
      </c>
      <c r="T4485" s="144">
        <f>IF(P4485="nio",0,IF(P4485&gt;0,VLOOKUP(K4485,'3-Productie normen'!A:W,VLOOKUP(P4485,'3-Productie normen'!$B$37:$C$59,2,FALSE),FALSE)))/VLOOKUP(B4485,'2-Kosten per locatie'!$A$11:$C$31,3,FALSE)</f>
        <v>0</v>
      </c>
      <c r="U4485" s="144">
        <f t="shared" si="353"/>
        <v>0</v>
      </c>
      <c r="V4485" s="145" t="str">
        <f>VLOOKUP(K4485,'3-Productie normen'!A:AG,29,FALSE)</f>
        <v>B</v>
      </c>
      <c r="W4485" s="145"/>
      <c r="X4485" s="146"/>
      <c r="Y4485" s="147">
        <f t="shared" si="354"/>
        <v>5520</v>
      </c>
    </row>
    <row r="4486" spans="1:25" s="148" customFormat="1" ht="13.9" customHeight="1">
      <c r="A4486" s="137">
        <v>5340</v>
      </c>
      <c r="B4486" s="138" t="s">
        <v>4208</v>
      </c>
      <c r="C4486" s="138" t="s">
        <v>5450</v>
      </c>
      <c r="D4486" s="138"/>
      <c r="E4486" s="2">
        <v>11</v>
      </c>
      <c r="F4486" s="2" t="s">
        <v>422</v>
      </c>
      <c r="G4486" s="2" t="s">
        <v>5959</v>
      </c>
      <c r="H4486" s="2" t="s">
        <v>2331</v>
      </c>
      <c r="I4486" s="139" t="s">
        <v>6245</v>
      </c>
      <c r="J4486" s="139" t="s">
        <v>6155</v>
      </c>
      <c r="K4486" s="139" t="s">
        <v>478</v>
      </c>
      <c r="L4486" s="139" t="s">
        <v>1275</v>
      </c>
      <c r="M4486" s="140"/>
      <c r="N4486" s="141">
        <v>5</v>
      </c>
      <c r="O4486" s="142">
        <f t="shared" si="350"/>
        <v>80</v>
      </c>
      <c r="P4486" s="2">
        <v>80</v>
      </c>
      <c r="Q4486" s="2"/>
      <c r="R4486" s="143" t="e">
        <f t="shared" si="351"/>
        <v>#DIV/0!</v>
      </c>
      <c r="S4486" s="143">
        <f t="shared" si="352"/>
        <v>0</v>
      </c>
      <c r="T4486" s="144">
        <f>IF(P4486="nio",0,IF(P4486&gt;0,VLOOKUP(K4486,'3-Productie normen'!A:W,VLOOKUP(P4486,'3-Productie normen'!$B$37:$C$59,2,FALSE),FALSE)))/VLOOKUP(B4486,'2-Kosten per locatie'!$A$11:$C$31,3,FALSE)</f>
        <v>0</v>
      </c>
      <c r="U4486" s="144">
        <f t="shared" si="353"/>
        <v>0</v>
      </c>
      <c r="V4486" s="145" t="str">
        <f>VLOOKUP(K4486,'3-Productie normen'!A:AG,29,FALSE)</f>
        <v>B</v>
      </c>
      <c r="W4486" s="145"/>
      <c r="X4486" s="146"/>
      <c r="Y4486" s="147">
        <f t="shared" si="354"/>
        <v>400</v>
      </c>
    </row>
    <row r="4487" spans="1:25" s="148" customFormat="1" ht="13.9" customHeight="1">
      <c r="A4487" s="137">
        <v>5341</v>
      </c>
      <c r="B4487" s="138" t="s">
        <v>4208</v>
      </c>
      <c r="C4487" s="138" t="s">
        <v>5450</v>
      </c>
      <c r="D4487" s="138"/>
      <c r="E4487" s="2">
        <v>11</v>
      </c>
      <c r="F4487" s="2" t="s">
        <v>422</v>
      </c>
      <c r="G4487" s="2" t="s">
        <v>5960</v>
      </c>
      <c r="H4487" s="2" t="s">
        <v>2332</v>
      </c>
      <c r="I4487" s="139" t="s">
        <v>6245</v>
      </c>
      <c r="J4487" s="139" t="s">
        <v>6155</v>
      </c>
      <c r="K4487" s="139" t="s">
        <v>478</v>
      </c>
      <c r="L4487" s="139" t="s">
        <v>1275</v>
      </c>
      <c r="M4487" s="140"/>
      <c r="N4487" s="141">
        <v>5</v>
      </c>
      <c r="O4487" s="142">
        <f t="shared" si="350"/>
        <v>80</v>
      </c>
      <c r="P4487" s="2">
        <v>80</v>
      </c>
      <c r="Q4487" s="2"/>
      <c r="R4487" s="143" t="e">
        <f t="shared" si="351"/>
        <v>#DIV/0!</v>
      </c>
      <c r="S4487" s="143">
        <f t="shared" si="352"/>
        <v>0</v>
      </c>
      <c r="T4487" s="144">
        <f>IF(P4487="nio",0,IF(P4487&gt;0,VLOOKUP(K4487,'3-Productie normen'!A:W,VLOOKUP(P4487,'3-Productie normen'!$B$37:$C$59,2,FALSE),FALSE)))/VLOOKUP(B4487,'2-Kosten per locatie'!$A$11:$C$31,3,FALSE)</f>
        <v>0</v>
      </c>
      <c r="U4487" s="144">
        <f t="shared" si="353"/>
        <v>0</v>
      </c>
      <c r="V4487" s="145" t="str">
        <f>VLOOKUP(K4487,'3-Productie normen'!A:AG,29,FALSE)</f>
        <v>B</v>
      </c>
      <c r="W4487" s="145"/>
      <c r="X4487" s="146"/>
      <c r="Y4487" s="147">
        <f t="shared" si="354"/>
        <v>400</v>
      </c>
    </row>
    <row r="4488" spans="1:25" s="148" customFormat="1" ht="13.9" customHeight="1">
      <c r="A4488" s="137">
        <v>5342</v>
      </c>
      <c r="B4488" s="138" t="s">
        <v>4208</v>
      </c>
      <c r="C4488" s="138" t="s">
        <v>5450</v>
      </c>
      <c r="D4488" s="138"/>
      <c r="E4488" s="2">
        <v>11</v>
      </c>
      <c r="F4488" s="2" t="s">
        <v>422</v>
      </c>
      <c r="G4488" s="2" t="s">
        <v>5961</v>
      </c>
      <c r="H4488" s="2" t="s">
        <v>2333</v>
      </c>
      <c r="I4488" s="139" t="s">
        <v>6245</v>
      </c>
      <c r="J4488" s="139" t="s">
        <v>6155</v>
      </c>
      <c r="K4488" s="139" t="s">
        <v>478</v>
      </c>
      <c r="L4488" s="139" t="s">
        <v>1275</v>
      </c>
      <c r="M4488" s="140"/>
      <c r="N4488" s="141">
        <v>5</v>
      </c>
      <c r="O4488" s="142">
        <f t="shared" si="350"/>
        <v>80</v>
      </c>
      <c r="P4488" s="2">
        <v>80</v>
      </c>
      <c r="Q4488" s="2"/>
      <c r="R4488" s="143" t="e">
        <f t="shared" si="351"/>
        <v>#DIV/0!</v>
      </c>
      <c r="S4488" s="143">
        <f t="shared" si="352"/>
        <v>0</v>
      </c>
      <c r="T4488" s="144">
        <f>IF(P4488="nio",0,IF(P4488&gt;0,VLOOKUP(K4488,'3-Productie normen'!A:W,VLOOKUP(P4488,'3-Productie normen'!$B$37:$C$59,2,FALSE),FALSE)))/VLOOKUP(B4488,'2-Kosten per locatie'!$A$11:$C$31,3,FALSE)</f>
        <v>0</v>
      </c>
      <c r="U4488" s="144">
        <f t="shared" si="353"/>
        <v>0</v>
      </c>
      <c r="V4488" s="145" t="str">
        <f>VLOOKUP(K4488,'3-Productie normen'!A:AG,29,FALSE)</f>
        <v>B</v>
      </c>
      <c r="W4488" s="145"/>
      <c r="X4488" s="146"/>
      <c r="Y4488" s="147">
        <f t="shared" si="354"/>
        <v>400</v>
      </c>
    </row>
    <row r="4489" spans="1:25" s="148" customFormat="1" ht="13.9" customHeight="1">
      <c r="A4489" s="137">
        <v>5343</v>
      </c>
      <c r="B4489" s="138" t="s">
        <v>4208</v>
      </c>
      <c r="C4489" s="138" t="s">
        <v>5450</v>
      </c>
      <c r="D4489" s="138"/>
      <c r="E4489" s="2">
        <v>11</v>
      </c>
      <c r="F4489" s="2" t="s">
        <v>422</v>
      </c>
      <c r="G4489" s="2" t="s">
        <v>2617</v>
      </c>
      <c r="H4489" s="2" t="s">
        <v>5962</v>
      </c>
      <c r="I4489" s="139" t="s">
        <v>6246</v>
      </c>
      <c r="J4489" s="139" t="s">
        <v>6127</v>
      </c>
      <c r="K4489" s="139" t="s">
        <v>619</v>
      </c>
      <c r="L4489" s="139" t="s">
        <v>6198</v>
      </c>
      <c r="M4489" s="140" t="s">
        <v>8160</v>
      </c>
      <c r="N4489" s="141">
        <v>97</v>
      </c>
      <c r="O4489" s="142">
        <f t="shared" si="350"/>
        <v>200</v>
      </c>
      <c r="P4489" s="2">
        <v>200</v>
      </c>
      <c r="Q4489" s="2"/>
      <c r="R4489" s="143" t="e">
        <f t="shared" si="351"/>
        <v>#DIV/0!</v>
      </c>
      <c r="S4489" s="143">
        <f t="shared" si="352"/>
        <v>0</v>
      </c>
      <c r="T4489" s="144">
        <f>IF(P4489="nio",0,IF(P4489&gt;0,VLOOKUP(K4489,'3-Productie normen'!A:W,VLOOKUP(P4489,'3-Productie normen'!$B$37:$C$59,2,FALSE),FALSE)))/VLOOKUP(B4489,'2-Kosten per locatie'!$A$11:$C$31,3,FALSE)</f>
        <v>0</v>
      </c>
      <c r="U4489" s="144">
        <f t="shared" si="353"/>
        <v>0</v>
      </c>
      <c r="V4489" s="145" t="str">
        <f>VLOOKUP(K4489,'3-Productie normen'!A:AG,29,FALSE)</f>
        <v>L</v>
      </c>
      <c r="W4489" s="145"/>
      <c r="X4489" s="146"/>
      <c r="Y4489" s="147">
        <f t="shared" si="354"/>
        <v>19400</v>
      </c>
    </row>
    <row r="4490" spans="1:25" s="148" customFormat="1" ht="13.9" customHeight="1">
      <c r="A4490" s="137">
        <v>5344</v>
      </c>
      <c r="B4490" s="138" t="s">
        <v>4208</v>
      </c>
      <c r="C4490" s="138" t="s">
        <v>5450</v>
      </c>
      <c r="D4490" s="138"/>
      <c r="E4490" s="2">
        <v>11</v>
      </c>
      <c r="F4490" s="2" t="s">
        <v>422</v>
      </c>
      <c r="G4490" s="2" t="s">
        <v>3349</v>
      </c>
      <c r="H4490" s="2" t="s">
        <v>5963</v>
      </c>
      <c r="I4490" s="139" t="s">
        <v>6245</v>
      </c>
      <c r="J4490" s="139" t="s">
        <v>6162</v>
      </c>
      <c r="K4490" s="139" t="s">
        <v>417</v>
      </c>
      <c r="L4490" s="139" t="s">
        <v>1275</v>
      </c>
      <c r="M4490" s="140"/>
      <c r="N4490" s="141">
        <v>8</v>
      </c>
      <c r="O4490" s="142">
        <f t="shared" si="350"/>
        <v>200</v>
      </c>
      <c r="P4490" s="2">
        <v>200</v>
      </c>
      <c r="Q4490" s="2"/>
      <c r="R4490" s="143" t="e">
        <f t="shared" si="351"/>
        <v>#DIV/0!</v>
      </c>
      <c r="S4490" s="143">
        <f t="shared" si="352"/>
        <v>0</v>
      </c>
      <c r="T4490" s="144">
        <f>IF(P4490="nio",0,IF(P4490&gt;0,VLOOKUP(K4490,'3-Productie normen'!A:W,VLOOKUP(P4490,'3-Productie normen'!$B$37:$C$59,2,FALSE),FALSE)))/VLOOKUP(B4490,'2-Kosten per locatie'!$A$11:$C$31,3,FALSE)</f>
        <v>0</v>
      </c>
      <c r="U4490" s="144">
        <f t="shared" si="353"/>
        <v>0</v>
      </c>
      <c r="V4490" s="145" t="str">
        <f>VLOOKUP(K4490,'3-Productie normen'!A:AG,29,FALSE)</f>
        <v>B</v>
      </c>
      <c r="W4490" s="145"/>
      <c r="X4490" s="146"/>
      <c r="Y4490" s="147">
        <f t="shared" si="354"/>
        <v>1600</v>
      </c>
    </row>
    <row r="4491" spans="1:25" s="148" customFormat="1" ht="13.9" customHeight="1">
      <c r="A4491" s="137">
        <v>5345</v>
      </c>
      <c r="B4491" s="138" t="s">
        <v>4208</v>
      </c>
      <c r="C4491" s="138" t="s">
        <v>5450</v>
      </c>
      <c r="D4491" s="138"/>
      <c r="E4491" s="2">
        <v>11</v>
      </c>
      <c r="F4491" s="2" t="s">
        <v>422</v>
      </c>
      <c r="G4491" s="2" t="s">
        <v>2619</v>
      </c>
      <c r="H4491" s="2" t="s">
        <v>2334</v>
      </c>
      <c r="I4491" s="139" t="s">
        <v>6247</v>
      </c>
      <c r="J4491" s="139" t="s">
        <v>6159</v>
      </c>
      <c r="K4491" s="139" t="s">
        <v>304</v>
      </c>
      <c r="L4491" s="139" t="s">
        <v>5158</v>
      </c>
      <c r="M4491" s="140"/>
      <c r="N4491" s="141">
        <v>47</v>
      </c>
      <c r="O4491" s="142">
        <f t="shared" si="350"/>
        <v>200</v>
      </c>
      <c r="P4491" s="2">
        <v>200</v>
      </c>
      <c r="Q4491" s="2"/>
      <c r="R4491" s="143" t="e">
        <f t="shared" si="351"/>
        <v>#DIV/0!</v>
      </c>
      <c r="S4491" s="143">
        <f t="shared" si="352"/>
        <v>0</v>
      </c>
      <c r="T4491" s="144">
        <f>IF(P4491="nio",0,IF(P4491&gt;0,VLOOKUP(K4491,'3-Productie normen'!A:W,VLOOKUP(P4491,'3-Productie normen'!$B$37:$C$59,2,FALSE),FALSE)))/VLOOKUP(B4491,'2-Kosten per locatie'!$A$11:$C$31,3,FALSE)</f>
        <v>0</v>
      </c>
      <c r="U4491" s="144">
        <f t="shared" si="353"/>
        <v>0</v>
      </c>
      <c r="V4491" s="145" t="str">
        <f>VLOOKUP(K4491,'3-Productie normen'!A:AG,29,FALSE)</f>
        <v>V</v>
      </c>
      <c r="W4491" s="145"/>
      <c r="X4491" s="146"/>
      <c r="Y4491" s="147">
        <f t="shared" si="354"/>
        <v>9400</v>
      </c>
    </row>
    <row r="4492" spans="1:25" s="148" customFormat="1" ht="13.9" customHeight="1">
      <c r="A4492" s="137">
        <v>5346</v>
      </c>
      <c r="B4492" s="138" t="s">
        <v>4208</v>
      </c>
      <c r="C4492" s="138" t="s">
        <v>5450</v>
      </c>
      <c r="D4492" s="138"/>
      <c r="E4492" s="2">
        <v>11</v>
      </c>
      <c r="F4492" s="2" t="s">
        <v>422</v>
      </c>
      <c r="G4492" s="2" t="s">
        <v>4412</v>
      </c>
      <c r="H4492" s="2" t="s">
        <v>2335</v>
      </c>
      <c r="I4492" s="139" t="s">
        <v>6247</v>
      </c>
      <c r="J4492" s="139" t="s">
        <v>6156</v>
      </c>
      <c r="K4492" s="139" t="s">
        <v>612</v>
      </c>
      <c r="L4492" s="139" t="s">
        <v>6198</v>
      </c>
      <c r="M4492" s="140" t="s">
        <v>8160</v>
      </c>
      <c r="N4492" s="141">
        <v>174</v>
      </c>
      <c r="O4492" s="142">
        <f t="shared" si="350"/>
        <v>200</v>
      </c>
      <c r="P4492" s="2">
        <v>200</v>
      </c>
      <c r="Q4492" s="2"/>
      <c r="R4492" s="143" t="e">
        <f t="shared" si="351"/>
        <v>#DIV/0!</v>
      </c>
      <c r="S4492" s="143">
        <f t="shared" si="352"/>
        <v>0</v>
      </c>
      <c r="T4492" s="144">
        <f>IF(P4492="nio",0,IF(P4492&gt;0,VLOOKUP(K4492,'3-Productie normen'!A:W,VLOOKUP(P4492,'3-Productie normen'!$B$37:$C$59,2,FALSE),FALSE)))/VLOOKUP(B4492,'2-Kosten per locatie'!$A$11:$C$31,3,FALSE)</f>
        <v>0</v>
      </c>
      <c r="U4492" s="144">
        <f t="shared" si="353"/>
        <v>0</v>
      </c>
      <c r="V4492" s="145" t="str">
        <f>VLOOKUP(K4492,'3-Productie normen'!A:AG,29,FALSE)</f>
        <v>L</v>
      </c>
      <c r="W4492" s="145"/>
      <c r="X4492" s="146"/>
      <c r="Y4492" s="147">
        <f t="shared" si="354"/>
        <v>34800</v>
      </c>
    </row>
    <row r="4493" spans="1:25" s="148" customFormat="1" ht="13.9" customHeight="1">
      <c r="A4493" s="137">
        <v>5347</v>
      </c>
      <c r="B4493" s="138" t="s">
        <v>4208</v>
      </c>
      <c r="C4493" s="138" t="s">
        <v>5450</v>
      </c>
      <c r="D4493" s="138"/>
      <c r="E4493" s="2">
        <v>11</v>
      </c>
      <c r="F4493" s="2" t="s">
        <v>422</v>
      </c>
      <c r="G4493" s="2" t="s">
        <v>5964</v>
      </c>
      <c r="H4493" s="2" t="s">
        <v>5965</v>
      </c>
      <c r="I4493" s="139" t="s">
        <v>45</v>
      </c>
      <c r="J4493" s="139" t="s">
        <v>6174</v>
      </c>
      <c r="K4493" s="139" t="s">
        <v>612</v>
      </c>
      <c r="L4493" s="139" t="s">
        <v>6198</v>
      </c>
      <c r="M4493" s="140" t="s">
        <v>8160</v>
      </c>
      <c r="N4493" s="141">
        <v>19</v>
      </c>
      <c r="O4493" s="142">
        <f t="shared" si="350"/>
        <v>200</v>
      </c>
      <c r="P4493" s="2">
        <v>200</v>
      </c>
      <c r="Q4493" s="2"/>
      <c r="R4493" s="143" t="e">
        <f t="shared" si="351"/>
        <v>#DIV/0!</v>
      </c>
      <c r="S4493" s="143">
        <f t="shared" si="352"/>
        <v>0</v>
      </c>
      <c r="T4493" s="144">
        <f>IF(P4493="nio",0,IF(P4493&gt;0,VLOOKUP(K4493,'3-Productie normen'!A:W,VLOOKUP(P4493,'3-Productie normen'!$B$37:$C$59,2,FALSE),FALSE)))/VLOOKUP(B4493,'2-Kosten per locatie'!$A$11:$C$31,3,FALSE)</f>
        <v>0</v>
      </c>
      <c r="U4493" s="144">
        <f t="shared" si="353"/>
        <v>0</v>
      </c>
      <c r="V4493" s="145" t="str">
        <f>VLOOKUP(K4493,'3-Productie normen'!A:AG,29,FALSE)</f>
        <v>L</v>
      </c>
      <c r="W4493" s="145"/>
      <c r="X4493" s="146"/>
      <c r="Y4493" s="147">
        <f t="shared" si="354"/>
        <v>3800</v>
      </c>
    </row>
    <row r="4494" spans="1:25" s="148" customFormat="1" ht="13.9" customHeight="1">
      <c r="A4494" s="137">
        <v>5348</v>
      </c>
      <c r="B4494" s="138" t="s">
        <v>4208</v>
      </c>
      <c r="C4494" s="138" t="s">
        <v>5450</v>
      </c>
      <c r="D4494" s="138"/>
      <c r="E4494" s="2">
        <v>11</v>
      </c>
      <c r="F4494" s="2" t="s">
        <v>422</v>
      </c>
      <c r="G4494" s="2" t="s">
        <v>5966</v>
      </c>
      <c r="H4494" s="2" t="s">
        <v>5967</v>
      </c>
      <c r="I4494" s="139" t="s">
        <v>48</v>
      </c>
      <c r="J4494" s="139" t="s">
        <v>2133</v>
      </c>
      <c r="K4494" s="139" t="s">
        <v>478</v>
      </c>
      <c r="L4494" s="139" t="s">
        <v>6198</v>
      </c>
      <c r="M4494" s="140" t="s">
        <v>8160</v>
      </c>
      <c r="N4494" s="141">
        <v>4</v>
      </c>
      <c r="O4494" s="142">
        <f t="shared" si="350"/>
        <v>200</v>
      </c>
      <c r="P4494" s="2">
        <v>200</v>
      </c>
      <c r="Q4494" s="2"/>
      <c r="R4494" s="143" t="e">
        <f t="shared" si="351"/>
        <v>#DIV/0!</v>
      </c>
      <c r="S4494" s="143">
        <f t="shared" si="352"/>
        <v>0</v>
      </c>
      <c r="T4494" s="144">
        <f>IF(P4494="nio",0,IF(P4494&gt;0,VLOOKUP(K4494,'3-Productie normen'!A:W,VLOOKUP(P4494,'3-Productie normen'!$B$37:$C$59,2,FALSE),FALSE)))/VLOOKUP(B4494,'2-Kosten per locatie'!$A$11:$C$31,3,FALSE)</f>
        <v>0</v>
      </c>
      <c r="U4494" s="144">
        <f t="shared" si="353"/>
        <v>0</v>
      </c>
      <c r="V4494" s="145" t="str">
        <f>VLOOKUP(K4494,'3-Productie normen'!A:AG,29,FALSE)</f>
        <v>B</v>
      </c>
      <c r="W4494" s="145"/>
      <c r="X4494" s="146"/>
      <c r="Y4494" s="147">
        <f t="shared" si="354"/>
        <v>800</v>
      </c>
    </row>
    <row r="4495" spans="1:25" s="148" customFormat="1" ht="13.9" customHeight="1">
      <c r="A4495" s="137">
        <v>5349</v>
      </c>
      <c r="B4495" s="138" t="s">
        <v>4208</v>
      </c>
      <c r="C4495" s="138" t="s">
        <v>5450</v>
      </c>
      <c r="D4495" s="138"/>
      <c r="E4495" s="2">
        <v>11</v>
      </c>
      <c r="F4495" s="2" t="s">
        <v>422</v>
      </c>
      <c r="G4495" s="2" t="s">
        <v>5968</v>
      </c>
      <c r="H4495" s="2" t="s">
        <v>5969</v>
      </c>
      <c r="I4495" s="139" t="s">
        <v>45</v>
      </c>
      <c r="J4495" s="139" t="s">
        <v>6157</v>
      </c>
      <c r="K4495" s="139" t="s">
        <v>612</v>
      </c>
      <c r="L4495" s="139" t="s">
        <v>6198</v>
      </c>
      <c r="M4495" s="140" t="s">
        <v>8160</v>
      </c>
      <c r="N4495" s="141">
        <v>3</v>
      </c>
      <c r="O4495" s="142">
        <f t="shared" si="350"/>
        <v>200</v>
      </c>
      <c r="P4495" s="2">
        <v>200</v>
      </c>
      <c r="Q4495" s="2"/>
      <c r="R4495" s="143" t="e">
        <f t="shared" si="351"/>
        <v>#DIV/0!</v>
      </c>
      <c r="S4495" s="143">
        <f t="shared" si="352"/>
        <v>0</v>
      </c>
      <c r="T4495" s="144">
        <f>IF(P4495="nio",0,IF(P4495&gt;0,VLOOKUP(K4495,'3-Productie normen'!A:W,VLOOKUP(P4495,'3-Productie normen'!$B$37:$C$59,2,FALSE),FALSE)))/VLOOKUP(B4495,'2-Kosten per locatie'!$A$11:$C$31,3,FALSE)</f>
        <v>0</v>
      </c>
      <c r="U4495" s="144">
        <f t="shared" si="353"/>
        <v>0</v>
      </c>
      <c r="V4495" s="145" t="str">
        <f>VLOOKUP(K4495,'3-Productie normen'!A:AG,29,FALSE)</f>
        <v>L</v>
      </c>
      <c r="W4495" s="145"/>
      <c r="X4495" s="146"/>
      <c r="Y4495" s="147">
        <f t="shared" si="354"/>
        <v>600</v>
      </c>
    </row>
    <row r="4496" spans="1:25" s="148" customFormat="1" ht="13.9" customHeight="1">
      <c r="A4496" s="137">
        <v>5350</v>
      </c>
      <c r="B4496" s="138" t="s">
        <v>4208</v>
      </c>
      <c r="C4496" s="138" t="s">
        <v>5450</v>
      </c>
      <c r="D4496" s="138"/>
      <c r="E4496" s="2">
        <v>11</v>
      </c>
      <c r="F4496" s="2" t="s">
        <v>422</v>
      </c>
      <c r="G4496" s="2" t="s">
        <v>5970</v>
      </c>
      <c r="H4496" s="2" t="s">
        <v>5971</v>
      </c>
      <c r="I4496" s="139" t="s">
        <v>45</v>
      </c>
      <c r="J4496" s="139" t="s">
        <v>6157</v>
      </c>
      <c r="K4496" s="139" t="s">
        <v>612</v>
      </c>
      <c r="L4496" s="139" t="s">
        <v>6198</v>
      </c>
      <c r="M4496" s="140" t="s">
        <v>8160</v>
      </c>
      <c r="N4496" s="141">
        <v>3</v>
      </c>
      <c r="O4496" s="142">
        <f t="shared" si="350"/>
        <v>200</v>
      </c>
      <c r="P4496" s="2">
        <v>200</v>
      </c>
      <c r="Q4496" s="2"/>
      <c r="R4496" s="143" t="e">
        <f t="shared" si="351"/>
        <v>#DIV/0!</v>
      </c>
      <c r="S4496" s="143">
        <f t="shared" si="352"/>
        <v>0</v>
      </c>
      <c r="T4496" s="144">
        <f>IF(P4496="nio",0,IF(P4496&gt;0,VLOOKUP(K4496,'3-Productie normen'!A:W,VLOOKUP(P4496,'3-Productie normen'!$B$37:$C$59,2,FALSE),FALSE)))/VLOOKUP(B4496,'2-Kosten per locatie'!$A$11:$C$31,3,FALSE)</f>
        <v>0</v>
      </c>
      <c r="U4496" s="144">
        <f t="shared" si="353"/>
        <v>0</v>
      </c>
      <c r="V4496" s="145" t="str">
        <f>VLOOKUP(K4496,'3-Productie normen'!A:AG,29,FALSE)</f>
        <v>L</v>
      </c>
      <c r="W4496" s="145"/>
      <c r="X4496" s="146"/>
      <c r="Y4496" s="147">
        <f t="shared" si="354"/>
        <v>600</v>
      </c>
    </row>
    <row r="4497" spans="1:25" s="148" customFormat="1" ht="13.9" customHeight="1">
      <c r="A4497" s="137">
        <v>5351</v>
      </c>
      <c r="B4497" s="138" t="s">
        <v>4208</v>
      </c>
      <c r="C4497" s="138" t="s">
        <v>5450</v>
      </c>
      <c r="D4497" s="138"/>
      <c r="E4497" s="2">
        <v>11</v>
      </c>
      <c r="F4497" s="2" t="s">
        <v>422</v>
      </c>
      <c r="G4497" s="2" t="s">
        <v>5972</v>
      </c>
      <c r="H4497" s="2" t="s">
        <v>2336</v>
      </c>
      <c r="I4497" s="139" t="s">
        <v>45</v>
      </c>
      <c r="J4497" s="139" t="s">
        <v>6157</v>
      </c>
      <c r="K4497" s="139" t="s">
        <v>612</v>
      </c>
      <c r="L4497" s="139" t="s">
        <v>6198</v>
      </c>
      <c r="M4497" s="140" t="s">
        <v>8160</v>
      </c>
      <c r="N4497" s="141">
        <v>3</v>
      </c>
      <c r="O4497" s="142">
        <f t="shared" si="350"/>
        <v>200</v>
      </c>
      <c r="P4497" s="2">
        <v>200</v>
      </c>
      <c r="Q4497" s="2"/>
      <c r="R4497" s="143" t="e">
        <f t="shared" si="351"/>
        <v>#DIV/0!</v>
      </c>
      <c r="S4497" s="143">
        <f t="shared" si="352"/>
        <v>0</v>
      </c>
      <c r="T4497" s="144">
        <f>IF(P4497="nio",0,IF(P4497&gt;0,VLOOKUP(K4497,'3-Productie normen'!A:W,VLOOKUP(P4497,'3-Productie normen'!$B$37:$C$59,2,FALSE),FALSE)))/VLOOKUP(B4497,'2-Kosten per locatie'!$A$11:$C$31,3,FALSE)</f>
        <v>0</v>
      </c>
      <c r="U4497" s="144">
        <f t="shared" si="353"/>
        <v>0</v>
      </c>
      <c r="V4497" s="145" t="str">
        <f>VLOOKUP(K4497,'3-Productie normen'!A:AG,29,FALSE)</f>
        <v>L</v>
      </c>
      <c r="W4497" s="145"/>
      <c r="X4497" s="146"/>
      <c r="Y4497" s="147">
        <f t="shared" si="354"/>
        <v>600</v>
      </c>
    </row>
    <row r="4498" spans="1:25" s="148" customFormat="1" ht="13.9" customHeight="1">
      <c r="A4498" s="137">
        <v>5352</v>
      </c>
      <c r="B4498" s="138" t="s">
        <v>4208</v>
      </c>
      <c r="C4498" s="138" t="s">
        <v>5450</v>
      </c>
      <c r="D4498" s="138"/>
      <c r="E4498" s="2">
        <v>11</v>
      </c>
      <c r="F4498" s="2" t="s">
        <v>422</v>
      </c>
      <c r="G4498" s="2" t="s">
        <v>5973</v>
      </c>
      <c r="H4498" s="2" t="s">
        <v>5974</v>
      </c>
      <c r="I4498" s="139" t="s">
        <v>45</v>
      </c>
      <c r="J4498" s="139" t="s">
        <v>6157</v>
      </c>
      <c r="K4498" s="139" t="s">
        <v>612</v>
      </c>
      <c r="L4498" s="139" t="s">
        <v>6198</v>
      </c>
      <c r="M4498" s="140" t="s">
        <v>8160</v>
      </c>
      <c r="N4498" s="141">
        <v>3</v>
      </c>
      <c r="O4498" s="142">
        <f t="shared" si="350"/>
        <v>200</v>
      </c>
      <c r="P4498" s="2">
        <v>200</v>
      </c>
      <c r="Q4498" s="2"/>
      <c r="R4498" s="143" t="e">
        <f t="shared" si="351"/>
        <v>#DIV/0!</v>
      </c>
      <c r="S4498" s="143">
        <f t="shared" si="352"/>
        <v>0</v>
      </c>
      <c r="T4498" s="144">
        <f>IF(P4498="nio",0,IF(P4498&gt;0,VLOOKUP(K4498,'3-Productie normen'!A:W,VLOOKUP(P4498,'3-Productie normen'!$B$37:$C$59,2,FALSE),FALSE)))/VLOOKUP(B4498,'2-Kosten per locatie'!$A$11:$C$31,3,FALSE)</f>
        <v>0</v>
      </c>
      <c r="U4498" s="144">
        <f t="shared" si="353"/>
        <v>0</v>
      </c>
      <c r="V4498" s="145" t="str">
        <f>VLOOKUP(K4498,'3-Productie normen'!A:AG,29,FALSE)</f>
        <v>L</v>
      </c>
      <c r="W4498" s="145"/>
      <c r="X4498" s="146"/>
      <c r="Y4498" s="147">
        <f t="shared" si="354"/>
        <v>600</v>
      </c>
    </row>
    <row r="4499" spans="1:25" s="148" customFormat="1" ht="13.9" customHeight="1">
      <c r="A4499" s="137">
        <v>5353</v>
      </c>
      <c r="B4499" s="138" t="s">
        <v>4208</v>
      </c>
      <c r="C4499" s="138" t="s">
        <v>5450</v>
      </c>
      <c r="D4499" s="138"/>
      <c r="E4499" s="2">
        <v>11</v>
      </c>
      <c r="F4499" s="2" t="s">
        <v>422</v>
      </c>
      <c r="G4499" s="2" t="s">
        <v>5975</v>
      </c>
      <c r="H4499" s="2" t="s">
        <v>2339</v>
      </c>
      <c r="I4499" s="139" t="s">
        <v>45</v>
      </c>
      <c r="J4499" s="139" t="s">
        <v>6157</v>
      </c>
      <c r="K4499" s="139" t="s">
        <v>612</v>
      </c>
      <c r="L4499" s="139" t="s">
        <v>6198</v>
      </c>
      <c r="M4499" s="140" t="s">
        <v>8160</v>
      </c>
      <c r="N4499" s="141">
        <v>3</v>
      </c>
      <c r="O4499" s="142">
        <f t="shared" si="350"/>
        <v>200</v>
      </c>
      <c r="P4499" s="2">
        <v>200</v>
      </c>
      <c r="Q4499" s="2"/>
      <c r="R4499" s="143" t="e">
        <f t="shared" si="351"/>
        <v>#DIV/0!</v>
      </c>
      <c r="S4499" s="143">
        <f t="shared" si="352"/>
        <v>0</v>
      </c>
      <c r="T4499" s="144">
        <f>IF(P4499="nio",0,IF(P4499&gt;0,VLOOKUP(K4499,'3-Productie normen'!A:W,VLOOKUP(P4499,'3-Productie normen'!$B$37:$C$59,2,FALSE),FALSE)))/VLOOKUP(B4499,'2-Kosten per locatie'!$A$11:$C$31,3,FALSE)</f>
        <v>0</v>
      </c>
      <c r="U4499" s="144">
        <f t="shared" si="353"/>
        <v>0</v>
      </c>
      <c r="V4499" s="145" t="str">
        <f>VLOOKUP(K4499,'3-Productie normen'!A:AG,29,FALSE)</f>
        <v>L</v>
      </c>
      <c r="W4499" s="145"/>
      <c r="X4499" s="146"/>
      <c r="Y4499" s="147">
        <f t="shared" si="354"/>
        <v>600</v>
      </c>
    </row>
    <row r="4500" spans="1:25" s="148" customFormat="1" ht="13.9" customHeight="1">
      <c r="A4500" s="137">
        <v>5354</v>
      </c>
      <c r="B4500" s="138" t="s">
        <v>4208</v>
      </c>
      <c r="C4500" s="138" t="s">
        <v>5450</v>
      </c>
      <c r="D4500" s="138"/>
      <c r="E4500" s="2">
        <v>11</v>
      </c>
      <c r="F4500" s="2" t="s">
        <v>422</v>
      </c>
      <c r="G4500" s="2" t="s">
        <v>2623</v>
      </c>
      <c r="H4500" s="2" t="s">
        <v>2340</v>
      </c>
      <c r="I4500" s="139" t="s">
        <v>6247</v>
      </c>
      <c r="J4500" s="139" t="s">
        <v>6156</v>
      </c>
      <c r="K4500" s="139" t="s">
        <v>612</v>
      </c>
      <c r="L4500" s="139" t="s">
        <v>6198</v>
      </c>
      <c r="M4500" s="140" t="s">
        <v>8160</v>
      </c>
      <c r="N4500" s="141">
        <v>40</v>
      </c>
      <c r="O4500" s="142">
        <f t="shared" si="350"/>
        <v>200</v>
      </c>
      <c r="P4500" s="2">
        <v>200</v>
      </c>
      <c r="Q4500" s="2"/>
      <c r="R4500" s="143" t="e">
        <f t="shared" si="351"/>
        <v>#DIV/0!</v>
      </c>
      <c r="S4500" s="143">
        <f t="shared" si="352"/>
        <v>0</v>
      </c>
      <c r="T4500" s="144">
        <f>IF(P4500="nio",0,IF(P4500&gt;0,VLOOKUP(K4500,'3-Productie normen'!A:W,VLOOKUP(P4500,'3-Productie normen'!$B$37:$C$59,2,FALSE),FALSE)))/VLOOKUP(B4500,'2-Kosten per locatie'!$A$11:$C$31,3,FALSE)</f>
        <v>0</v>
      </c>
      <c r="U4500" s="144">
        <f t="shared" si="353"/>
        <v>0</v>
      </c>
      <c r="V4500" s="145" t="str">
        <f>VLOOKUP(K4500,'3-Productie normen'!A:AG,29,FALSE)</f>
        <v>L</v>
      </c>
      <c r="W4500" s="145"/>
      <c r="X4500" s="146"/>
      <c r="Y4500" s="147">
        <f t="shared" si="354"/>
        <v>8000</v>
      </c>
    </row>
    <row r="4501" spans="1:25" s="148" customFormat="1" ht="13.9" customHeight="1">
      <c r="A4501" s="137">
        <v>5355</v>
      </c>
      <c r="B4501" s="138" t="s">
        <v>4208</v>
      </c>
      <c r="C4501" s="138" t="s">
        <v>5450</v>
      </c>
      <c r="D4501" s="138"/>
      <c r="E4501" s="2">
        <v>11</v>
      </c>
      <c r="F4501" s="2" t="s">
        <v>422</v>
      </c>
      <c r="G4501" s="2" t="s">
        <v>3343</v>
      </c>
      <c r="H4501" s="2" t="s">
        <v>5976</v>
      </c>
      <c r="I4501" s="139" t="s">
        <v>6248</v>
      </c>
      <c r="J4501" s="139" t="s">
        <v>4161</v>
      </c>
      <c r="K4501" s="139" t="s">
        <v>612</v>
      </c>
      <c r="L4501" s="139" t="s">
        <v>6198</v>
      </c>
      <c r="M4501" s="140" t="s">
        <v>8160</v>
      </c>
      <c r="N4501" s="141">
        <v>28</v>
      </c>
      <c r="O4501" s="142">
        <f t="shared" si="350"/>
        <v>200</v>
      </c>
      <c r="P4501" s="2">
        <v>200</v>
      </c>
      <c r="Q4501" s="2"/>
      <c r="R4501" s="143" t="e">
        <f t="shared" si="351"/>
        <v>#DIV/0!</v>
      </c>
      <c r="S4501" s="143">
        <f t="shared" si="352"/>
        <v>0</v>
      </c>
      <c r="T4501" s="144">
        <f>IF(P4501="nio",0,IF(P4501&gt;0,VLOOKUP(K4501,'3-Productie normen'!A:W,VLOOKUP(P4501,'3-Productie normen'!$B$37:$C$59,2,FALSE),FALSE)))/VLOOKUP(B4501,'2-Kosten per locatie'!$A$11:$C$31,3,FALSE)</f>
        <v>0</v>
      </c>
      <c r="U4501" s="144">
        <f t="shared" si="353"/>
        <v>0</v>
      </c>
      <c r="V4501" s="145" t="str">
        <f>VLOOKUP(K4501,'3-Productie normen'!A:AG,29,FALSE)</f>
        <v>L</v>
      </c>
      <c r="W4501" s="145"/>
      <c r="X4501" s="146"/>
      <c r="Y4501" s="147">
        <f t="shared" si="354"/>
        <v>5600</v>
      </c>
    </row>
    <row r="4502" spans="1:25" s="148" customFormat="1" ht="13.9" customHeight="1">
      <c r="A4502" s="137">
        <v>5356</v>
      </c>
      <c r="B4502" s="138" t="s">
        <v>4208</v>
      </c>
      <c r="C4502" s="138" t="s">
        <v>5450</v>
      </c>
      <c r="D4502" s="138"/>
      <c r="E4502" s="2">
        <v>11</v>
      </c>
      <c r="F4502" s="2" t="s">
        <v>422</v>
      </c>
      <c r="G4502" s="2" t="s">
        <v>2625</v>
      </c>
      <c r="H4502" s="2" t="s">
        <v>5977</v>
      </c>
      <c r="I4502" s="139" t="s">
        <v>6248</v>
      </c>
      <c r="J4502" s="139" t="s">
        <v>1614</v>
      </c>
      <c r="K4502" s="139" t="s">
        <v>612</v>
      </c>
      <c r="L4502" s="139" t="s">
        <v>6198</v>
      </c>
      <c r="M4502" s="140" t="s">
        <v>8160</v>
      </c>
      <c r="N4502" s="141">
        <v>51</v>
      </c>
      <c r="O4502" s="142">
        <f t="shared" si="350"/>
        <v>200</v>
      </c>
      <c r="P4502" s="2">
        <v>200</v>
      </c>
      <c r="Q4502" s="2"/>
      <c r="R4502" s="143" t="e">
        <f t="shared" si="351"/>
        <v>#DIV/0!</v>
      </c>
      <c r="S4502" s="143">
        <f t="shared" si="352"/>
        <v>0</v>
      </c>
      <c r="T4502" s="144">
        <f>IF(P4502="nio",0,IF(P4502&gt;0,VLOOKUP(K4502,'3-Productie normen'!A:W,VLOOKUP(P4502,'3-Productie normen'!$B$37:$C$59,2,FALSE),FALSE)))/VLOOKUP(B4502,'2-Kosten per locatie'!$A$11:$C$31,3,FALSE)</f>
        <v>0</v>
      </c>
      <c r="U4502" s="144">
        <f t="shared" si="353"/>
        <v>0</v>
      </c>
      <c r="V4502" s="145" t="str">
        <f>VLOOKUP(K4502,'3-Productie normen'!A:AG,29,FALSE)</f>
        <v>L</v>
      </c>
      <c r="W4502" s="145"/>
      <c r="X4502" s="146"/>
      <c r="Y4502" s="147">
        <f t="shared" si="354"/>
        <v>10200</v>
      </c>
    </row>
    <row r="4503" spans="1:25" s="148" customFormat="1" ht="13.9" customHeight="1">
      <c r="A4503" s="137">
        <v>5357</v>
      </c>
      <c r="B4503" s="138" t="s">
        <v>4208</v>
      </c>
      <c r="C4503" s="138" t="s">
        <v>5450</v>
      </c>
      <c r="D4503" s="138"/>
      <c r="E4503" s="2">
        <v>11</v>
      </c>
      <c r="F4503" s="2" t="s">
        <v>422</v>
      </c>
      <c r="G4503" s="2" t="s">
        <v>5978</v>
      </c>
      <c r="H4503" s="2" t="s">
        <v>5979</v>
      </c>
      <c r="I4503" s="139" t="s">
        <v>6248</v>
      </c>
      <c r="J4503" s="139" t="s">
        <v>1614</v>
      </c>
      <c r="K4503" s="139" t="s">
        <v>612</v>
      </c>
      <c r="L4503" s="139" t="s">
        <v>6198</v>
      </c>
      <c r="M4503" s="140" t="s">
        <v>8160</v>
      </c>
      <c r="N4503" s="141">
        <v>51</v>
      </c>
      <c r="O4503" s="142">
        <f t="shared" si="350"/>
        <v>200</v>
      </c>
      <c r="P4503" s="2">
        <v>200</v>
      </c>
      <c r="Q4503" s="2"/>
      <c r="R4503" s="143" t="e">
        <f t="shared" si="351"/>
        <v>#DIV/0!</v>
      </c>
      <c r="S4503" s="143">
        <f t="shared" si="352"/>
        <v>0</v>
      </c>
      <c r="T4503" s="144">
        <f>IF(P4503="nio",0,IF(P4503&gt;0,VLOOKUP(K4503,'3-Productie normen'!A:W,VLOOKUP(P4503,'3-Productie normen'!$B$37:$C$59,2,FALSE),FALSE)))/VLOOKUP(B4503,'2-Kosten per locatie'!$A$11:$C$31,3,FALSE)</f>
        <v>0</v>
      </c>
      <c r="U4503" s="144">
        <f t="shared" si="353"/>
        <v>0</v>
      </c>
      <c r="V4503" s="145" t="str">
        <f>VLOOKUP(K4503,'3-Productie normen'!A:AG,29,FALSE)</f>
        <v>L</v>
      </c>
      <c r="W4503" s="145"/>
      <c r="X4503" s="146"/>
      <c r="Y4503" s="147">
        <f t="shared" si="354"/>
        <v>10200</v>
      </c>
    </row>
    <row r="4504" spans="1:25" s="148" customFormat="1" ht="13.9" customHeight="1">
      <c r="A4504" s="137">
        <v>5358</v>
      </c>
      <c r="B4504" s="138" t="s">
        <v>4208</v>
      </c>
      <c r="C4504" s="138" t="s">
        <v>5450</v>
      </c>
      <c r="D4504" s="138"/>
      <c r="E4504" s="2">
        <v>11</v>
      </c>
      <c r="F4504" s="2" t="s">
        <v>422</v>
      </c>
      <c r="G4504" s="2" t="s">
        <v>2627</v>
      </c>
      <c r="H4504" s="2" t="s">
        <v>5980</v>
      </c>
      <c r="I4504" s="139" t="s">
        <v>6248</v>
      </c>
      <c r="J4504" s="139" t="s">
        <v>1614</v>
      </c>
      <c r="K4504" s="139" t="s">
        <v>612</v>
      </c>
      <c r="L4504" s="139" t="s">
        <v>6198</v>
      </c>
      <c r="M4504" s="140" t="s">
        <v>8160</v>
      </c>
      <c r="N4504" s="141">
        <v>51</v>
      </c>
      <c r="O4504" s="142">
        <f t="shared" si="350"/>
        <v>200</v>
      </c>
      <c r="P4504" s="2">
        <v>200</v>
      </c>
      <c r="Q4504" s="2"/>
      <c r="R4504" s="143" t="e">
        <f t="shared" si="351"/>
        <v>#DIV/0!</v>
      </c>
      <c r="S4504" s="143">
        <f t="shared" si="352"/>
        <v>0</v>
      </c>
      <c r="T4504" s="144">
        <f>IF(P4504="nio",0,IF(P4504&gt;0,VLOOKUP(K4504,'3-Productie normen'!A:W,VLOOKUP(P4504,'3-Productie normen'!$B$37:$C$59,2,FALSE),FALSE)))/VLOOKUP(B4504,'2-Kosten per locatie'!$A$11:$C$31,3,FALSE)</f>
        <v>0</v>
      </c>
      <c r="U4504" s="144">
        <f t="shared" si="353"/>
        <v>0</v>
      </c>
      <c r="V4504" s="145" t="str">
        <f>VLOOKUP(K4504,'3-Productie normen'!A:AG,29,FALSE)</f>
        <v>L</v>
      </c>
      <c r="W4504" s="145"/>
      <c r="X4504" s="146"/>
      <c r="Y4504" s="147">
        <f t="shared" si="354"/>
        <v>10200</v>
      </c>
    </row>
    <row r="4505" spans="1:25" s="148" customFormat="1" ht="13.9" customHeight="1">
      <c r="A4505" s="137">
        <v>5359</v>
      </c>
      <c r="B4505" s="138" t="s">
        <v>4208</v>
      </c>
      <c r="C4505" s="138" t="s">
        <v>5450</v>
      </c>
      <c r="D4505" s="138"/>
      <c r="E4505" s="2">
        <v>11</v>
      </c>
      <c r="F4505" s="2" t="s">
        <v>422</v>
      </c>
      <c r="G4505" s="2" t="s">
        <v>5981</v>
      </c>
      <c r="H4505" s="2" t="s">
        <v>5982</v>
      </c>
      <c r="I4505" s="139" t="s">
        <v>6248</v>
      </c>
      <c r="J4505" s="139" t="s">
        <v>1614</v>
      </c>
      <c r="K4505" s="139" t="s">
        <v>612</v>
      </c>
      <c r="L4505" s="139" t="s">
        <v>6198</v>
      </c>
      <c r="M4505" s="140" t="s">
        <v>8160</v>
      </c>
      <c r="N4505" s="141">
        <v>51</v>
      </c>
      <c r="O4505" s="142">
        <f t="shared" si="350"/>
        <v>200</v>
      </c>
      <c r="P4505" s="2">
        <v>200</v>
      </c>
      <c r="Q4505" s="2"/>
      <c r="R4505" s="143" t="e">
        <f t="shared" si="351"/>
        <v>#DIV/0!</v>
      </c>
      <c r="S4505" s="143">
        <f t="shared" si="352"/>
        <v>0</v>
      </c>
      <c r="T4505" s="144">
        <f>IF(P4505="nio",0,IF(P4505&gt;0,VLOOKUP(K4505,'3-Productie normen'!A:W,VLOOKUP(P4505,'3-Productie normen'!$B$37:$C$59,2,FALSE),FALSE)))/VLOOKUP(B4505,'2-Kosten per locatie'!$A$11:$C$31,3,FALSE)</f>
        <v>0</v>
      </c>
      <c r="U4505" s="144">
        <f t="shared" si="353"/>
        <v>0</v>
      </c>
      <c r="V4505" s="145" t="str">
        <f>VLOOKUP(K4505,'3-Productie normen'!A:AG,29,FALSE)</f>
        <v>L</v>
      </c>
      <c r="W4505" s="145"/>
      <c r="X4505" s="146"/>
      <c r="Y4505" s="147">
        <f t="shared" si="354"/>
        <v>10200</v>
      </c>
    </row>
    <row r="4506" spans="1:25" s="148" customFormat="1" ht="13.9" customHeight="1">
      <c r="A4506" s="137">
        <v>5360</v>
      </c>
      <c r="B4506" s="138" t="s">
        <v>4208</v>
      </c>
      <c r="C4506" s="138" t="s">
        <v>5450</v>
      </c>
      <c r="D4506" s="138"/>
      <c r="E4506" s="2">
        <v>11</v>
      </c>
      <c r="F4506" s="2" t="s">
        <v>422</v>
      </c>
      <c r="G4506" s="2" t="s">
        <v>1884</v>
      </c>
      <c r="H4506" s="2" t="s">
        <v>5983</v>
      </c>
      <c r="I4506" s="139" t="s">
        <v>6248</v>
      </c>
      <c r="J4506" s="139" t="s">
        <v>1614</v>
      </c>
      <c r="K4506" s="139" t="s">
        <v>612</v>
      </c>
      <c r="L4506" s="139" t="s">
        <v>6198</v>
      </c>
      <c r="M4506" s="140" t="s">
        <v>8160</v>
      </c>
      <c r="N4506" s="141">
        <v>51</v>
      </c>
      <c r="O4506" s="142">
        <f t="shared" si="350"/>
        <v>200</v>
      </c>
      <c r="P4506" s="2">
        <v>200</v>
      </c>
      <c r="Q4506" s="2"/>
      <c r="R4506" s="143" t="e">
        <f t="shared" si="351"/>
        <v>#DIV/0!</v>
      </c>
      <c r="S4506" s="143">
        <f t="shared" si="352"/>
        <v>0</v>
      </c>
      <c r="T4506" s="144">
        <f>IF(P4506="nio",0,IF(P4506&gt;0,VLOOKUP(K4506,'3-Productie normen'!A:W,VLOOKUP(P4506,'3-Productie normen'!$B$37:$C$59,2,FALSE),FALSE)))/VLOOKUP(B4506,'2-Kosten per locatie'!$A$11:$C$31,3,FALSE)</f>
        <v>0</v>
      </c>
      <c r="U4506" s="144">
        <f t="shared" si="353"/>
        <v>0</v>
      </c>
      <c r="V4506" s="145" t="str">
        <f>VLOOKUP(K4506,'3-Productie normen'!A:AG,29,FALSE)</f>
        <v>L</v>
      </c>
      <c r="W4506" s="145"/>
      <c r="X4506" s="146"/>
      <c r="Y4506" s="147">
        <f t="shared" si="354"/>
        <v>10200</v>
      </c>
    </row>
    <row r="4507" spans="1:25" s="148" customFormat="1" ht="13.9" customHeight="1">
      <c r="A4507" s="137">
        <v>5361</v>
      </c>
      <c r="B4507" s="138" t="s">
        <v>4208</v>
      </c>
      <c r="C4507" s="138" t="s">
        <v>5450</v>
      </c>
      <c r="D4507" s="138"/>
      <c r="E4507" s="2">
        <v>11</v>
      </c>
      <c r="F4507" s="2" t="s">
        <v>422</v>
      </c>
      <c r="G4507" s="2" t="s">
        <v>1636</v>
      </c>
      <c r="H4507" s="2" t="s">
        <v>2341</v>
      </c>
      <c r="I4507" s="139" t="s">
        <v>6248</v>
      </c>
      <c r="J4507" s="139" t="s">
        <v>4161</v>
      </c>
      <c r="K4507" s="139" t="s">
        <v>612</v>
      </c>
      <c r="L4507" s="139" t="s">
        <v>6198</v>
      </c>
      <c r="M4507" s="140" t="s">
        <v>8160</v>
      </c>
      <c r="N4507" s="141">
        <v>34</v>
      </c>
      <c r="O4507" s="142">
        <f t="shared" si="350"/>
        <v>200</v>
      </c>
      <c r="P4507" s="2">
        <v>200</v>
      </c>
      <c r="Q4507" s="2"/>
      <c r="R4507" s="143" t="e">
        <f t="shared" si="351"/>
        <v>#DIV/0!</v>
      </c>
      <c r="S4507" s="143">
        <f t="shared" si="352"/>
        <v>0</v>
      </c>
      <c r="T4507" s="144">
        <f>IF(P4507="nio",0,IF(P4507&gt;0,VLOOKUP(K4507,'3-Productie normen'!A:W,VLOOKUP(P4507,'3-Productie normen'!$B$37:$C$59,2,FALSE),FALSE)))/VLOOKUP(B4507,'2-Kosten per locatie'!$A$11:$C$31,3,FALSE)</f>
        <v>0</v>
      </c>
      <c r="U4507" s="144">
        <f t="shared" si="353"/>
        <v>0</v>
      </c>
      <c r="V4507" s="145" t="str">
        <f>VLOOKUP(K4507,'3-Productie normen'!A:AG,29,FALSE)</f>
        <v>L</v>
      </c>
      <c r="W4507" s="145"/>
      <c r="X4507" s="146"/>
      <c r="Y4507" s="147">
        <f t="shared" si="354"/>
        <v>6800</v>
      </c>
    </row>
    <row r="4508" spans="1:25" s="148" customFormat="1" ht="13.9" customHeight="1">
      <c r="A4508" s="137">
        <v>5362</v>
      </c>
      <c r="B4508" s="138" t="s">
        <v>4208</v>
      </c>
      <c r="C4508" s="138" t="s">
        <v>5450</v>
      </c>
      <c r="D4508" s="138"/>
      <c r="E4508" s="2">
        <v>11</v>
      </c>
      <c r="F4508" s="2" t="s">
        <v>422</v>
      </c>
      <c r="G4508" s="2" t="s">
        <v>1677</v>
      </c>
      <c r="H4508" s="2" t="s">
        <v>5984</v>
      </c>
      <c r="I4508" s="139" t="s">
        <v>6248</v>
      </c>
      <c r="J4508" s="139" t="s">
        <v>1614</v>
      </c>
      <c r="K4508" s="139" t="s">
        <v>612</v>
      </c>
      <c r="L4508" s="139" t="s">
        <v>6198</v>
      </c>
      <c r="M4508" s="140" t="s">
        <v>8160</v>
      </c>
      <c r="N4508" s="141">
        <v>51</v>
      </c>
      <c r="O4508" s="142">
        <f t="shared" si="350"/>
        <v>200</v>
      </c>
      <c r="P4508" s="2">
        <v>200</v>
      </c>
      <c r="Q4508" s="2"/>
      <c r="R4508" s="143" t="e">
        <f t="shared" si="351"/>
        <v>#DIV/0!</v>
      </c>
      <c r="S4508" s="143">
        <f t="shared" si="352"/>
        <v>0</v>
      </c>
      <c r="T4508" s="144">
        <f>IF(P4508="nio",0,IF(P4508&gt;0,VLOOKUP(K4508,'3-Productie normen'!A:W,VLOOKUP(P4508,'3-Productie normen'!$B$37:$C$59,2,FALSE),FALSE)))/VLOOKUP(B4508,'2-Kosten per locatie'!$A$11:$C$31,3,FALSE)</f>
        <v>0</v>
      </c>
      <c r="U4508" s="144">
        <f t="shared" si="353"/>
        <v>0</v>
      </c>
      <c r="V4508" s="145" t="str">
        <f>VLOOKUP(K4508,'3-Productie normen'!A:AG,29,FALSE)</f>
        <v>L</v>
      </c>
      <c r="W4508" s="145"/>
      <c r="X4508" s="146"/>
      <c r="Y4508" s="147">
        <f t="shared" si="354"/>
        <v>10200</v>
      </c>
    </row>
    <row r="4509" spans="1:25" s="148" customFormat="1" ht="13.9" customHeight="1">
      <c r="A4509" s="137">
        <v>5363</v>
      </c>
      <c r="B4509" s="138" t="s">
        <v>4208</v>
      </c>
      <c r="C4509" s="138" t="s">
        <v>5450</v>
      </c>
      <c r="D4509" s="138"/>
      <c r="E4509" s="2">
        <v>11</v>
      </c>
      <c r="F4509" s="2" t="s">
        <v>422</v>
      </c>
      <c r="G4509" s="2" t="s">
        <v>1675</v>
      </c>
      <c r="H4509" s="2" t="s">
        <v>2346</v>
      </c>
      <c r="I4509" s="139" t="s">
        <v>6248</v>
      </c>
      <c r="J4509" s="139" t="s">
        <v>1614</v>
      </c>
      <c r="K4509" s="139" t="s">
        <v>612</v>
      </c>
      <c r="L4509" s="139" t="s">
        <v>6198</v>
      </c>
      <c r="M4509" s="140" t="s">
        <v>8160</v>
      </c>
      <c r="N4509" s="141">
        <v>51</v>
      </c>
      <c r="O4509" s="142">
        <f t="shared" si="350"/>
        <v>200</v>
      </c>
      <c r="P4509" s="2">
        <v>200</v>
      </c>
      <c r="Q4509" s="2"/>
      <c r="R4509" s="143" t="e">
        <f t="shared" si="351"/>
        <v>#DIV/0!</v>
      </c>
      <c r="S4509" s="143">
        <f t="shared" si="352"/>
        <v>0</v>
      </c>
      <c r="T4509" s="144">
        <f>IF(P4509="nio",0,IF(P4509&gt;0,VLOOKUP(K4509,'3-Productie normen'!A:W,VLOOKUP(P4509,'3-Productie normen'!$B$37:$C$59,2,FALSE),FALSE)))/VLOOKUP(B4509,'2-Kosten per locatie'!$A$11:$C$31,3,FALSE)</f>
        <v>0</v>
      </c>
      <c r="U4509" s="144">
        <f t="shared" si="353"/>
        <v>0</v>
      </c>
      <c r="V4509" s="145" t="str">
        <f>VLOOKUP(K4509,'3-Productie normen'!A:AG,29,FALSE)</f>
        <v>L</v>
      </c>
      <c r="W4509" s="145"/>
      <c r="X4509" s="146"/>
      <c r="Y4509" s="147">
        <f t="shared" si="354"/>
        <v>10200</v>
      </c>
    </row>
    <row r="4510" spans="1:25" s="148" customFormat="1" ht="13.9" customHeight="1">
      <c r="A4510" s="137">
        <v>5364</v>
      </c>
      <c r="B4510" s="138" t="s">
        <v>4208</v>
      </c>
      <c r="C4510" s="138" t="s">
        <v>5450</v>
      </c>
      <c r="D4510" s="138"/>
      <c r="E4510" s="2">
        <v>11</v>
      </c>
      <c r="F4510" s="2" t="s">
        <v>422</v>
      </c>
      <c r="G4510" s="2" t="s">
        <v>1638</v>
      </c>
      <c r="H4510" s="2" t="s">
        <v>5985</v>
      </c>
      <c r="I4510" s="139" t="s">
        <v>6248</v>
      </c>
      <c r="J4510" s="139" t="s">
        <v>1614</v>
      </c>
      <c r="K4510" s="139" t="s">
        <v>612</v>
      </c>
      <c r="L4510" s="139" t="s">
        <v>6198</v>
      </c>
      <c r="M4510" s="140" t="s">
        <v>8160</v>
      </c>
      <c r="N4510" s="141">
        <v>52</v>
      </c>
      <c r="O4510" s="142">
        <f t="shared" si="350"/>
        <v>200</v>
      </c>
      <c r="P4510" s="2">
        <v>200</v>
      </c>
      <c r="Q4510" s="2"/>
      <c r="R4510" s="143" t="e">
        <f t="shared" si="351"/>
        <v>#DIV/0!</v>
      </c>
      <c r="S4510" s="143">
        <f t="shared" si="352"/>
        <v>0</v>
      </c>
      <c r="T4510" s="144">
        <f>IF(P4510="nio",0,IF(P4510&gt;0,VLOOKUP(K4510,'3-Productie normen'!A:W,VLOOKUP(P4510,'3-Productie normen'!$B$37:$C$59,2,FALSE),FALSE)))/VLOOKUP(B4510,'2-Kosten per locatie'!$A$11:$C$31,3,FALSE)</f>
        <v>0</v>
      </c>
      <c r="U4510" s="144">
        <f t="shared" si="353"/>
        <v>0</v>
      </c>
      <c r="V4510" s="145" t="str">
        <f>VLOOKUP(K4510,'3-Productie normen'!A:AG,29,FALSE)</f>
        <v>L</v>
      </c>
      <c r="W4510" s="145"/>
      <c r="X4510" s="146"/>
      <c r="Y4510" s="147">
        <f t="shared" si="354"/>
        <v>10400</v>
      </c>
    </row>
    <row r="4511" spans="1:25" s="148" customFormat="1" ht="13.9" customHeight="1">
      <c r="A4511" s="137">
        <v>5365</v>
      </c>
      <c r="B4511" s="138" t="s">
        <v>4208</v>
      </c>
      <c r="C4511" s="138" t="s">
        <v>5450</v>
      </c>
      <c r="D4511" s="138"/>
      <c r="E4511" s="2">
        <v>11</v>
      </c>
      <c r="F4511" s="2" t="s">
        <v>422</v>
      </c>
      <c r="G4511" s="2" t="s">
        <v>1890</v>
      </c>
      <c r="H4511" s="2" t="s">
        <v>2348</v>
      </c>
      <c r="I4511" s="139" t="s">
        <v>6248</v>
      </c>
      <c r="J4511" s="139" t="s">
        <v>6184</v>
      </c>
      <c r="K4511" s="139" t="s">
        <v>612</v>
      </c>
      <c r="L4511" s="139" t="s">
        <v>6198</v>
      </c>
      <c r="M4511" s="140" t="s">
        <v>8160</v>
      </c>
      <c r="N4511" s="141">
        <v>87</v>
      </c>
      <c r="O4511" s="142">
        <f t="shared" si="350"/>
        <v>200</v>
      </c>
      <c r="P4511" s="2">
        <v>200</v>
      </c>
      <c r="Q4511" s="2"/>
      <c r="R4511" s="143" t="e">
        <f t="shared" si="351"/>
        <v>#DIV/0!</v>
      </c>
      <c r="S4511" s="143">
        <f t="shared" si="352"/>
        <v>0</v>
      </c>
      <c r="T4511" s="144">
        <f>IF(P4511="nio",0,IF(P4511&gt;0,VLOOKUP(K4511,'3-Productie normen'!A:W,VLOOKUP(P4511,'3-Productie normen'!$B$37:$C$59,2,FALSE),FALSE)))/VLOOKUP(B4511,'2-Kosten per locatie'!$A$11:$C$31,3,FALSE)</f>
        <v>0</v>
      </c>
      <c r="U4511" s="144">
        <f t="shared" si="353"/>
        <v>0</v>
      </c>
      <c r="V4511" s="145" t="str">
        <f>VLOOKUP(K4511,'3-Productie normen'!A:AG,29,FALSE)</f>
        <v>L</v>
      </c>
      <c r="W4511" s="145"/>
      <c r="X4511" s="146"/>
      <c r="Y4511" s="147">
        <f t="shared" si="354"/>
        <v>17400</v>
      </c>
    </row>
    <row r="4512" spans="1:25" s="148" customFormat="1" ht="13.9" customHeight="1">
      <c r="A4512" s="137">
        <v>5366</v>
      </c>
      <c r="B4512" s="138" t="s">
        <v>4208</v>
      </c>
      <c r="C4512" s="138" t="s">
        <v>5450</v>
      </c>
      <c r="D4512" s="138"/>
      <c r="E4512" s="2">
        <v>11</v>
      </c>
      <c r="F4512" s="2" t="s">
        <v>746</v>
      </c>
      <c r="G4512" s="2" t="s">
        <v>5986</v>
      </c>
      <c r="H4512" s="2" t="s">
        <v>5987</v>
      </c>
      <c r="I4512" s="139" t="s">
        <v>48</v>
      </c>
      <c r="J4512" s="139" t="s">
        <v>56</v>
      </c>
      <c r="K4512" s="139" t="s">
        <v>248</v>
      </c>
      <c r="L4512" s="139" t="s">
        <v>249</v>
      </c>
      <c r="M4512" s="140"/>
      <c r="N4512" s="141">
        <v>36</v>
      </c>
      <c r="O4512" s="142">
        <f t="shared" si="350"/>
        <v>200</v>
      </c>
      <c r="P4512" s="2">
        <v>200</v>
      </c>
      <c r="Q4512" s="2"/>
      <c r="R4512" s="143" t="e">
        <f t="shared" si="351"/>
        <v>#DIV/0!</v>
      </c>
      <c r="S4512" s="143">
        <f t="shared" si="352"/>
        <v>0</v>
      </c>
      <c r="T4512" s="144">
        <f>IF(P4512="nio",0,IF(P4512&gt;0,VLOOKUP(K4512,'3-Productie normen'!A:W,VLOOKUP(P4512,'3-Productie normen'!$B$37:$C$59,2,FALSE),FALSE)))/VLOOKUP(B4512,'2-Kosten per locatie'!$A$11:$C$31,3,FALSE)</f>
        <v>0</v>
      </c>
      <c r="U4512" s="144">
        <f t="shared" si="353"/>
        <v>0</v>
      </c>
      <c r="V4512" s="145" t="str">
        <f>VLOOKUP(K4512,'3-Productie normen'!A:AG,29,FALSE)</f>
        <v>V</v>
      </c>
      <c r="W4512" s="145"/>
      <c r="X4512" s="146"/>
      <c r="Y4512" s="147">
        <f t="shared" si="354"/>
        <v>7200</v>
      </c>
    </row>
    <row r="4513" spans="1:25" s="148" customFormat="1" ht="13.9" customHeight="1">
      <c r="A4513" s="137">
        <v>5367</v>
      </c>
      <c r="B4513" s="138" t="s">
        <v>4208</v>
      </c>
      <c r="C4513" s="138" t="s">
        <v>5450</v>
      </c>
      <c r="D4513" s="138"/>
      <c r="E4513" s="2">
        <v>11</v>
      </c>
      <c r="F4513" s="2" t="s">
        <v>746</v>
      </c>
      <c r="G4513" s="2" t="s">
        <v>5988</v>
      </c>
      <c r="H4513" s="2" t="s">
        <v>5989</v>
      </c>
      <c r="I4513" s="139" t="s">
        <v>48</v>
      </c>
      <c r="J4513" s="139" t="s">
        <v>56</v>
      </c>
      <c r="K4513" s="139" t="s">
        <v>248</v>
      </c>
      <c r="L4513" s="139" t="s">
        <v>249</v>
      </c>
      <c r="M4513" s="140"/>
      <c r="N4513" s="141">
        <v>28</v>
      </c>
      <c r="O4513" s="142">
        <f t="shared" si="350"/>
        <v>200</v>
      </c>
      <c r="P4513" s="2">
        <v>200</v>
      </c>
      <c r="Q4513" s="2"/>
      <c r="R4513" s="143" t="e">
        <f t="shared" si="351"/>
        <v>#DIV/0!</v>
      </c>
      <c r="S4513" s="143">
        <f t="shared" si="352"/>
        <v>0</v>
      </c>
      <c r="T4513" s="144">
        <f>IF(P4513="nio",0,IF(P4513&gt;0,VLOOKUP(K4513,'3-Productie normen'!A:W,VLOOKUP(P4513,'3-Productie normen'!$B$37:$C$59,2,FALSE),FALSE)))/VLOOKUP(B4513,'2-Kosten per locatie'!$A$11:$C$31,3,FALSE)</f>
        <v>0</v>
      </c>
      <c r="U4513" s="144">
        <f t="shared" si="353"/>
        <v>0</v>
      </c>
      <c r="V4513" s="145" t="str">
        <f>VLOOKUP(K4513,'3-Productie normen'!A:AG,29,FALSE)</f>
        <v>V</v>
      </c>
      <c r="W4513" s="145"/>
      <c r="X4513" s="146"/>
      <c r="Y4513" s="147">
        <f t="shared" si="354"/>
        <v>5600</v>
      </c>
    </row>
    <row r="4514" spans="1:25" s="148" customFormat="1" ht="13.9" customHeight="1">
      <c r="A4514" s="137">
        <v>5368</v>
      </c>
      <c r="B4514" s="138" t="s">
        <v>4208</v>
      </c>
      <c r="C4514" s="138" t="s">
        <v>5450</v>
      </c>
      <c r="D4514" s="138"/>
      <c r="E4514" s="2">
        <v>11</v>
      </c>
      <c r="F4514" s="2" t="s">
        <v>746</v>
      </c>
      <c r="G4514" s="2" t="s">
        <v>5990</v>
      </c>
      <c r="H4514" s="2" t="s">
        <v>1720</v>
      </c>
      <c r="I4514" s="139" t="s">
        <v>48</v>
      </c>
      <c r="J4514" s="139" t="s">
        <v>253</v>
      </c>
      <c r="K4514" s="139" t="s">
        <v>4571</v>
      </c>
      <c r="L4514" s="139" t="s">
        <v>6121</v>
      </c>
      <c r="M4514" s="140" t="s">
        <v>8160</v>
      </c>
      <c r="N4514" s="141">
        <v>196</v>
      </c>
      <c r="O4514" s="142">
        <f t="shared" si="350"/>
        <v>200</v>
      </c>
      <c r="P4514" s="2">
        <v>200</v>
      </c>
      <c r="Q4514" s="2"/>
      <c r="R4514" s="143" t="e">
        <f t="shared" si="351"/>
        <v>#DIV/0!</v>
      </c>
      <c r="S4514" s="143">
        <f t="shared" si="352"/>
        <v>0</v>
      </c>
      <c r="T4514" s="144">
        <f>IF(P4514="nio",0,IF(P4514&gt;0,VLOOKUP(K4514,'3-Productie normen'!A:W,VLOOKUP(P4514,'3-Productie normen'!$B$37:$C$59,2,FALSE),FALSE)))/VLOOKUP(B4514,'2-Kosten per locatie'!$A$11:$C$31,3,FALSE)</f>
        <v>0</v>
      </c>
      <c r="U4514" s="144">
        <f t="shared" si="353"/>
        <v>0</v>
      </c>
      <c r="V4514" s="145" t="str">
        <f>VLOOKUP(K4514,'3-Productie normen'!A:AG,29,FALSE)</f>
        <v>V</v>
      </c>
      <c r="W4514" s="145"/>
      <c r="X4514" s="146"/>
      <c r="Y4514" s="147">
        <f t="shared" si="354"/>
        <v>39200</v>
      </c>
    </row>
    <row r="4515" spans="1:25" s="148" customFormat="1" ht="13.9" customHeight="1">
      <c r="A4515" s="137">
        <v>5369</v>
      </c>
      <c r="B4515" s="138" t="s">
        <v>4208</v>
      </c>
      <c r="C4515" s="138" t="s">
        <v>5450</v>
      </c>
      <c r="D4515" s="138"/>
      <c r="E4515" s="2">
        <v>11</v>
      </c>
      <c r="F4515" s="2" t="s">
        <v>746</v>
      </c>
      <c r="G4515" s="2" t="s">
        <v>5991</v>
      </c>
      <c r="H4515" s="2" t="s">
        <v>1720</v>
      </c>
      <c r="I4515" s="139" t="s">
        <v>48</v>
      </c>
      <c r="J4515" s="139" t="s">
        <v>253</v>
      </c>
      <c r="K4515" s="139" t="s">
        <v>4571</v>
      </c>
      <c r="L4515" s="139" t="s">
        <v>5158</v>
      </c>
      <c r="M4515" s="140"/>
      <c r="N4515" s="141">
        <v>128</v>
      </c>
      <c r="O4515" s="142">
        <f t="shared" si="350"/>
        <v>200</v>
      </c>
      <c r="P4515" s="2">
        <v>200</v>
      </c>
      <c r="Q4515" s="2"/>
      <c r="R4515" s="143" t="e">
        <f t="shared" si="351"/>
        <v>#DIV/0!</v>
      </c>
      <c r="S4515" s="143">
        <f t="shared" si="352"/>
        <v>0</v>
      </c>
      <c r="T4515" s="144">
        <f>IF(P4515="nio",0,IF(P4515&gt;0,VLOOKUP(K4515,'3-Productie normen'!A:W,VLOOKUP(P4515,'3-Productie normen'!$B$37:$C$59,2,FALSE),FALSE)))/VLOOKUP(B4515,'2-Kosten per locatie'!$A$11:$C$31,3,FALSE)</f>
        <v>0</v>
      </c>
      <c r="U4515" s="144">
        <f t="shared" si="353"/>
        <v>0</v>
      </c>
      <c r="V4515" s="145" t="str">
        <f>VLOOKUP(K4515,'3-Productie normen'!A:AG,29,FALSE)</f>
        <v>V</v>
      </c>
      <c r="W4515" s="145"/>
      <c r="X4515" s="146"/>
      <c r="Y4515" s="147">
        <f t="shared" si="354"/>
        <v>25600</v>
      </c>
    </row>
    <row r="4516" spans="1:25" s="148" customFormat="1" ht="13.9" customHeight="1">
      <c r="A4516" s="137">
        <v>5370</v>
      </c>
      <c r="B4516" s="138" t="s">
        <v>4208</v>
      </c>
      <c r="C4516" s="138" t="s">
        <v>5450</v>
      </c>
      <c r="D4516" s="138"/>
      <c r="E4516" s="2">
        <v>11</v>
      </c>
      <c r="F4516" s="2" t="s">
        <v>746</v>
      </c>
      <c r="G4516" s="2" t="s">
        <v>4518</v>
      </c>
      <c r="H4516" s="2" t="s">
        <v>5992</v>
      </c>
      <c r="I4516" s="139" t="s">
        <v>48</v>
      </c>
      <c r="J4516" s="139" t="s">
        <v>6201</v>
      </c>
      <c r="K4516" s="139" t="s">
        <v>4571</v>
      </c>
      <c r="L4516" s="139" t="s">
        <v>6121</v>
      </c>
      <c r="M4516" s="140" t="s">
        <v>8160</v>
      </c>
      <c r="N4516" s="141">
        <v>89</v>
      </c>
      <c r="O4516" s="142">
        <f t="shared" si="350"/>
        <v>200</v>
      </c>
      <c r="P4516" s="2">
        <v>200</v>
      </c>
      <c r="Q4516" s="2"/>
      <c r="R4516" s="143" t="e">
        <f t="shared" si="351"/>
        <v>#DIV/0!</v>
      </c>
      <c r="S4516" s="143">
        <f t="shared" si="352"/>
        <v>0</v>
      </c>
      <c r="T4516" s="144">
        <f>IF(P4516="nio",0,IF(P4516&gt;0,VLOOKUP(K4516,'3-Productie normen'!A:W,VLOOKUP(P4516,'3-Productie normen'!$B$37:$C$59,2,FALSE),FALSE)))/VLOOKUP(B4516,'2-Kosten per locatie'!$A$11:$C$31,3,FALSE)</f>
        <v>0</v>
      </c>
      <c r="U4516" s="144">
        <f t="shared" si="353"/>
        <v>0</v>
      </c>
      <c r="V4516" s="145" t="str">
        <f>VLOOKUP(K4516,'3-Productie normen'!A:AG,29,FALSE)</f>
        <v>V</v>
      </c>
      <c r="W4516" s="145"/>
      <c r="X4516" s="146"/>
      <c r="Y4516" s="147">
        <f t="shared" si="354"/>
        <v>17800</v>
      </c>
    </row>
    <row r="4517" spans="1:25" s="148" customFormat="1" ht="13.9" customHeight="1">
      <c r="A4517" s="137">
        <v>5371</v>
      </c>
      <c r="B4517" s="138" t="s">
        <v>4208</v>
      </c>
      <c r="C4517" s="138" t="s">
        <v>5450</v>
      </c>
      <c r="D4517" s="138"/>
      <c r="E4517" s="2">
        <v>11</v>
      </c>
      <c r="F4517" s="2" t="s">
        <v>746</v>
      </c>
      <c r="G4517" s="2" t="s">
        <v>5993</v>
      </c>
      <c r="H4517" s="2" t="s">
        <v>5994</v>
      </c>
      <c r="I4517" s="139" t="s">
        <v>47</v>
      </c>
      <c r="J4517" s="139" t="s">
        <v>3059</v>
      </c>
      <c r="K4517" s="139" t="s">
        <v>321</v>
      </c>
      <c r="L4517" s="139" t="s">
        <v>314</v>
      </c>
      <c r="M4517" s="140"/>
      <c r="N4517" s="141">
        <v>6</v>
      </c>
      <c r="O4517" s="142">
        <f t="shared" si="350"/>
        <v>600</v>
      </c>
      <c r="P4517" s="2">
        <v>200</v>
      </c>
      <c r="Q4517" s="2">
        <v>400</v>
      </c>
      <c r="R4517" s="143" t="e">
        <f t="shared" si="351"/>
        <v>#DIV/0!</v>
      </c>
      <c r="S4517" s="143" t="e">
        <f t="shared" si="352"/>
        <v>#DIV/0!</v>
      </c>
      <c r="T4517" s="144">
        <f>IF(P4517="nio",0,IF(P4517&gt;0,VLOOKUP(K4517,'3-Productie normen'!A:W,VLOOKUP(P4517,'3-Productie normen'!$B$37:$C$59,2,FALSE),FALSE)))/VLOOKUP(B4517,'2-Kosten per locatie'!$A$11:$C$31,3,FALSE)</f>
        <v>0</v>
      </c>
      <c r="U4517" s="144">
        <f t="shared" si="353"/>
        <v>0</v>
      </c>
      <c r="V4517" s="145" t="str">
        <f>VLOOKUP(K4517,'3-Productie normen'!A:AG,29,FALSE)</f>
        <v>S</v>
      </c>
      <c r="W4517" s="145"/>
      <c r="X4517" s="146"/>
      <c r="Y4517" s="147">
        <f t="shared" si="354"/>
        <v>3600</v>
      </c>
    </row>
    <row r="4518" spans="1:25" s="148" customFormat="1" ht="13.9" customHeight="1">
      <c r="A4518" s="137">
        <v>5372</v>
      </c>
      <c r="B4518" s="138" t="s">
        <v>4208</v>
      </c>
      <c r="C4518" s="138" t="s">
        <v>5450</v>
      </c>
      <c r="D4518" s="138"/>
      <c r="E4518" s="2">
        <v>11</v>
      </c>
      <c r="F4518" s="2" t="s">
        <v>746</v>
      </c>
      <c r="G4518" s="2" t="s">
        <v>5995</v>
      </c>
      <c r="H4518" s="2" t="s">
        <v>5996</v>
      </c>
      <c r="I4518" s="139" t="s">
        <v>47</v>
      </c>
      <c r="J4518" s="139" t="s">
        <v>3059</v>
      </c>
      <c r="K4518" s="139" t="s">
        <v>321</v>
      </c>
      <c r="L4518" s="139" t="s">
        <v>314</v>
      </c>
      <c r="M4518" s="140"/>
      <c r="N4518" s="141">
        <v>18</v>
      </c>
      <c r="O4518" s="142">
        <f t="shared" si="350"/>
        <v>600</v>
      </c>
      <c r="P4518" s="2">
        <v>200</v>
      </c>
      <c r="Q4518" s="2">
        <v>400</v>
      </c>
      <c r="R4518" s="143" t="e">
        <f t="shared" si="351"/>
        <v>#DIV/0!</v>
      </c>
      <c r="S4518" s="143" t="e">
        <f t="shared" si="352"/>
        <v>#DIV/0!</v>
      </c>
      <c r="T4518" s="144">
        <f>IF(P4518="nio",0,IF(P4518&gt;0,VLOOKUP(K4518,'3-Productie normen'!A:W,VLOOKUP(P4518,'3-Productie normen'!$B$37:$C$59,2,FALSE),FALSE)))/VLOOKUP(B4518,'2-Kosten per locatie'!$A$11:$C$31,3,FALSE)</f>
        <v>0</v>
      </c>
      <c r="U4518" s="144">
        <f t="shared" si="353"/>
        <v>0</v>
      </c>
      <c r="V4518" s="145" t="str">
        <f>VLOOKUP(K4518,'3-Productie normen'!A:AG,29,FALSE)</f>
        <v>S</v>
      </c>
      <c r="W4518" s="145"/>
      <c r="X4518" s="146"/>
      <c r="Y4518" s="147">
        <f t="shared" si="354"/>
        <v>10800</v>
      </c>
    </row>
    <row r="4519" spans="1:25" s="148" customFormat="1" ht="13.9" customHeight="1">
      <c r="A4519" s="137">
        <v>5373</v>
      </c>
      <c r="B4519" s="138" t="s">
        <v>4208</v>
      </c>
      <c r="C4519" s="138" t="s">
        <v>5450</v>
      </c>
      <c r="D4519" s="138"/>
      <c r="E4519" s="2">
        <v>11</v>
      </c>
      <c r="F4519" s="2" t="s">
        <v>746</v>
      </c>
      <c r="G4519" s="2" t="s">
        <v>2092</v>
      </c>
      <c r="H4519" s="2" t="s">
        <v>5997</v>
      </c>
      <c r="I4519" s="139" t="s">
        <v>6252</v>
      </c>
      <c r="J4519" s="139" t="s">
        <v>6202</v>
      </c>
      <c r="K4519" s="139" t="s">
        <v>612</v>
      </c>
      <c r="L4519" s="139" t="s">
        <v>1275</v>
      </c>
      <c r="M4519" s="140"/>
      <c r="N4519" s="141">
        <v>244</v>
      </c>
      <c r="O4519" s="142">
        <f t="shared" si="350"/>
        <v>200</v>
      </c>
      <c r="P4519" s="2">
        <v>200</v>
      </c>
      <c r="Q4519" s="2"/>
      <c r="R4519" s="143" t="e">
        <f t="shared" si="351"/>
        <v>#DIV/0!</v>
      </c>
      <c r="S4519" s="143">
        <f t="shared" si="352"/>
        <v>0</v>
      </c>
      <c r="T4519" s="144">
        <f>IF(P4519="nio",0,IF(P4519&gt;0,VLOOKUP(K4519,'3-Productie normen'!A:W,VLOOKUP(P4519,'3-Productie normen'!$B$37:$C$59,2,FALSE),FALSE)))/VLOOKUP(B4519,'2-Kosten per locatie'!$A$11:$C$31,3,FALSE)</f>
        <v>0</v>
      </c>
      <c r="U4519" s="144">
        <f t="shared" si="353"/>
        <v>0</v>
      </c>
      <c r="V4519" s="145" t="str">
        <f>VLOOKUP(K4519,'3-Productie normen'!A:AG,29,FALSE)</f>
        <v>L</v>
      </c>
      <c r="W4519" s="145"/>
      <c r="X4519" s="146"/>
      <c r="Y4519" s="147">
        <f t="shared" si="354"/>
        <v>48800</v>
      </c>
    </row>
    <row r="4520" spans="1:25" s="148" customFormat="1" ht="13.9" customHeight="1">
      <c r="A4520" s="137">
        <v>5374</v>
      </c>
      <c r="B4520" s="138" t="s">
        <v>4208</v>
      </c>
      <c r="C4520" s="138" t="s">
        <v>5450</v>
      </c>
      <c r="D4520" s="138"/>
      <c r="E4520" s="2">
        <v>11</v>
      </c>
      <c r="F4520" s="2" t="s">
        <v>746</v>
      </c>
      <c r="G4520" s="2" t="s">
        <v>2193</v>
      </c>
      <c r="H4520" s="2" t="s">
        <v>5998</v>
      </c>
      <c r="I4520" s="139" t="s">
        <v>6249</v>
      </c>
      <c r="J4520" s="139" t="s">
        <v>3204</v>
      </c>
      <c r="K4520" s="139" t="s">
        <v>612</v>
      </c>
      <c r="L4520" s="139" t="s">
        <v>6121</v>
      </c>
      <c r="M4520" s="140" t="s">
        <v>8160</v>
      </c>
      <c r="N4520" s="141">
        <v>114</v>
      </c>
      <c r="O4520" s="142">
        <f t="shared" si="350"/>
        <v>200</v>
      </c>
      <c r="P4520" s="2">
        <v>200</v>
      </c>
      <c r="Q4520" s="2"/>
      <c r="R4520" s="143" t="e">
        <f t="shared" si="351"/>
        <v>#DIV/0!</v>
      </c>
      <c r="S4520" s="143">
        <f t="shared" si="352"/>
        <v>0</v>
      </c>
      <c r="T4520" s="144">
        <f>IF(P4520="nio",0,IF(P4520&gt;0,VLOOKUP(K4520,'3-Productie normen'!A:W,VLOOKUP(P4520,'3-Productie normen'!$B$37:$C$59,2,FALSE),FALSE)))/VLOOKUP(B4520,'2-Kosten per locatie'!$A$11:$C$31,3,FALSE)</f>
        <v>0</v>
      </c>
      <c r="U4520" s="144">
        <f t="shared" si="353"/>
        <v>0</v>
      </c>
      <c r="V4520" s="145" t="str">
        <f>VLOOKUP(K4520,'3-Productie normen'!A:AG,29,FALSE)</f>
        <v>L</v>
      </c>
      <c r="W4520" s="145"/>
      <c r="X4520" s="146"/>
      <c r="Y4520" s="147">
        <f t="shared" si="354"/>
        <v>22800</v>
      </c>
    </row>
    <row r="4521" spans="1:25" s="148" customFormat="1" ht="13.9" customHeight="1">
      <c r="A4521" s="137">
        <v>5375</v>
      </c>
      <c r="B4521" s="138" t="s">
        <v>4208</v>
      </c>
      <c r="C4521" s="138" t="s">
        <v>5450</v>
      </c>
      <c r="D4521" s="138"/>
      <c r="E4521" s="2">
        <v>11</v>
      </c>
      <c r="F4521" s="2" t="s">
        <v>746</v>
      </c>
      <c r="G4521" s="2" t="s">
        <v>5999</v>
      </c>
      <c r="H4521" s="2" t="s">
        <v>5998</v>
      </c>
      <c r="I4521" s="139" t="s">
        <v>48</v>
      </c>
      <c r="J4521" s="139" t="s">
        <v>6203</v>
      </c>
      <c r="K4521" s="139" t="s">
        <v>4571</v>
      </c>
      <c r="L4521" s="139" t="s">
        <v>6121</v>
      </c>
      <c r="M4521" s="140" t="s">
        <v>8160</v>
      </c>
      <c r="N4521" s="141">
        <v>4</v>
      </c>
      <c r="O4521" s="142">
        <f t="shared" si="350"/>
        <v>200</v>
      </c>
      <c r="P4521" s="2">
        <v>200</v>
      </c>
      <c r="Q4521" s="2"/>
      <c r="R4521" s="143" t="e">
        <f t="shared" si="351"/>
        <v>#DIV/0!</v>
      </c>
      <c r="S4521" s="143">
        <f t="shared" si="352"/>
        <v>0</v>
      </c>
      <c r="T4521" s="144">
        <f>IF(P4521="nio",0,IF(P4521&gt;0,VLOOKUP(K4521,'3-Productie normen'!A:W,VLOOKUP(P4521,'3-Productie normen'!$B$37:$C$59,2,FALSE),FALSE)))/VLOOKUP(B4521,'2-Kosten per locatie'!$A$11:$C$31,3,FALSE)</f>
        <v>0</v>
      </c>
      <c r="U4521" s="144">
        <f t="shared" si="353"/>
        <v>0</v>
      </c>
      <c r="V4521" s="145" t="str">
        <f>VLOOKUP(K4521,'3-Productie normen'!A:AG,29,FALSE)</f>
        <v>V</v>
      </c>
      <c r="W4521" s="145"/>
      <c r="X4521" s="146"/>
      <c r="Y4521" s="147">
        <f t="shared" si="354"/>
        <v>800</v>
      </c>
    </row>
    <row r="4522" spans="1:25" s="148" customFormat="1" ht="13.9" customHeight="1">
      <c r="A4522" s="137">
        <v>5376</v>
      </c>
      <c r="B4522" s="138" t="s">
        <v>4208</v>
      </c>
      <c r="C4522" s="138" t="s">
        <v>5450</v>
      </c>
      <c r="D4522" s="138"/>
      <c r="E4522" s="2">
        <v>11</v>
      </c>
      <c r="F4522" s="2" t="s">
        <v>746</v>
      </c>
      <c r="G4522" s="2" t="s">
        <v>6000</v>
      </c>
      <c r="H4522" s="2" t="s">
        <v>6001</v>
      </c>
      <c r="I4522" s="139" t="s">
        <v>45</v>
      </c>
      <c r="J4522" s="139" t="s">
        <v>6204</v>
      </c>
      <c r="K4522" s="139" t="s">
        <v>612</v>
      </c>
      <c r="L4522" s="139" t="s">
        <v>6121</v>
      </c>
      <c r="M4522" s="140" t="s">
        <v>8160</v>
      </c>
      <c r="N4522" s="141">
        <v>5</v>
      </c>
      <c r="O4522" s="142">
        <f t="shared" si="350"/>
        <v>200</v>
      </c>
      <c r="P4522" s="2">
        <v>200</v>
      </c>
      <c r="Q4522" s="2"/>
      <c r="R4522" s="143" t="e">
        <f t="shared" si="351"/>
        <v>#DIV/0!</v>
      </c>
      <c r="S4522" s="143">
        <f t="shared" si="352"/>
        <v>0</v>
      </c>
      <c r="T4522" s="144">
        <f>IF(P4522="nio",0,IF(P4522&gt;0,VLOOKUP(K4522,'3-Productie normen'!A:W,VLOOKUP(P4522,'3-Productie normen'!$B$37:$C$59,2,FALSE),FALSE)))/VLOOKUP(B4522,'2-Kosten per locatie'!$A$11:$C$31,3,FALSE)</f>
        <v>0</v>
      </c>
      <c r="U4522" s="144">
        <f t="shared" si="353"/>
        <v>0</v>
      </c>
      <c r="V4522" s="145" t="str">
        <f>VLOOKUP(K4522,'3-Productie normen'!A:AG,29,FALSE)</f>
        <v>L</v>
      </c>
      <c r="W4522" s="145"/>
      <c r="X4522" s="146"/>
      <c r="Y4522" s="147">
        <f t="shared" si="354"/>
        <v>1000</v>
      </c>
    </row>
    <row r="4523" spans="1:25" s="148" customFormat="1" ht="13.9" customHeight="1">
      <c r="A4523" s="137">
        <v>5377</v>
      </c>
      <c r="B4523" s="138" t="s">
        <v>4208</v>
      </c>
      <c r="C4523" s="138" t="s">
        <v>5450</v>
      </c>
      <c r="D4523" s="138"/>
      <c r="E4523" s="2">
        <v>11</v>
      </c>
      <c r="F4523" s="2" t="s">
        <v>746</v>
      </c>
      <c r="G4523" s="2" t="s">
        <v>6002</v>
      </c>
      <c r="H4523" s="2" t="s">
        <v>6003</v>
      </c>
      <c r="I4523" s="139" t="s">
        <v>45</v>
      </c>
      <c r="J4523" s="139" t="s">
        <v>6204</v>
      </c>
      <c r="K4523" s="139" t="s">
        <v>612</v>
      </c>
      <c r="L4523" s="139" t="s">
        <v>6121</v>
      </c>
      <c r="M4523" s="140" t="s">
        <v>8160</v>
      </c>
      <c r="N4523" s="141">
        <v>11</v>
      </c>
      <c r="O4523" s="142">
        <f t="shared" si="350"/>
        <v>200</v>
      </c>
      <c r="P4523" s="2">
        <v>200</v>
      </c>
      <c r="Q4523" s="2"/>
      <c r="R4523" s="143" t="e">
        <f t="shared" si="351"/>
        <v>#DIV/0!</v>
      </c>
      <c r="S4523" s="143">
        <f t="shared" si="352"/>
        <v>0</v>
      </c>
      <c r="T4523" s="144">
        <f>IF(P4523="nio",0,IF(P4523&gt;0,VLOOKUP(K4523,'3-Productie normen'!A:W,VLOOKUP(P4523,'3-Productie normen'!$B$37:$C$59,2,FALSE),FALSE)))/VLOOKUP(B4523,'2-Kosten per locatie'!$A$11:$C$31,3,FALSE)</f>
        <v>0</v>
      </c>
      <c r="U4523" s="144">
        <f t="shared" si="353"/>
        <v>0</v>
      </c>
      <c r="V4523" s="145" t="str">
        <f>VLOOKUP(K4523,'3-Productie normen'!A:AG,29,FALSE)</f>
        <v>L</v>
      </c>
      <c r="W4523" s="145"/>
      <c r="X4523" s="146"/>
      <c r="Y4523" s="147">
        <f t="shared" si="354"/>
        <v>2200</v>
      </c>
    </row>
    <row r="4524" spans="1:25" s="148" customFormat="1" ht="13.9" customHeight="1">
      <c r="A4524" s="137">
        <v>5378</v>
      </c>
      <c r="B4524" s="138" t="s">
        <v>4208</v>
      </c>
      <c r="C4524" s="138" t="s">
        <v>5450</v>
      </c>
      <c r="D4524" s="138"/>
      <c r="E4524" s="2">
        <v>11</v>
      </c>
      <c r="F4524" s="2" t="s">
        <v>746</v>
      </c>
      <c r="G4524" s="2" t="s">
        <v>1966</v>
      </c>
      <c r="H4524" s="2" t="s">
        <v>6004</v>
      </c>
      <c r="I4524" s="139" t="s">
        <v>45</v>
      </c>
      <c r="J4524" s="139" t="s">
        <v>6205</v>
      </c>
      <c r="K4524" s="139" t="s">
        <v>612</v>
      </c>
      <c r="L4524" s="139" t="s">
        <v>6121</v>
      </c>
      <c r="M4524" s="140" t="s">
        <v>8160</v>
      </c>
      <c r="N4524" s="141">
        <v>12</v>
      </c>
      <c r="O4524" s="142">
        <f t="shared" si="350"/>
        <v>200</v>
      </c>
      <c r="P4524" s="2">
        <v>200</v>
      </c>
      <c r="Q4524" s="2"/>
      <c r="R4524" s="143" t="e">
        <f t="shared" si="351"/>
        <v>#DIV/0!</v>
      </c>
      <c r="S4524" s="143">
        <f t="shared" si="352"/>
        <v>0</v>
      </c>
      <c r="T4524" s="144">
        <f>IF(P4524="nio",0,IF(P4524&gt;0,VLOOKUP(K4524,'3-Productie normen'!A:W,VLOOKUP(P4524,'3-Productie normen'!$B$37:$C$59,2,FALSE),FALSE)))/VLOOKUP(B4524,'2-Kosten per locatie'!$A$11:$C$31,3,FALSE)</f>
        <v>0</v>
      </c>
      <c r="U4524" s="144">
        <f t="shared" si="353"/>
        <v>0</v>
      </c>
      <c r="V4524" s="145" t="str">
        <f>VLOOKUP(K4524,'3-Productie normen'!A:AG,29,FALSE)</f>
        <v>L</v>
      </c>
      <c r="W4524" s="145"/>
      <c r="X4524" s="146"/>
      <c r="Y4524" s="147">
        <f t="shared" si="354"/>
        <v>2400</v>
      </c>
    </row>
    <row r="4525" spans="1:25" s="148" customFormat="1" ht="13.9" customHeight="1">
      <c r="A4525" s="137">
        <v>5379</v>
      </c>
      <c r="B4525" s="138" t="s">
        <v>4208</v>
      </c>
      <c r="C4525" s="138" t="s">
        <v>5450</v>
      </c>
      <c r="D4525" s="138"/>
      <c r="E4525" s="2">
        <v>11</v>
      </c>
      <c r="F4525" s="2" t="s">
        <v>746</v>
      </c>
      <c r="G4525" s="2" t="s">
        <v>2194</v>
      </c>
      <c r="H4525" s="2" t="s">
        <v>6005</v>
      </c>
      <c r="I4525" s="139" t="s">
        <v>45</v>
      </c>
      <c r="J4525" s="139" t="s">
        <v>6206</v>
      </c>
      <c r="K4525" s="139" t="s">
        <v>612</v>
      </c>
      <c r="L4525" s="139" t="s">
        <v>6121</v>
      </c>
      <c r="M4525" s="140" t="s">
        <v>8160</v>
      </c>
      <c r="N4525" s="141">
        <v>84</v>
      </c>
      <c r="O4525" s="142">
        <f t="shared" si="350"/>
        <v>200</v>
      </c>
      <c r="P4525" s="2">
        <v>200</v>
      </c>
      <c r="Q4525" s="2"/>
      <c r="R4525" s="143" t="e">
        <f t="shared" si="351"/>
        <v>#DIV/0!</v>
      </c>
      <c r="S4525" s="143">
        <f t="shared" si="352"/>
        <v>0</v>
      </c>
      <c r="T4525" s="144">
        <f>IF(P4525="nio",0,IF(P4525&gt;0,VLOOKUP(K4525,'3-Productie normen'!A:W,VLOOKUP(P4525,'3-Productie normen'!$B$37:$C$59,2,FALSE),FALSE)))/VLOOKUP(B4525,'2-Kosten per locatie'!$A$11:$C$31,3,FALSE)</f>
        <v>0</v>
      </c>
      <c r="U4525" s="144">
        <f t="shared" si="353"/>
        <v>0</v>
      </c>
      <c r="V4525" s="145" t="str">
        <f>VLOOKUP(K4525,'3-Productie normen'!A:AG,29,FALSE)</f>
        <v>L</v>
      </c>
      <c r="W4525" s="145"/>
      <c r="X4525" s="146"/>
      <c r="Y4525" s="147">
        <f t="shared" si="354"/>
        <v>16800</v>
      </c>
    </row>
    <row r="4526" spans="1:25" s="148" customFormat="1" ht="13.9" customHeight="1">
      <c r="A4526" s="137">
        <v>5380</v>
      </c>
      <c r="B4526" s="138" t="s">
        <v>4208</v>
      </c>
      <c r="C4526" s="138" t="s">
        <v>5450</v>
      </c>
      <c r="D4526" s="138"/>
      <c r="E4526" s="2">
        <v>11</v>
      </c>
      <c r="F4526" s="2" t="s">
        <v>746</v>
      </c>
      <c r="G4526" s="2" t="s">
        <v>2195</v>
      </c>
      <c r="H4526" s="2" t="s">
        <v>6006</v>
      </c>
      <c r="I4526" s="139" t="s">
        <v>6245</v>
      </c>
      <c r="J4526" s="139" t="s">
        <v>6207</v>
      </c>
      <c r="K4526" s="139" t="s">
        <v>478</v>
      </c>
      <c r="L4526" s="139" t="s">
        <v>1275</v>
      </c>
      <c r="M4526" s="140"/>
      <c r="N4526" s="141">
        <v>8</v>
      </c>
      <c r="O4526" s="142">
        <f t="shared" si="350"/>
        <v>80</v>
      </c>
      <c r="P4526" s="2">
        <v>80</v>
      </c>
      <c r="Q4526" s="2"/>
      <c r="R4526" s="143" t="e">
        <f t="shared" si="351"/>
        <v>#DIV/0!</v>
      </c>
      <c r="S4526" s="143">
        <f t="shared" si="352"/>
        <v>0</v>
      </c>
      <c r="T4526" s="144">
        <f>IF(P4526="nio",0,IF(P4526&gt;0,VLOOKUP(K4526,'3-Productie normen'!A:W,VLOOKUP(P4526,'3-Productie normen'!$B$37:$C$59,2,FALSE),FALSE)))/VLOOKUP(B4526,'2-Kosten per locatie'!$A$11:$C$31,3,FALSE)</f>
        <v>0</v>
      </c>
      <c r="U4526" s="144">
        <f t="shared" si="353"/>
        <v>0</v>
      </c>
      <c r="V4526" s="145" t="str">
        <f>VLOOKUP(K4526,'3-Productie normen'!A:AG,29,FALSE)</f>
        <v>B</v>
      </c>
      <c r="W4526" s="145"/>
      <c r="X4526" s="146"/>
      <c r="Y4526" s="147">
        <f t="shared" si="354"/>
        <v>640</v>
      </c>
    </row>
    <row r="4527" spans="1:25" s="148" customFormat="1" ht="13.9" customHeight="1">
      <c r="A4527" s="137">
        <v>5381</v>
      </c>
      <c r="B4527" s="138" t="s">
        <v>4208</v>
      </c>
      <c r="C4527" s="138" t="s">
        <v>5450</v>
      </c>
      <c r="D4527" s="138"/>
      <c r="E4527" s="2">
        <v>11</v>
      </c>
      <c r="F4527" s="2" t="s">
        <v>746</v>
      </c>
      <c r="G4527" s="2" t="s">
        <v>3440</v>
      </c>
      <c r="H4527" s="2" t="s">
        <v>6007</v>
      </c>
      <c r="I4527" s="139" t="s">
        <v>45</v>
      </c>
      <c r="J4527" s="139" t="s">
        <v>6208</v>
      </c>
      <c r="K4527" s="139" t="s">
        <v>612</v>
      </c>
      <c r="L4527" s="139" t="s">
        <v>6121</v>
      </c>
      <c r="M4527" s="140" t="s">
        <v>8160</v>
      </c>
      <c r="N4527" s="141">
        <v>8</v>
      </c>
      <c r="O4527" s="142">
        <f t="shared" si="350"/>
        <v>200</v>
      </c>
      <c r="P4527" s="2">
        <v>200</v>
      </c>
      <c r="Q4527" s="2"/>
      <c r="R4527" s="143" t="e">
        <f t="shared" si="351"/>
        <v>#DIV/0!</v>
      </c>
      <c r="S4527" s="143">
        <f t="shared" si="352"/>
        <v>0</v>
      </c>
      <c r="T4527" s="144">
        <f>IF(P4527="nio",0,IF(P4527&gt;0,VLOOKUP(K4527,'3-Productie normen'!A:W,VLOOKUP(P4527,'3-Productie normen'!$B$37:$C$59,2,FALSE),FALSE)))/VLOOKUP(B4527,'2-Kosten per locatie'!$A$11:$C$31,3,FALSE)</f>
        <v>0</v>
      </c>
      <c r="U4527" s="144">
        <f t="shared" si="353"/>
        <v>0</v>
      </c>
      <c r="V4527" s="145" t="str">
        <f>VLOOKUP(K4527,'3-Productie normen'!A:AG,29,FALSE)</f>
        <v>L</v>
      </c>
      <c r="W4527" s="145"/>
      <c r="X4527" s="146"/>
      <c r="Y4527" s="147">
        <f t="shared" si="354"/>
        <v>1600</v>
      </c>
    </row>
    <row r="4528" spans="1:25" s="148" customFormat="1" ht="13.9" customHeight="1">
      <c r="A4528" s="137">
        <v>5382</v>
      </c>
      <c r="B4528" s="138" t="s">
        <v>4208</v>
      </c>
      <c r="C4528" s="138" t="s">
        <v>5450</v>
      </c>
      <c r="D4528" s="138"/>
      <c r="E4528" s="2">
        <v>11</v>
      </c>
      <c r="F4528" s="2" t="s">
        <v>746</v>
      </c>
      <c r="G4528" s="2" t="s">
        <v>2196</v>
      </c>
      <c r="H4528" s="2" t="s">
        <v>6008</v>
      </c>
      <c r="I4528" s="139" t="s">
        <v>45</v>
      </c>
      <c r="J4528" s="139" t="s">
        <v>6205</v>
      </c>
      <c r="K4528" s="139" t="s">
        <v>612</v>
      </c>
      <c r="L4528" s="139" t="s">
        <v>6121</v>
      </c>
      <c r="M4528" s="140" t="s">
        <v>8160</v>
      </c>
      <c r="N4528" s="141">
        <v>8</v>
      </c>
      <c r="O4528" s="142">
        <f t="shared" si="350"/>
        <v>200</v>
      </c>
      <c r="P4528" s="2">
        <v>200</v>
      </c>
      <c r="Q4528" s="2"/>
      <c r="R4528" s="143" t="e">
        <f t="shared" si="351"/>
        <v>#DIV/0!</v>
      </c>
      <c r="S4528" s="143">
        <f t="shared" si="352"/>
        <v>0</v>
      </c>
      <c r="T4528" s="144">
        <f>IF(P4528="nio",0,IF(P4528&gt;0,VLOOKUP(K4528,'3-Productie normen'!A:W,VLOOKUP(P4528,'3-Productie normen'!$B$37:$C$59,2,FALSE),FALSE)))/VLOOKUP(B4528,'2-Kosten per locatie'!$A$11:$C$31,3,FALSE)</f>
        <v>0</v>
      </c>
      <c r="U4528" s="144">
        <f t="shared" si="353"/>
        <v>0</v>
      </c>
      <c r="V4528" s="145" t="str">
        <f>VLOOKUP(K4528,'3-Productie normen'!A:AG,29,FALSE)</f>
        <v>L</v>
      </c>
      <c r="W4528" s="145"/>
      <c r="X4528" s="146"/>
      <c r="Y4528" s="147">
        <f t="shared" si="354"/>
        <v>1600</v>
      </c>
    </row>
    <row r="4529" spans="1:25" s="148" customFormat="1" ht="13.9" customHeight="1">
      <c r="A4529" s="137">
        <v>5383</v>
      </c>
      <c r="B4529" s="138" t="s">
        <v>4208</v>
      </c>
      <c r="C4529" s="138" t="s">
        <v>5450</v>
      </c>
      <c r="D4529" s="138"/>
      <c r="E4529" s="2">
        <v>11</v>
      </c>
      <c r="F4529" s="2" t="s">
        <v>746</v>
      </c>
      <c r="G4529" s="2" t="s">
        <v>2197</v>
      </c>
      <c r="H4529" s="2" t="s">
        <v>6009</v>
      </c>
      <c r="I4529" s="139" t="s">
        <v>45</v>
      </c>
      <c r="J4529" s="139" t="s">
        <v>6205</v>
      </c>
      <c r="K4529" s="139" t="s">
        <v>612</v>
      </c>
      <c r="L4529" s="139" t="s">
        <v>6121</v>
      </c>
      <c r="M4529" s="140" t="s">
        <v>8160</v>
      </c>
      <c r="N4529" s="141">
        <v>8</v>
      </c>
      <c r="O4529" s="142">
        <f t="shared" si="350"/>
        <v>200</v>
      </c>
      <c r="P4529" s="2">
        <v>200</v>
      </c>
      <c r="Q4529" s="2"/>
      <c r="R4529" s="143" t="e">
        <f t="shared" si="351"/>
        <v>#DIV/0!</v>
      </c>
      <c r="S4529" s="143">
        <f t="shared" si="352"/>
        <v>0</v>
      </c>
      <c r="T4529" s="144">
        <f>IF(P4529="nio",0,IF(P4529&gt;0,VLOOKUP(K4529,'3-Productie normen'!A:W,VLOOKUP(P4529,'3-Productie normen'!$B$37:$C$59,2,FALSE),FALSE)))/VLOOKUP(B4529,'2-Kosten per locatie'!$A$11:$C$31,3,FALSE)</f>
        <v>0</v>
      </c>
      <c r="U4529" s="144">
        <f t="shared" si="353"/>
        <v>0</v>
      </c>
      <c r="V4529" s="145" t="str">
        <f>VLOOKUP(K4529,'3-Productie normen'!A:AG,29,FALSE)</f>
        <v>L</v>
      </c>
      <c r="W4529" s="145"/>
      <c r="X4529" s="146"/>
      <c r="Y4529" s="147">
        <f t="shared" si="354"/>
        <v>1600</v>
      </c>
    </row>
    <row r="4530" spans="1:25" s="148" customFormat="1" ht="13.9" customHeight="1">
      <c r="A4530" s="137">
        <v>5384</v>
      </c>
      <c r="B4530" s="138" t="s">
        <v>4208</v>
      </c>
      <c r="C4530" s="138" t="s">
        <v>5450</v>
      </c>
      <c r="D4530" s="138"/>
      <c r="E4530" s="2">
        <v>11</v>
      </c>
      <c r="F4530" s="2" t="s">
        <v>746</v>
      </c>
      <c r="G4530" s="2" t="s">
        <v>2198</v>
      </c>
      <c r="H4530" s="2" t="s">
        <v>6010</v>
      </c>
      <c r="I4530" s="139" t="s">
        <v>6245</v>
      </c>
      <c r="J4530" s="139" t="s">
        <v>6209</v>
      </c>
      <c r="K4530" s="139" t="s">
        <v>478</v>
      </c>
      <c r="L4530" s="139" t="s">
        <v>1275</v>
      </c>
      <c r="M4530" s="140"/>
      <c r="N4530" s="141">
        <v>59</v>
      </c>
      <c r="O4530" s="142">
        <f t="shared" si="350"/>
        <v>80</v>
      </c>
      <c r="P4530" s="2">
        <v>80</v>
      </c>
      <c r="Q4530" s="2"/>
      <c r="R4530" s="143" t="e">
        <f t="shared" si="351"/>
        <v>#DIV/0!</v>
      </c>
      <c r="S4530" s="143">
        <f t="shared" si="352"/>
        <v>0</v>
      </c>
      <c r="T4530" s="144">
        <f>IF(P4530="nio",0,IF(P4530&gt;0,VLOOKUP(K4530,'3-Productie normen'!A:W,VLOOKUP(P4530,'3-Productie normen'!$B$37:$C$59,2,FALSE),FALSE)))/VLOOKUP(B4530,'2-Kosten per locatie'!$A$11:$C$31,3,FALSE)</f>
        <v>0</v>
      </c>
      <c r="U4530" s="144">
        <f t="shared" si="353"/>
        <v>0</v>
      </c>
      <c r="V4530" s="145" t="str">
        <f>VLOOKUP(K4530,'3-Productie normen'!A:AG,29,FALSE)</f>
        <v>B</v>
      </c>
      <c r="W4530" s="145"/>
      <c r="X4530" s="146"/>
      <c r="Y4530" s="147">
        <f t="shared" si="354"/>
        <v>4720</v>
      </c>
    </row>
    <row r="4531" spans="1:25" s="148" customFormat="1" ht="13.9" customHeight="1">
      <c r="A4531" s="137">
        <v>5385</v>
      </c>
      <c r="B4531" s="138" t="s">
        <v>4208</v>
      </c>
      <c r="C4531" s="138" t="s">
        <v>5450</v>
      </c>
      <c r="D4531" s="138"/>
      <c r="E4531" s="2">
        <v>11</v>
      </c>
      <c r="F4531" s="2" t="s">
        <v>746</v>
      </c>
      <c r="G4531" s="2" t="s">
        <v>3438</v>
      </c>
      <c r="H4531" s="2" t="s">
        <v>6011</v>
      </c>
      <c r="I4531" s="139" t="s">
        <v>6245</v>
      </c>
      <c r="J4531" s="139" t="s">
        <v>6210</v>
      </c>
      <c r="K4531" s="139" t="s">
        <v>478</v>
      </c>
      <c r="L4531" s="139" t="s">
        <v>1275</v>
      </c>
      <c r="M4531" s="140"/>
      <c r="N4531" s="141">
        <v>61</v>
      </c>
      <c r="O4531" s="142">
        <f t="shared" si="350"/>
        <v>80</v>
      </c>
      <c r="P4531" s="2">
        <v>80</v>
      </c>
      <c r="Q4531" s="2"/>
      <c r="R4531" s="143" t="e">
        <f t="shared" si="351"/>
        <v>#DIV/0!</v>
      </c>
      <c r="S4531" s="143">
        <f t="shared" si="352"/>
        <v>0</v>
      </c>
      <c r="T4531" s="144">
        <f>IF(P4531="nio",0,IF(P4531&gt;0,VLOOKUP(K4531,'3-Productie normen'!A:W,VLOOKUP(P4531,'3-Productie normen'!$B$37:$C$59,2,FALSE),FALSE)))/VLOOKUP(B4531,'2-Kosten per locatie'!$A$11:$C$31,3,FALSE)</f>
        <v>0</v>
      </c>
      <c r="U4531" s="144">
        <f t="shared" si="353"/>
        <v>0</v>
      </c>
      <c r="V4531" s="145" t="str">
        <f>VLOOKUP(K4531,'3-Productie normen'!A:AG,29,FALSE)</f>
        <v>B</v>
      </c>
      <c r="W4531" s="145"/>
      <c r="X4531" s="146"/>
      <c r="Y4531" s="147">
        <f t="shared" si="354"/>
        <v>4880</v>
      </c>
    </row>
    <row r="4532" spans="1:25" s="148" customFormat="1" ht="13.9" customHeight="1">
      <c r="A4532" s="137">
        <v>5386</v>
      </c>
      <c r="B4532" s="138" t="s">
        <v>4208</v>
      </c>
      <c r="C4532" s="138" t="s">
        <v>5450</v>
      </c>
      <c r="D4532" s="138"/>
      <c r="E4532" s="2">
        <v>11</v>
      </c>
      <c r="F4532" s="2" t="s">
        <v>746</v>
      </c>
      <c r="G4532" s="2" t="s">
        <v>3422</v>
      </c>
      <c r="H4532" s="2" t="s">
        <v>6012</v>
      </c>
      <c r="I4532" s="139" t="s">
        <v>48</v>
      </c>
      <c r="J4532" s="139" t="s">
        <v>2133</v>
      </c>
      <c r="K4532" s="139" t="s">
        <v>478</v>
      </c>
      <c r="L4532" s="139" t="s">
        <v>5158</v>
      </c>
      <c r="M4532" s="140"/>
      <c r="N4532" s="141">
        <v>16</v>
      </c>
      <c r="O4532" s="142">
        <f t="shared" ref="O4532:O4595" si="355">SUM(P4532:Q4532)</f>
        <v>200</v>
      </c>
      <c r="P4532" s="2">
        <v>200</v>
      </c>
      <c r="Q4532" s="2"/>
      <c r="R4532" s="143" t="e">
        <f t="shared" ref="R4532:R4595" si="356">IF(P4532="nio",0,IF(P4532&gt;0,P4532*N4532/T4532,0))</f>
        <v>#DIV/0!</v>
      </c>
      <c r="S4532" s="143">
        <f t="shared" ref="S4532:S4595" si="357">IF(Q4532&gt;0,Q4532*N4532/U4532,0)</f>
        <v>0</v>
      </c>
      <c r="T4532" s="144">
        <f>IF(P4532="nio",0,IF(P4532&gt;0,VLOOKUP(K4532,'3-Productie normen'!A:W,VLOOKUP(P4532,'3-Productie normen'!$B$37:$C$59,2,FALSE),FALSE)))/VLOOKUP(B4532,'2-Kosten per locatie'!$A$11:$C$31,3,FALSE)</f>
        <v>0</v>
      </c>
      <c r="U4532" s="144">
        <f t="shared" ref="U4532:U4595" si="358">IF(Q4532&gt;0,T4532*$U$8,0)</f>
        <v>0</v>
      </c>
      <c r="V4532" s="145" t="str">
        <f>VLOOKUP(K4532,'3-Productie normen'!A:AG,29,FALSE)</f>
        <v>B</v>
      </c>
      <c r="W4532" s="145"/>
      <c r="X4532" s="146"/>
      <c r="Y4532" s="147">
        <f t="shared" ref="Y4532:Y4595" si="359">O4532*N4532</f>
        <v>3200</v>
      </c>
    </row>
    <row r="4533" spans="1:25" s="148" customFormat="1" ht="13.9" customHeight="1">
      <c r="A4533" s="137">
        <v>5387</v>
      </c>
      <c r="B4533" s="138" t="s">
        <v>4208</v>
      </c>
      <c r="C4533" s="138" t="s">
        <v>5450</v>
      </c>
      <c r="D4533" s="138"/>
      <c r="E4533" s="2">
        <v>11</v>
      </c>
      <c r="F4533" s="2" t="s">
        <v>746</v>
      </c>
      <c r="G4533" s="2" t="s">
        <v>3437</v>
      </c>
      <c r="H4533" s="2" t="s">
        <v>6013</v>
      </c>
      <c r="I4533" s="139" t="s">
        <v>6245</v>
      </c>
      <c r="J4533" s="139" t="s">
        <v>6154</v>
      </c>
      <c r="K4533" s="139" t="s">
        <v>478</v>
      </c>
      <c r="L4533" s="139" t="s">
        <v>1275</v>
      </c>
      <c r="M4533" s="140"/>
      <c r="N4533" s="141">
        <v>50</v>
      </c>
      <c r="O4533" s="142">
        <f t="shared" si="355"/>
        <v>80</v>
      </c>
      <c r="P4533" s="2">
        <v>80</v>
      </c>
      <c r="Q4533" s="2"/>
      <c r="R4533" s="143" t="e">
        <f t="shared" si="356"/>
        <v>#DIV/0!</v>
      </c>
      <c r="S4533" s="143">
        <f t="shared" si="357"/>
        <v>0</v>
      </c>
      <c r="T4533" s="144">
        <f>IF(P4533="nio",0,IF(P4533&gt;0,VLOOKUP(K4533,'3-Productie normen'!A:W,VLOOKUP(P4533,'3-Productie normen'!$B$37:$C$59,2,FALSE),FALSE)))/VLOOKUP(B4533,'2-Kosten per locatie'!$A$11:$C$31,3,FALSE)</f>
        <v>0</v>
      </c>
      <c r="U4533" s="144">
        <f t="shared" si="358"/>
        <v>0</v>
      </c>
      <c r="V4533" s="145" t="str">
        <f>VLOOKUP(K4533,'3-Productie normen'!A:AG,29,FALSE)</f>
        <v>B</v>
      </c>
      <c r="W4533" s="145"/>
      <c r="X4533" s="146"/>
      <c r="Y4533" s="147">
        <f t="shared" si="359"/>
        <v>4000</v>
      </c>
    </row>
    <row r="4534" spans="1:25" s="148" customFormat="1" ht="13.9" customHeight="1">
      <c r="A4534" s="137">
        <v>5388</v>
      </c>
      <c r="B4534" s="138" t="s">
        <v>4208</v>
      </c>
      <c r="C4534" s="138" t="s">
        <v>5450</v>
      </c>
      <c r="D4534" s="138"/>
      <c r="E4534" s="2">
        <v>11</v>
      </c>
      <c r="F4534" s="2" t="s">
        <v>746</v>
      </c>
      <c r="G4534" s="2" t="s">
        <v>6014</v>
      </c>
      <c r="H4534" s="2" t="s">
        <v>6015</v>
      </c>
      <c r="I4534" s="139" t="s">
        <v>6245</v>
      </c>
      <c r="J4534" s="139" t="s">
        <v>6155</v>
      </c>
      <c r="K4534" s="139" t="s">
        <v>478</v>
      </c>
      <c r="L4534" s="139" t="s">
        <v>1275</v>
      </c>
      <c r="M4534" s="140"/>
      <c r="N4534" s="141">
        <v>5</v>
      </c>
      <c r="O4534" s="142">
        <f t="shared" si="355"/>
        <v>80</v>
      </c>
      <c r="P4534" s="2">
        <v>80</v>
      </c>
      <c r="Q4534" s="2"/>
      <c r="R4534" s="143" t="e">
        <f t="shared" si="356"/>
        <v>#DIV/0!</v>
      </c>
      <c r="S4534" s="143">
        <f t="shared" si="357"/>
        <v>0</v>
      </c>
      <c r="T4534" s="144">
        <f>IF(P4534="nio",0,IF(P4534&gt;0,VLOOKUP(K4534,'3-Productie normen'!A:W,VLOOKUP(P4534,'3-Productie normen'!$B$37:$C$59,2,FALSE),FALSE)))/VLOOKUP(B4534,'2-Kosten per locatie'!$A$11:$C$31,3,FALSE)</f>
        <v>0</v>
      </c>
      <c r="U4534" s="144">
        <f t="shared" si="358"/>
        <v>0</v>
      </c>
      <c r="V4534" s="145" t="str">
        <f>VLOOKUP(K4534,'3-Productie normen'!A:AG,29,FALSE)</f>
        <v>B</v>
      </c>
      <c r="W4534" s="145"/>
      <c r="X4534" s="146"/>
      <c r="Y4534" s="147">
        <f t="shared" si="359"/>
        <v>400</v>
      </c>
    </row>
    <row r="4535" spans="1:25" s="148" customFormat="1" ht="13.9" customHeight="1">
      <c r="A4535" s="137">
        <v>5389</v>
      </c>
      <c r="B4535" s="138" t="s">
        <v>4208</v>
      </c>
      <c r="C4535" s="138" t="s">
        <v>5450</v>
      </c>
      <c r="D4535" s="138"/>
      <c r="E4535" s="2">
        <v>11</v>
      </c>
      <c r="F4535" s="2" t="s">
        <v>746</v>
      </c>
      <c r="G4535" s="2" t="s">
        <v>6016</v>
      </c>
      <c r="H4535" s="2" t="s">
        <v>6017</v>
      </c>
      <c r="I4535" s="139" t="s">
        <v>6245</v>
      </c>
      <c r="J4535" s="139" t="s">
        <v>6155</v>
      </c>
      <c r="K4535" s="139" t="s">
        <v>478</v>
      </c>
      <c r="L4535" s="139" t="s">
        <v>1275</v>
      </c>
      <c r="M4535" s="140"/>
      <c r="N4535" s="141">
        <v>5</v>
      </c>
      <c r="O4535" s="142">
        <f t="shared" si="355"/>
        <v>80</v>
      </c>
      <c r="P4535" s="2">
        <v>80</v>
      </c>
      <c r="Q4535" s="2"/>
      <c r="R4535" s="143" t="e">
        <f t="shared" si="356"/>
        <v>#DIV/0!</v>
      </c>
      <c r="S4535" s="143">
        <f t="shared" si="357"/>
        <v>0</v>
      </c>
      <c r="T4535" s="144">
        <f>IF(P4535="nio",0,IF(P4535&gt;0,VLOOKUP(K4535,'3-Productie normen'!A:W,VLOOKUP(P4535,'3-Productie normen'!$B$37:$C$59,2,FALSE),FALSE)))/VLOOKUP(B4535,'2-Kosten per locatie'!$A$11:$C$31,3,FALSE)</f>
        <v>0</v>
      </c>
      <c r="U4535" s="144">
        <f t="shared" si="358"/>
        <v>0</v>
      </c>
      <c r="V4535" s="145" t="str">
        <f>VLOOKUP(K4535,'3-Productie normen'!A:AG,29,FALSE)</f>
        <v>B</v>
      </c>
      <c r="W4535" s="145"/>
      <c r="X4535" s="146"/>
      <c r="Y4535" s="147">
        <f t="shared" si="359"/>
        <v>400</v>
      </c>
    </row>
    <row r="4536" spans="1:25" s="148" customFormat="1" ht="13.9" customHeight="1">
      <c r="A4536" s="137">
        <v>5390</v>
      </c>
      <c r="B4536" s="138" t="s">
        <v>4208</v>
      </c>
      <c r="C4536" s="138" t="s">
        <v>5450</v>
      </c>
      <c r="D4536" s="138"/>
      <c r="E4536" s="2">
        <v>11</v>
      </c>
      <c r="F4536" s="2" t="s">
        <v>746</v>
      </c>
      <c r="G4536" s="2" t="s">
        <v>2699</v>
      </c>
      <c r="H4536" s="2" t="s">
        <v>6018</v>
      </c>
      <c r="I4536" s="139" t="s">
        <v>6245</v>
      </c>
      <c r="J4536" s="139" t="s">
        <v>6162</v>
      </c>
      <c r="K4536" s="139" t="s">
        <v>417</v>
      </c>
      <c r="L4536" s="139" t="s">
        <v>1275</v>
      </c>
      <c r="M4536" s="140"/>
      <c r="N4536" s="141">
        <v>9</v>
      </c>
      <c r="O4536" s="142">
        <f t="shared" si="355"/>
        <v>200</v>
      </c>
      <c r="P4536" s="2">
        <v>200</v>
      </c>
      <c r="Q4536" s="2"/>
      <c r="R4536" s="143" t="e">
        <f t="shared" si="356"/>
        <v>#DIV/0!</v>
      </c>
      <c r="S4536" s="143">
        <f t="shared" si="357"/>
        <v>0</v>
      </c>
      <c r="T4536" s="144">
        <f>IF(P4536="nio",0,IF(P4536&gt;0,VLOOKUP(K4536,'3-Productie normen'!A:W,VLOOKUP(P4536,'3-Productie normen'!$B$37:$C$59,2,FALSE),FALSE)))/VLOOKUP(B4536,'2-Kosten per locatie'!$A$11:$C$31,3,FALSE)</f>
        <v>0</v>
      </c>
      <c r="U4536" s="144">
        <f t="shared" si="358"/>
        <v>0</v>
      </c>
      <c r="V4536" s="145" t="str">
        <f>VLOOKUP(K4536,'3-Productie normen'!A:AG,29,FALSE)</f>
        <v>B</v>
      </c>
      <c r="W4536" s="145"/>
      <c r="X4536" s="146"/>
      <c r="Y4536" s="147">
        <f t="shared" si="359"/>
        <v>1800</v>
      </c>
    </row>
    <row r="4537" spans="1:25" s="148" customFormat="1" ht="13.9" customHeight="1">
      <c r="A4537" s="137">
        <v>5391</v>
      </c>
      <c r="B4537" s="138" t="s">
        <v>4208</v>
      </c>
      <c r="C4537" s="138" t="s">
        <v>5450</v>
      </c>
      <c r="D4537" s="138"/>
      <c r="E4537" s="2">
        <v>11</v>
      </c>
      <c r="F4537" s="2" t="s">
        <v>746</v>
      </c>
      <c r="G4537" s="2" t="s">
        <v>6019</v>
      </c>
      <c r="H4537" s="2" t="s">
        <v>6020</v>
      </c>
      <c r="I4537" s="139" t="s">
        <v>6245</v>
      </c>
      <c r="J4537" s="139" t="s">
        <v>6162</v>
      </c>
      <c r="K4537" s="139" t="s">
        <v>417</v>
      </c>
      <c r="L4537" s="139" t="s">
        <v>1275</v>
      </c>
      <c r="M4537" s="140"/>
      <c r="N4537" s="141">
        <v>9</v>
      </c>
      <c r="O4537" s="142">
        <f t="shared" si="355"/>
        <v>200</v>
      </c>
      <c r="P4537" s="2">
        <v>200</v>
      </c>
      <c r="Q4537" s="2"/>
      <c r="R4537" s="143" t="e">
        <f t="shared" si="356"/>
        <v>#DIV/0!</v>
      </c>
      <c r="S4537" s="143">
        <f t="shared" si="357"/>
        <v>0</v>
      </c>
      <c r="T4537" s="144">
        <f>IF(P4537="nio",0,IF(P4537&gt;0,VLOOKUP(K4537,'3-Productie normen'!A:W,VLOOKUP(P4537,'3-Productie normen'!$B$37:$C$59,2,FALSE),FALSE)))/VLOOKUP(B4537,'2-Kosten per locatie'!$A$11:$C$31,3,FALSE)</f>
        <v>0</v>
      </c>
      <c r="U4537" s="144">
        <f t="shared" si="358"/>
        <v>0</v>
      </c>
      <c r="V4537" s="145" t="str">
        <f>VLOOKUP(K4537,'3-Productie normen'!A:AG,29,FALSE)</f>
        <v>B</v>
      </c>
      <c r="W4537" s="145"/>
      <c r="X4537" s="146"/>
      <c r="Y4537" s="147">
        <f t="shared" si="359"/>
        <v>1800</v>
      </c>
    </row>
    <row r="4538" spans="1:25" s="148" customFormat="1" ht="13.9" customHeight="1">
      <c r="A4538" s="137">
        <v>5392</v>
      </c>
      <c r="B4538" s="138" t="s">
        <v>4208</v>
      </c>
      <c r="C4538" s="138" t="s">
        <v>5450</v>
      </c>
      <c r="D4538" s="138"/>
      <c r="E4538" s="2">
        <v>11</v>
      </c>
      <c r="F4538" s="2" t="s">
        <v>746</v>
      </c>
      <c r="G4538" s="2" t="s">
        <v>3424</v>
      </c>
      <c r="H4538" s="2" t="s">
        <v>6021</v>
      </c>
      <c r="I4538" s="139" t="s">
        <v>6245</v>
      </c>
      <c r="J4538" s="139" t="s">
        <v>6162</v>
      </c>
      <c r="K4538" s="139" t="s">
        <v>417</v>
      </c>
      <c r="L4538" s="139" t="s">
        <v>1275</v>
      </c>
      <c r="M4538" s="140"/>
      <c r="N4538" s="141">
        <v>9</v>
      </c>
      <c r="O4538" s="142">
        <f t="shared" si="355"/>
        <v>200</v>
      </c>
      <c r="P4538" s="2">
        <v>200</v>
      </c>
      <c r="Q4538" s="2"/>
      <c r="R4538" s="143" t="e">
        <f t="shared" si="356"/>
        <v>#DIV/0!</v>
      </c>
      <c r="S4538" s="143">
        <f t="shared" si="357"/>
        <v>0</v>
      </c>
      <c r="T4538" s="144">
        <f>IF(P4538="nio",0,IF(P4538&gt;0,VLOOKUP(K4538,'3-Productie normen'!A:W,VLOOKUP(P4538,'3-Productie normen'!$B$37:$C$59,2,FALSE),FALSE)))/VLOOKUP(B4538,'2-Kosten per locatie'!$A$11:$C$31,3,FALSE)</f>
        <v>0</v>
      </c>
      <c r="U4538" s="144">
        <f t="shared" si="358"/>
        <v>0</v>
      </c>
      <c r="V4538" s="145" t="str">
        <f>VLOOKUP(K4538,'3-Productie normen'!A:AG,29,FALSE)</f>
        <v>B</v>
      </c>
      <c r="W4538" s="145"/>
      <c r="X4538" s="146"/>
      <c r="Y4538" s="147">
        <f t="shared" si="359"/>
        <v>1800</v>
      </c>
    </row>
    <row r="4539" spans="1:25" s="148" customFormat="1" ht="13.9" customHeight="1">
      <c r="A4539" s="137">
        <v>5393</v>
      </c>
      <c r="B4539" s="138" t="s">
        <v>4208</v>
      </c>
      <c r="C4539" s="138" t="s">
        <v>5450</v>
      </c>
      <c r="D4539" s="138"/>
      <c r="E4539" s="2">
        <v>11</v>
      </c>
      <c r="F4539" s="2" t="s">
        <v>746</v>
      </c>
      <c r="G4539" s="2" t="s">
        <v>3435</v>
      </c>
      <c r="H4539" s="2" t="s">
        <v>6022</v>
      </c>
      <c r="I4539" s="139" t="s">
        <v>6245</v>
      </c>
      <c r="J4539" s="139" t="s">
        <v>6162</v>
      </c>
      <c r="K4539" s="139" t="s">
        <v>417</v>
      </c>
      <c r="L4539" s="139" t="s">
        <v>1275</v>
      </c>
      <c r="M4539" s="140"/>
      <c r="N4539" s="141">
        <v>9</v>
      </c>
      <c r="O4539" s="142">
        <f t="shared" si="355"/>
        <v>200</v>
      </c>
      <c r="P4539" s="2">
        <v>200</v>
      </c>
      <c r="Q4539" s="2"/>
      <c r="R4539" s="143" t="e">
        <f t="shared" si="356"/>
        <v>#DIV/0!</v>
      </c>
      <c r="S4539" s="143">
        <f t="shared" si="357"/>
        <v>0</v>
      </c>
      <c r="T4539" s="144">
        <f>IF(P4539="nio",0,IF(P4539&gt;0,VLOOKUP(K4539,'3-Productie normen'!A:W,VLOOKUP(P4539,'3-Productie normen'!$B$37:$C$59,2,FALSE),FALSE)))/VLOOKUP(B4539,'2-Kosten per locatie'!$A$11:$C$31,3,FALSE)</f>
        <v>0</v>
      </c>
      <c r="U4539" s="144">
        <f t="shared" si="358"/>
        <v>0</v>
      </c>
      <c r="V4539" s="145" t="str">
        <f>VLOOKUP(K4539,'3-Productie normen'!A:AG,29,FALSE)</f>
        <v>B</v>
      </c>
      <c r="W4539" s="145"/>
      <c r="X4539" s="146"/>
      <c r="Y4539" s="147">
        <f t="shared" si="359"/>
        <v>1800</v>
      </c>
    </row>
    <row r="4540" spans="1:25" s="148" customFormat="1" ht="13.9" customHeight="1">
      <c r="A4540" s="137">
        <v>5394</v>
      </c>
      <c r="B4540" s="138" t="s">
        <v>4208</v>
      </c>
      <c r="C4540" s="138" t="s">
        <v>5450</v>
      </c>
      <c r="D4540" s="138"/>
      <c r="E4540" s="2">
        <v>11</v>
      </c>
      <c r="F4540" s="2" t="s">
        <v>746</v>
      </c>
      <c r="G4540" s="2" t="s">
        <v>4484</v>
      </c>
      <c r="H4540" s="2" t="s">
        <v>6023</v>
      </c>
      <c r="I4540" s="139" t="s">
        <v>6245</v>
      </c>
      <c r="J4540" s="139" t="s">
        <v>6154</v>
      </c>
      <c r="K4540" s="139" t="s">
        <v>478</v>
      </c>
      <c r="L4540" s="139" t="s">
        <v>1275</v>
      </c>
      <c r="M4540" s="140"/>
      <c r="N4540" s="141">
        <v>84</v>
      </c>
      <c r="O4540" s="142">
        <f t="shared" si="355"/>
        <v>80</v>
      </c>
      <c r="P4540" s="2">
        <v>80</v>
      </c>
      <c r="Q4540" s="2"/>
      <c r="R4540" s="143" t="e">
        <f t="shared" si="356"/>
        <v>#DIV/0!</v>
      </c>
      <c r="S4540" s="143">
        <f t="shared" si="357"/>
        <v>0</v>
      </c>
      <c r="T4540" s="144">
        <f>IF(P4540="nio",0,IF(P4540&gt;0,VLOOKUP(K4540,'3-Productie normen'!A:W,VLOOKUP(P4540,'3-Productie normen'!$B$37:$C$59,2,FALSE),FALSE)))/VLOOKUP(B4540,'2-Kosten per locatie'!$A$11:$C$31,3,FALSE)</f>
        <v>0</v>
      </c>
      <c r="U4540" s="144">
        <f t="shared" si="358"/>
        <v>0</v>
      </c>
      <c r="V4540" s="145" t="str">
        <f>VLOOKUP(K4540,'3-Productie normen'!A:AG,29,FALSE)</f>
        <v>B</v>
      </c>
      <c r="W4540" s="145"/>
      <c r="X4540" s="146"/>
      <c r="Y4540" s="147">
        <f t="shared" si="359"/>
        <v>6720</v>
      </c>
    </row>
    <row r="4541" spans="1:25" s="148" customFormat="1" ht="13.9" customHeight="1">
      <c r="A4541" s="137">
        <v>5395</v>
      </c>
      <c r="B4541" s="138" t="s">
        <v>4208</v>
      </c>
      <c r="C4541" s="138" t="s">
        <v>5450</v>
      </c>
      <c r="D4541" s="138"/>
      <c r="E4541" s="2">
        <v>11</v>
      </c>
      <c r="F4541" s="2" t="s">
        <v>746</v>
      </c>
      <c r="G4541" s="2" t="s">
        <v>3433</v>
      </c>
      <c r="H4541" s="2" t="s">
        <v>6024</v>
      </c>
      <c r="I4541" s="139" t="s">
        <v>6245</v>
      </c>
      <c r="J4541" s="139" t="s">
        <v>6155</v>
      </c>
      <c r="K4541" s="139" t="s">
        <v>478</v>
      </c>
      <c r="L4541" s="139" t="s">
        <v>1275</v>
      </c>
      <c r="M4541" s="140"/>
      <c r="N4541" s="141">
        <v>5</v>
      </c>
      <c r="O4541" s="142">
        <f t="shared" si="355"/>
        <v>80</v>
      </c>
      <c r="P4541" s="2">
        <v>80</v>
      </c>
      <c r="Q4541" s="2"/>
      <c r="R4541" s="143" t="e">
        <f t="shared" si="356"/>
        <v>#DIV/0!</v>
      </c>
      <c r="S4541" s="143">
        <f t="shared" si="357"/>
        <v>0</v>
      </c>
      <c r="T4541" s="144">
        <f>IF(P4541="nio",0,IF(P4541&gt;0,VLOOKUP(K4541,'3-Productie normen'!A:W,VLOOKUP(P4541,'3-Productie normen'!$B$37:$C$59,2,FALSE),FALSE)))/VLOOKUP(B4541,'2-Kosten per locatie'!$A$11:$C$31,3,FALSE)</f>
        <v>0</v>
      </c>
      <c r="U4541" s="144">
        <f t="shared" si="358"/>
        <v>0</v>
      </c>
      <c r="V4541" s="145" t="str">
        <f>VLOOKUP(K4541,'3-Productie normen'!A:AG,29,FALSE)</f>
        <v>B</v>
      </c>
      <c r="W4541" s="145"/>
      <c r="X4541" s="146"/>
      <c r="Y4541" s="147">
        <f t="shared" si="359"/>
        <v>400</v>
      </c>
    </row>
    <row r="4542" spans="1:25" s="148" customFormat="1" ht="13.9" customHeight="1">
      <c r="A4542" s="137">
        <v>5396</v>
      </c>
      <c r="B4542" s="138" t="s">
        <v>4208</v>
      </c>
      <c r="C4542" s="138" t="s">
        <v>5450</v>
      </c>
      <c r="D4542" s="138"/>
      <c r="E4542" s="2">
        <v>11</v>
      </c>
      <c r="F4542" s="2" t="s">
        <v>746</v>
      </c>
      <c r="G4542" s="2" t="s">
        <v>2701</v>
      </c>
      <c r="H4542" s="2" t="s">
        <v>6025</v>
      </c>
      <c r="I4542" s="139" t="s">
        <v>6245</v>
      </c>
      <c r="J4542" s="139" t="s">
        <v>6155</v>
      </c>
      <c r="K4542" s="139" t="s">
        <v>478</v>
      </c>
      <c r="L4542" s="139" t="s">
        <v>1275</v>
      </c>
      <c r="M4542" s="140"/>
      <c r="N4542" s="141">
        <v>5</v>
      </c>
      <c r="O4542" s="142">
        <f t="shared" si="355"/>
        <v>80</v>
      </c>
      <c r="P4542" s="2">
        <v>80</v>
      </c>
      <c r="Q4542" s="2"/>
      <c r="R4542" s="143" t="e">
        <f t="shared" si="356"/>
        <v>#DIV/0!</v>
      </c>
      <c r="S4542" s="143">
        <f t="shared" si="357"/>
        <v>0</v>
      </c>
      <c r="T4542" s="144">
        <f>IF(P4542="nio",0,IF(P4542&gt;0,VLOOKUP(K4542,'3-Productie normen'!A:W,VLOOKUP(P4542,'3-Productie normen'!$B$37:$C$59,2,FALSE),FALSE)))/VLOOKUP(B4542,'2-Kosten per locatie'!$A$11:$C$31,3,FALSE)</f>
        <v>0</v>
      </c>
      <c r="U4542" s="144">
        <f t="shared" si="358"/>
        <v>0</v>
      </c>
      <c r="V4542" s="145" t="str">
        <f>VLOOKUP(K4542,'3-Productie normen'!A:AG,29,FALSE)</f>
        <v>B</v>
      </c>
      <c r="W4542" s="145"/>
      <c r="X4542" s="146"/>
      <c r="Y4542" s="147">
        <f t="shared" si="359"/>
        <v>400</v>
      </c>
    </row>
    <row r="4543" spans="1:25" s="148" customFormat="1" ht="13.9" customHeight="1">
      <c r="A4543" s="137">
        <v>5397</v>
      </c>
      <c r="B4543" s="138" t="s">
        <v>4208</v>
      </c>
      <c r="C4543" s="138" t="s">
        <v>5450</v>
      </c>
      <c r="D4543" s="138"/>
      <c r="E4543" s="2">
        <v>11</v>
      </c>
      <c r="F4543" s="2" t="s">
        <v>746</v>
      </c>
      <c r="G4543" s="2" t="s">
        <v>4488</v>
      </c>
      <c r="H4543" s="2" t="s">
        <v>6026</v>
      </c>
      <c r="I4543" s="139" t="s">
        <v>6245</v>
      </c>
      <c r="J4543" s="139" t="s">
        <v>6162</v>
      </c>
      <c r="K4543" s="139" t="s">
        <v>417</v>
      </c>
      <c r="L4543" s="139" t="s">
        <v>1275</v>
      </c>
      <c r="M4543" s="140"/>
      <c r="N4543" s="141">
        <v>28</v>
      </c>
      <c r="O4543" s="142">
        <f t="shared" si="355"/>
        <v>200</v>
      </c>
      <c r="P4543" s="2">
        <v>200</v>
      </c>
      <c r="Q4543" s="2"/>
      <c r="R4543" s="143" t="e">
        <f t="shared" si="356"/>
        <v>#DIV/0!</v>
      </c>
      <c r="S4543" s="143">
        <f t="shared" si="357"/>
        <v>0</v>
      </c>
      <c r="T4543" s="144">
        <f>IF(P4543="nio",0,IF(P4543&gt;0,VLOOKUP(K4543,'3-Productie normen'!A:W,VLOOKUP(P4543,'3-Productie normen'!$B$37:$C$59,2,FALSE),FALSE)))/VLOOKUP(B4543,'2-Kosten per locatie'!$A$11:$C$31,3,FALSE)</f>
        <v>0</v>
      </c>
      <c r="U4543" s="144">
        <f t="shared" si="358"/>
        <v>0</v>
      </c>
      <c r="V4543" s="145" t="str">
        <f>VLOOKUP(K4543,'3-Productie normen'!A:AG,29,FALSE)</f>
        <v>B</v>
      </c>
      <c r="W4543" s="145"/>
      <c r="X4543" s="146"/>
      <c r="Y4543" s="147">
        <f t="shared" si="359"/>
        <v>5600</v>
      </c>
    </row>
    <row r="4544" spans="1:25" s="148" customFormat="1" ht="13.9" customHeight="1">
      <c r="A4544" s="137">
        <v>5398</v>
      </c>
      <c r="B4544" s="138" t="s">
        <v>4208</v>
      </c>
      <c r="C4544" s="138" t="s">
        <v>5450</v>
      </c>
      <c r="D4544" s="138"/>
      <c r="E4544" s="2">
        <v>11</v>
      </c>
      <c r="F4544" s="2" t="s">
        <v>746</v>
      </c>
      <c r="G4544" s="2" t="s">
        <v>2703</v>
      </c>
      <c r="H4544" s="2" t="s">
        <v>6027</v>
      </c>
      <c r="I4544" s="139" t="s">
        <v>6245</v>
      </c>
      <c r="J4544" s="139" t="s">
        <v>6211</v>
      </c>
      <c r="K4544" s="139" t="s">
        <v>478</v>
      </c>
      <c r="L4544" s="139" t="s">
        <v>1275</v>
      </c>
      <c r="M4544" s="140"/>
      <c r="N4544" s="141">
        <v>76</v>
      </c>
      <c r="O4544" s="142">
        <f t="shared" si="355"/>
        <v>80</v>
      </c>
      <c r="P4544" s="2">
        <v>80</v>
      </c>
      <c r="Q4544" s="2"/>
      <c r="R4544" s="143" t="e">
        <f t="shared" si="356"/>
        <v>#DIV/0!</v>
      </c>
      <c r="S4544" s="143">
        <f t="shared" si="357"/>
        <v>0</v>
      </c>
      <c r="T4544" s="144">
        <f>IF(P4544="nio",0,IF(P4544&gt;0,VLOOKUP(K4544,'3-Productie normen'!A:W,VLOOKUP(P4544,'3-Productie normen'!$B$37:$C$59,2,FALSE),FALSE)))/VLOOKUP(B4544,'2-Kosten per locatie'!$A$11:$C$31,3,FALSE)</f>
        <v>0</v>
      </c>
      <c r="U4544" s="144">
        <f t="shared" si="358"/>
        <v>0</v>
      </c>
      <c r="V4544" s="145" t="str">
        <f>VLOOKUP(K4544,'3-Productie normen'!A:AG,29,FALSE)</f>
        <v>B</v>
      </c>
      <c r="W4544" s="145"/>
      <c r="X4544" s="146"/>
      <c r="Y4544" s="147">
        <f t="shared" si="359"/>
        <v>6080</v>
      </c>
    </row>
    <row r="4545" spans="1:25" s="148" customFormat="1" ht="13.9" customHeight="1">
      <c r="A4545" s="137">
        <v>5399</v>
      </c>
      <c r="B4545" s="138" t="s">
        <v>4208</v>
      </c>
      <c r="C4545" s="138" t="s">
        <v>5450</v>
      </c>
      <c r="D4545" s="138"/>
      <c r="E4545" s="2">
        <v>11</v>
      </c>
      <c r="F4545" s="2" t="s">
        <v>746</v>
      </c>
      <c r="G4545" s="2" t="s">
        <v>6028</v>
      </c>
      <c r="H4545" s="2" t="s">
        <v>6029</v>
      </c>
      <c r="I4545" s="139" t="s">
        <v>6245</v>
      </c>
      <c r="J4545" s="139" t="s">
        <v>6155</v>
      </c>
      <c r="K4545" s="139" t="s">
        <v>478</v>
      </c>
      <c r="L4545" s="139" t="s">
        <v>1275</v>
      </c>
      <c r="M4545" s="140"/>
      <c r="N4545" s="141">
        <v>5</v>
      </c>
      <c r="O4545" s="142">
        <f t="shared" si="355"/>
        <v>80</v>
      </c>
      <c r="P4545" s="2">
        <v>80</v>
      </c>
      <c r="Q4545" s="2"/>
      <c r="R4545" s="143" t="e">
        <f t="shared" si="356"/>
        <v>#DIV/0!</v>
      </c>
      <c r="S4545" s="143">
        <f t="shared" si="357"/>
        <v>0</v>
      </c>
      <c r="T4545" s="144">
        <f>IF(P4545="nio",0,IF(P4545&gt;0,VLOOKUP(K4545,'3-Productie normen'!A:W,VLOOKUP(P4545,'3-Productie normen'!$B$37:$C$59,2,FALSE),FALSE)))/VLOOKUP(B4545,'2-Kosten per locatie'!$A$11:$C$31,3,FALSE)</f>
        <v>0</v>
      </c>
      <c r="U4545" s="144">
        <f t="shared" si="358"/>
        <v>0</v>
      </c>
      <c r="V4545" s="145" t="str">
        <f>VLOOKUP(K4545,'3-Productie normen'!A:AG,29,FALSE)</f>
        <v>B</v>
      </c>
      <c r="W4545" s="145"/>
      <c r="X4545" s="146"/>
      <c r="Y4545" s="147">
        <f t="shared" si="359"/>
        <v>400</v>
      </c>
    </row>
    <row r="4546" spans="1:25" s="148" customFormat="1" ht="13.9" customHeight="1">
      <c r="A4546" s="137">
        <v>5400</v>
      </c>
      <c r="B4546" s="138" t="s">
        <v>4208</v>
      </c>
      <c r="C4546" s="138" t="s">
        <v>5450</v>
      </c>
      <c r="D4546" s="138"/>
      <c r="E4546" s="2">
        <v>11</v>
      </c>
      <c r="F4546" s="2" t="s">
        <v>746</v>
      </c>
      <c r="G4546" s="2" t="s">
        <v>6030</v>
      </c>
      <c r="H4546" s="2" t="s">
        <v>6031</v>
      </c>
      <c r="I4546" s="139" t="s">
        <v>6245</v>
      </c>
      <c r="J4546" s="139" t="s">
        <v>6155</v>
      </c>
      <c r="K4546" s="139" t="s">
        <v>478</v>
      </c>
      <c r="L4546" s="139" t="s">
        <v>1275</v>
      </c>
      <c r="M4546" s="140"/>
      <c r="N4546" s="141">
        <v>5</v>
      </c>
      <c r="O4546" s="142">
        <f t="shared" si="355"/>
        <v>80</v>
      </c>
      <c r="P4546" s="2">
        <v>80</v>
      </c>
      <c r="Q4546" s="2"/>
      <c r="R4546" s="143" t="e">
        <f t="shared" si="356"/>
        <v>#DIV/0!</v>
      </c>
      <c r="S4546" s="143">
        <f t="shared" si="357"/>
        <v>0</v>
      </c>
      <c r="T4546" s="144">
        <f>IF(P4546="nio",0,IF(P4546&gt;0,VLOOKUP(K4546,'3-Productie normen'!A:W,VLOOKUP(P4546,'3-Productie normen'!$B$37:$C$59,2,FALSE),FALSE)))/VLOOKUP(B4546,'2-Kosten per locatie'!$A$11:$C$31,3,FALSE)</f>
        <v>0</v>
      </c>
      <c r="U4546" s="144">
        <f t="shared" si="358"/>
        <v>0</v>
      </c>
      <c r="V4546" s="145" t="str">
        <f>VLOOKUP(K4546,'3-Productie normen'!A:AG,29,FALSE)</f>
        <v>B</v>
      </c>
      <c r="W4546" s="145"/>
      <c r="X4546" s="146"/>
      <c r="Y4546" s="147">
        <f t="shared" si="359"/>
        <v>400</v>
      </c>
    </row>
    <row r="4547" spans="1:25" s="148" customFormat="1" ht="13.9" customHeight="1">
      <c r="A4547" s="137">
        <v>5401</v>
      </c>
      <c r="B4547" s="138" t="s">
        <v>4208</v>
      </c>
      <c r="C4547" s="138" t="s">
        <v>5450</v>
      </c>
      <c r="D4547" s="138"/>
      <c r="E4547" s="2">
        <v>11</v>
      </c>
      <c r="F4547" s="2" t="s">
        <v>746</v>
      </c>
      <c r="G4547" s="2" t="s">
        <v>3431</v>
      </c>
      <c r="H4547" s="2" t="s">
        <v>6032</v>
      </c>
      <c r="I4547" s="139" t="s">
        <v>6245</v>
      </c>
      <c r="J4547" s="139" t="s">
        <v>6162</v>
      </c>
      <c r="K4547" s="139" t="s">
        <v>417</v>
      </c>
      <c r="L4547" s="139" t="s">
        <v>1275</v>
      </c>
      <c r="M4547" s="140"/>
      <c r="N4547" s="141">
        <v>14</v>
      </c>
      <c r="O4547" s="142">
        <f t="shared" si="355"/>
        <v>200</v>
      </c>
      <c r="P4547" s="2">
        <v>200</v>
      </c>
      <c r="Q4547" s="2"/>
      <c r="R4547" s="143" t="e">
        <f t="shared" si="356"/>
        <v>#DIV/0!</v>
      </c>
      <c r="S4547" s="143">
        <f t="shared" si="357"/>
        <v>0</v>
      </c>
      <c r="T4547" s="144">
        <f>IF(P4547="nio",0,IF(P4547&gt;0,VLOOKUP(K4547,'3-Productie normen'!A:W,VLOOKUP(P4547,'3-Productie normen'!$B$37:$C$59,2,FALSE),FALSE)))/VLOOKUP(B4547,'2-Kosten per locatie'!$A$11:$C$31,3,FALSE)</f>
        <v>0</v>
      </c>
      <c r="U4547" s="144">
        <f t="shared" si="358"/>
        <v>0</v>
      </c>
      <c r="V4547" s="145" t="str">
        <f>VLOOKUP(K4547,'3-Productie normen'!A:AG,29,FALSE)</f>
        <v>B</v>
      </c>
      <c r="W4547" s="145"/>
      <c r="X4547" s="146"/>
      <c r="Y4547" s="147">
        <f t="shared" si="359"/>
        <v>2800</v>
      </c>
    </row>
    <row r="4548" spans="1:25" s="148" customFormat="1" ht="13.9" customHeight="1">
      <c r="A4548" s="137">
        <v>5402</v>
      </c>
      <c r="B4548" s="138" t="s">
        <v>4208</v>
      </c>
      <c r="C4548" s="138" t="s">
        <v>5450</v>
      </c>
      <c r="D4548" s="138"/>
      <c r="E4548" s="2">
        <v>11</v>
      </c>
      <c r="F4548" s="2" t="s">
        <v>746</v>
      </c>
      <c r="G4548" s="2" t="s">
        <v>2705</v>
      </c>
      <c r="H4548" s="2" t="s">
        <v>6033</v>
      </c>
      <c r="I4548" s="139" t="s">
        <v>6245</v>
      </c>
      <c r="J4548" s="139" t="s">
        <v>6212</v>
      </c>
      <c r="K4548" s="139" t="s">
        <v>478</v>
      </c>
      <c r="L4548" s="139" t="s">
        <v>1275</v>
      </c>
      <c r="M4548" s="140"/>
      <c r="N4548" s="141">
        <v>19</v>
      </c>
      <c r="O4548" s="142">
        <f t="shared" si="355"/>
        <v>80</v>
      </c>
      <c r="P4548" s="2">
        <v>80</v>
      </c>
      <c r="Q4548" s="2"/>
      <c r="R4548" s="143" t="e">
        <f t="shared" si="356"/>
        <v>#DIV/0!</v>
      </c>
      <c r="S4548" s="143">
        <f t="shared" si="357"/>
        <v>0</v>
      </c>
      <c r="T4548" s="144">
        <f>IF(P4548="nio",0,IF(P4548&gt;0,VLOOKUP(K4548,'3-Productie normen'!A:W,VLOOKUP(P4548,'3-Productie normen'!$B$37:$C$59,2,FALSE),FALSE)))/VLOOKUP(B4548,'2-Kosten per locatie'!$A$11:$C$31,3,FALSE)</f>
        <v>0</v>
      </c>
      <c r="U4548" s="144">
        <f t="shared" si="358"/>
        <v>0</v>
      </c>
      <c r="V4548" s="145" t="str">
        <f>VLOOKUP(K4548,'3-Productie normen'!A:AG,29,FALSE)</f>
        <v>B</v>
      </c>
      <c r="W4548" s="145"/>
      <c r="X4548" s="146"/>
      <c r="Y4548" s="147">
        <f t="shared" si="359"/>
        <v>1520</v>
      </c>
    </row>
    <row r="4549" spans="1:25" s="148" customFormat="1" ht="13.9" customHeight="1">
      <c r="A4549" s="137">
        <v>5403</v>
      </c>
      <c r="B4549" s="138" t="s">
        <v>4208</v>
      </c>
      <c r="C4549" s="138" t="s">
        <v>5450</v>
      </c>
      <c r="D4549" s="138"/>
      <c r="E4549" s="2">
        <v>11</v>
      </c>
      <c r="F4549" s="2" t="s">
        <v>746</v>
      </c>
      <c r="G4549" s="2" t="s">
        <v>6034</v>
      </c>
      <c r="H4549" s="2" t="s">
        <v>6035</v>
      </c>
      <c r="I4549" s="139" t="s">
        <v>6247</v>
      </c>
      <c r="J4549" s="139" t="s">
        <v>6160</v>
      </c>
      <c r="K4549" s="139" t="s">
        <v>50</v>
      </c>
      <c r="L4549" s="139" t="s">
        <v>5158</v>
      </c>
      <c r="M4549" s="140"/>
      <c r="N4549" s="141">
        <v>76</v>
      </c>
      <c r="O4549" s="142">
        <f t="shared" si="355"/>
        <v>200</v>
      </c>
      <c r="P4549" s="2">
        <v>200</v>
      </c>
      <c r="Q4549" s="2"/>
      <c r="R4549" s="143" t="e">
        <f t="shared" si="356"/>
        <v>#DIV/0!</v>
      </c>
      <c r="S4549" s="143">
        <f t="shared" si="357"/>
        <v>0</v>
      </c>
      <c r="T4549" s="144">
        <f>IF(P4549="nio",0,IF(P4549&gt;0,VLOOKUP(K4549,'3-Productie normen'!A:W,VLOOKUP(P4549,'3-Productie normen'!$B$37:$C$59,2,FALSE),FALSE)))/VLOOKUP(B4549,'2-Kosten per locatie'!$A$11:$C$31,3,FALSE)</f>
        <v>0</v>
      </c>
      <c r="U4549" s="144">
        <f t="shared" si="358"/>
        <v>0</v>
      </c>
      <c r="V4549" s="145" t="str">
        <f>VLOOKUP(K4549,'3-Productie normen'!A:AG,29,FALSE)</f>
        <v>V</v>
      </c>
      <c r="W4549" s="145"/>
      <c r="X4549" s="146"/>
      <c r="Y4549" s="147">
        <f t="shared" si="359"/>
        <v>15200</v>
      </c>
    </row>
    <row r="4550" spans="1:25" s="148" customFormat="1" ht="13.9" customHeight="1">
      <c r="A4550" s="137">
        <v>5404</v>
      </c>
      <c r="B4550" s="138" t="s">
        <v>4208</v>
      </c>
      <c r="C4550" s="138" t="s">
        <v>5450</v>
      </c>
      <c r="D4550" s="138"/>
      <c r="E4550" s="2">
        <v>11</v>
      </c>
      <c r="F4550" s="2" t="s">
        <v>746</v>
      </c>
      <c r="G4550" s="2" t="s">
        <v>6036</v>
      </c>
      <c r="H4550" s="2" t="s">
        <v>6037</v>
      </c>
      <c r="I4550" s="139" t="s">
        <v>6247</v>
      </c>
      <c r="J4550" s="139" t="s">
        <v>6160</v>
      </c>
      <c r="K4550" s="139" t="s">
        <v>50</v>
      </c>
      <c r="L4550" s="139" t="s">
        <v>5158</v>
      </c>
      <c r="M4550" s="140"/>
      <c r="N4550" s="141">
        <v>4</v>
      </c>
      <c r="O4550" s="142">
        <f t="shared" si="355"/>
        <v>200</v>
      </c>
      <c r="P4550" s="2">
        <v>200</v>
      </c>
      <c r="Q4550" s="2"/>
      <c r="R4550" s="143" t="e">
        <f t="shared" si="356"/>
        <v>#DIV/0!</v>
      </c>
      <c r="S4550" s="143">
        <f t="shared" si="357"/>
        <v>0</v>
      </c>
      <c r="T4550" s="144">
        <f>IF(P4550="nio",0,IF(P4550&gt;0,VLOOKUP(K4550,'3-Productie normen'!A:W,VLOOKUP(P4550,'3-Productie normen'!$B$37:$C$59,2,FALSE),FALSE)))/VLOOKUP(B4550,'2-Kosten per locatie'!$A$11:$C$31,3,FALSE)</f>
        <v>0</v>
      </c>
      <c r="U4550" s="144">
        <f t="shared" si="358"/>
        <v>0</v>
      </c>
      <c r="V4550" s="145" t="str">
        <f>VLOOKUP(K4550,'3-Productie normen'!A:AG,29,FALSE)</f>
        <v>V</v>
      </c>
      <c r="W4550" s="145"/>
      <c r="X4550" s="146"/>
      <c r="Y4550" s="147">
        <f t="shared" si="359"/>
        <v>800</v>
      </c>
    </row>
    <row r="4551" spans="1:25" s="148" customFormat="1" ht="13.9" customHeight="1">
      <c r="A4551" s="137">
        <v>5405</v>
      </c>
      <c r="B4551" s="138" t="s">
        <v>4208</v>
      </c>
      <c r="C4551" s="138" t="s">
        <v>5450</v>
      </c>
      <c r="D4551" s="138"/>
      <c r="E4551" s="2">
        <v>11</v>
      </c>
      <c r="F4551" s="2" t="s">
        <v>746</v>
      </c>
      <c r="G4551" s="2" t="s">
        <v>2707</v>
      </c>
      <c r="H4551" s="2" t="s">
        <v>6038</v>
      </c>
      <c r="I4551" s="139" t="s">
        <v>6245</v>
      </c>
      <c r="J4551" s="139" t="s">
        <v>6213</v>
      </c>
      <c r="K4551" s="139" t="s">
        <v>478</v>
      </c>
      <c r="L4551" s="139" t="s">
        <v>1275</v>
      </c>
      <c r="M4551" s="140"/>
      <c r="N4551" s="141">
        <v>24</v>
      </c>
      <c r="O4551" s="142">
        <f t="shared" si="355"/>
        <v>80</v>
      </c>
      <c r="P4551" s="2">
        <v>80</v>
      </c>
      <c r="Q4551" s="2"/>
      <c r="R4551" s="143" t="e">
        <f t="shared" si="356"/>
        <v>#DIV/0!</v>
      </c>
      <c r="S4551" s="143">
        <f t="shared" si="357"/>
        <v>0</v>
      </c>
      <c r="T4551" s="144">
        <f>IF(P4551="nio",0,IF(P4551&gt;0,VLOOKUP(K4551,'3-Productie normen'!A:W,VLOOKUP(P4551,'3-Productie normen'!$B$37:$C$59,2,FALSE),FALSE)))/VLOOKUP(B4551,'2-Kosten per locatie'!$A$11:$C$31,3,FALSE)</f>
        <v>0</v>
      </c>
      <c r="U4551" s="144">
        <f t="shared" si="358"/>
        <v>0</v>
      </c>
      <c r="V4551" s="145" t="str">
        <f>VLOOKUP(K4551,'3-Productie normen'!A:AG,29,FALSE)</f>
        <v>B</v>
      </c>
      <c r="W4551" s="145"/>
      <c r="X4551" s="146"/>
      <c r="Y4551" s="147">
        <f t="shared" si="359"/>
        <v>1920</v>
      </c>
    </row>
    <row r="4552" spans="1:25" s="148" customFormat="1" ht="13.9" customHeight="1">
      <c r="A4552" s="137">
        <v>5406</v>
      </c>
      <c r="B4552" s="138" t="s">
        <v>4208</v>
      </c>
      <c r="C4552" s="138" t="s">
        <v>5450</v>
      </c>
      <c r="D4552" s="138"/>
      <c r="E4552" s="2">
        <v>11</v>
      </c>
      <c r="F4552" s="2" t="s">
        <v>746</v>
      </c>
      <c r="G4552" s="2" t="s">
        <v>3428</v>
      </c>
      <c r="H4552" s="2" t="s">
        <v>6039</v>
      </c>
      <c r="I4552" s="139" t="s">
        <v>6245</v>
      </c>
      <c r="J4552" s="139" t="s">
        <v>6214</v>
      </c>
      <c r="K4552" s="139" t="s">
        <v>478</v>
      </c>
      <c r="L4552" s="139" t="s">
        <v>1275</v>
      </c>
      <c r="M4552" s="140"/>
      <c r="N4552" s="141">
        <v>48</v>
      </c>
      <c r="O4552" s="142">
        <f t="shared" si="355"/>
        <v>80</v>
      </c>
      <c r="P4552" s="2">
        <v>80</v>
      </c>
      <c r="Q4552" s="2"/>
      <c r="R4552" s="143" t="e">
        <f t="shared" si="356"/>
        <v>#DIV/0!</v>
      </c>
      <c r="S4552" s="143">
        <f t="shared" si="357"/>
        <v>0</v>
      </c>
      <c r="T4552" s="144">
        <f>IF(P4552="nio",0,IF(P4552&gt;0,VLOOKUP(K4552,'3-Productie normen'!A:W,VLOOKUP(P4552,'3-Productie normen'!$B$37:$C$59,2,FALSE),FALSE)))/VLOOKUP(B4552,'2-Kosten per locatie'!$A$11:$C$31,3,FALSE)</f>
        <v>0</v>
      </c>
      <c r="U4552" s="144">
        <f t="shared" si="358"/>
        <v>0</v>
      </c>
      <c r="V4552" s="145" t="str">
        <f>VLOOKUP(K4552,'3-Productie normen'!A:AG,29,FALSE)</f>
        <v>B</v>
      </c>
      <c r="W4552" s="145"/>
      <c r="X4552" s="146"/>
      <c r="Y4552" s="147">
        <f t="shared" si="359"/>
        <v>3840</v>
      </c>
    </row>
    <row r="4553" spans="1:25" s="148" customFormat="1" ht="13.9" customHeight="1">
      <c r="A4553" s="137">
        <v>5407</v>
      </c>
      <c r="B4553" s="138" t="s">
        <v>4208</v>
      </c>
      <c r="C4553" s="138" t="s">
        <v>5450</v>
      </c>
      <c r="D4553" s="138"/>
      <c r="E4553" s="2">
        <v>11</v>
      </c>
      <c r="F4553" s="2" t="s">
        <v>746</v>
      </c>
      <c r="G4553" s="2" t="s">
        <v>2709</v>
      </c>
      <c r="H4553" s="2" t="s">
        <v>6040</v>
      </c>
      <c r="I4553" s="139" t="s">
        <v>6245</v>
      </c>
      <c r="J4553" s="139" t="s">
        <v>6153</v>
      </c>
      <c r="K4553" s="139" t="s">
        <v>478</v>
      </c>
      <c r="L4553" s="139" t="s">
        <v>1275</v>
      </c>
      <c r="M4553" s="140"/>
      <c r="N4553" s="141">
        <v>48</v>
      </c>
      <c r="O4553" s="142">
        <f t="shared" si="355"/>
        <v>80</v>
      </c>
      <c r="P4553" s="2">
        <v>80</v>
      </c>
      <c r="Q4553" s="2"/>
      <c r="R4553" s="143" t="e">
        <f t="shared" si="356"/>
        <v>#DIV/0!</v>
      </c>
      <c r="S4553" s="143">
        <f t="shared" si="357"/>
        <v>0</v>
      </c>
      <c r="T4553" s="144">
        <f>IF(P4553="nio",0,IF(P4553&gt;0,VLOOKUP(K4553,'3-Productie normen'!A:W,VLOOKUP(P4553,'3-Productie normen'!$B$37:$C$59,2,FALSE),FALSE)))/VLOOKUP(B4553,'2-Kosten per locatie'!$A$11:$C$31,3,FALSE)</f>
        <v>0</v>
      </c>
      <c r="U4553" s="144">
        <f t="shared" si="358"/>
        <v>0</v>
      </c>
      <c r="V4553" s="145" t="str">
        <f>VLOOKUP(K4553,'3-Productie normen'!A:AG,29,FALSE)</f>
        <v>B</v>
      </c>
      <c r="W4553" s="145"/>
      <c r="X4553" s="146"/>
      <c r="Y4553" s="147">
        <f t="shared" si="359"/>
        <v>3840</v>
      </c>
    </row>
    <row r="4554" spans="1:25" s="148" customFormat="1" ht="13.9" customHeight="1">
      <c r="A4554" s="137">
        <v>5408</v>
      </c>
      <c r="B4554" s="138" t="s">
        <v>4208</v>
      </c>
      <c r="C4554" s="138" t="s">
        <v>5450</v>
      </c>
      <c r="D4554" s="138"/>
      <c r="E4554" s="2">
        <v>11</v>
      </c>
      <c r="F4554" s="2" t="s">
        <v>746</v>
      </c>
      <c r="G4554" s="2" t="s">
        <v>4502</v>
      </c>
      <c r="H4554" s="2" t="s">
        <v>6041</v>
      </c>
      <c r="I4554" s="139" t="s">
        <v>6245</v>
      </c>
      <c r="J4554" s="139" t="s">
        <v>6153</v>
      </c>
      <c r="K4554" s="139" t="s">
        <v>478</v>
      </c>
      <c r="L4554" s="139" t="s">
        <v>1275</v>
      </c>
      <c r="M4554" s="140"/>
      <c r="N4554" s="141">
        <v>42</v>
      </c>
      <c r="O4554" s="142">
        <f t="shared" si="355"/>
        <v>80</v>
      </c>
      <c r="P4554" s="2">
        <v>80</v>
      </c>
      <c r="Q4554" s="2"/>
      <c r="R4554" s="143" t="e">
        <f t="shared" si="356"/>
        <v>#DIV/0!</v>
      </c>
      <c r="S4554" s="143">
        <f t="shared" si="357"/>
        <v>0</v>
      </c>
      <c r="T4554" s="144">
        <f>IF(P4554="nio",0,IF(P4554&gt;0,VLOOKUP(K4554,'3-Productie normen'!A:W,VLOOKUP(P4554,'3-Productie normen'!$B$37:$C$59,2,FALSE),FALSE)))/VLOOKUP(B4554,'2-Kosten per locatie'!$A$11:$C$31,3,FALSE)</f>
        <v>0</v>
      </c>
      <c r="U4554" s="144">
        <f t="shared" si="358"/>
        <v>0</v>
      </c>
      <c r="V4554" s="145" t="str">
        <f>VLOOKUP(K4554,'3-Productie normen'!A:AG,29,FALSE)</f>
        <v>B</v>
      </c>
      <c r="W4554" s="145"/>
      <c r="X4554" s="146"/>
      <c r="Y4554" s="147">
        <f t="shared" si="359"/>
        <v>3360</v>
      </c>
    </row>
    <row r="4555" spans="1:25" s="148" customFormat="1" ht="13.9" customHeight="1">
      <c r="A4555" s="137">
        <v>5409</v>
      </c>
      <c r="B4555" s="138" t="s">
        <v>4208</v>
      </c>
      <c r="C4555" s="138" t="s">
        <v>5450</v>
      </c>
      <c r="D4555" s="138"/>
      <c r="E4555" s="2">
        <v>11</v>
      </c>
      <c r="F4555" s="2" t="s">
        <v>746</v>
      </c>
      <c r="G4555" s="2" t="s">
        <v>2711</v>
      </c>
      <c r="H4555" s="2" t="s">
        <v>6042</v>
      </c>
      <c r="I4555" s="139" t="s">
        <v>6249</v>
      </c>
      <c r="J4555" s="139" t="s">
        <v>6215</v>
      </c>
      <c r="K4555" s="139" t="s">
        <v>612</v>
      </c>
      <c r="L4555" s="139" t="s">
        <v>6121</v>
      </c>
      <c r="M4555" s="140" t="s">
        <v>8160</v>
      </c>
      <c r="N4555" s="141">
        <v>47</v>
      </c>
      <c r="O4555" s="142">
        <f t="shared" si="355"/>
        <v>200</v>
      </c>
      <c r="P4555" s="2">
        <v>200</v>
      </c>
      <c r="Q4555" s="2"/>
      <c r="R4555" s="143" t="e">
        <f t="shared" si="356"/>
        <v>#DIV/0!</v>
      </c>
      <c r="S4555" s="143">
        <f t="shared" si="357"/>
        <v>0</v>
      </c>
      <c r="T4555" s="144">
        <f>IF(P4555="nio",0,IF(P4555&gt;0,VLOOKUP(K4555,'3-Productie normen'!A:W,VLOOKUP(P4555,'3-Productie normen'!$B$37:$C$59,2,FALSE),FALSE)))/VLOOKUP(B4555,'2-Kosten per locatie'!$A$11:$C$31,3,FALSE)</f>
        <v>0</v>
      </c>
      <c r="U4555" s="144">
        <f t="shared" si="358"/>
        <v>0</v>
      </c>
      <c r="V4555" s="145" t="str">
        <f>VLOOKUP(K4555,'3-Productie normen'!A:AG,29,FALSE)</f>
        <v>L</v>
      </c>
      <c r="W4555" s="145"/>
      <c r="X4555" s="146"/>
      <c r="Y4555" s="147">
        <f t="shared" si="359"/>
        <v>9400</v>
      </c>
    </row>
    <row r="4556" spans="1:25" s="148" customFormat="1" ht="13.9" customHeight="1">
      <c r="A4556" s="137">
        <v>5410</v>
      </c>
      <c r="B4556" s="138" t="s">
        <v>4208</v>
      </c>
      <c r="C4556" s="138" t="s">
        <v>5450</v>
      </c>
      <c r="D4556" s="138"/>
      <c r="E4556" s="2">
        <v>11</v>
      </c>
      <c r="F4556" s="2" t="s">
        <v>244</v>
      </c>
      <c r="G4556" s="2" t="s">
        <v>6043</v>
      </c>
      <c r="H4556" s="2" t="s">
        <v>1720</v>
      </c>
      <c r="I4556" s="139" t="s">
        <v>48</v>
      </c>
      <c r="J4556" s="139" t="s">
        <v>56</v>
      </c>
      <c r="K4556" s="139" t="s">
        <v>248</v>
      </c>
      <c r="L4556" s="139" t="s">
        <v>249</v>
      </c>
      <c r="M4556" s="140"/>
      <c r="N4556" s="141">
        <v>17</v>
      </c>
      <c r="O4556" s="142">
        <f t="shared" si="355"/>
        <v>200</v>
      </c>
      <c r="P4556" s="2">
        <v>200</v>
      </c>
      <c r="Q4556" s="2"/>
      <c r="R4556" s="143" t="e">
        <f t="shared" si="356"/>
        <v>#DIV/0!</v>
      </c>
      <c r="S4556" s="143">
        <f t="shared" si="357"/>
        <v>0</v>
      </c>
      <c r="T4556" s="144">
        <f>IF(P4556="nio",0,IF(P4556&gt;0,VLOOKUP(K4556,'3-Productie normen'!A:W,VLOOKUP(P4556,'3-Productie normen'!$B$37:$C$59,2,FALSE),FALSE)))/VLOOKUP(B4556,'2-Kosten per locatie'!$A$11:$C$31,3,FALSE)</f>
        <v>0</v>
      </c>
      <c r="U4556" s="144">
        <f t="shared" si="358"/>
        <v>0</v>
      </c>
      <c r="V4556" s="145" t="str">
        <f>VLOOKUP(K4556,'3-Productie normen'!A:AG,29,FALSE)</f>
        <v>V</v>
      </c>
      <c r="W4556" s="145"/>
      <c r="X4556" s="146"/>
      <c r="Y4556" s="147">
        <f t="shared" si="359"/>
        <v>3400</v>
      </c>
    </row>
    <row r="4557" spans="1:25" s="148" customFormat="1" ht="13.9" customHeight="1">
      <c r="A4557" s="137">
        <v>5411</v>
      </c>
      <c r="B4557" s="138" t="s">
        <v>4208</v>
      </c>
      <c r="C4557" s="138" t="s">
        <v>5450</v>
      </c>
      <c r="D4557" s="138"/>
      <c r="E4557" s="2">
        <v>11</v>
      </c>
      <c r="F4557" s="2" t="s">
        <v>244</v>
      </c>
      <c r="G4557" s="2" t="s">
        <v>6044</v>
      </c>
      <c r="H4557" s="2" t="s">
        <v>1720</v>
      </c>
      <c r="I4557" s="139" t="s">
        <v>48</v>
      </c>
      <c r="J4557" s="139" t="s">
        <v>293</v>
      </c>
      <c r="K4557" s="139" t="s">
        <v>4571</v>
      </c>
      <c r="L4557" s="139" t="s">
        <v>249</v>
      </c>
      <c r="M4557" s="140"/>
      <c r="N4557" s="141">
        <v>3</v>
      </c>
      <c r="O4557" s="142">
        <f t="shared" si="355"/>
        <v>200</v>
      </c>
      <c r="P4557" s="2">
        <v>200</v>
      </c>
      <c r="Q4557" s="2"/>
      <c r="R4557" s="143" t="e">
        <f t="shared" si="356"/>
        <v>#DIV/0!</v>
      </c>
      <c r="S4557" s="143">
        <f t="shared" si="357"/>
        <v>0</v>
      </c>
      <c r="T4557" s="144">
        <f>IF(P4557="nio",0,IF(P4557&gt;0,VLOOKUP(K4557,'3-Productie normen'!A:W,VLOOKUP(P4557,'3-Productie normen'!$B$37:$C$59,2,FALSE),FALSE)))/VLOOKUP(B4557,'2-Kosten per locatie'!$A$11:$C$31,3,FALSE)</f>
        <v>0</v>
      </c>
      <c r="U4557" s="144">
        <f t="shared" si="358"/>
        <v>0</v>
      </c>
      <c r="V4557" s="145" t="str">
        <f>VLOOKUP(K4557,'3-Productie normen'!A:AG,29,FALSE)</f>
        <v>V</v>
      </c>
      <c r="W4557" s="145"/>
      <c r="X4557" s="146"/>
      <c r="Y4557" s="147">
        <f t="shared" si="359"/>
        <v>600</v>
      </c>
    </row>
    <row r="4558" spans="1:25" s="148" customFormat="1" ht="13.9" customHeight="1">
      <c r="A4558" s="137">
        <v>5412</v>
      </c>
      <c r="B4558" s="138" t="s">
        <v>4208</v>
      </c>
      <c r="C4558" s="138" t="s">
        <v>5450</v>
      </c>
      <c r="D4558" s="138"/>
      <c r="E4558" s="2">
        <v>11</v>
      </c>
      <c r="F4558" s="2" t="s">
        <v>244</v>
      </c>
      <c r="G4558" s="2" t="s">
        <v>6045</v>
      </c>
      <c r="H4558" s="2" t="s">
        <v>1720</v>
      </c>
      <c r="I4558" s="139" t="s">
        <v>47</v>
      </c>
      <c r="J4558" s="139" t="s">
        <v>323</v>
      </c>
      <c r="K4558" s="139" t="s">
        <v>321</v>
      </c>
      <c r="L4558" s="139" t="s">
        <v>306</v>
      </c>
      <c r="M4558" s="140"/>
      <c r="N4558" s="141">
        <v>2</v>
      </c>
      <c r="O4558" s="142">
        <f t="shared" si="355"/>
        <v>200</v>
      </c>
      <c r="P4558" s="2">
        <v>200</v>
      </c>
      <c r="Q4558" s="2"/>
      <c r="R4558" s="143" t="e">
        <f t="shared" si="356"/>
        <v>#DIV/0!</v>
      </c>
      <c r="S4558" s="143">
        <f t="shared" si="357"/>
        <v>0</v>
      </c>
      <c r="T4558" s="144">
        <f>IF(P4558="nio",0,IF(P4558&gt;0,VLOOKUP(K4558,'3-Productie normen'!A:W,VLOOKUP(P4558,'3-Productie normen'!$B$37:$C$59,2,FALSE),FALSE)))/VLOOKUP(B4558,'2-Kosten per locatie'!$A$11:$C$31,3,FALSE)</f>
        <v>0</v>
      </c>
      <c r="U4558" s="144">
        <f t="shared" si="358"/>
        <v>0</v>
      </c>
      <c r="V4558" s="145" t="str">
        <f>VLOOKUP(K4558,'3-Productie normen'!A:AG,29,FALSE)</f>
        <v>S</v>
      </c>
      <c r="W4558" s="145"/>
      <c r="X4558" s="146"/>
      <c r="Y4558" s="147">
        <f t="shared" si="359"/>
        <v>400</v>
      </c>
    </row>
    <row r="4559" spans="1:25" s="148" customFormat="1" ht="13.9" customHeight="1">
      <c r="A4559" s="137">
        <v>5413</v>
      </c>
      <c r="B4559" s="138" t="s">
        <v>4208</v>
      </c>
      <c r="C4559" s="138" t="s">
        <v>5450</v>
      </c>
      <c r="D4559" s="138"/>
      <c r="E4559" s="2">
        <v>11</v>
      </c>
      <c r="F4559" s="2" t="s">
        <v>244</v>
      </c>
      <c r="G4559" s="2" t="s">
        <v>6046</v>
      </c>
      <c r="H4559" s="2" t="s">
        <v>1720</v>
      </c>
      <c r="I4559" s="139" t="s">
        <v>48</v>
      </c>
      <c r="J4559" s="139" t="s">
        <v>522</v>
      </c>
      <c r="K4559" s="139" t="s">
        <v>522</v>
      </c>
      <c r="L4559" s="139" t="s">
        <v>249</v>
      </c>
      <c r="M4559" s="140"/>
      <c r="N4559" s="141">
        <v>632.79999999999995</v>
      </c>
      <c r="O4559" s="142">
        <f t="shared" si="355"/>
        <v>40</v>
      </c>
      <c r="P4559" s="2">
        <v>40</v>
      </c>
      <c r="Q4559" s="2"/>
      <c r="R4559" s="143" t="e">
        <f t="shared" si="356"/>
        <v>#DIV/0!</v>
      </c>
      <c r="S4559" s="143">
        <f t="shared" si="357"/>
        <v>0</v>
      </c>
      <c r="T4559" s="144">
        <f>IF(P4559="nio",0,IF(P4559&gt;0,VLOOKUP(K4559,'3-Productie normen'!A:W,VLOOKUP(P4559,'3-Productie normen'!$B$37:$C$59,2,FALSE),FALSE)))/VLOOKUP(B4559,'2-Kosten per locatie'!$A$11:$C$31,3,FALSE)</f>
        <v>0</v>
      </c>
      <c r="U4559" s="144">
        <f t="shared" si="358"/>
        <v>0</v>
      </c>
      <c r="V4559" s="145" t="str">
        <f>VLOOKUP(K4559,'3-Productie normen'!A:AG,29,FALSE)</f>
        <v>V</v>
      </c>
      <c r="W4559" s="145"/>
      <c r="X4559" s="146"/>
      <c r="Y4559" s="147">
        <f t="shared" si="359"/>
        <v>25312</v>
      </c>
    </row>
    <row r="4560" spans="1:25" s="148" customFormat="1" ht="13.9" customHeight="1">
      <c r="A4560" s="137">
        <v>5414</v>
      </c>
      <c r="B4560" s="138" t="s">
        <v>4208</v>
      </c>
      <c r="C4560" s="138" t="s">
        <v>5450</v>
      </c>
      <c r="D4560" s="138"/>
      <c r="E4560" s="2">
        <v>11</v>
      </c>
      <c r="F4560" s="2" t="s">
        <v>244</v>
      </c>
      <c r="G4560" s="2" t="s">
        <v>6047</v>
      </c>
      <c r="H4560" s="2" t="s">
        <v>1720</v>
      </c>
      <c r="I4560" s="139" t="s">
        <v>45</v>
      </c>
      <c r="J4560" s="139" t="s">
        <v>1619</v>
      </c>
      <c r="K4560" s="139" t="s">
        <v>478</v>
      </c>
      <c r="L4560" s="139" t="s">
        <v>249</v>
      </c>
      <c r="M4560" s="140"/>
      <c r="N4560" s="141">
        <v>13</v>
      </c>
      <c r="O4560" s="142">
        <f t="shared" si="355"/>
        <v>80</v>
      </c>
      <c r="P4560" s="2">
        <v>80</v>
      </c>
      <c r="Q4560" s="2"/>
      <c r="R4560" s="143" t="e">
        <f t="shared" si="356"/>
        <v>#DIV/0!</v>
      </c>
      <c r="S4560" s="143">
        <f t="shared" si="357"/>
        <v>0</v>
      </c>
      <c r="T4560" s="144">
        <f>IF(P4560="nio",0,IF(P4560&gt;0,VLOOKUP(K4560,'3-Productie normen'!A:W,VLOOKUP(P4560,'3-Productie normen'!$B$37:$C$59,2,FALSE),FALSE)))/VLOOKUP(B4560,'2-Kosten per locatie'!$A$11:$C$31,3,FALSE)</f>
        <v>0</v>
      </c>
      <c r="U4560" s="144">
        <f t="shared" si="358"/>
        <v>0</v>
      </c>
      <c r="V4560" s="145" t="str">
        <f>VLOOKUP(K4560,'3-Productie normen'!A:AG,29,FALSE)</f>
        <v>B</v>
      </c>
      <c r="W4560" s="145"/>
      <c r="X4560" s="146"/>
      <c r="Y4560" s="147">
        <f t="shared" si="359"/>
        <v>1040</v>
      </c>
    </row>
    <row r="4561" spans="1:25" s="148" customFormat="1" ht="13.9" customHeight="1">
      <c r="A4561" s="137">
        <v>5415</v>
      </c>
      <c r="B4561" s="138" t="s">
        <v>4208</v>
      </c>
      <c r="C4561" s="138" t="s">
        <v>5450</v>
      </c>
      <c r="D4561" s="138"/>
      <c r="E4561" s="2">
        <v>11</v>
      </c>
      <c r="F4561" s="2" t="s">
        <v>244</v>
      </c>
      <c r="G4561" s="2" t="s">
        <v>6048</v>
      </c>
      <c r="H4561" s="2" t="s">
        <v>1720</v>
      </c>
      <c r="I4561" s="139" t="s">
        <v>6248</v>
      </c>
      <c r="J4561" s="139" t="s">
        <v>1614</v>
      </c>
      <c r="K4561" s="139" t="s">
        <v>612</v>
      </c>
      <c r="L4561" s="139" t="s">
        <v>298</v>
      </c>
      <c r="M4561" s="140" t="s">
        <v>8160</v>
      </c>
      <c r="N4561" s="141">
        <v>26</v>
      </c>
      <c r="O4561" s="142">
        <f t="shared" si="355"/>
        <v>200</v>
      </c>
      <c r="P4561" s="2">
        <v>200</v>
      </c>
      <c r="Q4561" s="2"/>
      <c r="R4561" s="143" t="e">
        <f t="shared" si="356"/>
        <v>#DIV/0!</v>
      </c>
      <c r="S4561" s="143">
        <f t="shared" si="357"/>
        <v>0</v>
      </c>
      <c r="T4561" s="144">
        <f>IF(P4561="nio",0,IF(P4561&gt;0,VLOOKUP(K4561,'3-Productie normen'!A:W,VLOOKUP(P4561,'3-Productie normen'!$B$37:$C$59,2,FALSE),FALSE)))/VLOOKUP(B4561,'2-Kosten per locatie'!$A$11:$C$31,3,FALSE)</f>
        <v>0</v>
      </c>
      <c r="U4561" s="144">
        <f t="shared" si="358"/>
        <v>0</v>
      </c>
      <c r="V4561" s="145" t="str">
        <f>VLOOKUP(K4561,'3-Productie normen'!A:AG,29,FALSE)</f>
        <v>L</v>
      </c>
      <c r="W4561" s="145"/>
      <c r="X4561" s="146"/>
      <c r="Y4561" s="147">
        <f t="shared" si="359"/>
        <v>5200</v>
      </c>
    </row>
    <row r="4562" spans="1:25" s="148" customFormat="1" ht="13.9" customHeight="1">
      <c r="A4562" s="137">
        <v>5416</v>
      </c>
      <c r="B4562" s="138" t="s">
        <v>4208</v>
      </c>
      <c r="C4562" s="138" t="s">
        <v>5450</v>
      </c>
      <c r="D4562" s="138"/>
      <c r="E4562" s="2">
        <v>11</v>
      </c>
      <c r="F4562" s="2" t="s">
        <v>244</v>
      </c>
      <c r="G4562" s="2" t="s">
        <v>6049</v>
      </c>
      <c r="H4562" s="2" t="s">
        <v>1720</v>
      </c>
      <c r="I4562" s="139" t="s">
        <v>6246</v>
      </c>
      <c r="J4562" s="139" t="s">
        <v>450</v>
      </c>
      <c r="K4562" s="139" t="s">
        <v>619</v>
      </c>
      <c r="L4562" s="139" t="s">
        <v>249</v>
      </c>
      <c r="M4562" s="140"/>
      <c r="N4562" s="141">
        <v>110</v>
      </c>
      <c r="O4562" s="142">
        <f t="shared" si="355"/>
        <v>200</v>
      </c>
      <c r="P4562" s="2">
        <v>200</v>
      </c>
      <c r="Q4562" s="2"/>
      <c r="R4562" s="143" t="e">
        <f t="shared" si="356"/>
        <v>#DIV/0!</v>
      </c>
      <c r="S4562" s="143">
        <f t="shared" si="357"/>
        <v>0</v>
      </c>
      <c r="T4562" s="144">
        <f>IF(P4562="nio",0,IF(P4562&gt;0,VLOOKUP(K4562,'3-Productie normen'!A:W,VLOOKUP(P4562,'3-Productie normen'!$B$37:$C$59,2,FALSE),FALSE)))/VLOOKUP(B4562,'2-Kosten per locatie'!$A$11:$C$31,3,FALSE)</f>
        <v>0</v>
      </c>
      <c r="U4562" s="144">
        <f t="shared" si="358"/>
        <v>0</v>
      </c>
      <c r="V4562" s="145" t="str">
        <f>VLOOKUP(K4562,'3-Productie normen'!A:AG,29,FALSE)</f>
        <v>L</v>
      </c>
      <c r="W4562" s="145"/>
      <c r="X4562" s="146"/>
      <c r="Y4562" s="147">
        <f t="shared" si="359"/>
        <v>22000</v>
      </c>
    </row>
    <row r="4563" spans="1:25" s="148" customFormat="1" ht="13.9" customHeight="1">
      <c r="A4563" s="137">
        <v>5417</v>
      </c>
      <c r="B4563" s="138" t="s">
        <v>4208</v>
      </c>
      <c r="C4563" s="138" t="s">
        <v>5450</v>
      </c>
      <c r="D4563" s="138"/>
      <c r="E4563" s="2">
        <v>11</v>
      </c>
      <c r="F4563" s="2" t="s">
        <v>244</v>
      </c>
      <c r="G4563" s="2" t="s">
        <v>6050</v>
      </c>
      <c r="H4563" s="2" t="s">
        <v>1720</v>
      </c>
      <c r="I4563" s="139" t="s">
        <v>6246</v>
      </c>
      <c r="J4563" s="139" t="s">
        <v>450</v>
      </c>
      <c r="K4563" s="139" t="s">
        <v>619</v>
      </c>
      <c r="L4563" s="139" t="s">
        <v>298</v>
      </c>
      <c r="M4563" s="140" t="s">
        <v>8160</v>
      </c>
      <c r="N4563" s="141">
        <v>22</v>
      </c>
      <c r="O4563" s="142">
        <f t="shared" si="355"/>
        <v>200</v>
      </c>
      <c r="P4563" s="2">
        <v>200</v>
      </c>
      <c r="Q4563" s="2"/>
      <c r="R4563" s="143" t="e">
        <f t="shared" si="356"/>
        <v>#DIV/0!</v>
      </c>
      <c r="S4563" s="143">
        <f t="shared" si="357"/>
        <v>0</v>
      </c>
      <c r="T4563" s="144">
        <f>IF(P4563="nio",0,IF(P4563&gt;0,VLOOKUP(K4563,'3-Productie normen'!A:W,VLOOKUP(P4563,'3-Productie normen'!$B$37:$C$59,2,FALSE),FALSE)))/VLOOKUP(B4563,'2-Kosten per locatie'!$A$11:$C$31,3,FALSE)</f>
        <v>0</v>
      </c>
      <c r="U4563" s="144">
        <f t="shared" si="358"/>
        <v>0</v>
      </c>
      <c r="V4563" s="145" t="str">
        <f>VLOOKUP(K4563,'3-Productie normen'!A:AG,29,FALSE)</f>
        <v>L</v>
      </c>
      <c r="W4563" s="145"/>
      <c r="X4563" s="146"/>
      <c r="Y4563" s="147">
        <f t="shared" si="359"/>
        <v>4400</v>
      </c>
    </row>
    <row r="4564" spans="1:25" s="148" customFormat="1" ht="13.9" customHeight="1">
      <c r="A4564" s="137">
        <v>5418</v>
      </c>
      <c r="B4564" s="138" t="s">
        <v>4208</v>
      </c>
      <c r="C4564" s="138" t="s">
        <v>5450</v>
      </c>
      <c r="D4564" s="138"/>
      <c r="E4564" s="2">
        <v>11</v>
      </c>
      <c r="F4564" s="2" t="s">
        <v>244</v>
      </c>
      <c r="G4564" s="2" t="s">
        <v>6051</v>
      </c>
      <c r="H4564" s="2" t="s">
        <v>1720</v>
      </c>
      <c r="I4564" s="139" t="s">
        <v>45</v>
      </c>
      <c r="J4564" s="139" t="s">
        <v>277</v>
      </c>
      <c r="K4564" s="139" t="s">
        <v>478</v>
      </c>
      <c r="L4564" s="139" t="s">
        <v>298</v>
      </c>
      <c r="M4564" s="140" t="s">
        <v>8160</v>
      </c>
      <c r="N4564" s="141">
        <v>27</v>
      </c>
      <c r="O4564" s="142">
        <f t="shared" si="355"/>
        <v>80</v>
      </c>
      <c r="P4564" s="2">
        <v>80</v>
      </c>
      <c r="Q4564" s="2"/>
      <c r="R4564" s="143" t="e">
        <f t="shared" si="356"/>
        <v>#DIV/0!</v>
      </c>
      <c r="S4564" s="143">
        <f t="shared" si="357"/>
        <v>0</v>
      </c>
      <c r="T4564" s="144">
        <f>IF(P4564="nio",0,IF(P4564&gt;0,VLOOKUP(K4564,'3-Productie normen'!A:W,VLOOKUP(P4564,'3-Productie normen'!$B$37:$C$59,2,FALSE),FALSE)))/VLOOKUP(B4564,'2-Kosten per locatie'!$A$11:$C$31,3,FALSE)</f>
        <v>0</v>
      </c>
      <c r="U4564" s="144">
        <f t="shared" si="358"/>
        <v>0</v>
      </c>
      <c r="V4564" s="145" t="str">
        <f>VLOOKUP(K4564,'3-Productie normen'!A:AG,29,FALSE)</f>
        <v>B</v>
      </c>
      <c r="W4564" s="145"/>
      <c r="X4564" s="146"/>
      <c r="Y4564" s="147">
        <f t="shared" si="359"/>
        <v>2160</v>
      </c>
    </row>
    <row r="4565" spans="1:25" s="148" customFormat="1" ht="13.9" customHeight="1">
      <c r="A4565" s="137">
        <v>5419</v>
      </c>
      <c r="B4565" s="138" t="s">
        <v>4208</v>
      </c>
      <c r="C4565" s="138" t="s">
        <v>5450</v>
      </c>
      <c r="D4565" s="138"/>
      <c r="E4565" s="2">
        <v>11</v>
      </c>
      <c r="F4565" s="2" t="s">
        <v>372</v>
      </c>
      <c r="G4565" s="2" t="s">
        <v>6052</v>
      </c>
      <c r="H4565" s="2" t="s">
        <v>6053</v>
      </c>
      <c r="I4565" s="139" t="s">
        <v>48</v>
      </c>
      <c r="J4565" s="139" t="s">
        <v>273</v>
      </c>
      <c r="K4565" s="139" t="s">
        <v>612</v>
      </c>
      <c r="L4565" s="139" t="s">
        <v>6126</v>
      </c>
      <c r="M4565" s="140" t="s">
        <v>8160</v>
      </c>
      <c r="N4565" s="141">
        <v>171</v>
      </c>
      <c r="O4565" s="142">
        <f t="shared" si="355"/>
        <v>200</v>
      </c>
      <c r="P4565" s="2">
        <v>200</v>
      </c>
      <c r="Q4565" s="2"/>
      <c r="R4565" s="143" t="e">
        <f t="shared" si="356"/>
        <v>#DIV/0!</v>
      </c>
      <c r="S4565" s="143">
        <f t="shared" si="357"/>
        <v>0</v>
      </c>
      <c r="T4565" s="144">
        <f>IF(P4565="nio",0,IF(P4565&gt;0,VLOOKUP(K4565,'3-Productie normen'!A:W,VLOOKUP(P4565,'3-Productie normen'!$B$37:$C$59,2,FALSE),FALSE)))/VLOOKUP(B4565,'2-Kosten per locatie'!$A$11:$C$31,3,FALSE)</f>
        <v>0</v>
      </c>
      <c r="U4565" s="144">
        <f t="shared" si="358"/>
        <v>0</v>
      </c>
      <c r="V4565" s="145" t="str">
        <f>VLOOKUP(K4565,'3-Productie normen'!A:AG,29,FALSE)</f>
        <v>L</v>
      </c>
      <c r="W4565" s="145"/>
      <c r="X4565" s="146"/>
      <c r="Y4565" s="147">
        <f t="shared" si="359"/>
        <v>34200</v>
      </c>
    </row>
    <row r="4566" spans="1:25" s="148" customFormat="1" ht="13.9" customHeight="1">
      <c r="A4566" s="137">
        <v>5420</v>
      </c>
      <c r="B4566" s="138" t="s">
        <v>4208</v>
      </c>
      <c r="C4566" s="138" t="s">
        <v>5450</v>
      </c>
      <c r="D4566" s="138"/>
      <c r="E4566" s="2">
        <v>11</v>
      </c>
      <c r="F4566" s="2" t="s">
        <v>372</v>
      </c>
      <c r="G4566" s="2" t="s">
        <v>6054</v>
      </c>
      <c r="H4566" s="2" t="s">
        <v>6055</v>
      </c>
      <c r="I4566" s="139" t="s">
        <v>48</v>
      </c>
      <c r="J4566" s="139" t="s">
        <v>273</v>
      </c>
      <c r="K4566" s="139" t="s">
        <v>612</v>
      </c>
      <c r="L4566" s="139" t="s">
        <v>6126</v>
      </c>
      <c r="M4566" s="140" t="s">
        <v>8160</v>
      </c>
      <c r="N4566" s="141">
        <v>57</v>
      </c>
      <c r="O4566" s="142">
        <f t="shared" si="355"/>
        <v>200</v>
      </c>
      <c r="P4566" s="2">
        <v>200</v>
      </c>
      <c r="Q4566" s="2"/>
      <c r="R4566" s="143" t="e">
        <f t="shared" si="356"/>
        <v>#DIV/0!</v>
      </c>
      <c r="S4566" s="143">
        <f t="shared" si="357"/>
        <v>0</v>
      </c>
      <c r="T4566" s="144">
        <f>IF(P4566="nio",0,IF(P4566&gt;0,VLOOKUP(K4566,'3-Productie normen'!A:W,VLOOKUP(P4566,'3-Productie normen'!$B$37:$C$59,2,FALSE),FALSE)))/VLOOKUP(B4566,'2-Kosten per locatie'!$A$11:$C$31,3,FALSE)</f>
        <v>0</v>
      </c>
      <c r="U4566" s="144">
        <f t="shared" si="358"/>
        <v>0</v>
      </c>
      <c r="V4566" s="145" t="str">
        <f>VLOOKUP(K4566,'3-Productie normen'!A:AG,29,FALSE)</f>
        <v>L</v>
      </c>
      <c r="W4566" s="145"/>
      <c r="X4566" s="146"/>
      <c r="Y4566" s="147">
        <f t="shared" si="359"/>
        <v>11400</v>
      </c>
    </row>
    <row r="4567" spans="1:25" s="148" customFormat="1" ht="13.9" customHeight="1">
      <c r="A4567" s="137">
        <v>5421</v>
      </c>
      <c r="B4567" s="138" t="s">
        <v>4208</v>
      </c>
      <c r="C4567" s="138" t="s">
        <v>5450</v>
      </c>
      <c r="D4567" s="138"/>
      <c r="E4567" s="2">
        <v>11</v>
      </c>
      <c r="F4567" s="2" t="s">
        <v>372</v>
      </c>
      <c r="G4567" s="2" t="s">
        <v>6056</v>
      </c>
      <c r="H4567" s="2" t="s">
        <v>6057</v>
      </c>
      <c r="I4567" s="139" t="s">
        <v>48</v>
      </c>
      <c r="J4567" s="139" t="s">
        <v>273</v>
      </c>
      <c r="K4567" s="139" t="s">
        <v>612</v>
      </c>
      <c r="L4567" s="139" t="s">
        <v>6126</v>
      </c>
      <c r="M4567" s="140" t="s">
        <v>8160</v>
      </c>
      <c r="N4567" s="141">
        <v>44</v>
      </c>
      <c r="O4567" s="142">
        <f t="shared" si="355"/>
        <v>200</v>
      </c>
      <c r="P4567" s="2">
        <v>200</v>
      </c>
      <c r="Q4567" s="2"/>
      <c r="R4567" s="143" t="e">
        <f t="shared" si="356"/>
        <v>#DIV/0!</v>
      </c>
      <c r="S4567" s="143">
        <f t="shared" si="357"/>
        <v>0</v>
      </c>
      <c r="T4567" s="144">
        <f>IF(P4567="nio",0,IF(P4567&gt;0,VLOOKUP(K4567,'3-Productie normen'!A:W,VLOOKUP(P4567,'3-Productie normen'!$B$37:$C$59,2,FALSE),FALSE)))/VLOOKUP(B4567,'2-Kosten per locatie'!$A$11:$C$31,3,FALSE)</f>
        <v>0</v>
      </c>
      <c r="U4567" s="144">
        <f t="shared" si="358"/>
        <v>0</v>
      </c>
      <c r="V4567" s="145" t="str">
        <f>VLOOKUP(K4567,'3-Productie normen'!A:AG,29,FALSE)</f>
        <v>L</v>
      </c>
      <c r="W4567" s="145"/>
      <c r="X4567" s="146"/>
      <c r="Y4567" s="147">
        <f t="shared" si="359"/>
        <v>8800</v>
      </c>
    </row>
    <row r="4568" spans="1:25" s="148" customFormat="1" ht="13.9" customHeight="1">
      <c r="A4568" s="137">
        <v>5422</v>
      </c>
      <c r="B4568" s="138" t="s">
        <v>4208</v>
      </c>
      <c r="C4568" s="138" t="s">
        <v>5450</v>
      </c>
      <c r="D4568" s="138"/>
      <c r="E4568" s="2">
        <v>11</v>
      </c>
      <c r="F4568" s="2" t="s">
        <v>244</v>
      </c>
      <c r="G4568" s="2" t="s">
        <v>6058</v>
      </c>
      <c r="H4568" s="2"/>
      <c r="I4568" s="139"/>
      <c r="J4568" s="139" t="s">
        <v>2134</v>
      </c>
      <c r="K4568" s="139" t="s">
        <v>257</v>
      </c>
      <c r="L4568" s="139" t="s">
        <v>2105</v>
      </c>
      <c r="M4568" s="140"/>
      <c r="N4568" s="141">
        <v>3</v>
      </c>
      <c r="O4568" s="142">
        <f t="shared" si="355"/>
        <v>1</v>
      </c>
      <c r="P4568" s="2">
        <v>1</v>
      </c>
      <c r="Q4568" s="2"/>
      <c r="R4568" s="143" t="e">
        <f t="shared" si="356"/>
        <v>#DIV/0!</v>
      </c>
      <c r="S4568" s="143">
        <f t="shared" si="357"/>
        <v>0</v>
      </c>
      <c r="T4568" s="144">
        <f>IF(P4568="nio",0,IF(P4568&gt;0,VLOOKUP(K4568,'3-Productie normen'!A:W,VLOOKUP(P4568,'3-Productie normen'!$B$37:$C$59,2,FALSE),FALSE)))/VLOOKUP(B4568,'2-Kosten per locatie'!$A$11:$C$31,3,FALSE)</f>
        <v>0</v>
      </c>
      <c r="U4568" s="144">
        <f t="shared" si="358"/>
        <v>0</v>
      </c>
      <c r="V4568" s="145" t="str">
        <f>VLOOKUP(K4568,'3-Productie normen'!A:AG,29,FALSE)</f>
        <v>V</v>
      </c>
      <c r="W4568" s="145"/>
      <c r="X4568" s="146"/>
      <c r="Y4568" s="147">
        <f t="shared" si="359"/>
        <v>3</v>
      </c>
    </row>
    <row r="4569" spans="1:25" s="148" customFormat="1" ht="13.9" customHeight="1">
      <c r="A4569" s="137">
        <v>5423</v>
      </c>
      <c r="B4569" s="138" t="s">
        <v>4208</v>
      </c>
      <c r="C4569" s="138" t="s">
        <v>5450</v>
      </c>
      <c r="D4569" s="138"/>
      <c r="E4569" s="2">
        <v>11</v>
      </c>
      <c r="F4569" s="2" t="s">
        <v>244</v>
      </c>
      <c r="G4569" s="2" t="s">
        <v>6059</v>
      </c>
      <c r="H4569" s="2"/>
      <c r="I4569" s="139"/>
      <c r="J4569" s="139" t="s">
        <v>2134</v>
      </c>
      <c r="K4569" s="139" t="s">
        <v>257</v>
      </c>
      <c r="L4569" s="139" t="s">
        <v>2105</v>
      </c>
      <c r="M4569" s="140"/>
      <c r="N4569" s="141">
        <v>10</v>
      </c>
      <c r="O4569" s="142">
        <f t="shared" si="355"/>
        <v>1</v>
      </c>
      <c r="P4569" s="2">
        <v>1</v>
      </c>
      <c r="Q4569" s="2"/>
      <c r="R4569" s="143" t="e">
        <f t="shared" si="356"/>
        <v>#DIV/0!</v>
      </c>
      <c r="S4569" s="143">
        <f t="shared" si="357"/>
        <v>0</v>
      </c>
      <c r="T4569" s="144">
        <f>IF(P4569="nio",0,IF(P4569&gt;0,VLOOKUP(K4569,'3-Productie normen'!A:W,VLOOKUP(P4569,'3-Productie normen'!$B$37:$C$59,2,FALSE),FALSE)))/VLOOKUP(B4569,'2-Kosten per locatie'!$A$11:$C$31,3,FALSE)</f>
        <v>0</v>
      </c>
      <c r="U4569" s="144">
        <f t="shared" si="358"/>
        <v>0</v>
      </c>
      <c r="V4569" s="145" t="str">
        <f>VLOOKUP(K4569,'3-Productie normen'!A:AG,29,FALSE)</f>
        <v>V</v>
      </c>
      <c r="W4569" s="145"/>
      <c r="X4569" s="146"/>
      <c r="Y4569" s="147">
        <f t="shared" si="359"/>
        <v>10</v>
      </c>
    </row>
    <row r="4570" spans="1:25" s="148" customFormat="1" ht="13.9" customHeight="1">
      <c r="A4570" s="137">
        <v>5424</v>
      </c>
      <c r="B4570" s="138" t="s">
        <v>4208</v>
      </c>
      <c r="C4570" s="138" t="s">
        <v>5450</v>
      </c>
      <c r="D4570" s="138"/>
      <c r="E4570" s="2">
        <v>11</v>
      </c>
      <c r="F4570" s="2" t="s">
        <v>244</v>
      </c>
      <c r="G4570" s="2" t="s">
        <v>6060</v>
      </c>
      <c r="H4570" s="2"/>
      <c r="I4570" s="139"/>
      <c r="J4570" s="139" t="s">
        <v>2134</v>
      </c>
      <c r="K4570" s="139" t="s">
        <v>257</v>
      </c>
      <c r="L4570" s="139" t="s">
        <v>2105</v>
      </c>
      <c r="M4570" s="140"/>
      <c r="N4570" s="141">
        <v>23</v>
      </c>
      <c r="O4570" s="142">
        <f t="shared" si="355"/>
        <v>1</v>
      </c>
      <c r="P4570" s="2">
        <v>1</v>
      </c>
      <c r="Q4570" s="2"/>
      <c r="R4570" s="143" t="e">
        <f t="shared" si="356"/>
        <v>#DIV/0!</v>
      </c>
      <c r="S4570" s="143">
        <f t="shared" si="357"/>
        <v>0</v>
      </c>
      <c r="T4570" s="144">
        <f>IF(P4570="nio",0,IF(P4570&gt;0,VLOOKUP(K4570,'3-Productie normen'!A:W,VLOOKUP(P4570,'3-Productie normen'!$B$37:$C$59,2,FALSE),FALSE)))/VLOOKUP(B4570,'2-Kosten per locatie'!$A$11:$C$31,3,FALSE)</f>
        <v>0</v>
      </c>
      <c r="U4570" s="144">
        <f t="shared" si="358"/>
        <v>0</v>
      </c>
      <c r="V4570" s="145" t="str">
        <f>VLOOKUP(K4570,'3-Productie normen'!A:AG,29,FALSE)</f>
        <v>V</v>
      </c>
      <c r="W4570" s="145"/>
      <c r="X4570" s="146"/>
      <c r="Y4570" s="147">
        <f t="shared" si="359"/>
        <v>23</v>
      </c>
    </row>
    <row r="4571" spans="1:25" s="148" customFormat="1" ht="13.9" customHeight="1">
      <c r="A4571" s="137">
        <v>5425</v>
      </c>
      <c r="B4571" s="138" t="s">
        <v>4208</v>
      </c>
      <c r="C4571" s="138" t="s">
        <v>5450</v>
      </c>
      <c r="D4571" s="138"/>
      <c r="E4571" s="2">
        <v>11</v>
      </c>
      <c r="F4571" s="2" t="s">
        <v>244</v>
      </c>
      <c r="G4571" s="2" t="s">
        <v>6061</v>
      </c>
      <c r="H4571" s="2"/>
      <c r="I4571" s="139"/>
      <c r="J4571" s="139" t="s">
        <v>2134</v>
      </c>
      <c r="K4571" s="139" t="s">
        <v>257</v>
      </c>
      <c r="L4571" s="139" t="s">
        <v>2105</v>
      </c>
      <c r="M4571" s="140"/>
      <c r="N4571" s="141">
        <v>8</v>
      </c>
      <c r="O4571" s="142">
        <f t="shared" si="355"/>
        <v>1</v>
      </c>
      <c r="P4571" s="2">
        <v>1</v>
      </c>
      <c r="Q4571" s="2"/>
      <c r="R4571" s="143" t="e">
        <f t="shared" si="356"/>
        <v>#DIV/0!</v>
      </c>
      <c r="S4571" s="143">
        <f t="shared" si="357"/>
        <v>0</v>
      </c>
      <c r="T4571" s="144">
        <f>IF(P4571="nio",0,IF(P4571&gt;0,VLOOKUP(K4571,'3-Productie normen'!A:W,VLOOKUP(P4571,'3-Productie normen'!$B$37:$C$59,2,FALSE),FALSE)))/VLOOKUP(B4571,'2-Kosten per locatie'!$A$11:$C$31,3,FALSE)</f>
        <v>0</v>
      </c>
      <c r="U4571" s="144">
        <f t="shared" si="358"/>
        <v>0</v>
      </c>
      <c r="V4571" s="145" t="str">
        <f>VLOOKUP(K4571,'3-Productie normen'!A:AG,29,FALSE)</f>
        <v>V</v>
      </c>
      <c r="W4571" s="145"/>
      <c r="X4571" s="146"/>
      <c r="Y4571" s="147">
        <f t="shared" si="359"/>
        <v>8</v>
      </c>
    </row>
    <row r="4572" spans="1:25" s="148" customFormat="1" ht="13.9" customHeight="1">
      <c r="A4572" s="137">
        <v>5426</v>
      </c>
      <c r="B4572" s="138" t="s">
        <v>4208</v>
      </c>
      <c r="C4572" s="138" t="s">
        <v>5450</v>
      </c>
      <c r="D4572" s="138"/>
      <c r="E4572" s="2">
        <v>11</v>
      </c>
      <c r="F4572" s="2" t="s">
        <v>244</v>
      </c>
      <c r="G4572" s="2" t="s">
        <v>6062</v>
      </c>
      <c r="H4572" s="2"/>
      <c r="I4572" s="139"/>
      <c r="J4572" s="139" t="s">
        <v>2134</v>
      </c>
      <c r="K4572" s="139" t="s">
        <v>257</v>
      </c>
      <c r="L4572" s="139" t="s">
        <v>2105</v>
      </c>
      <c r="M4572" s="140"/>
      <c r="N4572" s="141">
        <v>27</v>
      </c>
      <c r="O4572" s="142">
        <f t="shared" si="355"/>
        <v>1</v>
      </c>
      <c r="P4572" s="2">
        <v>1</v>
      </c>
      <c r="Q4572" s="2"/>
      <c r="R4572" s="143" t="e">
        <f t="shared" si="356"/>
        <v>#DIV/0!</v>
      </c>
      <c r="S4572" s="143">
        <f t="shared" si="357"/>
        <v>0</v>
      </c>
      <c r="T4572" s="144">
        <f>IF(P4572="nio",0,IF(P4572&gt;0,VLOOKUP(K4572,'3-Productie normen'!A:W,VLOOKUP(P4572,'3-Productie normen'!$B$37:$C$59,2,FALSE),FALSE)))/VLOOKUP(B4572,'2-Kosten per locatie'!$A$11:$C$31,3,FALSE)</f>
        <v>0</v>
      </c>
      <c r="U4572" s="144">
        <f t="shared" si="358"/>
        <v>0</v>
      </c>
      <c r="V4572" s="145" t="str">
        <f>VLOOKUP(K4572,'3-Productie normen'!A:AG,29,FALSE)</f>
        <v>V</v>
      </c>
      <c r="W4572" s="145"/>
      <c r="X4572" s="146"/>
      <c r="Y4572" s="147">
        <f t="shared" si="359"/>
        <v>27</v>
      </c>
    </row>
    <row r="4573" spans="1:25" s="148" customFormat="1" ht="13.9" customHeight="1">
      <c r="A4573" s="137">
        <v>5427</v>
      </c>
      <c r="B4573" s="138" t="s">
        <v>4208</v>
      </c>
      <c r="C4573" s="138" t="s">
        <v>5450</v>
      </c>
      <c r="D4573" s="138"/>
      <c r="E4573" s="2">
        <v>11</v>
      </c>
      <c r="F4573" s="2" t="s">
        <v>2108</v>
      </c>
      <c r="G4573" s="2" t="s">
        <v>6063</v>
      </c>
      <c r="H4573" s="2"/>
      <c r="I4573" s="139"/>
      <c r="J4573" s="139" t="s">
        <v>6216</v>
      </c>
      <c r="K4573" s="139" t="s">
        <v>257</v>
      </c>
      <c r="L4573" s="139" t="s">
        <v>6217</v>
      </c>
      <c r="M4573" s="140"/>
      <c r="N4573" s="141">
        <v>18</v>
      </c>
      <c r="O4573" s="142">
        <f t="shared" si="355"/>
        <v>1</v>
      </c>
      <c r="P4573" s="2">
        <v>1</v>
      </c>
      <c r="Q4573" s="2"/>
      <c r="R4573" s="143" t="e">
        <f t="shared" si="356"/>
        <v>#DIV/0!</v>
      </c>
      <c r="S4573" s="143">
        <f t="shared" si="357"/>
        <v>0</v>
      </c>
      <c r="T4573" s="144">
        <f>IF(P4573="nio",0,IF(P4573&gt;0,VLOOKUP(K4573,'3-Productie normen'!A:W,VLOOKUP(P4573,'3-Productie normen'!$B$37:$C$59,2,FALSE),FALSE)))/VLOOKUP(B4573,'2-Kosten per locatie'!$A$11:$C$31,3,FALSE)</f>
        <v>0</v>
      </c>
      <c r="U4573" s="144">
        <f t="shared" si="358"/>
        <v>0</v>
      </c>
      <c r="V4573" s="145" t="str">
        <f>VLOOKUP(K4573,'3-Productie normen'!A:AG,29,FALSE)</f>
        <v>V</v>
      </c>
      <c r="W4573" s="145"/>
      <c r="X4573" s="146"/>
      <c r="Y4573" s="147">
        <f t="shared" si="359"/>
        <v>18</v>
      </c>
    </row>
    <row r="4574" spans="1:25" s="148" customFormat="1" ht="13.9" customHeight="1">
      <c r="A4574" s="137">
        <v>5428</v>
      </c>
      <c r="B4574" s="138" t="s">
        <v>4208</v>
      </c>
      <c r="C4574" s="138" t="s">
        <v>5450</v>
      </c>
      <c r="D4574" s="138"/>
      <c r="E4574" s="2">
        <v>11</v>
      </c>
      <c r="F4574" s="2" t="s">
        <v>2108</v>
      </c>
      <c r="G4574" s="2" t="s">
        <v>5532</v>
      </c>
      <c r="H4574" s="2"/>
      <c r="I4574" s="139"/>
      <c r="J4574" s="139" t="s">
        <v>6218</v>
      </c>
      <c r="K4574" s="139" t="s">
        <v>267</v>
      </c>
      <c r="L4574" s="139"/>
      <c r="M4574" s="140"/>
      <c r="N4574" s="141">
        <v>2.5</v>
      </c>
      <c r="O4574" s="142">
        <f t="shared" si="355"/>
        <v>1</v>
      </c>
      <c r="P4574" s="2">
        <v>1</v>
      </c>
      <c r="Q4574" s="2"/>
      <c r="R4574" s="143" t="e">
        <f t="shared" si="356"/>
        <v>#DIV/0!</v>
      </c>
      <c r="S4574" s="143">
        <f t="shared" si="357"/>
        <v>0</v>
      </c>
      <c r="T4574" s="144">
        <f>IF(P4574="nio",0,IF(P4574&gt;0,VLOOKUP(K4574,'3-Productie normen'!A:W,VLOOKUP(P4574,'3-Productie normen'!$B$37:$C$59,2,FALSE),FALSE)))/VLOOKUP(B4574,'2-Kosten per locatie'!$A$11:$C$31,3,FALSE)</f>
        <v>0</v>
      </c>
      <c r="U4574" s="144">
        <f t="shared" si="358"/>
        <v>0</v>
      </c>
      <c r="V4574" s="145" t="str">
        <f>VLOOKUP(K4574,'3-Productie normen'!A:AG,29,FALSE)</f>
        <v>V</v>
      </c>
      <c r="W4574" s="145"/>
      <c r="X4574" s="146"/>
      <c r="Y4574" s="147">
        <f t="shared" si="359"/>
        <v>2.5</v>
      </c>
    </row>
    <row r="4575" spans="1:25" s="148" customFormat="1" ht="13.9" customHeight="1">
      <c r="A4575" s="137">
        <v>5429</v>
      </c>
      <c r="B4575" s="138" t="s">
        <v>4208</v>
      </c>
      <c r="C4575" s="138" t="s">
        <v>5450</v>
      </c>
      <c r="D4575" s="138"/>
      <c r="E4575" s="2">
        <v>11</v>
      </c>
      <c r="F4575" s="2" t="s">
        <v>2108</v>
      </c>
      <c r="G4575" s="2" t="s">
        <v>6064</v>
      </c>
      <c r="H4575" s="2"/>
      <c r="I4575" s="139"/>
      <c r="J4575" s="139" t="s">
        <v>6219</v>
      </c>
      <c r="K4575" s="139" t="s">
        <v>257</v>
      </c>
      <c r="L4575" s="139"/>
      <c r="M4575" s="140"/>
      <c r="N4575" s="141">
        <v>8</v>
      </c>
      <c r="O4575" s="142">
        <f t="shared" si="355"/>
        <v>1</v>
      </c>
      <c r="P4575" s="2">
        <v>1</v>
      </c>
      <c r="Q4575" s="2"/>
      <c r="R4575" s="143" t="e">
        <f t="shared" si="356"/>
        <v>#DIV/0!</v>
      </c>
      <c r="S4575" s="143">
        <f t="shared" si="357"/>
        <v>0</v>
      </c>
      <c r="T4575" s="144">
        <f>IF(P4575="nio",0,IF(P4575&gt;0,VLOOKUP(K4575,'3-Productie normen'!A:W,VLOOKUP(P4575,'3-Productie normen'!$B$37:$C$59,2,FALSE),FALSE)))/VLOOKUP(B4575,'2-Kosten per locatie'!$A$11:$C$31,3,FALSE)</f>
        <v>0</v>
      </c>
      <c r="U4575" s="144">
        <f t="shared" si="358"/>
        <v>0</v>
      </c>
      <c r="V4575" s="145" t="str">
        <f>VLOOKUP(K4575,'3-Productie normen'!A:AG,29,FALSE)</f>
        <v>V</v>
      </c>
      <c r="W4575" s="145"/>
      <c r="X4575" s="146"/>
      <c r="Y4575" s="147">
        <f t="shared" si="359"/>
        <v>8</v>
      </c>
    </row>
    <row r="4576" spans="1:25" s="148" customFormat="1" ht="13.9" customHeight="1">
      <c r="A4576" s="137">
        <v>5430</v>
      </c>
      <c r="B4576" s="138" t="s">
        <v>4208</v>
      </c>
      <c r="C4576" s="138" t="s">
        <v>5450</v>
      </c>
      <c r="D4576" s="138"/>
      <c r="E4576" s="2">
        <v>11</v>
      </c>
      <c r="F4576" s="2" t="s">
        <v>2108</v>
      </c>
      <c r="G4576" s="2" t="s">
        <v>6065</v>
      </c>
      <c r="H4576" s="2"/>
      <c r="I4576" s="139"/>
      <c r="J4576" s="139" t="s">
        <v>6220</v>
      </c>
      <c r="K4576" s="139" t="s">
        <v>257</v>
      </c>
      <c r="L4576" s="139"/>
      <c r="M4576" s="140"/>
      <c r="N4576" s="141">
        <v>2.5</v>
      </c>
      <c r="O4576" s="142">
        <f t="shared" si="355"/>
        <v>1</v>
      </c>
      <c r="P4576" s="2">
        <v>1</v>
      </c>
      <c r="Q4576" s="2"/>
      <c r="R4576" s="143" t="e">
        <f t="shared" si="356"/>
        <v>#DIV/0!</v>
      </c>
      <c r="S4576" s="143">
        <f t="shared" si="357"/>
        <v>0</v>
      </c>
      <c r="T4576" s="144">
        <f>IF(P4576="nio",0,IF(P4576&gt;0,VLOOKUP(K4576,'3-Productie normen'!A:W,VLOOKUP(P4576,'3-Productie normen'!$B$37:$C$59,2,FALSE),FALSE)))/VLOOKUP(B4576,'2-Kosten per locatie'!$A$11:$C$31,3,FALSE)</f>
        <v>0</v>
      </c>
      <c r="U4576" s="144">
        <f t="shared" si="358"/>
        <v>0</v>
      </c>
      <c r="V4576" s="145" t="str">
        <f>VLOOKUP(K4576,'3-Productie normen'!A:AG,29,FALSE)</f>
        <v>V</v>
      </c>
      <c r="W4576" s="145"/>
      <c r="X4576" s="146"/>
      <c r="Y4576" s="147">
        <f t="shared" si="359"/>
        <v>2.5</v>
      </c>
    </row>
    <row r="4577" spans="1:25" s="148" customFormat="1" ht="13.9" customHeight="1">
      <c r="A4577" s="137">
        <v>5431</v>
      </c>
      <c r="B4577" s="138" t="s">
        <v>4208</v>
      </c>
      <c r="C4577" s="138" t="s">
        <v>5450</v>
      </c>
      <c r="D4577" s="138"/>
      <c r="E4577" s="2">
        <v>11</v>
      </c>
      <c r="F4577" s="2" t="s">
        <v>2108</v>
      </c>
      <c r="G4577" s="2" t="s">
        <v>6066</v>
      </c>
      <c r="H4577" s="2"/>
      <c r="I4577" s="139"/>
      <c r="J4577" s="139" t="s">
        <v>6221</v>
      </c>
      <c r="K4577" s="139" t="s">
        <v>257</v>
      </c>
      <c r="L4577" s="139"/>
      <c r="M4577" s="140"/>
      <c r="N4577" s="141">
        <v>2</v>
      </c>
      <c r="O4577" s="142">
        <f t="shared" si="355"/>
        <v>1</v>
      </c>
      <c r="P4577" s="2">
        <v>1</v>
      </c>
      <c r="Q4577" s="2"/>
      <c r="R4577" s="143" t="e">
        <f t="shared" si="356"/>
        <v>#DIV/0!</v>
      </c>
      <c r="S4577" s="143">
        <f t="shared" si="357"/>
        <v>0</v>
      </c>
      <c r="T4577" s="144">
        <f>IF(P4577="nio",0,IF(P4577&gt;0,VLOOKUP(K4577,'3-Productie normen'!A:W,VLOOKUP(P4577,'3-Productie normen'!$B$37:$C$59,2,FALSE),FALSE)))/VLOOKUP(B4577,'2-Kosten per locatie'!$A$11:$C$31,3,FALSE)</f>
        <v>0</v>
      </c>
      <c r="U4577" s="144">
        <f t="shared" si="358"/>
        <v>0</v>
      </c>
      <c r="V4577" s="145" t="str">
        <f>VLOOKUP(K4577,'3-Productie normen'!A:AG,29,FALSE)</f>
        <v>V</v>
      </c>
      <c r="W4577" s="145"/>
      <c r="X4577" s="146"/>
      <c r="Y4577" s="147">
        <f t="shared" si="359"/>
        <v>2</v>
      </c>
    </row>
    <row r="4578" spans="1:25" s="148" customFormat="1" ht="13.9" customHeight="1">
      <c r="A4578" s="137">
        <v>5432</v>
      </c>
      <c r="B4578" s="138" t="s">
        <v>4208</v>
      </c>
      <c r="C4578" s="138" t="s">
        <v>5450</v>
      </c>
      <c r="D4578" s="138"/>
      <c r="E4578" s="2">
        <v>11</v>
      </c>
      <c r="F4578" s="2" t="s">
        <v>2108</v>
      </c>
      <c r="G4578" s="2" t="s">
        <v>6067</v>
      </c>
      <c r="H4578" s="2"/>
      <c r="I4578" s="139"/>
      <c r="J4578" s="139" t="s">
        <v>313</v>
      </c>
      <c r="K4578" s="139" t="s">
        <v>259</v>
      </c>
      <c r="L4578" s="139"/>
      <c r="M4578" s="140"/>
      <c r="N4578" s="141">
        <v>2</v>
      </c>
      <c r="O4578" s="142">
        <f t="shared" si="355"/>
        <v>0</v>
      </c>
      <c r="P4578" s="2" t="s">
        <v>477</v>
      </c>
      <c r="Q4578" s="2"/>
      <c r="R4578" s="143">
        <f t="shared" si="356"/>
        <v>0</v>
      </c>
      <c r="S4578" s="143">
        <f t="shared" si="357"/>
        <v>0</v>
      </c>
      <c r="T4578" s="144">
        <f>IF(P4578="nio",0,IF(P4578&gt;0,VLOOKUP(K4578,'3-Productie normen'!A:W,VLOOKUP(P4578,'3-Productie normen'!$B$37:$C$59,2,FALSE),FALSE)))/VLOOKUP(B4578,'2-Kosten per locatie'!$A$11:$C$31,3,FALSE)</f>
        <v>0</v>
      </c>
      <c r="U4578" s="144">
        <f t="shared" si="358"/>
        <v>0</v>
      </c>
      <c r="V4578" s="145">
        <f>VLOOKUP(K4578,'3-Productie normen'!A:AG,29,FALSE)</f>
        <v>0</v>
      </c>
      <c r="W4578" s="145"/>
      <c r="X4578" s="146"/>
      <c r="Y4578" s="147">
        <f t="shared" si="359"/>
        <v>0</v>
      </c>
    </row>
    <row r="4579" spans="1:25" s="148" customFormat="1" ht="13.9" customHeight="1">
      <c r="A4579" s="137">
        <v>5433</v>
      </c>
      <c r="B4579" s="138" t="s">
        <v>4208</v>
      </c>
      <c r="C4579" s="138" t="s">
        <v>5450</v>
      </c>
      <c r="D4579" s="138"/>
      <c r="E4579" s="2">
        <v>11</v>
      </c>
      <c r="F4579" s="2" t="s">
        <v>2108</v>
      </c>
      <c r="G4579" s="2" t="s">
        <v>6068</v>
      </c>
      <c r="H4579" s="2"/>
      <c r="I4579" s="139"/>
      <c r="J4579" s="139" t="s">
        <v>313</v>
      </c>
      <c r="K4579" s="139" t="s">
        <v>259</v>
      </c>
      <c r="L4579" s="139"/>
      <c r="M4579" s="140"/>
      <c r="N4579" s="141">
        <v>2</v>
      </c>
      <c r="O4579" s="142">
        <f t="shared" si="355"/>
        <v>0</v>
      </c>
      <c r="P4579" s="2" t="s">
        <v>477</v>
      </c>
      <c r="Q4579" s="2"/>
      <c r="R4579" s="143">
        <f t="shared" si="356"/>
        <v>0</v>
      </c>
      <c r="S4579" s="143">
        <f t="shared" si="357"/>
        <v>0</v>
      </c>
      <c r="T4579" s="144">
        <f>IF(P4579="nio",0,IF(P4579&gt;0,VLOOKUP(K4579,'3-Productie normen'!A:W,VLOOKUP(P4579,'3-Productie normen'!$B$37:$C$59,2,FALSE),FALSE)))/VLOOKUP(B4579,'2-Kosten per locatie'!$A$11:$C$31,3,FALSE)</f>
        <v>0</v>
      </c>
      <c r="U4579" s="144">
        <f t="shared" si="358"/>
        <v>0</v>
      </c>
      <c r="V4579" s="145">
        <f>VLOOKUP(K4579,'3-Productie normen'!A:AG,29,FALSE)</f>
        <v>0</v>
      </c>
      <c r="W4579" s="145"/>
      <c r="X4579" s="146"/>
      <c r="Y4579" s="147">
        <f t="shared" si="359"/>
        <v>0</v>
      </c>
    </row>
    <row r="4580" spans="1:25" s="148" customFormat="1" ht="13.9" customHeight="1">
      <c r="A4580" s="137">
        <v>5434</v>
      </c>
      <c r="B4580" s="138" t="s">
        <v>4208</v>
      </c>
      <c r="C4580" s="138" t="s">
        <v>5450</v>
      </c>
      <c r="D4580" s="138"/>
      <c r="E4580" s="2">
        <v>11</v>
      </c>
      <c r="F4580" s="2" t="s">
        <v>2108</v>
      </c>
      <c r="G4580" s="2" t="s">
        <v>6069</v>
      </c>
      <c r="H4580" s="2"/>
      <c r="I4580" s="139"/>
      <c r="J4580" s="139" t="s">
        <v>6222</v>
      </c>
      <c r="K4580" s="139" t="s">
        <v>257</v>
      </c>
      <c r="L4580" s="139"/>
      <c r="M4580" s="140"/>
      <c r="N4580" s="141">
        <v>2</v>
      </c>
      <c r="O4580" s="142">
        <f t="shared" si="355"/>
        <v>1</v>
      </c>
      <c r="P4580" s="2">
        <v>1</v>
      </c>
      <c r="Q4580" s="2"/>
      <c r="R4580" s="143" t="e">
        <f t="shared" si="356"/>
        <v>#DIV/0!</v>
      </c>
      <c r="S4580" s="143">
        <f t="shared" si="357"/>
        <v>0</v>
      </c>
      <c r="T4580" s="144">
        <f>IF(P4580="nio",0,IF(P4580&gt;0,VLOOKUP(K4580,'3-Productie normen'!A:W,VLOOKUP(P4580,'3-Productie normen'!$B$37:$C$59,2,FALSE),FALSE)))/VLOOKUP(B4580,'2-Kosten per locatie'!$A$11:$C$31,3,FALSE)</f>
        <v>0</v>
      </c>
      <c r="U4580" s="144">
        <f t="shared" si="358"/>
        <v>0</v>
      </c>
      <c r="V4580" s="145" t="str">
        <f>VLOOKUP(K4580,'3-Productie normen'!A:AG,29,FALSE)</f>
        <v>V</v>
      </c>
      <c r="W4580" s="145"/>
      <c r="X4580" s="146"/>
      <c r="Y4580" s="147">
        <f t="shared" si="359"/>
        <v>2</v>
      </c>
    </row>
    <row r="4581" spans="1:25" s="148" customFormat="1" ht="13.9" customHeight="1">
      <c r="A4581" s="137">
        <v>5435</v>
      </c>
      <c r="B4581" s="138" t="s">
        <v>4208</v>
      </c>
      <c r="C4581" s="138" t="s">
        <v>5450</v>
      </c>
      <c r="D4581" s="138"/>
      <c r="E4581" s="2">
        <v>11</v>
      </c>
      <c r="F4581" s="2" t="s">
        <v>2108</v>
      </c>
      <c r="G4581" s="2" t="s">
        <v>6070</v>
      </c>
      <c r="H4581" s="2"/>
      <c r="I4581" s="139"/>
      <c r="J4581" s="139" t="s">
        <v>6223</v>
      </c>
      <c r="K4581" s="139" t="s">
        <v>257</v>
      </c>
      <c r="L4581" s="139"/>
      <c r="M4581" s="140"/>
      <c r="N4581" s="141">
        <v>1</v>
      </c>
      <c r="O4581" s="142">
        <f t="shared" si="355"/>
        <v>1</v>
      </c>
      <c r="P4581" s="2">
        <v>1</v>
      </c>
      <c r="Q4581" s="2"/>
      <c r="R4581" s="143" t="e">
        <f t="shared" si="356"/>
        <v>#DIV/0!</v>
      </c>
      <c r="S4581" s="143">
        <f t="shared" si="357"/>
        <v>0</v>
      </c>
      <c r="T4581" s="144">
        <f>IF(P4581="nio",0,IF(P4581&gt;0,VLOOKUP(K4581,'3-Productie normen'!A:W,VLOOKUP(P4581,'3-Productie normen'!$B$37:$C$59,2,FALSE),FALSE)))/VLOOKUP(B4581,'2-Kosten per locatie'!$A$11:$C$31,3,FALSE)</f>
        <v>0</v>
      </c>
      <c r="U4581" s="144">
        <f t="shared" si="358"/>
        <v>0</v>
      </c>
      <c r="V4581" s="145" t="str">
        <f>VLOOKUP(K4581,'3-Productie normen'!A:AG,29,FALSE)</f>
        <v>V</v>
      </c>
      <c r="W4581" s="145"/>
      <c r="X4581" s="146"/>
      <c r="Y4581" s="147">
        <f t="shared" si="359"/>
        <v>1</v>
      </c>
    </row>
    <row r="4582" spans="1:25" s="148" customFormat="1" ht="13.9" customHeight="1">
      <c r="A4582" s="137">
        <v>5436</v>
      </c>
      <c r="B4582" s="138" t="s">
        <v>4208</v>
      </c>
      <c r="C4582" s="138" t="s">
        <v>5450</v>
      </c>
      <c r="D4582" s="138"/>
      <c r="E4582" s="2">
        <v>11</v>
      </c>
      <c r="F4582" s="2" t="s">
        <v>2108</v>
      </c>
      <c r="G4582" s="2" t="s">
        <v>6071</v>
      </c>
      <c r="H4582" s="2"/>
      <c r="I4582" s="139"/>
      <c r="J4582" s="139" t="s">
        <v>313</v>
      </c>
      <c r="K4582" s="139" t="s">
        <v>259</v>
      </c>
      <c r="L4582" s="139"/>
      <c r="M4582" s="140"/>
      <c r="N4582" s="141">
        <v>4</v>
      </c>
      <c r="O4582" s="142">
        <f t="shared" si="355"/>
        <v>0</v>
      </c>
      <c r="P4582" s="2" t="s">
        <v>477</v>
      </c>
      <c r="Q4582" s="2"/>
      <c r="R4582" s="143">
        <f t="shared" si="356"/>
        <v>0</v>
      </c>
      <c r="S4582" s="143">
        <f t="shared" si="357"/>
        <v>0</v>
      </c>
      <c r="T4582" s="144">
        <f>IF(P4582="nio",0,IF(P4582&gt;0,VLOOKUP(K4582,'3-Productie normen'!A:W,VLOOKUP(P4582,'3-Productie normen'!$B$37:$C$59,2,FALSE),FALSE)))/VLOOKUP(B4582,'2-Kosten per locatie'!$A$11:$C$31,3,FALSE)</f>
        <v>0</v>
      </c>
      <c r="U4582" s="144">
        <f t="shared" si="358"/>
        <v>0</v>
      </c>
      <c r="V4582" s="145">
        <f>VLOOKUP(K4582,'3-Productie normen'!A:AG,29,FALSE)</f>
        <v>0</v>
      </c>
      <c r="W4582" s="145"/>
      <c r="X4582" s="146"/>
      <c r="Y4582" s="147">
        <f t="shared" si="359"/>
        <v>0</v>
      </c>
    </row>
    <row r="4583" spans="1:25" s="148" customFormat="1" ht="13.9" customHeight="1">
      <c r="A4583" s="137">
        <v>5437</v>
      </c>
      <c r="B4583" s="138" t="s">
        <v>4208</v>
      </c>
      <c r="C4583" s="138" t="s">
        <v>5450</v>
      </c>
      <c r="D4583" s="138"/>
      <c r="E4583" s="2">
        <v>11</v>
      </c>
      <c r="F4583" s="2" t="s">
        <v>2108</v>
      </c>
      <c r="G4583" s="2" t="s">
        <v>6072</v>
      </c>
      <c r="H4583" s="2"/>
      <c r="I4583" s="139"/>
      <c r="J4583" s="139" t="s">
        <v>6221</v>
      </c>
      <c r="K4583" s="139" t="s">
        <v>257</v>
      </c>
      <c r="L4583" s="139"/>
      <c r="M4583" s="140"/>
      <c r="N4583" s="141">
        <v>1</v>
      </c>
      <c r="O4583" s="142">
        <f t="shared" si="355"/>
        <v>1</v>
      </c>
      <c r="P4583" s="2">
        <v>1</v>
      </c>
      <c r="Q4583" s="2"/>
      <c r="R4583" s="143" t="e">
        <f t="shared" si="356"/>
        <v>#DIV/0!</v>
      </c>
      <c r="S4583" s="143">
        <f t="shared" si="357"/>
        <v>0</v>
      </c>
      <c r="T4583" s="144">
        <f>IF(P4583="nio",0,IF(P4583&gt;0,VLOOKUP(K4583,'3-Productie normen'!A:W,VLOOKUP(P4583,'3-Productie normen'!$B$37:$C$59,2,FALSE),FALSE)))/VLOOKUP(B4583,'2-Kosten per locatie'!$A$11:$C$31,3,FALSE)</f>
        <v>0</v>
      </c>
      <c r="U4583" s="144">
        <f t="shared" si="358"/>
        <v>0</v>
      </c>
      <c r="V4583" s="145" t="str">
        <f>VLOOKUP(K4583,'3-Productie normen'!A:AG,29,FALSE)</f>
        <v>V</v>
      </c>
      <c r="W4583" s="145"/>
      <c r="X4583" s="146"/>
      <c r="Y4583" s="147">
        <f t="shared" si="359"/>
        <v>1</v>
      </c>
    </row>
    <row r="4584" spans="1:25" s="148" customFormat="1" ht="13.9" customHeight="1">
      <c r="A4584" s="137">
        <v>5438</v>
      </c>
      <c r="B4584" s="138" t="s">
        <v>4208</v>
      </c>
      <c r="C4584" s="138" t="s">
        <v>5450</v>
      </c>
      <c r="D4584" s="138"/>
      <c r="E4584" s="2">
        <v>11</v>
      </c>
      <c r="F4584" s="2" t="s">
        <v>2108</v>
      </c>
      <c r="G4584" s="2" t="s">
        <v>6073</v>
      </c>
      <c r="H4584" s="2"/>
      <c r="I4584" s="139"/>
      <c r="J4584" s="139" t="s">
        <v>313</v>
      </c>
      <c r="K4584" s="139" t="s">
        <v>259</v>
      </c>
      <c r="L4584" s="139"/>
      <c r="M4584" s="140"/>
      <c r="N4584" s="141">
        <v>4</v>
      </c>
      <c r="O4584" s="142">
        <f t="shared" si="355"/>
        <v>0</v>
      </c>
      <c r="P4584" s="2" t="s">
        <v>477</v>
      </c>
      <c r="Q4584" s="2"/>
      <c r="R4584" s="143">
        <f t="shared" si="356"/>
        <v>0</v>
      </c>
      <c r="S4584" s="143">
        <f t="shared" si="357"/>
        <v>0</v>
      </c>
      <c r="T4584" s="144">
        <f>IF(P4584="nio",0,IF(P4584&gt;0,VLOOKUP(K4584,'3-Productie normen'!A:W,VLOOKUP(P4584,'3-Productie normen'!$B$37:$C$59,2,FALSE),FALSE)))/VLOOKUP(B4584,'2-Kosten per locatie'!$A$11:$C$31,3,FALSE)</f>
        <v>0</v>
      </c>
      <c r="U4584" s="144">
        <f t="shared" si="358"/>
        <v>0</v>
      </c>
      <c r="V4584" s="145">
        <f>VLOOKUP(K4584,'3-Productie normen'!A:AG,29,FALSE)</f>
        <v>0</v>
      </c>
      <c r="W4584" s="145"/>
      <c r="X4584" s="146"/>
      <c r="Y4584" s="147">
        <f t="shared" si="359"/>
        <v>0</v>
      </c>
    </row>
    <row r="4585" spans="1:25" s="148" customFormat="1" ht="13.9" customHeight="1">
      <c r="A4585" s="137">
        <v>5439</v>
      </c>
      <c r="B4585" s="138" t="s">
        <v>4208</v>
      </c>
      <c r="C4585" s="138" t="s">
        <v>5450</v>
      </c>
      <c r="D4585" s="138"/>
      <c r="E4585" s="2">
        <v>11</v>
      </c>
      <c r="F4585" s="2" t="s">
        <v>2108</v>
      </c>
      <c r="G4585" s="2" t="s">
        <v>6074</v>
      </c>
      <c r="H4585" s="2"/>
      <c r="I4585" s="139"/>
      <c r="J4585" s="139" t="s">
        <v>313</v>
      </c>
      <c r="K4585" s="139" t="s">
        <v>259</v>
      </c>
      <c r="L4585" s="139"/>
      <c r="M4585" s="140"/>
      <c r="N4585" s="141">
        <v>4</v>
      </c>
      <c r="O4585" s="142">
        <f t="shared" si="355"/>
        <v>0</v>
      </c>
      <c r="P4585" s="2" t="s">
        <v>477</v>
      </c>
      <c r="Q4585" s="2"/>
      <c r="R4585" s="143">
        <f t="shared" si="356"/>
        <v>0</v>
      </c>
      <c r="S4585" s="143">
        <f t="shared" si="357"/>
        <v>0</v>
      </c>
      <c r="T4585" s="144">
        <f>IF(P4585="nio",0,IF(P4585&gt;0,VLOOKUP(K4585,'3-Productie normen'!A:W,VLOOKUP(P4585,'3-Productie normen'!$B$37:$C$59,2,FALSE),FALSE)))/VLOOKUP(B4585,'2-Kosten per locatie'!$A$11:$C$31,3,FALSE)</f>
        <v>0</v>
      </c>
      <c r="U4585" s="144">
        <f t="shared" si="358"/>
        <v>0</v>
      </c>
      <c r="V4585" s="145">
        <f>VLOOKUP(K4585,'3-Productie normen'!A:AG,29,FALSE)</f>
        <v>0</v>
      </c>
      <c r="W4585" s="145"/>
      <c r="X4585" s="146"/>
      <c r="Y4585" s="147">
        <f t="shared" si="359"/>
        <v>0</v>
      </c>
    </row>
    <row r="4586" spans="1:25" s="148" customFormat="1" ht="13.9" customHeight="1">
      <c r="A4586" s="137">
        <v>5440</v>
      </c>
      <c r="B4586" s="138" t="s">
        <v>4208</v>
      </c>
      <c r="C4586" s="138" t="s">
        <v>5450</v>
      </c>
      <c r="D4586" s="138"/>
      <c r="E4586" s="2">
        <v>11</v>
      </c>
      <c r="F4586" s="2" t="s">
        <v>2108</v>
      </c>
      <c r="G4586" s="2" t="s">
        <v>6075</v>
      </c>
      <c r="H4586" s="2"/>
      <c r="I4586" s="139"/>
      <c r="J4586" s="139" t="s">
        <v>6224</v>
      </c>
      <c r="K4586" s="139" t="s">
        <v>257</v>
      </c>
      <c r="L4586" s="139"/>
      <c r="M4586" s="140"/>
      <c r="N4586" s="141">
        <v>9</v>
      </c>
      <c r="O4586" s="142">
        <f t="shared" si="355"/>
        <v>1</v>
      </c>
      <c r="P4586" s="2">
        <v>1</v>
      </c>
      <c r="Q4586" s="2"/>
      <c r="R4586" s="143" t="e">
        <f t="shared" si="356"/>
        <v>#DIV/0!</v>
      </c>
      <c r="S4586" s="143">
        <f t="shared" si="357"/>
        <v>0</v>
      </c>
      <c r="T4586" s="144">
        <f>IF(P4586="nio",0,IF(P4586&gt;0,VLOOKUP(K4586,'3-Productie normen'!A:W,VLOOKUP(P4586,'3-Productie normen'!$B$37:$C$59,2,FALSE),FALSE)))/VLOOKUP(B4586,'2-Kosten per locatie'!$A$11:$C$31,3,FALSE)</f>
        <v>0</v>
      </c>
      <c r="U4586" s="144">
        <f t="shared" si="358"/>
        <v>0</v>
      </c>
      <c r="V4586" s="145" t="str">
        <f>VLOOKUP(K4586,'3-Productie normen'!A:AG,29,FALSE)</f>
        <v>V</v>
      </c>
      <c r="W4586" s="145"/>
      <c r="X4586" s="146"/>
      <c r="Y4586" s="147">
        <f t="shared" si="359"/>
        <v>9</v>
      </c>
    </row>
    <row r="4587" spans="1:25" s="148" customFormat="1" ht="13.9" customHeight="1">
      <c r="A4587" s="137">
        <v>5441</v>
      </c>
      <c r="B4587" s="138" t="s">
        <v>4208</v>
      </c>
      <c r="C4587" s="138" t="s">
        <v>5450</v>
      </c>
      <c r="D4587" s="138"/>
      <c r="E4587" s="2">
        <v>11</v>
      </c>
      <c r="F4587" s="2" t="s">
        <v>2108</v>
      </c>
      <c r="G4587" s="2" t="s">
        <v>6076</v>
      </c>
      <c r="H4587" s="2"/>
      <c r="I4587" s="139"/>
      <c r="J4587" s="139" t="s">
        <v>6225</v>
      </c>
      <c r="K4587" s="139" t="s">
        <v>257</v>
      </c>
      <c r="L4587" s="139"/>
      <c r="M4587" s="140"/>
      <c r="N4587" s="141">
        <v>11</v>
      </c>
      <c r="O4587" s="142">
        <f t="shared" si="355"/>
        <v>1</v>
      </c>
      <c r="P4587" s="2">
        <v>1</v>
      </c>
      <c r="Q4587" s="2"/>
      <c r="R4587" s="143" t="e">
        <f t="shared" si="356"/>
        <v>#DIV/0!</v>
      </c>
      <c r="S4587" s="143">
        <f t="shared" si="357"/>
        <v>0</v>
      </c>
      <c r="T4587" s="144">
        <f>IF(P4587="nio",0,IF(P4587&gt;0,VLOOKUP(K4587,'3-Productie normen'!A:W,VLOOKUP(P4587,'3-Productie normen'!$B$37:$C$59,2,FALSE),FALSE)))/VLOOKUP(B4587,'2-Kosten per locatie'!$A$11:$C$31,3,FALSE)</f>
        <v>0</v>
      </c>
      <c r="U4587" s="144">
        <f t="shared" si="358"/>
        <v>0</v>
      </c>
      <c r="V4587" s="145" t="str">
        <f>VLOOKUP(K4587,'3-Productie normen'!A:AG,29,FALSE)</f>
        <v>V</v>
      </c>
      <c r="W4587" s="145"/>
      <c r="X4587" s="146"/>
      <c r="Y4587" s="147">
        <f t="shared" si="359"/>
        <v>11</v>
      </c>
    </row>
    <row r="4588" spans="1:25" s="148" customFormat="1" ht="13.9" customHeight="1">
      <c r="A4588" s="137">
        <v>5442</v>
      </c>
      <c r="B4588" s="138" t="s">
        <v>4208</v>
      </c>
      <c r="C4588" s="138" t="s">
        <v>5450</v>
      </c>
      <c r="D4588" s="138"/>
      <c r="E4588" s="2">
        <v>11</v>
      </c>
      <c r="F4588" s="2" t="s">
        <v>2108</v>
      </c>
      <c r="G4588" s="2" t="s">
        <v>6077</v>
      </c>
      <c r="H4588" s="2"/>
      <c r="I4588" s="139"/>
      <c r="J4588" s="139" t="s">
        <v>6221</v>
      </c>
      <c r="K4588" s="139" t="s">
        <v>257</v>
      </c>
      <c r="L4588" s="139"/>
      <c r="M4588" s="140"/>
      <c r="N4588" s="141">
        <v>1</v>
      </c>
      <c r="O4588" s="142">
        <f t="shared" si="355"/>
        <v>1</v>
      </c>
      <c r="P4588" s="2">
        <v>1</v>
      </c>
      <c r="Q4588" s="2"/>
      <c r="R4588" s="143" t="e">
        <f t="shared" si="356"/>
        <v>#DIV/0!</v>
      </c>
      <c r="S4588" s="143">
        <f t="shared" si="357"/>
        <v>0</v>
      </c>
      <c r="T4588" s="144">
        <f>IF(P4588="nio",0,IF(P4588&gt;0,VLOOKUP(K4588,'3-Productie normen'!A:W,VLOOKUP(P4588,'3-Productie normen'!$B$37:$C$59,2,FALSE),FALSE)))/VLOOKUP(B4588,'2-Kosten per locatie'!$A$11:$C$31,3,FALSE)</f>
        <v>0</v>
      </c>
      <c r="U4588" s="144">
        <f t="shared" si="358"/>
        <v>0</v>
      </c>
      <c r="V4588" s="145" t="str">
        <f>VLOOKUP(K4588,'3-Productie normen'!A:AG,29,FALSE)</f>
        <v>V</v>
      </c>
      <c r="W4588" s="145"/>
      <c r="X4588" s="146"/>
      <c r="Y4588" s="147">
        <f t="shared" si="359"/>
        <v>1</v>
      </c>
    </row>
    <row r="4589" spans="1:25" s="148" customFormat="1" ht="13.9" customHeight="1">
      <c r="A4589" s="137">
        <v>5443</v>
      </c>
      <c r="B4589" s="138" t="s">
        <v>4208</v>
      </c>
      <c r="C4589" s="138" t="s">
        <v>5450</v>
      </c>
      <c r="D4589" s="138"/>
      <c r="E4589" s="2">
        <v>11</v>
      </c>
      <c r="F4589" s="2" t="s">
        <v>2108</v>
      </c>
      <c r="G4589" s="2" t="s">
        <v>6078</v>
      </c>
      <c r="H4589" s="2"/>
      <c r="I4589" s="139"/>
      <c r="J4589" s="139" t="s">
        <v>6221</v>
      </c>
      <c r="K4589" s="139" t="s">
        <v>257</v>
      </c>
      <c r="L4589" s="139"/>
      <c r="M4589" s="140"/>
      <c r="N4589" s="141">
        <v>1</v>
      </c>
      <c r="O4589" s="142">
        <f t="shared" si="355"/>
        <v>1</v>
      </c>
      <c r="P4589" s="2">
        <v>1</v>
      </c>
      <c r="Q4589" s="2"/>
      <c r="R4589" s="143" t="e">
        <f t="shared" si="356"/>
        <v>#DIV/0!</v>
      </c>
      <c r="S4589" s="143">
        <f t="shared" si="357"/>
        <v>0</v>
      </c>
      <c r="T4589" s="144">
        <f>IF(P4589="nio",0,IF(P4589&gt;0,VLOOKUP(K4589,'3-Productie normen'!A:W,VLOOKUP(P4589,'3-Productie normen'!$B$37:$C$59,2,FALSE),FALSE)))/VLOOKUP(B4589,'2-Kosten per locatie'!$A$11:$C$31,3,FALSE)</f>
        <v>0</v>
      </c>
      <c r="U4589" s="144">
        <f t="shared" si="358"/>
        <v>0</v>
      </c>
      <c r="V4589" s="145" t="str">
        <f>VLOOKUP(K4589,'3-Productie normen'!A:AG,29,FALSE)</f>
        <v>V</v>
      </c>
      <c r="W4589" s="145"/>
      <c r="X4589" s="146"/>
      <c r="Y4589" s="147">
        <f t="shared" si="359"/>
        <v>1</v>
      </c>
    </row>
    <row r="4590" spans="1:25" s="148" customFormat="1" ht="13.9" customHeight="1">
      <c r="A4590" s="137">
        <v>5444</v>
      </c>
      <c r="B4590" s="138" t="s">
        <v>4208</v>
      </c>
      <c r="C4590" s="138" t="s">
        <v>5450</v>
      </c>
      <c r="D4590" s="138"/>
      <c r="E4590" s="2">
        <v>11</v>
      </c>
      <c r="F4590" s="2" t="s">
        <v>2108</v>
      </c>
      <c r="G4590" s="2" t="s">
        <v>6079</v>
      </c>
      <c r="H4590" s="2"/>
      <c r="I4590" s="139"/>
      <c r="J4590" s="139" t="s">
        <v>6226</v>
      </c>
      <c r="K4590" s="139" t="s">
        <v>257</v>
      </c>
      <c r="L4590" s="139"/>
      <c r="M4590" s="140"/>
      <c r="N4590" s="141">
        <v>21</v>
      </c>
      <c r="O4590" s="142">
        <f t="shared" si="355"/>
        <v>1</v>
      </c>
      <c r="P4590" s="2">
        <v>1</v>
      </c>
      <c r="Q4590" s="2"/>
      <c r="R4590" s="143" t="e">
        <f t="shared" si="356"/>
        <v>#DIV/0!</v>
      </c>
      <c r="S4590" s="143">
        <f t="shared" si="357"/>
        <v>0</v>
      </c>
      <c r="T4590" s="144">
        <f>IF(P4590="nio",0,IF(P4590&gt;0,VLOOKUP(K4590,'3-Productie normen'!A:W,VLOOKUP(P4590,'3-Productie normen'!$B$37:$C$59,2,FALSE),FALSE)))/VLOOKUP(B4590,'2-Kosten per locatie'!$A$11:$C$31,3,FALSE)</f>
        <v>0</v>
      </c>
      <c r="U4590" s="144">
        <f t="shared" si="358"/>
        <v>0</v>
      </c>
      <c r="V4590" s="145" t="str">
        <f>VLOOKUP(K4590,'3-Productie normen'!A:AG,29,FALSE)</f>
        <v>V</v>
      </c>
      <c r="W4590" s="145"/>
      <c r="X4590" s="146"/>
      <c r="Y4590" s="147">
        <f t="shared" si="359"/>
        <v>21</v>
      </c>
    </row>
    <row r="4591" spans="1:25" s="148" customFormat="1" ht="13.9" customHeight="1">
      <c r="A4591" s="137">
        <v>5445</v>
      </c>
      <c r="B4591" s="138" t="s">
        <v>4208</v>
      </c>
      <c r="C4591" s="138" t="s">
        <v>5450</v>
      </c>
      <c r="D4591" s="138"/>
      <c r="E4591" s="2">
        <v>11</v>
      </c>
      <c r="F4591" s="2" t="s">
        <v>2108</v>
      </c>
      <c r="G4591" s="2" t="s">
        <v>6080</v>
      </c>
      <c r="H4591" s="2"/>
      <c r="I4591" s="139"/>
      <c r="J4591" s="139" t="s">
        <v>6227</v>
      </c>
      <c r="K4591" s="139" t="s">
        <v>267</v>
      </c>
      <c r="L4591" s="139" t="s">
        <v>2096</v>
      </c>
      <c r="M4591" s="140"/>
      <c r="N4591" s="141">
        <v>6</v>
      </c>
      <c r="O4591" s="142">
        <f t="shared" si="355"/>
        <v>1</v>
      </c>
      <c r="P4591" s="2">
        <v>1</v>
      </c>
      <c r="Q4591" s="2"/>
      <c r="R4591" s="143" t="e">
        <f t="shared" si="356"/>
        <v>#DIV/0!</v>
      </c>
      <c r="S4591" s="143">
        <f t="shared" si="357"/>
        <v>0</v>
      </c>
      <c r="T4591" s="144">
        <f>IF(P4591="nio",0,IF(P4591&gt;0,VLOOKUP(K4591,'3-Productie normen'!A:W,VLOOKUP(P4591,'3-Productie normen'!$B$37:$C$59,2,FALSE),FALSE)))/VLOOKUP(B4591,'2-Kosten per locatie'!$A$11:$C$31,3,FALSE)</f>
        <v>0</v>
      </c>
      <c r="U4591" s="144">
        <f t="shared" si="358"/>
        <v>0</v>
      </c>
      <c r="V4591" s="145" t="str">
        <f>VLOOKUP(K4591,'3-Productie normen'!A:AG,29,FALSE)</f>
        <v>V</v>
      </c>
      <c r="W4591" s="145"/>
      <c r="X4591" s="146"/>
      <c r="Y4591" s="147">
        <f t="shared" si="359"/>
        <v>6</v>
      </c>
    </row>
    <row r="4592" spans="1:25" s="148" customFormat="1" ht="13.9" customHeight="1">
      <c r="A4592" s="137">
        <v>5446</v>
      </c>
      <c r="B4592" s="138" t="s">
        <v>4208</v>
      </c>
      <c r="C4592" s="138" t="s">
        <v>5450</v>
      </c>
      <c r="D4592" s="138"/>
      <c r="E4592" s="2">
        <v>11</v>
      </c>
      <c r="F4592" s="2" t="s">
        <v>2108</v>
      </c>
      <c r="G4592" s="2" t="s">
        <v>6081</v>
      </c>
      <c r="H4592" s="2"/>
      <c r="I4592" s="139"/>
      <c r="J4592" s="139" t="s">
        <v>6228</v>
      </c>
      <c r="K4592" s="139" t="s">
        <v>267</v>
      </c>
      <c r="L4592" s="139" t="s">
        <v>6229</v>
      </c>
      <c r="M4592" s="140" t="s">
        <v>8160</v>
      </c>
      <c r="N4592" s="141">
        <v>15</v>
      </c>
      <c r="O4592" s="142">
        <f t="shared" si="355"/>
        <v>1</v>
      </c>
      <c r="P4592" s="2">
        <v>1</v>
      </c>
      <c r="Q4592" s="2"/>
      <c r="R4592" s="143" t="e">
        <f t="shared" si="356"/>
        <v>#DIV/0!</v>
      </c>
      <c r="S4592" s="143">
        <f t="shared" si="357"/>
        <v>0</v>
      </c>
      <c r="T4592" s="144">
        <f>IF(P4592="nio",0,IF(P4592&gt;0,VLOOKUP(K4592,'3-Productie normen'!A:W,VLOOKUP(P4592,'3-Productie normen'!$B$37:$C$59,2,FALSE),FALSE)))/VLOOKUP(B4592,'2-Kosten per locatie'!$A$11:$C$31,3,FALSE)</f>
        <v>0</v>
      </c>
      <c r="U4592" s="144">
        <f t="shared" si="358"/>
        <v>0</v>
      </c>
      <c r="V4592" s="145" t="str">
        <f>VLOOKUP(K4592,'3-Productie normen'!A:AG,29,FALSE)</f>
        <v>V</v>
      </c>
      <c r="W4592" s="145"/>
      <c r="X4592" s="146"/>
      <c r="Y4592" s="147">
        <f t="shared" si="359"/>
        <v>15</v>
      </c>
    </row>
    <row r="4593" spans="1:25" s="148" customFormat="1" ht="13.9" customHeight="1">
      <c r="A4593" s="137">
        <v>5447</v>
      </c>
      <c r="B4593" s="138" t="s">
        <v>4208</v>
      </c>
      <c r="C4593" s="138" t="s">
        <v>5450</v>
      </c>
      <c r="D4593" s="138"/>
      <c r="E4593" s="2">
        <v>11</v>
      </c>
      <c r="F4593" s="2" t="s">
        <v>2108</v>
      </c>
      <c r="G4593" s="2" t="s">
        <v>6082</v>
      </c>
      <c r="H4593" s="2"/>
      <c r="I4593" s="139"/>
      <c r="J4593" s="139" t="s">
        <v>6164</v>
      </c>
      <c r="K4593" s="139" t="s">
        <v>267</v>
      </c>
      <c r="L4593" s="139" t="s">
        <v>6217</v>
      </c>
      <c r="M4593" s="140"/>
      <c r="N4593" s="141">
        <v>50</v>
      </c>
      <c r="O4593" s="142">
        <f t="shared" si="355"/>
        <v>1</v>
      </c>
      <c r="P4593" s="2">
        <v>1</v>
      </c>
      <c r="Q4593" s="2"/>
      <c r="R4593" s="143" t="e">
        <f t="shared" si="356"/>
        <v>#DIV/0!</v>
      </c>
      <c r="S4593" s="143">
        <f t="shared" si="357"/>
        <v>0</v>
      </c>
      <c r="T4593" s="144">
        <f>IF(P4593="nio",0,IF(P4593&gt;0,VLOOKUP(K4593,'3-Productie normen'!A:W,VLOOKUP(P4593,'3-Productie normen'!$B$37:$C$59,2,FALSE),FALSE)))/VLOOKUP(B4593,'2-Kosten per locatie'!$A$11:$C$31,3,FALSE)</f>
        <v>0</v>
      </c>
      <c r="U4593" s="144">
        <f t="shared" si="358"/>
        <v>0</v>
      </c>
      <c r="V4593" s="145" t="str">
        <f>VLOOKUP(K4593,'3-Productie normen'!A:AG,29,FALSE)</f>
        <v>V</v>
      </c>
      <c r="W4593" s="145"/>
      <c r="X4593" s="146"/>
      <c r="Y4593" s="147">
        <f t="shared" si="359"/>
        <v>50</v>
      </c>
    </row>
    <row r="4594" spans="1:25" s="148" customFormat="1" ht="13.9" customHeight="1">
      <c r="A4594" s="137">
        <v>5448</v>
      </c>
      <c r="B4594" s="138" t="s">
        <v>4208</v>
      </c>
      <c r="C4594" s="138" t="s">
        <v>5450</v>
      </c>
      <c r="D4594" s="138"/>
      <c r="E4594" s="2">
        <v>11</v>
      </c>
      <c r="F4594" s="2" t="s">
        <v>2108</v>
      </c>
      <c r="G4594" s="2" t="s">
        <v>6083</v>
      </c>
      <c r="H4594" s="2"/>
      <c r="I4594" s="139"/>
      <c r="J4594" s="139" t="s">
        <v>6230</v>
      </c>
      <c r="K4594" s="139" t="s">
        <v>267</v>
      </c>
      <c r="L4594" s="139" t="s">
        <v>6217</v>
      </c>
      <c r="M4594" s="140"/>
      <c r="N4594" s="141">
        <v>44</v>
      </c>
      <c r="O4594" s="142">
        <f t="shared" si="355"/>
        <v>1</v>
      </c>
      <c r="P4594" s="2">
        <v>1</v>
      </c>
      <c r="Q4594" s="2"/>
      <c r="R4594" s="143" t="e">
        <f t="shared" si="356"/>
        <v>#DIV/0!</v>
      </c>
      <c r="S4594" s="143">
        <f t="shared" si="357"/>
        <v>0</v>
      </c>
      <c r="T4594" s="144">
        <f>IF(P4594="nio",0,IF(P4594&gt;0,VLOOKUP(K4594,'3-Productie normen'!A:W,VLOOKUP(P4594,'3-Productie normen'!$B$37:$C$59,2,FALSE),FALSE)))/VLOOKUP(B4594,'2-Kosten per locatie'!$A$11:$C$31,3,FALSE)</f>
        <v>0</v>
      </c>
      <c r="U4594" s="144">
        <f t="shared" si="358"/>
        <v>0</v>
      </c>
      <c r="V4594" s="145" t="str">
        <f>VLOOKUP(K4594,'3-Productie normen'!A:AG,29,FALSE)</f>
        <v>V</v>
      </c>
      <c r="W4594" s="145"/>
      <c r="X4594" s="146"/>
      <c r="Y4594" s="147">
        <f t="shared" si="359"/>
        <v>44</v>
      </c>
    </row>
    <row r="4595" spans="1:25" s="148" customFormat="1" ht="13.9" customHeight="1">
      <c r="A4595" s="137">
        <v>5449</v>
      </c>
      <c r="B4595" s="138" t="s">
        <v>4208</v>
      </c>
      <c r="C4595" s="138" t="s">
        <v>5450</v>
      </c>
      <c r="D4595" s="138"/>
      <c r="E4595" s="2">
        <v>11</v>
      </c>
      <c r="F4595" s="2" t="s">
        <v>2108</v>
      </c>
      <c r="G4595" s="2" t="s">
        <v>1542</v>
      </c>
      <c r="H4595" s="2"/>
      <c r="I4595" s="139"/>
      <c r="J4595" s="139" t="s">
        <v>6231</v>
      </c>
      <c r="K4595" s="139" t="s">
        <v>259</v>
      </c>
      <c r="L4595" s="139" t="s">
        <v>6217</v>
      </c>
      <c r="M4595" s="140"/>
      <c r="N4595" s="141">
        <v>64</v>
      </c>
      <c r="O4595" s="142">
        <f t="shared" si="355"/>
        <v>0</v>
      </c>
      <c r="P4595" s="2" t="s">
        <v>477</v>
      </c>
      <c r="Q4595" s="2"/>
      <c r="R4595" s="143">
        <f t="shared" si="356"/>
        <v>0</v>
      </c>
      <c r="S4595" s="143">
        <f t="shared" si="357"/>
        <v>0</v>
      </c>
      <c r="T4595" s="144">
        <f>IF(P4595="nio",0,IF(P4595&gt;0,VLOOKUP(K4595,'3-Productie normen'!A:W,VLOOKUP(P4595,'3-Productie normen'!$B$37:$C$59,2,FALSE),FALSE)))/VLOOKUP(B4595,'2-Kosten per locatie'!$A$11:$C$31,3,FALSE)</f>
        <v>0</v>
      </c>
      <c r="U4595" s="144">
        <f t="shared" si="358"/>
        <v>0</v>
      </c>
      <c r="V4595" s="145">
        <f>VLOOKUP(K4595,'3-Productie normen'!A:AG,29,FALSE)</f>
        <v>0</v>
      </c>
      <c r="W4595" s="145"/>
      <c r="X4595" s="146"/>
      <c r="Y4595" s="147">
        <f t="shared" si="359"/>
        <v>0</v>
      </c>
    </row>
    <row r="4596" spans="1:25" s="148" customFormat="1" ht="13.9" customHeight="1">
      <c r="A4596" s="137">
        <v>5450</v>
      </c>
      <c r="B4596" s="138" t="s">
        <v>4208</v>
      </c>
      <c r="C4596" s="138" t="s">
        <v>5450</v>
      </c>
      <c r="D4596" s="138"/>
      <c r="E4596" s="2">
        <v>11</v>
      </c>
      <c r="F4596" s="2" t="s">
        <v>2108</v>
      </c>
      <c r="G4596" s="2" t="s">
        <v>6084</v>
      </c>
      <c r="H4596" s="2"/>
      <c r="I4596" s="139"/>
      <c r="J4596" s="139" t="s">
        <v>6232</v>
      </c>
      <c r="K4596" s="139" t="s">
        <v>267</v>
      </c>
      <c r="L4596" s="139" t="s">
        <v>6229</v>
      </c>
      <c r="M4596" s="140" t="s">
        <v>8160</v>
      </c>
      <c r="N4596" s="141">
        <v>32</v>
      </c>
      <c r="O4596" s="142">
        <f t="shared" ref="O4596:O4659" si="360">SUM(P4596:Q4596)</f>
        <v>1</v>
      </c>
      <c r="P4596" s="2">
        <v>1</v>
      </c>
      <c r="Q4596" s="2"/>
      <c r="R4596" s="143" t="e">
        <f t="shared" ref="R4596:R4659" si="361">IF(P4596="nio",0,IF(P4596&gt;0,P4596*N4596/T4596,0))</f>
        <v>#DIV/0!</v>
      </c>
      <c r="S4596" s="143">
        <f t="shared" ref="S4596:S4659" si="362">IF(Q4596&gt;0,Q4596*N4596/U4596,0)</f>
        <v>0</v>
      </c>
      <c r="T4596" s="144">
        <f>IF(P4596="nio",0,IF(P4596&gt;0,VLOOKUP(K4596,'3-Productie normen'!A:W,VLOOKUP(P4596,'3-Productie normen'!$B$37:$C$59,2,FALSE),FALSE)))/VLOOKUP(B4596,'2-Kosten per locatie'!$A$11:$C$31,3,FALSE)</f>
        <v>0</v>
      </c>
      <c r="U4596" s="144">
        <f t="shared" ref="U4596:U4659" si="363">IF(Q4596&gt;0,T4596*$U$8,0)</f>
        <v>0</v>
      </c>
      <c r="V4596" s="145" t="str">
        <f>VLOOKUP(K4596,'3-Productie normen'!A:AG,29,FALSE)</f>
        <v>V</v>
      </c>
      <c r="W4596" s="145"/>
      <c r="X4596" s="146"/>
      <c r="Y4596" s="147">
        <f t="shared" ref="Y4596:Y4659" si="364">O4596*N4596</f>
        <v>32</v>
      </c>
    </row>
    <row r="4597" spans="1:25" s="148" customFormat="1" ht="13.9" customHeight="1">
      <c r="A4597" s="137">
        <v>5451</v>
      </c>
      <c r="B4597" s="138" t="s">
        <v>4208</v>
      </c>
      <c r="C4597" s="138" t="s">
        <v>5450</v>
      </c>
      <c r="D4597" s="138"/>
      <c r="E4597" s="2">
        <v>11</v>
      </c>
      <c r="F4597" s="2" t="s">
        <v>2108</v>
      </c>
      <c r="G4597" s="2" t="s">
        <v>1464</v>
      </c>
      <c r="H4597" s="2"/>
      <c r="I4597" s="139"/>
      <c r="J4597" s="139" t="s">
        <v>5323</v>
      </c>
      <c r="K4597" s="139" t="s">
        <v>267</v>
      </c>
      <c r="L4597" s="139" t="s">
        <v>6229</v>
      </c>
      <c r="M4597" s="140" t="s">
        <v>8160</v>
      </c>
      <c r="N4597" s="141">
        <v>3</v>
      </c>
      <c r="O4597" s="142">
        <f t="shared" si="360"/>
        <v>1</v>
      </c>
      <c r="P4597" s="2">
        <v>1</v>
      </c>
      <c r="Q4597" s="2"/>
      <c r="R4597" s="143" t="e">
        <f t="shared" si="361"/>
        <v>#DIV/0!</v>
      </c>
      <c r="S4597" s="143">
        <f t="shared" si="362"/>
        <v>0</v>
      </c>
      <c r="T4597" s="144">
        <f>IF(P4597="nio",0,IF(P4597&gt;0,VLOOKUP(K4597,'3-Productie normen'!A:W,VLOOKUP(P4597,'3-Productie normen'!$B$37:$C$59,2,FALSE),FALSE)))/VLOOKUP(B4597,'2-Kosten per locatie'!$A$11:$C$31,3,FALSE)</f>
        <v>0</v>
      </c>
      <c r="U4597" s="144">
        <f t="shared" si="363"/>
        <v>0</v>
      </c>
      <c r="V4597" s="145" t="str">
        <f>VLOOKUP(K4597,'3-Productie normen'!A:AG,29,FALSE)</f>
        <v>V</v>
      </c>
      <c r="W4597" s="145"/>
      <c r="X4597" s="146"/>
      <c r="Y4597" s="147">
        <f t="shared" si="364"/>
        <v>3</v>
      </c>
    </row>
    <row r="4598" spans="1:25" s="148" customFormat="1" ht="13.9" customHeight="1">
      <c r="A4598" s="137">
        <v>5452</v>
      </c>
      <c r="B4598" s="138" t="s">
        <v>4208</v>
      </c>
      <c r="C4598" s="138" t="s">
        <v>5450</v>
      </c>
      <c r="D4598" s="138"/>
      <c r="E4598" s="2">
        <v>11</v>
      </c>
      <c r="F4598" s="2" t="s">
        <v>2108</v>
      </c>
      <c r="G4598" s="2" t="s">
        <v>6085</v>
      </c>
      <c r="H4598" s="2"/>
      <c r="I4598" s="139"/>
      <c r="J4598" s="139" t="s">
        <v>6233</v>
      </c>
      <c r="K4598" s="139" t="s">
        <v>267</v>
      </c>
      <c r="L4598" s="139" t="s">
        <v>6229</v>
      </c>
      <c r="M4598" s="140" t="s">
        <v>8160</v>
      </c>
      <c r="N4598" s="141">
        <v>10</v>
      </c>
      <c r="O4598" s="142">
        <f t="shared" si="360"/>
        <v>1</v>
      </c>
      <c r="P4598" s="2">
        <v>1</v>
      </c>
      <c r="Q4598" s="2"/>
      <c r="R4598" s="143" t="e">
        <f t="shared" si="361"/>
        <v>#DIV/0!</v>
      </c>
      <c r="S4598" s="143">
        <f t="shared" si="362"/>
        <v>0</v>
      </c>
      <c r="T4598" s="144">
        <f>IF(P4598="nio",0,IF(P4598&gt;0,VLOOKUP(K4598,'3-Productie normen'!A:W,VLOOKUP(P4598,'3-Productie normen'!$B$37:$C$59,2,FALSE),FALSE)))/VLOOKUP(B4598,'2-Kosten per locatie'!$A$11:$C$31,3,FALSE)</f>
        <v>0</v>
      </c>
      <c r="U4598" s="144">
        <f t="shared" si="363"/>
        <v>0</v>
      </c>
      <c r="V4598" s="145" t="str">
        <f>VLOOKUP(K4598,'3-Productie normen'!A:AG,29,FALSE)</f>
        <v>V</v>
      </c>
      <c r="W4598" s="145"/>
      <c r="X4598" s="146"/>
      <c r="Y4598" s="147">
        <f t="shared" si="364"/>
        <v>10</v>
      </c>
    </row>
    <row r="4599" spans="1:25" s="148" customFormat="1" ht="13.9" customHeight="1">
      <c r="A4599" s="137">
        <v>5453</v>
      </c>
      <c r="B4599" s="138" t="s">
        <v>4208</v>
      </c>
      <c r="C4599" s="138" t="s">
        <v>5450</v>
      </c>
      <c r="D4599" s="138"/>
      <c r="E4599" s="2">
        <v>11</v>
      </c>
      <c r="F4599" s="2" t="s">
        <v>2108</v>
      </c>
      <c r="G4599" s="2" t="s">
        <v>1492</v>
      </c>
      <c r="H4599" s="2"/>
      <c r="I4599" s="139"/>
      <c r="J4599" s="139" t="s">
        <v>2101</v>
      </c>
      <c r="K4599" s="139" t="s">
        <v>267</v>
      </c>
      <c r="L4599" s="139" t="s">
        <v>6229</v>
      </c>
      <c r="M4599" s="140" t="s">
        <v>8160</v>
      </c>
      <c r="N4599" s="141">
        <v>42</v>
      </c>
      <c r="O4599" s="142">
        <f t="shared" si="360"/>
        <v>1</v>
      </c>
      <c r="P4599" s="2">
        <v>1</v>
      </c>
      <c r="Q4599" s="2"/>
      <c r="R4599" s="143" t="e">
        <f t="shared" si="361"/>
        <v>#DIV/0!</v>
      </c>
      <c r="S4599" s="143">
        <f t="shared" si="362"/>
        <v>0</v>
      </c>
      <c r="T4599" s="144">
        <f>IF(P4599="nio",0,IF(P4599&gt;0,VLOOKUP(K4599,'3-Productie normen'!A:W,VLOOKUP(P4599,'3-Productie normen'!$B$37:$C$59,2,FALSE),FALSE)))/VLOOKUP(B4599,'2-Kosten per locatie'!$A$11:$C$31,3,FALSE)</f>
        <v>0</v>
      </c>
      <c r="U4599" s="144">
        <f t="shared" si="363"/>
        <v>0</v>
      </c>
      <c r="V4599" s="145" t="str">
        <f>VLOOKUP(K4599,'3-Productie normen'!A:AG,29,FALSE)</f>
        <v>V</v>
      </c>
      <c r="W4599" s="145"/>
      <c r="X4599" s="146"/>
      <c r="Y4599" s="147">
        <f t="shared" si="364"/>
        <v>42</v>
      </c>
    </row>
    <row r="4600" spans="1:25" s="148" customFormat="1" ht="13.9" customHeight="1">
      <c r="A4600" s="137">
        <v>5454</v>
      </c>
      <c r="B4600" s="138" t="s">
        <v>4208</v>
      </c>
      <c r="C4600" s="138" t="s">
        <v>5450</v>
      </c>
      <c r="D4600" s="138"/>
      <c r="E4600" s="2">
        <v>11</v>
      </c>
      <c r="F4600" s="2" t="s">
        <v>2108</v>
      </c>
      <c r="G4600" s="2" t="s">
        <v>1714</v>
      </c>
      <c r="H4600" s="2"/>
      <c r="I4600" s="139"/>
      <c r="J4600" s="139" t="s">
        <v>6234</v>
      </c>
      <c r="K4600" s="139" t="s">
        <v>478</v>
      </c>
      <c r="L4600" s="139" t="s">
        <v>6229</v>
      </c>
      <c r="M4600" s="140" t="s">
        <v>8160</v>
      </c>
      <c r="N4600" s="141">
        <v>40</v>
      </c>
      <c r="O4600" s="142">
        <f t="shared" si="360"/>
        <v>80</v>
      </c>
      <c r="P4600" s="2">
        <v>80</v>
      </c>
      <c r="Q4600" s="2"/>
      <c r="R4600" s="143" t="e">
        <f t="shared" si="361"/>
        <v>#DIV/0!</v>
      </c>
      <c r="S4600" s="143">
        <f t="shared" si="362"/>
        <v>0</v>
      </c>
      <c r="T4600" s="144">
        <f>IF(P4600="nio",0,IF(P4600&gt;0,VLOOKUP(K4600,'3-Productie normen'!A:W,VLOOKUP(P4600,'3-Productie normen'!$B$37:$C$59,2,FALSE),FALSE)))/VLOOKUP(B4600,'2-Kosten per locatie'!$A$11:$C$31,3,FALSE)</f>
        <v>0</v>
      </c>
      <c r="U4600" s="144">
        <f t="shared" si="363"/>
        <v>0</v>
      </c>
      <c r="V4600" s="145" t="str">
        <f>VLOOKUP(K4600,'3-Productie normen'!A:AG,29,FALSE)</f>
        <v>B</v>
      </c>
      <c r="W4600" s="145"/>
      <c r="X4600" s="146"/>
      <c r="Y4600" s="147">
        <f t="shared" si="364"/>
        <v>3200</v>
      </c>
    </row>
    <row r="4601" spans="1:25" s="148" customFormat="1" ht="13.9" customHeight="1">
      <c r="A4601" s="137">
        <v>5455</v>
      </c>
      <c r="B4601" s="138" t="s">
        <v>4208</v>
      </c>
      <c r="C4601" s="138" t="s">
        <v>5450</v>
      </c>
      <c r="D4601" s="138"/>
      <c r="E4601" s="2">
        <v>11</v>
      </c>
      <c r="F4601" s="2" t="s">
        <v>2108</v>
      </c>
      <c r="G4601" s="2" t="s">
        <v>1445</v>
      </c>
      <c r="H4601" s="2"/>
      <c r="I4601" s="139"/>
      <c r="J4601" s="139" t="s">
        <v>2101</v>
      </c>
      <c r="K4601" s="139" t="s">
        <v>267</v>
      </c>
      <c r="L4601" s="139" t="s">
        <v>6229</v>
      </c>
      <c r="M4601" s="140" t="s">
        <v>8160</v>
      </c>
      <c r="N4601" s="141">
        <v>17</v>
      </c>
      <c r="O4601" s="142">
        <f t="shared" si="360"/>
        <v>1</v>
      </c>
      <c r="P4601" s="2">
        <v>1</v>
      </c>
      <c r="Q4601" s="2"/>
      <c r="R4601" s="143" t="e">
        <f t="shared" si="361"/>
        <v>#DIV/0!</v>
      </c>
      <c r="S4601" s="143">
        <f t="shared" si="362"/>
        <v>0</v>
      </c>
      <c r="T4601" s="144">
        <f>IF(P4601="nio",0,IF(P4601&gt;0,VLOOKUP(K4601,'3-Productie normen'!A:W,VLOOKUP(P4601,'3-Productie normen'!$B$37:$C$59,2,FALSE),FALSE)))/VLOOKUP(B4601,'2-Kosten per locatie'!$A$11:$C$31,3,FALSE)</f>
        <v>0</v>
      </c>
      <c r="U4601" s="144">
        <f t="shared" si="363"/>
        <v>0</v>
      </c>
      <c r="V4601" s="145" t="str">
        <f>VLOOKUP(K4601,'3-Productie normen'!A:AG,29,FALSE)</f>
        <v>V</v>
      </c>
      <c r="W4601" s="145"/>
      <c r="X4601" s="146"/>
      <c r="Y4601" s="147">
        <f t="shared" si="364"/>
        <v>17</v>
      </c>
    </row>
    <row r="4602" spans="1:25" s="148" customFormat="1" ht="13.9" customHeight="1">
      <c r="A4602" s="137">
        <v>5456</v>
      </c>
      <c r="B4602" s="138" t="s">
        <v>4208</v>
      </c>
      <c r="C4602" s="138" t="s">
        <v>5450</v>
      </c>
      <c r="D4602" s="138"/>
      <c r="E4602" s="2">
        <v>11</v>
      </c>
      <c r="F4602" s="2" t="s">
        <v>3116</v>
      </c>
      <c r="G4602" s="2" t="s">
        <v>6086</v>
      </c>
      <c r="H4602" s="2"/>
      <c r="I4602" s="139"/>
      <c r="J4602" s="139" t="s">
        <v>57</v>
      </c>
      <c r="K4602" s="139" t="s">
        <v>259</v>
      </c>
      <c r="L4602" s="139"/>
      <c r="M4602" s="140"/>
      <c r="N4602" s="141">
        <v>6</v>
      </c>
      <c r="O4602" s="142">
        <f t="shared" si="360"/>
        <v>0</v>
      </c>
      <c r="P4602" s="2" t="s">
        <v>477</v>
      </c>
      <c r="Q4602" s="2"/>
      <c r="R4602" s="143">
        <f t="shared" si="361"/>
        <v>0</v>
      </c>
      <c r="S4602" s="143">
        <f t="shared" si="362"/>
        <v>0</v>
      </c>
      <c r="T4602" s="144">
        <f>IF(P4602="nio",0,IF(P4602&gt;0,VLOOKUP(K4602,'3-Productie normen'!A:W,VLOOKUP(P4602,'3-Productie normen'!$B$37:$C$59,2,FALSE),FALSE)))/VLOOKUP(B4602,'2-Kosten per locatie'!$A$11:$C$31,3,FALSE)</f>
        <v>0</v>
      </c>
      <c r="U4602" s="144">
        <f t="shared" si="363"/>
        <v>0</v>
      </c>
      <c r="V4602" s="145">
        <f>VLOOKUP(K4602,'3-Productie normen'!A:AG,29,FALSE)</f>
        <v>0</v>
      </c>
      <c r="W4602" s="145"/>
      <c r="X4602" s="146"/>
      <c r="Y4602" s="147">
        <f t="shared" si="364"/>
        <v>0</v>
      </c>
    </row>
    <row r="4603" spans="1:25" s="148" customFormat="1" ht="13.9" customHeight="1">
      <c r="A4603" s="137">
        <v>5457</v>
      </c>
      <c r="B4603" s="138" t="s">
        <v>4208</v>
      </c>
      <c r="C4603" s="138" t="s">
        <v>5450</v>
      </c>
      <c r="D4603" s="138"/>
      <c r="E4603" s="2">
        <v>11</v>
      </c>
      <c r="F4603" s="2" t="s">
        <v>3116</v>
      </c>
      <c r="G4603" s="2" t="s">
        <v>6087</v>
      </c>
      <c r="H4603" s="2"/>
      <c r="I4603" s="139"/>
      <c r="J4603" s="139" t="s">
        <v>6221</v>
      </c>
      <c r="K4603" s="139" t="s">
        <v>257</v>
      </c>
      <c r="L4603" s="139"/>
      <c r="M4603" s="140"/>
      <c r="N4603" s="141">
        <v>1</v>
      </c>
      <c r="O4603" s="142">
        <f t="shared" si="360"/>
        <v>1</v>
      </c>
      <c r="P4603" s="2">
        <v>1</v>
      </c>
      <c r="Q4603" s="2"/>
      <c r="R4603" s="143" t="e">
        <f t="shared" si="361"/>
        <v>#DIV/0!</v>
      </c>
      <c r="S4603" s="143">
        <f t="shared" si="362"/>
        <v>0</v>
      </c>
      <c r="T4603" s="144">
        <f>IF(P4603="nio",0,IF(P4603&gt;0,VLOOKUP(K4603,'3-Productie normen'!A:W,VLOOKUP(P4603,'3-Productie normen'!$B$37:$C$59,2,FALSE),FALSE)))/VLOOKUP(B4603,'2-Kosten per locatie'!$A$11:$C$31,3,FALSE)</f>
        <v>0</v>
      </c>
      <c r="U4603" s="144">
        <f t="shared" si="363"/>
        <v>0</v>
      </c>
      <c r="V4603" s="145" t="str">
        <f>VLOOKUP(K4603,'3-Productie normen'!A:AG,29,FALSE)</f>
        <v>V</v>
      </c>
      <c r="W4603" s="145"/>
      <c r="X4603" s="146"/>
      <c r="Y4603" s="147">
        <f t="shared" si="364"/>
        <v>1</v>
      </c>
    </row>
    <row r="4604" spans="1:25" s="148" customFormat="1" ht="13.9" customHeight="1">
      <c r="A4604" s="137">
        <v>5458</v>
      </c>
      <c r="B4604" s="138" t="s">
        <v>4208</v>
      </c>
      <c r="C4604" s="138" t="s">
        <v>5450</v>
      </c>
      <c r="D4604" s="138"/>
      <c r="E4604" s="2">
        <v>11</v>
      </c>
      <c r="F4604" s="2" t="s">
        <v>3116</v>
      </c>
      <c r="G4604" s="2" t="s">
        <v>6088</v>
      </c>
      <c r="H4604" s="2"/>
      <c r="I4604" s="139"/>
      <c r="J4604" s="139" t="s">
        <v>6216</v>
      </c>
      <c r="K4604" s="139" t="s">
        <v>257</v>
      </c>
      <c r="L4604" s="139"/>
      <c r="M4604" s="140"/>
      <c r="N4604" s="141">
        <v>14</v>
      </c>
      <c r="O4604" s="142">
        <f t="shared" si="360"/>
        <v>1</v>
      </c>
      <c r="P4604" s="2">
        <v>1</v>
      </c>
      <c r="Q4604" s="2"/>
      <c r="R4604" s="143" t="e">
        <f t="shared" si="361"/>
        <v>#DIV/0!</v>
      </c>
      <c r="S4604" s="143">
        <f t="shared" si="362"/>
        <v>0</v>
      </c>
      <c r="T4604" s="144">
        <f>IF(P4604="nio",0,IF(P4604&gt;0,VLOOKUP(K4604,'3-Productie normen'!A:W,VLOOKUP(P4604,'3-Productie normen'!$B$37:$C$59,2,FALSE),FALSE)))/VLOOKUP(B4604,'2-Kosten per locatie'!$A$11:$C$31,3,FALSE)</f>
        <v>0</v>
      </c>
      <c r="U4604" s="144">
        <f t="shared" si="363"/>
        <v>0</v>
      </c>
      <c r="V4604" s="145" t="str">
        <f>VLOOKUP(K4604,'3-Productie normen'!A:AG,29,FALSE)</f>
        <v>V</v>
      </c>
      <c r="W4604" s="145"/>
      <c r="X4604" s="146"/>
      <c r="Y4604" s="147">
        <f t="shared" si="364"/>
        <v>14</v>
      </c>
    </row>
    <row r="4605" spans="1:25" s="148" customFormat="1" ht="13.9" customHeight="1">
      <c r="A4605" s="137">
        <v>5459</v>
      </c>
      <c r="B4605" s="138" t="s">
        <v>4208</v>
      </c>
      <c r="C4605" s="138" t="s">
        <v>5450</v>
      </c>
      <c r="D4605" s="138"/>
      <c r="E4605" s="2">
        <v>11</v>
      </c>
      <c r="F4605" s="2" t="s">
        <v>3116</v>
      </c>
      <c r="G4605" s="2" t="s">
        <v>6089</v>
      </c>
      <c r="H4605" s="2"/>
      <c r="I4605" s="139"/>
      <c r="J4605" s="139" t="s">
        <v>313</v>
      </c>
      <c r="K4605" s="139" t="s">
        <v>259</v>
      </c>
      <c r="L4605" s="139"/>
      <c r="M4605" s="140"/>
      <c r="N4605" s="141">
        <v>4</v>
      </c>
      <c r="O4605" s="142">
        <f t="shared" si="360"/>
        <v>0</v>
      </c>
      <c r="P4605" s="2" t="s">
        <v>477</v>
      </c>
      <c r="Q4605" s="2"/>
      <c r="R4605" s="143">
        <f t="shared" si="361"/>
        <v>0</v>
      </c>
      <c r="S4605" s="143">
        <f t="shared" si="362"/>
        <v>0</v>
      </c>
      <c r="T4605" s="144">
        <f>IF(P4605="nio",0,IF(P4605&gt;0,VLOOKUP(K4605,'3-Productie normen'!A:W,VLOOKUP(P4605,'3-Productie normen'!$B$37:$C$59,2,FALSE),FALSE)))/VLOOKUP(B4605,'2-Kosten per locatie'!$A$11:$C$31,3,FALSE)</f>
        <v>0</v>
      </c>
      <c r="U4605" s="144">
        <f t="shared" si="363"/>
        <v>0</v>
      </c>
      <c r="V4605" s="145">
        <f>VLOOKUP(K4605,'3-Productie normen'!A:AG,29,FALSE)</f>
        <v>0</v>
      </c>
      <c r="W4605" s="145"/>
      <c r="X4605" s="146"/>
      <c r="Y4605" s="147">
        <f t="shared" si="364"/>
        <v>0</v>
      </c>
    </row>
    <row r="4606" spans="1:25" s="148" customFormat="1" ht="13.9" customHeight="1">
      <c r="A4606" s="137">
        <v>5460</v>
      </c>
      <c r="B4606" s="138" t="s">
        <v>4208</v>
      </c>
      <c r="C4606" s="138" t="s">
        <v>5450</v>
      </c>
      <c r="D4606" s="138"/>
      <c r="E4606" s="2">
        <v>11</v>
      </c>
      <c r="F4606" s="2" t="s">
        <v>3116</v>
      </c>
      <c r="G4606" s="2" t="s">
        <v>6090</v>
      </c>
      <c r="H4606" s="2"/>
      <c r="I4606" s="139"/>
      <c r="J4606" s="139" t="s">
        <v>6216</v>
      </c>
      <c r="K4606" s="139" t="s">
        <v>257</v>
      </c>
      <c r="L4606" s="139"/>
      <c r="M4606" s="140"/>
      <c r="N4606" s="141">
        <v>11</v>
      </c>
      <c r="O4606" s="142">
        <f t="shared" si="360"/>
        <v>1</v>
      </c>
      <c r="P4606" s="2">
        <v>1</v>
      </c>
      <c r="Q4606" s="2"/>
      <c r="R4606" s="143" t="e">
        <f t="shared" si="361"/>
        <v>#DIV/0!</v>
      </c>
      <c r="S4606" s="143">
        <f t="shared" si="362"/>
        <v>0</v>
      </c>
      <c r="T4606" s="144">
        <f>IF(P4606="nio",0,IF(P4606&gt;0,VLOOKUP(K4606,'3-Productie normen'!A:W,VLOOKUP(P4606,'3-Productie normen'!$B$37:$C$59,2,FALSE),FALSE)))/VLOOKUP(B4606,'2-Kosten per locatie'!$A$11:$C$31,3,FALSE)</f>
        <v>0</v>
      </c>
      <c r="U4606" s="144">
        <f t="shared" si="363"/>
        <v>0</v>
      </c>
      <c r="V4606" s="145" t="str">
        <f>VLOOKUP(K4606,'3-Productie normen'!A:AG,29,FALSE)</f>
        <v>V</v>
      </c>
      <c r="W4606" s="145"/>
      <c r="X4606" s="146"/>
      <c r="Y4606" s="147">
        <f t="shared" si="364"/>
        <v>11</v>
      </c>
    </row>
    <row r="4607" spans="1:25" s="148" customFormat="1" ht="13.9" customHeight="1">
      <c r="A4607" s="137">
        <v>5461</v>
      </c>
      <c r="B4607" s="138" t="s">
        <v>4208</v>
      </c>
      <c r="C4607" s="138" t="s">
        <v>5450</v>
      </c>
      <c r="D4607" s="138"/>
      <c r="E4607" s="2">
        <v>11</v>
      </c>
      <c r="F4607" s="2" t="s">
        <v>3116</v>
      </c>
      <c r="G4607" s="2" t="s">
        <v>6091</v>
      </c>
      <c r="H4607" s="2"/>
      <c r="I4607" s="139"/>
      <c r="J4607" s="139" t="s">
        <v>6221</v>
      </c>
      <c r="K4607" s="139" t="s">
        <v>257</v>
      </c>
      <c r="L4607" s="139"/>
      <c r="M4607" s="140"/>
      <c r="N4607" s="141">
        <v>1</v>
      </c>
      <c r="O4607" s="142">
        <f t="shared" si="360"/>
        <v>1</v>
      </c>
      <c r="P4607" s="2">
        <v>1</v>
      </c>
      <c r="Q4607" s="2"/>
      <c r="R4607" s="143" t="e">
        <f t="shared" si="361"/>
        <v>#DIV/0!</v>
      </c>
      <c r="S4607" s="143">
        <f t="shared" si="362"/>
        <v>0</v>
      </c>
      <c r="T4607" s="144">
        <f>IF(P4607="nio",0,IF(P4607&gt;0,VLOOKUP(K4607,'3-Productie normen'!A:W,VLOOKUP(P4607,'3-Productie normen'!$B$37:$C$59,2,FALSE),FALSE)))/VLOOKUP(B4607,'2-Kosten per locatie'!$A$11:$C$31,3,FALSE)</f>
        <v>0</v>
      </c>
      <c r="U4607" s="144">
        <f t="shared" si="363"/>
        <v>0</v>
      </c>
      <c r="V4607" s="145" t="str">
        <f>VLOOKUP(K4607,'3-Productie normen'!A:AG,29,FALSE)</f>
        <v>V</v>
      </c>
      <c r="W4607" s="145"/>
      <c r="X4607" s="146"/>
      <c r="Y4607" s="147">
        <f t="shared" si="364"/>
        <v>1</v>
      </c>
    </row>
    <row r="4608" spans="1:25" s="148" customFormat="1" ht="13.9" customHeight="1">
      <c r="A4608" s="137">
        <v>5462</v>
      </c>
      <c r="B4608" s="138" t="s">
        <v>4208</v>
      </c>
      <c r="C4608" s="138" t="s">
        <v>5450</v>
      </c>
      <c r="D4608" s="138"/>
      <c r="E4608" s="2">
        <v>11</v>
      </c>
      <c r="F4608" s="2" t="s">
        <v>3116</v>
      </c>
      <c r="G4608" s="2" t="s">
        <v>6092</v>
      </c>
      <c r="H4608" s="2"/>
      <c r="I4608" s="139"/>
      <c r="J4608" s="139" t="s">
        <v>313</v>
      </c>
      <c r="K4608" s="139" t="s">
        <v>259</v>
      </c>
      <c r="L4608" s="139"/>
      <c r="M4608" s="140"/>
      <c r="N4608" s="141">
        <v>2</v>
      </c>
      <c r="O4608" s="142">
        <f t="shared" si="360"/>
        <v>0</v>
      </c>
      <c r="P4608" s="2" t="s">
        <v>477</v>
      </c>
      <c r="Q4608" s="2"/>
      <c r="R4608" s="143">
        <f t="shared" si="361"/>
        <v>0</v>
      </c>
      <c r="S4608" s="143">
        <f t="shared" si="362"/>
        <v>0</v>
      </c>
      <c r="T4608" s="144">
        <f>IF(P4608="nio",0,IF(P4608&gt;0,VLOOKUP(K4608,'3-Productie normen'!A:W,VLOOKUP(P4608,'3-Productie normen'!$B$37:$C$59,2,FALSE),FALSE)))/VLOOKUP(B4608,'2-Kosten per locatie'!$A$11:$C$31,3,FALSE)</f>
        <v>0</v>
      </c>
      <c r="U4608" s="144">
        <f t="shared" si="363"/>
        <v>0</v>
      </c>
      <c r="V4608" s="145">
        <f>VLOOKUP(K4608,'3-Productie normen'!A:AG,29,FALSE)</f>
        <v>0</v>
      </c>
      <c r="W4608" s="145"/>
      <c r="X4608" s="146"/>
      <c r="Y4608" s="147">
        <f t="shared" si="364"/>
        <v>0</v>
      </c>
    </row>
    <row r="4609" spans="1:25" s="148" customFormat="1" ht="13.9" customHeight="1">
      <c r="A4609" s="137">
        <v>5463</v>
      </c>
      <c r="B4609" s="138" t="s">
        <v>4208</v>
      </c>
      <c r="C4609" s="138" t="s">
        <v>5450</v>
      </c>
      <c r="D4609" s="138"/>
      <c r="E4609" s="2">
        <v>11</v>
      </c>
      <c r="F4609" s="2" t="s">
        <v>3116</v>
      </c>
      <c r="G4609" s="2" t="s">
        <v>6093</v>
      </c>
      <c r="H4609" s="2"/>
      <c r="I4609" s="139"/>
      <c r="J4609" s="139" t="s">
        <v>6221</v>
      </c>
      <c r="K4609" s="139" t="s">
        <v>257</v>
      </c>
      <c r="L4609" s="139"/>
      <c r="M4609" s="140"/>
      <c r="N4609" s="141">
        <v>1</v>
      </c>
      <c r="O4609" s="142">
        <f t="shared" si="360"/>
        <v>1</v>
      </c>
      <c r="P4609" s="2">
        <v>1</v>
      </c>
      <c r="Q4609" s="2"/>
      <c r="R4609" s="143" t="e">
        <f t="shared" si="361"/>
        <v>#DIV/0!</v>
      </c>
      <c r="S4609" s="143">
        <f t="shared" si="362"/>
        <v>0</v>
      </c>
      <c r="T4609" s="144">
        <f>IF(P4609="nio",0,IF(P4609&gt;0,VLOOKUP(K4609,'3-Productie normen'!A:W,VLOOKUP(P4609,'3-Productie normen'!$B$37:$C$59,2,FALSE),FALSE)))/VLOOKUP(B4609,'2-Kosten per locatie'!$A$11:$C$31,3,FALSE)</f>
        <v>0</v>
      </c>
      <c r="U4609" s="144">
        <f t="shared" si="363"/>
        <v>0</v>
      </c>
      <c r="V4609" s="145" t="str">
        <f>VLOOKUP(K4609,'3-Productie normen'!A:AG,29,FALSE)</f>
        <v>V</v>
      </c>
      <c r="W4609" s="145"/>
      <c r="X4609" s="146"/>
      <c r="Y4609" s="147">
        <f t="shared" si="364"/>
        <v>1</v>
      </c>
    </row>
    <row r="4610" spans="1:25" s="148" customFormat="1" ht="13.9" customHeight="1">
      <c r="A4610" s="137">
        <v>5464</v>
      </c>
      <c r="B4610" s="138" t="s">
        <v>4208</v>
      </c>
      <c r="C4610" s="138" t="s">
        <v>5450</v>
      </c>
      <c r="D4610" s="138"/>
      <c r="E4610" s="2">
        <v>11</v>
      </c>
      <c r="F4610" s="2" t="s">
        <v>3116</v>
      </c>
      <c r="G4610" s="2" t="s">
        <v>6094</v>
      </c>
      <c r="H4610" s="2"/>
      <c r="I4610" s="139"/>
      <c r="J4610" s="139" t="s">
        <v>2134</v>
      </c>
      <c r="K4610" s="139" t="s">
        <v>257</v>
      </c>
      <c r="L4610" s="139"/>
      <c r="M4610" s="140"/>
      <c r="N4610" s="141">
        <v>12</v>
      </c>
      <c r="O4610" s="142">
        <f t="shared" si="360"/>
        <v>1</v>
      </c>
      <c r="P4610" s="2">
        <v>1</v>
      </c>
      <c r="Q4610" s="2"/>
      <c r="R4610" s="143" t="e">
        <f t="shared" si="361"/>
        <v>#DIV/0!</v>
      </c>
      <c r="S4610" s="143">
        <f t="shared" si="362"/>
        <v>0</v>
      </c>
      <c r="T4610" s="144">
        <f>IF(P4610="nio",0,IF(P4610&gt;0,VLOOKUP(K4610,'3-Productie normen'!A:W,VLOOKUP(P4610,'3-Productie normen'!$B$37:$C$59,2,FALSE),FALSE)))/VLOOKUP(B4610,'2-Kosten per locatie'!$A$11:$C$31,3,FALSE)</f>
        <v>0</v>
      </c>
      <c r="U4610" s="144">
        <f t="shared" si="363"/>
        <v>0</v>
      </c>
      <c r="V4610" s="145" t="str">
        <f>VLOOKUP(K4610,'3-Productie normen'!A:AG,29,FALSE)</f>
        <v>V</v>
      </c>
      <c r="W4610" s="145"/>
      <c r="X4610" s="146"/>
      <c r="Y4610" s="147">
        <f t="shared" si="364"/>
        <v>12</v>
      </c>
    </row>
    <row r="4611" spans="1:25" s="148" customFormat="1" ht="13.9" customHeight="1">
      <c r="A4611" s="137">
        <v>5465</v>
      </c>
      <c r="B4611" s="138" t="s">
        <v>4208</v>
      </c>
      <c r="C4611" s="138" t="s">
        <v>5450</v>
      </c>
      <c r="D4611" s="138"/>
      <c r="E4611" s="2">
        <v>11</v>
      </c>
      <c r="F4611" s="2" t="s">
        <v>3116</v>
      </c>
      <c r="G4611" s="2" t="s">
        <v>6095</v>
      </c>
      <c r="H4611" s="2"/>
      <c r="I4611" s="139"/>
      <c r="J4611" s="139" t="s">
        <v>313</v>
      </c>
      <c r="K4611" s="139" t="s">
        <v>259</v>
      </c>
      <c r="L4611" s="139"/>
      <c r="M4611" s="140"/>
      <c r="N4611" s="141">
        <v>2</v>
      </c>
      <c r="O4611" s="142">
        <f t="shared" si="360"/>
        <v>0</v>
      </c>
      <c r="P4611" s="2" t="s">
        <v>477</v>
      </c>
      <c r="Q4611" s="2"/>
      <c r="R4611" s="143">
        <f t="shared" si="361"/>
        <v>0</v>
      </c>
      <c r="S4611" s="143">
        <f t="shared" si="362"/>
        <v>0</v>
      </c>
      <c r="T4611" s="144">
        <f>IF(P4611="nio",0,IF(P4611&gt;0,VLOOKUP(K4611,'3-Productie normen'!A:W,VLOOKUP(P4611,'3-Productie normen'!$B$37:$C$59,2,FALSE),FALSE)))/VLOOKUP(B4611,'2-Kosten per locatie'!$A$11:$C$31,3,FALSE)</f>
        <v>0</v>
      </c>
      <c r="U4611" s="144">
        <f t="shared" si="363"/>
        <v>0</v>
      </c>
      <c r="V4611" s="145">
        <f>VLOOKUP(K4611,'3-Productie normen'!A:AG,29,FALSE)</f>
        <v>0</v>
      </c>
      <c r="W4611" s="145"/>
      <c r="X4611" s="146"/>
      <c r="Y4611" s="147">
        <f t="shared" si="364"/>
        <v>0</v>
      </c>
    </row>
    <row r="4612" spans="1:25" s="148" customFormat="1" ht="13.9" customHeight="1">
      <c r="A4612" s="137">
        <v>5466</v>
      </c>
      <c r="B4612" s="138" t="s">
        <v>4208</v>
      </c>
      <c r="C4612" s="138" t="s">
        <v>5450</v>
      </c>
      <c r="D4612" s="138"/>
      <c r="E4612" s="2">
        <v>11</v>
      </c>
      <c r="F4612" s="2" t="s">
        <v>3116</v>
      </c>
      <c r="G4612" s="2" t="s">
        <v>2491</v>
      </c>
      <c r="H4612" s="2"/>
      <c r="I4612" s="139"/>
      <c r="J4612" s="139" t="s">
        <v>6216</v>
      </c>
      <c r="K4612" s="139" t="s">
        <v>257</v>
      </c>
      <c r="L4612" s="139"/>
      <c r="M4612" s="140"/>
      <c r="N4612" s="141">
        <v>36</v>
      </c>
      <c r="O4612" s="142">
        <f t="shared" si="360"/>
        <v>1</v>
      </c>
      <c r="P4612" s="2">
        <v>1</v>
      </c>
      <c r="Q4612" s="2"/>
      <c r="R4612" s="143" t="e">
        <f t="shared" si="361"/>
        <v>#DIV/0!</v>
      </c>
      <c r="S4612" s="143">
        <f t="shared" si="362"/>
        <v>0</v>
      </c>
      <c r="T4612" s="144">
        <f>IF(P4612="nio",0,IF(P4612&gt;0,VLOOKUP(K4612,'3-Productie normen'!A:W,VLOOKUP(P4612,'3-Productie normen'!$B$37:$C$59,2,FALSE),FALSE)))/VLOOKUP(B4612,'2-Kosten per locatie'!$A$11:$C$31,3,FALSE)</f>
        <v>0</v>
      </c>
      <c r="U4612" s="144">
        <f t="shared" si="363"/>
        <v>0</v>
      </c>
      <c r="V4612" s="145" t="str">
        <f>VLOOKUP(K4612,'3-Productie normen'!A:AG,29,FALSE)</f>
        <v>V</v>
      </c>
      <c r="W4612" s="145"/>
      <c r="X4612" s="146"/>
      <c r="Y4612" s="147">
        <f t="shared" si="364"/>
        <v>36</v>
      </c>
    </row>
    <row r="4613" spans="1:25" s="148" customFormat="1" ht="13.9" customHeight="1">
      <c r="A4613" s="137">
        <v>5467</v>
      </c>
      <c r="B4613" s="138" t="s">
        <v>4208</v>
      </c>
      <c r="C4613" s="138" t="s">
        <v>5450</v>
      </c>
      <c r="D4613" s="138"/>
      <c r="E4613" s="2">
        <v>11</v>
      </c>
      <c r="F4613" s="2" t="s">
        <v>3116</v>
      </c>
      <c r="G4613" s="2" t="s">
        <v>1609</v>
      </c>
      <c r="H4613" s="2"/>
      <c r="I4613" s="139"/>
      <c r="J4613" s="139" t="s">
        <v>6235</v>
      </c>
      <c r="K4613" s="139" t="s">
        <v>267</v>
      </c>
      <c r="L4613" s="139"/>
      <c r="M4613" s="140"/>
      <c r="N4613" s="141">
        <v>25</v>
      </c>
      <c r="O4613" s="142">
        <f t="shared" si="360"/>
        <v>1</v>
      </c>
      <c r="P4613" s="2">
        <v>1</v>
      </c>
      <c r="Q4613" s="2"/>
      <c r="R4613" s="143" t="e">
        <f t="shared" si="361"/>
        <v>#DIV/0!</v>
      </c>
      <c r="S4613" s="143">
        <f t="shared" si="362"/>
        <v>0</v>
      </c>
      <c r="T4613" s="144">
        <f>IF(P4613="nio",0,IF(P4613&gt;0,VLOOKUP(K4613,'3-Productie normen'!A:W,VLOOKUP(P4613,'3-Productie normen'!$B$37:$C$59,2,FALSE),FALSE)))/VLOOKUP(B4613,'2-Kosten per locatie'!$A$11:$C$31,3,FALSE)</f>
        <v>0</v>
      </c>
      <c r="U4613" s="144">
        <f t="shared" si="363"/>
        <v>0</v>
      </c>
      <c r="V4613" s="145" t="str">
        <f>VLOOKUP(K4613,'3-Productie normen'!A:AG,29,FALSE)</f>
        <v>V</v>
      </c>
      <c r="W4613" s="145"/>
      <c r="X4613" s="146"/>
      <c r="Y4613" s="147">
        <f t="shared" si="364"/>
        <v>25</v>
      </c>
    </row>
    <row r="4614" spans="1:25" s="148" customFormat="1" ht="13.9" customHeight="1">
      <c r="A4614" s="137">
        <v>5468</v>
      </c>
      <c r="B4614" s="138" t="s">
        <v>4208</v>
      </c>
      <c r="C4614" s="138" t="s">
        <v>5450</v>
      </c>
      <c r="D4614" s="138"/>
      <c r="E4614" s="2">
        <v>11</v>
      </c>
      <c r="F4614" s="2" t="s">
        <v>3116</v>
      </c>
      <c r="G4614" s="2" t="s">
        <v>1865</v>
      </c>
      <c r="H4614" s="2"/>
      <c r="I4614" s="139"/>
      <c r="J4614" s="139" t="s">
        <v>6236</v>
      </c>
      <c r="K4614" s="139" t="s">
        <v>267</v>
      </c>
      <c r="L4614" s="139" t="s">
        <v>739</v>
      </c>
      <c r="M4614" s="140"/>
      <c r="N4614" s="141">
        <v>8</v>
      </c>
      <c r="O4614" s="142">
        <f t="shared" si="360"/>
        <v>1</v>
      </c>
      <c r="P4614" s="2">
        <v>1</v>
      </c>
      <c r="Q4614" s="2"/>
      <c r="R4614" s="143" t="e">
        <f t="shared" si="361"/>
        <v>#DIV/0!</v>
      </c>
      <c r="S4614" s="143">
        <f t="shared" si="362"/>
        <v>0</v>
      </c>
      <c r="T4614" s="144">
        <f>IF(P4614="nio",0,IF(P4614&gt;0,VLOOKUP(K4614,'3-Productie normen'!A:W,VLOOKUP(P4614,'3-Productie normen'!$B$37:$C$59,2,FALSE),FALSE)))/VLOOKUP(B4614,'2-Kosten per locatie'!$A$11:$C$31,3,FALSE)</f>
        <v>0</v>
      </c>
      <c r="U4614" s="144">
        <f t="shared" si="363"/>
        <v>0</v>
      </c>
      <c r="V4614" s="145" t="str">
        <f>VLOOKUP(K4614,'3-Productie normen'!A:AG,29,FALSE)</f>
        <v>V</v>
      </c>
      <c r="W4614" s="145"/>
      <c r="X4614" s="146"/>
      <c r="Y4614" s="147">
        <f t="shared" si="364"/>
        <v>8</v>
      </c>
    </row>
    <row r="4615" spans="1:25" s="148" customFormat="1" ht="13.9" customHeight="1">
      <c r="A4615" s="137">
        <v>5469</v>
      </c>
      <c r="B4615" s="138" t="s">
        <v>4208</v>
      </c>
      <c r="C4615" s="138" t="s">
        <v>5450</v>
      </c>
      <c r="D4615" s="138"/>
      <c r="E4615" s="2">
        <v>11</v>
      </c>
      <c r="F4615" s="2" t="s">
        <v>3116</v>
      </c>
      <c r="G4615" s="2" t="s">
        <v>6096</v>
      </c>
      <c r="H4615" s="2"/>
      <c r="I4615" s="139"/>
      <c r="J4615" s="139" t="s">
        <v>1459</v>
      </c>
      <c r="K4615" s="139" t="s">
        <v>267</v>
      </c>
      <c r="L4615" s="139"/>
      <c r="M4615" s="140"/>
      <c r="N4615" s="141">
        <v>21</v>
      </c>
      <c r="O4615" s="142">
        <f t="shared" si="360"/>
        <v>1</v>
      </c>
      <c r="P4615" s="2">
        <v>1</v>
      </c>
      <c r="Q4615" s="2"/>
      <c r="R4615" s="143" t="e">
        <f t="shared" si="361"/>
        <v>#DIV/0!</v>
      </c>
      <c r="S4615" s="143">
        <f t="shared" si="362"/>
        <v>0</v>
      </c>
      <c r="T4615" s="144">
        <f>IF(P4615="nio",0,IF(P4615&gt;0,VLOOKUP(K4615,'3-Productie normen'!A:W,VLOOKUP(P4615,'3-Productie normen'!$B$37:$C$59,2,FALSE),FALSE)))/VLOOKUP(B4615,'2-Kosten per locatie'!$A$11:$C$31,3,FALSE)</f>
        <v>0</v>
      </c>
      <c r="U4615" s="144">
        <f t="shared" si="363"/>
        <v>0</v>
      </c>
      <c r="V4615" s="145" t="str">
        <f>VLOOKUP(K4615,'3-Productie normen'!A:AG,29,FALSE)</f>
        <v>V</v>
      </c>
      <c r="W4615" s="145"/>
      <c r="X4615" s="146"/>
      <c r="Y4615" s="147">
        <f t="shared" si="364"/>
        <v>21</v>
      </c>
    </row>
    <row r="4616" spans="1:25" s="148" customFormat="1" ht="13.9" customHeight="1">
      <c r="A4616" s="137">
        <v>5470</v>
      </c>
      <c r="B4616" s="138" t="s">
        <v>4208</v>
      </c>
      <c r="C4616" s="138" t="s">
        <v>5450</v>
      </c>
      <c r="D4616" s="138"/>
      <c r="E4616" s="2">
        <v>11</v>
      </c>
      <c r="F4616" s="2" t="s">
        <v>3116</v>
      </c>
      <c r="G4616" s="2" t="s">
        <v>6097</v>
      </c>
      <c r="H4616" s="2"/>
      <c r="I4616" s="139"/>
      <c r="J4616" s="139" t="s">
        <v>2101</v>
      </c>
      <c r="K4616" s="139" t="s">
        <v>267</v>
      </c>
      <c r="L4616" s="139" t="s">
        <v>6229</v>
      </c>
      <c r="M4616" s="140" t="s">
        <v>8160</v>
      </c>
      <c r="N4616" s="141">
        <v>20</v>
      </c>
      <c r="O4616" s="142">
        <f t="shared" si="360"/>
        <v>1</v>
      </c>
      <c r="P4616" s="2">
        <v>1</v>
      </c>
      <c r="Q4616" s="2"/>
      <c r="R4616" s="143" t="e">
        <f t="shared" si="361"/>
        <v>#DIV/0!</v>
      </c>
      <c r="S4616" s="143">
        <f t="shared" si="362"/>
        <v>0</v>
      </c>
      <c r="T4616" s="144">
        <f>IF(P4616="nio",0,IF(P4616&gt;0,VLOOKUP(K4616,'3-Productie normen'!A:W,VLOOKUP(P4616,'3-Productie normen'!$B$37:$C$59,2,FALSE),FALSE)))/VLOOKUP(B4616,'2-Kosten per locatie'!$A$11:$C$31,3,FALSE)</f>
        <v>0</v>
      </c>
      <c r="U4616" s="144">
        <f t="shared" si="363"/>
        <v>0</v>
      </c>
      <c r="V4616" s="145" t="str">
        <f>VLOOKUP(K4616,'3-Productie normen'!A:AG,29,FALSE)</f>
        <v>V</v>
      </c>
      <c r="W4616" s="145"/>
      <c r="X4616" s="146"/>
      <c r="Y4616" s="147">
        <f t="shared" si="364"/>
        <v>20</v>
      </c>
    </row>
    <row r="4617" spans="1:25" s="148" customFormat="1" ht="13.9" customHeight="1">
      <c r="A4617" s="137">
        <v>5471</v>
      </c>
      <c r="B4617" s="138" t="s">
        <v>4208</v>
      </c>
      <c r="C4617" s="138" t="s">
        <v>5450</v>
      </c>
      <c r="D4617" s="138"/>
      <c r="E4617" s="2">
        <v>11</v>
      </c>
      <c r="F4617" s="2" t="s">
        <v>3116</v>
      </c>
      <c r="G4617" s="2" t="s">
        <v>1562</v>
      </c>
      <c r="H4617" s="2"/>
      <c r="I4617" s="139"/>
      <c r="J4617" s="139" t="s">
        <v>6237</v>
      </c>
      <c r="K4617" s="139" t="s">
        <v>259</v>
      </c>
      <c r="L4617" s="139"/>
      <c r="M4617" s="140"/>
      <c r="N4617" s="141">
        <v>12</v>
      </c>
      <c r="O4617" s="142">
        <f t="shared" si="360"/>
        <v>0</v>
      </c>
      <c r="P4617" s="2" t="s">
        <v>477</v>
      </c>
      <c r="Q4617" s="2"/>
      <c r="R4617" s="143">
        <f t="shared" si="361"/>
        <v>0</v>
      </c>
      <c r="S4617" s="143">
        <f t="shared" si="362"/>
        <v>0</v>
      </c>
      <c r="T4617" s="144">
        <f>IF(P4617="nio",0,IF(P4617&gt;0,VLOOKUP(K4617,'3-Productie normen'!A:W,VLOOKUP(P4617,'3-Productie normen'!$B$37:$C$59,2,FALSE),FALSE)))/VLOOKUP(B4617,'2-Kosten per locatie'!$A$11:$C$31,3,FALSE)</f>
        <v>0</v>
      </c>
      <c r="U4617" s="144">
        <f t="shared" si="363"/>
        <v>0</v>
      </c>
      <c r="V4617" s="145">
        <f>VLOOKUP(K4617,'3-Productie normen'!A:AG,29,FALSE)</f>
        <v>0</v>
      </c>
      <c r="W4617" s="145"/>
      <c r="X4617" s="146"/>
      <c r="Y4617" s="147">
        <f t="shared" si="364"/>
        <v>0</v>
      </c>
    </row>
    <row r="4618" spans="1:25" s="148" customFormat="1" ht="13.9" customHeight="1">
      <c r="A4618" s="137">
        <v>5472</v>
      </c>
      <c r="B4618" s="138" t="s">
        <v>4208</v>
      </c>
      <c r="C4618" s="138" t="s">
        <v>5450</v>
      </c>
      <c r="D4618" s="138"/>
      <c r="E4618" s="2">
        <v>11</v>
      </c>
      <c r="F4618" s="2" t="s">
        <v>3116</v>
      </c>
      <c r="G4618" s="2" t="s">
        <v>1564</v>
      </c>
      <c r="H4618" s="2"/>
      <c r="I4618" s="139"/>
      <c r="J4618" s="139" t="s">
        <v>6237</v>
      </c>
      <c r="K4618" s="139" t="s">
        <v>259</v>
      </c>
      <c r="L4618" s="139"/>
      <c r="M4618" s="140"/>
      <c r="N4618" s="141">
        <v>8</v>
      </c>
      <c r="O4618" s="142">
        <f t="shared" si="360"/>
        <v>0</v>
      </c>
      <c r="P4618" s="2" t="s">
        <v>477</v>
      </c>
      <c r="Q4618" s="2"/>
      <c r="R4618" s="143">
        <f t="shared" si="361"/>
        <v>0</v>
      </c>
      <c r="S4618" s="143">
        <f t="shared" si="362"/>
        <v>0</v>
      </c>
      <c r="T4618" s="144">
        <f>IF(P4618="nio",0,IF(P4618&gt;0,VLOOKUP(K4618,'3-Productie normen'!A:W,VLOOKUP(P4618,'3-Productie normen'!$B$37:$C$59,2,FALSE),FALSE)))/VLOOKUP(B4618,'2-Kosten per locatie'!$A$11:$C$31,3,FALSE)</f>
        <v>0</v>
      </c>
      <c r="U4618" s="144">
        <f t="shared" si="363"/>
        <v>0</v>
      </c>
      <c r="V4618" s="145">
        <f>VLOOKUP(K4618,'3-Productie normen'!A:AG,29,FALSE)</f>
        <v>0</v>
      </c>
      <c r="W4618" s="145"/>
      <c r="X4618" s="146"/>
      <c r="Y4618" s="147">
        <f t="shared" si="364"/>
        <v>0</v>
      </c>
    </row>
    <row r="4619" spans="1:25" s="148" customFormat="1" ht="13.9" customHeight="1">
      <c r="A4619" s="137">
        <v>5473</v>
      </c>
      <c r="B4619" s="138" t="s">
        <v>4208</v>
      </c>
      <c r="C4619" s="138" t="s">
        <v>5450</v>
      </c>
      <c r="D4619" s="138"/>
      <c r="E4619" s="2">
        <v>11</v>
      </c>
      <c r="F4619" s="2" t="s">
        <v>3116</v>
      </c>
      <c r="G4619" s="2" t="s">
        <v>2178</v>
      </c>
      <c r="H4619" s="2"/>
      <c r="I4619" s="139"/>
      <c r="J4619" s="139" t="s">
        <v>6237</v>
      </c>
      <c r="K4619" s="139" t="s">
        <v>259</v>
      </c>
      <c r="L4619" s="139"/>
      <c r="M4619" s="140"/>
      <c r="N4619" s="141">
        <v>12</v>
      </c>
      <c r="O4619" s="142">
        <f t="shared" si="360"/>
        <v>0</v>
      </c>
      <c r="P4619" s="2" t="s">
        <v>477</v>
      </c>
      <c r="Q4619" s="2"/>
      <c r="R4619" s="143">
        <f t="shared" si="361"/>
        <v>0</v>
      </c>
      <c r="S4619" s="143">
        <f t="shared" si="362"/>
        <v>0</v>
      </c>
      <c r="T4619" s="144">
        <f>IF(P4619="nio",0,IF(P4619&gt;0,VLOOKUP(K4619,'3-Productie normen'!A:W,VLOOKUP(P4619,'3-Productie normen'!$B$37:$C$59,2,FALSE),FALSE)))/VLOOKUP(B4619,'2-Kosten per locatie'!$A$11:$C$31,3,FALSE)</f>
        <v>0</v>
      </c>
      <c r="U4619" s="144">
        <f t="shared" si="363"/>
        <v>0</v>
      </c>
      <c r="V4619" s="145">
        <f>VLOOKUP(K4619,'3-Productie normen'!A:AG,29,FALSE)</f>
        <v>0</v>
      </c>
      <c r="W4619" s="145"/>
      <c r="X4619" s="146"/>
      <c r="Y4619" s="147">
        <f t="shared" si="364"/>
        <v>0</v>
      </c>
    </row>
    <row r="4620" spans="1:25" s="148" customFormat="1" ht="13.9" customHeight="1">
      <c r="A4620" s="137">
        <v>5474</v>
      </c>
      <c r="B4620" s="138" t="s">
        <v>4208</v>
      </c>
      <c r="C4620" s="138" t="s">
        <v>5450</v>
      </c>
      <c r="D4620" s="138"/>
      <c r="E4620" s="2">
        <v>11</v>
      </c>
      <c r="F4620" s="2" t="s">
        <v>3116</v>
      </c>
      <c r="G4620" s="2" t="s">
        <v>3284</v>
      </c>
      <c r="H4620" s="2"/>
      <c r="I4620" s="139"/>
      <c r="J4620" s="139" t="s">
        <v>6237</v>
      </c>
      <c r="K4620" s="139" t="s">
        <v>259</v>
      </c>
      <c r="L4620" s="139"/>
      <c r="M4620" s="140"/>
      <c r="N4620" s="141">
        <v>22</v>
      </c>
      <c r="O4620" s="142">
        <f t="shared" si="360"/>
        <v>0</v>
      </c>
      <c r="P4620" s="2" t="s">
        <v>477</v>
      </c>
      <c r="Q4620" s="2"/>
      <c r="R4620" s="143">
        <f t="shared" si="361"/>
        <v>0</v>
      </c>
      <c r="S4620" s="143">
        <f t="shared" si="362"/>
        <v>0</v>
      </c>
      <c r="T4620" s="144">
        <f>IF(P4620="nio",0,IF(P4620&gt;0,VLOOKUP(K4620,'3-Productie normen'!A:W,VLOOKUP(P4620,'3-Productie normen'!$B$37:$C$59,2,FALSE),FALSE)))/VLOOKUP(B4620,'2-Kosten per locatie'!$A$11:$C$31,3,FALSE)</f>
        <v>0</v>
      </c>
      <c r="U4620" s="144">
        <f t="shared" si="363"/>
        <v>0</v>
      </c>
      <c r="V4620" s="145">
        <f>VLOOKUP(K4620,'3-Productie normen'!A:AG,29,FALSE)</f>
        <v>0</v>
      </c>
      <c r="W4620" s="145"/>
      <c r="X4620" s="146"/>
      <c r="Y4620" s="147">
        <f t="shared" si="364"/>
        <v>0</v>
      </c>
    </row>
    <row r="4621" spans="1:25" s="148" customFormat="1" ht="13.9" customHeight="1">
      <c r="A4621" s="137">
        <v>5475</v>
      </c>
      <c r="B4621" s="138" t="s">
        <v>4208</v>
      </c>
      <c r="C4621" s="138" t="s">
        <v>5450</v>
      </c>
      <c r="D4621" s="138"/>
      <c r="E4621" s="2">
        <v>11</v>
      </c>
      <c r="F4621" s="2" t="s">
        <v>3116</v>
      </c>
      <c r="G4621" s="2" t="s">
        <v>6098</v>
      </c>
      <c r="H4621" s="2"/>
      <c r="I4621" s="139"/>
      <c r="J4621" s="139" t="s">
        <v>6238</v>
      </c>
      <c r="K4621" s="139" t="s">
        <v>267</v>
      </c>
      <c r="L4621" s="139" t="s">
        <v>6239</v>
      </c>
      <c r="M4621" s="140" t="s">
        <v>8160</v>
      </c>
      <c r="N4621" s="141">
        <v>12</v>
      </c>
      <c r="O4621" s="142">
        <f t="shared" si="360"/>
        <v>1</v>
      </c>
      <c r="P4621" s="2">
        <v>1</v>
      </c>
      <c r="Q4621" s="2"/>
      <c r="R4621" s="143" t="e">
        <f t="shared" si="361"/>
        <v>#DIV/0!</v>
      </c>
      <c r="S4621" s="143">
        <f t="shared" si="362"/>
        <v>0</v>
      </c>
      <c r="T4621" s="144">
        <f>IF(P4621="nio",0,IF(P4621&gt;0,VLOOKUP(K4621,'3-Productie normen'!A:W,VLOOKUP(P4621,'3-Productie normen'!$B$37:$C$59,2,FALSE),FALSE)))/VLOOKUP(B4621,'2-Kosten per locatie'!$A$11:$C$31,3,FALSE)</f>
        <v>0</v>
      </c>
      <c r="U4621" s="144">
        <f t="shared" si="363"/>
        <v>0</v>
      </c>
      <c r="V4621" s="145" t="str">
        <f>VLOOKUP(K4621,'3-Productie normen'!A:AG,29,FALSE)</f>
        <v>V</v>
      </c>
      <c r="W4621" s="145"/>
      <c r="X4621" s="146"/>
      <c r="Y4621" s="147">
        <f t="shared" si="364"/>
        <v>12</v>
      </c>
    </row>
    <row r="4622" spans="1:25" s="148" customFormat="1" ht="13.9" customHeight="1">
      <c r="A4622" s="137">
        <v>5476</v>
      </c>
      <c r="B4622" s="138" t="s">
        <v>4208</v>
      </c>
      <c r="C4622" s="138" t="s">
        <v>5450</v>
      </c>
      <c r="D4622" s="138"/>
      <c r="E4622" s="2">
        <v>11</v>
      </c>
      <c r="F4622" s="2" t="s">
        <v>3116</v>
      </c>
      <c r="G4622" s="2" t="s">
        <v>6099</v>
      </c>
      <c r="H4622" s="2"/>
      <c r="I4622" s="139"/>
      <c r="J4622" s="139" t="s">
        <v>6238</v>
      </c>
      <c r="K4622" s="139" t="s">
        <v>267</v>
      </c>
      <c r="L4622" s="139" t="s">
        <v>6239</v>
      </c>
      <c r="M4622" s="140" t="s">
        <v>8160</v>
      </c>
      <c r="N4622" s="141">
        <v>16</v>
      </c>
      <c r="O4622" s="142">
        <f t="shared" si="360"/>
        <v>1</v>
      </c>
      <c r="P4622" s="2">
        <v>1</v>
      </c>
      <c r="Q4622" s="2"/>
      <c r="R4622" s="143" t="e">
        <f t="shared" si="361"/>
        <v>#DIV/0!</v>
      </c>
      <c r="S4622" s="143">
        <f t="shared" si="362"/>
        <v>0</v>
      </c>
      <c r="T4622" s="144">
        <f>IF(P4622="nio",0,IF(P4622&gt;0,VLOOKUP(K4622,'3-Productie normen'!A:W,VLOOKUP(P4622,'3-Productie normen'!$B$37:$C$59,2,FALSE),FALSE)))/VLOOKUP(B4622,'2-Kosten per locatie'!$A$11:$C$31,3,FALSE)</f>
        <v>0</v>
      </c>
      <c r="U4622" s="144">
        <f t="shared" si="363"/>
        <v>0</v>
      </c>
      <c r="V4622" s="145" t="str">
        <f>VLOOKUP(K4622,'3-Productie normen'!A:AG,29,FALSE)</f>
        <v>V</v>
      </c>
      <c r="W4622" s="145"/>
      <c r="X4622" s="146"/>
      <c r="Y4622" s="147">
        <f t="shared" si="364"/>
        <v>16</v>
      </c>
    </row>
    <row r="4623" spans="1:25" s="148" customFormat="1" ht="13.9" customHeight="1">
      <c r="A4623" s="137">
        <v>5477</v>
      </c>
      <c r="B4623" s="138" t="s">
        <v>4208</v>
      </c>
      <c r="C4623" s="138" t="s">
        <v>5450</v>
      </c>
      <c r="D4623" s="138"/>
      <c r="E4623" s="2">
        <v>11</v>
      </c>
      <c r="F4623" s="2" t="s">
        <v>2956</v>
      </c>
      <c r="G4623" s="2" t="s">
        <v>6100</v>
      </c>
      <c r="H4623" s="2"/>
      <c r="I4623" s="139"/>
      <c r="J4623" s="139" t="s">
        <v>57</v>
      </c>
      <c r="K4623" s="139" t="s">
        <v>259</v>
      </c>
      <c r="L4623" s="139"/>
      <c r="M4623" s="140"/>
      <c r="N4623" s="141">
        <v>6</v>
      </c>
      <c r="O4623" s="142">
        <f t="shared" si="360"/>
        <v>0</v>
      </c>
      <c r="P4623" s="2" t="s">
        <v>477</v>
      </c>
      <c r="Q4623" s="2"/>
      <c r="R4623" s="143">
        <f t="shared" si="361"/>
        <v>0</v>
      </c>
      <c r="S4623" s="143">
        <f t="shared" si="362"/>
        <v>0</v>
      </c>
      <c r="T4623" s="144">
        <f>IF(P4623="nio",0,IF(P4623&gt;0,VLOOKUP(K4623,'3-Productie normen'!A:W,VLOOKUP(P4623,'3-Productie normen'!$B$37:$C$59,2,FALSE),FALSE)))/VLOOKUP(B4623,'2-Kosten per locatie'!$A$11:$C$31,3,FALSE)</f>
        <v>0</v>
      </c>
      <c r="U4623" s="144">
        <f t="shared" si="363"/>
        <v>0</v>
      </c>
      <c r="V4623" s="145">
        <f>VLOOKUP(K4623,'3-Productie normen'!A:AG,29,FALSE)</f>
        <v>0</v>
      </c>
      <c r="W4623" s="145"/>
      <c r="X4623" s="146"/>
      <c r="Y4623" s="147">
        <f t="shared" si="364"/>
        <v>0</v>
      </c>
    </row>
    <row r="4624" spans="1:25" s="148" customFormat="1" ht="13.9" customHeight="1">
      <c r="A4624" s="137">
        <v>5478</v>
      </c>
      <c r="B4624" s="138" t="s">
        <v>4208</v>
      </c>
      <c r="C4624" s="138" t="s">
        <v>5450</v>
      </c>
      <c r="D4624" s="138"/>
      <c r="E4624" s="2">
        <v>11</v>
      </c>
      <c r="F4624" s="2" t="s">
        <v>2956</v>
      </c>
      <c r="G4624" s="2" t="s">
        <v>6101</v>
      </c>
      <c r="H4624" s="2"/>
      <c r="I4624" s="139"/>
      <c r="J4624" s="139" t="s">
        <v>6221</v>
      </c>
      <c r="K4624" s="139" t="s">
        <v>257</v>
      </c>
      <c r="L4624" s="139"/>
      <c r="M4624" s="140"/>
      <c r="N4624" s="141">
        <v>50</v>
      </c>
      <c r="O4624" s="142">
        <f t="shared" si="360"/>
        <v>1</v>
      </c>
      <c r="P4624" s="2">
        <v>1</v>
      </c>
      <c r="Q4624" s="2"/>
      <c r="R4624" s="143" t="e">
        <f t="shared" si="361"/>
        <v>#DIV/0!</v>
      </c>
      <c r="S4624" s="143">
        <f t="shared" si="362"/>
        <v>0</v>
      </c>
      <c r="T4624" s="144">
        <f>IF(P4624="nio",0,IF(P4624&gt;0,VLOOKUP(K4624,'3-Productie normen'!A:W,VLOOKUP(P4624,'3-Productie normen'!$B$37:$C$59,2,FALSE),FALSE)))/VLOOKUP(B4624,'2-Kosten per locatie'!$A$11:$C$31,3,FALSE)</f>
        <v>0</v>
      </c>
      <c r="U4624" s="144">
        <f t="shared" si="363"/>
        <v>0</v>
      </c>
      <c r="V4624" s="145" t="str">
        <f>VLOOKUP(K4624,'3-Productie normen'!A:AG,29,FALSE)</f>
        <v>V</v>
      </c>
      <c r="W4624" s="145"/>
      <c r="X4624" s="146"/>
      <c r="Y4624" s="147">
        <f t="shared" si="364"/>
        <v>50</v>
      </c>
    </row>
    <row r="4625" spans="1:25" s="148" customFormat="1" ht="13.9" customHeight="1">
      <c r="A4625" s="137">
        <v>5479</v>
      </c>
      <c r="B4625" s="138" t="s">
        <v>4208</v>
      </c>
      <c r="C4625" s="138" t="s">
        <v>5450</v>
      </c>
      <c r="D4625" s="138"/>
      <c r="E4625" s="2">
        <v>11</v>
      </c>
      <c r="F4625" s="2" t="s">
        <v>2956</v>
      </c>
      <c r="G4625" s="2" t="s">
        <v>6102</v>
      </c>
      <c r="H4625" s="2"/>
      <c r="I4625" s="139"/>
      <c r="J4625" s="139" t="s">
        <v>6221</v>
      </c>
      <c r="K4625" s="139" t="s">
        <v>257</v>
      </c>
      <c r="L4625" s="139"/>
      <c r="M4625" s="140"/>
      <c r="N4625" s="141">
        <v>53</v>
      </c>
      <c r="O4625" s="142">
        <f t="shared" si="360"/>
        <v>1</v>
      </c>
      <c r="P4625" s="2">
        <v>1</v>
      </c>
      <c r="Q4625" s="2"/>
      <c r="R4625" s="143" t="e">
        <f t="shared" si="361"/>
        <v>#DIV/0!</v>
      </c>
      <c r="S4625" s="143">
        <f t="shared" si="362"/>
        <v>0</v>
      </c>
      <c r="T4625" s="144">
        <f>IF(P4625="nio",0,IF(P4625&gt;0,VLOOKUP(K4625,'3-Productie normen'!A:W,VLOOKUP(P4625,'3-Productie normen'!$B$37:$C$59,2,FALSE),FALSE)))/VLOOKUP(B4625,'2-Kosten per locatie'!$A$11:$C$31,3,FALSE)</f>
        <v>0</v>
      </c>
      <c r="U4625" s="144">
        <f t="shared" si="363"/>
        <v>0</v>
      </c>
      <c r="V4625" s="145" t="str">
        <f>VLOOKUP(K4625,'3-Productie normen'!A:AG,29,FALSE)</f>
        <v>V</v>
      </c>
      <c r="W4625" s="145"/>
      <c r="X4625" s="146"/>
      <c r="Y4625" s="147">
        <f t="shared" si="364"/>
        <v>53</v>
      </c>
    </row>
    <row r="4626" spans="1:25" s="148" customFormat="1" ht="13.9" customHeight="1">
      <c r="A4626" s="137">
        <v>5480</v>
      </c>
      <c r="B4626" s="138" t="s">
        <v>4208</v>
      </c>
      <c r="C4626" s="138" t="s">
        <v>5450</v>
      </c>
      <c r="D4626" s="138"/>
      <c r="E4626" s="2">
        <v>11</v>
      </c>
      <c r="F4626" s="2" t="s">
        <v>2956</v>
      </c>
      <c r="G4626" s="2" t="s">
        <v>6103</v>
      </c>
      <c r="H4626" s="2"/>
      <c r="I4626" s="139"/>
      <c r="J4626" s="139" t="s">
        <v>313</v>
      </c>
      <c r="K4626" s="139" t="s">
        <v>259</v>
      </c>
      <c r="L4626" s="139"/>
      <c r="M4626" s="140"/>
      <c r="N4626" s="141">
        <v>1</v>
      </c>
      <c r="O4626" s="142">
        <f t="shared" si="360"/>
        <v>0</v>
      </c>
      <c r="P4626" s="2" t="s">
        <v>477</v>
      </c>
      <c r="Q4626" s="2"/>
      <c r="R4626" s="143">
        <f t="shared" si="361"/>
        <v>0</v>
      </c>
      <c r="S4626" s="143">
        <f t="shared" si="362"/>
        <v>0</v>
      </c>
      <c r="T4626" s="144">
        <f>IF(P4626="nio",0,IF(P4626&gt;0,VLOOKUP(K4626,'3-Productie normen'!A:W,VLOOKUP(P4626,'3-Productie normen'!$B$37:$C$59,2,FALSE),FALSE)))/VLOOKUP(B4626,'2-Kosten per locatie'!$A$11:$C$31,3,FALSE)</f>
        <v>0</v>
      </c>
      <c r="U4626" s="144">
        <f t="shared" si="363"/>
        <v>0</v>
      </c>
      <c r="V4626" s="145">
        <f>VLOOKUP(K4626,'3-Productie normen'!A:AG,29,FALSE)</f>
        <v>0</v>
      </c>
      <c r="W4626" s="145"/>
      <c r="X4626" s="146"/>
      <c r="Y4626" s="147">
        <f t="shared" si="364"/>
        <v>0</v>
      </c>
    </row>
    <row r="4627" spans="1:25" s="148" customFormat="1" ht="13.9" customHeight="1">
      <c r="A4627" s="137">
        <v>5481</v>
      </c>
      <c r="B4627" s="138" t="s">
        <v>4208</v>
      </c>
      <c r="C4627" s="138" t="s">
        <v>5450</v>
      </c>
      <c r="D4627" s="138"/>
      <c r="E4627" s="2">
        <v>11</v>
      </c>
      <c r="F4627" s="2" t="s">
        <v>2956</v>
      </c>
      <c r="G4627" s="2" t="s">
        <v>6104</v>
      </c>
      <c r="H4627" s="2"/>
      <c r="I4627" s="139"/>
      <c r="J4627" s="139" t="s">
        <v>313</v>
      </c>
      <c r="K4627" s="139" t="s">
        <v>259</v>
      </c>
      <c r="L4627" s="139"/>
      <c r="M4627" s="140"/>
      <c r="N4627" s="141">
        <v>4</v>
      </c>
      <c r="O4627" s="142">
        <f t="shared" si="360"/>
        <v>0</v>
      </c>
      <c r="P4627" s="2" t="s">
        <v>477</v>
      </c>
      <c r="Q4627" s="2"/>
      <c r="R4627" s="143">
        <f t="shared" si="361"/>
        <v>0</v>
      </c>
      <c r="S4627" s="143">
        <f t="shared" si="362"/>
        <v>0</v>
      </c>
      <c r="T4627" s="144">
        <f>IF(P4627="nio",0,IF(P4627&gt;0,VLOOKUP(K4627,'3-Productie normen'!A:W,VLOOKUP(P4627,'3-Productie normen'!$B$37:$C$59,2,FALSE),FALSE)))/VLOOKUP(B4627,'2-Kosten per locatie'!$A$11:$C$31,3,FALSE)</f>
        <v>0</v>
      </c>
      <c r="U4627" s="144">
        <f t="shared" si="363"/>
        <v>0</v>
      </c>
      <c r="V4627" s="145">
        <f>VLOOKUP(K4627,'3-Productie normen'!A:AG,29,FALSE)</f>
        <v>0</v>
      </c>
      <c r="W4627" s="145"/>
      <c r="X4627" s="146"/>
      <c r="Y4627" s="147">
        <f t="shared" si="364"/>
        <v>0</v>
      </c>
    </row>
    <row r="4628" spans="1:25" s="148" customFormat="1" ht="13.9" customHeight="1">
      <c r="A4628" s="137">
        <v>5482</v>
      </c>
      <c r="B4628" s="138" t="s">
        <v>4208</v>
      </c>
      <c r="C4628" s="138" t="s">
        <v>5450</v>
      </c>
      <c r="D4628" s="138"/>
      <c r="E4628" s="2">
        <v>11</v>
      </c>
      <c r="F4628" s="2" t="s">
        <v>2956</v>
      </c>
      <c r="G4628" s="2" t="s">
        <v>6105</v>
      </c>
      <c r="H4628" s="2"/>
      <c r="I4628" s="139"/>
      <c r="J4628" s="139" t="s">
        <v>6221</v>
      </c>
      <c r="K4628" s="139" t="s">
        <v>257</v>
      </c>
      <c r="L4628" s="139"/>
      <c r="M4628" s="140"/>
      <c r="N4628" s="141">
        <v>1</v>
      </c>
      <c r="O4628" s="142">
        <f t="shared" si="360"/>
        <v>1</v>
      </c>
      <c r="P4628" s="2">
        <v>1</v>
      </c>
      <c r="Q4628" s="2"/>
      <c r="R4628" s="143" t="e">
        <f t="shared" si="361"/>
        <v>#DIV/0!</v>
      </c>
      <c r="S4628" s="143">
        <f t="shared" si="362"/>
        <v>0</v>
      </c>
      <c r="T4628" s="144">
        <f>IF(P4628="nio",0,IF(P4628&gt;0,VLOOKUP(K4628,'3-Productie normen'!A:W,VLOOKUP(P4628,'3-Productie normen'!$B$37:$C$59,2,FALSE),FALSE)))/VLOOKUP(B4628,'2-Kosten per locatie'!$A$11:$C$31,3,FALSE)</f>
        <v>0</v>
      </c>
      <c r="U4628" s="144">
        <f t="shared" si="363"/>
        <v>0</v>
      </c>
      <c r="V4628" s="145" t="str">
        <f>VLOOKUP(K4628,'3-Productie normen'!A:AG,29,FALSE)</f>
        <v>V</v>
      </c>
      <c r="W4628" s="145"/>
      <c r="X4628" s="146"/>
      <c r="Y4628" s="147">
        <f t="shared" si="364"/>
        <v>1</v>
      </c>
    </row>
    <row r="4629" spans="1:25" s="148" customFormat="1" ht="13.9" customHeight="1">
      <c r="A4629" s="137">
        <v>5483</v>
      </c>
      <c r="B4629" s="138" t="s">
        <v>4208</v>
      </c>
      <c r="C4629" s="138" t="s">
        <v>5450</v>
      </c>
      <c r="D4629" s="138"/>
      <c r="E4629" s="2">
        <v>11</v>
      </c>
      <c r="F4629" s="2" t="s">
        <v>2956</v>
      </c>
      <c r="G4629" s="2" t="s">
        <v>6106</v>
      </c>
      <c r="H4629" s="2"/>
      <c r="I4629" s="139"/>
      <c r="J4629" s="139" t="s">
        <v>313</v>
      </c>
      <c r="K4629" s="139" t="s">
        <v>259</v>
      </c>
      <c r="L4629" s="139"/>
      <c r="M4629" s="140"/>
      <c r="N4629" s="141">
        <v>4</v>
      </c>
      <c r="O4629" s="142">
        <f t="shared" si="360"/>
        <v>0</v>
      </c>
      <c r="P4629" s="2" t="s">
        <v>477</v>
      </c>
      <c r="Q4629" s="2"/>
      <c r="R4629" s="143">
        <f t="shared" si="361"/>
        <v>0</v>
      </c>
      <c r="S4629" s="143">
        <f t="shared" si="362"/>
        <v>0</v>
      </c>
      <c r="T4629" s="144">
        <f>IF(P4629="nio",0,IF(P4629&gt;0,VLOOKUP(K4629,'3-Productie normen'!A:W,VLOOKUP(P4629,'3-Productie normen'!$B$37:$C$59,2,FALSE),FALSE)))/VLOOKUP(B4629,'2-Kosten per locatie'!$A$11:$C$31,3,FALSE)</f>
        <v>0</v>
      </c>
      <c r="U4629" s="144">
        <f t="shared" si="363"/>
        <v>0</v>
      </c>
      <c r="V4629" s="145">
        <f>VLOOKUP(K4629,'3-Productie normen'!A:AG,29,FALSE)</f>
        <v>0</v>
      </c>
      <c r="W4629" s="145"/>
      <c r="X4629" s="146"/>
      <c r="Y4629" s="147">
        <f t="shared" si="364"/>
        <v>0</v>
      </c>
    </row>
    <row r="4630" spans="1:25" s="148" customFormat="1" ht="13.9" customHeight="1">
      <c r="A4630" s="137">
        <v>5484</v>
      </c>
      <c r="B4630" s="138" t="s">
        <v>4208</v>
      </c>
      <c r="C4630" s="138" t="s">
        <v>5450</v>
      </c>
      <c r="D4630" s="138"/>
      <c r="E4630" s="2">
        <v>11</v>
      </c>
      <c r="F4630" s="2" t="s">
        <v>2956</v>
      </c>
      <c r="G4630" s="2" t="s">
        <v>6107</v>
      </c>
      <c r="H4630" s="2"/>
      <c r="I4630" s="139"/>
      <c r="J4630" s="139" t="s">
        <v>1418</v>
      </c>
      <c r="K4630" s="139" t="s">
        <v>257</v>
      </c>
      <c r="L4630" s="139"/>
      <c r="M4630" s="140"/>
      <c r="N4630" s="141">
        <v>85</v>
      </c>
      <c r="O4630" s="142">
        <f t="shared" si="360"/>
        <v>1</v>
      </c>
      <c r="P4630" s="2">
        <v>1</v>
      </c>
      <c r="Q4630" s="2"/>
      <c r="R4630" s="143" t="e">
        <f t="shared" si="361"/>
        <v>#DIV/0!</v>
      </c>
      <c r="S4630" s="143">
        <f t="shared" si="362"/>
        <v>0</v>
      </c>
      <c r="T4630" s="144">
        <f>IF(P4630="nio",0,IF(P4630&gt;0,VLOOKUP(K4630,'3-Productie normen'!A:W,VLOOKUP(P4630,'3-Productie normen'!$B$37:$C$59,2,FALSE),FALSE)))/VLOOKUP(B4630,'2-Kosten per locatie'!$A$11:$C$31,3,FALSE)</f>
        <v>0</v>
      </c>
      <c r="U4630" s="144">
        <f t="shared" si="363"/>
        <v>0</v>
      </c>
      <c r="V4630" s="145" t="str">
        <f>VLOOKUP(K4630,'3-Productie normen'!A:AG,29,FALSE)</f>
        <v>V</v>
      </c>
      <c r="W4630" s="145"/>
      <c r="X4630" s="146"/>
      <c r="Y4630" s="147">
        <f t="shared" si="364"/>
        <v>85</v>
      </c>
    </row>
    <row r="4631" spans="1:25" s="148" customFormat="1" ht="13.9" customHeight="1">
      <c r="A4631" s="137">
        <v>5485</v>
      </c>
      <c r="B4631" s="138" t="s">
        <v>4208</v>
      </c>
      <c r="C4631" s="138" t="s">
        <v>5450</v>
      </c>
      <c r="D4631" s="138"/>
      <c r="E4631" s="2">
        <v>11</v>
      </c>
      <c r="F4631" s="2" t="s">
        <v>2956</v>
      </c>
      <c r="G4631" s="2" t="s">
        <v>6108</v>
      </c>
      <c r="H4631" s="2"/>
      <c r="I4631" s="139"/>
      <c r="J4631" s="139" t="s">
        <v>6216</v>
      </c>
      <c r="K4631" s="139" t="s">
        <v>257</v>
      </c>
      <c r="L4631" s="139"/>
      <c r="M4631" s="140"/>
      <c r="N4631" s="141">
        <v>8</v>
      </c>
      <c r="O4631" s="142">
        <f t="shared" si="360"/>
        <v>1</v>
      </c>
      <c r="P4631" s="2">
        <v>1</v>
      </c>
      <c r="Q4631" s="2"/>
      <c r="R4631" s="143" t="e">
        <f t="shared" si="361"/>
        <v>#DIV/0!</v>
      </c>
      <c r="S4631" s="143">
        <f t="shared" si="362"/>
        <v>0</v>
      </c>
      <c r="T4631" s="144">
        <f>IF(P4631="nio",0,IF(P4631&gt;0,VLOOKUP(K4631,'3-Productie normen'!A:W,VLOOKUP(P4631,'3-Productie normen'!$B$37:$C$59,2,FALSE),FALSE)))/VLOOKUP(B4631,'2-Kosten per locatie'!$A$11:$C$31,3,FALSE)</f>
        <v>0</v>
      </c>
      <c r="U4631" s="144">
        <f t="shared" si="363"/>
        <v>0</v>
      </c>
      <c r="V4631" s="145" t="str">
        <f>VLOOKUP(K4631,'3-Productie normen'!A:AG,29,FALSE)</f>
        <v>V</v>
      </c>
      <c r="W4631" s="145"/>
      <c r="X4631" s="146"/>
      <c r="Y4631" s="147">
        <f t="shared" si="364"/>
        <v>8</v>
      </c>
    </row>
    <row r="4632" spans="1:25" s="148" customFormat="1" ht="13.9" customHeight="1">
      <c r="A4632" s="137">
        <v>5486</v>
      </c>
      <c r="B4632" s="138" t="s">
        <v>4208</v>
      </c>
      <c r="C4632" s="138" t="s">
        <v>5450</v>
      </c>
      <c r="D4632" s="138"/>
      <c r="E4632" s="2">
        <v>11</v>
      </c>
      <c r="F4632" s="2" t="s">
        <v>2956</v>
      </c>
      <c r="G4632" s="2" t="s">
        <v>6109</v>
      </c>
      <c r="H4632" s="2"/>
      <c r="I4632" s="139"/>
      <c r="J4632" s="139" t="s">
        <v>6240</v>
      </c>
      <c r="K4632" s="139" t="s">
        <v>257</v>
      </c>
      <c r="L4632" s="139"/>
      <c r="M4632" s="140"/>
      <c r="N4632" s="141">
        <v>23</v>
      </c>
      <c r="O4632" s="142">
        <f t="shared" si="360"/>
        <v>1</v>
      </c>
      <c r="P4632" s="2">
        <v>1</v>
      </c>
      <c r="Q4632" s="2"/>
      <c r="R4632" s="143" t="e">
        <f t="shared" si="361"/>
        <v>#DIV/0!</v>
      </c>
      <c r="S4632" s="143">
        <f t="shared" si="362"/>
        <v>0</v>
      </c>
      <c r="T4632" s="144">
        <f>IF(P4632="nio",0,IF(P4632&gt;0,VLOOKUP(K4632,'3-Productie normen'!A:W,VLOOKUP(P4632,'3-Productie normen'!$B$37:$C$59,2,FALSE),FALSE)))/VLOOKUP(B4632,'2-Kosten per locatie'!$A$11:$C$31,3,FALSE)</f>
        <v>0</v>
      </c>
      <c r="U4632" s="144">
        <f t="shared" si="363"/>
        <v>0</v>
      </c>
      <c r="V4632" s="145" t="str">
        <f>VLOOKUP(K4632,'3-Productie normen'!A:AG,29,FALSE)</f>
        <v>V</v>
      </c>
      <c r="W4632" s="145"/>
      <c r="X4632" s="146"/>
      <c r="Y4632" s="147">
        <f t="shared" si="364"/>
        <v>23</v>
      </c>
    </row>
    <row r="4633" spans="1:25" s="148" customFormat="1" ht="13.9" customHeight="1">
      <c r="A4633" s="137">
        <v>5487</v>
      </c>
      <c r="B4633" s="138" t="s">
        <v>4208</v>
      </c>
      <c r="C4633" s="138" t="s">
        <v>5450</v>
      </c>
      <c r="D4633" s="138"/>
      <c r="E4633" s="2">
        <v>11</v>
      </c>
      <c r="F4633" s="2" t="s">
        <v>2956</v>
      </c>
      <c r="G4633" s="2" t="s">
        <v>6110</v>
      </c>
      <c r="H4633" s="2"/>
      <c r="I4633" s="139"/>
      <c r="J4633" s="139" t="s">
        <v>6221</v>
      </c>
      <c r="K4633" s="139" t="s">
        <v>257</v>
      </c>
      <c r="L4633" s="139"/>
      <c r="M4633" s="140"/>
      <c r="N4633" s="141">
        <v>1</v>
      </c>
      <c r="O4633" s="142">
        <f t="shared" si="360"/>
        <v>1</v>
      </c>
      <c r="P4633" s="2">
        <v>1</v>
      </c>
      <c r="Q4633" s="2"/>
      <c r="R4633" s="143" t="e">
        <f t="shared" si="361"/>
        <v>#DIV/0!</v>
      </c>
      <c r="S4633" s="143">
        <f t="shared" si="362"/>
        <v>0</v>
      </c>
      <c r="T4633" s="144">
        <f>IF(P4633="nio",0,IF(P4633&gt;0,VLOOKUP(K4633,'3-Productie normen'!A:W,VLOOKUP(P4633,'3-Productie normen'!$B$37:$C$59,2,FALSE),FALSE)))/VLOOKUP(B4633,'2-Kosten per locatie'!$A$11:$C$31,3,FALSE)</f>
        <v>0</v>
      </c>
      <c r="U4633" s="144">
        <f t="shared" si="363"/>
        <v>0</v>
      </c>
      <c r="V4633" s="145" t="str">
        <f>VLOOKUP(K4633,'3-Productie normen'!A:AG,29,FALSE)</f>
        <v>V</v>
      </c>
      <c r="W4633" s="145"/>
      <c r="X4633" s="146"/>
      <c r="Y4633" s="147">
        <f t="shared" si="364"/>
        <v>1</v>
      </c>
    </row>
    <row r="4634" spans="1:25" s="148" customFormat="1" ht="13.9" customHeight="1">
      <c r="A4634" s="137">
        <v>5488</v>
      </c>
      <c r="B4634" s="138" t="s">
        <v>4208</v>
      </c>
      <c r="C4634" s="138" t="s">
        <v>5450</v>
      </c>
      <c r="D4634" s="138"/>
      <c r="E4634" s="2">
        <v>11</v>
      </c>
      <c r="F4634" s="2" t="s">
        <v>2956</v>
      </c>
      <c r="G4634" s="2" t="s">
        <v>6111</v>
      </c>
      <c r="H4634" s="2"/>
      <c r="I4634" s="139"/>
      <c r="J4634" s="139" t="s">
        <v>313</v>
      </c>
      <c r="K4634" s="139" t="s">
        <v>259</v>
      </c>
      <c r="L4634" s="139"/>
      <c r="M4634" s="140"/>
      <c r="N4634" s="141">
        <v>2</v>
      </c>
      <c r="O4634" s="142">
        <f t="shared" si="360"/>
        <v>0</v>
      </c>
      <c r="P4634" s="2" t="s">
        <v>477</v>
      </c>
      <c r="Q4634" s="2"/>
      <c r="R4634" s="143">
        <f t="shared" si="361"/>
        <v>0</v>
      </c>
      <c r="S4634" s="143">
        <f t="shared" si="362"/>
        <v>0</v>
      </c>
      <c r="T4634" s="144">
        <f>IF(P4634="nio",0,IF(P4634&gt;0,VLOOKUP(K4634,'3-Productie normen'!A:W,VLOOKUP(P4634,'3-Productie normen'!$B$37:$C$59,2,FALSE),FALSE)))/VLOOKUP(B4634,'2-Kosten per locatie'!$A$11:$C$31,3,FALSE)</f>
        <v>0</v>
      </c>
      <c r="U4634" s="144">
        <f t="shared" si="363"/>
        <v>0</v>
      </c>
      <c r="V4634" s="145">
        <f>VLOOKUP(K4634,'3-Productie normen'!A:AG,29,FALSE)</f>
        <v>0</v>
      </c>
      <c r="W4634" s="145"/>
      <c r="X4634" s="146"/>
      <c r="Y4634" s="147">
        <f t="shared" si="364"/>
        <v>0</v>
      </c>
    </row>
    <row r="4635" spans="1:25" s="148" customFormat="1" ht="13.9" customHeight="1">
      <c r="A4635" s="137">
        <v>5489</v>
      </c>
      <c r="B4635" s="138" t="s">
        <v>4208</v>
      </c>
      <c r="C4635" s="138" t="s">
        <v>5450</v>
      </c>
      <c r="D4635" s="138"/>
      <c r="E4635" s="2">
        <v>11</v>
      </c>
      <c r="F4635" s="2" t="s">
        <v>2956</v>
      </c>
      <c r="G4635" s="2" t="s">
        <v>6112</v>
      </c>
      <c r="H4635" s="2"/>
      <c r="I4635" s="139"/>
      <c r="J4635" s="139" t="s">
        <v>6221</v>
      </c>
      <c r="K4635" s="139" t="s">
        <v>257</v>
      </c>
      <c r="L4635" s="139"/>
      <c r="M4635" s="140"/>
      <c r="N4635" s="141">
        <v>1</v>
      </c>
      <c r="O4635" s="142">
        <f t="shared" si="360"/>
        <v>1</v>
      </c>
      <c r="P4635" s="2">
        <v>1</v>
      </c>
      <c r="Q4635" s="2"/>
      <c r="R4635" s="143" t="e">
        <f t="shared" si="361"/>
        <v>#DIV/0!</v>
      </c>
      <c r="S4635" s="143">
        <f t="shared" si="362"/>
        <v>0</v>
      </c>
      <c r="T4635" s="144">
        <f>IF(P4635="nio",0,IF(P4635&gt;0,VLOOKUP(K4635,'3-Productie normen'!A:W,VLOOKUP(P4635,'3-Productie normen'!$B$37:$C$59,2,FALSE),FALSE)))/VLOOKUP(B4635,'2-Kosten per locatie'!$A$11:$C$31,3,FALSE)</f>
        <v>0</v>
      </c>
      <c r="U4635" s="144">
        <f t="shared" si="363"/>
        <v>0</v>
      </c>
      <c r="V4635" s="145" t="str">
        <f>VLOOKUP(K4635,'3-Productie normen'!A:AG,29,FALSE)</f>
        <v>V</v>
      </c>
      <c r="W4635" s="145"/>
      <c r="X4635" s="146"/>
      <c r="Y4635" s="147">
        <f t="shared" si="364"/>
        <v>1</v>
      </c>
    </row>
    <row r="4636" spans="1:25" s="148" customFormat="1" ht="13.9" customHeight="1">
      <c r="A4636" s="137">
        <v>5490</v>
      </c>
      <c r="B4636" s="138" t="s">
        <v>4208</v>
      </c>
      <c r="C4636" s="138" t="s">
        <v>5450</v>
      </c>
      <c r="D4636" s="138"/>
      <c r="E4636" s="2">
        <v>11</v>
      </c>
      <c r="F4636" s="2" t="s">
        <v>2956</v>
      </c>
      <c r="G4636" s="2" t="s">
        <v>1658</v>
      </c>
      <c r="H4636" s="2"/>
      <c r="I4636" s="139"/>
      <c r="J4636" s="139" t="s">
        <v>6232</v>
      </c>
      <c r="K4636" s="139" t="s">
        <v>267</v>
      </c>
      <c r="L4636" s="139" t="s">
        <v>2117</v>
      </c>
      <c r="M4636" s="140" t="s">
        <v>8160</v>
      </c>
      <c r="N4636" s="141">
        <v>16</v>
      </c>
      <c r="O4636" s="142">
        <f t="shared" si="360"/>
        <v>1</v>
      </c>
      <c r="P4636" s="2">
        <v>1</v>
      </c>
      <c r="Q4636" s="2"/>
      <c r="R4636" s="143" t="e">
        <f t="shared" si="361"/>
        <v>#DIV/0!</v>
      </c>
      <c r="S4636" s="143">
        <f t="shared" si="362"/>
        <v>0</v>
      </c>
      <c r="T4636" s="144">
        <f>IF(P4636="nio",0,IF(P4636&gt;0,VLOOKUP(K4636,'3-Productie normen'!A:W,VLOOKUP(P4636,'3-Productie normen'!$B$37:$C$59,2,FALSE),FALSE)))/VLOOKUP(B4636,'2-Kosten per locatie'!$A$11:$C$31,3,FALSE)</f>
        <v>0</v>
      </c>
      <c r="U4636" s="144">
        <f t="shared" si="363"/>
        <v>0</v>
      </c>
      <c r="V4636" s="145" t="str">
        <f>VLOOKUP(K4636,'3-Productie normen'!A:AG,29,FALSE)</f>
        <v>V</v>
      </c>
      <c r="W4636" s="145"/>
      <c r="X4636" s="146"/>
      <c r="Y4636" s="147">
        <f t="shared" si="364"/>
        <v>16</v>
      </c>
    </row>
    <row r="4637" spans="1:25" s="148" customFormat="1" ht="13.9" customHeight="1">
      <c r="A4637" s="137">
        <v>5491</v>
      </c>
      <c r="B4637" s="138" t="s">
        <v>4208</v>
      </c>
      <c r="C4637" s="138" t="s">
        <v>5450</v>
      </c>
      <c r="D4637" s="138"/>
      <c r="E4637" s="2">
        <v>11</v>
      </c>
      <c r="F4637" s="2" t="s">
        <v>2956</v>
      </c>
      <c r="G4637" s="2" t="s">
        <v>1911</v>
      </c>
      <c r="H4637" s="2"/>
      <c r="I4637" s="139"/>
      <c r="J4637" s="139" t="s">
        <v>6216</v>
      </c>
      <c r="K4637" s="139" t="s">
        <v>257</v>
      </c>
      <c r="L4637" s="139"/>
      <c r="M4637" s="140"/>
      <c r="N4637" s="141">
        <v>8</v>
      </c>
      <c r="O4637" s="142">
        <f t="shared" si="360"/>
        <v>1</v>
      </c>
      <c r="P4637" s="2">
        <v>1</v>
      </c>
      <c r="Q4637" s="2"/>
      <c r="R4637" s="143" t="e">
        <f t="shared" si="361"/>
        <v>#DIV/0!</v>
      </c>
      <c r="S4637" s="143">
        <f t="shared" si="362"/>
        <v>0</v>
      </c>
      <c r="T4637" s="144">
        <f>IF(P4637="nio",0,IF(P4637&gt;0,VLOOKUP(K4637,'3-Productie normen'!A:W,VLOOKUP(P4637,'3-Productie normen'!$B$37:$C$59,2,FALSE),FALSE)))/VLOOKUP(B4637,'2-Kosten per locatie'!$A$11:$C$31,3,FALSE)</f>
        <v>0</v>
      </c>
      <c r="U4637" s="144">
        <f t="shared" si="363"/>
        <v>0</v>
      </c>
      <c r="V4637" s="145" t="str">
        <f>VLOOKUP(K4637,'3-Productie normen'!A:AG,29,FALSE)</f>
        <v>V</v>
      </c>
      <c r="W4637" s="145"/>
      <c r="X4637" s="146"/>
      <c r="Y4637" s="147">
        <f t="shared" si="364"/>
        <v>8</v>
      </c>
    </row>
    <row r="4638" spans="1:25" s="148" customFormat="1" ht="13.9" customHeight="1">
      <c r="A4638" s="137">
        <v>5492</v>
      </c>
      <c r="B4638" s="138" t="s">
        <v>4208</v>
      </c>
      <c r="C4638" s="138" t="s">
        <v>5450</v>
      </c>
      <c r="D4638" s="138"/>
      <c r="E4638" s="2">
        <v>11</v>
      </c>
      <c r="F4638" s="2" t="s">
        <v>2956</v>
      </c>
      <c r="G4638" s="2" t="s">
        <v>1634</v>
      </c>
      <c r="H4638" s="2"/>
      <c r="I4638" s="139"/>
      <c r="J4638" s="139" t="s">
        <v>2101</v>
      </c>
      <c r="K4638" s="139" t="s">
        <v>267</v>
      </c>
      <c r="L4638" s="139" t="s">
        <v>6241</v>
      </c>
      <c r="M4638" s="140" t="s">
        <v>8160</v>
      </c>
      <c r="N4638" s="141">
        <v>17</v>
      </c>
      <c r="O4638" s="142">
        <f t="shared" si="360"/>
        <v>1</v>
      </c>
      <c r="P4638" s="2">
        <v>1</v>
      </c>
      <c r="Q4638" s="2"/>
      <c r="R4638" s="143" t="e">
        <f t="shared" si="361"/>
        <v>#DIV/0!</v>
      </c>
      <c r="S4638" s="143">
        <f t="shared" si="362"/>
        <v>0</v>
      </c>
      <c r="T4638" s="144">
        <f>IF(P4638="nio",0,IF(P4638&gt;0,VLOOKUP(K4638,'3-Productie normen'!A:W,VLOOKUP(P4638,'3-Productie normen'!$B$37:$C$59,2,FALSE),FALSE)))/VLOOKUP(B4638,'2-Kosten per locatie'!$A$11:$C$31,3,FALSE)</f>
        <v>0</v>
      </c>
      <c r="U4638" s="144">
        <f t="shared" si="363"/>
        <v>0</v>
      </c>
      <c r="V4638" s="145" t="str">
        <f>VLOOKUP(K4638,'3-Productie normen'!A:AG,29,FALSE)</f>
        <v>V</v>
      </c>
      <c r="W4638" s="145"/>
      <c r="X4638" s="146"/>
      <c r="Y4638" s="147">
        <f t="shared" si="364"/>
        <v>17</v>
      </c>
    </row>
    <row r="4639" spans="1:25" s="148" customFormat="1" ht="13.9" customHeight="1">
      <c r="A4639" s="137">
        <v>5493</v>
      </c>
      <c r="B4639" s="138" t="s">
        <v>4208</v>
      </c>
      <c r="C4639" s="138" t="s">
        <v>5450</v>
      </c>
      <c r="D4639" s="138"/>
      <c r="E4639" s="2">
        <v>11</v>
      </c>
      <c r="F4639" s="2" t="s">
        <v>3127</v>
      </c>
      <c r="G4639" s="2" t="s">
        <v>6113</v>
      </c>
      <c r="H4639" s="2"/>
      <c r="I4639" s="139"/>
      <c r="J4639" s="139" t="s">
        <v>57</v>
      </c>
      <c r="K4639" s="139" t="s">
        <v>259</v>
      </c>
      <c r="L4639" s="139"/>
      <c r="M4639" s="140"/>
      <c r="N4639" s="141">
        <v>5</v>
      </c>
      <c r="O4639" s="142">
        <f t="shared" si="360"/>
        <v>0</v>
      </c>
      <c r="P4639" s="2" t="s">
        <v>477</v>
      </c>
      <c r="Q4639" s="2"/>
      <c r="R4639" s="143">
        <f t="shared" si="361"/>
        <v>0</v>
      </c>
      <c r="S4639" s="143">
        <f t="shared" si="362"/>
        <v>0</v>
      </c>
      <c r="T4639" s="144">
        <f>IF(P4639="nio",0,IF(P4639&gt;0,VLOOKUP(K4639,'3-Productie normen'!A:W,VLOOKUP(P4639,'3-Productie normen'!$B$37:$C$59,2,FALSE),FALSE)))/VLOOKUP(B4639,'2-Kosten per locatie'!$A$11:$C$31,3,FALSE)</f>
        <v>0</v>
      </c>
      <c r="U4639" s="144">
        <f t="shared" si="363"/>
        <v>0</v>
      </c>
      <c r="V4639" s="145">
        <f>VLOOKUP(K4639,'3-Productie normen'!A:AG,29,FALSE)</f>
        <v>0</v>
      </c>
      <c r="W4639" s="145"/>
      <c r="X4639" s="146"/>
      <c r="Y4639" s="147">
        <f t="shared" si="364"/>
        <v>0</v>
      </c>
    </row>
    <row r="4640" spans="1:25" s="148" customFormat="1" ht="13.9" customHeight="1">
      <c r="A4640" s="137">
        <v>5494</v>
      </c>
      <c r="B4640" s="138" t="s">
        <v>4208</v>
      </c>
      <c r="C4640" s="138" t="s">
        <v>5450</v>
      </c>
      <c r="D4640" s="138"/>
      <c r="E4640" s="2">
        <v>11</v>
      </c>
      <c r="F4640" s="2" t="s">
        <v>3127</v>
      </c>
      <c r="G4640" s="2" t="s">
        <v>6114</v>
      </c>
      <c r="H4640" s="2"/>
      <c r="I4640" s="139"/>
      <c r="J4640" s="139" t="s">
        <v>313</v>
      </c>
      <c r="K4640" s="139" t="s">
        <v>259</v>
      </c>
      <c r="L4640" s="139"/>
      <c r="M4640" s="140"/>
      <c r="N4640" s="141">
        <v>4</v>
      </c>
      <c r="O4640" s="142">
        <f t="shared" si="360"/>
        <v>0</v>
      </c>
      <c r="P4640" s="2" t="s">
        <v>477</v>
      </c>
      <c r="Q4640" s="2"/>
      <c r="R4640" s="143">
        <f t="shared" si="361"/>
        <v>0</v>
      </c>
      <c r="S4640" s="143">
        <f t="shared" si="362"/>
        <v>0</v>
      </c>
      <c r="T4640" s="144">
        <f>IF(P4640="nio",0,IF(P4640&gt;0,VLOOKUP(K4640,'3-Productie normen'!A:W,VLOOKUP(P4640,'3-Productie normen'!$B$37:$C$59,2,FALSE),FALSE)))/VLOOKUP(B4640,'2-Kosten per locatie'!$A$11:$C$31,3,FALSE)</f>
        <v>0</v>
      </c>
      <c r="U4640" s="144">
        <f t="shared" si="363"/>
        <v>0</v>
      </c>
      <c r="V4640" s="145">
        <f>VLOOKUP(K4640,'3-Productie normen'!A:AG,29,FALSE)</f>
        <v>0</v>
      </c>
      <c r="W4640" s="145"/>
      <c r="X4640" s="146"/>
      <c r="Y4640" s="147">
        <f t="shared" si="364"/>
        <v>0</v>
      </c>
    </row>
    <row r="4641" spans="1:25" s="148" customFormat="1" ht="13.9" customHeight="1">
      <c r="A4641" s="137">
        <v>5495</v>
      </c>
      <c r="B4641" s="138" t="s">
        <v>4208</v>
      </c>
      <c r="C4641" s="138" t="s">
        <v>5450</v>
      </c>
      <c r="D4641" s="138"/>
      <c r="E4641" s="2">
        <v>11</v>
      </c>
      <c r="F4641" s="2" t="s">
        <v>3127</v>
      </c>
      <c r="G4641" s="2" t="s">
        <v>6115</v>
      </c>
      <c r="H4641" s="2"/>
      <c r="I4641" s="139"/>
      <c r="J4641" s="139" t="s">
        <v>3149</v>
      </c>
      <c r="K4641" s="139" t="s">
        <v>257</v>
      </c>
      <c r="L4641" s="139"/>
      <c r="M4641" s="140"/>
      <c r="N4641" s="141">
        <v>5</v>
      </c>
      <c r="O4641" s="142">
        <f t="shared" si="360"/>
        <v>1</v>
      </c>
      <c r="P4641" s="2">
        <v>1</v>
      </c>
      <c r="Q4641" s="2"/>
      <c r="R4641" s="143" t="e">
        <f t="shared" si="361"/>
        <v>#DIV/0!</v>
      </c>
      <c r="S4641" s="143">
        <f t="shared" si="362"/>
        <v>0</v>
      </c>
      <c r="T4641" s="144">
        <f>IF(P4641="nio",0,IF(P4641&gt;0,VLOOKUP(K4641,'3-Productie normen'!A:W,VLOOKUP(P4641,'3-Productie normen'!$B$37:$C$59,2,FALSE),FALSE)))/VLOOKUP(B4641,'2-Kosten per locatie'!$A$11:$C$31,3,FALSE)</f>
        <v>0</v>
      </c>
      <c r="U4641" s="144">
        <f t="shared" si="363"/>
        <v>0</v>
      </c>
      <c r="V4641" s="145" t="str">
        <f>VLOOKUP(K4641,'3-Productie normen'!A:AG,29,FALSE)</f>
        <v>V</v>
      </c>
      <c r="W4641" s="145"/>
      <c r="X4641" s="146"/>
      <c r="Y4641" s="147">
        <f t="shared" si="364"/>
        <v>5</v>
      </c>
    </row>
    <row r="4642" spans="1:25" s="148" customFormat="1" ht="13.9" customHeight="1">
      <c r="A4642" s="137">
        <v>5496</v>
      </c>
      <c r="B4642" s="138" t="s">
        <v>4208</v>
      </c>
      <c r="C4642" s="138" t="s">
        <v>5450</v>
      </c>
      <c r="D4642" s="138"/>
      <c r="E4642" s="2">
        <v>11</v>
      </c>
      <c r="F4642" s="2" t="s">
        <v>3127</v>
      </c>
      <c r="G4642" s="2" t="s">
        <v>6116</v>
      </c>
      <c r="H4642" s="2"/>
      <c r="I4642" s="139"/>
      <c r="J4642" s="139" t="s">
        <v>6216</v>
      </c>
      <c r="K4642" s="139" t="s">
        <v>257</v>
      </c>
      <c r="L4642" s="139"/>
      <c r="M4642" s="140"/>
      <c r="N4642" s="141">
        <v>8</v>
      </c>
      <c r="O4642" s="142">
        <f t="shared" si="360"/>
        <v>1</v>
      </c>
      <c r="P4642" s="2">
        <v>1</v>
      </c>
      <c r="Q4642" s="2"/>
      <c r="R4642" s="143" t="e">
        <f t="shared" si="361"/>
        <v>#DIV/0!</v>
      </c>
      <c r="S4642" s="143">
        <f t="shared" si="362"/>
        <v>0</v>
      </c>
      <c r="T4642" s="144">
        <f>IF(P4642="nio",0,IF(P4642&gt;0,VLOOKUP(K4642,'3-Productie normen'!A:W,VLOOKUP(P4642,'3-Productie normen'!$B$37:$C$59,2,FALSE),FALSE)))/VLOOKUP(B4642,'2-Kosten per locatie'!$A$11:$C$31,3,FALSE)</f>
        <v>0</v>
      </c>
      <c r="U4642" s="144">
        <f t="shared" si="363"/>
        <v>0</v>
      </c>
      <c r="V4642" s="145" t="str">
        <f>VLOOKUP(K4642,'3-Productie normen'!A:AG,29,FALSE)</f>
        <v>V</v>
      </c>
      <c r="W4642" s="145"/>
      <c r="X4642" s="146"/>
      <c r="Y4642" s="147">
        <f t="shared" si="364"/>
        <v>8</v>
      </c>
    </row>
    <row r="4643" spans="1:25" s="148" customFormat="1" ht="13.9" customHeight="1">
      <c r="A4643" s="137">
        <v>5497</v>
      </c>
      <c r="B4643" s="138" t="s">
        <v>4208</v>
      </c>
      <c r="C4643" s="138" t="s">
        <v>5450</v>
      </c>
      <c r="D4643" s="138"/>
      <c r="E4643" s="2">
        <v>11</v>
      </c>
      <c r="F4643" s="2" t="s">
        <v>3127</v>
      </c>
      <c r="G4643" s="2" t="s">
        <v>6117</v>
      </c>
      <c r="H4643" s="2"/>
      <c r="I4643" s="139"/>
      <c r="J4643" s="139" t="s">
        <v>2134</v>
      </c>
      <c r="K4643" s="139" t="s">
        <v>257</v>
      </c>
      <c r="L4643" s="139"/>
      <c r="M4643" s="140"/>
      <c r="N4643" s="141">
        <v>134</v>
      </c>
      <c r="O4643" s="142">
        <f t="shared" si="360"/>
        <v>1</v>
      </c>
      <c r="P4643" s="2">
        <v>1</v>
      </c>
      <c r="Q4643" s="2"/>
      <c r="R4643" s="143" t="e">
        <f t="shared" si="361"/>
        <v>#DIV/0!</v>
      </c>
      <c r="S4643" s="143">
        <f t="shared" si="362"/>
        <v>0</v>
      </c>
      <c r="T4643" s="144">
        <f>IF(P4643="nio",0,IF(P4643&gt;0,VLOOKUP(K4643,'3-Productie normen'!A:W,VLOOKUP(P4643,'3-Productie normen'!$B$37:$C$59,2,FALSE),FALSE)))/VLOOKUP(B4643,'2-Kosten per locatie'!$A$11:$C$31,3,FALSE)</f>
        <v>0</v>
      </c>
      <c r="U4643" s="144">
        <f t="shared" si="363"/>
        <v>0</v>
      </c>
      <c r="V4643" s="145" t="str">
        <f>VLOOKUP(K4643,'3-Productie normen'!A:AG,29,FALSE)</f>
        <v>V</v>
      </c>
      <c r="W4643" s="145"/>
      <c r="X4643" s="146"/>
      <c r="Y4643" s="147">
        <f t="shared" si="364"/>
        <v>134</v>
      </c>
    </row>
    <row r="4644" spans="1:25" s="148" customFormat="1" ht="13.9" customHeight="1">
      <c r="A4644" s="137">
        <v>5498</v>
      </c>
      <c r="B4644" s="138" t="s">
        <v>4208</v>
      </c>
      <c r="C4644" s="138" t="s">
        <v>5450</v>
      </c>
      <c r="D4644" s="138"/>
      <c r="E4644" s="2">
        <v>11</v>
      </c>
      <c r="F4644" s="2" t="s">
        <v>3127</v>
      </c>
      <c r="G4644" s="2" t="s">
        <v>6118</v>
      </c>
      <c r="H4644" s="2"/>
      <c r="I4644" s="139"/>
      <c r="J4644" s="139" t="s">
        <v>6221</v>
      </c>
      <c r="K4644" s="139" t="s">
        <v>257</v>
      </c>
      <c r="L4644" s="139"/>
      <c r="M4644" s="140"/>
      <c r="N4644" s="141">
        <v>3</v>
      </c>
      <c r="O4644" s="142">
        <f t="shared" si="360"/>
        <v>1</v>
      </c>
      <c r="P4644" s="2">
        <v>1</v>
      </c>
      <c r="Q4644" s="2"/>
      <c r="R4644" s="143" t="e">
        <f t="shared" si="361"/>
        <v>#DIV/0!</v>
      </c>
      <c r="S4644" s="143">
        <f t="shared" si="362"/>
        <v>0</v>
      </c>
      <c r="T4644" s="144">
        <f>IF(P4644="nio",0,IF(P4644&gt;0,VLOOKUP(K4644,'3-Productie normen'!A:W,VLOOKUP(P4644,'3-Productie normen'!$B$37:$C$59,2,FALSE),FALSE)))/VLOOKUP(B4644,'2-Kosten per locatie'!$A$11:$C$31,3,FALSE)</f>
        <v>0</v>
      </c>
      <c r="U4644" s="144">
        <f t="shared" si="363"/>
        <v>0</v>
      </c>
      <c r="V4644" s="145" t="str">
        <f>VLOOKUP(K4644,'3-Productie normen'!A:AG,29,FALSE)</f>
        <v>V</v>
      </c>
      <c r="W4644" s="145"/>
      <c r="X4644" s="146"/>
      <c r="Y4644" s="147">
        <f t="shared" si="364"/>
        <v>3</v>
      </c>
    </row>
    <row r="4645" spans="1:25" s="148" customFormat="1" ht="13.9" customHeight="1">
      <c r="A4645" s="137">
        <v>5499</v>
      </c>
      <c r="B4645" s="138" t="s">
        <v>4208</v>
      </c>
      <c r="C4645" s="138" t="s">
        <v>5450</v>
      </c>
      <c r="D4645" s="138"/>
      <c r="E4645" s="2">
        <v>11</v>
      </c>
      <c r="F4645" s="2" t="s">
        <v>3127</v>
      </c>
      <c r="G4645" s="2" t="s">
        <v>6119</v>
      </c>
      <c r="H4645" s="2"/>
      <c r="I4645" s="139"/>
      <c r="J4645" s="139" t="s">
        <v>6221</v>
      </c>
      <c r="K4645" s="139" t="s">
        <v>257</v>
      </c>
      <c r="L4645" s="139"/>
      <c r="M4645" s="140"/>
      <c r="N4645" s="141">
        <v>1</v>
      </c>
      <c r="O4645" s="142">
        <f t="shared" si="360"/>
        <v>1</v>
      </c>
      <c r="P4645" s="2">
        <v>1</v>
      </c>
      <c r="Q4645" s="2"/>
      <c r="R4645" s="143" t="e">
        <f t="shared" si="361"/>
        <v>#DIV/0!</v>
      </c>
      <c r="S4645" s="143">
        <f t="shared" si="362"/>
        <v>0</v>
      </c>
      <c r="T4645" s="144">
        <f>IF(P4645="nio",0,IF(P4645&gt;0,VLOOKUP(K4645,'3-Productie normen'!A:W,VLOOKUP(P4645,'3-Productie normen'!$B$37:$C$59,2,FALSE),FALSE)))/VLOOKUP(B4645,'2-Kosten per locatie'!$A$11:$C$31,3,FALSE)</f>
        <v>0</v>
      </c>
      <c r="U4645" s="144">
        <f t="shared" si="363"/>
        <v>0</v>
      </c>
      <c r="V4645" s="145" t="str">
        <f>VLOOKUP(K4645,'3-Productie normen'!A:AG,29,FALSE)</f>
        <v>V</v>
      </c>
      <c r="W4645" s="145"/>
      <c r="X4645" s="146"/>
      <c r="Y4645" s="147">
        <f t="shared" si="364"/>
        <v>1</v>
      </c>
    </row>
    <row r="4646" spans="1:25" s="148" customFormat="1" ht="13.9" customHeight="1">
      <c r="A4646" s="137">
        <v>5500</v>
      </c>
      <c r="B4646" s="138" t="s">
        <v>4208</v>
      </c>
      <c r="C4646" s="138" t="s">
        <v>5450</v>
      </c>
      <c r="D4646" s="138"/>
      <c r="E4646" s="2">
        <v>11</v>
      </c>
      <c r="F4646" s="2" t="s">
        <v>3127</v>
      </c>
      <c r="G4646" s="2" t="s">
        <v>6120</v>
      </c>
      <c r="H4646" s="2"/>
      <c r="I4646" s="139"/>
      <c r="J4646" s="139" t="s">
        <v>6242</v>
      </c>
      <c r="K4646" s="139" t="s">
        <v>257</v>
      </c>
      <c r="L4646" s="139"/>
      <c r="M4646" s="140"/>
      <c r="N4646" s="141">
        <v>4</v>
      </c>
      <c r="O4646" s="142">
        <f t="shared" si="360"/>
        <v>1</v>
      </c>
      <c r="P4646" s="2">
        <v>1</v>
      </c>
      <c r="Q4646" s="2"/>
      <c r="R4646" s="143" t="e">
        <f t="shared" si="361"/>
        <v>#DIV/0!</v>
      </c>
      <c r="S4646" s="143">
        <f t="shared" si="362"/>
        <v>0</v>
      </c>
      <c r="T4646" s="144">
        <f>IF(P4646="nio",0,IF(P4646&gt;0,VLOOKUP(K4646,'3-Productie normen'!A:W,VLOOKUP(P4646,'3-Productie normen'!$B$37:$C$59,2,FALSE),FALSE)))/VLOOKUP(B4646,'2-Kosten per locatie'!$A$11:$C$31,3,FALSE)</f>
        <v>0</v>
      </c>
      <c r="U4646" s="144">
        <f t="shared" si="363"/>
        <v>0</v>
      </c>
      <c r="V4646" s="145" t="str">
        <f>VLOOKUP(K4646,'3-Productie normen'!A:AG,29,FALSE)</f>
        <v>V</v>
      </c>
      <c r="W4646" s="145"/>
      <c r="X4646" s="146"/>
      <c r="Y4646" s="147">
        <f t="shared" si="364"/>
        <v>4</v>
      </c>
    </row>
    <row r="4647" spans="1:25" s="148" customFormat="1" ht="13.9" customHeight="1">
      <c r="A4647" s="137">
        <v>5501</v>
      </c>
      <c r="B4647" s="138" t="s">
        <v>4209</v>
      </c>
      <c r="C4647" s="138" t="s">
        <v>6253</v>
      </c>
      <c r="D4647" s="138" t="s">
        <v>8341</v>
      </c>
      <c r="E4647" s="2"/>
      <c r="F4647" s="2" t="s">
        <v>244</v>
      </c>
      <c r="G4647" s="2" t="s">
        <v>6257</v>
      </c>
      <c r="H4647" s="2" t="s">
        <v>6258</v>
      </c>
      <c r="I4647" s="139" t="s">
        <v>484</v>
      </c>
      <c r="J4647" s="139" t="s">
        <v>56</v>
      </c>
      <c r="K4647" s="139" t="s">
        <v>248</v>
      </c>
      <c r="L4647" s="139" t="s">
        <v>739</v>
      </c>
      <c r="M4647" s="140"/>
      <c r="N4647" s="141">
        <v>21.78</v>
      </c>
      <c r="O4647" s="142">
        <f t="shared" si="360"/>
        <v>200</v>
      </c>
      <c r="P4647" s="2">
        <v>200</v>
      </c>
      <c r="Q4647" s="2"/>
      <c r="R4647" s="143" t="e">
        <f t="shared" si="361"/>
        <v>#DIV/0!</v>
      </c>
      <c r="S4647" s="143">
        <f t="shared" si="362"/>
        <v>0</v>
      </c>
      <c r="T4647" s="144">
        <f>IF(P4647="nio",0,IF(P4647&gt;0,VLOOKUP(K4647,'3-Productie normen'!A:W,VLOOKUP(P4647,'3-Productie normen'!$B$37:$C$59,2,FALSE),FALSE)))/VLOOKUP(B4647,'2-Kosten per locatie'!$A$11:$C$31,3,FALSE)</f>
        <v>0</v>
      </c>
      <c r="U4647" s="144">
        <f t="shared" si="363"/>
        <v>0</v>
      </c>
      <c r="V4647" s="145" t="str">
        <f>VLOOKUP(K4647,'3-Productie normen'!A:AG,29,FALSE)</f>
        <v>V</v>
      </c>
      <c r="W4647" s="145"/>
      <c r="X4647" s="146"/>
      <c r="Y4647" s="147">
        <f t="shared" si="364"/>
        <v>4356</v>
      </c>
    </row>
    <row r="4648" spans="1:25" s="148" customFormat="1" ht="13.9" customHeight="1">
      <c r="A4648" s="137">
        <v>5502</v>
      </c>
      <c r="B4648" s="138" t="s">
        <v>4209</v>
      </c>
      <c r="C4648" s="138" t="s">
        <v>6253</v>
      </c>
      <c r="D4648" s="138" t="s">
        <v>8341</v>
      </c>
      <c r="E4648" s="2"/>
      <c r="F4648" s="2" t="s">
        <v>244</v>
      </c>
      <c r="G4648" s="2" t="s">
        <v>6259</v>
      </c>
      <c r="H4648" s="2"/>
      <c r="I4648" s="139" t="s">
        <v>491</v>
      </c>
      <c r="J4648" s="139" t="s">
        <v>253</v>
      </c>
      <c r="K4648" s="139" t="s">
        <v>4571</v>
      </c>
      <c r="L4648" s="139" t="s">
        <v>6260</v>
      </c>
      <c r="M4648" s="140"/>
      <c r="N4648" s="141">
        <v>65.56</v>
      </c>
      <c r="O4648" s="142">
        <f t="shared" si="360"/>
        <v>200</v>
      </c>
      <c r="P4648" s="2">
        <v>200</v>
      </c>
      <c r="Q4648" s="2"/>
      <c r="R4648" s="143" t="e">
        <f t="shared" si="361"/>
        <v>#DIV/0!</v>
      </c>
      <c r="S4648" s="143">
        <f t="shared" si="362"/>
        <v>0</v>
      </c>
      <c r="T4648" s="144">
        <f>IF(P4648="nio",0,IF(P4648&gt;0,VLOOKUP(K4648,'3-Productie normen'!A:W,VLOOKUP(P4648,'3-Productie normen'!$B$37:$C$59,2,FALSE),FALSE)))/VLOOKUP(B4648,'2-Kosten per locatie'!$A$11:$C$31,3,FALSE)</f>
        <v>0</v>
      </c>
      <c r="U4648" s="144">
        <f t="shared" si="363"/>
        <v>0</v>
      </c>
      <c r="V4648" s="145" t="str">
        <f>VLOOKUP(K4648,'3-Productie normen'!A:AG,29,FALSE)</f>
        <v>V</v>
      </c>
      <c r="W4648" s="145"/>
      <c r="X4648" s="146"/>
      <c r="Y4648" s="147">
        <f t="shared" si="364"/>
        <v>13112</v>
      </c>
    </row>
    <row r="4649" spans="1:25" s="148" customFormat="1" ht="13.9" customHeight="1">
      <c r="A4649" s="137">
        <v>5503</v>
      </c>
      <c r="B4649" s="138" t="s">
        <v>4209</v>
      </c>
      <c r="C4649" s="138" t="s">
        <v>6253</v>
      </c>
      <c r="D4649" s="138" t="s">
        <v>8341</v>
      </c>
      <c r="E4649" s="2"/>
      <c r="F4649" s="2" t="s">
        <v>244</v>
      </c>
      <c r="G4649" s="2" t="s">
        <v>6261</v>
      </c>
      <c r="H4649" s="2" t="s">
        <v>6262</v>
      </c>
      <c r="I4649" s="139" t="s">
        <v>491</v>
      </c>
      <c r="J4649" s="139" t="s">
        <v>297</v>
      </c>
      <c r="K4649" s="139" t="s">
        <v>4571</v>
      </c>
      <c r="L4649" s="139" t="s">
        <v>6263</v>
      </c>
      <c r="M4649" s="140"/>
      <c r="N4649" s="141">
        <v>10.54</v>
      </c>
      <c r="O4649" s="142">
        <f t="shared" si="360"/>
        <v>200</v>
      </c>
      <c r="P4649" s="2">
        <v>200</v>
      </c>
      <c r="Q4649" s="2"/>
      <c r="R4649" s="143" t="e">
        <f t="shared" si="361"/>
        <v>#DIV/0!</v>
      </c>
      <c r="S4649" s="143">
        <f t="shared" si="362"/>
        <v>0</v>
      </c>
      <c r="T4649" s="144">
        <f>IF(P4649="nio",0,IF(P4649&gt;0,VLOOKUP(K4649,'3-Productie normen'!A:W,VLOOKUP(P4649,'3-Productie normen'!$B$37:$C$59,2,FALSE),FALSE)))/VLOOKUP(B4649,'2-Kosten per locatie'!$A$11:$C$31,3,FALSE)</f>
        <v>0</v>
      </c>
      <c r="U4649" s="144">
        <f t="shared" si="363"/>
        <v>0</v>
      </c>
      <c r="V4649" s="145" t="str">
        <f>VLOOKUP(K4649,'3-Productie normen'!A:AG,29,FALSE)</f>
        <v>V</v>
      </c>
      <c r="W4649" s="145"/>
      <c r="X4649" s="146"/>
      <c r="Y4649" s="147">
        <f t="shared" si="364"/>
        <v>2108</v>
      </c>
    </row>
    <row r="4650" spans="1:25" s="148" customFormat="1" ht="13.9" customHeight="1">
      <c r="A4650" s="137">
        <v>5504</v>
      </c>
      <c r="B4650" s="138" t="s">
        <v>4209</v>
      </c>
      <c r="C4650" s="138" t="s">
        <v>6253</v>
      </c>
      <c r="D4650" s="138" t="s">
        <v>8341</v>
      </c>
      <c r="E4650" s="2"/>
      <c r="F4650" s="2" t="s">
        <v>244</v>
      </c>
      <c r="G4650" s="2" t="s">
        <v>6264</v>
      </c>
      <c r="H4650" s="2" t="s">
        <v>6265</v>
      </c>
      <c r="I4650" s="139" t="s">
        <v>267</v>
      </c>
      <c r="J4650" s="139" t="s">
        <v>267</v>
      </c>
      <c r="K4650" s="139" t="s">
        <v>267</v>
      </c>
      <c r="L4650" s="139" t="s">
        <v>1720</v>
      </c>
      <c r="M4650" s="140"/>
      <c r="N4650" s="141">
        <v>2.77</v>
      </c>
      <c r="O4650" s="142">
        <f t="shared" si="360"/>
        <v>2</v>
      </c>
      <c r="P4650" s="2">
        <v>2</v>
      </c>
      <c r="Q4650" s="2"/>
      <c r="R4650" s="143" t="e">
        <f t="shared" si="361"/>
        <v>#DIV/0!</v>
      </c>
      <c r="S4650" s="143">
        <f t="shared" si="362"/>
        <v>0</v>
      </c>
      <c r="T4650" s="144">
        <f>IF(P4650="nio",0,IF(P4650&gt;0,VLOOKUP(K4650,'3-Productie normen'!A:W,VLOOKUP(P4650,'3-Productie normen'!$B$37:$C$59,2,FALSE),FALSE)))/VLOOKUP(B4650,'2-Kosten per locatie'!$A$11:$C$31,3,FALSE)</f>
        <v>0</v>
      </c>
      <c r="U4650" s="144">
        <f t="shared" si="363"/>
        <v>0</v>
      </c>
      <c r="V4650" s="145" t="str">
        <f>VLOOKUP(K4650,'3-Productie normen'!A:AG,29,FALSE)</f>
        <v>V</v>
      </c>
      <c r="W4650" s="145"/>
      <c r="X4650" s="146"/>
      <c r="Y4650" s="147">
        <f t="shared" si="364"/>
        <v>5.54</v>
      </c>
    </row>
    <row r="4651" spans="1:25" s="148" customFormat="1" ht="13.9" customHeight="1">
      <c r="A4651" s="137">
        <v>5505</v>
      </c>
      <c r="B4651" s="138" t="s">
        <v>4209</v>
      </c>
      <c r="C4651" s="138" t="s">
        <v>6253</v>
      </c>
      <c r="D4651" s="138" t="s">
        <v>8341</v>
      </c>
      <c r="E4651" s="2"/>
      <c r="F4651" s="2" t="s">
        <v>244</v>
      </c>
      <c r="G4651" s="2" t="s">
        <v>6266</v>
      </c>
      <c r="H4651" s="2"/>
      <c r="I4651" s="139" t="s">
        <v>257</v>
      </c>
      <c r="J4651" s="139" t="s">
        <v>258</v>
      </c>
      <c r="K4651" s="139" t="s">
        <v>259</v>
      </c>
      <c r="L4651" s="139" t="s">
        <v>1720</v>
      </c>
      <c r="M4651" s="140"/>
      <c r="N4651" s="141">
        <v>5.5</v>
      </c>
      <c r="O4651" s="142">
        <f t="shared" si="360"/>
        <v>0</v>
      </c>
      <c r="P4651" s="2" t="s">
        <v>477</v>
      </c>
      <c r="Q4651" s="2"/>
      <c r="R4651" s="143">
        <f t="shared" si="361"/>
        <v>0</v>
      </c>
      <c r="S4651" s="143">
        <f t="shared" si="362"/>
        <v>0</v>
      </c>
      <c r="T4651" s="144">
        <f>IF(P4651="nio",0,IF(P4651&gt;0,VLOOKUP(K4651,'3-Productie normen'!A:W,VLOOKUP(P4651,'3-Productie normen'!$B$37:$C$59,2,FALSE),FALSE)))/VLOOKUP(B4651,'2-Kosten per locatie'!$A$11:$C$31,3,FALSE)</f>
        <v>0</v>
      </c>
      <c r="U4651" s="144">
        <f t="shared" si="363"/>
        <v>0</v>
      </c>
      <c r="V4651" s="145">
        <f>VLOOKUP(K4651,'3-Productie normen'!A:AG,29,FALSE)</f>
        <v>0</v>
      </c>
      <c r="W4651" s="145"/>
      <c r="X4651" s="146"/>
      <c r="Y4651" s="147">
        <f t="shared" si="364"/>
        <v>0</v>
      </c>
    </row>
    <row r="4652" spans="1:25" s="148" customFormat="1" ht="13.9" customHeight="1">
      <c r="A4652" s="137">
        <v>5506</v>
      </c>
      <c r="B4652" s="138" t="s">
        <v>4209</v>
      </c>
      <c r="C4652" s="138" t="s">
        <v>6253</v>
      </c>
      <c r="D4652" s="138" t="s">
        <v>8341</v>
      </c>
      <c r="E4652" s="2"/>
      <c r="F4652" s="2" t="s">
        <v>244</v>
      </c>
      <c r="G4652" s="2" t="s">
        <v>6267</v>
      </c>
      <c r="H4652" s="2" t="s">
        <v>6268</v>
      </c>
      <c r="I4652" s="139" t="s">
        <v>257</v>
      </c>
      <c r="J4652" s="139" t="s">
        <v>264</v>
      </c>
      <c r="K4652" s="139" t="s">
        <v>259</v>
      </c>
      <c r="L4652" s="139" t="s">
        <v>1720</v>
      </c>
      <c r="M4652" s="140"/>
      <c r="N4652" s="141">
        <v>9.01</v>
      </c>
      <c r="O4652" s="142">
        <f t="shared" si="360"/>
        <v>0</v>
      </c>
      <c r="P4652" s="2" t="s">
        <v>477</v>
      </c>
      <c r="Q4652" s="2"/>
      <c r="R4652" s="143">
        <f t="shared" si="361"/>
        <v>0</v>
      </c>
      <c r="S4652" s="143">
        <f t="shared" si="362"/>
        <v>0</v>
      </c>
      <c r="T4652" s="144">
        <f>IF(P4652="nio",0,IF(P4652&gt;0,VLOOKUP(K4652,'3-Productie normen'!A:W,VLOOKUP(P4652,'3-Productie normen'!$B$37:$C$59,2,FALSE),FALSE)))/VLOOKUP(B4652,'2-Kosten per locatie'!$A$11:$C$31,3,FALSE)</f>
        <v>0</v>
      </c>
      <c r="U4652" s="144">
        <f t="shared" si="363"/>
        <v>0</v>
      </c>
      <c r="V4652" s="145">
        <f>VLOOKUP(K4652,'3-Productie normen'!A:AG,29,FALSE)</f>
        <v>0</v>
      </c>
      <c r="W4652" s="145"/>
      <c r="X4652" s="146"/>
      <c r="Y4652" s="147">
        <f t="shared" si="364"/>
        <v>0</v>
      </c>
    </row>
    <row r="4653" spans="1:25" s="148" customFormat="1" ht="13.9" customHeight="1">
      <c r="A4653" s="137">
        <v>5507</v>
      </c>
      <c r="B4653" s="138" t="s">
        <v>4209</v>
      </c>
      <c r="C4653" s="138" t="s">
        <v>6253</v>
      </c>
      <c r="D4653" s="138" t="s">
        <v>8341</v>
      </c>
      <c r="E4653" s="2"/>
      <c r="F4653" s="2" t="s">
        <v>244</v>
      </c>
      <c r="G4653" s="2" t="s">
        <v>6269</v>
      </c>
      <c r="H4653" s="2"/>
      <c r="I4653" s="139" t="s">
        <v>257</v>
      </c>
      <c r="J4653" s="139" t="s">
        <v>318</v>
      </c>
      <c r="K4653" s="139" t="s">
        <v>259</v>
      </c>
      <c r="L4653" s="139" t="s">
        <v>1720</v>
      </c>
      <c r="M4653" s="140"/>
      <c r="N4653" s="141">
        <v>0</v>
      </c>
      <c r="O4653" s="142">
        <f t="shared" si="360"/>
        <v>0</v>
      </c>
      <c r="P4653" s="2" t="s">
        <v>477</v>
      </c>
      <c r="Q4653" s="2"/>
      <c r="R4653" s="143">
        <f t="shared" si="361"/>
        <v>0</v>
      </c>
      <c r="S4653" s="143">
        <f t="shared" si="362"/>
        <v>0</v>
      </c>
      <c r="T4653" s="144">
        <f>IF(P4653="nio",0,IF(P4653&gt;0,VLOOKUP(K4653,'3-Productie normen'!A:W,VLOOKUP(P4653,'3-Productie normen'!$B$37:$C$59,2,FALSE),FALSE)))/VLOOKUP(B4653,'2-Kosten per locatie'!$A$11:$C$31,3,FALSE)</f>
        <v>0</v>
      </c>
      <c r="U4653" s="144">
        <f t="shared" si="363"/>
        <v>0</v>
      </c>
      <c r="V4653" s="145">
        <f>VLOOKUP(K4653,'3-Productie normen'!A:AG,29,FALSE)</f>
        <v>0</v>
      </c>
      <c r="W4653" s="145"/>
      <c r="X4653" s="146"/>
      <c r="Y4653" s="147">
        <f t="shared" si="364"/>
        <v>0</v>
      </c>
    </row>
    <row r="4654" spans="1:25" s="148" customFormat="1" ht="13.9" customHeight="1">
      <c r="A4654" s="137">
        <v>5508</v>
      </c>
      <c r="B4654" s="138" t="s">
        <v>4209</v>
      </c>
      <c r="C4654" s="138" t="s">
        <v>6253</v>
      </c>
      <c r="D4654" s="138" t="s">
        <v>8341</v>
      </c>
      <c r="E4654" s="2"/>
      <c r="F4654" s="2" t="s">
        <v>244</v>
      </c>
      <c r="G4654" s="2" t="s">
        <v>6270</v>
      </c>
      <c r="H4654" s="2" t="s">
        <v>6271</v>
      </c>
      <c r="I4654" s="139" t="s">
        <v>46</v>
      </c>
      <c r="J4654" s="139" t="s">
        <v>2160</v>
      </c>
      <c r="K4654" s="139" t="s">
        <v>8039</v>
      </c>
      <c r="L4654" s="139" t="s">
        <v>6272</v>
      </c>
      <c r="M4654" s="140"/>
      <c r="N4654" s="141">
        <v>5.29</v>
      </c>
      <c r="O4654" s="142">
        <f t="shared" si="360"/>
        <v>200</v>
      </c>
      <c r="P4654" s="2">
        <v>200</v>
      </c>
      <c r="Q4654" s="2"/>
      <c r="R4654" s="143" t="e">
        <f t="shared" si="361"/>
        <v>#DIV/0!</v>
      </c>
      <c r="S4654" s="143">
        <f t="shared" si="362"/>
        <v>0</v>
      </c>
      <c r="T4654" s="144">
        <f>IF(P4654="nio",0,IF(P4654&gt;0,VLOOKUP(K4654,'3-Productie normen'!A:W,VLOOKUP(P4654,'3-Productie normen'!$B$37:$C$59,2,FALSE),FALSE)))/VLOOKUP(B4654,'2-Kosten per locatie'!$A$11:$C$31,3,FALSE)</f>
        <v>0</v>
      </c>
      <c r="U4654" s="144">
        <f t="shared" si="363"/>
        <v>0</v>
      </c>
      <c r="V4654" s="145" t="str">
        <f>VLOOKUP(K4654,'3-Productie normen'!A:AG,29,FALSE)</f>
        <v>S</v>
      </c>
      <c r="W4654" s="145"/>
      <c r="X4654" s="146"/>
      <c r="Y4654" s="147">
        <f t="shared" si="364"/>
        <v>1058</v>
      </c>
    </row>
    <row r="4655" spans="1:25" s="148" customFormat="1" ht="13.9" customHeight="1">
      <c r="A4655" s="137">
        <v>5509</v>
      </c>
      <c r="B4655" s="138" t="s">
        <v>4209</v>
      </c>
      <c r="C4655" s="138" t="s">
        <v>6253</v>
      </c>
      <c r="D4655" s="138" t="s">
        <v>8341</v>
      </c>
      <c r="E4655" s="2"/>
      <c r="F4655" s="2" t="s">
        <v>244</v>
      </c>
      <c r="G4655" s="2" t="s">
        <v>6273</v>
      </c>
      <c r="H4655" s="2" t="s">
        <v>6274</v>
      </c>
      <c r="I4655" s="139" t="s">
        <v>272</v>
      </c>
      <c r="J4655" s="139" t="s">
        <v>659</v>
      </c>
      <c r="K4655" s="139" t="s">
        <v>51</v>
      </c>
      <c r="L4655" s="139" t="s">
        <v>6263</v>
      </c>
      <c r="M4655" s="140"/>
      <c r="N4655" s="141">
        <v>29.47</v>
      </c>
      <c r="O4655" s="142">
        <f t="shared" si="360"/>
        <v>200</v>
      </c>
      <c r="P4655" s="2">
        <v>200</v>
      </c>
      <c r="Q4655" s="2"/>
      <c r="R4655" s="143" t="e">
        <f t="shared" si="361"/>
        <v>#DIV/0!</v>
      </c>
      <c r="S4655" s="143">
        <f t="shared" si="362"/>
        <v>0</v>
      </c>
      <c r="T4655" s="144">
        <f>IF(P4655="nio",0,IF(P4655&gt;0,VLOOKUP(K4655,'3-Productie normen'!A:W,VLOOKUP(P4655,'3-Productie normen'!$B$37:$C$59,2,FALSE),FALSE)))/VLOOKUP(B4655,'2-Kosten per locatie'!$A$11:$C$31,3,FALSE)</f>
        <v>0</v>
      </c>
      <c r="U4655" s="144">
        <f t="shared" si="363"/>
        <v>0</v>
      </c>
      <c r="V4655" s="145" t="str">
        <f>VLOOKUP(K4655,'3-Productie normen'!A:AG,29,FALSE)</f>
        <v>V</v>
      </c>
      <c r="W4655" s="145"/>
      <c r="X4655" s="146"/>
      <c r="Y4655" s="147">
        <f t="shared" si="364"/>
        <v>5894</v>
      </c>
    </row>
    <row r="4656" spans="1:25" s="148" customFormat="1" ht="13.9" customHeight="1">
      <c r="A4656" s="137">
        <v>5510</v>
      </c>
      <c r="B4656" s="138" t="s">
        <v>4209</v>
      </c>
      <c r="C4656" s="138" t="s">
        <v>6253</v>
      </c>
      <c r="D4656" s="138" t="s">
        <v>8341</v>
      </c>
      <c r="E4656" s="2"/>
      <c r="F4656" s="2" t="s">
        <v>244</v>
      </c>
      <c r="G4656" s="2" t="s">
        <v>6275</v>
      </c>
      <c r="H4656" s="2"/>
      <c r="I4656" s="139" t="s">
        <v>272</v>
      </c>
      <c r="J4656" s="139" t="s">
        <v>6276</v>
      </c>
      <c r="K4656" s="139" t="s">
        <v>321</v>
      </c>
      <c r="L4656" s="139" t="s">
        <v>6272</v>
      </c>
      <c r="M4656" s="140"/>
      <c r="N4656" s="141">
        <v>1.05</v>
      </c>
      <c r="O4656" s="142">
        <f t="shared" si="360"/>
        <v>400</v>
      </c>
      <c r="P4656" s="2">
        <v>200</v>
      </c>
      <c r="Q4656" s="2">
        <v>200</v>
      </c>
      <c r="R4656" s="143" t="e">
        <f t="shared" si="361"/>
        <v>#DIV/0!</v>
      </c>
      <c r="S4656" s="143" t="e">
        <f t="shared" si="362"/>
        <v>#DIV/0!</v>
      </c>
      <c r="T4656" s="144">
        <f>IF(P4656="nio",0,IF(P4656&gt;0,VLOOKUP(K4656,'3-Productie normen'!A:W,VLOOKUP(P4656,'3-Productie normen'!$B$37:$C$59,2,FALSE),FALSE)))/VLOOKUP(B4656,'2-Kosten per locatie'!$A$11:$C$31,3,FALSE)</f>
        <v>0</v>
      </c>
      <c r="U4656" s="144">
        <f t="shared" si="363"/>
        <v>0</v>
      </c>
      <c r="V4656" s="145" t="str">
        <f>VLOOKUP(K4656,'3-Productie normen'!A:AG,29,FALSE)</f>
        <v>S</v>
      </c>
      <c r="W4656" s="145"/>
      <c r="X4656" s="146"/>
      <c r="Y4656" s="147">
        <f t="shared" si="364"/>
        <v>420</v>
      </c>
    </row>
    <row r="4657" spans="1:25" s="148" customFormat="1" ht="13.9" customHeight="1">
      <c r="A4657" s="137">
        <v>5511</v>
      </c>
      <c r="B4657" s="138" t="s">
        <v>4209</v>
      </c>
      <c r="C4657" s="138" t="s">
        <v>6253</v>
      </c>
      <c r="D4657" s="138" t="s">
        <v>8341</v>
      </c>
      <c r="E4657" s="2"/>
      <c r="F4657" s="2" t="s">
        <v>244</v>
      </c>
      <c r="G4657" s="2" t="s">
        <v>6277</v>
      </c>
      <c r="H4657" s="2" t="s">
        <v>6278</v>
      </c>
      <c r="I4657" s="139" t="s">
        <v>272</v>
      </c>
      <c r="J4657" s="139" t="s">
        <v>3148</v>
      </c>
      <c r="K4657" s="139" t="s">
        <v>8039</v>
      </c>
      <c r="L4657" s="139" t="s">
        <v>6272</v>
      </c>
      <c r="M4657" s="140"/>
      <c r="N4657" s="141">
        <v>12.34</v>
      </c>
      <c r="O4657" s="142">
        <f t="shared" si="360"/>
        <v>200</v>
      </c>
      <c r="P4657" s="2">
        <v>200</v>
      </c>
      <c r="Q4657" s="2"/>
      <c r="R4657" s="143" t="e">
        <f t="shared" si="361"/>
        <v>#DIV/0!</v>
      </c>
      <c r="S4657" s="143">
        <f t="shared" si="362"/>
        <v>0</v>
      </c>
      <c r="T4657" s="144">
        <f>IF(P4657="nio",0,IF(P4657&gt;0,VLOOKUP(K4657,'3-Productie normen'!A:W,VLOOKUP(P4657,'3-Productie normen'!$B$37:$C$59,2,FALSE),FALSE)))/VLOOKUP(B4657,'2-Kosten per locatie'!$A$11:$C$31,3,FALSE)</f>
        <v>0</v>
      </c>
      <c r="U4657" s="144">
        <f t="shared" si="363"/>
        <v>0</v>
      </c>
      <c r="V4657" s="145" t="str">
        <f>VLOOKUP(K4657,'3-Productie normen'!A:AG,29,FALSE)</f>
        <v>S</v>
      </c>
      <c r="W4657" s="145"/>
      <c r="X4657" s="146"/>
      <c r="Y4657" s="147">
        <f t="shared" si="364"/>
        <v>2468</v>
      </c>
    </row>
    <row r="4658" spans="1:25" s="148" customFormat="1" ht="13.9" customHeight="1">
      <c r="A4658" s="137">
        <v>5512</v>
      </c>
      <c r="B4658" s="138" t="s">
        <v>4209</v>
      </c>
      <c r="C4658" s="138" t="s">
        <v>6253</v>
      </c>
      <c r="D4658" s="138" t="s">
        <v>8341</v>
      </c>
      <c r="E4658" s="2"/>
      <c r="F4658" s="2" t="s">
        <v>244</v>
      </c>
      <c r="G4658" s="2" t="s">
        <v>6279</v>
      </c>
      <c r="H4658" s="2" t="s">
        <v>246</v>
      </c>
      <c r="I4658" s="139" t="s">
        <v>272</v>
      </c>
      <c r="J4658" s="139" t="s">
        <v>659</v>
      </c>
      <c r="K4658" s="139" t="s">
        <v>51</v>
      </c>
      <c r="L4658" s="139" t="s">
        <v>6263</v>
      </c>
      <c r="M4658" s="140"/>
      <c r="N4658" s="141">
        <v>9.34</v>
      </c>
      <c r="O4658" s="142">
        <f t="shared" si="360"/>
        <v>200</v>
      </c>
      <c r="P4658" s="2">
        <v>200</v>
      </c>
      <c r="Q4658" s="2"/>
      <c r="R4658" s="143" t="e">
        <f t="shared" si="361"/>
        <v>#DIV/0!</v>
      </c>
      <c r="S4658" s="143">
        <f t="shared" si="362"/>
        <v>0</v>
      </c>
      <c r="T4658" s="144">
        <f>IF(P4658="nio",0,IF(P4658&gt;0,VLOOKUP(K4658,'3-Productie normen'!A:W,VLOOKUP(P4658,'3-Productie normen'!$B$37:$C$59,2,FALSE),FALSE)))/VLOOKUP(B4658,'2-Kosten per locatie'!$A$11:$C$31,3,FALSE)</f>
        <v>0</v>
      </c>
      <c r="U4658" s="144">
        <f t="shared" si="363"/>
        <v>0</v>
      </c>
      <c r="V4658" s="145" t="str">
        <f>VLOOKUP(K4658,'3-Productie normen'!A:AG,29,FALSE)</f>
        <v>V</v>
      </c>
      <c r="W4658" s="145"/>
      <c r="X4658" s="146"/>
      <c r="Y4658" s="147">
        <f t="shared" si="364"/>
        <v>1868</v>
      </c>
    </row>
    <row r="4659" spans="1:25" s="148" customFormat="1" ht="13.9" customHeight="1">
      <c r="A4659" s="137">
        <v>5513</v>
      </c>
      <c r="B4659" s="138" t="s">
        <v>4209</v>
      </c>
      <c r="C4659" s="138" t="s">
        <v>6253</v>
      </c>
      <c r="D4659" s="138" t="s">
        <v>8341</v>
      </c>
      <c r="E4659" s="2"/>
      <c r="F4659" s="2" t="s">
        <v>244</v>
      </c>
      <c r="G4659" s="2" t="s">
        <v>6280</v>
      </c>
      <c r="H4659" s="2" t="s">
        <v>6281</v>
      </c>
      <c r="I4659" s="139" t="s">
        <v>272</v>
      </c>
      <c r="J4659" s="139" t="s">
        <v>659</v>
      </c>
      <c r="K4659" s="139" t="s">
        <v>51</v>
      </c>
      <c r="L4659" s="139" t="s">
        <v>6263</v>
      </c>
      <c r="M4659" s="140"/>
      <c r="N4659" s="141">
        <v>29.08</v>
      </c>
      <c r="O4659" s="142">
        <f t="shared" si="360"/>
        <v>200</v>
      </c>
      <c r="P4659" s="2">
        <v>200</v>
      </c>
      <c r="Q4659" s="2"/>
      <c r="R4659" s="143" t="e">
        <f t="shared" si="361"/>
        <v>#DIV/0!</v>
      </c>
      <c r="S4659" s="143">
        <f t="shared" si="362"/>
        <v>0</v>
      </c>
      <c r="T4659" s="144">
        <f>IF(P4659="nio",0,IF(P4659&gt;0,VLOOKUP(K4659,'3-Productie normen'!A:W,VLOOKUP(P4659,'3-Productie normen'!$B$37:$C$59,2,FALSE),FALSE)))/VLOOKUP(B4659,'2-Kosten per locatie'!$A$11:$C$31,3,FALSE)</f>
        <v>0</v>
      </c>
      <c r="U4659" s="144">
        <f t="shared" si="363"/>
        <v>0</v>
      </c>
      <c r="V4659" s="145" t="str">
        <f>VLOOKUP(K4659,'3-Productie normen'!A:AG,29,FALSE)</f>
        <v>V</v>
      </c>
      <c r="W4659" s="145"/>
      <c r="X4659" s="146"/>
      <c r="Y4659" s="147">
        <f t="shared" si="364"/>
        <v>5816</v>
      </c>
    </row>
    <row r="4660" spans="1:25" s="148" customFormat="1" ht="13.9" customHeight="1">
      <c r="A4660" s="137">
        <v>5514</v>
      </c>
      <c r="B4660" s="138" t="s">
        <v>4209</v>
      </c>
      <c r="C4660" s="138" t="s">
        <v>6253</v>
      </c>
      <c r="D4660" s="138" t="s">
        <v>8341</v>
      </c>
      <c r="E4660" s="2"/>
      <c r="F4660" s="2" t="s">
        <v>244</v>
      </c>
      <c r="G4660" s="2" t="s">
        <v>6282</v>
      </c>
      <c r="H4660" s="2"/>
      <c r="I4660" s="139" t="s">
        <v>272</v>
      </c>
      <c r="J4660" s="139" t="s">
        <v>6276</v>
      </c>
      <c r="K4660" s="139" t="s">
        <v>321</v>
      </c>
      <c r="L4660" s="139" t="s">
        <v>6272</v>
      </c>
      <c r="M4660" s="140"/>
      <c r="N4660" s="141">
        <v>1.07</v>
      </c>
      <c r="O4660" s="142">
        <f t="shared" ref="O4660:O4723" si="365">SUM(P4660:Q4660)</f>
        <v>400</v>
      </c>
      <c r="P4660" s="2">
        <v>200</v>
      </c>
      <c r="Q4660" s="2">
        <v>200</v>
      </c>
      <c r="R4660" s="143" t="e">
        <f t="shared" ref="R4660:R4723" si="366">IF(P4660="nio",0,IF(P4660&gt;0,P4660*N4660/T4660,0))</f>
        <v>#DIV/0!</v>
      </c>
      <c r="S4660" s="143" t="e">
        <f t="shared" ref="S4660:S4723" si="367">IF(Q4660&gt;0,Q4660*N4660/U4660,0)</f>
        <v>#DIV/0!</v>
      </c>
      <c r="T4660" s="144">
        <f>IF(P4660="nio",0,IF(P4660&gt;0,VLOOKUP(K4660,'3-Productie normen'!A:W,VLOOKUP(P4660,'3-Productie normen'!$B$37:$C$59,2,FALSE),FALSE)))/VLOOKUP(B4660,'2-Kosten per locatie'!$A$11:$C$31,3,FALSE)</f>
        <v>0</v>
      </c>
      <c r="U4660" s="144">
        <f t="shared" ref="U4660:U4723" si="368">IF(Q4660&gt;0,T4660*$U$8,0)</f>
        <v>0</v>
      </c>
      <c r="V4660" s="145" t="str">
        <f>VLOOKUP(K4660,'3-Productie normen'!A:AG,29,FALSE)</f>
        <v>S</v>
      </c>
      <c r="W4660" s="145"/>
      <c r="X4660" s="146"/>
      <c r="Y4660" s="147">
        <f t="shared" ref="Y4660:Y4723" si="369">O4660*N4660</f>
        <v>428</v>
      </c>
    </row>
    <row r="4661" spans="1:25" s="148" customFormat="1" ht="13.9" customHeight="1">
      <c r="A4661" s="137">
        <v>5515</v>
      </c>
      <c r="B4661" s="138" t="s">
        <v>4209</v>
      </c>
      <c r="C4661" s="138" t="s">
        <v>6253</v>
      </c>
      <c r="D4661" s="138" t="s">
        <v>8341</v>
      </c>
      <c r="E4661" s="2"/>
      <c r="F4661" s="2" t="s">
        <v>244</v>
      </c>
      <c r="G4661" s="2" t="s">
        <v>6283</v>
      </c>
      <c r="H4661" s="2" t="s">
        <v>6284</v>
      </c>
      <c r="I4661" s="139" t="s">
        <v>272</v>
      </c>
      <c r="J4661" s="139" t="s">
        <v>3148</v>
      </c>
      <c r="K4661" s="139" t="s">
        <v>8039</v>
      </c>
      <c r="L4661" s="139" t="s">
        <v>6272</v>
      </c>
      <c r="M4661" s="140"/>
      <c r="N4661" s="141">
        <v>11.55</v>
      </c>
      <c r="O4661" s="142">
        <f t="shared" si="365"/>
        <v>200</v>
      </c>
      <c r="P4661" s="2">
        <v>200</v>
      </c>
      <c r="Q4661" s="2"/>
      <c r="R4661" s="143" t="e">
        <f t="shared" si="366"/>
        <v>#DIV/0!</v>
      </c>
      <c r="S4661" s="143">
        <f t="shared" si="367"/>
        <v>0</v>
      </c>
      <c r="T4661" s="144">
        <f>IF(P4661="nio",0,IF(P4661&gt;0,VLOOKUP(K4661,'3-Productie normen'!A:W,VLOOKUP(P4661,'3-Productie normen'!$B$37:$C$59,2,FALSE),FALSE)))/VLOOKUP(B4661,'2-Kosten per locatie'!$A$11:$C$31,3,FALSE)</f>
        <v>0</v>
      </c>
      <c r="U4661" s="144">
        <f t="shared" si="368"/>
        <v>0</v>
      </c>
      <c r="V4661" s="145" t="str">
        <f>VLOOKUP(K4661,'3-Productie normen'!A:AG,29,FALSE)</f>
        <v>S</v>
      </c>
      <c r="W4661" s="145"/>
      <c r="X4661" s="146"/>
      <c r="Y4661" s="147">
        <f t="shared" si="369"/>
        <v>2310</v>
      </c>
    </row>
    <row r="4662" spans="1:25" s="148" customFormat="1" ht="13.9" customHeight="1">
      <c r="A4662" s="137">
        <v>5516</v>
      </c>
      <c r="B4662" s="138" t="s">
        <v>4209</v>
      </c>
      <c r="C4662" s="138" t="s">
        <v>6253</v>
      </c>
      <c r="D4662" s="138" t="s">
        <v>8341</v>
      </c>
      <c r="E4662" s="2"/>
      <c r="F4662" s="2" t="s">
        <v>244</v>
      </c>
      <c r="G4662" s="2" t="s">
        <v>6285</v>
      </c>
      <c r="H4662" s="2" t="s">
        <v>6286</v>
      </c>
      <c r="I4662" s="139" t="s">
        <v>350</v>
      </c>
      <c r="J4662" s="139" t="s">
        <v>3039</v>
      </c>
      <c r="K4662" s="139" t="s">
        <v>619</v>
      </c>
      <c r="L4662" s="139" t="s">
        <v>3090</v>
      </c>
      <c r="M4662" s="140"/>
      <c r="N4662" s="141">
        <v>522.04999999999995</v>
      </c>
      <c r="O4662" s="142">
        <f t="shared" si="365"/>
        <v>200</v>
      </c>
      <c r="P4662" s="2">
        <v>200</v>
      </c>
      <c r="Q4662" s="2"/>
      <c r="R4662" s="143" t="e">
        <f t="shared" si="366"/>
        <v>#DIV/0!</v>
      </c>
      <c r="S4662" s="143">
        <f t="shared" si="367"/>
        <v>0</v>
      </c>
      <c r="T4662" s="144">
        <f>IF(P4662="nio",0,IF(P4662&gt;0,VLOOKUP(K4662,'3-Productie normen'!A:W,VLOOKUP(P4662,'3-Productie normen'!$B$37:$C$59,2,FALSE),FALSE)))/VLOOKUP(B4662,'2-Kosten per locatie'!$A$11:$C$31,3,FALSE)</f>
        <v>0</v>
      </c>
      <c r="U4662" s="144">
        <f t="shared" si="368"/>
        <v>0</v>
      </c>
      <c r="V4662" s="145" t="str">
        <f>VLOOKUP(K4662,'3-Productie normen'!A:AG,29,FALSE)</f>
        <v>L</v>
      </c>
      <c r="W4662" s="145"/>
      <c r="X4662" s="146"/>
      <c r="Y4662" s="147">
        <f t="shared" si="369"/>
        <v>104409.99999999999</v>
      </c>
    </row>
    <row r="4663" spans="1:25" s="148" customFormat="1" ht="13.9" customHeight="1">
      <c r="A4663" s="137">
        <v>5517</v>
      </c>
      <c r="B4663" s="138" t="s">
        <v>4209</v>
      </c>
      <c r="C4663" s="138" t="s">
        <v>6253</v>
      </c>
      <c r="D4663" s="138" t="s">
        <v>8341</v>
      </c>
      <c r="E4663" s="2"/>
      <c r="F4663" s="2" t="s">
        <v>244</v>
      </c>
      <c r="G4663" s="2" t="s">
        <v>6287</v>
      </c>
      <c r="H4663" s="2" t="s">
        <v>6288</v>
      </c>
      <c r="I4663" s="139" t="s">
        <v>267</v>
      </c>
      <c r="J4663" s="139" t="s">
        <v>267</v>
      </c>
      <c r="K4663" s="139" t="s">
        <v>267</v>
      </c>
      <c r="L4663" s="139" t="s">
        <v>6263</v>
      </c>
      <c r="M4663" s="140"/>
      <c r="N4663" s="141">
        <v>18.14</v>
      </c>
      <c r="O4663" s="142">
        <f t="shared" si="365"/>
        <v>2</v>
      </c>
      <c r="P4663" s="2">
        <v>2</v>
      </c>
      <c r="Q4663" s="2"/>
      <c r="R4663" s="143" t="e">
        <f t="shared" si="366"/>
        <v>#DIV/0!</v>
      </c>
      <c r="S4663" s="143">
        <f t="shared" si="367"/>
        <v>0</v>
      </c>
      <c r="T4663" s="144">
        <f>IF(P4663="nio",0,IF(P4663&gt;0,VLOOKUP(K4663,'3-Productie normen'!A:W,VLOOKUP(P4663,'3-Productie normen'!$B$37:$C$59,2,FALSE),FALSE)))/VLOOKUP(B4663,'2-Kosten per locatie'!$A$11:$C$31,3,FALSE)</f>
        <v>0</v>
      </c>
      <c r="U4663" s="144">
        <f t="shared" si="368"/>
        <v>0</v>
      </c>
      <c r="V4663" s="145" t="str">
        <f>VLOOKUP(K4663,'3-Productie normen'!A:AG,29,FALSE)</f>
        <v>V</v>
      </c>
      <c r="W4663" s="145"/>
      <c r="X4663" s="146"/>
      <c r="Y4663" s="147">
        <f t="shared" si="369"/>
        <v>36.28</v>
      </c>
    </row>
    <row r="4664" spans="1:25" s="148" customFormat="1" ht="13.9" customHeight="1">
      <c r="A4664" s="137">
        <v>5518</v>
      </c>
      <c r="B4664" s="138" t="s">
        <v>4209</v>
      </c>
      <c r="C4664" s="138" t="s">
        <v>6253</v>
      </c>
      <c r="D4664" s="138" t="s">
        <v>8341</v>
      </c>
      <c r="E4664" s="2"/>
      <c r="F4664" s="2" t="s">
        <v>244</v>
      </c>
      <c r="G4664" s="2" t="s">
        <v>6289</v>
      </c>
      <c r="H4664" s="2" t="s">
        <v>6290</v>
      </c>
      <c r="I4664" s="139" t="s">
        <v>267</v>
      </c>
      <c r="J4664" s="139" t="s">
        <v>267</v>
      </c>
      <c r="K4664" s="139" t="s">
        <v>267</v>
      </c>
      <c r="L4664" s="139" t="s">
        <v>6263</v>
      </c>
      <c r="M4664" s="140"/>
      <c r="N4664" s="141">
        <v>20.36</v>
      </c>
      <c r="O4664" s="142">
        <f t="shared" si="365"/>
        <v>2</v>
      </c>
      <c r="P4664" s="2">
        <v>2</v>
      </c>
      <c r="Q4664" s="2"/>
      <c r="R4664" s="143" t="e">
        <f t="shared" si="366"/>
        <v>#DIV/0!</v>
      </c>
      <c r="S4664" s="143">
        <f t="shared" si="367"/>
        <v>0</v>
      </c>
      <c r="T4664" s="144">
        <f>IF(P4664="nio",0,IF(P4664&gt;0,VLOOKUP(K4664,'3-Productie normen'!A:W,VLOOKUP(P4664,'3-Productie normen'!$B$37:$C$59,2,FALSE),FALSE)))/VLOOKUP(B4664,'2-Kosten per locatie'!$A$11:$C$31,3,FALSE)</f>
        <v>0</v>
      </c>
      <c r="U4664" s="144">
        <f t="shared" si="368"/>
        <v>0</v>
      </c>
      <c r="V4664" s="145" t="str">
        <f>VLOOKUP(K4664,'3-Productie normen'!A:AG,29,FALSE)</f>
        <v>V</v>
      </c>
      <c r="W4664" s="145"/>
      <c r="X4664" s="146"/>
      <c r="Y4664" s="147">
        <f t="shared" si="369"/>
        <v>40.72</v>
      </c>
    </row>
    <row r="4665" spans="1:25" s="148" customFormat="1" ht="13.9" customHeight="1">
      <c r="A4665" s="137">
        <v>5519</v>
      </c>
      <c r="B4665" s="138" t="s">
        <v>4209</v>
      </c>
      <c r="C4665" s="138" t="s">
        <v>6254</v>
      </c>
      <c r="D4665" s="138" t="s">
        <v>6291</v>
      </c>
      <c r="E4665" s="2"/>
      <c r="F4665" s="2" t="s">
        <v>244</v>
      </c>
      <c r="G4665" s="2" t="s">
        <v>6292</v>
      </c>
      <c r="H4665" s="2" t="s">
        <v>6293</v>
      </c>
      <c r="I4665" s="139" t="s">
        <v>484</v>
      </c>
      <c r="J4665" s="139" t="s">
        <v>56</v>
      </c>
      <c r="K4665" s="139" t="s">
        <v>248</v>
      </c>
      <c r="L4665" s="139" t="s">
        <v>233</v>
      </c>
      <c r="M4665" s="140"/>
      <c r="N4665" s="141">
        <v>27.25</v>
      </c>
      <c r="O4665" s="142">
        <f t="shared" si="365"/>
        <v>255</v>
      </c>
      <c r="P4665" s="2">
        <v>255</v>
      </c>
      <c r="Q4665" s="2"/>
      <c r="R4665" s="143" t="e">
        <f>IF(P4665="nio",0,IF(P4665&gt;0,P4665*N4665/T4665,0))</f>
        <v>#DIV/0!</v>
      </c>
      <c r="S4665" s="143">
        <f t="shared" si="367"/>
        <v>0</v>
      </c>
      <c r="T4665" s="144">
        <f>IF(P4665="nio",0,IF(P4665&gt;0,VLOOKUP(K4665,'3-Productie normen'!A:X,VLOOKUP(P4665,'3-Productie normen'!$B$37:$C$59,2,FALSE),FALSE)))/VLOOKUP(B4665,'2-Kosten per locatie'!$A$11:$C$31,3,FALSE)</f>
        <v>0</v>
      </c>
      <c r="U4665" s="144">
        <f t="shared" si="368"/>
        <v>0</v>
      </c>
      <c r="V4665" s="145" t="str">
        <f>VLOOKUP(K4665,'3-Productie normen'!A:AG,29,FALSE)</f>
        <v>V</v>
      </c>
      <c r="W4665" s="145"/>
      <c r="X4665" s="146"/>
      <c r="Y4665" s="147">
        <f t="shared" si="369"/>
        <v>6948.75</v>
      </c>
    </row>
    <row r="4666" spans="1:25" s="148" customFormat="1" ht="13.9" customHeight="1">
      <c r="A4666" s="137">
        <v>5520</v>
      </c>
      <c r="B4666" s="138" t="s">
        <v>4209</v>
      </c>
      <c r="C4666" s="138" t="s">
        <v>6254</v>
      </c>
      <c r="D4666" s="138" t="s">
        <v>6291</v>
      </c>
      <c r="E4666" s="2"/>
      <c r="F4666" s="2" t="s">
        <v>244</v>
      </c>
      <c r="G4666" s="2" t="s">
        <v>6294</v>
      </c>
      <c r="H4666" s="2"/>
      <c r="I4666" s="139" t="s">
        <v>484</v>
      </c>
      <c r="J4666" s="139" t="s">
        <v>57</v>
      </c>
      <c r="K4666" s="139" t="s">
        <v>57</v>
      </c>
      <c r="L4666" s="139" t="s">
        <v>739</v>
      </c>
      <c r="M4666" s="140"/>
      <c r="N4666" s="141">
        <v>1.53</v>
      </c>
      <c r="O4666" s="142">
        <f t="shared" si="365"/>
        <v>255</v>
      </c>
      <c r="P4666" s="2">
        <v>255</v>
      </c>
      <c r="Q4666" s="2"/>
      <c r="R4666" s="143" t="e">
        <f t="shared" si="366"/>
        <v>#DIV/0!</v>
      </c>
      <c r="S4666" s="143">
        <f t="shared" si="367"/>
        <v>0</v>
      </c>
      <c r="T4666" s="144">
        <f>IF(P4666="nio",0,IF(P4666&gt;0,VLOOKUP(K4666,'3-Productie normen'!A:X,VLOOKUP(P4666,'3-Productie normen'!$B$37:$C$59,2,FALSE),FALSE)))/VLOOKUP(B4666,'2-Kosten per locatie'!$A$11:$C$31,3,FALSE)</f>
        <v>0</v>
      </c>
      <c r="U4666" s="144">
        <f t="shared" si="368"/>
        <v>0</v>
      </c>
      <c r="V4666" s="145" t="str">
        <f>VLOOKUP(K4666,'3-Productie normen'!A:AG,29,FALSE)</f>
        <v>V</v>
      </c>
      <c r="W4666" s="145"/>
      <c r="X4666" s="146"/>
      <c r="Y4666" s="147">
        <f t="shared" si="369"/>
        <v>390.15000000000003</v>
      </c>
    </row>
    <row r="4667" spans="1:25" s="148" customFormat="1" ht="13.9" customHeight="1">
      <c r="A4667" s="137">
        <v>5521</v>
      </c>
      <c r="B4667" s="138" t="s">
        <v>4209</v>
      </c>
      <c r="C4667" s="138" t="s">
        <v>6254</v>
      </c>
      <c r="D4667" s="138" t="s">
        <v>6291</v>
      </c>
      <c r="E4667" s="2"/>
      <c r="F4667" s="2" t="s">
        <v>244</v>
      </c>
      <c r="G4667" s="2" t="s">
        <v>6295</v>
      </c>
      <c r="H4667" s="2" t="s">
        <v>6296</v>
      </c>
      <c r="I4667" s="139" t="s">
        <v>484</v>
      </c>
      <c r="J4667" s="139" t="s">
        <v>56</v>
      </c>
      <c r="K4667" s="139" t="s">
        <v>248</v>
      </c>
      <c r="L4667" s="139" t="s">
        <v>82</v>
      </c>
      <c r="M4667" s="140" t="s">
        <v>8160</v>
      </c>
      <c r="N4667" s="141">
        <v>13.26</v>
      </c>
      <c r="O4667" s="142">
        <f t="shared" si="365"/>
        <v>255</v>
      </c>
      <c r="P4667" s="2">
        <v>255</v>
      </c>
      <c r="Q4667" s="2"/>
      <c r="R4667" s="143" t="e">
        <f t="shared" si="366"/>
        <v>#DIV/0!</v>
      </c>
      <c r="S4667" s="143">
        <f t="shared" si="367"/>
        <v>0</v>
      </c>
      <c r="T4667" s="144">
        <f>IF(P4667="nio",0,IF(P4667&gt;0,VLOOKUP(K4667,'3-Productie normen'!A:X,VLOOKUP(P4667,'3-Productie normen'!$B$37:$C$59,2,FALSE),FALSE)))/VLOOKUP(B4667,'2-Kosten per locatie'!$A$11:$C$31,3,FALSE)</f>
        <v>0</v>
      </c>
      <c r="U4667" s="144">
        <f t="shared" si="368"/>
        <v>0</v>
      </c>
      <c r="V4667" s="145" t="str">
        <f>VLOOKUP(K4667,'3-Productie normen'!A:AG,29,FALSE)</f>
        <v>V</v>
      </c>
      <c r="W4667" s="145"/>
      <c r="X4667" s="146"/>
      <c r="Y4667" s="147">
        <f t="shared" si="369"/>
        <v>3381.2999999999997</v>
      </c>
    </row>
    <row r="4668" spans="1:25" s="148" customFormat="1" ht="13.9" customHeight="1">
      <c r="A4668" s="137">
        <v>5522</v>
      </c>
      <c r="B4668" s="138" t="s">
        <v>4209</v>
      </c>
      <c r="C4668" s="138" t="s">
        <v>6254</v>
      </c>
      <c r="D4668" s="138" t="s">
        <v>6291</v>
      </c>
      <c r="E4668" s="2"/>
      <c r="F4668" s="2" t="s">
        <v>244</v>
      </c>
      <c r="G4668" s="2" t="s">
        <v>6297</v>
      </c>
      <c r="H4668" s="2" t="s">
        <v>6298</v>
      </c>
      <c r="I4668" s="139" t="s">
        <v>484</v>
      </c>
      <c r="J4668" s="139" t="s">
        <v>56</v>
      </c>
      <c r="K4668" s="139" t="s">
        <v>248</v>
      </c>
      <c r="L4668" s="139" t="s">
        <v>82</v>
      </c>
      <c r="M4668" s="140" t="s">
        <v>8160</v>
      </c>
      <c r="N4668" s="141">
        <v>25.8</v>
      </c>
      <c r="O4668" s="142">
        <f t="shared" si="365"/>
        <v>255</v>
      </c>
      <c r="P4668" s="2">
        <v>255</v>
      </c>
      <c r="Q4668" s="2"/>
      <c r="R4668" s="143" t="e">
        <f t="shared" si="366"/>
        <v>#DIV/0!</v>
      </c>
      <c r="S4668" s="143">
        <f t="shared" si="367"/>
        <v>0</v>
      </c>
      <c r="T4668" s="144">
        <f>IF(P4668="nio",0,IF(P4668&gt;0,VLOOKUP(K4668,'3-Productie normen'!A:X,VLOOKUP(P4668,'3-Productie normen'!$B$37:$C$59,2,FALSE),FALSE)))/VLOOKUP(B4668,'2-Kosten per locatie'!$A$11:$C$31,3,FALSE)</f>
        <v>0</v>
      </c>
      <c r="U4668" s="144">
        <f t="shared" si="368"/>
        <v>0</v>
      </c>
      <c r="V4668" s="145" t="str">
        <f>VLOOKUP(K4668,'3-Productie normen'!A:AG,29,FALSE)</f>
        <v>V</v>
      </c>
      <c r="W4668" s="145"/>
      <c r="X4668" s="146"/>
      <c r="Y4668" s="147">
        <f t="shared" si="369"/>
        <v>6579</v>
      </c>
    </row>
    <row r="4669" spans="1:25" s="148" customFormat="1" ht="13.9" customHeight="1">
      <c r="A4669" s="137">
        <v>5523</v>
      </c>
      <c r="B4669" s="138" t="s">
        <v>4209</v>
      </c>
      <c r="C4669" s="138" t="s">
        <v>6254</v>
      </c>
      <c r="D4669" s="138" t="s">
        <v>6291</v>
      </c>
      <c r="E4669" s="2"/>
      <c r="F4669" s="2" t="s">
        <v>244</v>
      </c>
      <c r="G4669" s="2" t="s">
        <v>6299</v>
      </c>
      <c r="H4669" s="2"/>
      <c r="I4669" s="139" t="s">
        <v>491</v>
      </c>
      <c r="J4669" s="139" t="s">
        <v>253</v>
      </c>
      <c r="K4669" s="139" t="s">
        <v>4571</v>
      </c>
      <c r="L4669" s="139" t="s">
        <v>82</v>
      </c>
      <c r="M4669" s="140" t="s">
        <v>8160</v>
      </c>
      <c r="N4669" s="141">
        <v>6.91</v>
      </c>
      <c r="O4669" s="142">
        <f t="shared" si="365"/>
        <v>255</v>
      </c>
      <c r="P4669" s="2">
        <v>255</v>
      </c>
      <c r="Q4669" s="2"/>
      <c r="R4669" s="143" t="e">
        <f t="shared" si="366"/>
        <v>#DIV/0!</v>
      </c>
      <c r="S4669" s="143">
        <f t="shared" si="367"/>
        <v>0</v>
      </c>
      <c r="T4669" s="144">
        <f>IF(P4669="nio",0,IF(P4669&gt;0,VLOOKUP(K4669,'3-Productie normen'!A:X,VLOOKUP(P4669,'3-Productie normen'!$B$37:$C$59,2,FALSE),FALSE)))/VLOOKUP(B4669,'2-Kosten per locatie'!$A$11:$C$31,3,FALSE)</f>
        <v>0</v>
      </c>
      <c r="U4669" s="144">
        <f t="shared" si="368"/>
        <v>0</v>
      </c>
      <c r="V4669" s="145" t="str">
        <f>VLOOKUP(K4669,'3-Productie normen'!A:AG,29,FALSE)</f>
        <v>V</v>
      </c>
      <c r="W4669" s="145"/>
      <c r="X4669" s="146"/>
      <c r="Y4669" s="147">
        <f t="shared" si="369"/>
        <v>1762.05</v>
      </c>
    </row>
    <row r="4670" spans="1:25" s="148" customFormat="1" ht="13.9" customHeight="1">
      <c r="A4670" s="137">
        <v>5524</v>
      </c>
      <c r="B4670" s="138" t="s">
        <v>4209</v>
      </c>
      <c r="C4670" s="138" t="s">
        <v>6254</v>
      </c>
      <c r="D4670" s="138" t="s">
        <v>6291</v>
      </c>
      <c r="E4670" s="2"/>
      <c r="F4670" s="2" t="s">
        <v>244</v>
      </c>
      <c r="G4670" s="2" t="s">
        <v>6300</v>
      </c>
      <c r="H4670" s="2"/>
      <c r="I4670" s="139" t="s">
        <v>491</v>
      </c>
      <c r="J4670" s="139" t="s">
        <v>253</v>
      </c>
      <c r="K4670" s="139" t="s">
        <v>4571</v>
      </c>
      <c r="L4670" s="139" t="s">
        <v>82</v>
      </c>
      <c r="M4670" s="140" t="s">
        <v>8160</v>
      </c>
      <c r="N4670" s="141">
        <v>67.42</v>
      </c>
      <c r="O4670" s="142">
        <f t="shared" si="365"/>
        <v>255</v>
      </c>
      <c r="P4670" s="2">
        <v>255</v>
      </c>
      <c r="Q4670" s="2"/>
      <c r="R4670" s="143" t="e">
        <f t="shared" si="366"/>
        <v>#DIV/0!</v>
      </c>
      <c r="S4670" s="143">
        <f t="shared" si="367"/>
        <v>0</v>
      </c>
      <c r="T4670" s="144">
        <f>IF(P4670="nio",0,IF(P4670&gt;0,VLOOKUP(K4670,'3-Productie normen'!A:X,VLOOKUP(P4670,'3-Productie normen'!$B$37:$C$59,2,FALSE),FALSE)))/VLOOKUP(B4670,'2-Kosten per locatie'!$A$11:$C$31,3,FALSE)</f>
        <v>0</v>
      </c>
      <c r="U4670" s="144">
        <f t="shared" si="368"/>
        <v>0</v>
      </c>
      <c r="V4670" s="145" t="str">
        <f>VLOOKUP(K4670,'3-Productie normen'!A:AG,29,FALSE)</f>
        <v>V</v>
      </c>
      <c r="W4670" s="145"/>
      <c r="X4670" s="146"/>
      <c r="Y4670" s="147">
        <f t="shared" si="369"/>
        <v>17192.100000000002</v>
      </c>
    </row>
    <row r="4671" spans="1:25" s="148" customFormat="1" ht="13.9" customHeight="1">
      <c r="A4671" s="137">
        <v>5525</v>
      </c>
      <c r="B4671" s="138" t="s">
        <v>4209</v>
      </c>
      <c r="C4671" s="138" t="s">
        <v>6254</v>
      </c>
      <c r="D4671" s="138" t="s">
        <v>6291</v>
      </c>
      <c r="E4671" s="2"/>
      <c r="F4671" s="2" t="s">
        <v>244</v>
      </c>
      <c r="G4671" s="2" t="s">
        <v>6301</v>
      </c>
      <c r="H4671" s="2" t="s">
        <v>6302</v>
      </c>
      <c r="I4671" s="139" t="s">
        <v>46</v>
      </c>
      <c r="J4671" s="139" t="s">
        <v>313</v>
      </c>
      <c r="K4671" s="139" t="s">
        <v>259</v>
      </c>
      <c r="L4671" s="139" t="s">
        <v>6272</v>
      </c>
      <c r="M4671" s="140"/>
      <c r="N4671" s="141">
        <v>1.37</v>
      </c>
      <c r="O4671" s="142">
        <f t="shared" si="365"/>
        <v>0</v>
      </c>
      <c r="P4671" s="2" t="s">
        <v>477</v>
      </c>
      <c r="Q4671" s="2"/>
      <c r="R4671" s="143">
        <f t="shared" si="366"/>
        <v>0</v>
      </c>
      <c r="S4671" s="143">
        <f t="shared" si="367"/>
        <v>0</v>
      </c>
      <c r="T4671" s="144">
        <f>IF(P4671="nio",0,IF(P4671&gt;0,VLOOKUP(K4671,'3-Productie normen'!A:X,VLOOKUP(P4671,'3-Productie normen'!$B$37:$C$59,2,FALSE),FALSE)))/VLOOKUP(B4671,'2-Kosten per locatie'!$A$11:$C$31,3,FALSE)</f>
        <v>0</v>
      </c>
      <c r="U4671" s="144">
        <f t="shared" si="368"/>
        <v>0</v>
      </c>
      <c r="V4671" s="145">
        <f>VLOOKUP(K4671,'3-Productie normen'!A:AG,29,FALSE)</f>
        <v>0</v>
      </c>
      <c r="W4671" s="145"/>
      <c r="X4671" s="146"/>
      <c r="Y4671" s="147">
        <f t="shared" si="369"/>
        <v>0</v>
      </c>
    </row>
    <row r="4672" spans="1:25" s="148" customFormat="1" ht="13.9" customHeight="1">
      <c r="A4672" s="137">
        <v>5526</v>
      </c>
      <c r="B4672" s="138" t="s">
        <v>4209</v>
      </c>
      <c r="C4672" s="138" t="s">
        <v>6254</v>
      </c>
      <c r="D4672" s="138" t="s">
        <v>6291</v>
      </c>
      <c r="E4672" s="2"/>
      <c r="F4672" s="2" t="s">
        <v>244</v>
      </c>
      <c r="G4672" s="2" t="s">
        <v>6303</v>
      </c>
      <c r="H4672" s="2" t="s">
        <v>246</v>
      </c>
      <c r="I4672" s="139" t="s">
        <v>257</v>
      </c>
      <c r="J4672" s="139" t="s">
        <v>495</v>
      </c>
      <c r="K4672" s="139" t="s">
        <v>259</v>
      </c>
      <c r="L4672" s="139" t="s">
        <v>1720</v>
      </c>
      <c r="M4672" s="140"/>
      <c r="N4672" s="141">
        <v>0.94</v>
      </c>
      <c r="O4672" s="142">
        <f t="shared" si="365"/>
        <v>0</v>
      </c>
      <c r="P4672" s="2" t="s">
        <v>477</v>
      </c>
      <c r="Q4672" s="2"/>
      <c r="R4672" s="143">
        <f t="shared" si="366"/>
        <v>0</v>
      </c>
      <c r="S4672" s="143">
        <f t="shared" si="367"/>
        <v>0</v>
      </c>
      <c r="T4672" s="144">
        <f>IF(P4672="nio",0,IF(P4672&gt;0,VLOOKUP(K4672,'3-Productie normen'!A:X,VLOOKUP(P4672,'3-Productie normen'!$B$37:$C$59,2,FALSE),FALSE)))/VLOOKUP(B4672,'2-Kosten per locatie'!$A$11:$C$31,3,FALSE)</f>
        <v>0</v>
      </c>
      <c r="U4672" s="144">
        <f t="shared" si="368"/>
        <v>0</v>
      </c>
      <c r="V4672" s="145">
        <f>VLOOKUP(K4672,'3-Productie normen'!A:AG,29,FALSE)</f>
        <v>0</v>
      </c>
      <c r="W4672" s="145"/>
      <c r="X4672" s="146"/>
      <c r="Y4672" s="147">
        <f t="shared" si="369"/>
        <v>0</v>
      </c>
    </row>
    <row r="4673" spans="1:25" s="148" customFormat="1" ht="13.9" customHeight="1">
      <c r="A4673" s="137">
        <v>5527</v>
      </c>
      <c r="B4673" s="138" t="s">
        <v>4209</v>
      </c>
      <c r="C4673" s="138" t="s">
        <v>6254</v>
      </c>
      <c r="D4673" s="138" t="s">
        <v>6291</v>
      </c>
      <c r="E4673" s="2"/>
      <c r="F4673" s="2" t="s">
        <v>244</v>
      </c>
      <c r="G4673" s="2" t="s">
        <v>6304</v>
      </c>
      <c r="H4673" s="2"/>
      <c r="I4673" s="139" t="s">
        <v>46</v>
      </c>
      <c r="J4673" s="139" t="s">
        <v>320</v>
      </c>
      <c r="K4673" s="139" t="s">
        <v>321</v>
      </c>
      <c r="L4673" s="139" t="s">
        <v>6272</v>
      </c>
      <c r="M4673" s="140"/>
      <c r="N4673" s="141">
        <v>4.3</v>
      </c>
      <c r="O4673" s="142">
        <f t="shared" si="365"/>
        <v>510</v>
      </c>
      <c r="P4673" s="2">
        <v>255</v>
      </c>
      <c r="Q4673" s="2">
        <v>255</v>
      </c>
      <c r="R4673" s="143" t="e">
        <f t="shared" si="366"/>
        <v>#DIV/0!</v>
      </c>
      <c r="S4673" s="143" t="e">
        <f t="shared" si="367"/>
        <v>#DIV/0!</v>
      </c>
      <c r="T4673" s="144">
        <f>IF(P4673="nio",0,IF(P4673&gt;0,VLOOKUP(K4673,'3-Productie normen'!A:X,VLOOKUP(P4673,'3-Productie normen'!$B$37:$C$59,2,FALSE),FALSE)))/VLOOKUP(B4673,'2-Kosten per locatie'!$A$11:$C$31,3,FALSE)</f>
        <v>0</v>
      </c>
      <c r="U4673" s="144">
        <f t="shared" si="368"/>
        <v>0</v>
      </c>
      <c r="V4673" s="145" t="str">
        <f>VLOOKUP(K4673,'3-Productie normen'!A:AG,29,FALSE)</f>
        <v>S</v>
      </c>
      <c r="W4673" s="145"/>
      <c r="X4673" s="146"/>
      <c r="Y4673" s="147">
        <f t="shared" si="369"/>
        <v>2193</v>
      </c>
    </row>
    <row r="4674" spans="1:25" s="148" customFormat="1" ht="13.9" customHeight="1">
      <c r="A4674" s="137">
        <v>5528</v>
      </c>
      <c r="B4674" s="138" t="s">
        <v>4209</v>
      </c>
      <c r="C4674" s="138" t="s">
        <v>6254</v>
      </c>
      <c r="D4674" s="138" t="s">
        <v>6291</v>
      </c>
      <c r="E4674" s="2"/>
      <c r="F4674" s="2" t="s">
        <v>244</v>
      </c>
      <c r="G4674" s="2" t="s">
        <v>6305</v>
      </c>
      <c r="H4674" s="2" t="s">
        <v>6306</v>
      </c>
      <c r="I4674" s="139" t="s">
        <v>272</v>
      </c>
      <c r="J4674" s="139" t="s">
        <v>6276</v>
      </c>
      <c r="K4674" s="139" t="s">
        <v>321</v>
      </c>
      <c r="L4674" s="139" t="s">
        <v>6272</v>
      </c>
      <c r="M4674" s="140"/>
      <c r="N4674" s="141">
        <v>1.93</v>
      </c>
      <c r="O4674" s="142">
        <f t="shared" si="365"/>
        <v>510</v>
      </c>
      <c r="P4674" s="2">
        <v>255</v>
      </c>
      <c r="Q4674" s="2">
        <v>255</v>
      </c>
      <c r="R4674" s="143" t="e">
        <f t="shared" si="366"/>
        <v>#DIV/0!</v>
      </c>
      <c r="S4674" s="143" t="e">
        <f t="shared" si="367"/>
        <v>#DIV/0!</v>
      </c>
      <c r="T4674" s="144">
        <f>IF(P4674="nio",0,IF(P4674&gt;0,VLOOKUP(K4674,'3-Productie normen'!A:X,VLOOKUP(P4674,'3-Productie normen'!$B$37:$C$59,2,FALSE),FALSE)))/VLOOKUP(B4674,'2-Kosten per locatie'!$A$11:$C$31,3,FALSE)</f>
        <v>0</v>
      </c>
      <c r="U4674" s="144">
        <f t="shared" si="368"/>
        <v>0</v>
      </c>
      <c r="V4674" s="145" t="str">
        <f>VLOOKUP(K4674,'3-Productie normen'!A:AG,29,FALSE)</f>
        <v>S</v>
      </c>
      <c r="W4674" s="145"/>
      <c r="X4674" s="146"/>
      <c r="Y4674" s="147">
        <f t="shared" si="369"/>
        <v>984.3</v>
      </c>
    </row>
    <row r="4675" spans="1:25" s="148" customFormat="1" ht="13.9" customHeight="1">
      <c r="A4675" s="137">
        <v>5529</v>
      </c>
      <c r="B4675" s="138" t="s">
        <v>4209</v>
      </c>
      <c r="C4675" s="138" t="s">
        <v>6254</v>
      </c>
      <c r="D4675" s="138" t="s">
        <v>6291</v>
      </c>
      <c r="E4675" s="2"/>
      <c r="F4675" s="2" t="s">
        <v>244</v>
      </c>
      <c r="G4675" s="2" t="s">
        <v>6307</v>
      </c>
      <c r="H4675" s="2" t="s">
        <v>6308</v>
      </c>
      <c r="I4675" s="139" t="s">
        <v>272</v>
      </c>
      <c r="J4675" s="139" t="s">
        <v>3148</v>
      </c>
      <c r="K4675" s="139" t="s">
        <v>8039</v>
      </c>
      <c r="L4675" s="139" t="s">
        <v>6272</v>
      </c>
      <c r="M4675" s="140"/>
      <c r="N4675" s="141">
        <v>1.98</v>
      </c>
      <c r="O4675" s="142">
        <f t="shared" si="365"/>
        <v>255</v>
      </c>
      <c r="P4675" s="2">
        <v>255</v>
      </c>
      <c r="Q4675" s="2"/>
      <c r="R4675" s="143" t="e">
        <f t="shared" si="366"/>
        <v>#DIV/0!</v>
      </c>
      <c r="S4675" s="143">
        <f t="shared" si="367"/>
        <v>0</v>
      </c>
      <c r="T4675" s="144">
        <f>IF(P4675="nio",0,IF(P4675&gt;0,VLOOKUP(K4675,'3-Productie normen'!A:X,VLOOKUP(P4675,'3-Productie normen'!$B$37:$C$59,2,FALSE),FALSE)))/VLOOKUP(B4675,'2-Kosten per locatie'!$A$11:$C$31,3,FALSE)</f>
        <v>0</v>
      </c>
      <c r="U4675" s="144">
        <f t="shared" si="368"/>
        <v>0</v>
      </c>
      <c r="V4675" s="145" t="str">
        <f>VLOOKUP(K4675,'3-Productie normen'!A:AG,29,FALSE)</f>
        <v>S</v>
      </c>
      <c r="W4675" s="145"/>
      <c r="X4675" s="146"/>
      <c r="Y4675" s="147">
        <f t="shared" si="369"/>
        <v>504.9</v>
      </c>
    </row>
    <row r="4676" spans="1:25" s="148" customFormat="1" ht="13.9" customHeight="1">
      <c r="A4676" s="137">
        <v>5530</v>
      </c>
      <c r="B4676" s="138" t="s">
        <v>4209</v>
      </c>
      <c r="C4676" s="138" t="s">
        <v>6254</v>
      </c>
      <c r="D4676" s="138" t="s">
        <v>6291</v>
      </c>
      <c r="E4676" s="2"/>
      <c r="F4676" s="2" t="s">
        <v>244</v>
      </c>
      <c r="G4676" s="2" t="s">
        <v>6309</v>
      </c>
      <c r="H4676" s="2"/>
      <c r="I4676" s="139" t="s">
        <v>46</v>
      </c>
      <c r="J4676" s="139" t="s">
        <v>323</v>
      </c>
      <c r="K4676" s="139" t="s">
        <v>321</v>
      </c>
      <c r="L4676" s="139" t="s">
        <v>6272</v>
      </c>
      <c r="M4676" s="140"/>
      <c r="N4676" s="141">
        <v>1.44</v>
      </c>
      <c r="O4676" s="142">
        <f t="shared" si="365"/>
        <v>510</v>
      </c>
      <c r="P4676" s="2">
        <v>255</v>
      </c>
      <c r="Q4676" s="2">
        <v>255</v>
      </c>
      <c r="R4676" s="143" t="e">
        <f t="shared" si="366"/>
        <v>#DIV/0!</v>
      </c>
      <c r="S4676" s="143" t="e">
        <f t="shared" si="367"/>
        <v>#DIV/0!</v>
      </c>
      <c r="T4676" s="144">
        <f>IF(P4676="nio",0,IF(P4676&gt;0,VLOOKUP(K4676,'3-Productie normen'!A:X,VLOOKUP(P4676,'3-Productie normen'!$B$37:$C$59,2,FALSE),FALSE)))/VLOOKUP(B4676,'2-Kosten per locatie'!$A$11:$C$31,3,FALSE)</f>
        <v>0</v>
      </c>
      <c r="U4676" s="144">
        <f t="shared" si="368"/>
        <v>0</v>
      </c>
      <c r="V4676" s="145" t="str">
        <f>VLOOKUP(K4676,'3-Productie normen'!A:AG,29,FALSE)</f>
        <v>S</v>
      </c>
      <c r="W4676" s="145"/>
      <c r="X4676" s="146"/>
      <c r="Y4676" s="147">
        <f t="shared" si="369"/>
        <v>734.4</v>
      </c>
    </row>
    <row r="4677" spans="1:25" s="148" customFormat="1" ht="13.9" customHeight="1">
      <c r="A4677" s="137">
        <v>5531</v>
      </c>
      <c r="B4677" s="138" t="s">
        <v>4209</v>
      </c>
      <c r="C4677" s="138" t="s">
        <v>6254</v>
      </c>
      <c r="D4677" s="138" t="s">
        <v>6291</v>
      </c>
      <c r="E4677" s="2"/>
      <c r="F4677" s="2" t="s">
        <v>244</v>
      </c>
      <c r="G4677" s="2" t="s">
        <v>6310</v>
      </c>
      <c r="H4677" s="2" t="s">
        <v>6311</v>
      </c>
      <c r="I4677" s="139" t="s">
        <v>46</v>
      </c>
      <c r="J4677" s="139" t="s">
        <v>320</v>
      </c>
      <c r="K4677" s="139" t="s">
        <v>321</v>
      </c>
      <c r="L4677" s="139" t="s">
        <v>6272</v>
      </c>
      <c r="M4677" s="140"/>
      <c r="N4677" s="141">
        <v>3.44</v>
      </c>
      <c r="O4677" s="142">
        <f t="shared" si="365"/>
        <v>510</v>
      </c>
      <c r="P4677" s="2">
        <v>255</v>
      </c>
      <c r="Q4677" s="2">
        <v>255</v>
      </c>
      <c r="R4677" s="143" t="e">
        <f t="shared" si="366"/>
        <v>#DIV/0!</v>
      </c>
      <c r="S4677" s="143" t="e">
        <f t="shared" si="367"/>
        <v>#DIV/0!</v>
      </c>
      <c r="T4677" s="144">
        <f>IF(P4677="nio",0,IF(P4677&gt;0,VLOOKUP(K4677,'3-Productie normen'!A:X,VLOOKUP(P4677,'3-Productie normen'!$B$37:$C$59,2,FALSE),FALSE)))/VLOOKUP(B4677,'2-Kosten per locatie'!$A$11:$C$31,3,FALSE)</f>
        <v>0</v>
      </c>
      <c r="U4677" s="144">
        <f t="shared" si="368"/>
        <v>0</v>
      </c>
      <c r="V4677" s="145" t="str">
        <f>VLOOKUP(K4677,'3-Productie normen'!A:AG,29,FALSE)</f>
        <v>S</v>
      </c>
      <c r="W4677" s="145"/>
      <c r="X4677" s="146"/>
      <c r="Y4677" s="147">
        <f t="shared" si="369"/>
        <v>1754.3999999999999</v>
      </c>
    </row>
    <row r="4678" spans="1:25" s="148" customFormat="1" ht="13.9" customHeight="1">
      <c r="A4678" s="137">
        <v>5532</v>
      </c>
      <c r="B4678" s="138" t="s">
        <v>4209</v>
      </c>
      <c r="C4678" s="138" t="s">
        <v>6254</v>
      </c>
      <c r="D4678" s="138" t="s">
        <v>6291</v>
      </c>
      <c r="E4678" s="2"/>
      <c r="F4678" s="2" t="s">
        <v>244</v>
      </c>
      <c r="G4678" s="2" t="s">
        <v>6312</v>
      </c>
      <c r="H4678" s="2"/>
      <c r="I4678" s="139" t="s">
        <v>46</v>
      </c>
      <c r="J4678" s="139" t="s">
        <v>323</v>
      </c>
      <c r="K4678" s="139" t="s">
        <v>321</v>
      </c>
      <c r="L4678" s="139" t="s">
        <v>6272</v>
      </c>
      <c r="M4678" s="140"/>
      <c r="N4678" s="141">
        <v>1.01</v>
      </c>
      <c r="O4678" s="142">
        <f t="shared" si="365"/>
        <v>510</v>
      </c>
      <c r="P4678" s="2">
        <v>255</v>
      </c>
      <c r="Q4678" s="2">
        <v>255</v>
      </c>
      <c r="R4678" s="143" t="e">
        <f t="shared" si="366"/>
        <v>#DIV/0!</v>
      </c>
      <c r="S4678" s="143" t="e">
        <f t="shared" si="367"/>
        <v>#DIV/0!</v>
      </c>
      <c r="T4678" s="144">
        <f>IF(P4678="nio",0,IF(P4678&gt;0,VLOOKUP(K4678,'3-Productie normen'!A:X,VLOOKUP(P4678,'3-Productie normen'!$B$37:$C$59,2,FALSE),FALSE)))/VLOOKUP(B4678,'2-Kosten per locatie'!$A$11:$C$31,3,FALSE)</f>
        <v>0</v>
      </c>
      <c r="U4678" s="144">
        <f t="shared" si="368"/>
        <v>0</v>
      </c>
      <c r="V4678" s="145" t="str">
        <f>VLOOKUP(K4678,'3-Productie normen'!A:AG,29,FALSE)</f>
        <v>S</v>
      </c>
      <c r="W4678" s="145"/>
      <c r="X4678" s="146"/>
      <c r="Y4678" s="147">
        <f t="shared" si="369"/>
        <v>515.1</v>
      </c>
    </row>
    <row r="4679" spans="1:25" s="148" customFormat="1" ht="13.9" customHeight="1">
      <c r="A4679" s="137">
        <v>5533</v>
      </c>
      <c r="B4679" s="138" t="s">
        <v>4209</v>
      </c>
      <c r="C4679" s="138" t="s">
        <v>6254</v>
      </c>
      <c r="D4679" s="138" t="s">
        <v>6291</v>
      </c>
      <c r="E4679" s="2"/>
      <c r="F4679" s="2" t="s">
        <v>244</v>
      </c>
      <c r="G4679" s="2" t="s">
        <v>6313</v>
      </c>
      <c r="H4679" s="2"/>
      <c r="I4679" s="139" t="s">
        <v>46</v>
      </c>
      <c r="J4679" s="139" t="s">
        <v>323</v>
      </c>
      <c r="K4679" s="139" t="s">
        <v>321</v>
      </c>
      <c r="L4679" s="139" t="s">
        <v>6272</v>
      </c>
      <c r="M4679" s="140"/>
      <c r="N4679" s="141">
        <v>1.01</v>
      </c>
      <c r="O4679" s="142">
        <f t="shared" si="365"/>
        <v>510</v>
      </c>
      <c r="P4679" s="2">
        <v>255</v>
      </c>
      <c r="Q4679" s="2">
        <v>255</v>
      </c>
      <c r="R4679" s="143" t="e">
        <f t="shared" si="366"/>
        <v>#DIV/0!</v>
      </c>
      <c r="S4679" s="143" t="e">
        <f t="shared" si="367"/>
        <v>#DIV/0!</v>
      </c>
      <c r="T4679" s="144">
        <f>IF(P4679="nio",0,IF(P4679&gt;0,VLOOKUP(K4679,'3-Productie normen'!A:X,VLOOKUP(P4679,'3-Productie normen'!$B$37:$C$59,2,FALSE),FALSE)))/VLOOKUP(B4679,'2-Kosten per locatie'!$A$11:$C$31,3,FALSE)</f>
        <v>0</v>
      </c>
      <c r="U4679" s="144">
        <f t="shared" si="368"/>
        <v>0</v>
      </c>
      <c r="V4679" s="145" t="str">
        <f>VLOOKUP(K4679,'3-Productie normen'!A:AG,29,FALSE)</f>
        <v>S</v>
      </c>
      <c r="W4679" s="145"/>
      <c r="X4679" s="146"/>
      <c r="Y4679" s="147">
        <f t="shared" si="369"/>
        <v>515.1</v>
      </c>
    </row>
    <row r="4680" spans="1:25" s="148" customFormat="1" ht="13.9" customHeight="1">
      <c r="A4680" s="137">
        <v>5534</v>
      </c>
      <c r="B4680" s="138" t="s">
        <v>4209</v>
      </c>
      <c r="C4680" s="138" t="s">
        <v>6254</v>
      </c>
      <c r="D4680" s="138" t="s">
        <v>6291</v>
      </c>
      <c r="E4680" s="2"/>
      <c r="F4680" s="2" t="s">
        <v>244</v>
      </c>
      <c r="G4680" s="2" t="s">
        <v>6314</v>
      </c>
      <c r="H4680" s="2" t="s">
        <v>246</v>
      </c>
      <c r="I4680" s="139" t="s">
        <v>46</v>
      </c>
      <c r="J4680" s="139" t="s">
        <v>320</v>
      </c>
      <c r="K4680" s="139" t="s">
        <v>321</v>
      </c>
      <c r="L4680" s="139" t="s">
        <v>6272</v>
      </c>
      <c r="M4680" s="140"/>
      <c r="N4680" s="141">
        <v>3.36</v>
      </c>
      <c r="O4680" s="142">
        <f t="shared" si="365"/>
        <v>510</v>
      </c>
      <c r="P4680" s="2">
        <v>255</v>
      </c>
      <c r="Q4680" s="2">
        <v>255</v>
      </c>
      <c r="R4680" s="143" t="e">
        <f t="shared" si="366"/>
        <v>#DIV/0!</v>
      </c>
      <c r="S4680" s="143" t="e">
        <f t="shared" si="367"/>
        <v>#DIV/0!</v>
      </c>
      <c r="T4680" s="144">
        <f>IF(P4680="nio",0,IF(P4680&gt;0,VLOOKUP(K4680,'3-Productie normen'!A:X,VLOOKUP(P4680,'3-Productie normen'!$B$37:$C$59,2,FALSE),FALSE)))/VLOOKUP(B4680,'2-Kosten per locatie'!$A$11:$C$31,3,FALSE)</f>
        <v>0</v>
      </c>
      <c r="U4680" s="144">
        <f t="shared" si="368"/>
        <v>0</v>
      </c>
      <c r="V4680" s="145" t="str">
        <f>VLOOKUP(K4680,'3-Productie normen'!A:AG,29,FALSE)</f>
        <v>S</v>
      </c>
      <c r="W4680" s="145"/>
      <c r="X4680" s="146"/>
      <c r="Y4680" s="147">
        <f t="shared" si="369"/>
        <v>1713.6</v>
      </c>
    </row>
    <row r="4681" spans="1:25" s="148" customFormat="1" ht="13.9" customHeight="1">
      <c r="A4681" s="137">
        <v>5535</v>
      </c>
      <c r="B4681" s="138" t="s">
        <v>4209</v>
      </c>
      <c r="C4681" s="138" t="s">
        <v>6254</v>
      </c>
      <c r="D4681" s="138" t="s">
        <v>6291</v>
      </c>
      <c r="E4681" s="2"/>
      <c r="F4681" s="2" t="s">
        <v>244</v>
      </c>
      <c r="G4681" s="2" t="s">
        <v>6315</v>
      </c>
      <c r="H4681" s="2"/>
      <c r="I4681" s="139" t="s">
        <v>46</v>
      </c>
      <c r="J4681" s="139" t="s">
        <v>323</v>
      </c>
      <c r="K4681" s="139" t="s">
        <v>321</v>
      </c>
      <c r="L4681" s="139" t="s">
        <v>6272</v>
      </c>
      <c r="M4681" s="140"/>
      <c r="N4681" s="141">
        <v>1.01</v>
      </c>
      <c r="O4681" s="142">
        <f t="shared" si="365"/>
        <v>510</v>
      </c>
      <c r="P4681" s="2">
        <v>255</v>
      </c>
      <c r="Q4681" s="2">
        <v>255</v>
      </c>
      <c r="R4681" s="143" t="e">
        <f t="shared" si="366"/>
        <v>#DIV/0!</v>
      </c>
      <c r="S4681" s="143" t="e">
        <f t="shared" si="367"/>
        <v>#DIV/0!</v>
      </c>
      <c r="T4681" s="144">
        <f>IF(P4681="nio",0,IF(P4681&gt;0,VLOOKUP(K4681,'3-Productie normen'!A:X,VLOOKUP(P4681,'3-Productie normen'!$B$37:$C$59,2,FALSE),FALSE)))/VLOOKUP(B4681,'2-Kosten per locatie'!$A$11:$C$31,3,FALSE)</f>
        <v>0</v>
      </c>
      <c r="U4681" s="144">
        <f t="shared" si="368"/>
        <v>0</v>
      </c>
      <c r="V4681" s="145" t="str">
        <f>VLOOKUP(K4681,'3-Productie normen'!A:AG,29,FALSE)</f>
        <v>S</v>
      </c>
      <c r="W4681" s="145"/>
      <c r="X4681" s="146"/>
      <c r="Y4681" s="147">
        <f t="shared" si="369"/>
        <v>515.1</v>
      </c>
    </row>
    <row r="4682" spans="1:25" s="148" customFormat="1" ht="13.9" customHeight="1">
      <c r="A4682" s="137">
        <v>5536</v>
      </c>
      <c r="B4682" s="138" t="s">
        <v>4209</v>
      </c>
      <c r="C4682" s="138" t="s">
        <v>6254</v>
      </c>
      <c r="D4682" s="138" t="s">
        <v>6291</v>
      </c>
      <c r="E4682" s="2"/>
      <c r="F4682" s="2" t="s">
        <v>244</v>
      </c>
      <c r="G4682" s="2" t="s">
        <v>6316</v>
      </c>
      <c r="H4682" s="2"/>
      <c r="I4682" s="139" t="s">
        <v>46</v>
      </c>
      <c r="J4682" s="139" t="s">
        <v>323</v>
      </c>
      <c r="K4682" s="139" t="s">
        <v>321</v>
      </c>
      <c r="L4682" s="139" t="s">
        <v>6272</v>
      </c>
      <c r="M4682" s="140"/>
      <c r="N4682" s="141">
        <v>1.01</v>
      </c>
      <c r="O4682" s="142">
        <f t="shared" si="365"/>
        <v>510</v>
      </c>
      <c r="P4682" s="2">
        <v>255</v>
      </c>
      <c r="Q4682" s="2">
        <v>255</v>
      </c>
      <c r="R4682" s="143" t="e">
        <f t="shared" si="366"/>
        <v>#DIV/0!</v>
      </c>
      <c r="S4682" s="143" t="e">
        <f t="shared" si="367"/>
        <v>#DIV/0!</v>
      </c>
      <c r="T4682" s="144">
        <f>IF(P4682="nio",0,IF(P4682&gt;0,VLOOKUP(K4682,'3-Productie normen'!A:X,VLOOKUP(P4682,'3-Productie normen'!$B$37:$C$59,2,FALSE),FALSE)))/VLOOKUP(B4682,'2-Kosten per locatie'!$A$11:$C$31,3,FALSE)</f>
        <v>0</v>
      </c>
      <c r="U4682" s="144">
        <f t="shared" si="368"/>
        <v>0</v>
      </c>
      <c r="V4682" s="145" t="str">
        <f>VLOOKUP(K4682,'3-Productie normen'!A:AG,29,FALSE)</f>
        <v>S</v>
      </c>
      <c r="W4682" s="145"/>
      <c r="X4682" s="146"/>
      <c r="Y4682" s="147">
        <f t="shared" si="369"/>
        <v>515.1</v>
      </c>
    </row>
    <row r="4683" spans="1:25" s="148" customFormat="1" ht="13.9" customHeight="1">
      <c r="A4683" s="137">
        <v>5537</v>
      </c>
      <c r="B4683" s="138" t="s">
        <v>4209</v>
      </c>
      <c r="C4683" s="138" t="s">
        <v>6254</v>
      </c>
      <c r="D4683" s="138" t="s">
        <v>6291</v>
      </c>
      <c r="E4683" s="2"/>
      <c r="F4683" s="2" t="s">
        <v>244</v>
      </c>
      <c r="G4683" s="2" t="s">
        <v>6317</v>
      </c>
      <c r="H4683" s="2" t="s">
        <v>6318</v>
      </c>
      <c r="I4683" s="139" t="s">
        <v>350</v>
      </c>
      <c r="J4683" s="139" t="s">
        <v>3039</v>
      </c>
      <c r="K4683" s="139" t="s">
        <v>619</v>
      </c>
      <c r="L4683" s="139" t="s">
        <v>6319</v>
      </c>
      <c r="M4683" s="140"/>
      <c r="N4683" s="141">
        <v>96.15</v>
      </c>
      <c r="O4683" s="142">
        <f t="shared" si="365"/>
        <v>255</v>
      </c>
      <c r="P4683" s="2">
        <v>255</v>
      </c>
      <c r="Q4683" s="2"/>
      <c r="R4683" s="143" t="e">
        <f t="shared" si="366"/>
        <v>#DIV/0!</v>
      </c>
      <c r="S4683" s="143">
        <f t="shared" si="367"/>
        <v>0</v>
      </c>
      <c r="T4683" s="144">
        <f>IF(P4683="nio",0,IF(P4683&gt;0,VLOOKUP(K4683,'3-Productie normen'!A:X,VLOOKUP(P4683,'3-Productie normen'!$B$37:$C$59,2,FALSE),FALSE)))/VLOOKUP(B4683,'2-Kosten per locatie'!$A$11:$C$31,3,FALSE)</f>
        <v>0</v>
      </c>
      <c r="U4683" s="144">
        <f t="shared" si="368"/>
        <v>0</v>
      </c>
      <c r="V4683" s="145" t="str">
        <f>VLOOKUP(K4683,'3-Productie normen'!A:AG,29,FALSE)</f>
        <v>L</v>
      </c>
      <c r="W4683" s="145"/>
      <c r="X4683" s="146"/>
      <c r="Y4683" s="147">
        <f t="shared" si="369"/>
        <v>24518.25</v>
      </c>
    </row>
    <row r="4684" spans="1:25" s="148" customFormat="1" ht="13.9" customHeight="1">
      <c r="A4684" s="137">
        <v>5538</v>
      </c>
      <c r="B4684" s="138" t="s">
        <v>4209</v>
      </c>
      <c r="C4684" s="138" t="s">
        <v>6254</v>
      </c>
      <c r="D4684" s="138" t="s">
        <v>6291</v>
      </c>
      <c r="E4684" s="2"/>
      <c r="F4684" s="2" t="s">
        <v>244</v>
      </c>
      <c r="G4684" s="2" t="s">
        <v>6320</v>
      </c>
      <c r="H4684" s="2" t="s">
        <v>6321</v>
      </c>
      <c r="I4684" s="139" t="s">
        <v>277</v>
      </c>
      <c r="J4684" s="139" t="s">
        <v>277</v>
      </c>
      <c r="K4684" s="139" t="s">
        <v>478</v>
      </c>
      <c r="L4684" s="139" t="s">
        <v>233</v>
      </c>
      <c r="M4684" s="140"/>
      <c r="N4684" s="141">
        <v>82.11</v>
      </c>
      <c r="O4684" s="142">
        <f t="shared" si="365"/>
        <v>153</v>
      </c>
      <c r="P4684" s="2">
        <v>153</v>
      </c>
      <c r="Q4684" s="2"/>
      <c r="R4684" s="143" t="e">
        <f t="shared" si="366"/>
        <v>#DIV/0!</v>
      </c>
      <c r="S4684" s="143">
        <f t="shared" si="367"/>
        <v>0</v>
      </c>
      <c r="T4684" s="144">
        <f>IF(P4684="nio",0,IF(P4684&gt;0,VLOOKUP(K4684,'3-Productie normen'!A:X,VLOOKUP(P4684,'3-Productie normen'!$B$37:$C$59,2,FALSE),FALSE)))/VLOOKUP(B4684,'2-Kosten per locatie'!$A$11:$C$31,3,FALSE)</f>
        <v>0</v>
      </c>
      <c r="U4684" s="144">
        <f t="shared" si="368"/>
        <v>0</v>
      </c>
      <c r="V4684" s="145" t="str">
        <f>VLOOKUP(K4684,'3-Productie normen'!A:AG,29,FALSE)</f>
        <v>B</v>
      </c>
      <c r="W4684" s="145"/>
      <c r="X4684" s="146"/>
      <c r="Y4684" s="147">
        <f t="shared" si="369"/>
        <v>12562.83</v>
      </c>
    </row>
    <row r="4685" spans="1:25" s="148" customFormat="1" ht="13.9" customHeight="1">
      <c r="A4685" s="137">
        <v>5539</v>
      </c>
      <c r="B4685" s="138" t="s">
        <v>4209</v>
      </c>
      <c r="C4685" s="138" t="s">
        <v>6254</v>
      </c>
      <c r="D4685" s="138" t="s">
        <v>6291</v>
      </c>
      <c r="E4685" s="2"/>
      <c r="F4685" s="2" t="s">
        <v>244</v>
      </c>
      <c r="G4685" s="2" t="s">
        <v>6322</v>
      </c>
      <c r="H4685" s="2" t="s">
        <v>6323</v>
      </c>
      <c r="I4685" s="139" t="s">
        <v>277</v>
      </c>
      <c r="J4685" s="139" t="s">
        <v>277</v>
      </c>
      <c r="K4685" s="139" t="s">
        <v>478</v>
      </c>
      <c r="L4685" s="139" t="s">
        <v>233</v>
      </c>
      <c r="M4685" s="140"/>
      <c r="N4685" s="141">
        <v>14.66</v>
      </c>
      <c r="O4685" s="142">
        <f t="shared" si="365"/>
        <v>153</v>
      </c>
      <c r="P4685" s="2">
        <v>153</v>
      </c>
      <c r="Q4685" s="2"/>
      <c r="R4685" s="143" t="e">
        <f t="shared" si="366"/>
        <v>#DIV/0!</v>
      </c>
      <c r="S4685" s="143">
        <f t="shared" si="367"/>
        <v>0</v>
      </c>
      <c r="T4685" s="144">
        <f>IF(P4685="nio",0,IF(P4685&gt;0,VLOOKUP(K4685,'3-Productie normen'!A:X,VLOOKUP(P4685,'3-Productie normen'!$B$37:$C$59,2,FALSE),FALSE)))/VLOOKUP(B4685,'2-Kosten per locatie'!$A$11:$C$31,3,FALSE)</f>
        <v>0</v>
      </c>
      <c r="U4685" s="144">
        <f t="shared" si="368"/>
        <v>0</v>
      </c>
      <c r="V4685" s="145" t="str">
        <f>VLOOKUP(K4685,'3-Productie normen'!A:AG,29,FALSE)</f>
        <v>B</v>
      </c>
      <c r="W4685" s="145"/>
      <c r="X4685" s="146"/>
      <c r="Y4685" s="147">
        <f t="shared" si="369"/>
        <v>2242.98</v>
      </c>
    </row>
    <row r="4686" spans="1:25" s="148" customFormat="1" ht="13.9" customHeight="1">
      <c r="A4686" s="137">
        <v>5540</v>
      </c>
      <c r="B4686" s="138" t="s">
        <v>4209</v>
      </c>
      <c r="C4686" s="138" t="s">
        <v>6254</v>
      </c>
      <c r="D4686" s="138" t="s">
        <v>6291</v>
      </c>
      <c r="E4686" s="2"/>
      <c r="F4686" s="2" t="s">
        <v>244</v>
      </c>
      <c r="G4686" s="2" t="s">
        <v>6324</v>
      </c>
      <c r="H4686" s="2" t="s">
        <v>6325</v>
      </c>
      <c r="I4686" s="139" t="s">
        <v>277</v>
      </c>
      <c r="J4686" s="139" t="s">
        <v>277</v>
      </c>
      <c r="K4686" s="139" t="s">
        <v>478</v>
      </c>
      <c r="L4686" s="139" t="s">
        <v>233</v>
      </c>
      <c r="M4686" s="140"/>
      <c r="N4686" s="141">
        <v>14.65</v>
      </c>
      <c r="O4686" s="142">
        <f t="shared" si="365"/>
        <v>153</v>
      </c>
      <c r="P4686" s="2">
        <v>153</v>
      </c>
      <c r="Q4686" s="2"/>
      <c r="R4686" s="143" t="e">
        <f t="shared" si="366"/>
        <v>#DIV/0!</v>
      </c>
      <c r="S4686" s="143">
        <f t="shared" si="367"/>
        <v>0</v>
      </c>
      <c r="T4686" s="144">
        <f>IF(P4686="nio",0,IF(P4686&gt;0,VLOOKUP(K4686,'3-Productie normen'!A:X,VLOOKUP(P4686,'3-Productie normen'!$B$37:$C$59,2,FALSE),FALSE)))/VLOOKUP(B4686,'2-Kosten per locatie'!$A$11:$C$31,3,FALSE)</f>
        <v>0</v>
      </c>
      <c r="U4686" s="144">
        <f t="shared" si="368"/>
        <v>0</v>
      </c>
      <c r="V4686" s="145" t="str">
        <f>VLOOKUP(K4686,'3-Productie normen'!A:AG,29,FALSE)</f>
        <v>B</v>
      </c>
      <c r="W4686" s="145"/>
      <c r="X4686" s="146"/>
      <c r="Y4686" s="147">
        <f t="shared" si="369"/>
        <v>2241.4500000000003</v>
      </c>
    </row>
    <row r="4687" spans="1:25" s="148" customFormat="1" ht="13.9" customHeight="1">
      <c r="A4687" s="137">
        <v>5541</v>
      </c>
      <c r="B4687" s="138" t="s">
        <v>4209</v>
      </c>
      <c r="C4687" s="138" t="s">
        <v>6254</v>
      </c>
      <c r="D4687" s="138" t="s">
        <v>6291</v>
      </c>
      <c r="E4687" s="2"/>
      <c r="F4687" s="2" t="s">
        <v>244</v>
      </c>
      <c r="G4687" s="2" t="s">
        <v>6326</v>
      </c>
      <c r="H4687" s="2" t="s">
        <v>6327</v>
      </c>
      <c r="I4687" s="139" t="s">
        <v>277</v>
      </c>
      <c r="J4687" s="139" t="s">
        <v>277</v>
      </c>
      <c r="K4687" s="139" t="s">
        <v>478</v>
      </c>
      <c r="L4687" s="139" t="s">
        <v>233</v>
      </c>
      <c r="M4687" s="140"/>
      <c r="N4687" s="141">
        <v>29.81</v>
      </c>
      <c r="O4687" s="142">
        <f t="shared" si="365"/>
        <v>153</v>
      </c>
      <c r="P4687" s="2">
        <v>153</v>
      </c>
      <c r="Q4687" s="2"/>
      <c r="R4687" s="143" t="e">
        <f t="shared" si="366"/>
        <v>#DIV/0!</v>
      </c>
      <c r="S4687" s="143">
        <f t="shared" si="367"/>
        <v>0</v>
      </c>
      <c r="T4687" s="144">
        <f>IF(P4687="nio",0,IF(P4687&gt;0,VLOOKUP(K4687,'3-Productie normen'!A:X,VLOOKUP(P4687,'3-Productie normen'!$B$37:$C$59,2,FALSE),FALSE)))/VLOOKUP(B4687,'2-Kosten per locatie'!$A$11:$C$31,3,FALSE)</f>
        <v>0</v>
      </c>
      <c r="U4687" s="144">
        <f t="shared" si="368"/>
        <v>0</v>
      </c>
      <c r="V4687" s="145" t="str">
        <f>VLOOKUP(K4687,'3-Productie normen'!A:AG,29,FALSE)</f>
        <v>B</v>
      </c>
      <c r="W4687" s="145"/>
      <c r="X4687" s="146"/>
      <c r="Y4687" s="147">
        <f t="shared" si="369"/>
        <v>4560.9299999999994</v>
      </c>
    </row>
    <row r="4688" spans="1:25" s="148" customFormat="1" ht="13.9" customHeight="1">
      <c r="A4688" s="137">
        <v>5542</v>
      </c>
      <c r="B4688" s="138" t="s">
        <v>4209</v>
      </c>
      <c r="C4688" s="138" t="s">
        <v>6254</v>
      </c>
      <c r="D4688" s="138" t="s">
        <v>6291</v>
      </c>
      <c r="E4688" s="2"/>
      <c r="F4688" s="2" t="s">
        <v>244</v>
      </c>
      <c r="G4688" s="2" t="s">
        <v>6328</v>
      </c>
      <c r="H4688" s="2" t="s">
        <v>6329</v>
      </c>
      <c r="I4688" s="139" t="s">
        <v>277</v>
      </c>
      <c r="J4688" s="139" t="s">
        <v>277</v>
      </c>
      <c r="K4688" s="139" t="s">
        <v>478</v>
      </c>
      <c r="L4688" s="139" t="s">
        <v>233</v>
      </c>
      <c r="M4688" s="140"/>
      <c r="N4688" s="141">
        <v>22.18</v>
      </c>
      <c r="O4688" s="142">
        <f t="shared" si="365"/>
        <v>153</v>
      </c>
      <c r="P4688" s="2">
        <v>153</v>
      </c>
      <c r="Q4688" s="2"/>
      <c r="R4688" s="143" t="e">
        <f t="shared" si="366"/>
        <v>#DIV/0!</v>
      </c>
      <c r="S4688" s="143">
        <f t="shared" si="367"/>
        <v>0</v>
      </c>
      <c r="T4688" s="144">
        <f>IF(P4688="nio",0,IF(P4688&gt;0,VLOOKUP(K4688,'3-Productie normen'!A:X,VLOOKUP(P4688,'3-Productie normen'!$B$37:$C$59,2,FALSE),FALSE)))/VLOOKUP(B4688,'2-Kosten per locatie'!$A$11:$C$31,3,FALSE)</f>
        <v>0</v>
      </c>
      <c r="U4688" s="144">
        <f t="shared" si="368"/>
        <v>0</v>
      </c>
      <c r="V4688" s="145" t="str">
        <f>VLOOKUP(K4688,'3-Productie normen'!A:AG,29,FALSE)</f>
        <v>B</v>
      </c>
      <c r="W4688" s="145"/>
      <c r="X4688" s="146"/>
      <c r="Y4688" s="147">
        <f t="shared" si="369"/>
        <v>3393.54</v>
      </c>
    </row>
    <row r="4689" spans="1:25" s="148" customFormat="1" ht="13.9" customHeight="1">
      <c r="A4689" s="137">
        <v>5543</v>
      </c>
      <c r="B4689" s="138" t="s">
        <v>4209</v>
      </c>
      <c r="C4689" s="138" t="s">
        <v>6254</v>
      </c>
      <c r="D4689" s="138" t="s">
        <v>6291</v>
      </c>
      <c r="E4689" s="2"/>
      <c r="F4689" s="2" t="s">
        <v>244</v>
      </c>
      <c r="G4689" s="2" t="s">
        <v>6330</v>
      </c>
      <c r="H4689" s="2" t="s">
        <v>6331</v>
      </c>
      <c r="I4689" s="139" t="s">
        <v>277</v>
      </c>
      <c r="J4689" s="139" t="s">
        <v>277</v>
      </c>
      <c r="K4689" s="139" t="s">
        <v>478</v>
      </c>
      <c r="L4689" s="139" t="s">
        <v>233</v>
      </c>
      <c r="M4689" s="140"/>
      <c r="N4689" s="141">
        <v>21.88</v>
      </c>
      <c r="O4689" s="142">
        <f t="shared" si="365"/>
        <v>153</v>
      </c>
      <c r="P4689" s="2">
        <v>153</v>
      </c>
      <c r="Q4689" s="2"/>
      <c r="R4689" s="143" t="e">
        <f t="shared" si="366"/>
        <v>#DIV/0!</v>
      </c>
      <c r="S4689" s="143">
        <f t="shared" si="367"/>
        <v>0</v>
      </c>
      <c r="T4689" s="144">
        <f>IF(P4689="nio",0,IF(P4689&gt;0,VLOOKUP(K4689,'3-Productie normen'!A:X,VLOOKUP(P4689,'3-Productie normen'!$B$37:$C$59,2,FALSE),FALSE)))/VLOOKUP(B4689,'2-Kosten per locatie'!$A$11:$C$31,3,FALSE)</f>
        <v>0</v>
      </c>
      <c r="U4689" s="144">
        <f t="shared" si="368"/>
        <v>0</v>
      </c>
      <c r="V4689" s="145" t="str">
        <f>VLOOKUP(K4689,'3-Productie normen'!A:AG,29,FALSE)</f>
        <v>B</v>
      </c>
      <c r="W4689" s="145"/>
      <c r="X4689" s="146"/>
      <c r="Y4689" s="147">
        <f t="shared" si="369"/>
        <v>3347.64</v>
      </c>
    </row>
    <row r="4690" spans="1:25" s="148" customFormat="1" ht="13.9" customHeight="1">
      <c r="A4690" s="137">
        <v>5544</v>
      </c>
      <c r="B4690" s="138" t="s">
        <v>4209</v>
      </c>
      <c r="C4690" s="138" t="s">
        <v>6253</v>
      </c>
      <c r="D4690" s="138" t="s">
        <v>8341</v>
      </c>
      <c r="E4690" s="2"/>
      <c r="F4690" s="2" t="s">
        <v>244</v>
      </c>
      <c r="G4690" s="2"/>
      <c r="H4690" s="2" t="s">
        <v>6332</v>
      </c>
      <c r="I4690" s="139" t="s">
        <v>277</v>
      </c>
      <c r="J4690" s="139" t="s">
        <v>277</v>
      </c>
      <c r="K4690" s="139" t="s">
        <v>478</v>
      </c>
      <c r="L4690" s="139" t="s">
        <v>82</v>
      </c>
      <c r="M4690" s="140" t="s">
        <v>8160</v>
      </c>
      <c r="N4690" s="141">
        <v>10.54</v>
      </c>
      <c r="O4690" s="142">
        <f t="shared" si="365"/>
        <v>120</v>
      </c>
      <c r="P4690" s="2">
        <v>120</v>
      </c>
      <c r="Q4690" s="2"/>
      <c r="R4690" s="143" t="e">
        <f t="shared" si="366"/>
        <v>#DIV/0!</v>
      </c>
      <c r="S4690" s="143">
        <f t="shared" si="367"/>
        <v>0</v>
      </c>
      <c r="T4690" s="144">
        <f>IF(P4690="nio",0,IF(P4690&gt;0,VLOOKUP(K4690,'3-Productie normen'!A:X,VLOOKUP(P4690,'3-Productie normen'!$B$37:$C$59,2,FALSE),FALSE)))/VLOOKUP(B4690,'2-Kosten per locatie'!$A$11:$C$31,3,FALSE)</f>
        <v>0</v>
      </c>
      <c r="U4690" s="144">
        <f t="shared" si="368"/>
        <v>0</v>
      </c>
      <c r="V4690" s="145" t="str">
        <f>VLOOKUP(K4690,'3-Productie normen'!A:AG,29,FALSE)</f>
        <v>B</v>
      </c>
      <c r="W4690" s="145"/>
      <c r="X4690" s="146"/>
      <c r="Y4690" s="147">
        <f t="shared" si="369"/>
        <v>1264.8</v>
      </c>
    </row>
    <row r="4691" spans="1:25" s="148" customFormat="1" ht="13.9" customHeight="1">
      <c r="A4691" s="137">
        <v>5545</v>
      </c>
      <c r="B4691" s="138" t="s">
        <v>4209</v>
      </c>
      <c r="C4691" s="138" t="s">
        <v>6253</v>
      </c>
      <c r="D4691" s="138" t="s">
        <v>8341</v>
      </c>
      <c r="E4691" s="2"/>
      <c r="F4691" s="2" t="s">
        <v>244</v>
      </c>
      <c r="G4691" s="2" t="s">
        <v>6283</v>
      </c>
      <c r="H4691" s="2" t="s">
        <v>6333</v>
      </c>
      <c r="I4691" s="139" t="s">
        <v>272</v>
      </c>
      <c r="J4691" s="139" t="s">
        <v>3148</v>
      </c>
      <c r="K4691" s="139" t="s">
        <v>8039</v>
      </c>
      <c r="L4691" s="139" t="s">
        <v>6272</v>
      </c>
      <c r="M4691" s="140"/>
      <c r="N4691" s="141">
        <v>11.55</v>
      </c>
      <c r="O4691" s="142">
        <f t="shared" si="365"/>
        <v>200</v>
      </c>
      <c r="P4691" s="2">
        <v>200</v>
      </c>
      <c r="Q4691" s="2"/>
      <c r="R4691" s="143" t="e">
        <f t="shared" si="366"/>
        <v>#DIV/0!</v>
      </c>
      <c r="S4691" s="143">
        <f t="shared" si="367"/>
        <v>0</v>
      </c>
      <c r="T4691" s="144">
        <f>IF(P4691="nio",0,IF(P4691&gt;0,VLOOKUP(K4691,'3-Productie normen'!A:X,VLOOKUP(P4691,'3-Productie normen'!$B$37:$C$59,2,FALSE),FALSE)))/VLOOKUP(B4691,'2-Kosten per locatie'!$A$11:$C$31,3,FALSE)</f>
        <v>0</v>
      </c>
      <c r="U4691" s="144">
        <f t="shared" si="368"/>
        <v>0</v>
      </c>
      <c r="V4691" s="145" t="str">
        <f>VLOOKUP(K4691,'3-Productie normen'!A:AG,29,FALSE)</f>
        <v>S</v>
      </c>
      <c r="W4691" s="145"/>
      <c r="X4691" s="146"/>
      <c r="Y4691" s="147">
        <f t="shared" si="369"/>
        <v>2310</v>
      </c>
    </row>
    <row r="4692" spans="1:25" s="148" customFormat="1" ht="13.9" customHeight="1">
      <c r="A4692" s="137">
        <v>5546</v>
      </c>
      <c r="B4692" s="138" t="s">
        <v>4209</v>
      </c>
      <c r="C4692" s="138" t="s">
        <v>6253</v>
      </c>
      <c r="D4692" s="138" t="s">
        <v>8341</v>
      </c>
      <c r="E4692" s="2"/>
      <c r="F4692" s="2" t="s">
        <v>284</v>
      </c>
      <c r="G4692" s="2" t="s">
        <v>6334</v>
      </c>
      <c r="H4692" s="2"/>
      <c r="I4692" s="139" t="s">
        <v>484</v>
      </c>
      <c r="J4692" s="139" t="s">
        <v>56</v>
      </c>
      <c r="K4692" s="139" t="s">
        <v>248</v>
      </c>
      <c r="L4692" s="139" t="s">
        <v>84</v>
      </c>
      <c r="M4692" s="140"/>
      <c r="N4692" s="141">
        <v>5.1100000000000003</v>
      </c>
      <c r="O4692" s="142">
        <f t="shared" si="365"/>
        <v>200</v>
      </c>
      <c r="P4692" s="2">
        <v>200</v>
      </c>
      <c r="Q4692" s="2"/>
      <c r="R4692" s="143" t="e">
        <f t="shared" si="366"/>
        <v>#DIV/0!</v>
      </c>
      <c r="S4692" s="143">
        <f t="shared" si="367"/>
        <v>0</v>
      </c>
      <c r="T4692" s="144">
        <f>IF(P4692="nio",0,IF(P4692&gt;0,VLOOKUP(K4692,'3-Productie normen'!A:X,VLOOKUP(P4692,'3-Productie normen'!$B$37:$C$59,2,FALSE),FALSE)))/VLOOKUP(B4692,'2-Kosten per locatie'!$A$11:$C$31,3,FALSE)</f>
        <v>0</v>
      </c>
      <c r="U4692" s="144">
        <f t="shared" si="368"/>
        <v>0</v>
      </c>
      <c r="V4692" s="145" t="str">
        <f>VLOOKUP(K4692,'3-Productie normen'!A:AG,29,FALSE)</f>
        <v>V</v>
      </c>
      <c r="W4692" s="145"/>
      <c r="X4692" s="146"/>
      <c r="Y4692" s="147">
        <f t="shared" si="369"/>
        <v>1022.0000000000001</v>
      </c>
    </row>
    <row r="4693" spans="1:25" s="148" customFormat="1" ht="13.9" customHeight="1">
      <c r="A4693" s="137">
        <v>5547</v>
      </c>
      <c r="B4693" s="138" t="s">
        <v>4209</v>
      </c>
      <c r="C4693" s="138" t="s">
        <v>6253</v>
      </c>
      <c r="D4693" s="138" t="s">
        <v>8341</v>
      </c>
      <c r="E4693" s="2"/>
      <c r="F4693" s="2" t="s">
        <v>284</v>
      </c>
      <c r="G4693" s="2" t="s">
        <v>6335</v>
      </c>
      <c r="H4693" s="2"/>
      <c r="I4693" s="139" t="s">
        <v>484</v>
      </c>
      <c r="J4693" s="139" t="s">
        <v>57</v>
      </c>
      <c r="K4693" s="139" t="s">
        <v>259</v>
      </c>
      <c r="L4693" s="139" t="s">
        <v>6336</v>
      </c>
      <c r="M4693" s="140"/>
      <c r="N4693" s="141">
        <v>1.53</v>
      </c>
      <c r="O4693" s="142">
        <f t="shared" si="365"/>
        <v>0</v>
      </c>
      <c r="P4693" s="2" t="s">
        <v>477</v>
      </c>
      <c r="Q4693" s="2"/>
      <c r="R4693" s="143">
        <f t="shared" si="366"/>
        <v>0</v>
      </c>
      <c r="S4693" s="143">
        <f t="shared" si="367"/>
        <v>0</v>
      </c>
      <c r="T4693" s="144">
        <f>IF(P4693="nio",0,IF(P4693&gt;0,VLOOKUP(K4693,'3-Productie normen'!A:X,VLOOKUP(P4693,'3-Productie normen'!$B$37:$C$59,2,FALSE),FALSE)))/VLOOKUP(B4693,'2-Kosten per locatie'!$A$11:$C$31,3,FALSE)</f>
        <v>0</v>
      </c>
      <c r="U4693" s="144">
        <f t="shared" si="368"/>
        <v>0</v>
      </c>
      <c r="V4693" s="145">
        <f>VLOOKUP(K4693,'3-Productie normen'!A:AG,29,FALSE)</f>
        <v>0</v>
      </c>
      <c r="W4693" s="145"/>
      <c r="X4693" s="146"/>
      <c r="Y4693" s="147">
        <f t="shared" si="369"/>
        <v>0</v>
      </c>
    </row>
    <row r="4694" spans="1:25" s="148" customFormat="1" ht="13.9" customHeight="1">
      <c r="A4694" s="137">
        <v>5548</v>
      </c>
      <c r="B4694" s="138" t="s">
        <v>4209</v>
      </c>
      <c r="C4694" s="138" t="s">
        <v>6253</v>
      </c>
      <c r="D4694" s="138" t="s">
        <v>8341</v>
      </c>
      <c r="E4694" s="2"/>
      <c r="F4694" s="2" t="s">
        <v>284</v>
      </c>
      <c r="G4694" s="2" t="s">
        <v>6337</v>
      </c>
      <c r="H4694" s="2"/>
      <c r="I4694" s="139" t="s">
        <v>484</v>
      </c>
      <c r="J4694" s="139" t="s">
        <v>57</v>
      </c>
      <c r="K4694" s="139" t="s">
        <v>57</v>
      </c>
      <c r="L4694" s="139" t="s">
        <v>6336</v>
      </c>
      <c r="M4694" s="140"/>
      <c r="N4694" s="141">
        <v>2</v>
      </c>
      <c r="O4694" s="142">
        <f t="shared" si="365"/>
        <v>200</v>
      </c>
      <c r="P4694" s="2">
        <v>200</v>
      </c>
      <c r="Q4694" s="2"/>
      <c r="R4694" s="143" t="e">
        <f t="shared" si="366"/>
        <v>#DIV/0!</v>
      </c>
      <c r="S4694" s="143">
        <f t="shared" si="367"/>
        <v>0</v>
      </c>
      <c r="T4694" s="144">
        <f>IF(P4694="nio",0,IF(P4694&gt;0,VLOOKUP(K4694,'3-Productie normen'!A:X,VLOOKUP(P4694,'3-Productie normen'!$B$37:$C$59,2,FALSE),FALSE)))/VLOOKUP(B4694,'2-Kosten per locatie'!$A$11:$C$31,3,FALSE)</f>
        <v>0</v>
      </c>
      <c r="U4694" s="144">
        <f t="shared" si="368"/>
        <v>0</v>
      </c>
      <c r="V4694" s="145" t="str">
        <f>VLOOKUP(K4694,'3-Productie normen'!A:AG,29,FALSE)</f>
        <v>V</v>
      </c>
      <c r="W4694" s="145"/>
      <c r="X4694" s="146"/>
      <c r="Y4694" s="147">
        <f t="shared" si="369"/>
        <v>400</v>
      </c>
    </row>
    <row r="4695" spans="1:25" s="148" customFormat="1" ht="13.9" customHeight="1">
      <c r="A4695" s="137">
        <v>5549</v>
      </c>
      <c r="B4695" s="138" t="s">
        <v>4209</v>
      </c>
      <c r="C4695" s="138" t="s">
        <v>6253</v>
      </c>
      <c r="D4695" s="138" t="s">
        <v>8341</v>
      </c>
      <c r="E4695" s="2"/>
      <c r="F4695" s="2" t="s">
        <v>284</v>
      </c>
      <c r="G4695" s="2" t="s">
        <v>6338</v>
      </c>
      <c r="H4695" s="2"/>
      <c r="I4695" s="139" t="s">
        <v>484</v>
      </c>
      <c r="J4695" s="139" t="s">
        <v>56</v>
      </c>
      <c r="K4695" s="139" t="s">
        <v>248</v>
      </c>
      <c r="L4695" s="139" t="s">
        <v>6263</v>
      </c>
      <c r="M4695" s="140"/>
      <c r="N4695" s="141">
        <v>5.13</v>
      </c>
      <c r="O4695" s="142">
        <f t="shared" si="365"/>
        <v>200</v>
      </c>
      <c r="P4695" s="2">
        <v>200</v>
      </c>
      <c r="Q4695" s="2"/>
      <c r="R4695" s="143" t="e">
        <f t="shared" si="366"/>
        <v>#DIV/0!</v>
      </c>
      <c r="S4695" s="143">
        <f t="shared" si="367"/>
        <v>0</v>
      </c>
      <c r="T4695" s="144">
        <f>IF(P4695="nio",0,IF(P4695&gt;0,VLOOKUP(K4695,'3-Productie normen'!A:X,VLOOKUP(P4695,'3-Productie normen'!$B$37:$C$59,2,FALSE),FALSE)))/VLOOKUP(B4695,'2-Kosten per locatie'!$A$11:$C$31,3,FALSE)</f>
        <v>0</v>
      </c>
      <c r="U4695" s="144">
        <f t="shared" si="368"/>
        <v>0</v>
      </c>
      <c r="V4695" s="145" t="str">
        <f>VLOOKUP(K4695,'3-Productie normen'!A:AG,29,FALSE)</f>
        <v>V</v>
      </c>
      <c r="W4695" s="145"/>
      <c r="X4695" s="146"/>
      <c r="Y4695" s="147">
        <f t="shared" si="369"/>
        <v>1026</v>
      </c>
    </row>
    <row r="4696" spans="1:25" s="148" customFormat="1" ht="13.9" customHeight="1">
      <c r="A4696" s="137">
        <v>5550</v>
      </c>
      <c r="B4696" s="138" t="s">
        <v>4209</v>
      </c>
      <c r="C4696" s="138" t="s">
        <v>6253</v>
      </c>
      <c r="D4696" s="138" t="s">
        <v>8341</v>
      </c>
      <c r="E4696" s="2"/>
      <c r="F4696" s="2" t="s">
        <v>284</v>
      </c>
      <c r="G4696" s="2" t="s">
        <v>6339</v>
      </c>
      <c r="H4696" s="2" t="s">
        <v>6340</v>
      </c>
      <c r="I4696" s="139" t="s">
        <v>484</v>
      </c>
      <c r="J4696" s="139" t="s">
        <v>56</v>
      </c>
      <c r="K4696" s="139" t="s">
        <v>248</v>
      </c>
      <c r="L4696" s="139" t="s">
        <v>6263</v>
      </c>
      <c r="M4696" s="140"/>
      <c r="N4696" s="141">
        <v>6.49</v>
      </c>
      <c r="O4696" s="142">
        <f t="shared" si="365"/>
        <v>200</v>
      </c>
      <c r="P4696" s="2">
        <v>200</v>
      </c>
      <c r="Q4696" s="2"/>
      <c r="R4696" s="143" t="e">
        <f t="shared" si="366"/>
        <v>#DIV/0!</v>
      </c>
      <c r="S4696" s="143">
        <f t="shared" si="367"/>
        <v>0</v>
      </c>
      <c r="T4696" s="144">
        <f>IF(P4696="nio",0,IF(P4696&gt;0,VLOOKUP(K4696,'3-Productie normen'!A:X,VLOOKUP(P4696,'3-Productie normen'!$B$37:$C$59,2,FALSE),FALSE)))/VLOOKUP(B4696,'2-Kosten per locatie'!$A$11:$C$31,3,FALSE)</f>
        <v>0</v>
      </c>
      <c r="U4696" s="144">
        <f t="shared" si="368"/>
        <v>0</v>
      </c>
      <c r="V4696" s="145" t="str">
        <f>VLOOKUP(K4696,'3-Productie normen'!A:AG,29,FALSE)</f>
        <v>V</v>
      </c>
      <c r="W4696" s="145"/>
      <c r="X4696" s="146"/>
      <c r="Y4696" s="147">
        <f t="shared" si="369"/>
        <v>1298</v>
      </c>
    </row>
    <row r="4697" spans="1:25" s="148" customFormat="1" ht="13.9" customHeight="1">
      <c r="A4697" s="137">
        <v>5551</v>
      </c>
      <c r="B4697" s="138" t="s">
        <v>4209</v>
      </c>
      <c r="C4697" s="138" t="s">
        <v>6253</v>
      </c>
      <c r="D4697" s="138" t="s">
        <v>8341</v>
      </c>
      <c r="E4697" s="2"/>
      <c r="F4697" s="2" t="s">
        <v>284</v>
      </c>
      <c r="G4697" s="2" t="s">
        <v>6341</v>
      </c>
      <c r="H4697" s="2" t="s">
        <v>6342</v>
      </c>
      <c r="I4697" s="139" t="s">
        <v>484</v>
      </c>
      <c r="J4697" s="139" t="s">
        <v>56</v>
      </c>
      <c r="K4697" s="139" t="s">
        <v>248</v>
      </c>
      <c r="L4697" s="139" t="s">
        <v>84</v>
      </c>
      <c r="M4697" s="140"/>
      <c r="N4697" s="141">
        <v>25.16</v>
      </c>
      <c r="O4697" s="142">
        <f t="shared" si="365"/>
        <v>200</v>
      </c>
      <c r="P4697" s="2">
        <v>200</v>
      </c>
      <c r="Q4697" s="2"/>
      <c r="R4697" s="143" t="e">
        <f t="shared" si="366"/>
        <v>#DIV/0!</v>
      </c>
      <c r="S4697" s="143">
        <f t="shared" si="367"/>
        <v>0</v>
      </c>
      <c r="T4697" s="144">
        <f>IF(P4697="nio",0,IF(P4697&gt;0,VLOOKUP(K4697,'3-Productie normen'!A:X,VLOOKUP(P4697,'3-Productie normen'!$B$37:$C$59,2,FALSE),FALSE)))/VLOOKUP(B4697,'2-Kosten per locatie'!$A$11:$C$31,3,FALSE)</f>
        <v>0</v>
      </c>
      <c r="U4697" s="144">
        <f t="shared" si="368"/>
        <v>0</v>
      </c>
      <c r="V4697" s="145" t="str">
        <f>VLOOKUP(K4697,'3-Productie normen'!A:AG,29,FALSE)</f>
        <v>V</v>
      </c>
      <c r="W4697" s="145"/>
      <c r="X4697" s="146"/>
      <c r="Y4697" s="147">
        <f t="shared" si="369"/>
        <v>5032</v>
      </c>
    </row>
    <row r="4698" spans="1:25" s="148" customFormat="1" ht="13.9" customHeight="1">
      <c r="A4698" s="137">
        <v>5552</v>
      </c>
      <c r="B4698" s="138" t="s">
        <v>4209</v>
      </c>
      <c r="C4698" s="138" t="s">
        <v>6253</v>
      </c>
      <c r="D4698" s="138" t="s">
        <v>8341</v>
      </c>
      <c r="E4698" s="2"/>
      <c r="F4698" s="2" t="s">
        <v>284</v>
      </c>
      <c r="G4698" s="2" t="s">
        <v>6343</v>
      </c>
      <c r="H4698" s="2" t="s">
        <v>6344</v>
      </c>
      <c r="I4698" s="139" t="s">
        <v>484</v>
      </c>
      <c r="J4698" s="139" t="s">
        <v>56</v>
      </c>
      <c r="K4698" s="139" t="s">
        <v>248</v>
      </c>
      <c r="L4698" s="139" t="s">
        <v>84</v>
      </c>
      <c r="M4698" s="140"/>
      <c r="N4698" s="141">
        <v>25.27</v>
      </c>
      <c r="O4698" s="142">
        <f t="shared" si="365"/>
        <v>200</v>
      </c>
      <c r="P4698" s="2">
        <v>200</v>
      </c>
      <c r="Q4698" s="2"/>
      <c r="R4698" s="143" t="e">
        <f t="shared" si="366"/>
        <v>#DIV/0!</v>
      </c>
      <c r="S4698" s="143">
        <f t="shared" si="367"/>
        <v>0</v>
      </c>
      <c r="T4698" s="144">
        <f>IF(P4698="nio",0,IF(P4698&gt;0,VLOOKUP(K4698,'3-Productie normen'!A:X,VLOOKUP(P4698,'3-Productie normen'!$B$37:$C$59,2,FALSE),FALSE)))/VLOOKUP(B4698,'2-Kosten per locatie'!$A$11:$C$31,3,FALSE)</f>
        <v>0</v>
      </c>
      <c r="U4698" s="144">
        <f t="shared" si="368"/>
        <v>0</v>
      </c>
      <c r="V4698" s="145" t="str">
        <f>VLOOKUP(K4698,'3-Productie normen'!A:AG,29,FALSE)</f>
        <v>V</v>
      </c>
      <c r="W4698" s="145"/>
      <c r="X4698" s="146"/>
      <c r="Y4698" s="147">
        <f t="shared" si="369"/>
        <v>5054</v>
      </c>
    </row>
    <row r="4699" spans="1:25" s="148" customFormat="1" ht="13.9" customHeight="1">
      <c r="A4699" s="137">
        <v>5553</v>
      </c>
      <c r="B4699" s="138" t="s">
        <v>4209</v>
      </c>
      <c r="C4699" s="138" t="s">
        <v>6253</v>
      </c>
      <c r="D4699" s="138" t="s">
        <v>8341</v>
      </c>
      <c r="E4699" s="2"/>
      <c r="F4699" s="2" t="s">
        <v>284</v>
      </c>
      <c r="G4699" s="2" t="s">
        <v>6345</v>
      </c>
      <c r="H4699" s="2"/>
      <c r="I4699" s="139" t="s">
        <v>484</v>
      </c>
      <c r="J4699" s="139" t="s">
        <v>56</v>
      </c>
      <c r="K4699" s="139" t="s">
        <v>248</v>
      </c>
      <c r="L4699" s="139" t="s">
        <v>6272</v>
      </c>
      <c r="M4699" s="140"/>
      <c r="N4699" s="141">
        <v>41.54</v>
      </c>
      <c r="O4699" s="142">
        <f t="shared" si="365"/>
        <v>200</v>
      </c>
      <c r="P4699" s="2">
        <v>200</v>
      </c>
      <c r="Q4699" s="2"/>
      <c r="R4699" s="143" t="e">
        <f t="shared" si="366"/>
        <v>#DIV/0!</v>
      </c>
      <c r="S4699" s="143">
        <f t="shared" si="367"/>
        <v>0</v>
      </c>
      <c r="T4699" s="144">
        <f>IF(P4699="nio",0,IF(P4699&gt;0,VLOOKUP(K4699,'3-Productie normen'!A:X,VLOOKUP(P4699,'3-Productie normen'!$B$37:$C$59,2,FALSE),FALSE)))/VLOOKUP(B4699,'2-Kosten per locatie'!$A$11:$C$31,3,FALSE)</f>
        <v>0</v>
      </c>
      <c r="U4699" s="144">
        <f t="shared" si="368"/>
        <v>0</v>
      </c>
      <c r="V4699" s="145" t="str">
        <f>VLOOKUP(K4699,'3-Productie normen'!A:AG,29,FALSE)</f>
        <v>V</v>
      </c>
      <c r="W4699" s="145"/>
      <c r="X4699" s="146"/>
      <c r="Y4699" s="147">
        <f t="shared" si="369"/>
        <v>8308</v>
      </c>
    </row>
    <row r="4700" spans="1:25" s="148" customFormat="1" ht="13.9" customHeight="1">
      <c r="A4700" s="137">
        <v>5554</v>
      </c>
      <c r="B4700" s="138" t="s">
        <v>4209</v>
      </c>
      <c r="C4700" s="138" t="s">
        <v>6253</v>
      </c>
      <c r="D4700" s="138" t="s">
        <v>8341</v>
      </c>
      <c r="E4700" s="2"/>
      <c r="F4700" s="2" t="s">
        <v>284</v>
      </c>
      <c r="G4700" s="2" t="s">
        <v>6346</v>
      </c>
      <c r="H4700" s="2" t="s">
        <v>6347</v>
      </c>
      <c r="I4700" s="139" t="s">
        <v>491</v>
      </c>
      <c r="J4700" s="139" t="s">
        <v>253</v>
      </c>
      <c r="K4700" s="139" t="s">
        <v>4571</v>
      </c>
      <c r="L4700" s="139" t="s">
        <v>82</v>
      </c>
      <c r="M4700" s="140" t="s">
        <v>8160</v>
      </c>
      <c r="N4700" s="141">
        <v>17.899999999999999</v>
      </c>
      <c r="O4700" s="142">
        <f t="shared" si="365"/>
        <v>200</v>
      </c>
      <c r="P4700" s="2">
        <v>200</v>
      </c>
      <c r="Q4700" s="2"/>
      <c r="R4700" s="143" t="e">
        <f t="shared" si="366"/>
        <v>#DIV/0!</v>
      </c>
      <c r="S4700" s="143">
        <f t="shared" si="367"/>
        <v>0</v>
      </c>
      <c r="T4700" s="144">
        <f>IF(P4700="nio",0,IF(P4700&gt;0,VLOOKUP(K4700,'3-Productie normen'!A:X,VLOOKUP(P4700,'3-Productie normen'!$B$37:$C$59,2,FALSE),FALSE)))/VLOOKUP(B4700,'2-Kosten per locatie'!$A$11:$C$31,3,FALSE)</f>
        <v>0</v>
      </c>
      <c r="U4700" s="144">
        <f t="shared" si="368"/>
        <v>0</v>
      </c>
      <c r="V4700" s="145" t="str">
        <f>VLOOKUP(K4700,'3-Productie normen'!A:AG,29,FALSE)</f>
        <v>V</v>
      </c>
      <c r="W4700" s="145"/>
      <c r="X4700" s="146"/>
      <c r="Y4700" s="147">
        <f t="shared" si="369"/>
        <v>3579.9999999999995</v>
      </c>
    </row>
    <row r="4701" spans="1:25" s="148" customFormat="1" ht="13.9" customHeight="1">
      <c r="A4701" s="137">
        <v>5555</v>
      </c>
      <c r="B4701" s="138" t="s">
        <v>4209</v>
      </c>
      <c r="C4701" s="138" t="s">
        <v>6253</v>
      </c>
      <c r="D4701" s="138" t="s">
        <v>8341</v>
      </c>
      <c r="E4701" s="2"/>
      <c r="F4701" s="2" t="s">
        <v>284</v>
      </c>
      <c r="G4701" s="2" t="s">
        <v>6348</v>
      </c>
      <c r="H4701" s="2"/>
      <c r="I4701" s="139" t="s">
        <v>491</v>
      </c>
      <c r="J4701" s="139" t="s">
        <v>253</v>
      </c>
      <c r="K4701" s="139" t="s">
        <v>4571</v>
      </c>
      <c r="L4701" s="139" t="s">
        <v>6263</v>
      </c>
      <c r="M4701" s="140"/>
      <c r="N4701" s="141">
        <v>5.89</v>
      </c>
      <c r="O4701" s="142">
        <f t="shared" si="365"/>
        <v>200</v>
      </c>
      <c r="P4701" s="2">
        <v>200</v>
      </c>
      <c r="Q4701" s="2"/>
      <c r="R4701" s="143" t="e">
        <f t="shared" si="366"/>
        <v>#DIV/0!</v>
      </c>
      <c r="S4701" s="143">
        <f t="shared" si="367"/>
        <v>0</v>
      </c>
      <c r="T4701" s="144">
        <f>IF(P4701="nio",0,IF(P4701&gt;0,VLOOKUP(K4701,'3-Productie normen'!A:X,VLOOKUP(P4701,'3-Productie normen'!$B$37:$C$59,2,FALSE),FALSE)))/VLOOKUP(B4701,'2-Kosten per locatie'!$A$11:$C$31,3,FALSE)</f>
        <v>0</v>
      </c>
      <c r="U4701" s="144">
        <f t="shared" si="368"/>
        <v>0</v>
      </c>
      <c r="V4701" s="145" t="str">
        <f>VLOOKUP(K4701,'3-Productie normen'!A:AG,29,FALSE)</f>
        <v>V</v>
      </c>
      <c r="W4701" s="145"/>
      <c r="X4701" s="146"/>
      <c r="Y4701" s="147">
        <f t="shared" si="369"/>
        <v>1178</v>
      </c>
    </row>
    <row r="4702" spans="1:25" s="148" customFormat="1" ht="13.9" customHeight="1">
      <c r="A4702" s="137">
        <v>5556</v>
      </c>
      <c r="B4702" s="138" t="s">
        <v>4209</v>
      </c>
      <c r="C4702" s="138" t="s">
        <v>6253</v>
      </c>
      <c r="D4702" s="138" t="s">
        <v>8341</v>
      </c>
      <c r="E4702" s="2"/>
      <c r="F4702" s="2" t="s">
        <v>284</v>
      </c>
      <c r="G4702" s="2" t="s">
        <v>6349</v>
      </c>
      <c r="H4702" s="2" t="s">
        <v>5684</v>
      </c>
      <c r="I4702" s="139" t="s">
        <v>491</v>
      </c>
      <c r="J4702" s="139" t="s">
        <v>253</v>
      </c>
      <c r="K4702" s="139" t="s">
        <v>4571</v>
      </c>
      <c r="L4702" s="139" t="s">
        <v>6263</v>
      </c>
      <c r="M4702" s="140"/>
      <c r="N4702" s="141">
        <v>102.28</v>
      </c>
      <c r="O4702" s="142">
        <f t="shared" si="365"/>
        <v>200</v>
      </c>
      <c r="P4702" s="2">
        <v>200</v>
      </c>
      <c r="Q4702" s="2"/>
      <c r="R4702" s="143" t="e">
        <f t="shared" si="366"/>
        <v>#DIV/0!</v>
      </c>
      <c r="S4702" s="143">
        <f t="shared" si="367"/>
        <v>0</v>
      </c>
      <c r="T4702" s="144">
        <f>IF(P4702="nio",0,IF(P4702&gt;0,VLOOKUP(K4702,'3-Productie normen'!A:X,VLOOKUP(P4702,'3-Productie normen'!$B$37:$C$59,2,FALSE),FALSE)))/VLOOKUP(B4702,'2-Kosten per locatie'!$A$11:$C$31,3,FALSE)</f>
        <v>0</v>
      </c>
      <c r="U4702" s="144">
        <f t="shared" si="368"/>
        <v>0</v>
      </c>
      <c r="V4702" s="145" t="str">
        <f>VLOOKUP(K4702,'3-Productie normen'!A:AG,29,FALSE)</f>
        <v>V</v>
      </c>
      <c r="W4702" s="145"/>
      <c r="X4702" s="146"/>
      <c r="Y4702" s="147">
        <f t="shared" si="369"/>
        <v>20456</v>
      </c>
    </row>
    <row r="4703" spans="1:25" s="148" customFormat="1" ht="13.9" customHeight="1">
      <c r="A4703" s="137">
        <v>5557</v>
      </c>
      <c r="B4703" s="138" t="s">
        <v>4209</v>
      </c>
      <c r="C4703" s="138" t="s">
        <v>6253</v>
      </c>
      <c r="D4703" s="138" t="s">
        <v>8341</v>
      </c>
      <c r="E4703" s="2"/>
      <c r="F4703" s="2" t="s">
        <v>284</v>
      </c>
      <c r="G4703" s="2" t="s">
        <v>6350</v>
      </c>
      <c r="H4703" s="2"/>
      <c r="I4703" s="139" t="s">
        <v>491</v>
      </c>
      <c r="J4703" s="139" t="s">
        <v>55</v>
      </c>
      <c r="K4703" s="139" t="s">
        <v>290</v>
      </c>
      <c r="L4703" s="139" t="s">
        <v>5214</v>
      </c>
      <c r="M4703" s="140"/>
      <c r="N4703" s="141">
        <v>24.84</v>
      </c>
      <c r="O4703" s="142">
        <f t="shared" si="365"/>
        <v>400</v>
      </c>
      <c r="P4703" s="2">
        <v>200</v>
      </c>
      <c r="Q4703" s="2">
        <v>200</v>
      </c>
      <c r="R4703" s="143" t="e">
        <f t="shared" si="366"/>
        <v>#DIV/0!</v>
      </c>
      <c r="S4703" s="143" t="e">
        <f t="shared" si="367"/>
        <v>#DIV/0!</v>
      </c>
      <c r="T4703" s="144">
        <f>IF(P4703="nio",0,IF(P4703&gt;0,VLOOKUP(K4703,'3-Productie normen'!A:X,VLOOKUP(P4703,'3-Productie normen'!$B$37:$C$59,2,FALSE),FALSE)))/VLOOKUP(B4703,'2-Kosten per locatie'!$A$11:$C$31,3,FALSE)</f>
        <v>0</v>
      </c>
      <c r="U4703" s="144">
        <f t="shared" si="368"/>
        <v>0</v>
      </c>
      <c r="V4703" s="145" t="str">
        <f>VLOOKUP(K4703,'3-Productie normen'!A:AG,29,FALSE)</f>
        <v>V</v>
      </c>
      <c r="W4703" s="145"/>
      <c r="X4703" s="146"/>
      <c r="Y4703" s="147">
        <f t="shared" si="369"/>
        <v>9936</v>
      </c>
    </row>
    <row r="4704" spans="1:25" s="148" customFormat="1" ht="13.9" customHeight="1">
      <c r="A4704" s="137">
        <v>5558</v>
      </c>
      <c r="B4704" s="138" t="s">
        <v>4209</v>
      </c>
      <c r="C4704" s="138" t="s">
        <v>6253</v>
      </c>
      <c r="D4704" s="138" t="s">
        <v>8341</v>
      </c>
      <c r="E4704" s="2"/>
      <c r="F4704" s="2" t="s">
        <v>284</v>
      </c>
      <c r="G4704" s="2" t="s">
        <v>6351</v>
      </c>
      <c r="H4704" s="2"/>
      <c r="I4704" s="139" t="s">
        <v>491</v>
      </c>
      <c r="J4704" s="139" t="s">
        <v>293</v>
      </c>
      <c r="K4704" s="139" t="s">
        <v>4571</v>
      </c>
      <c r="L4704" s="139" t="s">
        <v>6352</v>
      </c>
      <c r="M4704" s="140"/>
      <c r="N4704" s="141">
        <v>375.36</v>
      </c>
      <c r="O4704" s="142">
        <f t="shared" si="365"/>
        <v>400</v>
      </c>
      <c r="P4704" s="2">
        <v>200</v>
      </c>
      <c r="Q4704" s="2">
        <v>200</v>
      </c>
      <c r="R4704" s="143" t="e">
        <f t="shared" si="366"/>
        <v>#DIV/0!</v>
      </c>
      <c r="S4704" s="143" t="e">
        <f t="shared" si="367"/>
        <v>#DIV/0!</v>
      </c>
      <c r="T4704" s="144">
        <f>IF(P4704="nio",0,IF(P4704&gt;0,VLOOKUP(K4704,'3-Productie normen'!A:X,VLOOKUP(P4704,'3-Productie normen'!$B$37:$C$59,2,FALSE),FALSE)))/VLOOKUP(B4704,'2-Kosten per locatie'!$A$11:$C$31,3,FALSE)</f>
        <v>0</v>
      </c>
      <c r="U4704" s="144">
        <f t="shared" si="368"/>
        <v>0</v>
      </c>
      <c r="V4704" s="145" t="str">
        <f>VLOOKUP(K4704,'3-Productie normen'!A:AG,29,FALSE)</f>
        <v>V</v>
      </c>
      <c r="W4704" s="145"/>
      <c r="X4704" s="146"/>
      <c r="Y4704" s="147">
        <f t="shared" si="369"/>
        <v>150144</v>
      </c>
    </row>
    <row r="4705" spans="1:25" s="148" customFormat="1" ht="13.9" customHeight="1">
      <c r="A4705" s="137">
        <v>5559</v>
      </c>
      <c r="B4705" s="138" t="s">
        <v>4209</v>
      </c>
      <c r="C4705" s="138" t="s">
        <v>6253</v>
      </c>
      <c r="D4705" s="138" t="s">
        <v>8341</v>
      </c>
      <c r="E4705" s="2"/>
      <c r="F4705" s="2" t="s">
        <v>284</v>
      </c>
      <c r="G4705" s="2" t="s">
        <v>6353</v>
      </c>
      <c r="H4705" s="2" t="s">
        <v>6354</v>
      </c>
      <c r="I4705" s="139" t="s">
        <v>491</v>
      </c>
      <c r="J4705" s="139" t="s">
        <v>253</v>
      </c>
      <c r="K4705" s="139" t="s">
        <v>4571</v>
      </c>
      <c r="L4705" s="139" t="s">
        <v>82</v>
      </c>
      <c r="M4705" s="140" t="s">
        <v>8160</v>
      </c>
      <c r="N4705" s="141">
        <v>6.63</v>
      </c>
      <c r="O4705" s="142">
        <f t="shared" si="365"/>
        <v>200</v>
      </c>
      <c r="P4705" s="2">
        <v>200</v>
      </c>
      <c r="Q4705" s="2"/>
      <c r="R4705" s="143" t="e">
        <f t="shared" si="366"/>
        <v>#DIV/0!</v>
      </c>
      <c r="S4705" s="143">
        <f t="shared" si="367"/>
        <v>0</v>
      </c>
      <c r="T4705" s="144">
        <f>IF(P4705="nio",0,IF(P4705&gt;0,VLOOKUP(K4705,'3-Productie normen'!A:X,VLOOKUP(P4705,'3-Productie normen'!$B$37:$C$59,2,FALSE),FALSE)))/VLOOKUP(B4705,'2-Kosten per locatie'!$A$11:$C$31,3,FALSE)</f>
        <v>0</v>
      </c>
      <c r="U4705" s="144">
        <f t="shared" si="368"/>
        <v>0</v>
      </c>
      <c r="V4705" s="145" t="str">
        <f>VLOOKUP(K4705,'3-Productie normen'!A:AG,29,FALSE)</f>
        <v>V</v>
      </c>
      <c r="W4705" s="145"/>
      <c r="X4705" s="146"/>
      <c r="Y4705" s="147">
        <f t="shared" si="369"/>
        <v>1326</v>
      </c>
    </row>
    <row r="4706" spans="1:25" s="148" customFormat="1" ht="13.9" customHeight="1">
      <c r="A4706" s="137">
        <v>5560</v>
      </c>
      <c r="B4706" s="138" t="s">
        <v>4209</v>
      </c>
      <c r="C4706" s="138" t="s">
        <v>6253</v>
      </c>
      <c r="D4706" s="138" t="s">
        <v>8341</v>
      </c>
      <c r="E4706" s="2"/>
      <c r="F4706" s="2" t="s">
        <v>284</v>
      </c>
      <c r="G4706" s="2" t="s">
        <v>6355</v>
      </c>
      <c r="H4706" s="2"/>
      <c r="I4706" s="139" t="s">
        <v>46</v>
      </c>
      <c r="J4706" s="139" t="s">
        <v>313</v>
      </c>
      <c r="K4706" s="139" t="s">
        <v>259</v>
      </c>
      <c r="L4706" s="139" t="s">
        <v>6263</v>
      </c>
      <c r="M4706" s="140"/>
      <c r="N4706" s="141">
        <v>1.38</v>
      </c>
      <c r="O4706" s="142">
        <f t="shared" si="365"/>
        <v>0</v>
      </c>
      <c r="P4706" s="2" t="s">
        <v>477</v>
      </c>
      <c r="Q4706" s="2"/>
      <c r="R4706" s="143">
        <f t="shared" si="366"/>
        <v>0</v>
      </c>
      <c r="S4706" s="143">
        <f t="shared" si="367"/>
        <v>0</v>
      </c>
      <c r="T4706" s="144">
        <f>IF(P4706="nio",0,IF(P4706&gt;0,VLOOKUP(K4706,'3-Productie normen'!A:X,VLOOKUP(P4706,'3-Productie normen'!$B$37:$C$59,2,FALSE),FALSE)))/VLOOKUP(B4706,'2-Kosten per locatie'!$A$11:$C$31,3,FALSE)</f>
        <v>0</v>
      </c>
      <c r="U4706" s="144">
        <f t="shared" si="368"/>
        <v>0</v>
      </c>
      <c r="V4706" s="145">
        <f>VLOOKUP(K4706,'3-Productie normen'!A:AG,29,FALSE)</f>
        <v>0</v>
      </c>
      <c r="W4706" s="145"/>
      <c r="X4706" s="146"/>
      <c r="Y4706" s="147">
        <f t="shared" si="369"/>
        <v>0</v>
      </c>
    </row>
    <row r="4707" spans="1:25" s="148" customFormat="1" ht="13.9" customHeight="1">
      <c r="A4707" s="137">
        <v>5561</v>
      </c>
      <c r="B4707" s="138" t="s">
        <v>4209</v>
      </c>
      <c r="C4707" s="138" t="s">
        <v>6253</v>
      </c>
      <c r="D4707" s="138" t="s">
        <v>8341</v>
      </c>
      <c r="E4707" s="2"/>
      <c r="F4707" s="2" t="s">
        <v>284</v>
      </c>
      <c r="G4707" s="2" t="s">
        <v>6356</v>
      </c>
      <c r="H4707" s="2" t="s">
        <v>6357</v>
      </c>
      <c r="I4707" s="139" t="s">
        <v>46</v>
      </c>
      <c r="J4707" s="139" t="s">
        <v>313</v>
      </c>
      <c r="K4707" s="139" t="s">
        <v>259</v>
      </c>
      <c r="L4707" s="139" t="s">
        <v>6263</v>
      </c>
      <c r="M4707" s="140"/>
      <c r="N4707" s="141">
        <v>1.39</v>
      </c>
      <c r="O4707" s="142">
        <f t="shared" si="365"/>
        <v>0</v>
      </c>
      <c r="P4707" s="2" t="s">
        <v>477</v>
      </c>
      <c r="Q4707" s="2"/>
      <c r="R4707" s="143">
        <f t="shared" si="366"/>
        <v>0</v>
      </c>
      <c r="S4707" s="143">
        <f t="shared" si="367"/>
        <v>0</v>
      </c>
      <c r="T4707" s="144">
        <f>IF(P4707="nio",0,IF(P4707&gt;0,VLOOKUP(K4707,'3-Productie normen'!A:X,VLOOKUP(P4707,'3-Productie normen'!$B$37:$C$59,2,FALSE),FALSE)))/VLOOKUP(B4707,'2-Kosten per locatie'!$A$11:$C$31,3,FALSE)</f>
        <v>0</v>
      </c>
      <c r="U4707" s="144">
        <f t="shared" si="368"/>
        <v>0</v>
      </c>
      <c r="V4707" s="145">
        <f>VLOOKUP(K4707,'3-Productie normen'!A:AG,29,FALSE)</f>
        <v>0</v>
      </c>
      <c r="W4707" s="145"/>
      <c r="X4707" s="146"/>
      <c r="Y4707" s="147">
        <f t="shared" si="369"/>
        <v>0</v>
      </c>
    </row>
    <row r="4708" spans="1:25" s="148" customFormat="1" ht="13.9" customHeight="1">
      <c r="A4708" s="137">
        <v>5562</v>
      </c>
      <c r="B4708" s="138" t="s">
        <v>4209</v>
      </c>
      <c r="C4708" s="138" t="s">
        <v>6253</v>
      </c>
      <c r="D4708" s="138" t="s">
        <v>8341</v>
      </c>
      <c r="E4708" s="2"/>
      <c r="F4708" s="2" t="s">
        <v>284</v>
      </c>
      <c r="G4708" s="2" t="s">
        <v>6358</v>
      </c>
      <c r="H4708" s="2"/>
      <c r="I4708" s="139" t="s">
        <v>257</v>
      </c>
      <c r="J4708" s="139" t="s">
        <v>495</v>
      </c>
      <c r="K4708" s="139" t="s">
        <v>259</v>
      </c>
      <c r="L4708" s="139" t="s">
        <v>6263</v>
      </c>
      <c r="M4708" s="140"/>
      <c r="N4708" s="141">
        <v>0.98</v>
      </c>
      <c r="O4708" s="142">
        <f t="shared" si="365"/>
        <v>0</v>
      </c>
      <c r="P4708" s="2" t="s">
        <v>477</v>
      </c>
      <c r="Q4708" s="2"/>
      <c r="R4708" s="143">
        <f t="shared" si="366"/>
        <v>0</v>
      </c>
      <c r="S4708" s="143">
        <f t="shared" si="367"/>
        <v>0</v>
      </c>
      <c r="T4708" s="144">
        <f>IF(P4708="nio",0,IF(P4708&gt;0,VLOOKUP(K4708,'3-Productie normen'!A:X,VLOOKUP(P4708,'3-Productie normen'!$B$37:$C$59,2,FALSE),FALSE)))/VLOOKUP(B4708,'2-Kosten per locatie'!$A$11:$C$31,3,FALSE)</f>
        <v>0</v>
      </c>
      <c r="U4708" s="144">
        <f t="shared" si="368"/>
        <v>0</v>
      </c>
      <c r="V4708" s="145">
        <f>VLOOKUP(K4708,'3-Productie normen'!A:AG,29,FALSE)</f>
        <v>0</v>
      </c>
      <c r="W4708" s="145"/>
      <c r="X4708" s="146"/>
      <c r="Y4708" s="147">
        <f t="shared" si="369"/>
        <v>0</v>
      </c>
    </row>
    <row r="4709" spans="1:25" s="148" customFormat="1" ht="13.9" customHeight="1">
      <c r="A4709" s="137">
        <v>5563</v>
      </c>
      <c r="B4709" s="138" t="s">
        <v>4209</v>
      </c>
      <c r="C4709" s="138" t="s">
        <v>6253</v>
      </c>
      <c r="D4709" s="138" t="s">
        <v>8341</v>
      </c>
      <c r="E4709" s="2"/>
      <c r="F4709" s="2" t="s">
        <v>284</v>
      </c>
      <c r="G4709" s="2" t="s">
        <v>6359</v>
      </c>
      <c r="H4709" s="2" t="s">
        <v>6360</v>
      </c>
      <c r="I4709" s="139" t="s">
        <v>484</v>
      </c>
      <c r="J4709" s="139" t="s">
        <v>6361</v>
      </c>
      <c r="K4709" s="139" t="s">
        <v>259</v>
      </c>
      <c r="L4709" s="139" t="s">
        <v>1720</v>
      </c>
      <c r="M4709" s="140"/>
      <c r="N4709" s="141">
        <v>0</v>
      </c>
      <c r="O4709" s="142">
        <f t="shared" si="365"/>
        <v>0</v>
      </c>
      <c r="P4709" s="2" t="s">
        <v>477</v>
      </c>
      <c r="Q4709" s="2"/>
      <c r="R4709" s="143">
        <f t="shared" si="366"/>
        <v>0</v>
      </c>
      <c r="S4709" s="143">
        <f t="shared" si="367"/>
        <v>0</v>
      </c>
      <c r="T4709" s="144">
        <f>IF(P4709="nio",0,IF(P4709&gt;0,VLOOKUP(K4709,'3-Productie normen'!A:X,VLOOKUP(P4709,'3-Productie normen'!$B$37:$C$59,2,FALSE),FALSE)))/VLOOKUP(B4709,'2-Kosten per locatie'!$A$11:$C$31,3,FALSE)</f>
        <v>0</v>
      </c>
      <c r="U4709" s="144">
        <f t="shared" si="368"/>
        <v>0</v>
      </c>
      <c r="V4709" s="145">
        <f>VLOOKUP(K4709,'3-Productie normen'!A:AG,29,FALSE)</f>
        <v>0</v>
      </c>
      <c r="W4709" s="145"/>
      <c r="X4709" s="146"/>
      <c r="Y4709" s="147">
        <f t="shared" si="369"/>
        <v>0</v>
      </c>
    </row>
    <row r="4710" spans="1:25" s="148" customFormat="1" ht="13.9" customHeight="1">
      <c r="A4710" s="137">
        <v>5564</v>
      </c>
      <c r="B4710" s="138" t="s">
        <v>4209</v>
      </c>
      <c r="C4710" s="138" t="s">
        <v>6253</v>
      </c>
      <c r="D4710" s="138" t="s">
        <v>8341</v>
      </c>
      <c r="E4710" s="2"/>
      <c r="F4710" s="2" t="s">
        <v>284</v>
      </c>
      <c r="G4710" s="2" t="s">
        <v>6362</v>
      </c>
      <c r="H4710" s="2"/>
      <c r="I4710" s="139" t="s">
        <v>257</v>
      </c>
      <c r="J4710" s="139" t="s">
        <v>318</v>
      </c>
      <c r="K4710" s="139" t="s">
        <v>259</v>
      </c>
      <c r="L4710" s="139" t="s">
        <v>1720</v>
      </c>
      <c r="M4710" s="140"/>
      <c r="N4710" s="141">
        <v>0</v>
      </c>
      <c r="O4710" s="142">
        <f t="shared" si="365"/>
        <v>0</v>
      </c>
      <c r="P4710" s="2" t="s">
        <v>477</v>
      </c>
      <c r="Q4710" s="2"/>
      <c r="R4710" s="143">
        <f t="shared" si="366"/>
        <v>0</v>
      </c>
      <c r="S4710" s="143">
        <f t="shared" si="367"/>
        <v>0</v>
      </c>
      <c r="T4710" s="144">
        <f>IF(P4710="nio",0,IF(P4710&gt;0,VLOOKUP(K4710,'3-Productie normen'!A:X,VLOOKUP(P4710,'3-Productie normen'!$B$37:$C$59,2,FALSE),FALSE)))/VLOOKUP(B4710,'2-Kosten per locatie'!$A$11:$C$31,3,FALSE)</f>
        <v>0</v>
      </c>
      <c r="U4710" s="144">
        <f t="shared" si="368"/>
        <v>0</v>
      </c>
      <c r="V4710" s="145">
        <f>VLOOKUP(K4710,'3-Productie normen'!A:AG,29,FALSE)</f>
        <v>0</v>
      </c>
      <c r="W4710" s="145"/>
      <c r="X4710" s="146"/>
      <c r="Y4710" s="147">
        <f t="shared" si="369"/>
        <v>0</v>
      </c>
    </row>
    <row r="4711" spans="1:25" s="148" customFormat="1" ht="13.9" customHeight="1">
      <c r="A4711" s="137">
        <v>5565</v>
      </c>
      <c r="B4711" s="138" t="s">
        <v>4209</v>
      </c>
      <c r="C4711" s="138" t="s">
        <v>6253</v>
      </c>
      <c r="D4711" s="138" t="s">
        <v>8341</v>
      </c>
      <c r="E4711" s="2"/>
      <c r="F4711" s="2" t="s">
        <v>284</v>
      </c>
      <c r="G4711" s="2" t="s">
        <v>6363</v>
      </c>
      <c r="H4711" s="2"/>
      <c r="I4711" s="139" t="s">
        <v>257</v>
      </c>
      <c r="J4711" s="139" t="s">
        <v>318</v>
      </c>
      <c r="K4711" s="139" t="s">
        <v>259</v>
      </c>
      <c r="L4711" s="139" t="s">
        <v>1720</v>
      </c>
      <c r="M4711" s="140"/>
      <c r="N4711" s="141">
        <v>0</v>
      </c>
      <c r="O4711" s="142">
        <f t="shared" si="365"/>
        <v>0</v>
      </c>
      <c r="P4711" s="2" t="s">
        <v>477</v>
      </c>
      <c r="Q4711" s="2"/>
      <c r="R4711" s="143">
        <f t="shared" si="366"/>
        <v>0</v>
      </c>
      <c r="S4711" s="143">
        <f t="shared" si="367"/>
        <v>0</v>
      </c>
      <c r="T4711" s="144">
        <f>IF(P4711="nio",0,IF(P4711&gt;0,VLOOKUP(K4711,'3-Productie normen'!A:X,VLOOKUP(P4711,'3-Productie normen'!$B$37:$C$59,2,FALSE),FALSE)))/VLOOKUP(B4711,'2-Kosten per locatie'!$A$11:$C$31,3,FALSE)</f>
        <v>0</v>
      </c>
      <c r="U4711" s="144">
        <f t="shared" si="368"/>
        <v>0</v>
      </c>
      <c r="V4711" s="145">
        <f>VLOOKUP(K4711,'3-Productie normen'!A:AG,29,FALSE)</f>
        <v>0</v>
      </c>
      <c r="W4711" s="145"/>
      <c r="X4711" s="146"/>
      <c r="Y4711" s="147">
        <f t="shared" si="369"/>
        <v>0</v>
      </c>
    </row>
    <row r="4712" spans="1:25" s="148" customFormat="1" ht="13.9" customHeight="1">
      <c r="A4712" s="137">
        <v>5566</v>
      </c>
      <c r="B4712" s="138" t="s">
        <v>4209</v>
      </c>
      <c r="C4712" s="138" t="s">
        <v>6253</v>
      </c>
      <c r="D4712" s="138" t="s">
        <v>8341</v>
      </c>
      <c r="E4712" s="2"/>
      <c r="F4712" s="2" t="s">
        <v>284</v>
      </c>
      <c r="G4712" s="2" t="s">
        <v>6364</v>
      </c>
      <c r="H4712" s="2"/>
      <c r="I4712" s="139" t="s">
        <v>257</v>
      </c>
      <c r="J4712" s="139" t="s">
        <v>318</v>
      </c>
      <c r="K4712" s="139" t="s">
        <v>259</v>
      </c>
      <c r="L4712" s="139" t="s">
        <v>1720</v>
      </c>
      <c r="M4712" s="140"/>
      <c r="N4712" s="141">
        <v>0</v>
      </c>
      <c r="O4712" s="142">
        <f t="shared" si="365"/>
        <v>0</v>
      </c>
      <c r="P4712" s="2" t="s">
        <v>477</v>
      </c>
      <c r="Q4712" s="2"/>
      <c r="R4712" s="143">
        <f t="shared" si="366"/>
        <v>0</v>
      </c>
      <c r="S4712" s="143">
        <f t="shared" si="367"/>
        <v>0</v>
      </c>
      <c r="T4712" s="144">
        <f>IF(P4712="nio",0,IF(P4712&gt;0,VLOOKUP(K4712,'3-Productie normen'!A:X,VLOOKUP(P4712,'3-Productie normen'!$B$37:$C$59,2,FALSE),FALSE)))/VLOOKUP(B4712,'2-Kosten per locatie'!$A$11:$C$31,3,FALSE)</f>
        <v>0</v>
      </c>
      <c r="U4712" s="144">
        <f t="shared" si="368"/>
        <v>0</v>
      </c>
      <c r="V4712" s="145">
        <f>VLOOKUP(K4712,'3-Productie normen'!A:AG,29,FALSE)</f>
        <v>0</v>
      </c>
      <c r="W4712" s="145"/>
      <c r="X4712" s="146"/>
      <c r="Y4712" s="147">
        <f t="shared" si="369"/>
        <v>0</v>
      </c>
    </row>
    <row r="4713" spans="1:25" s="148" customFormat="1" ht="13.9" customHeight="1">
      <c r="A4713" s="137">
        <v>5567</v>
      </c>
      <c r="B4713" s="138" t="s">
        <v>4209</v>
      </c>
      <c r="C4713" s="138" t="s">
        <v>6253</v>
      </c>
      <c r="D4713" s="138" t="s">
        <v>8341</v>
      </c>
      <c r="E4713" s="2"/>
      <c r="F4713" s="2" t="s">
        <v>284</v>
      </c>
      <c r="G4713" s="2" t="s">
        <v>6365</v>
      </c>
      <c r="H4713" s="2"/>
      <c r="I4713" s="139" t="s">
        <v>257</v>
      </c>
      <c r="J4713" s="139" t="s">
        <v>318</v>
      </c>
      <c r="K4713" s="139" t="s">
        <v>259</v>
      </c>
      <c r="L4713" s="139" t="s">
        <v>1720</v>
      </c>
      <c r="M4713" s="140"/>
      <c r="N4713" s="141">
        <v>0</v>
      </c>
      <c r="O4713" s="142">
        <f t="shared" si="365"/>
        <v>0</v>
      </c>
      <c r="P4713" s="2" t="s">
        <v>477</v>
      </c>
      <c r="Q4713" s="2"/>
      <c r="R4713" s="143">
        <f t="shared" si="366"/>
        <v>0</v>
      </c>
      <c r="S4713" s="143">
        <f t="shared" si="367"/>
        <v>0</v>
      </c>
      <c r="T4713" s="144">
        <f>IF(P4713="nio",0,IF(P4713&gt;0,VLOOKUP(K4713,'3-Productie normen'!A:X,VLOOKUP(P4713,'3-Productie normen'!$B$37:$C$59,2,FALSE),FALSE)))/VLOOKUP(B4713,'2-Kosten per locatie'!$A$11:$C$31,3,FALSE)</f>
        <v>0</v>
      </c>
      <c r="U4713" s="144">
        <f t="shared" si="368"/>
        <v>0</v>
      </c>
      <c r="V4713" s="145">
        <f>VLOOKUP(K4713,'3-Productie normen'!A:AG,29,FALSE)</f>
        <v>0</v>
      </c>
      <c r="W4713" s="145"/>
      <c r="X4713" s="146"/>
      <c r="Y4713" s="147">
        <f t="shared" si="369"/>
        <v>0</v>
      </c>
    </row>
    <row r="4714" spans="1:25" s="148" customFormat="1" ht="13.9" customHeight="1">
      <c r="A4714" s="137">
        <v>5568</v>
      </c>
      <c r="B4714" s="138" t="s">
        <v>4209</v>
      </c>
      <c r="C4714" s="138" t="s">
        <v>6253</v>
      </c>
      <c r="D4714" s="138" t="s">
        <v>8341</v>
      </c>
      <c r="E4714" s="2"/>
      <c r="F4714" s="2" t="s">
        <v>284</v>
      </c>
      <c r="G4714" s="2" t="s">
        <v>6366</v>
      </c>
      <c r="H4714" s="2" t="s">
        <v>6367</v>
      </c>
      <c r="I4714" s="139" t="s">
        <v>46</v>
      </c>
      <c r="J4714" s="139" t="s">
        <v>320</v>
      </c>
      <c r="K4714" s="139" t="s">
        <v>321</v>
      </c>
      <c r="L4714" s="139" t="s">
        <v>3060</v>
      </c>
      <c r="M4714" s="140"/>
      <c r="N4714" s="141">
        <v>10.14</v>
      </c>
      <c r="O4714" s="142">
        <f t="shared" si="365"/>
        <v>400</v>
      </c>
      <c r="P4714" s="2">
        <v>200</v>
      </c>
      <c r="Q4714" s="2">
        <v>200</v>
      </c>
      <c r="R4714" s="143" t="e">
        <f t="shared" si="366"/>
        <v>#DIV/0!</v>
      </c>
      <c r="S4714" s="143" t="e">
        <f t="shared" si="367"/>
        <v>#DIV/0!</v>
      </c>
      <c r="T4714" s="144">
        <f>IF(P4714="nio",0,IF(P4714&gt;0,VLOOKUP(K4714,'3-Productie normen'!A:X,VLOOKUP(P4714,'3-Productie normen'!$B$37:$C$59,2,FALSE),FALSE)))/VLOOKUP(B4714,'2-Kosten per locatie'!$A$11:$C$31,3,FALSE)</f>
        <v>0</v>
      </c>
      <c r="U4714" s="144">
        <f t="shared" si="368"/>
        <v>0</v>
      </c>
      <c r="V4714" s="145" t="str">
        <f>VLOOKUP(K4714,'3-Productie normen'!A:AG,29,FALSE)</f>
        <v>S</v>
      </c>
      <c r="W4714" s="145"/>
      <c r="X4714" s="146"/>
      <c r="Y4714" s="147">
        <f t="shared" si="369"/>
        <v>4056</v>
      </c>
    </row>
    <row r="4715" spans="1:25" s="148" customFormat="1" ht="13.9" customHeight="1">
      <c r="A4715" s="137">
        <v>5569</v>
      </c>
      <c r="B4715" s="138" t="s">
        <v>4209</v>
      </c>
      <c r="C4715" s="138" t="s">
        <v>6253</v>
      </c>
      <c r="D4715" s="138" t="s">
        <v>8341</v>
      </c>
      <c r="E4715" s="2"/>
      <c r="F4715" s="2" t="s">
        <v>284</v>
      </c>
      <c r="G4715" s="2" t="s">
        <v>6368</v>
      </c>
      <c r="H4715" s="2"/>
      <c r="I4715" s="139" t="s">
        <v>46</v>
      </c>
      <c r="J4715" s="139" t="s">
        <v>323</v>
      </c>
      <c r="K4715" s="139" t="s">
        <v>321</v>
      </c>
      <c r="L4715" s="139" t="s">
        <v>3060</v>
      </c>
      <c r="M4715" s="140"/>
      <c r="N4715" s="141">
        <v>1.02</v>
      </c>
      <c r="O4715" s="142">
        <f t="shared" si="365"/>
        <v>400</v>
      </c>
      <c r="P4715" s="2">
        <v>200</v>
      </c>
      <c r="Q4715" s="2">
        <v>200</v>
      </c>
      <c r="R4715" s="143" t="e">
        <f t="shared" si="366"/>
        <v>#DIV/0!</v>
      </c>
      <c r="S4715" s="143" t="e">
        <f t="shared" si="367"/>
        <v>#DIV/0!</v>
      </c>
      <c r="T4715" s="144">
        <f>IF(P4715="nio",0,IF(P4715&gt;0,VLOOKUP(K4715,'3-Productie normen'!A:X,VLOOKUP(P4715,'3-Productie normen'!$B$37:$C$59,2,FALSE),FALSE)))/VLOOKUP(B4715,'2-Kosten per locatie'!$A$11:$C$31,3,FALSE)</f>
        <v>0</v>
      </c>
      <c r="U4715" s="144">
        <f t="shared" si="368"/>
        <v>0</v>
      </c>
      <c r="V4715" s="145" t="str">
        <f>VLOOKUP(K4715,'3-Productie normen'!A:AG,29,FALSE)</f>
        <v>S</v>
      </c>
      <c r="W4715" s="145"/>
      <c r="X4715" s="146"/>
      <c r="Y4715" s="147">
        <f t="shared" si="369"/>
        <v>408</v>
      </c>
    </row>
    <row r="4716" spans="1:25" s="148" customFormat="1" ht="13.9" customHeight="1">
      <c r="A4716" s="137">
        <v>5570</v>
      </c>
      <c r="B4716" s="138" t="s">
        <v>4209</v>
      </c>
      <c r="C4716" s="138" t="s">
        <v>6253</v>
      </c>
      <c r="D4716" s="138" t="s">
        <v>8341</v>
      </c>
      <c r="E4716" s="2"/>
      <c r="F4716" s="2" t="s">
        <v>284</v>
      </c>
      <c r="G4716" s="2" t="s">
        <v>6369</v>
      </c>
      <c r="H4716" s="2"/>
      <c r="I4716" s="139" t="s">
        <v>46</v>
      </c>
      <c r="J4716" s="139" t="s">
        <v>323</v>
      </c>
      <c r="K4716" s="139" t="s">
        <v>321</v>
      </c>
      <c r="L4716" s="139" t="s">
        <v>3060</v>
      </c>
      <c r="M4716" s="140"/>
      <c r="N4716" s="141">
        <v>1.02</v>
      </c>
      <c r="O4716" s="142">
        <f t="shared" si="365"/>
        <v>400</v>
      </c>
      <c r="P4716" s="2">
        <v>200</v>
      </c>
      <c r="Q4716" s="2">
        <v>200</v>
      </c>
      <c r="R4716" s="143" t="e">
        <f t="shared" si="366"/>
        <v>#DIV/0!</v>
      </c>
      <c r="S4716" s="143" t="e">
        <f t="shared" si="367"/>
        <v>#DIV/0!</v>
      </c>
      <c r="T4716" s="144">
        <f>IF(P4716="nio",0,IF(P4716&gt;0,VLOOKUP(K4716,'3-Productie normen'!A:X,VLOOKUP(P4716,'3-Productie normen'!$B$37:$C$59,2,FALSE),FALSE)))/VLOOKUP(B4716,'2-Kosten per locatie'!$A$11:$C$31,3,FALSE)</f>
        <v>0</v>
      </c>
      <c r="U4716" s="144">
        <f t="shared" si="368"/>
        <v>0</v>
      </c>
      <c r="V4716" s="145" t="str">
        <f>VLOOKUP(K4716,'3-Productie normen'!A:AG,29,FALSE)</f>
        <v>S</v>
      </c>
      <c r="W4716" s="145"/>
      <c r="X4716" s="146"/>
      <c r="Y4716" s="147">
        <f t="shared" si="369"/>
        <v>408</v>
      </c>
    </row>
    <row r="4717" spans="1:25" s="148" customFormat="1" ht="13.9" customHeight="1">
      <c r="A4717" s="137">
        <v>5571</v>
      </c>
      <c r="B4717" s="138" t="s">
        <v>4209</v>
      </c>
      <c r="C4717" s="138" t="s">
        <v>6253</v>
      </c>
      <c r="D4717" s="138" t="s">
        <v>8341</v>
      </c>
      <c r="E4717" s="2"/>
      <c r="F4717" s="2" t="s">
        <v>284</v>
      </c>
      <c r="G4717" s="2" t="s">
        <v>6370</v>
      </c>
      <c r="H4717" s="2"/>
      <c r="I4717" s="139" t="s">
        <v>46</v>
      </c>
      <c r="J4717" s="139" t="s">
        <v>323</v>
      </c>
      <c r="K4717" s="139" t="s">
        <v>321</v>
      </c>
      <c r="L4717" s="139" t="s">
        <v>3060</v>
      </c>
      <c r="M4717" s="140"/>
      <c r="N4717" s="141">
        <v>1.02</v>
      </c>
      <c r="O4717" s="142">
        <f t="shared" si="365"/>
        <v>400</v>
      </c>
      <c r="P4717" s="2">
        <v>200</v>
      </c>
      <c r="Q4717" s="2">
        <v>200</v>
      </c>
      <c r="R4717" s="143" t="e">
        <f t="shared" si="366"/>
        <v>#DIV/0!</v>
      </c>
      <c r="S4717" s="143" t="e">
        <f t="shared" si="367"/>
        <v>#DIV/0!</v>
      </c>
      <c r="T4717" s="144">
        <f>IF(P4717="nio",0,IF(P4717&gt;0,VLOOKUP(K4717,'3-Productie normen'!A:X,VLOOKUP(P4717,'3-Productie normen'!$B$37:$C$59,2,FALSE),FALSE)))/VLOOKUP(B4717,'2-Kosten per locatie'!$A$11:$C$31,3,FALSE)</f>
        <v>0</v>
      </c>
      <c r="U4717" s="144">
        <f t="shared" si="368"/>
        <v>0</v>
      </c>
      <c r="V4717" s="145" t="str">
        <f>VLOOKUP(K4717,'3-Productie normen'!A:AG,29,FALSE)</f>
        <v>S</v>
      </c>
      <c r="W4717" s="145"/>
      <c r="X4717" s="146"/>
      <c r="Y4717" s="147">
        <f t="shared" si="369"/>
        <v>408</v>
      </c>
    </row>
    <row r="4718" spans="1:25" s="148" customFormat="1" ht="13.9" customHeight="1">
      <c r="A4718" s="137">
        <v>5572</v>
      </c>
      <c r="B4718" s="138" t="s">
        <v>4209</v>
      </c>
      <c r="C4718" s="138" t="s">
        <v>6253</v>
      </c>
      <c r="D4718" s="138" t="s">
        <v>8341</v>
      </c>
      <c r="E4718" s="2"/>
      <c r="F4718" s="2" t="s">
        <v>284</v>
      </c>
      <c r="G4718" s="2" t="s">
        <v>6371</v>
      </c>
      <c r="H4718" s="2"/>
      <c r="I4718" s="139" t="s">
        <v>46</v>
      </c>
      <c r="J4718" s="139" t="s">
        <v>320</v>
      </c>
      <c r="K4718" s="139" t="s">
        <v>321</v>
      </c>
      <c r="L4718" s="139" t="s">
        <v>3060</v>
      </c>
      <c r="M4718" s="140"/>
      <c r="N4718" s="141">
        <v>11.38</v>
      </c>
      <c r="O4718" s="142">
        <f t="shared" si="365"/>
        <v>400</v>
      </c>
      <c r="P4718" s="2">
        <v>200</v>
      </c>
      <c r="Q4718" s="2">
        <v>200</v>
      </c>
      <c r="R4718" s="143" t="e">
        <f t="shared" si="366"/>
        <v>#DIV/0!</v>
      </c>
      <c r="S4718" s="143" t="e">
        <f t="shared" si="367"/>
        <v>#DIV/0!</v>
      </c>
      <c r="T4718" s="144">
        <f>IF(P4718="nio",0,IF(P4718&gt;0,VLOOKUP(K4718,'3-Productie normen'!A:X,VLOOKUP(P4718,'3-Productie normen'!$B$37:$C$59,2,FALSE),FALSE)))/VLOOKUP(B4718,'2-Kosten per locatie'!$A$11:$C$31,3,FALSE)</f>
        <v>0</v>
      </c>
      <c r="U4718" s="144">
        <f t="shared" si="368"/>
        <v>0</v>
      </c>
      <c r="V4718" s="145" t="str">
        <f>VLOOKUP(K4718,'3-Productie normen'!A:AG,29,FALSE)</f>
        <v>S</v>
      </c>
      <c r="W4718" s="145"/>
      <c r="X4718" s="146"/>
      <c r="Y4718" s="147">
        <f t="shared" si="369"/>
        <v>4552</v>
      </c>
    </row>
    <row r="4719" spans="1:25" s="148" customFormat="1" ht="13.9" customHeight="1">
      <c r="A4719" s="137">
        <v>5573</v>
      </c>
      <c r="B4719" s="138" t="s">
        <v>4209</v>
      </c>
      <c r="C4719" s="138" t="s">
        <v>6253</v>
      </c>
      <c r="D4719" s="138" t="s">
        <v>8341</v>
      </c>
      <c r="E4719" s="2"/>
      <c r="F4719" s="2" t="s">
        <v>284</v>
      </c>
      <c r="G4719" s="2" t="s">
        <v>6372</v>
      </c>
      <c r="H4719" s="2"/>
      <c r="I4719" s="139" t="s">
        <v>46</v>
      </c>
      <c r="J4719" s="139" t="s">
        <v>323</v>
      </c>
      <c r="K4719" s="139" t="s">
        <v>321</v>
      </c>
      <c r="L4719" s="139" t="s">
        <v>3060</v>
      </c>
      <c r="M4719" s="140"/>
      <c r="N4719" s="141">
        <v>1.1200000000000001</v>
      </c>
      <c r="O4719" s="142">
        <f t="shared" si="365"/>
        <v>400</v>
      </c>
      <c r="P4719" s="2">
        <v>200</v>
      </c>
      <c r="Q4719" s="2">
        <v>200</v>
      </c>
      <c r="R4719" s="143" t="e">
        <f t="shared" si="366"/>
        <v>#DIV/0!</v>
      </c>
      <c r="S4719" s="143" t="e">
        <f t="shared" si="367"/>
        <v>#DIV/0!</v>
      </c>
      <c r="T4719" s="144">
        <f>IF(P4719="nio",0,IF(P4719&gt;0,VLOOKUP(K4719,'3-Productie normen'!A:X,VLOOKUP(P4719,'3-Productie normen'!$B$37:$C$59,2,FALSE),FALSE)))/VLOOKUP(B4719,'2-Kosten per locatie'!$A$11:$C$31,3,FALSE)</f>
        <v>0</v>
      </c>
      <c r="U4719" s="144">
        <f t="shared" si="368"/>
        <v>0</v>
      </c>
      <c r="V4719" s="145" t="str">
        <f>VLOOKUP(K4719,'3-Productie normen'!A:AG,29,FALSE)</f>
        <v>S</v>
      </c>
      <c r="W4719" s="145"/>
      <c r="X4719" s="146"/>
      <c r="Y4719" s="147">
        <f t="shared" si="369"/>
        <v>448.00000000000006</v>
      </c>
    </row>
    <row r="4720" spans="1:25" s="148" customFormat="1" ht="13.9" customHeight="1">
      <c r="A4720" s="137">
        <v>5574</v>
      </c>
      <c r="B4720" s="138" t="s">
        <v>4209</v>
      </c>
      <c r="C4720" s="138" t="s">
        <v>6253</v>
      </c>
      <c r="D4720" s="138" t="s">
        <v>8341</v>
      </c>
      <c r="E4720" s="2"/>
      <c r="F4720" s="2" t="s">
        <v>284</v>
      </c>
      <c r="G4720" s="2" t="s">
        <v>6373</v>
      </c>
      <c r="H4720" s="2"/>
      <c r="I4720" s="139" t="s">
        <v>46</v>
      </c>
      <c r="J4720" s="139" t="s">
        <v>323</v>
      </c>
      <c r="K4720" s="139" t="s">
        <v>321</v>
      </c>
      <c r="L4720" s="139" t="s">
        <v>3060</v>
      </c>
      <c r="M4720" s="140"/>
      <c r="N4720" s="141">
        <v>1.02</v>
      </c>
      <c r="O4720" s="142">
        <f t="shared" si="365"/>
        <v>400</v>
      </c>
      <c r="P4720" s="2">
        <v>200</v>
      </c>
      <c r="Q4720" s="2">
        <v>200</v>
      </c>
      <c r="R4720" s="143" t="e">
        <f t="shared" si="366"/>
        <v>#DIV/0!</v>
      </c>
      <c r="S4720" s="143" t="e">
        <f t="shared" si="367"/>
        <v>#DIV/0!</v>
      </c>
      <c r="T4720" s="144">
        <f>IF(P4720="nio",0,IF(P4720&gt;0,VLOOKUP(K4720,'3-Productie normen'!A:X,VLOOKUP(P4720,'3-Productie normen'!$B$37:$C$59,2,FALSE),FALSE)))/VLOOKUP(B4720,'2-Kosten per locatie'!$A$11:$C$31,3,FALSE)</f>
        <v>0</v>
      </c>
      <c r="U4720" s="144">
        <f t="shared" si="368"/>
        <v>0</v>
      </c>
      <c r="V4720" s="145" t="str">
        <f>VLOOKUP(K4720,'3-Productie normen'!A:AG,29,FALSE)</f>
        <v>S</v>
      </c>
      <c r="W4720" s="145"/>
      <c r="X4720" s="146"/>
      <c r="Y4720" s="147">
        <f t="shared" si="369"/>
        <v>408</v>
      </c>
    </row>
    <row r="4721" spans="1:25" s="148" customFormat="1" ht="13.9" customHeight="1">
      <c r="A4721" s="137">
        <v>5575</v>
      </c>
      <c r="B4721" s="138" t="s">
        <v>4209</v>
      </c>
      <c r="C4721" s="138" t="s">
        <v>6253</v>
      </c>
      <c r="D4721" s="138" t="s">
        <v>8341</v>
      </c>
      <c r="E4721" s="2"/>
      <c r="F4721" s="2" t="s">
        <v>284</v>
      </c>
      <c r="G4721" s="2" t="s">
        <v>6374</v>
      </c>
      <c r="H4721" s="2"/>
      <c r="I4721" s="139" t="s">
        <v>46</v>
      </c>
      <c r="J4721" s="139" t="s">
        <v>323</v>
      </c>
      <c r="K4721" s="139" t="s">
        <v>321</v>
      </c>
      <c r="L4721" s="139" t="s">
        <v>3060</v>
      </c>
      <c r="M4721" s="140"/>
      <c r="N4721" s="141">
        <v>1.02</v>
      </c>
      <c r="O4721" s="142">
        <f t="shared" si="365"/>
        <v>400</v>
      </c>
      <c r="P4721" s="2">
        <v>200</v>
      </c>
      <c r="Q4721" s="2">
        <v>200</v>
      </c>
      <c r="R4721" s="143" t="e">
        <f t="shared" si="366"/>
        <v>#DIV/0!</v>
      </c>
      <c r="S4721" s="143" t="e">
        <f t="shared" si="367"/>
        <v>#DIV/0!</v>
      </c>
      <c r="T4721" s="144">
        <f>IF(P4721="nio",0,IF(P4721&gt;0,VLOOKUP(K4721,'3-Productie normen'!A:X,VLOOKUP(P4721,'3-Productie normen'!$B$37:$C$59,2,FALSE),FALSE)))/VLOOKUP(B4721,'2-Kosten per locatie'!$A$11:$C$31,3,FALSE)</f>
        <v>0</v>
      </c>
      <c r="U4721" s="144">
        <f t="shared" si="368"/>
        <v>0</v>
      </c>
      <c r="V4721" s="145" t="str">
        <f>VLOOKUP(K4721,'3-Productie normen'!A:AG,29,FALSE)</f>
        <v>S</v>
      </c>
      <c r="W4721" s="145"/>
      <c r="X4721" s="146"/>
      <c r="Y4721" s="147">
        <f t="shared" si="369"/>
        <v>408</v>
      </c>
    </row>
    <row r="4722" spans="1:25" s="148" customFormat="1" ht="13.9" customHeight="1">
      <c r="A4722" s="137">
        <v>5576</v>
      </c>
      <c r="B4722" s="138" t="s">
        <v>4209</v>
      </c>
      <c r="C4722" s="138" t="s">
        <v>6253</v>
      </c>
      <c r="D4722" s="138" t="s">
        <v>8341</v>
      </c>
      <c r="E4722" s="2"/>
      <c r="F4722" s="2" t="s">
        <v>284</v>
      </c>
      <c r="G4722" s="2" t="s">
        <v>6375</v>
      </c>
      <c r="H4722" s="2"/>
      <c r="I4722" s="139" t="s">
        <v>46</v>
      </c>
      <c r="J4722" s="139" t="s">
        <v>320</v>
      </c>
      <c r="K4722" s="139" t="s">
        <v>321</v>
      </c>
      <c r="L4722" s="139" t="s">
        <v>3060</v>
      </c>
      <c r="M4722" s="140"/>
      <c r="N4722" s="141">
        <v>1.02</v>
      </c>
      <c r="O4722" s="142">
        <f t="shared" si="365"/>
        <v>400</v>
      </c>
      <c r="P4722" s="2">
        <v>200</v>
      </c>
      <c r="Q4722" s="2">
        <v>200</v>
      </c>
      <c r="R4722" s="143" t="e">
        <f t="shared" si="366"/>
        <v>#DIV/0!</v>
      </c>
      <c r="S4722" s="143" t="e">
        <f t="shared" si="367"/>
        <v>#DIV/0!</v>
      </c>
      <c r="T4722" s="144">
        <f>IF(P4722="nio",0,IF(P4722&gt;0,VLOOKUP(K4722,'3-Productie normen'!A:X,VLOOKUP(P4722,'3-Productie normen'!$B$37:$C$59,2,FALSE),FALSE)))/VLOOKUP(B4722,'2-Kosten per locatie'!$A$11:$C$31,3,FALSE)</f>
        <v>0</v>
      </c>
      <c r="U4722" s="144">
        <f t="shared" si="368"/>
        <v>0</v>
      </c>
      <c r="V4722" s="145" t="str">
        <f>VLOOKUP(K4722,'3-Productie normen'!A:AG,29,FALSE)</f>
        <v>S</v>
      </c>
      <c r="W4722" s="145"/>
      <c r="X4722" s="146"/>
      <c r="Y4722" s="147">
        <f t="shared" si="369"/>
        <v>408</v>
      </c>
    </row>
    <row r="4723" spans="1:25" s="148" customFormat="1" ht="13.9" customHeight="1">
      <c r="A4723" s="137">
        <v>5577</v>
      </c>
      <c r="B4723" s="138" t="s">
        <v>4209</v>
      </c>
      <c r="C4723" s="138" t="s">
        <v>6253</v>
      </c>
      <c r="D4723" s="138" t="s">
        <v>8341</v>
      </c>
      <c r="E4723" s="2"/>
      <c r="F4723" s="2" t="s">
        <v>284</v>
      </c>
      <c r="G4723" s="2" t="s">
        <v>6376</v>
      </c>
      <c r="H4723" s="2"/>
      <c r="I4723" s="139" t="s">
        <v>46</v>
      </c>
      <c r="J4723" s="139" t="s">
        <v>323</v>
      </c>
      <c r="K4723" s="139" t="s">
        <v>321</v>
      </c>
      <c r="L4723" s="139" t="s">
        <v>3060</v>
      </c>
      <c r="M4723" s="140"/>
      <c r="N4723" s="141">
        <v>1.02</v>
      </c>
      <c r="O4723" s="142">
        <f t="shared" si="365"/>
        <v>400</v>
      </c>
      <c r="P4723" s="2">
        <v>200</v>
      </c>
      <c r="Q4723" s="2">
        <v>200</v>
      </c>
      <c r="R4723" s="143" t="e">
        <f t="shared" si="366"/>
        <v>#DIV/0!</v>
      </c>
      <c r="S4723" s="143" t="e">
        <f t="shared" si="367"/>
        <v>#DIV/0!</v>
      </c>
      <c r="T4723" s="144">
        <f>IF(P4723="nio",0,IF(P4723&gt;0,VLOOKUP(K4723,'3-Productie normen'!A:X,VLOOKUP(P4723,'3-Productie normen'!$B$37:$C$59,2,FALSE),FALSE)))/VLOOKUP(B4723,'2-Kosten per locatie'!$A$11:$C$31,3,FALSE)</f>
        <v>0</v>
      </c>
      <c r="U4723" s="144">
        <f t="shared" si="368"/>
        <v>0</v>
      </c>
      <c r="V4723" s="145" t="str">
        <f>VLOOKUP(K4723,'3-Productie normen'!A:AG,29,FALSE)</f>
        <v>S</v>
      </c>
      <c r="W4723" s="145"/>
      <c r="X4723" s="146"/>
      <c r="Y4723" s="147">
        <f t="shared" si="369"/>
        <v>408</v>
      </c>
    </row>
    <row r="4724" spans="1:25" s="148" customFormat="1" ht="13.9" customHeight="1">
      <c r="A4724" s="137">
        <v>5578</v>
      </c>
      <c r="B4724" s="138" t="s">
        <v>4209</v>
      </c>
      <c r="C4724" s="138" t="s">
        <v>6253</v>
      </c>
      <c r="D4724" s="138" t="s">
        <v>8341</v>
      </c>
      <c r="E4724" s="2"/>
      <c r="F4724" s="2" t="s">
        <v>284</v>
      </c>
      <c r="G4724" s="2" t="s">
        <v>6377</v>
      </c>
      <c r="H4724" s="2"/>
      <c r="I4724" s="139" t="s">
        <v>46</v>
      </c>
      <c r="J4724" s="139" t="s">
        <v>323</v>
      </c>
      <c r="K4724" s="139" t="s">
        <v>321</v>
      </c>
      <c r="L4724" s="139" t="s">
        <v>3060</v>
      </c>
      <c r="M4724" s="140"/>
      <c r="N4724" s="141">
        <v>1.02</v>
      </c>
      <c r="O4724" s="142">
        <f t="shared" ref="O4724:O4787" si="370">SUM(P4724:Q4724)</f>
        <v>400</v>
      </c>
      <c r="P4724" s="2">
        <v>200</v>
      </c>
      <c r="Q4724" s="2">
        <v>200</v>
      </c>
      <c r="R4724" s="143" t="e">
        <f t="shared" ref="R4724:R4787" si="371">IF(P4724="nio",0,IF(P4724&gt;0,P4724*N4724/T4724,0))</f>
        <v>#DIV/0!</v>
      </c>
      <c r="S4724" s="143" t="e">
        <f t="shared" ref="S4724:S4787" si="372">IF(Q4724&gt;0,Q4724*N4724/U4724,0)</f>
        <v>#DIV/0!</v>
      </c>
      <c r="T4724" s="144">
        <f>IF(P4724="nio",0,IF(P4724&gt;0,VLOOKUP(K4724,'3-Productie normen'!A:X,VLOOKUP(P4724,'3-Productie normen'!$B$37:$C$59,2,FALSE),FALSE)))/VLOOKUP(B4724,'2-Kosten per locatie'!$A$11:$C$31,3,FALSE)</f>
        <v>0</v>
      </c>
      <c r="U4724" s="144">
        <f t="shared" ref="U4724:U4787" si="373">IF(Q4724&gt;0,T4724*$U$8,0)</f>
        <v>0</v>
      </c>
      <c r="V4724" s="145" t="str">
        <f>VLOOKUP(K4724,'3-Productie normen'!A:AG,29,FALSE)</f>
        <v>S</v>
      </c>
      <c r="W4724" s="145"/>
      <c r="X4724" s="146"/>
      <c r="Y4724" s="147">
        <f t="shared" ref="Y4724:Y4787" si="374">O4724*N4724</f>
        <v>408</v>
      </c>
    </row>
    <row r="4725" spans="1:25" s="148" customFormat="1" ht="13.9" customHeight="1">
      <c r="A4725" s="137">
        <v>5579</v>
      </c>
      <c r="B4725" s="138" t="s">
        <v>4209</v>
      </c>
      <c r="C4725" s="138" t="s">
        <v>6253</v>
      </c>
      <c r="D4725" s="138" t="s">
        <v>8341</v>
      </c>
      <c r="E4725" s="2"/>
      <c r="F4725" s="2" t="s">
        <v>284</v>
      </c>
      <c r="G4725" s="2" t="s">
        <v>6378</v>
      </c>
      <c r="H4725" s="2" t="s">
        <v>6367</v>
      </c>
      <c r="I4725" s="139" t="s">
        <v>46</v>
      </c>
      <c r="J4725" s="139" t="s">
        <v>323</v>
      </c>
      <c r="K4725" s="139" t="s">
        <v>321</v>
      </c>
      <c r="L4725" s="139" t="s">
        <v>3060</v>
      </c>
      <c r="M4725" s="140"/>
      <c r="N4725" s="141">
        <v>4.84</v>
      </c>
      <c r="O4725" s="142">
        <f t="shared" si="370"/>
        <v>400</v>
      </c>
      <c r="P4725" s="2">
        <v>200</v>
      </c>
      <c r="Q4725" s="2">
        <v>200</v>
      </c>
      <c r="R4725" s="143" t="e">
        <f t="shared" si="371"/>
        <v>#DIV/0!</v>
      </c>
      <c r="S4725" s="143" t="e">
        <f t="shared" si="372"/>
        <v>#DIV/0!</v>
      </c>
      <c r="T4725" s="144">
        <f>IF(P4725="nio",0,IF(P4725&gt;0,VLOOKUP(K4725,'3-Productie normen'!A:X,VLOOKUP(P4725,'3-Productie normen'!$B$37:$C$59,2,FALSE),FALSE)))/VLOOKUP(B4725,'2-Kosten per locatie'!$A$11:$C$31,3,FALSE)</f>
        <v>0</v>
      </c>
      <c r="U4725" s="144">
        <f t="shared" si="373"/>
        <v>0</v>
      </c>
      <c r="V4725" s="145" t="str">
        <f>VLOOKUP(K4725,'3-Productie normen'!A:AG,29,FALSE)</f>
        <v>S</v>
      </c>
      <c r="W4725" s="145"/>
      <c r="X4725" s="146"/>
      <c r="Y4725" s="147">
        <f t="shared" si="374"/>
        <v>1936</v>
      </c>
    </row>
    <row r="4726" spans="1:25" s="148" customFormat="1" ht="13.9" customHeight="1">
      <c r="A4726" s="137">
        <v>5580</v>
      </c>
      <c r="B4726" s="138" t="s">
        <v>4209</v>
      </c>
      <c r="C4726" s="138" t="s">
        <v>6253</v>
      </c>
      <c r="D4726" s="138" t="s">
        <v>8341</v>
      </c>
      <c r="E4726" s="2"/>
      <c r="F4726" s="2" t="s">
        <v>284</v>
      </c>
      <c r="G4726" s="2" t="s">
        <v>6379</v>
      </c>
      <c r="H4726" s="2"/>
      <c r="I4726" s="139" t="s">
        <v>46</v>
      </c>
      <c r="J4726" s="139" t="s">
        <v>83</v>
      </c>
      <c r="K4726" s="139" t="s">
        <v>51</v>
      </c>
      <c r="L4726" s="139" t="s">
        <v>2132</v>
      </c>
      <c r="M4726" s="140"/>
      <c r="N4726" s="141">
        <v>9.92</v>
      </c>
      <c r="O4726" s="142">
        <f t="shared" si="370"/>
        <v>200</v>
      </c>
      <c r="P4726" s="2">
        <v>200</v>
      </c>
      <c r="Q4726" s="2"/>
      <c r="R4726" s="143" t="e">
        <f t="shared" si="371"/>
        <v>#DIV/0!</v>
      </c>
      <c r="S4726" s="143">
        <f t="shared" si="372"/>
        <v>0</v>
      </c>
      <c r="T4726" s="144">
        <f>IF(P4726="nio",0,IF(P4726&gt;0,VLOOKUP(K4726,'3-Productie normen'!A:X,VLOOKUP(P4726,'3-Productie normen'!$B$37:$C$59,2,FALSE),FALSE)))/VLOOKUP(B4726,'2-Kosten per locatie'!$A$11:$C$31,3,FALSE)</f>
        <v>0</v>
      </c>
      <c r="U4726" s="144">
        <f t="shared" si="373"/>
        <v>0</v>
      </c>
      <c r="V4726" s="145" t="str">
        <f>VLOOKUP(K4726,'3-Productie normen'!A:AG,29,FALSE)</f>
        <v>V</v>
      </c>
      <c r="W4726" s="145"/>
      <c r="X4726" s="146"/>
      <c r="Y4726" s="147">
        <f t="shared" si="374"/>
        <v>1984</v>
      </c>
    </row>
    <row r="4727" spans="1:25" s="148" customFormat="1" ht="13.9" customHeight="1">
      <c r="A4727" s="137">
        <v>5581</v>
      </c>
      <c r="B4727" s="138" t="s">
        <v>4209</v>
      </c>
      <c r="C4727" s="138" t="s">
        <v>6253</v>
      </c>
      <c r="D4727" s="138" t="s">
        <v>8341</v>
      </c>
      <c r="E4727" s="2"/>
      <c r="F4727" s="2" t="s">
        <v>284</v>
      </c>
      <c r="G4727" s="2" t="s">
        <v>6380</v>
      </c>
      <c r="H4727" s="2"/>
      <c r="I4727" s="139" t="s">
        <v>46</v>
      </c>
      <c r="J4727" s="139" t="s">
        <v>323</v>
      </c>
      <c r="K4727" s="139" t="s">
        <v>321</v>
      </c>
      <c r="L4727" s="139" t="s">
        <v>2132</v>
      </c>
      <c r="M4727" s="140"/>
      <c r="N4727" s="141">
        <v>1.1599999999999999</v>
      </c>
      <c r="O4727" s="142">
        <f t="shared" si="370"/>
        <v>400</v>
      </c>
      <c r="P4727" s="2">
        <v>200</v>
      </c>
      <c r="Q4727" s="2">
        <v>200</v>
      </c>
      <c r="R4727" s="143" t="e">
        <f t="shared" si="371"/>
        <v>#DIV/0!</v>
      </c>
      <c r="S4727" s="143" t="e">
        <f t="shared" si="372"/>
        <v>#DIV/0!</v>
      </c>
      <c r="T4727" s="144">
        <f>IF(P4727="nio",0,IF(P4727&gt;0,VLOOKUP(K4727,'3-Productie normen'!A:X,VLOOKUP(P4727,'3-Productie normen'!$B$37:$C$59,2,FALSE),FALSE)))/VLOOKUP(B4727,'2-Kosten per locatie'!$A$11:$C$31,3,FALSE)</f>
        <v>0</v>
      </c>
      <c r="U4727" s="144">
        <f t="shared" si="373"/>
        <v>0</v>
      </c>
      <c r="V4727" s="145" t="str">
        <f>VLOOKUP(K4727,'3-Productie normen'!A:AG,29,FALSE)</f>
        <v>S</v>
      </c>
      <c r="W4727" s="145"/>
      <c r="X4727" s="146"/>
      <c r="Y4727" s="147">
        <f t="shared" si="374"/>
        <v>463.99999999999994</v>
      </c>
    </row>
    <row r="4728" spans="1:25" s="148" customFormat="1" ht="13.9" customHeight="1">
      <c r="A4728" s="137">
        <v>5582</v>
      </c>
      <c r="B4728" s="138" t="s">
        <v>4209</v>
      </c>
      <c r="C4728" s="138" t="s">
        <v>6253</v>
      </c>
      <c r="D4728" s="138" t="s">
        <v>8341</v>
      </c>
      <c r="E4728" s="2"/>
      <c r="F4728" s="2" t="s">
        <v>284</v>
      </c>
      <c r="G4728" s="2" t="s">
        <v>6381</v>
      </c>
      <c r="H4728" s="2"/>
      <c r="I4728" s="139" t="s">
        <v>46</v>
      </c>
      <c r="J4728" s="139" t="s">
        <v>2160</v>
      </c>
      <c r="K4728" s="139" t="s">
        <v>8039</v>
      </c>
      <c r="L4728" s="139" t="s">
        <v>2132</v>
      </c>
      <c r="M4728" s="140"/>
      <c r="N4728" s="141">
        <v>1.1299999999999999</v>
      </c>
      <c r="O4728" s="142">
        <f t="shared" si="370"/>
        <v>200</v>
      </c>
      <c r="P4728" s="2">
        <v>200</v>
      </c>
      <c r="Q4728" s="2"/>
      <c r="R4728" s="143" t="e">
        <f t="shared" si="371"/>
        <v>#DIV/0!</v>
      </c>
      <c r="S4728" s="143">
        <f t="shared" si="372"/>
        <v>0</v>
      </c>
      <c r="T4728" s="144">
        <f>IF(P4728="nio",0,IF(P4728&gt;0,VLOOKUP(K4728,'3-Productie normen'!A:X,VLOOKUP(P4728,'3-Productie normen'!$B$37:$C$59,2,FALSE),FALSE)))/VLOOKUP(B4728,'2-Kosten per locatie'!$A$11:$C$31,3,FALSE)</f>
        <v>0</v>
      </c>
      <c r="U4728" s="144">
        <f t="shared" si="373"/>
        <v>0</v>
      </c>
      <c r="V4728" s="145" t="str">
        <f>VLOOKUP(K4728,'3-Productie normen'!A:AG,29,FALSE)</f>
        <v>S</v>
      </c>
      <c r="W4728" s="145"/>
      <c r="X4728" s="146"/>
      <c r="Y4728" s="147">
        <f t="shared" si="374"/>
        <v>225.99999999999997</v>
      </c>
    </row>
    <row r="4729" spans="1:25" s="148" customFormat="1" ht="13.9" customHeight="1">
      <c r="A4729" s="137">
        <v>5583</v>
      </c>
      <c r="B4729" s="138" t="s">
        <v>4209</v>
      </c>
      <c r="C4729" s="138" t="s">
        <v>6253</v>
      </c>
      <c r="D4729" s="138" t="s">
        <v>8341</v>
      </c>
      <c r="E4729" s="2"/>
      <c r="F4729" s="2" t="s">
        <v>284</v>
      </c>
      <c r="G4729" s="2" t="s">
        <v>6382</v>
      </c>
      <c r="H4729" s="2"/>
      <c r="I4729" s="139" t="s">
        <v>46</v>
      </c>
      <c r="J4729" s="139" t="s">
        <v>83</v>
      </c>
      <c r="K4729" s="139" t="s">
        <v>51</v>
      </c>
      <c r="L4729" s="139" t="s">
        <v>2132</v>
      </c>
      <c r="M4729" s="140"/>
      <c r="N4729" s="141">
        <v>11.49</v>
      </c>
      <c r="O4729" s="142">
        <f t="shared" si="370"/>
        <v>200</v>
      </c>
      <c r="P4729" s="2">
        <v>200</v>
      </c>
      <c r="Q4729" s="2"/>
      <c r="R4729" s="143" t="e">
        <f t="shared" si="371"/>
        <v>#DIV/0!</v>
      </c>
      <c r="S4729" s="143">
        <f t="shared" si="372"/>
        <v>0</v>
      </c>
      <c r="T4729" s="144">
        <f>IF(P4729="nio",0,IF(P4729&gt;0,VLOOKUP(K4729,'3-Productie normen'!A:X,VLOOKUP(P4729,'3-Productie normen'!$B$37:$C$59,2,FALSE),FALSE)))/VLOOKUP(B4729,'2-Kosten per locatie'!$A$11:$C$31,3,FALSE)</f>
        <v>0</v>
      </c>
      <c r="U4729" s="144">
        <f t="shared" si="373"/>
        <v>0</v>
      </c>
      <c r="V4729" s="145" t="str">
        <f>VLOOKUP(K4729,'3-Productie normen'!A:AG,29,FALSE)</f>
        <v>V</v>
      </c>
      <c r="W4729" s="145"/>
      <c r="X4729" s="146"/>
      <c r="Y4729" s="147">
        <f t="shared" si="374"/>
        <v>2298</v>
      </c>
    </row>
    <row r="4730" spans="1:25" s="148" customFormat="1" ht="13.9" customHeight="1">
      <c r="A4730" s="137">
        <v>5584</v>
      </c>
      <c r="B4730" s="138" t="s">
        <v>4209</v>
      </c>
      <c r="C4730" s="138" t="s">
        <v>6253</v>
      </c>
      <c r="D4730" s="138" t="s">
        <v>8341</v>
      </c>
      <c r="E4730" s="2"/>
      <c r="F4730" s="2" t="s">
        <v>284</v>
      </c>
      <c r="G4730" s="2" t="s">
        <v>6383</v>
      </c>
      <c r="H4730" s="2"/>
      <c r="I4730" s="139" t="s">
        <v>46</v>
      </c>
      <c r="J4730" s="139" t="s">
        <v>2160</v>
      </c>
      <c r="K4730" s="139" t="s">
        <v>8039</v>
      </c>
      <c r="L4730" s="139" t="s">
        <v>3060</v>
      </c>
      <c r="M4730" s="140"/>
      <c r="N4730" s="141">
        <v>1.3</v>
      </c>
      <c r="O4730" s="142">
        <f t="shared" si="370"/>
        <v>200</v>
      </c>
      <c r="P4730" s="2">
        <v>200</v>
      </c>
      <c r="Q4730" s="2"/>
      <c r="R4730" s="143" t="e">
        <f t="shared" si="371"/>
        <v>#DIV/0!</v>
      </c>
      <c r="S4730" s="143">
        <f t="shared" si="372"/>
        <v>0</v>
      </c>
      <c r="T4730" s="144">
        <f>IF(P4730="nio",0,IF(P4730&gt;0,VLOOKUP(K4730,'3-Productie normen'!A:X,VLOOKUP(P4730,'3-Productie normen'!$B$37:$C$59,2,FALSE),FALSE)))/VLOOKUP(B4730,'2-Kosten per locatie'!$A$11:$C$31,3,FALSE)</f>
        <v>0</v>
      </c>
      <c r="U4730" s="144">
        <f t="shared" si="373"/>
        <v>0</v>
      </c>
      <c r="V4730" s="145" t="str">
        <f>VLOOKUP(K4730,'3-Productie normen'!A:AG,29,FALSE)</f>
        <v>S</v>
      </c>
      <c r="W4730" s="145"/>
      <c r="X4730" s="146"/>
      <c r="Y4730" s="147">
        <f t="shared" si="374"/>
        <v>260</v>
      </c>
    </row>
    <row r="4731" spans="1:25" s="148" customFormat="1" ht="13.9" customHeight="1">
      <c r="A4731" s="137">
        <v>5585</v>
      </c>
      <c r="B4731" s="138" t="s">
        <v>4209</v>
      </c>
      <c r="C4731" s="138" t="s">
        <v>6253</v>
      </c>
      <c r="D4731" s="138" t="s">
        <v>8341</v>
      </c>
      <c r="E4731" s="2"/>
      <c r="F4731" s="2" t="s">
        <v>284</v>
      </c>
      <c r="G4731" s="2" t="s">
        <v>6384</v>
      </c>
      <c r="H4731" s="2"/>
      <c r="I4731" s="139" t="s">
        <v>46</v>
      </c>
      <c r="J4731" s="139" t="s">
        <v>323</v>
      </c>
      <c r="K4731" s="139" t="s">
        <v>321</v>
      </c>
      <c r="L4731" s="139" t="s">
        <v>2132</v>
      </c>
      <c r="M4731" s="140"/>
      <c r="N4731" s="141">
        <v>1.1599999999999999</v>
      </c>
      <c r="O4731" s="142">
        <f t="shared" si="370"/>
        <v>400</v>
      </c>
      <c r="P4731" s="2">
        <v>200</v>
      </c>
      <c r="Q4731" s="2">
        <v>200</v>
      </c>
      <c r="R4731" s="143" t="e">
        <f t="shared" si="371"/>
        <v>#DIV/0!</v>
      </c>
      <c r="S4731" s="143" t="e">
        <f t="shared" si="372"/>
        <v>#DIV/0!</v>
      </c>
      <c r="T4731" s="144">
        <f>IF(P4731="nio",0,IF(P4731&gt;0,VLOOKUP(K4731,'3-Productie normen'!A:X,VLOOKUP(P4731,'3-Productie normen'!$B$37:$C$59,2,FALSE),FALSE)))/VLOOKUP(B4731,'2-Kosten per locatie'!$A$11:$C$31,3,FALSE)</f>
        <v>0</v>
      </c>
      <c r="U4731" s="144">
        <f t="shared" si="373"/>
        <v>0</v>
      </c>
      <c r="V4731" s="145" t="str">
        <f>VLOOKUP(K4731,'3-Productie normen'!A:AG,29,FALSE)</f>
        <v>S</v>
      </c>
      <c r="W4731" s="145"/>
      <c r="X4731" s="146"/>
      <c r="Y4731" s="147">
        <f t="shared" si="374"/>
        <v>463.99999999999994</v>
      </c>
    </row>
    <row r="4732" spans="1:25" s="148" customFormat="1" ht="13.9" customHeight="1">
      <c r="A4732" s="137">
        <v>5586</v>
      </c>
      <c r="B4732" s="138" t="s">
        <v>4209</v>
      </c>
      <c r="C4732" s="138" t="s">
        <v>6253</v>
      </c>
      <c r="D4732" s="138" t="s">
        <v>8341</v>
      </c>
      <c r="E4732" s="2"/>
      <c r="F4732" s="2" t="s">
        <v>284</v>
      </c>
      <c r="G4732" s="2"/>
      <c r="H4732" s="2" t="s">
        <v>6385</v>
      </c>
      <c r="I4732" s="139" t="s">
        <v>350</v>
      </c>
      <c r="J4732" s="139" t="s">
        <v>6386</v>
      </c>
      <c r="K4732" s="139" t="s">
        <v>619</v>
      </c>
      <c r="L4732" s="139" t="s">
        <v>82</v>
      </c>
      <c r="M4732" s="140" t="s">
        <v>8160</v>
      </c>
      <c r="N4732" s="141">
        <v>35</v>
      </c>
      <c r="O4732" s="142">
        <f t="shared" si="370"/>
        <v>200</v>
      </c>
      <c r="P4732" s="2">
        <v>200</v>
      </c>
      <c r="Q4732" s="2"/>
      <c r="R4732" s="143" t="e">
        <f t="shared" si="371"/>
        <v>#DIV/0!</v>
      </c>
      <c r="S4732" s="143">
        <f t="shared" si="372"/>
        <v>0</v>
      </c>
      <c r="T4732" s="144">
        <f>IF(P4732="nio",0,IF(P4732&gt;0,VLOOKUP(K4732,'3-Productie normen'!A:X,VLOOKUP(P4732,'3-Productie normen'!$B$37:$C$59,2,FALSE),FALSE)))/VLOOKUP(B4732,'2-Kosten per locatie'!$A$11:$C$31,3,FALSE)</f>
        <v>0</v>
      </c>
      <c r="U4732" s="144">
        <f t="shared" si="373"/>
        <v>0</v>
      </c>
      <c r="V4732" s="145" t="str">
        <f>VLOOKUP(K4732,'3-Productie normen'!A:AG,29,FALSE)</f>
        <v>L</v>
      </c>
      <c r="W4732" s="145"/>
      <c r="X4732" s="146"/>
      <c r="Y4732" s="147">
        <f t="shared" si="374"/>
        <v>7000</v>
      </c>
    </row>
    <row r="4733" spans="1:25" s="148" customFormat="1" ht="13.9" customHeight="1">
      <c r="A4733" s="137">
        <v>5587</v>
      </c>
      <c r="B4733" s="138" t="s">
        <v>4209</v>
      </c>
      <c r="C4733" s="138" t="s">
        <v>6253</v>
      </c>
      <c r="D4733" s="138" t="s">
        <v>8341</v>
      </c>
      <c r="E4733" s="2"/>
      <c r="F4733" s="2" t="s">
        <v>284</v>
      </c>
      <c r="G4733" s="2" t="s">
        <v>6387</v>
      </c>
      <c r="H4733" s="2" t="s">
        <v>5686</v>
      </c>
      <c r="I4733" s="139" t="s">
        <v>272</v>
      </c>
      <c r="J4733" s="139" t="s">
        <v>277</v>
      </c>
      <c r="K4733" s="139" t="s">
        <v>478</v>
      </c>
      <c r="L4733" s="139" t="s">
        <v>233</v>
      </c>
      <c r="M4733" s="140"/>
      <c r="N4733" s="141">
        <v>78.37</v>
      </c>
      <c r="O4733" s="142">
        <f t="shared" si="370"/>
        <v>120</v>
      </c>
      <c r="P4733" s="2">
        <v>120</v>
      </c>
      <c r="Q4733" s="2"/>
      <c r="R4733" s="143" t="e">
        <f t="shared" si="371"/>
        <v>#DIV/0!</v>
      </c>
      <c r="S4733" s="143">
        <f t="shared" si="372"/>
        <v>0</v>
      </c>
      <c r="T4733" s="144">
        <f>IF(P4733="nio",0,IF(P4733&gt;0,VLOOKUP(K4733,'3-Productie normen'!A:X,VLOOKUP(P4733,'3-Productie normen'!$B$37:$C$59,2,FALSE),FALSE)))/VLOOKUP(B4733,'2-Kosten per locatie'!$A$11:$C$31,3,FALSE)</f>
        <v>0</v>
      </c>
      <c r="U4733" s="144">
        <f t="shared" si="373"/>
        <v>0</v>
      </c>
      <c r="V4733" s="145" t="str">
        <f>VLOOKUP(K4733,'3-Productie normen'!A:AG,29,FALSE)</f>
        <v>B</v>
      </c>
      <c r="W4733" s="145"/>
      <c r="X4733" s="146"/>
      <c r="Y4733" s="147">
        <f t="shared" si="374"/>
        <v>9404.4000000000015</v>
      </c>
    </row>
    <row r="4734" spans="1:25" s="148" customFormat="1" ht="13.9" customHeight="1">
      <c r="A4734" s="137">
        <v>5588</v>
      </c>
      <c r="B4734" s="138" t="s">
        <v>4209</v>
      </c>
      <c r="C4734" s="138" t="s">
        <v>6253</v>
      </c>
      <c r="D4734" s="138" t="s">
        <v>8341</v>
      </c>
      <c r="E4734" s="2"/>
      <c r="F4734" s="2" t="s">
        <v>284</v>
      </c>
      <c r="G4734" s="2" t="s">
        <v>6388</v>
      </c>
      <c r="H4734" s="2" t="s">
        <v>6389</v>
      </c>
      <c r="I4734" s="139" t="s">
        <v>267</v>
      </c>
      <c r="J4734" s="139" t="s">
        <v>267</v>
      </c>
      <c r="K4734" s="139" t="s">
        <v>267</v>
      </c>
      <c r="L4734" s="139" t="s">
        <v>6336</v>
      </c>
      <c r="M4734" s="140"/>
      <c r="N4734" s="141">
        <v>3.98</v>
      </c>
      <c r="O4734" s="142">
        <f t="shared" si="370"/>
        <v>2</v>
      </c>
      <c r="P4734" s="2">
        <v>2</v>
      </c>
      <c r="Q4734" s="2"/>
      <c r="R4734" s="143" t="e">
        <f t="shared" si="371"/>
        <v>#DIV/0!</v>
      </c>
      <c r="S4734" s="143">
        <f t="shared" si="372"/>
        <v>0</v>
      </c>
      <c r="T4734" s="144">
        <f>IF(P4734="nio",0,IF(P4734&gt;0,VLOOKUP(K4734,'3-Productie normen'!A:X,VLOOKUP(P4734,'3-Productie normen'!$B$37:$C$59,2,FALSE),FALSE)))/VLOOKUP(B4734,'2-Kosten per locatie'!$A$11:$C$31,3,FALSE)</f>
        <v>0</v>
      </c>
      <c r="U4734" s="144">
        <f t="shared" si="373"/>
        <v>0</v>
      </c>
      <c r="V4734" s="145" t="str">
        <f>VLOOKUP(K4734,'3-Productie normen'!A:AG,29,FALSE)</f>
        <v>V</v>
      </c>
      <c r="W4734" s="145"/>
      <c r="X4734" s="146"/>
      <c r="Y4734" s="147">
        <f t="shared" si="374"/>
        <v>7.96</v>
      </c>
    </row>
    <row r="4735" spans="1:25" s="148" customFormat="1" ht="13.9" customHeight="1">
      <c r="A4735" s="137">
        <v>5589</v>
      </c>
      <c r="B4735" s="138" t="s">
        <v>4209</v>
      </c>
      <c r="C4735" s="138" t="s">
        <v>6253</v>
      </c>
      <c r="D4735" s="138" t="s">
        <v>8341</v>
      </c>
      <c r="E4735" s="2"/>
      <c r="F4735" s="2" t="s">
        <v>284</v>
      </c>
      <c r="G4735" s="2" t="s">
        <v>6390</v>
      </c>
      <c r="H4735" s="2" t="s">
        <v>5463</v>
      </c>
      <c r="I4735" s="139" t="s">
        <v>277</v>
      </c>
      <c r="J4735" s="139" t="s">
        <v>277</v>
      </c>
      <c r="K4735" s="139" t="s">
        <v>478</v>
      </c>
      <c r="L4735" s="139" t="s">
        <v>233</v>
      </c>
      <c r="M4735" s="140"/>
      <c r="N4735" s="141">
        <v>19.510000000000002</v>
      </c>
      <c r="O4735" s="142">
        <f t="shared" si="370"/>
        <v>120</v>
      </c>
      <c r="P4735" s="2">
        <v>120</v>
      </c>
      <c r="Q4735" s="2"/>
      <c r="R4735" s="143" t="e">
        <f t="shared" si="371"/>
        <v>#DIV/0!</v>
      </c>
      <c r="S4735" s="143">
        <f t="shared" si="372"/>
        <v>0</v>
      </c>
      <c r="T4735" s="144">
        <f>IF(P4735="nio",0,IF(P4735&gt;0,VLOOKUP(K4735,'3-Productie normen'!A:X,VLOOKUP(P4735,'3-Productie normen'!$B$37:$C$59,2,FALSE),FALSE)))/VLOOKUP(B4735,'2-Kosten per locatie'!$A$11:$C$31,3,FALSE)</f>
        <v>0</v>
      </c>
      <c r="U4735" s="144">
        <f t="shared" si="373"/>
        <v>0</v>
      </c>
      <c r="V4735" s="145" t="str">
        <f>VLOOKUP(K4735,'3-Productie normen'!A:AG,29,FALSE)</f>
        <v>B</v>
      </c>
      <c r="W4735" s="145"/>
      <c r="X4735" s="146"/>
      <c r="Y4735" s="147">
        <f t="shared" si="374"/>
        <v>2341.2000000000003</v>
      </c>
    </row>
    <row r="4736" spans="1:25" s="148" customFormat="1" ht="13.9" customHeight="1">
      <c r="A4736" s="137">
        <v>5590</v>
      </c>
      <c r="B4736" s="138" t="s">
        <v>4209</v>
      </c>
      <c r="C4736" s="138" t="s">
        <v>6253</v>
      </c>
      <c r="D4736" s="138" t="s">
        <v>8341</v>
      </c>
      <c r="E4736" s="2"/>
      <c r="F4736" s="2" t="s">
        <v>284</v>
      </c>
      <c r="G4736" s="2" t="s">
        <v>6391</v>
      </c>
      <c r="H4736" s="2" t="s">
        <v>6392</v>
      </c>
      <c r="I4736" s="139" t="s">
        <v>277</v>
      </c>
      <c r="J4736" s="139" t="s">
        <v>277</v>
      </c>
      <c r="K4736" s="139" t="s">
        <v>478</v>
      </c>
      <c r="L4736" s="139" t="s">
        <v>6263</v>
      </c>
      <c r="M4736" s="140"/>
      <c r="N4736" s="141">
        <v>62.71</v>
      </c>
      <c r="O4736" s="142">
        <f t="shared" si="370"/>
        <v>120</v>
      </c>
      <c r="P4736" s="2">
        <v>120</v>
      </c>
      <c r="Q4736" s="2"/>
      <c r="R4736" s="143" t="e">
        <f t="shared" si="371"/>
        <v>#DIV/0!</v>
      </c>
      <c r="S4736" s="143">
        <f t="shared" si="372"/>
        <v>0</v>
      </c>
      <c r="T4736" s="144">
        <f>IF(P4736="nio",0,IF(P4736&gt;0,VLOOKUP(K4736,'3-Productie normen'!A:X,VLOOKUP(P4736,'3-Productie normen'!$B$37:$C$59,2,FALSE),FALSE)))/VLOOKUP(B4736,'2-Kosten per locatie'!$A$11:$C$31,3,FALSE)</f>
        <v>0</v>
      </c>
      <c r="U4736" s="144">
        <f t="shared" si="373"/>
        <v>0</v>
      </c>
      <c r="V4736" s="145" t="str">
        <f>VLOOKUP(K4736,'3-Productie normen'!A:AG,29,FALSE)</f>
        <v>B</v>
      </c>
      <c r="W4736" s="145"/>
      <c r="X4736" s="146"/>
      <c r="Y4736" s="147">
        <f t="shared" si="374"/>
        <v>7525.2</v>
      </c>
    </row>
    <row r="4737" spans="1:25" s="148" customFormat="1" ht="13.9" customHeight="1">
      <c r="A4737" s="137">
        <v>5591</v>
      </c>
      <c r="B4737" s="138" t="s">
        <v>4209</v>
      </c>
      <c r="C4737" s="138" t="s">
        <v>6253</v>
      </c>
      <c r="D4737" s="138" t="s">
        <v>8341</v>
      </c>
      <c r="E4737" s="2"/>
      <c r="F4737" s="2" t="s">
        <v>284</v>
      </c>
      <c r="G4737" s="2" t="s">
        <v>6393</v>
      </c>
      <c r="H4737" s="2" t="s">
        <v>5682</v>
      </c>
      <c r="I4737" s="139" t="s">
        <v>267</v>
      </c>
      <c r="J4737" s="139" t="s">
        <v>267</v>
      </c>
      <c r="K4737" s="139" t="s">
        <v>267</v>
      </c>
      <c r="L4737" s="139" t="s">
        <v>6263</v>
      </c>
      <c r="M4737" s="140"/>
      <c r="N4737" s="141">
        <v>20.89</v>
      </c>
      <c r="O4737" s="142">
        <f t="shared" si="370"/>
        <v>2</v>
      </c>
      <c r="P4737" s="2">
        <v>2</v>
      </c>
      <c r="Q4737" s="2"/>
      <c r="R4737" s="143" t="e">
        <f t="shared" si="371"/>
        <v>#DIV/0!</v>
      </c>
      <c r="S4737" s="143">
        <f t="shared" si="372"/>
        <v>0</v>
      </c>
      <c r="T4737" s="144">
        <f>IF(P4737="nio",0,IF(P4737&gt;0,VLOOKUP(K4737,'3-Productie normen'!A:X,VLOOKUP(P4737,'3-Productie normen'!$B$37:$C$59,2,FALSE),FALSE)))/VLOOKUP(B4737,'2-Kosten per locatie'!$A$11:$C$31,3,FALSE)</f>
        <v>0</v>
      </c>
      <c r="U4737" s="144">
        <f t="shared" si="373"/>
        <v>0</v>
      </c>
      <c r="V4737" s="145" t="str">
        <f>VLOOKUP(K4737,'3-Productie normen'!A:AG,29,FALSE)</f>
        <v>V</v>
      </c>
      <c r="W4737" s="145"/>
      <c r="X4737" s="146"/>
      <c r="Y4737" s="147">
        <f t="shared" si="374"/>
        <v>41.78</v>
      </c>
    </row>
    <row r="4738" spans="1:25" s="148" customFormat="1" ht="13.9" customHeight="1">
      <c r="A4738" s="137">
        <v>5592</v>
      </c>
      <c r="B4738" s="138" t="s">
        <v>4209</v>
      </c>
      <c r="C4738" s="138" t="s">
        <v>6253</v>
      </c>
      <c r="D4738" s="138" t="s">
        <v>8341</v>
      </c>
      <c r="E4738" s="2"/>
      <c r="F4738" s="2" t="s">
        <v>284</v>
      </c>
      <c r="G4738" s="2" t="s">
        <v>6394</v>
      </c>
      <c r="H4738" s="2" t="s">
        <v>5673</v>
      </c>
      <c r="I4738" s="139" t="s">
        <v>267</v>
      </c>
      <c r="J4738" s="139" t="s">
        <v>267</v>
      </c>
      <c r="K4738" s="139" t="s">
        <v>267</v>
      </c>
      <c r="L4738" s="139" t="s">
        <v>6263</v>
      </c>
      <c r="M4738" s="140"/>
      <c r="N4738" s="141">
        <v>16.29</v>
      </c>
      <c r="O4738" s="142">
        <f t="shared" si="370"/>
        <v>2</v>
      </c>
      <c r="P4738" s="2">
        <v>2</v>
      </c>
      <c r="Q4738" s="2"/>
      <c r="R4738" s="143" t="e">
        <f t="shared" si="371"/>
        <v>#DIV/0!</v>
      </c>
      <c r="S4738" s="143">
        <f t="shared" si="372"/>
        <v>0</v>
      </c>
      <c r="T4738" s="144">
        <f>IF(P4738="nio",0,IF(P4738&gt;0,VLOOKUP(K4738,'3-Productie normen'!A:X,VLOOKUP(P4738,'3-Productie normen'!$B$37:$C$59,2,FALSE),FALSE)))/VLOOKUP(B4738,'2-Kosten per locatie'!$A$11:$C$31,3,FALSE)</f>
        <v>0</v>
      </c>
      <c r="U4738" s="144">
        <f t="shared" si="373"/>
        <v>0</v>
      </c>
      <c r="V4738" s="145" t="str">
        <f>VLOOKUP(K4738,'3-Productie normen'!A:AG,29,FALSE)</f>
        <v>V</v>
      </c>
      <c r="W4738" s="145"/>
      <c r="X4738" s="146"/>
      <c r="Y4738" s="147">
        <f t="shared" si="374"/>
        <v>32.58</v>
      </c>
    </row>
    <row r="4739" spans="1:25" s="148" customFormat="1" ht="13.9" customHeight="1">
      <c r="A4739" s="137">
        <v>5593</v>
      </c>
      <c r="B4739" s="138" t="s">
        <v>4209</v>
      </c>
      <c r="C4739" s="138" t="s">
        <v>6253</v>
      </c>
      <c r="D4739" s="138" t="s">
        <v>8341</v>
      </c>
      <c r="E4739" s="2"/>
      <c r="F4739" s="2" t="s">
        <v>284</v>
      </c>
      <c r="G4739" s="2" t="s">
        <v>6395</v>
      </c>
      <c r="H4739" s="2" t="s">
        <v>5679</v>
      </c>
      <c r="I4739" s="139" t="s">
        <v>267</v>
      </c>
      <c r="J4739" s="139" t="s">
        <v>267</v>
      </c>
      <c r="K4739" s="139" t="s">
        <v>267</v>
      </c>
      <c r="L4739" s="139" t="s">
        <v>6263</v>
      </c>
      <c r="M4739" s="140"/>
      <c r="N4739" s="141">
        <v>13.16</v>
      </c>
      <c r="O4739" s="142">
        <f t="shared" si="370"/>
        <v>2</v>
      </c>
      <c r="P4739" s="2">
        <v>2</v>
      </c>
      <c r="Q4739" s="2"/>
      <c r="R4739" s="143" t="e">
        <f t="shared" si="371"/>
        <v>#DIV/0!</v>
      </c>
      <c r="S4739" s="143">
        <f t="shared" si="372"/>
        <v>0</v>
      </c>
      <c r="T4739" s="144">
        <f>IF(P4739="nio",0,IF(P4739&gt;0,VLOOKUP(K4739,'3-Productie normen'!A:X,VLOOKUP(P4739,'3-Productie normen'!$B$37:$C$59,2,FALSE),FALSE)))/VLOOKUP(B4739,'2-Kosten per locatie'!$A$11:$C$31,3,FALSE)</f>
        <v>0</v>
      </c>
      <c r="U4739" s="144">
        <f t="shared" si="373"/>
        <v>0</v>
      </c>
      <c r="V4739" s="145" t="str">
        <f>VLOOKUP(K4739,'3-Productie normen'!A:AG,29,FALSE)</f>
        <v>V</v>
      </c>
      <c r="W4739" s="145"/>
      <c r="X4739" s="146"/>
      <c r="Y4739" s="147">
        <f t="shared" si="374"/>
        <v>26.32</v>
      </c>
    </row>
    <row r="4740" spans="1:25" s="148" customFormat="1" ht="13.9" customHeight="1">
      <c r="A4740" s="137">
        <v>5594</v>
      </c>
      <c r="B4740" s="138" t="s">
        <v>4209</v>
      </c>
      <c r="C4740" s="138" t="s">
        <v>6253</v>
      </c>
      <c r="D4740" s="138" t="s">
        <v>8341</v>
      </c>
      <c r="E4740" s="2"/>
      <c r="F4740" s="2" t="s">
        <v>284</v>
      </c>
      <c r="G4740" s="2" t="s">
        <v>6396</v>
      </c>
      <c r="H4740" s="2" t="s">
        <v>6397</v>
      </c>
      <c r="I4740" s="139" t="s">
        <v>267</v>
      </c>
      <c r="J4740" s="139" t="s">
        <v>267</v>
      </c>
      <c r="K4740" s="139" t="s">
        <v>267</v>
      </c>
      <c r="L4740" s="139" t="s">
        <v>6263</v>
      </c>
      <c r="M4740" s="140"/>
      <c r="N4740" s="141">
        <v>20.46</v>
      </c>
      <c r="O4740" s="142">
        <f t="shared" si="370"/>
        <v>2</v>
      </c>
      <c r="P4740" s="2">
        <v>2</v>
      </c>
      <c r="Q4740" s="2"/>
      <c r="R4740" s="143" t="e">
        <f t="shared" si="371"/>
        <v>#DIV/0!</v>
      </c>
      <c r="S4740" s="143">
        <f t="shared" si="372"/>
        <v>0</v>
      </c>
      <c r="T4740" s="144">
        <f>IF(P4740="nio",0,IF(P4740&gt;0,VLOOKUP(K4740,'3-Productie normen'!A:X,VLOOKUP(P4740,'3-Productie normen'!$B$37:$C$59,2,FALSE),FALSE)))/VLOOKUP(B4740,'2-Kosten per locatie'!$A$11:$C$31,3,FALSE)</f>
        <v>0</v>
      </c>
      <c r="U4740" s="144">
        <f t="shared" si="373"/>
        <v>0</v>
      </c>
      <c r="V4740" s="145" t="str">
        <f>VLOOKUP(K4740,'3-Productie normen'!A:AG,29,FALSE)</f>
        <v>V</v>
      </c>
      <c r="W4740" s="145"/>
      <c r="X4740" s="146"/>
      <c r="Y4740" s="147">
        <f t="shared" si="374"/>
        <v>40.92</v>
      </c>
    </row>
    <row r="4741" spans="1:25" s="148" customFormat="1" ht="13.9" customHeight="1">
      <c r="A4741" s="137">
        <v>5595</v>
      </c>
      <c r="B4741" s="138" t="s">
        <v>4209</v>
      </c>
      <c r="C4741" s="138" t="s">
        <v>6253</v>
      </c>
      <c r="D4741" s="138" t="s">
        <v>8341</v>
      </c>
      <c r="E4741" s="2"/>
      <c r="F4741" s="2" t="s">
        <v>284</v>
      </c>
      <c r="G4741" s="2" t="s">
        <v>6398</v>
      </c>
      <c r="H4741" s="2"/>
      <c r="I4741" s="139" t="s">
        <v>267</v>
      </c>
      <c r="J4741" s="139" t="s">
        <v>267</v>
      </c>
      <c r="K4741" s="139" t="s">
        <v>267</v>
      </c>
      <c r="L4741" s="139" t="s">
        <v>6399</v>
      </c>
      <c r="M4741" s="140"/>
      <c r="N4741" s="141">
        <v>10.35</v>
      </c>
      <c r="O4741" s="142">
        <f t="shared" si="370"/>
        <v>2</v>
      </c>
      <c r="P4741" s="2">
        <v>2</v>
      </c>
      <c r="Q4741" s="2"/>
      <c r="R4741" s="143" t="e">
        <f t="shared" si="371"/>
        <v>#DIV/0!</v>
      </c>
      <c r="S4741" s="143">
        <f t="shared" si="372"/>
        <v>0</v>
      </c>
      <c r="T4741" s="144">
        <f>IF(P4741="nio",0,IF(P4741&gt;0,VLOOKUP(K4741,'3-Productie normen'!A:X,VLOOKUP(P4741,'3-Productie normen'!$B$37:$C$59,2,FALSE),FALSE)))/VLOOKUP(B4741,'2-Kosten per locatie'!$A$11:$C$31,3,FALSE)</f>
        <v>0</v>
      </c>
      <c r="U4741" s="144">
        <f t="shared" si="373"/>
        <v>0</v>
      </c>
      <c r="V4741" s="145" t="str">
        <f>VLOOKUP(K4741,'3-Productie normen'!A:AG,29,FALSE)</f>
        <v>V</v>
      </c>
      <c r="W4741" s="145"/>
      <c r="X4741" s="146"/>
      <c r="Y4741" s="147">
        <f t="shared" si="374"/>
        <v>20.7</v>
      </c>
    </row>
    <row r="4742" spans="1:25" s="148" customFormat="1" ht="13.9" customHeight="1">
      <c r="A4742" s="137">
        <v>5596</v>
      </c>
      <c r="B4742" s="138" t="s">
        <v>4209</v>
      </c>
      <c r="C4742" s="138" t="s">
        <v>6253</v>
      </c>
      <c r="D4742" s="138" t="s">
        <v>8341</v>
      </c>
      <c r="E4742" s="2"/>
      <c r="F4742" s="2" t="s">
        <v>284</v>
      </c>
      <c r="G4742" s="2" t="s">
        <v>6400</v>
      </c>
      <c r="H4742" s="2"/>
      <c r="I4742" s="139" t="s">
        <v>267</v>
      </c>
      <c r="J4742" s="139" t="s">
        <v>267</v>
      </c>
      <c r="K4742" s="139" t="s">
        <v>267</v>
      </c>
      <c r="L4742" s="139" t="s">
        <v>6401</v>
      </c>
      <c r="M4742" s="140"/>
      <c r="N4742" s="141">
        <v>12.06</v>
      </c>
      <c r="O4742" s="142">
        <f t="shared" si="370"/>
        <v>2</v>
      </c>
      <c r="P4742" s="2">
        <v>2</v>
      </c>
      <c r="Q4742" s="2"/>
      <c r="R4742" s="143" t="e">
        <f t="shared" si="371"/>
        <v>#DIV/0!</v>
      </c>
      <c r="S4742" s="143">
        <f t="shared" si="372"/>
        <v>0</v>
      </c>
      <c r="T4742" s="144">
        <f>IF(P4742="nio",0,IF(P4742&gt;0,VLOOKUP(K4742,'3-Productie normen'!A:X,VLOOKUP(P4742,'3-Productie normen'!$B$37:$C$59,2,FALSE),FALSE)))/VLOOKUP(B4742,'2-Kosten per locatie'!$A$11:$C$31,3,FALSE)</f>
        <v>0</v>
      </c>
      <c r="U4742" s="144">
        <f t="shared" si="373"/>
        <v>0</v>
      </c>
      <c r="V4742" s="145" t="str">
        <f>VLOOKUP(K4742,'3-Productie normen'!A:AG,29,FALSE)</f>
        <v>V</v>
      </c>
      <c r="W4742" s="145"/>
      <c r="X4742" s="146"/>
      <c r="Y4742" s="147">
        <f t="shared" si="374"/>
        <v>24.12</v>
      </c>
    </row>
    <row r="4743" spans="1:25" s="148" customFormat="1" ht="13.9" customHeight="1">
      <c r="A4743" s="137">
        <v>5597</v>
      </c>
      <c r="B4743" s="138" t="s">
        <v>4209</v>
      </c>
      <c r="C4743" s="138" t="s">
        <v>6253</v>
      </c>
      <c r="D4743" s="138" t="s">
        <v>8341</v>
      </c>
      <c r="E4743" s="2"/>
      <c r="F4743" s="2" t="s">
        <v>284</v>
      </c>
      <c r="G4743" s="2" t="s">
        <v>6402</v>
      </c>
      <c r="H4743" s="2" t="s">
        <v>6403</v>
      </c>
      <c r="I4743" s="139" t="s">
        <v>272</v>
      </c>
      <c r="J4743" s="139" t="s">
        <v>309</v>
      </c>
      <c r="K4743" s="139" t="s">
        <v>259</v>
      </c>
      <c r="L4743" s="139" t="s">
        <v>6263</v>
      </c>
      <c r="M4743" s="140"/>
      <c r="N4743" s="141">
        <v>23.68</v>
      </c>
      <c r="O4743" s="142">
        <f t="shared" si="370"/>
        <v>0</v>
      </c>
      <c r="P4743" s="2" t="s">
        <v>477</v>
      </c>
      <c r="Q4743" s="2"/>
      <c r="R4743" s="143">
        <f t="shared" si="371"/>
        <v>0</v>
      </c>
      <c r="S4743" s="143">
        <f t="shared" si="372"/>
        <v>0</v>
      </c>
      <c r="T4743" s="144">
        <f>IF(P4743="nio",0,IF(P4743&gt;0,VLOOKUP(K4743,'3-Productie normen'!A:X,VLOOKUP(P4743,'3-Productie normen'!$B$37:$C$59,2,FALSE),FALSE)))/VLOOKUP(B4743,'2-Kosten per locatie'!$A$11:$C$31,3,FALSE)</f>
        <v>0</v>
      </c>
      <c r="U4743" s="144">
        <f t="shared" si="373"/>
        <v>0</v>
      </c>
      <c r="V4743" s="145">
        <f>VLOOKUP(K4743,'3-Productie normen'!A:AG,29,FALSE)</f>
        <v>0</v>
      </c>
      <c r="W4743" s="145"/>
      <c r="X4743" s="146"/>
      <c r="Y4743" s="147">
        <f t="shared" si="374"/>
        <v>0</v>
      </c>
    </row>
    <row r="4744" spans="1:25" s="148" customFormat="1" ht="13.9" customHeight="1">
      <c r="A4744" s="137">
        <v>5598</v>
      </c>
      <c r="B4744" s="138" t="s">
        <v>4209</v>
      </c>
      <c r="C4744" s="138" t="s">
        <v>6253</v>
      </c>
      <c r="D4744" s="138" t="s">
        <v>8341</v>
      </c>
      <c r="E4744" s="2"/>
      <c r="F4744" s="2" t="s">
        <v>284</v>
      </c>
      <c r="G4744" s="2" t="s">
        <v>6404</v>
      </c>
      <c r="H4744" s="2" t="s">
        <v>5548</v>
      </c>
      <c r="I4744" s="139" t="s">
        <v>277</v>
      </c>
      <c r="J4744" s="139" t="s">
        <v>277</v>
      </c>
      <c r="K4744" s="139" t="s">
        <v>478</v>
      </c>
      <c r="L4744" s="139" t="s">
        <v>233</v>
      </c>
      <c r="M4744" s="140"/>
      <c r="N4744" s="141">
        <v>16.45</v>
      </c>
      <c r="O4744" s="142">
        <f t="shared" si="370"/>
        <v>120</v>
      </c>
      <c r="P4744" s="2">
        <v>120</v>
      </c>
      <c r="Q4744" s="2"/>
      <c r="R4744" s="143" t="e">
        <f t="shared" si="371"/>
        <v>#DIV/0!</v>
      </c>
      <c r="S4744" s="143">
        <f t="shared" si="372"/>
        <v>0</v>
      </c>
      <c r="T4744" s="144">
        <f>IF(P4744="nio",0,IF(P4744&gt;0,VLOOKUP(K4744,'3-Productie normen'!A:X,VLOOKUP(P4744,'3-Productie normen'!$B$37:$C$59,2,FALSE),FALSE)))/VLOOKUP(B4744,'2-Kosten per locatie'!$A$11:$C$31,3,FALSE)</f>
        <v>0</v>
      </c>
      <c r="U4744" s="144">
        <f t="shared" si="373"/>
        <v>0</v>
      </c>
      <c r="V4744" s="145" t="str">
        <f>VLOOKUP(K4744,'3-Productie normen'!A:AG,29,FALSE)</f>
        <v>B</v>
      </c>
      <c r="W4744" s="145"/>
      <c r="X4744" s="146"/>
      <c r="Y4744" s="147">
        <f t="shared" si="374"/>
        <v>1974</v>
      </c>
    </row>
    <row r="4745" spans="1:25" s="148" customFormat="1" ht="13.9" customHeight="1">
      <c r="A4745" s="137">
        <v>5599</v>
      </c>
      <c r="B4745" s="138" t="s">
        <v>4209</v>
      </c>
      <c r="C4745" s="138" t="s">
        <v>6253</v>
      </c>
      <c r="D4745" s="138" t="s">
        <v>8341</v>
      </c>
      <c r="E4745" s="2"/>
      <c r="F4745" s="2" t="s">
        <v>284</v>
      </c>
      <c r="G4745" s="2" t="s">
        <v>6405</v>
      </c>
      <c r="H4745" s="2" t="s">
        <v>6406</v>
      </c>
      <c r="I4745" s="139" t="s">
        <v>272</v>
      </c>
      <c r="J4745" s="139" t="s">
        <v>354</v>
      </c>
      <c r="K4745" s="139" t="s">
        <v>304</v>
      </c>
      <c r="L4745" s="139" t="s">
        <v>6263</v>
      </c>
      <c r="M4745" s="140"/>
      <c r="N4745" s="141">
        <v>181.9</v>
      </c>
      <c r="O4745" s="142">
        <f t="shared" si="370"/>
        <v>200</v>
      </c>
      <c r="P4745" s="2">
        <v>200</v>
      </c>
      <c r="Q4745" s="2"/>
      <c r="R4745" s="143" t="e">
        <f t="shared" si="371"/>
        <v>#DIV/0!</v>
      </c>
      <c r="S4745" s="143">
        <f t="shared" si="372"/>
        <v>0</v>
      </c>
      <c r="T4745" s="144">
        <f>IF(P4745="nio",0,IF(P4745&gt;0,VLOOKUP(K4745,'3-Productie normen'!A:X,VLOOKUP(P4745,'3-Productie normen'!$B$37:$C$59,2,FALSE),FALSE)))/VLOOKUP(B4745,'2-Kosten per locatie'!$A$11:$C$31,3,FALSE)</f>
        <v>0</v>
      </c>
      <c r="U4745" s="144">
        <f t="shared" si="373"/>
        <v>0</v>
      </c>
      <c r="V4745" s="145" t="str">
        <f>VLOOKUP(K4745,'3-Productie normen'!A:AG,29,FALSE)</f>
        <v>V</v>
      </c>
      <c r="W4745" s="145"/>
      <c r="X4745" s="146"/>
      <c r="Y4745" s="147">
        <f t="shared" si="374"/>
        <v>36380</v>
      </c>
    </row>
    <row r="4746" spans="1:25" s="148" customFormat="1" ht="13.9" customHeight="1">
      <c r="A4746" s="137">
        <v>5600</v>
      </c>
      <c r="B4746" s="138" t="s">
        <v>4209</v>
      </c>
      <c r="C4746" s="138" t="s">
        <v>6253</v>
      </c>
      <c r="D4746" s="138" t="s">
        <v>8341</v>
      </c>
      <c r="E4746" s="2"/>
      <c r="F4746" s="2" t="s">
        <v>284</v>
      </c>
      <c r="G4746" s="2" t="s">
        <v>6407</v>
      </c>
      <c r="H4746" s="2" t="s">
        <v>6408</v>
      </c>
      <c r="I4746" s="139" t="s">
        <v>272</v>
      </c>
      <c r="J4746" s="139" t="s">
        <v>6409</v>
      </c>
      <c r="K4746" s="139" t="s">
        <v>259</v>
      </c>
      <c r="L4746" s="139" t="s">
        <v>6263</v>
      </c>
      <c r="M4746" s="140"/>
      <c r="N4746" s="141">
        <v>47.39</v>
      </c>
      <c r="O4746" s="142">
        <f t="shared" si="370"/>
        <v>0</v>
      </c>
      <c r="P4746" s="2" t="s">
        <v>477</v>
      </c>
      <c r="Q4746" s="2"/>
      <c r="R4746" s="143">
        <f t="shared" si="371"/>
        <v>0</v>
      </c>
      <c r="S4746" s="143">
        <f t="shared" si="372"/>
        <v>0</v>
      </c>
      <c r="T4746" s="144">
        <f>IF(P4746="nio",0,IF(P4746&gt;0,VLOOKUP(K4746,'3-Productie normen'!A:X,VLOOKUP(P4746,'3-Productie normen'!$B$37:$C$59,2,FALSE),FALSE)))/VLOOKUP(B4746,'2-Kosten per locatie'!$A$11:$C$31,3,FALSE)</f>
        <v>0</v>
      </c>
      <c r="U4746" s="144">
        <f t="shared" si="373"/>
        <v>0</v>
      </c>
      <c r="V4746" s="145">
        <f>VLOOKUP(K4746,'3-Productie normen'!A:AG,29,FALSE)</f>
        <v>0</v>
      </c>
      <c r="W4746" s="145"/>
      <c r="X4746" s="146"/>
      <c r="Y4746" s="147">
        <f t="shared" si="374"/>
        <v>0</v>
      </c>
    </row>
    <row r="4747" spans="1:25" s="148" customFormat="1" ht="13.9" customHeight="1">
      <c r="A4747" s="137">
        <v>5601</v>
      </c>
      <c r="B4747" s="138" t="s">
        <v>4209</v>
      </c>
      <c r="C4747" s="138" t="s">
        <v>6253</v>
      </c>
      <c r="D4747" s="138" t="s">
        <v>8341</v>
      </c>
      <c r="E4747" s="2"/>
      <c r="F4747" s="2" t="s">
        <v>284</v>
      </c>
      <c r="G4747" s="2" t="s">
        <v>6410</v>
      </c>
      <c r="H4747" s="2" t="s">
        <v>6411</v>
      </c>
      <c r="I4747" s="139" t="s">
        <v>272</v>
      </c>
      <c r="J4747" s="139" t="s">
        <v>309</v>
      </c>
      <c r="K4747" s="139" t="s">
        <v>259</v>
      </c>
      <c r="L4747" s="139" t="s">
        <v>6263</v>
      </c>
      <c r="M4747" s="140"/>
      <c r="N4747" s="141">
        <v>47.98</v>
      </c>
      <c r="O4747" s="142">
        <f t="shared" si="370"/>
        <v>0</v>
      </c>
      <c r="P4747" s="2" t="s">
        <v>477</v>
      </c>
      <c r="Q4747" s="2"/>
      <c r="R4747" s="143">
        <f t="shared" si="371"/>
        <v>0</v>
      </c>
      <c r="S4747" s="143">
        <f t="shared" si="372"/>
        <v>0</v>
      </c>
      <c r="T4747" s="144">
        <f>IF(P4747="nio",0,IF(P4747&gt;0,VLOOKUP(K4747,'3-Productie normen'!A:X,VLOOKUP(P4747,'3-Productie normen'!$B$37:$C$59,2,FALSE),FALSE)))/VLOOKUP(B4747,'2-Kosten per locatie'!$A$11:$C$31,3,FALSE)</f>
        <v>0</v>
      </c>
      <c r="U4747" s="144">
        <f t="shared" si="373"/>
        <v>0</v>
      </c>
      <c r="V4747" s="145">
        <f>VLOOKUP(K4747,'3-Productie normen'!A:AG,29,FALSE)</f>
        <v>0</v>
      </c>
      <c r="W4747" s="145"/>
      <c r="X4747" s="146"/>
      <c r="Y4747" s="147">
        <f t="shared" si="374"/>
        <v>0</v>
      </c>
    </row>
    <row r="4748" spans="1:25" s="148" customFormat="1" ht="13.9" customHeight="1">
      <c r="A4748" s="137">
        <v>5602</v>
      </c>
      <c r="B4748" s="138" t="s">
        <v>4209</v>
      </c>
      <c r="C4748" s="138" t="s">
        <v>6253</v>
      </c>
      <c r="D4748" s="138" t="s">
        <v>8341</v>
      </c>
      <c r="E4748" s="2"/>
      <c r="F4748" s="2" t="s">
        <v>284</v>
      </c>
      <c r="G4748" s="2" t="s">
        <v>6412</v>
      </c>
      <c r="H4748" s="2" t="s">
        <v>6413</v>
      </c>
      <c r="I4748" s="139" t="s">
        <v>267</v>
      </c>
      <c r="J4748" s="139" t="s">
        <v>267</v>
      </c>
      <c r="K4748" s="139" t="s">
        <v>267</v>
      </c>
      <c r="L4748" s="139" t="s">
        <v>6263</v>
      </c>
      <c r="M4748" s="140"/>
      <c r="N4748" s="141">
        <v>2.52</v>
      </c>
      <c r="O4748" s="142">
        <f t="shared" si="370"/>
        <v>2</v>
      </c>
      <c r="P4748" s="2">
        <v>2</v>
      </c>
      <c r="Q4748" s="2"/>
      <c r="R4748" s="143" t="e">
        <f t="shared" si="371"/>
        <v>#DIV/0!</v>
      </c>
      <c r="S4748" s="143">
        <f t="shared" si="372"/>
        <v>0</v>
      </c>
      <c r="T4748" s="144">
        <f>IF(P4748="nio",0,IF(P4748&gt;0,VLOOKUP(K4748,'3-Productie normen'!A:X,VLOOKUP(P4748,'3-Productie normen'!$B$37:$C$59,2,FALSE),FALSE)))/VLOOKUP(B4748,'2-Kosten per locatie'!$A$11:$C$31,3,FALSE)</f>
        <v>0</v>
      </c>
      <c r="U4748" s="144">
        <f t="shared" si="373"/>
        <v>0</v>
      </c>
      <c r="V4748" s="145" t="str">
        <f>VLOOKUP(K4748,'3-Productie normen'!A:AG,29,FALSE)</f>
        <v>V</v>
      </c>
      <c r="W4748" s="145"/>
      <c r="X4748" s="146"/>
      <c r="Y4748" s="147">
        <f t="shared" si="374"/>
        <v>5.04</v>
      </c>
    </row>
    <row r="4749" spans="1:25" s="148" customFormat="1" ht="13.9" customHeight="1">
      <c r="A4749" s="137">
        <v>5603</v>
      </c>
      <c r="B4749" s="138" t="s">
        <v>4209</v>
      </c>
      <c r="C4749" s="138" t="s">
        <v>6253</v>
      </c>
      <c r="D4749" s="138" t="s">
        <v>8341</v>
      </c>
      <c r="E4749" s="2"/>
      <c r="F4749" s="2" t="s">
        <v>284</v>
      </c>
      <c r="G4749" s="2" t="s">
        <v>6414</v>
      </c>
      <c r="H4749" s="2" t="s">
        <v>6415</v>
      </c>
      <c r="I4749" s="139" t="s">
        <v>267</v>
      </c>
      <c r="J4749" s="139" t="s">
        <v>267</v>
      </c>
      <c r="K4749" s="139" t="s">
        <v>267</v>
      </c>
      <c r="L4749" s="139" t="s">
        <v>6263</v>
      </c>
      <c r="M4749" s="140"/>
      <c r="N4749" s="141">
        <v>2.19</v>
      </c>
      <c r="O4749" s="142">
        <f t="shared" si="370"/>
        <v>2</v>
      </c>
      <c r="P4749" s="2">
        <v>2</v>
      </c>
      <c r="Q4749" s="2"/>
      <c r="R4749" s="143" t="e">
        <f t="shared" si="371"/>
        <v>#DIV/0!</v>
      </c>
      <c r="S4749" s="143">
        <f t="shared" si="372"/>
        <v>0</v>
      </c>
      <c r="T4749" s="144">
        <f>IF(P4749="nio",0,IF(P4749&gt;0,VLOOKUP(K4749,'3-Productie normen'!A:X,VLOOKUP(P4749,'3-Productie normen'!$B$37:$C$59,2,FALSE),FALSE)))/VLOOKUP(B4749,'2-Kosten per locatie'!$A$11:$C$31,3,FALSE)</f>
        <v>0</v>
      </c>
      <c r="U4749" s="144">
        <f t="shared" si="373"/>
        <v>0</v>
      </c>
      <c r="V4749" s="145" t="str">
        <f>VLOOKUP(K4749,'3-Productie normen'!A:AG,29,FALSE)</f>
        <v>V</v>
      </c>
      <c r="W4749" s="145"/>
      <c r="X4749" s="146"/>
      <c r="Y4749" s="147">
        <f t="shared" si="374"/>
        <v>4.38</v>
      </c>
    </row>
    <row r="4750" spans="1:25" s="148" customFormat="1" ht="13.9" customHeight="1">
      <c r="A4750" s="137">
        <v>5604</v>
      </c>
      <c r="B4750" s="138" t="s">
        <v>4209</v>
      </c>
      <c r="C4750" s="138" t="s">
        <v>6253</v>
      </c>
      <c r="D4750" s="138" t="s">
        <v>8341</v>
      </c>
      <c r="E4750" s="2"/>
      <c r="F4750" s="2" t="s">
        <v>284</v>
      </c>
      <c r="G4750" s="2" t="s">
        <v>6416</v>
      </c>
      <c r="H4750" s="2"/>
      <c r="I4750" s="139" t="s">
        <v>267</v>
      </c>
      <c r="J4750" s="139" t="s">
        <v>267</v>
      </c>
      <c r="K4750" s="139" t="s">
        <v>267</v>
      </c>
      <c r="L4750" s="139" t="s">
        <v>6263</v>
      </c>
      <c r="M4750" s="140"/>
      <c r="N4750" s="141">
        <v>2.9</v>
      </c>
      <c r="O4750" s="142">
        <f t="shared" si="370"/>
        <v>2</v>
      </c>
      <c r="P4750" s="2">
        <v>2</v>
      </c>
      <c r="Q4750" s="2"/>
      <c r="R4750" s="143" t="e">
        <f t="shared" si="371"/>
        <v>#DIV/0!</v>
      </c>
      <c r="S4750" s="143">
        <f t="shared" si="372"/>
        <v>0</v>
      </c>
      <c r="T4750" s="144">
        <f>IF(P4750="nio",0,IF(P4750&gt;0,VLOOKUP(K4750,'3-Productie normen'!A:X,VLOOKUP(P4750,'3-Productie normen'!$B$37:$C$59,2,FALSE),FALSE)))/VLOOKUP(B4750,'2-Kosten per locatie'!$A$11:$C$31,3,FALSE)</f>
        <v>0</v>
      </c>
      <c r="U4750" s="144">
        <f t="shared" si="373"/>
        <v>0</v>
      </c>
      <c r="V4750" s="145" t="str">
        <f>VLOOKUP(K4750,'3-Productie normen'!A:AG,29,FALSE)</f>
        <v>V</v>
      </c>
      <c r="W4750" s="145"/>
      <c r="X4750" s="146"/>
      <c r="Y4750" s="147">
        <f t="shared" si="374"/>
        <v>5.8</v>
      </c>
    </row>
    <row r="4751" spans="1:25" s="148" customFormat="1" ht="13.9" customHeight="1">
      <c r="A4751" s="137">
        <v>5605</v>
      </c>
      <c r="B4751" s="138" t="s">
        <v>4209</v>
      </c>
      <c r="C4751" s="138" t="s">
        <v>6253</v>
      </c>
      <c r="D4751" s="138" t="s">
        <v>8341</v>
      </c>
      <c r="E4751" s="2"/>
      <c r="F4751" s="2" t="s">
        <v>284</v>
      </c>
      <c r="G4751" s="2" t="s">
        <v>6417</v>
      </c>
      <c r="H4751" s="2" t="s">
        <v>6418</v>
      </c>
      <c r="I4751" s="139" t="s">
        <v>267</v>
      </c>
      <c r="J4751" s="139" t="s">
        <v>267</v>
      </c>
      <c r="K4751" s="139" t="s">
        <v>267</v>
      </c>
      <c r="L4751" s="139" t="s">
        <v>6263</v>
      </c>
      <c r="M4751" s="140"/>
      <c r="N4751" s="141">
        <v>17.22</v>
      </c>
      <c r="O4751" s="142">
        <f t="shared" si="370"/>
        <v>2</v>
      </c>
      <c r="P4751" s="2">
        <v>2</v>
      </c>
      <c r="Q4751" s="2"/>
      <c r="R4751" s="143" t="e">
        <f t="shared" si="371"/>
        <v>#DIV/0!</v>
      </c>
      <c r="S4751" s="143">
        <f t="shared" si="372"/>
        <v>0</v>
      </c>
      <c r="T4751" s="144">
        <f>IF(P4751="nio",0,IF(P4751&gt;0,VLOOKUP(K4751,'3-Productie normen'!A:X,VLOOKUP(P4751,'3-Productie normen'!$B$37:$C$59,2,FALSE),FALSE)))/VLOOKUP(B4751,'2-Kosten per locatie'!$A$11:$C$31,3,FALSE)</f>
        <v>0</v>
      </c>
      <c r="U4751" s="144">
        <f t="shared" si="373"/>
        <v>0</v>
      </c>
      <c r="V4751" s="145" t="str">
        <f>VLOOKUP(K4751,'3-Productie normen'!A:AG,29,FALSE)</f>
        <v>V</v>
      </c>
      <c r="W4751" s="145"/>
      <c r="X4751" s="146"/>
      <c r="Y4751" s="147">
        <f t="shared" si="374"/>
        <v>34.44</v>
      </c>
    </row>
    <row r="4752" spans="1:25" s="148" customFormat="1" ht="13.9" customHeight="1">
      <c r="A4752" s="137">
        <v>5606</v>
      </c>
      <c r="B4752" s="138" t="s">
        <v>4209</v>
      </c>
      <c r="C4752" s="138" t="s">
        <v>6253</v>
      </c>
      <c r="D4752" s="138" t="s">
        <v>8341</v>
      </c>
      <c r="E4752" s="2"/>
      <c r="F4752" s="2" t="s">
        <v>284</v>
      </c>
      <c r="G4752" s="2" t="s">
        <v>6419</v>
      </c>
      <c r="H4752" s="2" t="s">
        <v>6420</v>
      </c>
      <c r="I4752" s="139" t="s">
        <v>267</v>
      </c>
      <c r="J4752" s="139" t="s">
        <v>267</v>
      </c>
      <c r="K4752" s="139" t="s">
        <v>267</v>
      </c>
      <c r="L4752" s="139" t="s">
        <v>6263</v>
      </c>
      <c r="M4752" s="140"/>
      <c r="N4752" s="141">
        <v>9.77</v>
      </c>
      <c r="O4752" s="142">
        <f t="shared" si="370"/>
        <v>2</v>
      </c>
      <c r="P4752" s="2">
        <v>2</v>
      </c>
      <c r="Q4752" s="2"/>
      <c r="R4752" s="143" t="e">
        <f t="shared" si="371"/>
        <v>#DIV/0!</v>
      </c>
      <c r="S4752" s="143">
        <f t="shared" si="372"/>
        <v>0</v>
      </c>
      <c r="T4752" s="144">
        <f>IF(P4752="nio",0,IF(P4752&gt;0,VLOOKUP(K4752,'3-Productie normen'!A:X,VLOOKUP(P4752,'3-Productie normen'!$B$37:$C$59,2,FALSE),FALSE)))/VLOOKUP(B4752,'2-Kosten per locatie'!$A$11:$C$31,3,FALSE)</f>
        <v>0</v>
      </c>
      <c r="U4752" s="144">
        <f t="shared" si="373"/>
        <v>0</v>
      </c>
      <c r="V4752" s="145" t="str">
        <f>VLOOKUP(K4752,'3-Productie normen'!A:AG,29,FALSE)</f>
        <v>V</v>
      </c>
      <c r="W4752" s="145"/>
      <c r="X4752" s="146"/>
      <c r="Y4752" s="147">
        <f t="shared" si="374"/>
        <v>19.54</v>
      </c>
    </row>
    <row r="4753" spans="1:25" s="148" customFormat="1" ht="13.9" customHeight="1">
      <c r="A4753" s="137">
        <v>5607</v>
      </c>
      <c r="B4753" s="138" t="s">
        <v>4209</v>
      </c>
      <c r="C4753" s="138" t="s">
        <v>6253</v>
      </c>
      <c r="D4753" s="138" t="s">
        <v>8341</v>
      </c>
      <c r="E4753" s="2"/>
      <c r="F4753" s="2" t="s">
        <v>284</v>
      </c>
      <c r="G4753" s="2" t="s">
        <v>6421</v>
      </c>
      <c r="H4753" s="2"/>
      <c r="I4753" s="139" t="s">
        <v>267</v>
      </c>
      <c r="J4753" s="139" t="s">
        <v>267</v>
      </c>
      <c r="K4753" s="139" t="s">
        <v>267</v>
      </c>
      <c r="L4753" s="139" t="s">
        <v>1720</v>
      </c>
      <c r="M4753" s="140"/>
      <c r="N4753" s="141">
        <v>2.67</v>
      </c>
      <c r="O4753" s="142">
        <f t="shared" si="370"/>
        <v>2</v>
      </c>
      <c r="P4753" s="2">
        <v>2</v>
      </c>
      <c r="Q4753" s="2"/>
      <c r="R4753" s="143" t="e">
        <f t="shared" si="371"/>
        <v>#DIV/0!</v>
      </c>
      <c r="S4753" s="143">
        <f t="shared" si="372"/>
        <v>0</v>
      </c>
      <c r="T4753" s="144">
        <f>IF(P4753="nio",0,IF(P4753&gt;0,VLOOKUP(K4753,'3-Productie normen'!A:X,VLOOKUP(P4753,'3-Productie normen'!$B$37:$C$59,2,FALSE),FALSE)))/VLOOKUP(B4753,'2-Kosten per locatie'!$A$11:$C$31,3,FALSE)</f>
        <v>0</v>
      </c>
      <c r="U4753" s="144">
        <f t="shared" si="373"/>
        <v>0</v>
      </c>
      <c r="V4753" s="145" t="str">
        <f>VLOOKUP(K4753,'3-Productie normen'!A:AG,29,FALSE)</f>
        <v>V</v>
      </c>
      <c r="W4753" s="145"/>
      <c r="X4753" s="146"/>
      <c r="Y4753" s="147">
        <f t="shared" si="374"/>
        <v>5.34</v>
      </c>
    </row>
    <row r="4754" spans="1:25" s="148" customFormat="1" ht="13.9" customHeight="1">
      <c r="A4754" s="137">
        <v>5608</v>
      </c>
      <c r="B4754" s="138" t="s">
        <v>4209</v>
      </c>
      <c r="C4754" s="138" t="s">
        <v>6253</v>
      </c>
      <c r="D4754" s="138" t="s">
        <v>8341</v>
      </c>
      <c r="E4754" s="2"/>
      <c r="F4754" s="2" t="s">
        <v>284</v>
      </c>
      <c r="G4754" s="2" t="s">
        <v>6422</v>
      </c>
      <c r="H4754" s="2" t="s">
        <v>246</v>
      </c>
      <c r="I4754" s="139" t="s">
        <v>272</v>
      </c>
      <c r="J4754" s="139" t="s">
        <v>354</v>
      </c>
      <c r="K4754" s="139" t="s">
        <v>304</v>
      </c>
      <c r="L4754" s="139" t="s">
        <v>6263</v>
      </c>
      <c r="M4754" s="140"/>
      <c r="N4754" s="141">
        <v>726.82</v>
      </c>
      <c r="O4754" s="142">
        <f t="shared" si="370"/>
        <v>200</v>
      </c>
      <c r="P4754" s="2">
        <v>200</v>
      </c>
      <c r="Q4754" s="2"/>
      <c r="R4754" s="143" t="e">
        <f t="shared" si="371"/>
        <v>#DIV/0!</v>
      </c>
      <c r="S4754" s="143">
        <f t="shared" si="372"/>
        <v>0</v>
      </c>
      <c r="T4754" s="144">
        <f>IF(P4754="nio",0,IF(P4754&gt;0,VLOOKUP(K4754,'3-Productie normen'!A:X,VLOOKUP(P4754,'3-Productie normen'!$B$37:$C$59,2,FALSE),FALSE)))/VLOOKUP(B4754,'2-Kosten per locatie'!$A$11:$C$31,3,FALSE)</f>
        <v>0</v>
      </c>
      <c r="U4754" s="144">
        <f t="shared" si="373"/>
        <v>0</v>
      </c>
      <c r="V4754" s="145" t="str">
        <f>VLOOKUP(K4754,'3-Productie normen'!A:AG,29,FALSE)</f>
        <v>V</v>
      </c>
      <c r="W4754" s="145"/>
      <c r="X4754" s="146"/>
      <c r="Y4754" s="147">
        <f t="shared" si="374"/>
        <v>145364</v>
      </c>
    </row>
    <row r="4755" spans="1:25" s="148" customFormat="1" ht="13.9" customHeight="1">
      <c r="A4755" s="137">
        <v>5609</v>
      </c>
      <c r="B4755" s="138" t="s">
        <v>4209</v>
      </c>
      <c r="C4755" s="138" t="s">
        <v>6253</v>
      </c>
      <c r="D4755" s="138" t="s">
        <v>8341</v>
      </c>
      <c r="E4755" s="2"/>
      <c r="F4755" s="2" t="s">
        <v>284</v>
      </c>
      <c r="G4755" s="2" t="s">
        <v>6422</v>
      </c>
      <c r="H4755" s="2" t="s">
        <v>6423</v>
      </c>
      <c r="I4755" s="139" t="s">
        <v>277</v>
      </c>
      <c r="J4755" s="139" t="s">
        <v>6424</v>
      </c>
      <c r="K4755" s="139" t="s">
        <v>417</v>
      </c>
      <c r="L4755" s="139" t="s">
        <v>1511</v>
      </c>
      <c r="M4755" s="140"/>
      <c r="N4755" s="141">
        <v>100</v>
      </c>
      <c r="O4755" s="142">
        <f t="shared" si="370"/>
        <v>200</v>
      </c>
      <c r="P4755" s="2">
        <v>200</v>
      </c>
      <c r="Q4755" s="2"/>
      <c r="R4755" s="143" t="e">
        <f t="shared" si="371"/>
        <v>#DIV/0!</v>
      </c>
      <c r="S4755" s="143">
        <f t="shared" si="372"/>
        <v>0</v>
      </c>
      <c r="T4755" s="144">
        <f>IF(P4755="nio",0,IF(P4755&gt;0,VLOOKUP(K4755,'3-Productie normen'!A:X,VLOOKUP(P4755,'3-Productie normen'!$B$37:$C$59,2,FALSE),FALSE)))/VLOOKUP(B4755,'2-Kosten per locatie'!$A$11:$C$31,3,FALSE)</f>
        <v>0</v>
      </c>
      <c r="U4755" s="144">
        <f t="shared" si="373"/>
        <v>0</v>
      </c>
      <c r="V4755" s="145" t="str">
        <f>VLOOKUP(K4755,'3-Productie normen'!A:AG,29,FALSE)</f>
        <v>B</v>
      </c>
      <c r="W4755" s="145"/>
      <c r="X4755" s="146"/>
      <c r="Y4755" s="147">
        <f t="shared" si="374"/>
        <v>20000</v>
      </c>
    </row>
    <row r="4756" spans="1:25" s="148" customFormat="1" ht="13.9" customHeight="1">
      <c r="A4756" s="137">
        <v>5610</v>
      </c>
      <c r="B4756" s="138" t="s">
        <v>4209</v>
      </c>
      <c r="C4756" s="138" t="s">
        <v>6253</v>
      </c>
      <c r="D4756" s="138" t="s">
        <v>8341</v>
      </c>
      <c r="E4756" s="2"/>
      <c r="F4756" s="2" t="s">
        <v>284</v>
      </c>
      <c r="G4756" s="2" t="s">
        <v>6422</v>
      </c>
      <c r="H4756" s="2" t="s">
        <v>6425</v>
      </c>
      <c r="I4756" s="139" t="s">
        <v>277</v>
      </c>
      <c r="J4756" s="139" t="s">
        <v>6424</v>
      </c>
      <c r="K4756" s="139" t="s">
        <v>417</v>
      </c>
      <c r="L4756" s="139" t="s">
        <v>6426</v>
      </c>
      <c r="M4756" s="140"/>
      <c r="N4756" s="141">
        <v>100</v>
      </c>
      <c r="O4756" s="142">
        <f t="shared" si="370"/>
        <v>200</v>
      </c>
      <c r="P4756" s="2">
        <v>200</v>
      </c>
      <c r="Q4756" s="2"/>
      <c r="R4756" s="143" t="e">
        <f t="shared" si="371"/>
        <v>#DIV/0!</v>
      </c>
      <c r="S4756" s="143">
        <f t="shared" si="372"/>
        <v>0</v>
      </c>
      <c r="T4756" s="144">
        <f>IF(P4756="nio",0,IF(P4756&gt;0,VLOOKUP(K4756,'3-Productie normen'!A:X,VLOOKUP(P4756,'3-Productie normen'!$B$37:$C$59,2,FALSE),FALSE)))/VLOOKUP(B4756,'2-Kosten per locatie'!$A$11:$C$31,3,FALSE)</f>
        <v>0</v>
      </c>
      <c r="U4756" s="144">
        <f t="shared" si="373"/>
        <v>0</v>
      </c>
      <c r="V4756" s="145" t="str">
        <f>VLOOKUP(K4756,'3-Productie normen'!A:AG,29,FALSE)</f>
        <v>B</v>
      </c>
      <c r="W4756" s="145"/>
      <c r="X4756" s="146"/>
      <c r="Y4756" s="147">
        <f t="shared" si="374"/>
        <v>20000</v>
      </c>
    </row>
    <row r="4757" spans="1:25" s="148" customFormat="1" ht="13.9" customHeight="1">
      <c r="A4757" s="137">
        <v>5611</v>
      </c>
      <c r="B4757" s="138" t="s">
        <v>4209</v>
      </c>
      <c r="C4757" s="138" t="s">
        <v>6253</v>
      </c>
      <c r="D4757" s="138" t="s">
        <v>8341</v>
      </c>
      <c r="E4757" s="2"/>
      <c r="F4757" s="2" t="s">
        <v>284</v>
      </c>
      <c r="G4757" s="2" t="s">
        <v>6422</v>
      </c>
      <c r="H4757" s="2" t="s">
        <v>6427</v>
      </c>
      <c r="I4757" s="139" t="s">
        <v>277</v>
      </c>
      <c r="J4757" s="139" t="s">
        <v>6424</v>
      </c>
      <c r="K4757" s="139" t="s">
        <v>417</v>
      </c>
      <c r="L4757" s="139" t="s">
        <v>1511</v>
      </c>
      <c r="M4757" s="140"/>
      <c r="N4757" s="141">
        <v>30</v>
      </c>
      <c r="O4757" s="142">
        <f t="shared" si="370"/>
        <v>200</v>
      </c>
      <c r="P4757" s="2">
        <v>200</v>
      </c>
      <c r="Q4757" s="2"/>
      <c r="R4757" s="143" t="e">
        <f t="shared" si="371"/>
        <v>#DIV/0!</v>
      </c>
      <c r="S4757" s="143">
        <f t="shared" si="372"/>
        <v>0</v>
      </c>
      <c r="T4757" s="144">
        <f>IF(P4757="nio",0,IF(P4757&gt;0,VLOOKUP(K4757,'3-Productie normen'!A:X,VLOOKUP(P4757,'3-Productie normen'!$B$37:$C$59,2,FALSE),FALSE)))/VLOOKUP(B4757,'2-Kosten per locatie'!$A$11:$C$31,3,FALSE)</f>
        <v>0</v>
      </c>
      <c r="U4757" s="144">
        <f t="shared" si="373"/>
        <v>0</v>
      </c>
      <c r="V4757" s="145" t="str">
        <f>VLOOKUP(K4757,'3-Productie normen'!A:AG,29,FALSE)</f>
        <v>B</v>
      </c>
      <c r="W4757" s="145"/>
      <c r="X4757" s="146"/>
      <c r="Y4757" s="147">
        <f t="shared" si="374"/>
        <v>6000</v>
      </c>
    </row>
    <row r="4758" spans="1:25" s="148" customFormat="1" ht="13.9" customHeight="1">
      <c r="A4758" s="137">
        <v>5612</v>
      </c>
      <c r="B4758" s="138" t="s">
        <v>4209</v>
      </c>
      <c r="C4758" s="138" t="s">
        <v>6253</v>
      </c>
      <c r="D4758" s="138" t="s">
        <v>8341</v>
      </c>
      <c r="E4758" s="2"/>
      <c r="F4758" s="2" t="s">
        <v>284</v>
      </c>
      <c r="G4758" s="2" t="s">
        <v>6428</v>
      </c>
      <c r="H4758" s="2"/>
      <c r="I4758" s="139" t="s">
        <v>277</v>
      </c>
      <c r="J4758" s="139" t="s">
        <v>277</v>
      </c>
      <c r="K4758" s="139" t="s">
        <v>478</v>
      </c>
      <c r="L4758" s="139" t="s">
        <v>233</v>
      </c>
      <c r="M4758" s="140"/>
      <c r="N4758" s="141">
        <v>19.34</v>
      </c>
      <c r="O4758" s="142">
        <f t="shared" si="370"/>
        <v>120</v>
      </c>
      <c r="P4758" s="2">
        <v>120</v>
      </c>
      <c r="Q4758" s="2"/>
      <c r="R4758" s="143" t="e">
        <f t="shared" si="371"/>
        <v>#DIV/0!</v>
      </c>
      <c r="S4758" s="143">
        <f t="shared" si="372"/>
        <v>0</v>
      </c>
      <c r="T4758" s="144">
        <f>IF(P4758="nio",0,IF(P4758&gt;0,VLOOKUP(K4758,'3-Productie normen'!A:X,VLOOKUP(P4758,'3-Productie normen'!$B$37:$C$59,2,FALSE),FALSE)))/VLOOKUP(B4758,'2-Kosten per locatie'!$A$11:$C$31,3,FALSE)</f>
        <v>0</v>
      </c>
      <c r="U4758" s="144">
        <f t="shared" si="373"/>
        <v>0</v>
      </c>
      <c r="V4758" s="145" t="str">
        <f>VLOOKUP(K4758,'3-Productie normen'!A:AG,29,FALSE)</f>
        <v>B</v>
      </c>
      <c r="W4758" s="145"/>
      <c r="X4758" s="146"/>
      <c r="Y4758" s="147">
        <f t="shared" si="374"/>
        <v>2320.8000000000002</v>
      </c>
    </row>
    <row r="4759" spans="1:25" s="148" customFormat="1" ht="13.9" customHeight="1">
      <c r="A4759" s="137">
        <v>5613</v>
      </c>
      <c r="B4759" s="138" t="s">
        <v>4209</v>
      </c>
      <c r="C4759" s="138" t="s">
        <v>6254</v>
      </c>
      <c r="D4759" s="138" t="s">
        <v>6291</v>
      </c>
      <c r="E4759" s="2"/>
      <c r="F4759" s="2" t="s">
        <v>284</v>
      </c>
      <c r="G4759" s="2" t="s">
        <v>6429</v>
      </c>
      <c r="H4759" s="2" t="s">
        <v>6430</v>
      </c>
      <c r="I4759" s="139" t="s">
        <v>484</v>
      </c>
      <c r="J4759" s="139" t="s">
        <v>56</v>
      </c>
      <c r="K4759" s="139" t="s">
        <v>248</v>
      </c>
      <c r="L4759" s="139" t="s">
        <v>82</v>
      </c>
      <c r="M4759" s="140" t="s">
        <v>8160</v>
      </c>
      <c r="N4759" s="141">
        <v>24.29</v>
      </c>
      <c r="O4759" s="142">
        <f t="shared" si="370"/>
        <v>255</v>
      </c>
      <c r="P4759" s="2">
        <v>255</v>
      </c>
      <c r="Q4759" s="2"/>
      <c r="R4759" s="143" t="e">
        <f t="shared" si="371"/>
        <v>#DIV/0!</v>
      </c>
      <c r="S4759" s="143">
        <f t="shared" si="372"/>
        <v>0</v>
      </c>
      <c r="T4759" s="144">
        <f>IF(P4759="nio",0,IF(P4759&gt;0,VLOOKUP(K4759,'3-Productie normen'!A:X,VLOOKUP(P4759,'3-Productie normen'!$B$37:$C$59,2,FALSE),FALSE)))/VLOOKUP(B4759,'2-Kosten per locatie'!$A$11:$C$31,3,FALSE)</f>
        <v>0</v>
      </c>
      <c r="U4759" s="144">
        <f t="shared" si="373"/>
        <v>0</v>
      </c>
      <c r="V4759" s="145" t="str">
        <f>VLOOKUP(K4759,'3-Productie normen'!A:AG,29,FALSE)</f>
        <v>V</v>
      </c>
      <c r="W4759" s="145"/>
      <c r="X4759" s="146"/>
      <c r="Y4759" s="147">
        <f t="shared" si="374"/>
        <v>6193.95</v>
      </c>
    </row>
    <row r="4760" spans="1:25" s="148" customFormat="1" ht="13.9" customHeight="1">
      <c r="A4760" s="137">
        <v>5614</v>
      </c>
      <c r="B4760" s="138" t="s">
        <v>4209</v>
      </c>
      <c r="C4760" s="138" t="s">
        <v>6254</v>
      </c>
      <c r="D4760" s="138" t="s">
        <v>6291</v>
      </c>
      <c r="E4760" s="2"/>
      <c r="F4760" s="2" t="s">
        <v>284</v>
      </c>
      <c r="G4760" s="2" t="s">
        <v>6431</v>
      </c>
      <c r="H4760" s="2"/>
      <c r="I4760" s="139" t="s">
        <v>484</v>
      </c>
      <c r="J4760" s="139" t="s">
        <v>56</v>
      </c>
      <c r="K4760" s="139" t="s">
        <v>248</v>
      </c>
      <c r="L4760" s="139" t="s">
        <v>1720</v>
      </c>
      <c r="M4760" s="140"/>
      <c r="N4760" s="141">
        <v>5.12</v>
      </c>
      <c r="O4760" s="142">
        <f t="shared" si="370"/>
        <v>255</v>
      </c>
      <c r="P4760" s="2">
        <v>255</v>
      </c>
      <c r="Q4760" s="2"/>
      <c r="R4760" s="143" t="e">
        <f t="shared" si="371"/>
        <v>#DIV/0!</v>
      </c>
      <c r="S4760" s="143">
        <f t="shared" si="372"/>
        <v>0</v>
      </c>
      <c r="T4760" s="144">
        <f>IF(P4760="nio",0,IF(P4760&gt;0,VLOOKUP(K4760,'3-Productie normen'!A:X,VLOOKUP(P4760,'3-Productie normen'!$B$37:$C$59,2,FALSE),FALSE)))/VLOOKUP(B4760,'2-Kosten per locatie'!$A$11:$C$31,3,FALSE)</f>
        <v>0</v>
      </c>
      <c r="U4760" s="144">
        <f t="shared" si="373"/>
        <v>0</v>
      </c>
      <c r="V4760" s="145" t="str">
        <f>VLOOKUP(K4760,'3-Productie normen'!A:AG,29,FALSE)</f>
        <v>V</v>
      </c>
      <c r="W4760" s="145"/>
      <c r="X4760" s="146"/>
      <c r="Y4760" s="147">
        <f t="shared" si="374"/>
        <v>1305.6000000000001</v>
      </c>
    </row>
    <row r="4761" spans="1:25" s="148" customFormat="1" ht="13.9" customHeight="1">
      <c r="A4761" s="137">
        <v>5615</v>
      </c>
      <c r="B4761" s="138" t="s">
        <v>4209</v>
      </c>
      <c r="C4761" s="138" t="s">
        <v>6254</v>
      </c>
      <c r="D4761" s="138" t="s">
        <v>6291</v>
      </c>
      <c r="E4761" s="2"/>
      <c r="F4761" s="2" t="s">
        <v>284</v>
      </c>
      <c r="G4761" s="2" t="s">
        <v>6432</v>
      </c>
      <c r="H4761" s="2"/>
      <c r="I4761" s="139" t="s">
        <v>484</v>
      </c>
      <c r="J4761" s="139" t="s">
        <v>56</v>
      </c>
      <c r="K4761" s="139" t="s">
        <v>248</v>
      </c>
      <c r="L4761" s="139" t="s">
        <v>1720</v>
      </c>
      <c r="M4761" s="140"/>
      <c r="N4761" s="141">
        <v>5.26</v>
      </c>
      <c r="O4761" s="142">
        <f t="shared" si="370"/>
        <v>255</v>
      </c>
      <c r="P4761" s="2">
        <v>255</v>
      </c>
      <c r="Q4761" s="2"/>
      <c r="R4761" s="143" t="e">
        <f t="shared" si="371"/>
        <v>#DIV/0!</v>
      </c>
      <c r="S4761" s="143">
        <f t="shared" si="372"/>
        <v>0</v>
      </c>
      <c r="T4761" s="144">
        <f>IF(P4761="nio",0,IF(P4761&gt;0,VLOOKUP(K4761,'3-Productie normen'!A:X,VLOOKUP(P4761,'3-Productie normen'!$B$37:$C$59,2,FALSE),FALSE)))/VLOOKUP(B4761,'2-Kosten per locatie'!$A$11:$C$31,3,FALSE)</f>
        <v>0</v>
      </c>
      <c r="U4761" s="144">
        <f t="shared" si="373"/>
        <v>0</v>
      </c>
      <c r="V4761" s="145" t="str">
        <f>VLOOKUP(K4761,'3-Productie normen'!A:AG,29,FALSE)</f>
        <v>V</v>
      </c>
      <c r="W4761" s="145"/>
      <c r="X4761" s="146"/>
      <c r="Y4761" s="147">
        <f t="shared" si="374"/>
        <v>1341.3</v>
      </c>
    </row>
    <row r="4762" spans="1:25" s="148" customFormat="1" ht="13.9" customHeight="1">
      <c r="A4762" s="137">
        <v>5616</v>
      </c>
      <c r="B4762" s="138" t="s">
        <v>4209</v>
      </c>
      <c r="C4762" s="138" t="s">
        <v>6254</v>
      </c>
      <c r="D4762" s="138" t="s">
        <v>6291</v>
      </c>
      <c r="E4762" s="2"/>
      <c r="F4762" s="2" t="s">
        <v>284</v>
      </c>
      <c r="G4762" s="2" t="s">
        <v>6433</v>
      </c>
      <c r="H4762" s="2"/>
      <c r="I4762" s="139" t="s">
        <v>491</v>
      </c>
      <c r="J4762" s="139" t="s">
        <v>253</v>
      </c>
      <c r="K4762" s="139" t="s">
        <v>4571</v>
      </c>
      <c r="L4762" s="139" t="s">
        <v>233</v>
      </c>
      <c r="M4762" s="140"/>
      <c r="N4762" s="141">
        <v>110.05</v>
      </c>
      <c r="O4762" s="142">
        <f t="shared" si="370"/>
        <v>255</v>
      </c>
      <c r="P4762" s="2">
        <v>255</v>
      </c>
      <c r="Q4762" s="2"/>
      <c r="R4762" s="143" t="e">
        <f t="shared" si="371"/>
        <v>#DIV/0!</v>
      </c>
      <c r="S4762" s="143">
        <f t="shared" si="372"/>
        <v>0</v>
      </c>
      <c r="T4762" s="144">
        <f>IF(P4762="nio",0,IF(P4762&gt;0,VLOOKUP(K4762,'3-Productie normen'!A:X,VLOOKUP(P4762,'3-Productie normen'!$B$37:$C$59,2,FALSE),FALSE)))/VLOOKUP(B4762,'2-Kosten per locatie'!$A$11:$C$31,3,FALSE)</f>
        <v>0</v>
      </c>
      <c r="U4762" s="144">
        <f t="shared" si="373"/>
        <v>0</v>
      </c>
      <c r="V4762" s="145" t="str">
        <f>VLOOKUP(K4762,'3-Productie normen'!A:AG,29,FALSE)</f>
        <v>V</v>
      </c>
      <c r="W4762" s="145"/>
      <c r="X4762" s="146"/>
      <c r="Y4762" s="147">
        <f t="shared" si="374"/>
        <v>28062.75</v>
      </c>
    </row>
    <row r="4763" spans="1:25" s="148" customFormat="1" ht="13.9" customHeight="1">
      <c r="A4763" s="137">
        <v>5617</v>
      </c>
      <c r="B4763" s="138" t="s">
        <v>4209</v>
      </c>
      <c r="C4763" s="138" t="s">
        <v>6254</v>
      </c>
      <c r="D4763" s="138" t="s">
        <v>6291</v>
      </c>
      <c r="E4763" s="2"/>
      <c r="F4763" s="2" t="s">
        <v>284</v>
      </c>
      <c r="G4763" s="2" t="s">
        <v>6434</v>
      </c>
      <c r="H4763" s="2"/>
      <c r="I4763" s="139" t="s">
        <v>491</v>
      </c>
      <c r="J4763" s="139" t="s">
        <v>55</v>
      </c>
      <c r="K4763" s="139" t="s">
        <v>290</v>
      </c>
      <c r="L4763" s="139" t="s">
        <v>6336</v>
      </c>
      <c r="M4763" s="140"/>
      <c r="N4763" s="141">
        <v>8.08</v>
      </c>
      <c r="O4763" s="142">
        <f t="shared" si="370"/>
        <v>255</v>
      </c>
      <c r="P4763" s="2">
        <v>255</v>
      </c>
      <c r="Q4763" s="2"/>
      <c r="R4763" s="143" t="e">
        <f t="shared" si="371"/>
        <v>#DIV/0!</v>
      </c>
      <c r="S4763" s="143">
        <f t="shared" si="372"/>
        <v>0</v>
      </c>
      <c r="T4763" s="144">
        <f>IF(P4763="nio",0,IF(P4763&gt;0,VLOOKUP(K4763,'3-Productie normen'!A:X,VLOOKUP(P4763,'3-Productie normen'!$B$37:$C$59,2,FALSE),FALSE)))/VLOOKUP(B4763,'2-Kosten per locatie'!$A$11:$C$31,3,FALSE)</f>
        <v>0</v>
      </c>
      <c r="U4763" s="144">
        <f t="shared" si="373"/>
        <v>0</v>
      </c>
      <c r="V4763" s="145" t="str">
        <f>VLOOKUP(K4763,'3-Productie normen'!A:AG,29,FALSE)</f>
        <v>V</v>
      </c>
      <c r="W4763" s="145"/>
      <c r="X4763" s="146"/>
      <c r="Y4763" s="147">
        <f t="shared" si="374"/>
        <v>2060.4</v>
      </c>
    </row>
    <row r="4764" spans="1:25" s="148" customFormat="1" ht="13.9" customHeight="1">
      <c r="A4764" s="137">
        <v>5618</v>
      </c>
      <c r="B4764" s="138" t="s">
        <v>4209</v>
      </c>
      <c r="C4764" s="138" t="s">
        <v>6254</v>
      </c>
      <c r="D4764" s="138" t="s">
        <v>6291</v>
      </c>
      <c r="E4764" s="2"/>
      <c r="F4764" s="2" t="s">
        <v>284</v>
      </c>
      <c r="G4764" s="2" t="s">
        <v>6435</v>
      </c>
      <c r="H4764" s="2" t="s">
        <v>6436</v>
      </c>
      <c r="I4764" s="139" t="s">
        <v>46</v>
      </c>
      <c r="J4764" s="139" t="s">
        <v>313</v>
      </c>
      <c r="K4764" s="139" t="s">
        <v>259</v>
      </c>
      <c r="L4764" s="139" t="s">
        <v>6437</v>
      </c>
      <c r="M4764" s="140"/>
      <c r="N4764" s="141">
        <v>3.42</v>
      </c>
      <c r="O4764" s="142">
        <f t="shared" si="370"/>
        <v>0</v>
      </c>
      <c r="P4764" s="2" t="s">
        <v>477</v>
      </c>
      <c r="Q4764" s="2"/>
      <c r="R4764" s="143">
        <f t="shared" si="371"/>
        <v>0</v>
      </c>
      <c r="S4764" s="143">
        <f t="shared" si="372"/>
        <v>0</v>
      </c>
      <c r="T4764" s="144">
        <f>IF(P4764="nio",0,IF(P4764&gt;0,VLOOKUP(K4764,'3-Productie normen'!A:X,VLOOKUP(P4764,'3-Productie normen'!$B$37:$C$59,2,FALSE),FALSE)))/VLOOKUP(B4764,'2-Kosten per locatie'!$A$11:$C$31,3,FALSE)</f>
        <v>0</v>
      </c>
      <c r="U4764" s="144">
        <f t="shared" si="373"/>
        <v>0</v>
      </c>
      <c r="V4764" s="145">
        <f>VLOOKUP(K4764,'3-Productie normen'!A:AG,29,FALSE)</f>
        <v>0</v>
      </c>
      <c r="W4764" s="145"/>
      <c r="X4764" s="146"/>
      <c r="Y4764" s="147">
        <f t="shared" si="374"/>
        <v>0</v>
      </c>
    </row>
    <row r="4765" spans="1:25" s="148" customFormat="1" ht="13.9" customHeight="1">
      <c r="A4765" s="137">
        <v>5619</v>
      </c>
      <c r="B4765" s="138" t="s">
        <v>4209</v>
      </c>
      <c r="C4765" s="138" t="s">
        <v>6254</v>
      </c>
      <c r="D4765" s="138" t="s">
        <v>6291</v>
      </c>
      <c r="E4765" s="2"/>
      <c r="F4765" s="2" t="s">
        <v>284</v>
      </c>
      <c r="G4765" s="2" t="s">
        <v>6438</v>
      </c>
      <c r="H4765" s="2"/>
      <c r="I4765" s="139" t="s">
        <v>257</v>
      </c>
      <c r="J4765" s="139" t="s">
        <v>1326</v>
      </c>
      <c r="K4765" s="139" t="s">
        <v>259</v>
      </c>
      <c r="L4765" s="139" t="s">
        <v>1720</v>
      </c>
      <c r="M4765" s="140"/>
      <c r="N4765" s="141">
        <v>7.25</v>
      </c>
      <c r="O4765" s="142">
        <f t="shared" si="370"/>
        <v>0</v>
      </c>
      <c r="P4765" s="2" t="s">
        <v>477</v>
      </c>
      <c r="Q4765" s="2"/>
      <c r="R4765" s="143">
        <f t="shared" si="371"/>
        <v>0</v>
      </c>
      <c r="S4765" s="143">
        <f t="shared" si="372"/>
        <v>0</v>
      </c>
      <c r="T4765" s="144">
        <f>IF(P4765="nio",0,IF(P4765&gt;0,VLOOKUP(K4765,'3-Productie normen'!A:X,VLOOKUP(P4765,'3-Productie normen'!$B$37:$C$59,2,FALSE),FALSE)))/VLOOKUP(B4765,'2-Kosten per locatie'!$A$11:$C$31,3,FALSE)</f>
        <v>0</v>
      </c>
      <c r="U4765" s="144">
        <f t="shared" si="373"/>
        <v>0</v>
      </c>
      <c r="V4765" s="145">
        <f>VLOOKUP(K4765,'3-Productie normen'!A:AG,29,FALSE)</f>
        <v>0</v>
      </c>
      <c r="W4765" s="145"/>
      <c r="X4765" s="146"/>
      <c r="Y4765" s="147">
        <f t="shared" si="374"/>
        <v>0</v>
      </c>
    </row>
    <row r="4766" spans="1:25" s="148" customFormat="1" ht="13.9" customHeight="1">
      <c r="A4766" s="137">
        <v>5620</v>
      </c>
      <c r="B4766" s="138" t="s">
        <v>4209</v>
      </c>
      <c r="C4766" s="138" t="s">
        <v>6254</v>
      </c>
      <c r="D4766" s="138" t="s">
        <v>6291</v>
      </c>
      <c r="E4766" s="2"/>
      <c r="F4766" s="2" t="s">
        <v>284</v>
      </c>
      <c r="G4766" s="2" t="s">
        <v>6439</v>
      </c>
      <c r="H4766" s="2"/>
      <c r="I4766" s="139" t="s">
        <v>257</v>
      </c>
      <c r="J4766" s="139" t="s">
        <v>258</v>
      </c>
      <c r="K4766" s="139" t="s">
        <v>259</v>
      </c>
      <c r="L4766" s="139" t="s">
        <v>1720</v>
      </c>
      <c r="M4766" s="140"/>
      <c r="N4766" s="141">
        <v>8.6999999999999993</v>
      </c>
      <c r="O4766" s="142">
        <f t="shared" si="370"/>
        <v>0</v>
      </c>
      <c r="P4766" s="2" t="s">
        <v>477</v>
      </c>
      <c r="Q4766" s="2"/>
      <c r="R4766" s="143">
        <f t="shared" si="371"/>
        <v>0</v>
      </c>
      <c r="S4766" s="143">
        <f t="shared" si="372"/>
        <v>0</v>
      </c>
      <c r="T4766" s="144">
        <f>IF(P4766="nio",0,IF(P4766&gt;0,VLOOKUP(K4766,'3-Productie normen'!A:X,VLOOKUP(P4766,'3-Productie normen'!$B$37:$C$59,2,FALSE),FALSE)))/VLOOKUP(B4766,'2-Kosten per locatie'!$A$11:$C$31,3,FALSE)</f>
        <v>0</v>
      </c>
      <c r="U4766" s="144">
        <f t="shared" si="373"/>
        <v>0</v>
      </c>
      <c r="V4766" s="145">
        <f>VLOOKUP(K4766,'3-Productie normen'!A:AG,29,FALSE)</f>
        <v>0</v>
      </c>
      <c r="W4766" s="145"/>
      <c r="X4766" s="146"/>
      <c r="Y4766" s="147">
        <f t="shared" si="374"/>
        <v>0</v>
      </c>
    </row>
    <row r="4767" spans="1:25" s="148" customFormat="1" ht="13.9" customHeight="1">
      <c r="A4767" s="137">
        <v>5621</v>
      </c>
      <c r="B4767" s="138" t="s">
        <v>4209</v>
      </c>
      <c r="C4767" s="138" t="s">
        <v>6254</v>
      </c>
      <c r="D4767" s="138" t="s">
        <v>6291</v>
      </c>
      <c r="E4767" s="2"/>
      <c r="F4767" s="2" t="s">
        <v>284</v>
      </c>
      <c r="G4767" s="2" t="s">
        <v>6440</v>
      </c>
      <c r="H4767" s="2"/>
      <c r="I4767" s="139" t="s">
        <v>257</v>
      </c>
      <c r="J4767" s="139" t="s">
        <v>498</v>
      </c>
      <c r="K4767" s="139" t="s">
        <v>259</v>
      </c>
      <c r="L4767" s="139" t="s">
        <v>1720</v>
      </c>
      <c r="M4767" s="140"/>
      <c r="N4767" s="141">
        <v>9.07</v>
      </c>
      <c r="O4767" s="142">
        <f t="shared" si="370"/>
        <v>0</v>
      </c>
      <c r="P4767" s="2" t="s">
        <v>477</v>
      </c>
      <c r="Q4767" s="2"/>
      <c r="R4767" s="143">
        <f t="shared" si="371"/>
        <v>0</v>
      </c>
      <c r="S4767" s="143">
        <f t="shared" si="372"/>
        <v>0</v>
      </c>
      <c r="T4767" s="144">
        <f>IF(P4767="nio",0,IF(P4767&gt;0,VLOOKUP(K4767,'3-Productie normen'!A:X,VLOOKUP(P4767,'3-Productie normen'!$B$37:$C$59,2,FALSE),FALSE)))/VLOOKUP(B4767,'2-Kosten per locatie'!$A$11:$C$31,3,FALSE)</f>
        <v>0</v>
      </c>
      <c r="U4767" s="144">
        <f t="shared" si="373"/>
        <v>0</v>
      </c>
      <c r="V4767" s="145">
        <f>VLOOKUP(K4767,'3-Productie normen'!A:AG,29,FALSE)</f>
        <v>0</v>
      </c>
      <c r="W4767" s="145"/>
      <c r="X4767" s="146"/>
      <c r="Y4767" s="147">
        <f t="shared" si="374"/>
        <v>0</v>
      </c>
    </row>
    <row r="4768" spans="1:25" s="148" customFormat="1" ht="13.9" customHeight="1">
      <c r="A4768" s="137">
        <v>5622</v>
      </c>
      <c r="B4768" s="138" t="s">
        <v>4209</v>
      </c>
      <c r="C4768" s="138" t="s">
        <v>6254</v>
      </c>
      <c r="D4768" s="138" t="s">
        <v>6291</v>
      </c>
      <c r="E4768" s="2"/>
      <c r="F4768" s="2" t="s">
        <v>284</v>
      </c>
      <c r="G4768" s="2" t="s">
        <v>6441</v>
      </c>
      <c r="H4768" s="2" t="s">
        <v>6442</v>
      </c>
      <c r="I4768" s="139" t="s">
        <v>257</v>
      </c>
      <c r="J4768" s="139" t="s">
        <v>6443</v>
      </c>
      <c r="K4768" s="139" t="s">
        <v>259</v>
      </c>
      <c r="L4768" s="139" t="s">
        <v>1720</v>
      </c>
      <c r="M4768" s="140"/>
      <c r="N4768" s="141">
        <v>7.98</v>
      </c>
      <c r="O4768" s="142">
        <f t="shared" si="370"/>
        <v>0</v>
      </c>
      <c r="P4768" s="2" t="s">
        <v>477</v>
      </c>
      <c r="Q4768" s="2"/>
      <c r="R4768" s="143">
        <f t="shared" si="371"/>
        <v>0</v>
      </c>
      <c r="S4768" s="143">
        <f t="shared" si="372"/>
        <v>0</v>
      </c>
      <c r="T4768" s="144">
        <f>IF(P4768="nio",0,IF(P4768&gt;0,VLOOKUP(K4768,'3-Productie normen'!A:X,VLOOKUP(P4768,'3-Productie normen'!$B$37:$C$59,2,FALSE),FALSE)))/VLOOKUP(B4768,'2-Kosten per locatie'!$A$11:$C$31,3,FALSE)</f>
        <v>0</v>
      </c>
      <c r="U4768" s="144">
        <f t="shared" si="373"/>
        <v>0</v>
      </c>
      <c r="V4768" s="145">
        <f>VLOOKUP(K4768,'3-Productie normen'!A:AG,29,FALSE)</f>
        <v>0</v>
      </c>
      <c r="W4768" s="145"/>
      <c r="X4768" s="146"/>
      <c r="Y4768" s="147">
        <f t="shared" si="374"/>
        <v>0</v>
      </c>
    </row>
    <row r="4769" spans="1:25" s="148" customFormat="1" ht="13.9" customHeight="1">
      <c r="A4769" s="137">
        <v>5623</v>
      </c>
      <c r="B4769" s="138" t="s">
        <v>4209</v>
      </c>
      <c r="C4769" s="138" t="s">
        <v>6254</v>
      </c>
      <c r="D4769" s="138" t="s">
        <v>6291</v>
      </c>
      <c r="E4769" s="2"/>
      <c r="F4769" s="2" t="s">
        <v>284</v>
      </c>
      <c r="G4769" s="2" t="s">
        <v>6444</v>
      </c>
      <c r="H4769" s="2" t="s">
        <v>6445</v>
      </c>
      <c r="I4769" s="139" t="s">
        <v>257</v>
      </c>
      <c r="J4769" s="139" t="s">
        <v>505</v>
      </c>
      <c r="K4769" s="139" t="s">
        <v>259</v>
      </c>
      <c r="L4769" s="139" t="s">
        <v>1720</v>
      </c>
      <c r="M4769" s="140"/>
      <c r="N4769" s="141">
        <v>4.1399999999999997</v>
      </c>
      <c r="O4769" s="142">
        <f t="shared" si="370"/>
        <v>0</v>
      </c>
      <c r="P4769" s="2" t="s">
        <v>477</v>
      </c>
      <c r="Q4769" s="2"/>
      <c r="R4769" s="143">
        <f t="shared" si="371"/>
        <v>0</v>
      </c>
      <c r="S4769" s="143">
        <f t="shared" si="372"/>
        <v>0</v>
      </c>
      <c r="T4769" s="144">
        <f>IF(P4769="nio",0,IF(P4769&gt;0,VLOOKUP(K4769,'3-Productie normen'!A:X,VLOOKUP(P4769,'3-Productie normen'!$B$37:$C$59,2,FALSE),FALSE)))/VLOOKUP(B4769,'2-Kosten per locatie'!$A$11:$C$31,3,FALSE)</f>
        <v>0</v>
      </c>
      <c r="U4769" s="144">
        <f t="shared" si="373"/>
        <v>0</v>
      </c>
      <c r="V4769" s="145">
        <f>VLOOKUP(K4769,'3-Productie normen'!A:AG,29,FALSE)</f>
        <v>0</v>
      </c>
      <c r="W4769" s="145"/>
      <c r="X4769" s="146"/>
      <c r="Y4769" s="147">
        <f t="shared" si="374"/>
        <v>0</v>
      </c>
    </row>
    <row r="4770" spans="1:25" s="148" customFormat="1" ht="13.9" customHeight="1">
      <c r="A4770" s="137">
        <v>5624</v>
      </c>
      <c r="B4770" s="138" t="s">
        <v>4209</v>
      </c>
      <c r="C4770" s="138" t="s">
        <v>6254</v>
      </c>
      <c r="D4770" s="138" t="s">
        <v>6291</v>
      </c>
      <c r="E4770" s="2"/>
      <c r="F4770" s="2" t="s">
        <v>284</v>
      </c>
      <c r="G4770" s="2" t="s">
        <v>6446</v>
      </c>
      <c r="H4770" s="2" t="s">
        <v>6447</v>
      </c>
      <c r="I4770" s="139" t="s">
        <v>257</v>
      </c>
      <c r="J4770" s="139" t="s">
        <v>495</v>
      </c>
      <c r="K4770" s="139" t="s">
        <v>259</v>
      </c>
      <c r="L4770" s="139" t="s">
        <v>1720</v>
      </c>
      <c r="M4770" s="140"/>
      <c r="N4770" s="141">
        <v>5.9</v>
      </c>
      <c r="O4770" s="142">
        <f t="shared" si="370"/>
        <v>0</v>
      </c>
      <c r="P4770" s="2" t="s">
        <v>477</v>
      </c>
      <c r="Q4770" s="2"/>
      <c r="R4770" s="143">
        <f t="shared" si="371"/>
        <v>0</v>
      </c>
      <c r="S4770" s="143">
        <f t="shared" si="372"/>
        <v>0</v>
      </c>
      <c r="T4770" s="144">
        <f>IF(P4770="nio",0,IF(P4770&gt;0,VLOOKUP(K4770,'3-Productie normen'!A:X,VLOOKUP(P4770,'3-Productie normen'!$B$37:$C$59,2,FALSE),FALSE)))/VLOOKUP(B4770,'2-Kosten per locatie'!$A$11:$C$31,3,FALSE)</f>
        <v>0</v>
      </c>
      <c r="U4770" s="144">
        <f t="shared" si="373"/>
        <v>0</v>
      </c>
      <c r="V4770" s="145">
        <f>VLOOKUP(K4770,'3-Productie normen'!A:AG,29,FALSE)</f>
        <v>0</v>
      </c>
      <c r="W4770" s="145"/>
      <c r="X4770" s="146"/>
      <c r="Y4770" s="147">
        <f t="shared" si="374"/>
        <v>0</v>
      </c>
    </row>
    <row r="4771" spans="1:25" s="148" customFormat="1" ht="13.9" customHeight="1">
      <c r="A4771" s="137">
        <v>5625</v>
      </c>
      <c r="B4771" s="138" t="s">
        <v>4209</v>
      </c>
      <c r="C4771" s="138" t="s">
        <v>6254</v>
      </c>
      <c r="D4771" s="138" t="s">
        <v>6291</v>
      </c>
      <c r="E4771" s="2"/>
      <c r="F4771" s="2" t="s">
        <v>284</v>
      </c>
      <c r="G4771" s="2" t="s">
        <v>6448</v>
      </c>
      <c r="H4771" s="2"/>
      <c r="I4771" s="139" t="s">
        <v>46</v>
      </c>
      <c r="J4771" s="139" t="s">
        <v>2116</v>
      </c>
      <c r="K4771" s="139" t="s">
        <v>4571</v>
      </c>
      <c r="L4771" s="139" t="s">
        <v>1720</v>
      </c>
      <c r="M4771" s="140"/>
      <c r="N4771" s="141">
        <v>1.57</v>
      </c>
      <c r="O4771" s="142">
        <f t="shared" si="370"/>
        <v>255</v>
      </c>
      <c r="P4771" s="2">
        <v>255</v>
      </c>
      <c r="Q4771" s="2"/>
      <c r="R4771" s="143" t="e">
        <f t="shared" si="371"/>
        <v>#DIV/0!</v>
      </c>
      <c r="S4771" s="143">
        <f t="shared" si="372"/>
        <v>0</v>
      </c>
      <c r="T4771" s="144">
        <f>IF(P4771="nio",0,IF(P4771&gt;0,VLOOKUP(K4771,'3-Productie normen'!A:X,VLOOKUP(P4771,'3-Productie normen'!$B$37:$C$59,2,FALSE),FALSE)))/VLOOKUP(B4771,'2-Kosten per locatie'!$A$11:$C$31,3,FALSE)</f>
        <v>0</v>
      </c>
      <c r="U4771" s="144">
        <f t="shared" si="373"/>
        <v>0</v>
      </c>
      <c r="V4771" s="145" t="str">
        <f>VLOOKUP(K4771,'3-Productie normen'!A:AG,29,FALSE)</f>
        <v>V</v>
      </c>
      <c r="W4771" s="145"/>
      <c r="X4771" s="146"/>
      <c r="Y4771" s="147">
        <f t="shared" si="374"/>
        <v>400.35</v>
      </c>
    </row>
    <row r="4772" spans="1:25" s="148" customFormat="1" ht="13.9" customHeight="1">
      <c r="A4772" s="137">
        <v>5626</v>
      </c>
      <c r="B4772" s="138" t="s">
        <v>4209</v>
      </c>
      <c r="C4772" s="138" t="s">
        <v>6254</v>
      </c>
      <c r="D4772" s="138" t="s">
        <v>6291</v>
      </c>
      <c r="E4772" s="2"/>
      <c r="F4772" s="2" t="s">
        <v>284</v>
      </c>
      <c r="G4772" s="2" t="s">
        <v>6449</v>
      </c>
      <c r="H4772" s="2" t="s">
        <v>6450</v>
      </c>
      <c r="I4772" s="139" t="s">
        <v>267</v>
      </c>
      <c r="J4772" s="139" t="s">
        <v>267</v>
      </c>
      <c r="K4772" s="139" t="s">
        <v>267</v>
      </c>
      <c r="L4772" s="139" t="s">
        <v>1720</v>
      </c>
      <c r="M4772" s="140"/>
      <c r="N4772" s="141">
        <v>2.68</v>
      </c>
      <c r="O4772" s="142">
        <f t="shared" si="370"/>
        <v>2</v>
      </c>
      <c r="P4772" s="2">
        <v>2</v>
      </c>
      <c r="Q4772" s="2"/>
      <c r="R4772" s="143" t="e">
        <f t="shared" si="371"/>
        <v>#DIV/0!</v>
      </c>
      <c r="S4772" s="143">
        <f t="shared" si="372"/>
        <v>0</v>
      </c>
      <c r="T4772" s="144">
        <f>IF(P4772="nio",0,IF(P4772&gt;0,VLOOKUP(K4772,'3-Productie normen'!A:X,VLOOKUP(P4772,'3-Productie normen'!$B$37:$C$59,2,FALSE),FALSE)))/VLOOKUP(B4772,'2-Kosten per locatie'!$A$11:$C$31,3,FALSE)</f>
        <v>0</v>
      </c>
      <c r="U4772" s="144">
        <f t="shared" si="373"/>
        <v>0</v>
      </c>
      <c r="V4772" s="145" t="str">
        <f>VLOOKUP(K4772,'3-Productie normen'!A:AG,29,FALSE)</f>
        <v>V</v>
      </c>
      <c r="W4772" s="145"/>
      <c r="X4772" s="146"/>
      <c r="Y4772" s="147">
        <f t="shared" si="374"/>
        <v>5.36</v>
      </c>
    </row>
    <row r="4773" spans="1:25" s="148" customFormat="1" ht="13.9" customHeight="1">
      <c r="A4773" s="137">
        <v>5627</v>
      </c>
      <c r="B4773" s="138" t="s">
        <v>4209</v>
      </c>
      <c r="C4773" s="138" t="s">
        <v>6254</v>
      </c>
      <c r="D4773" s="138" t="s">
        <v>6291</v>
      </c>
      <c r="E4773" s="2"/>
      <c r="F4773" s="2" t="s">
        <v>284</v>
      </c>
      <c r="G4773" s="2" t="s">
        <v>6451</v>
      </c>
      <c r="H4773" s="2"/>
      <c r="I4773" s="139" t="s">
        <v>257</v>
      </c>
      <c r="J4773" s="139" t="s">
        <v>318</v>
      </c>
      <c r="K4773" s="139" t="s">
        <v>259</v>
      </c>
      <c r="L4773" s="139" t="s">
        <v>1720</v>
      </c>
      <c r="M4773" s="140"/>
      <c r="N4773" s="141">
        <v>0</v>
      </c>
      <c r="O4773" s="142">
        <f t="shared" si="370"/>
        <v>0</v>
      </c>
      <c r="P4773" s="2" t="s">
        <v>477</v>
      </c>
      <c r="Q4773" s="2"/>
      <c r="R4773" s="143">
        <f t="shared" si="371"/>
        <v>0</v>
      </c>
      <c r="S4773" s="143">
        <f t="shared" si="372"/>
        <v>0</v>
      </c>
      <c r="T4773" s="144">
        <f>IF(P4773="nio",0,IF(P4773&gt;0,VLOOKUP(K4773,'3-Productie normen'!A:X,VLOOKUP(P4773,'3-Productie normen'!$B$37:$C$59,2,FALSE),FALSE)))/VLOOKUP(B4773,'2-Kosten per locatie'!$A$11:$C$31,3,FALSE)</f>
        <v>0</v>
      </c>
      <c r="U4773" s="144">
        <f t="shared" si="373"/>
        <v>0</v>
      </c>
      <c r="V4773" s="145">
        <f>VLOOKUP(K4773,'3-Productie normen'!A:AG,29,FALSE)</f>
        <v>0</v>
      </c>
      <c r="W4773" s="145"/>
      <c r="X4773" s="146"/>
      <c r="Y4773" s="147">
        <f t="shared" si="374"/>
        <v>0</v>
      </c>
    </row>
    <row r="4774" spans="1:25" s="148" customFormat="1" ht="13.9" customHeight="1">
      <c r="A4774" s="137">
        <v>5628</v>
      </c>
      <c r="B4774" s="138" t="s">
        <v>4209</v>
      </c>
      <c r="C4774" s="138" t="s">
        <v>6254</v>
      </c>
      <c r="D4774" s="138" t="s">
        <v>6291</v>
      </c>
      <c r="E4774" s="2"/>
      <c r="F4774" s="2" t="s">
        <v>284</v>
      </c>
      <c r="G4774" s="2" t="s">
        <v>6452</v>
      </c>
      <c r="H4774" s="2"/>
      <c r="I4774" s="139" t="s">
        <v>257</v>
      </c>
      <c r="J4774" s="139" t="s">
        <v>318</v>
      </c>
      <c r="K4774" s="139" t="s">
        <v>259</v>
      </c>
      <c r="L4774" s="139" t="s">
        <v>1720</v>
      </c>
      <c r="M4774" s="140"/>
      <c r="N4774" s="141">
        <v>0</v>
      </c>
      <c r="O4774" s="142">
        <f t="shared" si="370"/>
        <v>0</v>
      </c>
      <c r="P4774" s="2" t="s">
        <v>477</v>
      </c>
      <c r="Q4774" s="2"/>
      <c r="R4774" s="143">
        <f t="shared" si="371"/>
        <v>0</v>
      </c>
      <c r="S4774" s="143">
        <f t="shared" si="372"/>
        <v>0</v>
      </c>
      <c r="T4774" s="144">
        <f>IF(P4774="nio",0,IF(P4774&gt;0,VLOOKUP(K4774,'3-Productie normen'!A:X,VLOOKUP(P4774,'3-Productie normen'!$B$37:$C$59,2,FALSE),FALSE)))/VLOOKUP(B4774,'2-Kosten per locatie'!$A$11:$C$31,3,FALSE)</f>
        <v>0</v>
      </c>
      <c r="U4774" s="144">
        <f t="shared" si="373"/>
        <v>0</v>
      </c>
      <c r="V4774" s="145">
        <f>VLOOKUP(K4774,'3-Productie normen'!A:AG,29,FALSE)</f>
        <v>0</v>
      </c>
      <c r="W4774" s="145"/>
      <c r="X4774" s="146"/>
      <c r="Y4774" s="147">
        <f t="shared" si="374"/>
        <v>0</v>
      </c>
    </row>
    <row r="4775" spans="1:25" s="148" customFormat="1" ht="13.9" customHeight="1">
      <c r="A4775" s="137">
        <v>5629</v>
      </c>
      <c r="B4775" s="138" t="s">
        <v>4209</v>
      </c>
      <c r="C4775" s="138" t="s">
        <v>6254</v>
      </c>
      <c r="D4775" s="138" t="s">
        <v>6291</v>
      </c>
      <c r="E4775" s="2"/>
      <c r="F4775" s="2" t="s">
        <v>284</v>
      </c>
      <c r="G4775" s="2" t="s">
        <v>6453</v>
      </c>
      <c r="H4775" s="2" t="s">
        <v>6454</v>
      </c>
      <c r="I4775" s="139" t="s">
        <v>46</v>
      </c>
      <c r="J4775" s="139" t="s">
        <v>320</v>
      </c>
      <c r="K4775" s="139" t="s">
        <v>321</v>
      </c>
      <c r="L4775" s="139" t="s">
        <v>6272</v>
      </c>
      <c r="M4775" s="140"/>
      <c r="N4775" s="141">
        <v>5.12</v>
      </c>
      <c r="O4775" s="142">
        <f t="shared" si="370"/>
        <v>510</v>
      </c>
      <c r="P4775" s="2">
        <v>255</v>
      </c>
      <c r="Q4775" s="2">
        <v>255</v>
      </c>
      <c r="R4775" s="143" t="e">
        <f t="shared" si="371"/>
        <v>#DIV/0!</v>
      </c>
      <c r="S4775" s="143" t="e">
        <f t="shared" si="372"/>
        <v>#DIV/0!</v>
      </c>
      <c r="T4775" s="144">
        <f>IF(P4775="nio",0,IF(P4775&gt;0,VLOOKUP(K4775,'3-Productie normen'!A:X,VLOOKUP(P4775,'3-Productie normen'!$B$37:$C$59,2,FALSE),FALSE)))/VLOOKUP(B4775,'2-Kosten per locatie'!$A$11:$C$31,3,FALSE)</f>
        <v>0</v>
      </c>
      <c r="U4775" s="144">
        <f t="shared" si="373"/>
        <v>0</v>
      </c>
      <c r="V4775" s="145" t="str">
        <f>VLOOKUP(K4775,'3-Productie normen'!A:AG,29,FALSE)</f>
        <v>S</v>
      </c>
      <c r="W4775" s="145"/>
      <c r="X4775" s="146"/>
      <c r="Y4775" s="147">
        <f t="shared" si="374"/>
        <v>2611.2000000000003</v>
      </c>
    </row>
    <row r="4776" spans="1:25" s="148" customFormat="1" ht="13.9" customHeight="1">
      <c r="A4776" s="137">
        <v>5630</v>
      </c>
      <c r="B4776" s="138" t="s">
        <v>4209</v>
      </c>
      <c r="C4776" s="138" t="s">
        <v>6254</v>
      </c>
      <c r="D4776" s="138" t="s">
        <v>6291</v>
      </c>
      <c r="E4776" s="2"/>
      <c r="F4776" s="2" t="s">
        <v>284</v>
      </c>
      <c r="G4776" s="2" t="s">
        <v>6455</v>
      </c>
      <c r="H4776" s="2"/>
      <c r="I4776" s="139" t="s">
        <v>46</v>
      </c>
      <c r="J4776" s="139" t="s">
        <v>323</v>
      </c>
      <c r="K4776" s="139" t="s">
        <v>321</v>
      </c>
      <c r="L4776" s="139" t="s">
        <v>6272</v>
      </c>
      <c r="M4776" s="140"/>
      <c r="N4776" s="141">
        <v>1.44</v>
      </c>
      <c r="O4776" s="142">
        <f t="shared" si="370"/>
        <v>510</v>
      </c>
      <c r="P4776" s="2">
        <v>255</v>
      </c>
      <c r="Q4776" s="2">
        <v>255</v>
      </c>
      <c r="R4776" s="143" t="e">
        <f t="shared" si="371"/>
        <v>#DIV/0!</v>
      </c>
      <c r="S4776" s="143" t="e">
        <f t="shared" si="372"/>
        <v>#DIV/0!</v>
      </c>
      <c r="T4776" s="144">
        <f>IF(P4776="nio",0,IF(P4776&gt;0,VLOOKUP(K4776,'3-Productie normen'!A:X,VLOOKUP(P4776,'3-Productie normen'!$B$37:$C$59,2,FALSE),FALSE)))/VLOOKUP(B4776,'2-Kosten per locatie'!$A$11:$C$31,3,FALSE)</f>
        <v>0</v>
      </c>
      <c r="U4776" s="144">
        <f t="shared" si="373"/>
        <v>0</v>
      </c>
      <c r="V4776" s="145" t="str">
        <f>VLOOKUP(K4776,'3-Productie normen'!A:AG,29,FALSE)</f>
        <v>S</v>
      </c>
      <c r="W4776" s="145"/>
      <c r="X4776" s="146"/>
      <c r="Y4776" s="147">
        <f t="shared" si="374"/>
        <v>734.4</v>
      </c>
    </row>
    <row r="4777" spans="1:25" s="148" customFormat="1" ht="13.9" customHeight="1">
      <c r="A4777" s="137">
        <v>5631</v>
      </c>
      <c r="B4777" s="138" t="s">
        <v>4209</v>
      </c>
      <c r="C4777" s="138" t="s">
        <v>6254</v>
      </c>
      <c r="D4777" s="138" t="s">
        <v>6291</v>
      </c>
      <c r="E4777" s="2"/>
      <c r="F4777" s="2" t="s">
        <v>284</v>
      </c>
      <c r="G4777" s="2" t="s">
        <v>6456</v>
      </c>
      <c r="H4777" s="2"/>
      <c r="I4777" s="139" t="s">
        <v>46</v>
      </c>
      <c r="J4777" s="139" t="s">
        <v>323</v>
      </c>
      <c r="K4777" s="139" t="s">
        <v>321</v>
      </c>
      <c r="L4777" s="139" t="s">
        <v>6272</v>
      </c>
      <c r="M4777" s="140"/>
      <c r="N4777" s="141">
        <v>1.44</v>
      </c>
      <c r="O4777" s="142">
        <f t="shared" si="370"/>
        <v>510</v>
      </c>
      <c r="P4777" s="2">
        <v>255</v>
      </c>
      <c r="Q4777" s="2">
        <v>255</v>
      </c>
      <c r="R4777" s="143" t="e">
        <f t="shared" si="371"/>
        <v>#DIV/0!</v>
      </c>
      <c r="S4777" s="143" t="e">
        <f t="shared" si="372"/>
        <v>#DIV/0!</v>
      </c>
      <c r="T4777" s="144">
        <f>IF(P4777="nio",0,IF(P4777&gt;0,VLOOKUP(K4777,'3-Productie normen'!A:X,VLOOKUP(P4777,'3-Productie normen'!$B$37:$C$59,2,FALSE),FALSE)))/VLOOKUP(B4777,'2-Kosten per locatie'!$A$11:$C$31,3,FALSE)</f>
        <v>0</v>
      </c>
      <c r="U4777" s="144">
        <f t="shared" si="373"/>
        <v>0</v>
      </c>
      <c r="V4777" s="145" t="str">
        <f>VLOOKUP(K4777,'3-Productie normen'!A:AG,29,FALSE)</f>
        <v>S</v>
      </c>
      <c r="W4777" s="145"/>
      <c r="X4777" s="146"/>
      <c r="Y4777" s="147">
        <f t="shared" si="374"/>
        <v>734.4</v>
      </c>
    </row>
    <row r="4778" spans="1:25" s="148" customFormat="1" ht="13.9" customHeight="1">
      <c r="A4778" s="137">
        <v>5632</v>
      </c>
      <c r="B4778" s="138" t="s">
        <v>4209</v>
      </c>
      <c r="C4778" s="138" t="s">
        <v>6254</v>
      </c>
      <c r="D4778" s="138" t="s">
        <v>6291</v>
      </c>
      <c r="E4778" s="2"/>
      <c r="F4778" s="2" t="s">
        <v>284</v>
      </c>
      <c r="G4778" s="2" t="s">
        <v>6457</v>
      </c>
      <c r="H4778" s="2" t="s">
        <v>6458</v>
      </c>
      <c r="I4778" s="139" t="s">
        <v>521</v>
      </c>
      <c r="J4778" s="139" t="s">
        <v>522</v>
      </c>
      <c r="K4778" s="139" t="s">
        <v>259</v>
      </c>
      <c r="L4778" s="139" t="s">
        <v>1720</v>
      </c>
      <c r="M4778" s="140"/>
      <c r="N4778" s="141">
        <v>114.41</v>
      </c>
      <c r="O4778" s="142">
        <f t="shared" si="370"/>
        <v>0</v>
      </c>
      <c r="P4778" s="2" t="s">
        <v>477</v>
      </c>
      <c r="Q4778" s="2"/>
      <c r="R4778" s="143">
        <f t="shared" si="371"/>
        <v>0</v>
      </c>
      <c r="S4778" s="143">
        <f t="shared" si="372"/>
        <v>0</v>
      </c>
      <c r="T4778" s="144">
        <f>IF(P4778="nio",0,IF(P4778&gt;0,VLOOKUP(K4778,'3-Productie normen'!A:X,VLOOKUP(P4778,'3-Productie normen'!$B$37:$C$59,2,FALSE),FALSE)))/VLOOKUP(B4778,'2-Kosten per locatie'!$A$11:$C$31,3,FALSE)</f>
        <v>0</v>
      </c>
      <c r="U4778" s="144">
        <f t="shared" si="373"/>
        <v>0</v>
      </c>
      <c r="V4778" s="145">
        <f>VLOOKUP(K4778,'3-Productie normen'!A:AG,29,FALSE)</f>
        <v>0</v>
      </c>
      <c r="W4778" s="145"/>
      <c r="X4778" s="146"/>
      <c r="Y4778" s="147">
        <f t="shared" si="374"/>
        <v>0</v>
      </c>
    </row>
    <row r="4779" spans="1:25" s="148" customFormat="1" ht="13.9" customHeight="1">
      <c r="A4779" s="137">
        <v>5633</v>
      </c>
      <c r="B4779" s="138" t="s">
        <v>4209</v>
      </c>
      <c r="C4779" s="138" t="s">
        <v>6254</v>
      </c>
      <c r="D4779" s="138" t="s">
        <v>6291</v>
      </c>
      <c r="E4779" s="2"/>
      <c r="F4779" s="2" t="s">
        <v>284</v>
      </c>
      <c r="G4779" s="2" t="s">
        <v>6459</v>
      </c>
      <c r="H4779" s="2" t="s">
        <v>6460</v>
      </c>
      <c r="I4779" s="139" t="s">
        <v>277</v>
      </c>
      <c r="J4779" s="139" t="s">
        <v>52</v>
      </c>
      <c r="K4779" s="139" t="s">
        <v>417</v>
      </c>
      <c r="L4779" s="139" t="s">
        <v>82</v>
      </c>
      <c r="M4779" s="140" t="s">
        <v>8160</v>
      </c>
      <c r="N4779" s="141">
        <v>5.75</v>
      </c>
      <c r="O4779" s="142">
        <f t="shared" si="370"/>
        <v>255</v>
      </c>
      <c r="P4779" s="2">
        <v>255</v>
      </c>
      <c r="Q4779" s="2"/>
      <c r="R4779" s="143" t="e">
        <f t="shared" si="371"/>
        <v>#DIV/0!</v>
      </c>
      <c r="S4779" s="143">
        <f t="shared" si="372"/>
        <v>0</v>
      </c>
      <c r="T4779" s="144">
        <f>IF(P4779="nio",0,IF(P4779&gt;0,VLOOKUP(K4779,'3-Productie normen'!A:X,VLOOKUP(P4779,'3-Productie normen'!$B$37:$C$59,2,FALSE),FALSE)))/VLOOKUP(B4779,'2-Kosten per locatie'!$A$11:$C$31,3,FALSE)</f>
        <v>0</v>
      </c>
      <c r="U4779" s="144">
        <f t="shared" si="373"/>
        <v>0</v>
      </c>
      <c r="V4779" s="145" t="str">
        <f>VLOOKUP(K4779,'3-Productie normen'!A:AG,29,FALSE)</f>
        <v>B</v>
      </c>
      <c r="W4779" s="145"/>
      <c r="X4779" s="146"/>
      <c r="Y4779" s="147">
        <f t="shared" si="374"/>
        <v>1466.25</v>
      </c>
    </row>
    <row r="4780" spans="1:25" s="148" customFormat="1" ht="13.9" customHeight="1">
      <c r="A4780" s="137">
        <v>5634</v>
      </c>
      <c r="B4780" s="138" t="s">
        <v>4209</v>
      </c>
      <c r="C4780" s="138" t="s">
        <v>6254</v>
      </c>
      <c r="D4780" s="138" t="s">
        <v>6291</v>
      </c>
      <c r="E4780" s="2"/>
      <c r="F4780" s="2" t="s">
        <v>284</v>
      </c>
      <c r="G4780" s="2" t="s">
        <v>6461</v>
      </c>
      <c r="H4780" s="2" t="s">
        <v>6462</v>
      </c>
      <c r="I4780" s="139" t="s">
        <v>277</v>
      </c>
      <c r="J4780" s="139" t="s">
        <v>277</v>
      </c>
      <c r="K4780" s="139" t="s">
        <v>478</v>
      </c>
      <c r="L4780" s="139" t="s">
        <v>233</v>
      </c>
      <c r="M4780" s="140"/>
      <c r="N4780" s="141">
        <v>60.23</v>
      </c>
      <c r="O4780" s="142">
        <f t="shared" si="370"/>
        <v>153</v>
      </c>
      <c r="P4780" s="2">
        <v>153</v>
      </c>
      <c r="Q4780" s="2"/>
      <c r="R4780" s="143" t="e">
        <f t="shared" si="371"/>
        <v>#DIV/0!</v>
      </c>
      <c r="S4780" s="143">
        <f t="shared" si="372"/>
        <v>0</v>
      </c>
      <c r="T4780" s="144">
        <f>IF(P4780="nio",0,IF(P4780&gt;0,VLOOKUP(K4780,'3-Productie normen'!A:X,VLOOKUP(P4780,'3-Productie normen'!$B$37:$C$59,2,FALSE),FALSE)))/VLOOKUP(B4780,'2-Kosten per locatie'!$A$11:$C$31,3,FALSE)</f>
        <v>0</v>
      </c>
      <c r="U4780" s="144">
        <f t="shared" si="373"/>
        <v>0</v>
      </c>
      <c r="V4780" s="145" t="str">
        <f>VLOOKUP(K4780,'3-Productie normen'!A:AG,29,FALSE)</f>
        <v>B</v>
      </c>
      <c r="W4780" s="145"/>
      <c r="X4780" s="146"/>
      <c r="Y4780" s="147">
        <f t="shared" si="374"/>
        <v>9215.1899999999987</v>
      </c>
    </row>
    <row r="4781" spans="1:25" s="148" customFormat="1" ht="13.9" customHeight="1">
      <c r="A4781" s="137">
        <v>5635</v>
      </c>
      <c r="B4781" s="138" t="s">
        <v>4209</v>
      </c>
      <c r="C4781" s="138" t="s">
        <v>6254</v>
      </c>
      <c r="D4781" s="138" t="s">
        <v>6291</v>
      </c>
      <c r="E4781" s="2"/>
      <c r="F4781" s="2" t="s">
        <v>284</v>
      </c>
      <c r="G4781" s="2" t="s">
        <v>6463</v>
      </c>
      <c r="H4781" s="2" t="s">
        <v>6464</v>
      </c>
      <c r="I4781" s="139" t="s">
        <v>267</v>
      </c>
      <c r="J4781" s="139" t="s">
        <v>267</v>
      </c>
      <c r="K4781" s="139" t="s">
        <v>267</v>
      </c>
      <c r="L4781" s="139" t="s">
        <v>82</v>
      </c>
      <c r="M4781" s="140" t="s">
        <v>8160</v>
      </c>
      <c r="N4781" s="141">
        <v>4.3899999999999997</v>
      </c>
      <c r="O4781" s="142">
        <f t="shared" si="370"/>
        <v>2</v>
      </c>
      <c r="P4781" s="2">
        <v>2</v>
      </c>
      <c r="Q4781" s="2"/>
      <c r="R4781" s="143" t="e">
        <f t="shared" si="371"/>
        <v>#DIV/0!</v>
      </c>
      <c r="S4781" s="143">
        <f t="shared" si="372"/>
        <v>0</v>
      </c>
      <c r="T4781" s="144">
        <f>IF(P4781="nio",0,IF(P4781&gt;0,VLOOKUP(K4781,'3-Productie normen'!A:X,VLOOKUP(P4781,'3-Productie normen'!$B$37:$C$59,2,FALSE),FALSE)))/VLOOKUP(B4781,'2-Kosten per locatie'!$A$11:$C$31,3,FALSE)</f>
        <v>0</v>
      </c>
      <c r="U4781" s="144">
        <f t="shared" si="373"/>
        <v>0</v>
      </c>
      <c r="V4781" s="145" t="str">
        <f>VLOOKUP(K4781,'3-Productie normen'!A:AG,29,FALSE)</f>
        <v>V</v>
      </c>
      <c r="W4781" s="145"/>
      <c r="X4781" s="146"/>
      <c r="Y4781" s="147">
        <f t="shared" si="374"/>
        <v>8.7799999999999994</v>
      </c>
    </row>
    <row r="4782" spans="1:25" s="148" customFormat="1" ht="13.9" customHeight="1">
      <c r="A4782" s="137">
        <v>5636</v>
      </c>
      <c r="B4782" s="138" t="s">
        <v>4209</v>
      </c>
      <c r="C4782" s="138" t="s">
        <v>6254</v>
      </c>
      <c r="D4782" s="138" t="s">
        <v>6291</v>
      </c>
      <c r="E4782" s="2"/>
      <c r="F4782" s="2" t="s">
        <v>284</v>
      </c>
      <c r="G4782" s="2" t="s">
        <v>6465</v>
      </c>
      <c r="H4782" s="2" t="s">
        <v>6466</v>
      </c>
      <c r="I4782" s="139" t="s">
        <v>277</v>
      </c>
      <c r="J4782" s="139" t="s">
        <v>277</v>
      </c>
      <c r="K4782" s="139" t="s">
        <v>478</v>
      </c>
      <c r="L4782" s="139" t="s">
        <v>233</v>
      </c>
      <c r="M4782" s="140"/>
      <c r="N4782" s="141">
        <v>63.91</v>
      </c>
      <c r="O4782" s="142">
        <f t="shared" si="370"/>
        <v>153</v>
      </c>
      <c r="P4782" s="2">
        <v>153</v>
      </c>
      <c r="Q4782" s="2"/>
      <c r="R4782" s="143" t="e">
        <f t="shared" si="371"/>
        <v>#DIV/0!</v>
      </c>
      <c r="S4782" s="143">
        <f t="shared" si="372"/>
        <v>0</v>
      </c>
      <c r="T4782" s="144">
        <f>IF(P4782="nio",0,IF(P4782&gt;0,VLOOKUP(K4782,'3-Productie normen'!A:X,VLOOKUP(P4782,'3-Productie normen'!$B$37:$C$59,2,FALSE),FALSE)))/VLOOKUP(B4782,'2-Kosten per locatie'!$A$11:$C$31,3,FALSE)</f>
        <v>0</v>
      </c>
      <c r="U4782" s="144">
        <f t="shared" si="373"/>
        <v>0</v>
      </c>
      <c r="V4782" s="145" t="str">
        <f>VLOOKUP(K4782,'3-Productie normen'!A:AG,29,FALSE)</f>
        <v>B</v>
      </c>
      <c r="W4782" s="145"/>
      <c r="X4782" s="146"/>
      <c r="Y4782" s="147">
        <f t="shared" si="374"/>
        <v>9778.23</v>
      </c>
    </row>
    <row r="4783" spans="1:25" s="148" customFormat="1" ht="13.9" customHeight="1">
      <c r="A4783" s="137">
        <v>5637</v>
      </c>
      <c r="B4783" s="138" t="s">
        <v>4209</v>
      </c>
      <c r="C4783" s="138" t="s">
        <v>6254</v>
      </c>
      <c r="D4783" s="138" t="s">
        <v>6291</v>
      </c>
      <c r="E4783" s="2"/>
      <c r="F4783" s="2" t="s">
        <v>284</v>
      </c>
      <c r="G4783" s="2" t="s">
        <v>6467</v>
      </c>
      <c r="H4783" s="2"/>
      <c r="I4783" s="139" t="s">
        <v>267</v>
      </c>
      <c r="J4783" s="139" t="s">
        <v>267</v>
      </c>
      <c r="K4783" s="139" t="s">
        <v>267</v>
      </c>
      <c r="L4783" s="139" t="s">
        <v>6437</v>
      </c>
      <c r="M4783" s="140"/>
      <c r="N4783" s="141">
        <v>4.4800000000000004</v>
      </c>
      <c r="O4783" s="142">
        <f t="shared" si="370"/>
        <v>2</v>
      </c>
      <c r="P4783" s="2">
        <v>2</v>
      </c>
      <c r="Q4783" s="2"/>
      <c r="R4783" s="143" t="e">
        <f t="shared" si="371"/>
        <v>#DIV/0!</v>
      </c>
      <c r="S4783" s="143">
        <f t="shared" si="372"/>
        <v>0</v>
      </c>
      <c r="T4783" s="144">
        <f>IF(P4783="nio",0,IF(P4783&gt;0,VLOOKUP(K4783,'3-Productie normen'!A:X,VLOOKUP(P4783,'3-Productie normen'!$B$37:$C$59,2,FALSE),FALSE)))/VLOOKUP(B4783,'2-Kosten per locatie'!$A$11:$C$31,3,FALSE)</f>
        <v>0</v>
      </c>
      <c r="U4783" s="144">
        <f t="shared" si="373"/>
        <v>0</v>
      </c>
      <c r="V4783" s="145" t="str">
        <f>VLOOKUP(K4783,'3-Productie normen'!A:AG,29,FALSE)</f>
        <v>V</v>
      </c>
      <c r="W4783" s="145"/>
      <c r="X4783" s="146"/>
      <c r="Y4783" s="147">
        <f t="shared" si="374"/>
        <v>8.9600000000000009</v>
      </c>
    </row>
    <row r="4784" spans="1:25" s="148" customFormat="1" ht="13.9" customHeight="1">
      <c r="A4784" s="137">
        <v>5638</v>
      </c>
      <c r="B4784" s="138" t="s">
        <v>4209</v>
      </c>
      <c r="C4784" s="138" t="s">
        <v>6254</v>
      </c>
      <c r="D4784" s="138" t="s">
        <v>6291</v>
      </c>
      <c r="E4784" s="2"/>
      <c r="F4784" s="2" t="s">
        <v>284</v>
      </c>
      <c r="G4784" s="2" t="s">
        <v>6468</v>
      </c>
      <c r="H4784" s="2" t="s">
        <v>6469</v>
      </c>
      <c r="I4784" s="139" t="s">
        <v>272</v>
      </c>
      <c r="J4784" s="139" t="s">
        <v>303</v>
      </c>
      <c r="K4784" s="139" t="s">
        <v>50</v>
      </c>
      <c r="L4784" s="139" t="s">
        <v>6437</v>
      </c>
      <c r="M4784" s="140"/>
      <c r="N4784" s="141">
        <v>5.98</v>
      </c>
      <c r="O4784" s="142">
        <f t="shared" si="370"/>
        <v>255</v>
      </c>
      <c r="P4784" s="2">
        <v>255</v>
      </c>
      <c r="Q4784" s="2"/>
      <c r="R4784" s="143" t="e">
        <f t="shared" si="371"/>
        <v>#DIV/0!</v>
      </c>
      <c r="S4784" s="143">
        <f t="shared" si="372"/>
        <v>0</v>
      </c>
      <c r="T4784" s="144">
        <f>IF(P4784="nio",0,IF(P4784&gt;0,VLOOKUP(K4784,'3-Productie normen'!A:X,VLOOKUP(P4784,'3-Productie normen'!$B$37:$C$59,2,FALSE),FALSE)))/VLOOKUP(B4784,'2-Kosten per locatie'!$A$11:$C$31,3,FALSE)</f>
        <v>0</v>
      </c>
      <c r="U4784" s="144">
        <f t="shared" si="373"/>
        <v>0</v>
      </c>
      <c r="V4784" s="145" t="str">
        <f>VLOOKUP(K4784,'3-Productie normen'!A:AG,29,FALSE)</f>
        <v>V</v>
      </c>
      <c r="W4784" s="145"/>
      <c r="X4784" s="146"/>
      <c r="Y4784" s="147">
        <f t="shared" si="374"/>
        <v>1524.9</v>
      </c>
    </row>
    <row r="4785" spans="1:25" s="148" customFormat="1" ht="13.9" customHeight="1">
      <c r="A4785" s="137">
        <v>5639</v>
      </c>
      <c r="B4785" s="138" t="s">
        <v>4209</v>
      </c>
      <c r="C4785" s="138" t="s">
        <v>6254</v>
      </c>
      <c r="D4785" s="138" t="s">
        <v>6291</v>
      </c>
      <c r="E4785" s="2"/>
      <c r="F4785" s="2" t="s">
        <v>284</v>
      </c>
      <c r="G4785" s="2" t="s">
        <v>6470</v>
      </c>
      <c r="H4785" s="2" t="s">
        <v>6471</v>
      </c>
      <c r="I4785" s="139" t="s">
        <v>46</v>
      </c>
      <c r="J4785" s="139" t="s">
        <v>313</v>
      </c>
      <c r="K4785" s="139" t="s">
        <v>259</v>
      </c>
      <c r="L4785" s="139" t="s">
        <v>6437</v>
      </c>
      <c r="M4785" s="140"/>
      <c r="N4785" s="141">
        <v>4.78</v>
      </c>
      <c r="O4785" s="142">
        <f t="shared" si="370"/>
        <v>0</v>
      </c>
      <c r="P4785" s="2" t="s">
        <v>477</v>
      </c>
      <c r="Q4785" s="2"/>
      <c r="R4785" s="143">
        <f t="shared" si="371"/>
        <v>0</v>
      </c>
      <c r="S4785" s="143">
        <f t="shared" si="372"/>
        <v>0</v>
      </c>
      <c r="T4785" s="144">
        <f>IF(P4785="nio",0,IF(P4785&gt;0,VLOOKUP(K4785,'3-Productie normen'!A:X,VLOOKUP(P4785,'3-Productie normen'!$B$37:$C$59,2,FALSE),FALSE)))/VLOOKUP(B4785,'2-Kosten per locatie'!$A$11:$C$31,3,FALSE)</f>
        <v>0</v>
      </c>
      <c r="U4785" s="144">
        <f t="shared" si="373"/>
        <v>0</v>
      </c>
      <c r="V4785" s="145">
        <f>VLOOKUP(K4785,'3-Productie normen'!A:AG,29,FALSE)</f>
        <v>0</v>
      </c>
      <c r="W4785" s="145"/>
      <c r="X4785" s="146"/>
      <c r="Y4785" s="147">
        <f t="shared" si="374"/>
        <v>0</v>
      </c>
    </row>
    <row r="4786" spans="1:25" s="148" customFormat="1" ht="13.9" customHeight="1">
      <c r="A4786" s="137">
        <v>5640</v>
      </c>
      <c r="B4786" s="138" t="s">
        <v>4209</v>
      </c>
      <c r="C4786" s="138" t="s">
        <v>6254</v>
      </c>
      <c r="D4786" s="138" t="s">
        <v>6291</v>
      </c>
      <c r="E4786" s="2"/>
      <c r="F4786" s="2" t="s">
        <v>284</v>
      </c>
      <c r="G4786" s="2" t="s">
        <v>6472</v>
      </c>
      <c r="H4786" s="2" t="s">
        <v>6473</v>
      </c>
      <c r="I4786" s="139" t="s">
        <v>277</v>
      </c>
      <c r="J4786" s="139" t="s">
        <v>52</v>
      </c>
      <c r="K4786" s="139" t="s">
        <v>417</v>
      </c>
      <c r="L4786" s="139" t="s">
        <v>233</v>
      </c>
      <c r="M4786" s="140"/>
      <c r="N4786" s="141">
        <v>11.99</v>
      </c>
      <c r="O4786" s="142">
        <f t="shared" si="370"/>
        <v>255</v>
      </c>
      <c r="P4786" s="2">
        <v>255</v>
      </c>
      <c r="Q4786" s="2"/>
      <c r="R4786" s="143" t="e">
        <f t="shared" si="371"/>
        <v>#DIV/0!</v>
      </c>
      <c r="S4786" s="143">
        <f t="shared" si="372"/>
        <v>0</v>
      </c>
      <c r="T4786" s="144">
        <f>IF(P4786="nio",0,IF(P4786&gt;0,VLOOKUP(K4786,'3-Productie normen'!A:X,VLOOKUP(P4786,'3-Productie normen'!$B$37:$C$59,2,FALSE),FALSE)))/VLOOKUP(B4786,'2-Kosten per locatie'!$A$11:$C$31,3,FALSE)</f>
        <v>0</v>
      </c>
      <c r="U4786" s="144">
        <f t="shared" si="373"/>
        <v>0</v>
      </c>
      <c r="V4786" s="145" t="str">
        <f>VLOOKUP(K4786,'3-Productie normen'!A:AG,29,FALSE)</f>
        <v>B</v>
      </c>
      <c r="W4786" s="145"/>
      <c r="X4786" s="146"/>
      <c r="Y4786" s="147">
        <f t="shared" si="374"/>
        <v>3057.4500000000003</v>
      </c>
    </row>
    <row r="4787" spans="1:25" s="148" customFormat="1" ht="13.9" customHeight="1">
      <c r="A4787" s="137">
        <v>5641</v>
      </c>
      <c r="B4787" s="138" t="s">
        <v>4209</v>
      </c>
      <c r="C4787" s="138" t="s">
        <v>6254</v>
      </c>
      <c r="D4787" s="138" t="s">
        <v>6291</v>
      </c>
      <c r="E4787" s="2"/>
      <c r="F4787" s="2" t="s">
        <v>284</v>
      </c>
      <c r="G4787" s="2" t="s">
        <v>6474</v>
      </c>
      <c r="H4787" s="2" t="s">
        <v>6475</v>
      </c>
      <c r="I4787" s="139" t="s">
        <v>277</v>
      </c>
      <c r="J4787" s="139" t="s">
        <v>52</v>
      </c>
      <c r="K4787" s="139" t="s">
        <v>417</v>
      </c>
      <c r="L4787" s="139" t="s">
        <v>233</v>
      </c>
      <c r="M4787" s="140"/>
      <c r="N4787" s="141">
        <v>14.29</v>
      </c>
      <c r="O4787" s="142">
        <f t="shared" si="370"/>
        <v>255</v>
      </c>
      <c r="P4787" s="2">
        <v>255</v>
      </c>
      <c r="Q4787" s="2"/>
      <c r="R4787" s="143" t="e">
        <f t="shared" si="371"/>
        <v>#DIV/0!</v>
      </c>
      <c r="S4787" s="143">
        <f t="shared" si="372"/>
        <v>0</v>
      </c>
      <c r="T4787" s="144">
        <f>IF(P4787="nio",0,IF(P4787&gt;0,VLOOKUP(K4787,'3-Productie normen'!A:X,VLOOKUP(P4787,'3-Productie normen'!$B$37:$C$59,2,FALSE),FALSE)))/VLOOKUP(B4787,'2-Kosten per locatie'!$A$11:$C$31,3,FALSE)</f>
        <v>0</v>
      </c>
      <c r="U4787" s="144">
        <f t="shared" si="373"/>
        <v>0</v>
      </c>
      <c r="V4787" s="145" t="str">
        <f>VLOOKUP(K4787,'3-Productie normen'!A:AG,29,FALSE)</f>
        <v>B</v>
      </c>
      <c r="W4787" s="145"/>
      <c r="X4787" s="146"/>
      <c r="Y4787" s="147">
        <f t="shared" si="374"/>
        <v>3643.95</v>
      </c>
    </row>
    <row r="4788" spans="1:25" s="148" customFormat="1" ht="13.9" customHeight="1">
      <c r="A4788" s="137">
        <v>5642</v>
      </c>
      <c r="B4788" s="138" t="s">
        <v>4209</v>
      </c>
      <c r="C4788" s="138" t="s">
        <v>6254</v>
      </c>
      <c r="D4788" s="138" t="s">
        <v>6291</v>
      </c>
      <c r="E4788" s="2"/>
      <c r="F4788" s="2" t="s">
        <v>284</v>
      </c>
      <c r="G4788" s="2" t="s">
        <v>6476</v>
      </c>
      <c r="H4788" s="2" t="s">
        <v>6477</v>
      </c>
      <c r="I4788" s="139" t="s">
        <v>277</v>
      </c>
      <c r="J4788" s="139" t="s">
        <v>277</v>
      </c>
      <c r="K4788" s="139" t="s">
        <v>478</v>
      </c>
      <c r="L4788" s="139" t="s">
        <v>233</v>
      </c>
      <c r="M4788" s="140"/>
      <c r="N4788" s="141">
        <v>15.54</v>
      </c>
      <c r="O4788" s="142">
        <f t="shared" ref="O4788:O4851" si="375">SUM(P4788:Q4788)</f>
        <v>153</v>
      </c>
      <c r="P4788" s="2">
        <v>153</v>
      </c>
      <c r="Q4788" s="2"/>
      <c r="R4788" s="143" t="e">
        <f t="shared" ref="R4788:R4851" si="376">IF(P4788="nio",0,IF(P4788&gt;0,P4788*N4788/T4788,0))</f>
        <v>#DIV/0!</v>
      </c>
      <c r="S4788" s="143">
        <f t="shared" ref="S4788:S4851" si="377">IF(Q4788&gt;0,Q4788*N4788/U4788,0)</f>
        <v>0</v>
      </c>
      <c r="T4788" s="144">
        <f>IF(P4788="nio",0,IF(P4788&gt;0,VLOOKUP(K4788,'3-Productie normen'!A:X,VLOOKUP(P4788,'3-Productie normen'!$B$37:$C$59,2,FALSE),FALSE)))/VLOOKUP(B4788,'2-Kosten per locatie'!$A$11:$C$31,3,FALSE)</f>
        <v>0</v>
      </c>
      <c r="U4788" s="144">
        <f t="shared" ref="U4788:U4851" si="378">IF(Q4788&gt;0,T4788*$U$8,0)</f>
        <v>0</v>
      </c>
      <c r="V4788" s="145" t="str">
        <f>VLOOKUP(K4788,'3-Productie normen'!A:AG,29,FALSE)</f>
        <v>B</v>
      </c>
      <c r="W4788" s="145"/>
      <c r="X4788" s="146"/>
      <c r="Y4788" s="147">
        <f t="shared" ref="Y4788:Y4851" si="379">O4788*N4788</f>
        <v>2377.62</v>
      </c>
    </row>
    <row r="4789" spans="1:25" s="148" customFormat="1" ht="13.9" customHeight="1">
      <c r="A4789" s="137">
        <v>5643</v>
      </c>
      <c r="B4789" s="138" t="s">
        <v>4209</v>
      </c>
      <c r="C4789" s="138" t="s">
        <v>6254</v>
      </c>
      <c r="D4789" s="138" t="s">
        <v>6291</v>
      </c>
      <c r="E4789" s="2"/>
      <c r="F4789" s="2" t="s">
        <v>284</v>
      </c>
      <c r="G4789" s="2" t="s">
        <v>6478</v>
      </c>
      <c r="H4789" s="2" t="s">
        <v>6479</v>
      </c>
      <c r="I4789" s="139" t="s">
        <v>277</v>
      </c>
      <c r="J4789" s="139" t="s">
        <v>277</v>
      </c>
      <c r="K4789" s="139" t="s">
        <v>478</v>
      </c>
      <c r="L4789" s="139" t="s">
        <v>233</v>
      </c>
      <c r="M4789" s="140"/>
      <c r="N4789" s="141">
        <v>40.32</v>
      </c>
      <c r="O4789" s="142">
        <f t="shared" si="375"/>
        <v>153</v>
      </c>
      <c r="P4789" s="2">
        <v>153</v>
      </c>
      <c r="Q4789" s="2"/>
      <c r="R4789" s="143" t="e">
        <f t="shared" si="376"/>
        <v>#DIV/0!</v>
      </c>
      <c r="S4789" s="143">
        <f t="shared" si="377"/>
        <v>0</v>
      </c>
      <c r="T4789" s="144">
        <f>IF(P4789="nio",0,IF(P4789&gt;0,VLOOKUP(K4789,'3-Productie normen'!A:X,VLOOKUP(P4789,'3-Productie normen'!$B$37:$C$59,2,FALSE),FALSE)))/VLOOKUP(B4789,'2-Kosten per locatie'!$A$11:$C$31,3,FALSE)</f>
        <v>0</v>
      </c>
      <c r="U4789" s="144">
        <f t="shared" si="378"/>
        <v>0</v>
      </c>
      <c r="V4789" s="145" t="str">
        <f>VLOOKUP(K4789,'3-Productie normen'!A:AG,29,FALSE)</f>
        <v>B</v>
      </c>
      <c r="W4789" s="145"/>
      <c r="X4789" s="146"/>
      <c r="Y4789" s="147">
        <f t="shared" si="379"/>
        <v>6168.96</v>
      </c>
    </row>
    <row r="4790" spans="1:25" s="148" customFormat="1" ht="13.9" customHeight="1">
      <c r="A4790" s="137">
        <v>5644</v>
      </c>
      <c r="B4790" s="138" t="s">
        <v>4209</v>
      </c>
      <c r="C4790" s="138" t="s">
        <v>6254</v>
      </c>
      <c r="D4790" s="138" t="s">
        <v>6291</v>
      </c>
      <c r="E4790" s="2"/>
      <c r="F4790" s="2" t="s">
        <v>284</v>
      </c>
      <c r="G4790" s="2" t="s">
        <v>6480</v>
      </c>
      <c r="H4790" s="2"/>
      <c r="I4790" s="139" t="s">
        <v>484</v>
      </c>
      <c r="J4790" s="139" t="s">
        <v>56</v>
      </c>
      <c r="K4790" s="139" t="s">
        <v>248</v>
      </c>
      <c r="L4790" s="139" t="s">
        <v>1720</v>
      </c>
      <c r="M4790" s="140"/>
      <c r="N4790" s="141">
        <v>9.85</v>
      </c>
      <c r="O4790" s="142">
        <f t="shared" si="375"/>
        <v>255</v>
      </c>
      <c r="P4790" s="2">
        <v>255</v>
      </c>
      <c r="Q4790" s="2"/>
      <c r="R4790" s="143" t="e">
        <f t="shared" si="376"/>
        <v>#DIV/0!</v>
      </c>
      <c r="S4790" s="143">
        <f t="shared" si="377"/>
        <v>0</v>
      </c>
      <c r="T4790" s="144">
        <f>IF(P4790="nio",0,IF(P4790&gt;0,VLOOKUP(K4790,'3-Productie normen'!A:X,VLOOKUP(P4790,'3-Productie normen'!$B$37:$C$59,2,FALSE),FALSE)))/VLOOKUP(B4790,'2-Kosten per locatie'!$A$11:$C$31,3,FALSE)</f>
        <v>0</v>
      </c>
      <c r="U4790" s="144">
        <f t="shared" si="378"/>
        <v>0</v>
      </c>
      <c r="V4790" s="145" t="str">
        <f>VLOOKUP(K4790,'3-Productie normen'!A:AG,29,FALSE)</f>
        <v>V</v>
      </c>
      <c r="W4790" s="145"/>
      <c r="X4790" s="146"/>
      <c r="Y4790" s="147">
        <f t="shared" si="379"/>
        <v>2511.75</v>
      </c>
    </row>
    <row r="4791" spans="1:25" s="148" customFormat="1" ht="13.9" customHeight="1">
      <c r="A4791" s="137">
        <v>5645</v>
      </c>
      <c r="B4791" s="138" t="s">
        <v>4209</v>
      </c>
      <c r="C4791" s="138" t="s">
        <v>6254</v>
      </c>
      <c r="D4791" s="138" t="s">
        <v>6291</v>
      </c>
      <c r="E4791" s="2"/>
      <c r="F4791" s="2" t="s">
        <v>284</v>
      </c>
      <c r="G4791" s="2" t="s">
        <v>6481</v>
      </c>
      <c r="H4791" s="2"/>
      <c r="I4791" s="139" t="s">
        <v>484</v>
      </c>
      <c r="J4791" s="139" t="s">
        <v>57</v>
      </c>
      <c r="K4791" s="139" t="s">
        <v>259</v>
      </c>
      <c r="L4791" s="139" t="s">
        <v>1720</v>
      </c>
      <c r="M4791" s="140"/>
      <c r="N4791" s="141">
        <v>1.53</v>
      </c>
      <c r="O4791" s="142">
        <f t="shared" si="375"/>
        <v>0</v>
      </c>
      <c r="P4791" s="2" t="s">
        <v>477</v>
      </c>
      <c r="Q4791" s="2"/>
      <c r="R4791" s="143">
        <f t="shared" si="376"/>
        <v>0</v>
      </c>
      <c r="S4791" s="143">
        <f t="shared" si="377"/>
        <v>0</v>
      </c>
      <c r="T4791" s="144">
        <f>IF(P4791="nio",0,IF(P4791&gt;0,VLOOKUP(K4791,'3-Productie normen'!A:X,VLOOKUP(P4791,'3-Productie normen'!$B$37:$C$59,2,FALSE),FALSE)))/VLOOKUP(B4791,'2-Kosten per locatie'!$A$11:$C$31,3,FALSE)</f>
        <v>0</v>
      </c>
      <c r="U4791" s="144">
        <f t="shared" si="378"/>
        <v>0</v>
      </c>
      <c r="V4791" s="145">
        <f>VLOOKUP(K4791,'3-Productie normen'!A:AG,29,FALSE)</f>
        <v>0</v>
      </c>
      <c r="W4791" s="145"/>
      <c r="X4791" s="146"/>
      <c r="Y4791" s="147">
        <f t="shared" si="379"/>
        <v>0</v>
      </c>
    </row>
    <row r="4792" spans="1:25" s="148" customFormat="1" ht="13.9" customHeight="1">
      <c r="A4792" s="137">
        <v>5646</v>
      </c>
      <c r="B4792" s="138" t="s">
        <v>4209</v>
      </c>
      <c r="C4792" s="138" t="s">
        <v>6254</v>
      </c>
      <c r="D4792" s="138" t="s">
        <v>6291</v>
      </c>
      <c r="E4792" s="2"/>
      <c r="F4792" s="2" t="s">
        <v>284</v>
      </c>
      <c r="G4792" s="2" t="s">
        <v>6482</v>
      </c>
      <c r="H4792" s="2" t="s">
        <v>6483</v>
      </c>
      <c r="I4792" s="139" t="s">
        <v>484</v>
      </c>
      <c r="J4792" s="139" t="s">
        <v>56</v>
      </c>
      <c r="K4792" s="139" t="s">
        <v>248</v>
      </c>
      <c r="L4792" s="139" t="s">
        <v>82</v>
      </c>
      <c r="M4792" s="140" t="s">
        <v>8160</v>
      </c>
      <c r="N4792" s="141">
        <v>13.26</v>
      </c>
      <c r="O4792" s="142">
        <f t="shared" si="375"/>
        <v>255</v>
      </c>
      <c r="P4792" s="2">
        <v>255</v>
      </c>
      <c r="Q4792" s="2"/>
      <c r="R4792" s="143" t="e">
        <f t="shared" si="376"/>
        <v>#DIV/0!</v>
      </c>
      <c r="S4792" s="143">
        <f t="shared" si="377"/>
        <v>0</v>
      </c>
      <c r="T4792" s="144">
        <f>IF(P4792="nio",0,IF(P4792&gt;0,VLOOKUP(K4792,'3-Productie normen'!A:X,VLOOKUP(P4792,'3-Productie normen'!$B$37:$C$59,2,FALSE),FALSE)))/VLOOKUP(B4792,'2-Kosten per locatie'!$A$11:$C$31,3,FALSE)</f>
        <v>0</v>
      </c>
      <c r="U4792" s="144">
        <f t="shared" si="378"/>
        <v>0</v>
      </c>
      <c r="V4792" s="145" t="str">
        <f>VLOOKUP(K4792,'3-Productie normen'!A:AG,29,FALSE)</f>
        <v>V</v>
      </c>
      <c r="W4792" s="145"/>
      <c r="X4792" s="146"/>
      <c r="Y4792" s="147">
        <f t="shared" si="379"/>
        <v>3381.2999999999997</v>
      </c>
    </row>
    <row r="4793" spans="1:25" s="148" customFormat="1" ht="13.9" customHeight="1">
      <c r="A4793" s="137">
        <v>5647</v>
      </c>
      <c r="B4793" s="138" t="s">
        <v>4209</v>
      </c>
      <c r="C4793" s="138" t="s">
        <v>6254</v>
      </c>
      <c r="D4793" s="138" t="s">
        <v>6291</v>
      </c>
      <c r="E4793" s="2"/>
      <c r="F4793" s="2" t="s">
        <v>284</v>
      </c>
      <c r="G4793" s="2" t="s">
        <v>6484</v>
      </c>
      <c r="H4793" s="2"/>
      <c r="I4793" s="139" t="s">
        <v>484</v>
      </c>
      <c r="J4793" s="139" t="s">
        <v>56</v>
      </c>
      <c r="K4793" s="139" t="s">
        <v>248</v>
      </c>
      <c r="L4793" s="139" t="s">
        <v>1720</v>
      </c>
      <c r="M4793" s="140"/>
      <c r="N4793" s="141">
        <v>4.76</v>
      </c>
      <c r="O4793" s="142">
        <f t="shared" si="375"/>
        <v>255</v>
      </c>
      <c r="P4793" s="2">
        <v>255</v>
      </c>
      <c r="Q4793" s="2"/>
      <c r="R4793" s="143" t="e">
        <f t="shared" si="376"/>
        <v>#DIV/0!</v>
      </c>
      <c r="S4793" s="143">
        <f t="shared" si="377"/>
        <v>0</v>
      </c>
      <c r="T4793" s="144">
        <f>IF(P4793="nio",0,IF(P4793&gt;0,VLOOKUP(K4793,'3-Productie normen'!A:X,VLOOKUP(P4793,'3-Productie normen'!$B$37:$C$59,2,FALSE),FALSE)))/VLOOKUP(B4793,'2-Kosten per locatie'!$A$11:$C$31,3,FALSE)</f>
        <v>0</v>
      </c>
      <c r="U4793" s="144">
        <f t="shared" si="378"/>
        <v>0</v>
      </c>
      <c r="V4793" s="145" t="str">
        <f>VLOOKUP(K4793,'3-Productie normen'!A:AG,29,FALSE)</f>
        <v>V</v>
      </c>
      <c r="W4793" s="145"/>
      <c r="X4793" s="146"/>
      <c r="Y4793" s="147">
        <f t="shared" si="379"/>
        <v>1213.8</v>
      </c>
    </row>
    <row r="4794" spans="1:25" s="148" customFormat="1" ht="13.9" customHeight="1">
      <c r="A4794" s="137">
        <v>5648</v>
      </c>
      <c r="B4794" s="138" t="s">
        <v>4209</v>
      </c>
      <c r="C4794" s="138" t="s">
        <v>6254</v>
      </c>
      <c r="D4794" s="138" t="s">
        <v>6291</v>
      </c>
      <c r="E4794" s="2"/>
      <c r="F4794" s="2" t="s">
        <v>284</v>
      </c>
      <c r="G4794" s="2" t="s">
        <v>6485</v>
      </c>
      <c r="H4794" s="2"/>
      <c r="I4794" s="139" t="s">
        <v>491</v>
      </c>
      <c r="J4794" s="139" t="s">
        <v>55</v>
      </c>
      <c r="K4794" s="139" t="s">
        <v>290</v>
      </c>
      <c r="L4794" s="139" t="s">
        <v>5214</v>
      </c>
      <c r="M4794" s="140"/>
      <c r="N4794" s="141">
        <v>22.63</v>
      </c>
      <c r="O4794" s="142">
        <f t="shared" si="375"/>
        <v>255</v>
      </c>
      <c r="P4794" s="2">
        <v>255</v>
      </c>
      <c r="Q4794" s="2"/>
      <c r="R4794" s="143" t="e">
        <f t="shared" si="376"/>
        <v>#DIV/0!</v>
      </c>
      <c r="S4794" s="143">
        <f t="shared" si="377"/>
        <v>0</v>
      </c>
      <c r="T4794" s="144">
        <f>IF(P4794="nio",0,IF(P4794&gt;0,VLOOKUP(K4794,'3-Productie normen'!A:X,VLOOKUP(P4794,'3-Productie normen'!$B$37:$C$59,2,FALSE),FALSE)))/VLOOKUP(B4794,'2-Kosten per locatie'!$A$11:$C$31,3,FALSE)</f>
        <v>0</v>
      </c>
      <c r="U4794" s="144">
        <f t="shared" si="378"/>
        <v>0</v>
      </c>
      <c r="V4794" s="145" t="str">
        <f>VLOOKUP(K4794,'3-Productie normen'!A:AG,29,FALSE)</f>
        <v>V</v>
      </c>
      <c r="W4794" s="145"/>
      <c r="X4794" s="146"/>
      <c r="Y4794" s="147">
        <f t="shared" si="379"/>
        <v>5770.65</v>
      </c>
    </row>
    <row r="4795" spans="1:25" s="148" customFormat="1" ht="13.9" customHeight="1">
      <c r="A4795" s="137">
        <v>5649</v>
      </c>
      <c r="B4795" s="138" t="s">
        <v>4209</v>
      </c>
      <c r="C4795" s="138" t="s">
        <v>6254</v>
      </c>
      <c r="D4795" s="138" t="s">
        <v>6291</v>
      </c>
      <c r="E4795" s="2"/>
      <c r="F4795" s="2" t="s">
        <v>284</v>
      </c>
      <c r="G4795" s="2" t="s">
        <v>6485</v>
      </c>
      <c r="H4795" s="2"/>
      <c r="I4795" s="139" t="s">
        <v>491</v>
      </c>
      <c r="J4795" s="139" t="s">
        <v>6486</v>
      </c>
      <c r="K4795" s="139" t="s">
        <v>290</v>
      </c>
      <c r="L4795" s="139" t="s">
        <v>5214</v>
      </c>
      <c r="M4795" s="140"/>
      <c r="N4795" s="141">
        <v>8</v>
      </c>
      <c r="O4795" s="142">
        <f t="shared" si="375"/>
        <v>255</v>
      </c>
      <c r="P4795" s="2">
        <v>255</v>
      </c>
      <c r="Q4795" s="2"/>
      <c r="R4795" s="143" t="e">
        <f t="shared" si="376"/>
        <v>#DIV/0!</v>
      </c>
      <c r="S4795" s="143">
        <f t="shared" si="377"/>
        <v>0</v>
      </c>
      <c r="T4795" s="144">
        <f>IF(P4795="nio",0,IF(P4795&gt;0,VLOOKUP(K4795,'3-Productie normen'!A:X,VLOOKUP(P4795,'3-Productie normen'!$B$37:$C$59,2,FALSE),FALSE)))/VLOOKUP(B4795,'2-Kosten per locatie'!$A$11:$C$31,3,FALSE)</f>
        <v>0</v>
      </c>
      <c r="U4795" s="144">
        <f t="shared" si="378"/>
        <v>0</v>
      </c>
      <c r="V4795" s="145" t="str">
        <f>VLOOKUP(K4795,'3-Productie normen'!A:AG,29,FALSE)</f>
        <v>V</v>
      </c>
      <c r="W4795" s="145"/>
      <c r="X4795" s="146"/>
      <c r="Y4795" s="147">
        <f t="shared" si="379"/>
        <v>2040</v>
      </c>
    </row>
    <row r="4796" spans="1:25" s="148" customFormat="1" ht="13.9" customHeight="1">
      <c r="A4796" s="137">
        <v>5650</v>
      </c>
      <c r="B4796" s="138" t="s">
        <v>4209</v>
      </c>
      <c r="C4796" s="138" t="s">
        <v>6254</v>
      </c>
      <c r="D4796" s="138" t="s">
        <v>6291</v>
      </c>
      <c r="E4796" s="2"/>
      <c r="F4796" s="2" t="s">
        <v>284</v>
      </c>
      <c r="G4796" s="2" t="s">
        <v>6487</v>
      </c>
      <c r="H4796" s="2"/>
      <c r="I4796" s="139" t="s">
        <v>491</v>
      </c>
      <c r="J4796" s="139" t="s">
        <v>293</v>
      </c>
      <c r="K4796" s="139" t="s">
        <v>4571</v>
      </c>
      <c r="L4796" s="139" t="s">
        <v>6437</v>
      </c>
      <c r="M4796" s="140"/>
      <c r="N4796" s="141">
        <v>81.63</v>
      </c>
      <c r="O4796" s="142">
        <f t="shared" si="375"/>
        <v>255</v>
      </c>
      <c r="P4796" s="2">
        <v>255</v>
      </c>
      <c r="Q4796" s="2"/>
      <c r="R4796" s="143" t="e">
        <f t="shared" si="376"/>
        <v>#DIV/0!</v>
      </c>
      <c r="S4796" s="143">
        <f t="shared" si="377"/>
        <v>0</v>
      </c>
      <c r="T4796" s="144">
        <f>IF(P4796="nio",0,IF(P4796&gt;0,VLOOKUP(K4796,'3-Productie normen'!A:X,VLOOKUP(P4796,'3-Productie normen'!$B$37:$C$59,2,FALSE),FALSE)))/VLOOKUP(B4796,'2-Kosten per locatie'!$A$11:$C$31,3,FALSE)</f>
        <v>0</v>
      </c>
      <c r="U4796" s="144">
        <f t="shared" si="378"/>
        <v>0</v>
      </c>
      <c r="V4796" s="145" t="str">
        <f>VLOOKUP(K4796,'3-Productie normen'!A:AG,29,FALSE)</f>
        <v>V</v>
      </c>
      <c r="W4796" s="145"/>
      <c r="X4796" s="146"/>
      <c r="Y4796" s="147">
        <f t="shared" si="379"/>
        <v>20815.649999999998</v>
      </c>
    </row>
    <row r="4797" spans="1:25" s="148" customFormat="1" ht="13.9" customHeight="1">
      <c r="A4797" s="137">
        <v>5651</v>
      </c>
      <c r="B4797" s="138" t="s">
        <v>4209</v>
      </c>
      <c r="C4797" s="138" t="s">
        <v>6254</v>
      </c>
      <c r="D4797" s="138" t="s">
        <v>6291</v>
      </c>
      <c r="E4797" s="2"/>
      <c r="F4797" s="2" t="s">
        <v>284</v>
      </c>
      <c r="G4797" s="2" t="s">
        <v>6488</v>
      </c>
      <c r="H4797" s="2"/>
      <c r="I4797" s="139" t="s">
        <v>491</v>
      </c>
      <c r="J4797" s="139" t="s">
        <v>253</v>
      </c>
      <c r="K4797" s="139" t="s">
        <v>4571</v>
      </c>
      <c r="L4797" s="139" t="s">
        <v>6336</v>
      </c>
      <c r="M4797" s="140"/>
      <c r="N4797" s="141">
        <v>88.44</v>
      </c>
      <c r="O4797" s="142">
        <f t="shared" si="375"/>
        <v>255</v>
      </c>
      <c r="P4797" s="2">
        <v>255</v>
      </c>
      <c r="Q4797" s="2"/>
      <c r="R4797" s="143" t="e">
        <f t="shared" si="376"/>
        <v>#DIV/0!</v>
      </c>
      <c r="S4797" s="143">
        <f t="shared" si="377"/>
        <v>0</v>
      </c>
      <c r="T4797" s="144">
        <f>IF(P4797="nio",0,IF(P4797&gt;0,VLOOKUP(K4797,'3-Productie normen'!A:X,VLOOKUP(P4797,'3-Productie normen'!$B$37:$C$59,2,FALSE),FALSE)))/VLOOKUP(B4797,'2-Kosten per locatie'!$A$11:$C$31,3,FALSE)</f>
        <v>0</v>
      </c>
      <c r="U4797" s="144">
        <f t="shared" si="378"/>
        <v>0</v>
      </c>
      <c r="V4797" s="145" t="str">
        <f>VLOOKUP(K4797,'3-Productie normen'!A:AG,29,FALSE)</f>
        <v>V</v>
      </c>
      <c r="W4797" s="145"/>
      <c r="X4797" s="146"/>
      <c r="Y4797" s="147">
        <f t="shared" si="379"/>
        <v>22552.2</v>
      </c>
    </row>
    <row r="4798" spans="1:25" s="148" customFormat="1" ht="13.9" customHeight="1">
      <c r="A4798" s="137">
        <v>5652</v>
      </c>
      <c r="B4798" s="138" t="s">
        <v>4209</v>
      </c>
      <c r="C4798" s="138" t="s">
        <v>6254</v>
      </c>
      <c r="D4798" s="138" t="s">
        <v>6291</v>
      </c>
      <c r="E4798" s="2"/>
      <c r="F4798" s="2" t="s">
        <v>284</v>
      </c>
      <c r="G4798" s="2" t="s">
        <v>6489</v>
      </c>
      <c r="H4798" s="2"/>
      <c r="I4798" s="139" t="s">
        <v>491</v>
      </c>
      <c r="J4798" s="139" t="s">
        <v>253</v>
      </c>
      <c r="K4798" s="139" t="s">
        <v>4571</v>
      </c>
      <c r="L4798" s="139" t="s">
        <v>233</v>
      </c>
      <c r="M4798" s="140"/>
      <c r="N4798" s="141">
        <v>26.16</v>
      </c>
      <c r="O4798" s="142">
        <f t="shared" si="375"/>
        <v>255</v>
      </c>
      <c r="P4798" s="2">
        <v>255</v>
      </c>
      <c r="Q4798" s="2"/>
      <c r="R4798" s="143" t="e">
        <f t="shared" si="376"/>
        <v>#DIV/0!</v>
      </c>
      <c r="S4798" s="143">
        <f t="shared" si="377"/>
        <v>0</v>
      </c>
      <c r="T4798" s="144">
        <f>IF(P4798="nio",0,IF(P4798&gt;0,VLOOKUP(K4798,'3-Productie normen'!A:X,VLOOKUP(P4798,'3-Productie normen'!$B$37:$C$59,2,FALSE),FALSE)))/VLOOKUP(B4798,'2-Kosten per locatie'!$A$11:$C$31,3,FALSE)</f>
        <v>0</v>
      </c>
      <c r="U4798" s="144">
        <f t="shared" si="378"/>
        <v>0</v>
      </c>
      <c r="V4798" s="145" t="str">
        <f>VLOOKUP(K4798,'3-Productie normen'!A:AG,29,FALSE)</f>
        <v>V</v>
      </c>
      <c r="W4798" s="145"/>
      <c r="X4798" s="146"/>
      <c r="Y4798" s="147">
        <f t="shared" si="379"/>
        <v>6670.8</v>
      </c>
    </row>
    <row r="4799" spans="1:25" s="148" customFormat="1" ht="13.9" customHeight="1">
      <c r="A4799" s="137">
        <v>5653</v>
      </c>
      <c r="B4799" s="138" t="s">
        <v>4209</v>
      </c>
      <c r="C4799" s="138" t="s">
        <v>6254</v>
      </c>
      <c r="D4799" s="138" t="s">
        <v>6291</v>
      </c>
      <c r="E4799" s="2"/>
      <c r="F4799" s="2" t="s">
        <v>284</v>
      </c>
      <c r="G4799" s="2" t="s">
        <v>6490</v>
      </c>
      <c r="H4799" s="2" t="s">
        <v>6491</v>
      </c>
      <c r="I4799" s="139" t="s">
        <v>257</v>
      </c>
      <c r="J4799" s="139" t="s">
        <v>495</v>
      </c>
      <c r="K4799" s="139" t="s">
        <v>259</v>
      </c>
      <c r="L4799" s="139" t="s">
        <v>1720</v>
      </c>
      <c r="M4799" s="140"/>
      <c r="N4799" s="141">
        <v>1.36</v>
      </c>
      <c r="O4799" s="142">
        <f t="shared" si="375"/>
        <v>0</v>
      </c>
      <c r="P4799" s="2" t="s">
        <v>477</v>
      </c>
      <c r="Q4799" s="2"/>
      <c r="R4799" s="143">
        <f t="shared" si="376"/>
        <v>0</v>
      </c>
      <c r="S4799" s="143">
        <f t="shared" si="377"/>
        <v>0</v>
      </c>
      <c r="T4799" s="144">
        <f>IF(P4799="nio",0,IF(P4799&gt;0,VLOOKUP(K4799,'3-Productie normen'!A:X,VLOOKUP(P4799,'3-Productie normen'!$B$37:$C$59,2,FALSE),FALSE)))/VLOOKUP(B4799,'2-Kosten per locatie'!$A$11:$C$31,3,FALSE)</f>
        <v>0</v>
      </c>
      <c r="U4799" s="144">
        <f t="shared" si="378"/>
        <v>0</v>
      </c>
      <c r="V4799" s="145">
        <f>VLOOKUP(K4799,'3-Productie normen'!A:AG,29,FALSE)</f>
        <v>0</v>
      </c>
      <c r="W4799" s="145"/>
      <c r="X4799" s="146"/>
      <c r="Y4799" s="147">
        <f t="shared" si="379"/>
        <v>0</v>
      </c>
    </row>
    <row r="4800" spans="1:25" s="148" customFormat="1" ht="13.9" customHeight="1">
      <c r="A4800" s="137">
        <v>5654</v>
      </c>
      <c r="B4800" s="138" t="s">
        <v>4209</v>
      </c>
      <c r="C4800" s="138" t="s">
        <v>6254</v>
      </c>
      <c r="D4800" s="138" t="s">
        <v>6291</v>
      </c>
      <c r="E4800" s="2"/>
      <c r="F4800" s="2" t="s">
        <v>284</v>
      </c>
      <c r="G4800" s="2" t="s">
        <v>6492</v>
      </c>
      <c r="H4800" s="2" t="s">
        <v>6493</v>
      </c>
      <c r="I4800" s="139" t="s">
        <v>46</v>
      </c>
      <c r="J4800" s="139" t="s">
        <v>313</v>
      </c>
      <c r="K4800" s="139" t="s">
        <v>259</v>
      </c>
      <c r="L4800" s="139" t="s">
        <v>1720</v>
      </c>
      <c r="M4800" s="140"/>
      <c r="N4800" s="141">
        <v>1.44</v>
      </c>
      <c r="O4800" s="142">
        <f t="shared" si="375"/>
        <v>0</v>
      </c>
      <c r="P4800" s="2" t="s">
        <v>477</v>
      </c>
      <c r="Q4800" s="2"/>
      <c r="R4800" s="143">
        <f t="shared" si="376"/>
        <v>0</v>
      </c>
      <c r="S4800" s="143">
        <f t="shared" si="377"/>
        <v>0</v>
      </c>
      <c r="T4800" s="144">
        <f>IF(P4800="nio",0,IF(P4800&gt;0,VLOOKUP(K4800,'3-Productie normen'!A:X,VLOOKUP(P4800,'3-Productie normen'!$B$37:$C$59,2,FALSE),FALSE)))/VLOOKUP(B4800,'2-Kosten per locatie'!$A$11:$C$31,3,FALSE)</f>
        <v>0</v>
      </c>
      <c r="U4800" s="144">
        <f t="shared" si="378"/>
        <v>0</v>
      </c>
      <c r="V4800" s="145">
        <f>VLOOKUP(K4800,'3-Productie normen'!A:AG,29,FALSE)</f>
        <v>0</v>
      </c>
      <c r="W4800" s="145"/>
      <c r="X4800" s="146"/>
      <c r="Y4800" s="147">
        <f t="shared" si="379"/>
        <v>0</v>
      </c>
    </row>
    <row r="4801" spans="1:25" s="148" customFormat="1" ht="13.9" customHeight="1">
      <c r="A4801" s="137">
        <v>5655</v>
      </c>
      <c r="B4801" s="138" t="s">
        <v>4209</v>
      </c>
      <c r="C4801" s="138" t="s">
        <v>6254</v>
      </c>
      <c r="D4801" s="138" t="s">
        <v>6291</v>
      </c>
      <c r="E4801" s="2"/>
      <c r="F4801" s="2" t="s">
        <v>284</v>
      </c>
      <c r="G4801" s="2" t="s">
        <v>6494</v>
      </c>
      <c r="H4801" s="2" t="s">
        <v>6495</v>
      </c>
      <c r="I4801" s="139" t="s">
        <v>257</v>
      </c>
      <c r="J4801" s="139" t="s">
        <v>381</v>
      </c>
      <c r="K4801" s="139" t="s">
        <v>259</v>
      </c>
      <c r="L4801" s="139" t="s">
        <v>1720</v>
      </c>
      <c r="M4801" s="140"/>
      <c r="N4801" s="141">
        <v>9.61</v>
      </c>
      <c r="O4801" s="142">
        <f t="shared" si="375"/>
        <v>0</v>
      </c>
      <c r="P4801" s="2" t="s">
        <v>477</v>
      </c>
      <c r="Q4801" s="2"/>
      <c r="R4801" s="143">
        <f t="shared" si="376"/>
        <v>0</v>
      </c>
      <c r="S4801" s="143">
        <f t="shared" si="377"/>
        <v>0</v>
      </c>
      <c r="T4801" s="144">
        <f>IF(P4801="nio",0,IF(P4801&gt;0,VLOOKUP(K4801,'3-Productie normen'!A:X,VLOOKUP(P4801,'3-Productie normen'!$B$37:$C$59,2,FALSE),FALSE)))/VLOOKUP(B4801,'2-Kosten per locatie'!$A$11:$C$31,3,FALSE)</f>
        <v>0</v>
      </c>
      <c r="U4801" s="144">
        <f t="shared" si="378"/>
        <v>0</v>
      </c>
      <c r="V4801" s="145">
        <f>VLOOKUP(K4801,'3-Productie normen'!A:AG,29,FALSE)</f>
        <v>0</v>
      </c>
      <c r="W4801" s="145"/>
      <c r="X4801" s="146"/>
      <c r="Y4801" s="147">
        <f t="shared" si="379"/>
        <v>0</v>
      </c>
    </row>
    <row r="4802" spans="1:25" s="148" customFormat="1" ht="13.9" customHeight="1">
      <c r="A4802" s="137">
        <v>5656</v>
      </c>
      <c r="B4802" s="138" t="s">
        <v>4209</v>
      </c>
      <c r="C4802" s="138" t="s">
        <v>6254</v>
      </c>
      <c r="D4802" s="138" t="s">
        <v>6291</v>
      </c>
      <c r="E4802" s="2"/>
      <c r="F4802" s="2" t="s">
        <v>284</v>
      </c>
      <c r="G4802" s="2" t="s">
        <v>6496</v>
      </c>
      <c r="H4802" s="2"/>
      <c r="I4802" s="139" t="s">
        <v>257</v>
      </c>
      <c r="J4802" s="139" t="s">
        <v>318</v>
      </c>
      <c r="K4802" s="139" t="s">
        <v>259</v>
      </c>
      <c r="L4802" s="139" t="s">
        <v>1720</v>
      </c>
      <c r="M4802" s="140"/>
      <c r="N4802" s="141">
        <v>0</v>
      </c>
      <c r="O4802" s="142">
        <f t="shared" si="375"/>
        <v>0</v>
      </c>
      <c r="P4802" s="2" t="s">
        <v>477</v>
      </c>
      <c r="Q4802" s="2"/>
      <c r="R4802" s="143">
        <f t="shared" si="376"/>
        <v>0</v>
      </c>
      <c r="S4802" s="143">
        <f t="shared" si="377"/>
        <v>0</v>
      </c>
      <c r="T4802" s="144">
        <f>IF(P4802="nio",0,IF(P4802&gt;0,VLOOKUP(K4802,'3-Productie normen'!A:X,VLOOKUP(P4802,'3-Productie normen'!$B$37:$C$59,2,FALSE),FALSE)))/VLOOKUP(B4802,'2-Kosten per locatie'!$A$11:$C$31,3,FALSE)</f>
        <v>0</v>
      </c>
      <c r="U4802" s="144">
        <f t="shared" si="378"/>
        <v>0</v>
      </c>
      <c r="V4802" s="145">
        <f>VLOOKUP(K4802,'3-Productie normen'!A:AG,29,FALSE)</f>
        <v>0</v>
      </c>
      <c r="W4802" s="145"/>
      <c r="X4802" s="146"/>
      <c r="Y4802" s="147">
        <f t="shared" si="379"/>
        <v>0</v>
      </c>
    </row>
    <row r="4803" spans="1:25" s="148" customFormat="1" ht="13.9" customHeight="1">
      <c r="A4803" s="137">
        <v>5657</v>
      </c>
      <c r="B4803" s="138" t="s">
        <v>4209</v>
      </c>
      <c r="C4803" s="138" t="s">
        <v>6254</v>
      </c>
      <c r="D4803" s="138" t="s">
        <v>6291</v>
      </c>
      <c r="E4803" s="2"/>
      <c r="F4803" s="2" t="s">
        <v>284</v>
      </c>
      <c r="G4803" s="2" t="s">
        <v>6497</v>
      </c>
      <c r="H4803" s="2" t="s">
        <v>6498</v>
      </c>
      <c r="I4803" s="139" t="s">
        <v>46</v>
      </c>
      <c r="J4803" s="139" t="s">
        <v>320</v>
      </c>
      <c r="K4803" s="139" t="s">
        <v>321</v>
      </c>
      <c r="L4803" s="139" t="s">
        <v>6272</v>
      </c>
      <c r="M4803" s="140"/>
      <c r="N4803" s="141">
        <v>3.35</v>
      </c>
      <c r="O4803" s="142">
        <f t="shared" si="375"/>
        <v>510</v>
      </c>
      <c r="P4803" s="2">
        <v>255</v>
      </c>
      <c r="Q4803" s="2">
        <v>255</v>
      </c>
      <c r="R4803" s="143" t="e">
        <f t="shared" si="376"/>
        <v>#DIV/0!</v>
      </c>
      <c r="S4803" s="143" t="e">
        <f t="shared" si="377"/>
        <v>#DIV/0!</v>
      </c>
      <c r="T4803" s="144">
        <f>IF(P4803="nio",0,IF(P4803&gt;0,VLOOKUP(K4803,'3-Productie normen'!A:X,VLOOKUP(P4803,'3-Productie normen'!$B$37:$C$59,2,FALSE),FALSE)))/VLOOKUP(B4803,'2-Kosten per locatie'!$A$11:$C$31,3,FALSE)</f>
        <v>0</v>
      </c>
      <c r="U4803" s="144">
        <f t="shared" si="378"/>
        <v>0</v>
      </c>
      <c r="V4803" s="145" t="str">
        <f>VLOOKUP(K4803,'3-Productie normen'!A:AG,29,FALSE)</f>
        <v>S</v>
      </c>
      <c r="W4803" s="145"/>
      <c r="X4803" s="146"/>
      <c r="Y4803" s="147">
        <f t="shared" si="379"/>
        <v>1708.5</v>
      </c>
    </row>
    <row r="4804" spans="1:25" s="148" customFormat="1" ht="13.9" customHeight="1">
      <c r="A4804" s="137">
        <v>5658</v>
      </c>
      <c r="B4804" s="138" t="s">
        <v>4209</v>
      </c>
      <c r="C4804" s="138" t="s">
        <v>6254</v>
      </c>
      <c r="D4804" s="138" t="s">
        <v>6291</v>
      </c>
      <c r="E4804" s="2"/>
      <c r="F4804" s="2" t="s">
        <v>284</v>
      </c>
      <c r="G4804" s="2" t="s">
        <v>6499</v>
      </c>
      <c r="H4804" s="2"/>
      <c r="I4804" s="139" t="s">
        <v>46</v>
      </c>
      <c r="J4804" s="139" t="s">
        <v>323</v>
      </c>
      <c r="K4804" s="139" t="s">
        <v>321</v>
      </c>
      <c r="L4804" s="139" t="s">
        <v>6272</v>
      </c>
      <c r="M4804" s="140"/>
      <c r="N4804" s="141">
        <v>1.01</v>
      </c>
      <c r="O4804" s="142">
        <f t="shared" si="375"/>
        <v>510</v>
      </c>
      <c r="P4804" s="2">
        <v>255</v>
      </c>
      <c r="Q4804" s="2">
        <v>255</v>
      </c>
      <c r="R4804" s="143" t="e">
        <f t="shared" si="376"/>
        <v>#DIV/0!</v>
      </c>
      <c r="S4804" s="143" t="e">
        <f t="shared" si="377"/>
        <v>#DIV/0!</v>
      </c>
      <c r="T4804" s="144">
        <f>IF(P4804="nio",0,IF(P4804&gt;0,VLOOKUP(K4804,'3-Productie normen'!A:X,VLOOKUP(P4804,'3-Productie normen'!$B$37:$C$59,2,FALSE),FALSE)))/VLOOKUP(B4804,'2-Kosten per locatie'!$A$11:$C$31,3,FALSE)</f>
        <v>0</v>
      </c>
      <c r="U4804" s="144">
        <f t="shared" si="378"/>
        <v>0</v>
      </c>
      <c r="V4804" s="145" t="str">
        <f>VLOOKUP(K4804,'3-Productie normen'!A:AG,29,FALSE)</f>
        <v>S</v>
      </c>
      <c r="W4804" s="145"/>
      <c r="X4804" s="146"/>
      <c r="Y4804" s="147">
        <f t="shared" si="379"/>
        <v>515.1</v>
      </c>
    </row>
    <row r="4805" spans="1:25" s="148" customFormat="1" ht="13.9" customHeight="1">
      <c r="A4805" s="137">
        <v>5659</v>
      </c>
      <c r="B4805" s="138" t="s">
        <v>4209</v>
      </c>
      <c r="C4805" s="138" t="s">
        <v>6254</v>
      </c>
      <c r="D4805" s="138" t="s">
        <v>6291</v>
      </c>
      <c r="E4805" s="2"/>
      <c r="F4805" s="2" t="s">
        <v>284</v>
      </c>
      <c r="G4805" s="2" t="s">
        <v>6500</v>
      </c>
      <c r="H4805" s="2"/>
      <c r="I4805" s="139" t="s">
        <v>46</v>
      </c>
      <c r="J4805" s="139" t="s">
        <v>323</v>
      </c>
      <c r="K4805" s="139" t="s">
        <v>321</v>
      </c>
      <c r="L4805" s="139" t="s">
        <v>6272</v>
      </c>
      <c r="M4805" s="140"/>
      <c r="N4805" s="141">
        <v>1.01</v>
      </c>
      <c r="O4805" s="142">
        <f t="shared" si="375"/>
        <v>510</v>
      </c>
      <c r="P4805" s="2">
        <v>255</v>
      </c>
      <c r="Q4805" s="2">
        <v>255</v>
      </c>
      <c r="R4805" s="143" t="e">
        <f t="shared" si="376"/>
        <v>#DIV/0!</v>
      </c>
      <c r="S4805" s="143" t="e">
        <f t="shared" si="377"/>
        <v>#DIV/0!</v>
      </c>
      <c r="T4805" s="144">
        <f>IF(P4805="nio",0,IF(P4805&gt;0,VLOOKUP(K4805,'3-Productie normen'!A:X,VLOOKUP(P4805,'3-Productie normen'!$B$37:$C$59,2,FALSE),FALSE)))/VLOOKUP(B4805,'2-Kosten per locatie'!$A$11:$C$31,3,FALSE)</f>
        <v>0</v>
      </c>
      <c r="U4805" s="144">
        <f t="shared" si="378"/>
        <v>0</v>
      </c>
      <c r="V4805" s="145" t="str">
        <f>VLOOKUP(K4805,'3-Productie normen'!A:AG,29,FALSE)</f>
        <v>S</v>
      </c>
      <c r="W4805" s="145"/>
      <c r="X4805" s="146"/>
      <c r="Y4805" s="147">
        <f t="shared" si="379"/>
        <v>515.1</v>
      </c>
    </row>
    <row r="4806" spans="1:25" s="148" customFormat="1" ht="13.9" customHeight="1">
      <c r="A4806" s="137">
        <v>5660</v>
      </c>
      <c r="B4806" s="138" t="s">
        <v>4209</v>
      </c>
      <c r="C4806" s="138" t="s">
        <v>6254</v>
      </c>
      <c r="D4806" s="138" t="s">
        <v>6291</v>
      </c>
      <c r="E4806" s="2"/>
      <c r="F4806" s="2" t="s">
        <v>284</v>
      </c>
      <c r="G4806" s="2" t="s">
        <v>6501</v>
      </c>
      <c r="H4806" s="2" t="s">
        <v>6502</v>
      </c>
      <c r="I4806" s="139" t="s">
        <v>46</v>
      </c>
      <c r="J4806" s="139" t="s">
        <v>320</v>
      </c>
      <c r="K4806" s="139" t="s">
        <v>321</v>
      </c>
      <c r="L4806" s="139" t="s">
        <v>6272</v>
      </c>
      <c r="M4806" s="140"/>
      <c r="N4806" s="141">
        <v>3.44</v>
      </c>
      <c r="O4806" s="142">
        <f t="shared" si="375"/>
        <v>510</v>
      </c>
      <c r="P4806" s="2">
        <v>255</v>
      </c>
      <c r="Q4806" s="2">
        <v>255</v>
      </c>
      <c r="R4806" s="143" t="e">
        <f t="shared" si="376"/>
        <v>#DIV/0!</v>
      </c>
      <c r="S4806" s="143" t="e">
        <f t="shared" si="377"/>
        <v>#DIV/0!</v>
      </c>
      <c r="T4806" s="144">
        <f>IF(P4806="nio",0,IF(P4806&gt;0,VLOOKUP(K4806,'3-Productie normen'!A:X,VLOOKUP(P4806,'3-Productie normen'!$B$37:$C$59,2,FALSE),FALSE)))/VLOOKUP(B4806,'2-Kosten per locatie'!$A$11:$C$31,3,FALSE)</f>
        <v>0</v>
      </c>
      <c r="U4806" s="144">
        <f t="shared" si="378"/>
        <v>0</v>
      </c>
      <c r="V4806" s="145" t="str">
        <f>VLOOKUP(K4806,'3-Productie normen'!A:AG,29,FALSE)</f>
        <v>S</v>
      </c>
      <c r="W4806" s="145"/>
      <c r="X4806" s="146"/>
      <c r="Y4806" s="147">
        <f t="shared" si="379"/>
        <v>1754.3999999999999</v>
      </c>
    </row>
    <row r="4807" spans="1:25" s="148" customFormat="1" ht="13.9" customHeight="1">
      <c r="A4807" s="137">
        <v>5661</v>
      </c>
      <c r="B4807" s="138" t="s">
        <v>4209</v>
      </c>
      <c r="C4807" s="138" t="s">
        <v>6254</v>
      </c>
      <c r="D4807" s="138" t="s">
        <v>6291</v>
      </c>
      <c r="E4807" s="2"/>
      <c r="F4807" s="2" t="s">
        <v>284</v>
      </c>
      <c r="G4807" s="2" t="s">
        <v>6503</v>
      </c>
      <c r="H4807" s="2"/>
      <c r="I4807" s="139" t="s">
        <v>46</v>
      </c>
      <c r="J4807" s="139" t="s">
        <v>323</v>
      </c>
      <c r="K4807" s="139" t="s">
        <v>321</v>
      </c>
      <c r="L4807" s="139" t="s">
        <v>6272</v>
      </c>
      <c r="M4807" s="140"/>
      <c r="N4807" s="141">
        <v>1.01</v>
      </c>
      <c r="O4807" s="142">
        <f t="shared" si="375"/>
        <v>510</v>
      </c>
      <c r="P4807" s="2">
        <v>255</v>
      </c>
      <c r="Q4807" s="2">
        <v>255</v>
      </c>
      <c r="R4807" s="143" t="e">
        <f t="shared" si="376"/>
        <v>#DIV/0!</v>
      </c>
      <c r="S4807" s="143" t="e">
        <f t="shared" si="377"/>
        <v>#DIV/0!</v>
      </c>
      <c r="T4807" s="144">
        <f>IF(P4807="nio",0,IF(P4807&gt;0,VLOOKUP(K4807,'3-Productie normen'!A:X,VLOOKUP(P4807,'3-Productie normen'!$B$37:$C$59,2,FALSE),FALSE)))/VLOOKUP(B4807,'2-Kosten per locatie'!$A$11:$C$31,3,FALSE)</f>
        <v>0</v>
      </c>
      <c r="U4807" s="144">
        <f t="shared" si="378"/>
        <v>0</v>
      </c>
      <c r="V4807" s="145" t="str">
        <f>VLOOKUP(K4807,'3-Productie normen'!A:AG,29,FALSE)</f>
        <v>S</v>
      </c>
      <c r="W4807" s="145"/>
      <c r="X4807" s="146"/>
      <c r="Y4807" s="147">
        <f t="shared" si="379"/>
        <v>515.1</v>
      </c>
    </row>
    <row r="4808" spans="1:25" s="148" customFormat="1" ht="13.9" customHeight="1">
      <c r="A4808" s="137">
        <v>5662</v>
      </c>
      <c r="B4808" s="138" t="s">
        <v>4209</v>
      </c>
      <c r="C4808" s="138" t="s">
        <v>6254</v>
      </c>
      <c r="D4808" s="138" t="s">
        <v>6291</v>
      </c>
      <c r="E4808" s="2"/>
      <c r="F4808" s="2" t="s">
        <v>284</v>
      </c>
      <c r="G4808" s="2" t="s">
        <v>6504</v>
      </c>
      <c r="H4808" s="2"/>
      <c r="I4808" s="139" t="s">
        <v>46</v>
      </c>
      <c r="J4808" s="139" t="s">
        <v>323</v>
      </c>
      <c r="K4808" s="139" t="s">
        <v>321</v>
      </c>
      <c r="L4808" s="139" t="s">
        <v>6272</v>
      </c>
      <c r="M4808" s="140"/>
      <c r="N4808" s="141">
        <v>1.01</v>
      </c>
      <c r="O4808" s="142">
        <f t="shared" si="375"/>
        <v>510</v>
      </c>
      <c r="P4808" s="2">
        <v>255</v>
      </c>
      <c r="Q4808" s="2">
        <v>255</v>
      </c>
      <c r="R4808" s="143" t="e">
        <f t="shared" si="376"/>
        <v>#DIV/0!</v>
      </c>
      <c r="S4808" s="143" t="e">
        <f t="shared" si="377"/>
        <v>#DIV/0!</v>
      </c>
      <c r="T4808" s="144">
        <f>IF(P4808="nio",0,IF(P4808&gt;0,VLOOKUP(K4808,'3-Productie normen'!A:X,VLOOKUP(P4808,'3-Productie normen'!$B$37:$C$59,2,FALSE),FALSE)))/VLOOKUP(B4808,'2-Kosten per locatie'!$A$11:$C$31,3,FALSE)</f>
        <v>0</v>
      </c>
      <c r="U4808" s="144">
        <f t="shared" si="378"/>
        <v>0</v>
      </c>
      <c r="V4808" s="145" t="str">
        <f>VLOOKUP(K4808,'3-Productie normen'!A:AG,29,FALSE)</f>
        <v>S</v>
      </c>
      <c r="W4808" s="145"/>
      <c r="X4808" s="146"/>
      <c r="Y4808" s="147">
        <f t="shared" si="379"/>
        <v>515.1</v>
      </c>
    </row>
    <row r="4809" spans="1:25" s="148" customFormat="1" ht="13.9" customHeight="1">
      <c r="A4809" s="137">
        <v>5663</v>
      </c>
      <c r="B4809" s="138" t="s">
        <v>4209</v>
      </c>
      <c r="C4809" s="138" t="s">
        <v>6254</v>
      </c>
      <c r="D4809" s="138" t="s">
        <v>6291</v>
      </c>
      <c r="E4809" s="2"/>
      <c r="F4809" s="2" t="s">
        <v>284</v>
      </c>
      <c r="G4809" s="2" t="s">
        <v>6505</v>
      </c>
      <c r="H4809" s="2" t="s">
        <v>6506</v>
      </c>
      <c r="I4809" s="139" t="s">
        <v>257</v>
      </c>
      <c r="J4809" s="139" t="s">
        <v>381</v>
      </c>
      <c r="K4809" s="139" t="s">
        <v>259</v>
      </c>
      <c r="L4809" s="139" t="s">
        <v>6507</v>
      </c>
      <c r="M4809" s="140"/>
      <c r="N4809" s="141">
        <v>30.98</v>
      </c>
      <c r="O4809" s="142">
        <f t="shared" si="375"/>
        <v>0</v>
      </c>
      <c r="P4809" s="2" t="s">
        <v>477</v>
      </c>
      <c r="Q4809" s="2"/>
      <c r="R4809" s="143">
        <f t="shared" si="376"/>
        <v>0</v>
      </c>
      <c r="S4809" s="143">
        <f t="shared" si="377"/>
        <v>0</v>
      </c>
      <c r="T4809" s="144">
        <f>IF(P4809="nio",0,IF(P4809&gt;0,VLOOKUP(K4809,'3-Productie normen'!A:X,VLOOKUP(P4809,'3-Productie normen'!$B$37:$C$59,2,FALSE),FALSE)))/VLOOKUP(B4809,'2-Kosten per locatie'!$A$11:$C$31,3,FALSE)</f>
        <v>0</v>
      </c>
      <c r="U4809" s="144">
        <f t="shared" si="378"/>
        <v>0</v>
      </c>
      <c r="V4809" s="145">
        <f>VLOOKUP(K4809,'3-Productie normen'!A:AG,29,FALSE)</f>
        <v>0</v>
      </c>
      <c r="W4809" s="145"/>
      <c r="X4809" s="146"/>
      <c r="Y4809" s="147">
        <f t="shared" si="379"/>
        <v>0</v>
      </c>
    </row>
    <row r="4810" spans="1:25" s="148" customFormat="1" ht="13.9" customHeight="1">
      <c r="A4810" s="137">
        <v>5664</v>
      </c>
      <c r="B4810" s="138" t="s">
        <v>4209</v>
      </c>
      <c r="C4810" s="138" t="s">
        <v>6254</v>
      </c>
      <c r="D4810" s="138" t="s">
        <v>6291</v>
      </c>
      <c r="E4810" s="2"/>
      <c r="F4810" s="2" t="s">
        <v>284</v>
      </c>
      <c r="G4810" s="2" t="s">
        <v>6508</v>
      </c>
      <c r="H4810" s="2" t="s">
        <v>6509</v>
      </c>
      <c r="I4810" s="139" t="s">
        <v>267</v>
      </c>
      <c r="J4810" s="139" t="s">
        <v>267</v>
      </c>
      <c r="K4810" s="139" t="s">
        <v>267</v>
      </c>
      <c r="L4810" s="139" t="s">
        <v>233</v>
      </c>
      <c r="M4810" s="140"/>
      <c r="N4810" s="141">
        <v>13.25</v>
      </c>
      <c r="O4810" s="142">
        <f t="shared" si="375"/>
        <v>2</v>
      </c>
      <c r="P4810" s="2">
        <v>2</v>
      </c>
      <c r="Q4810" s="2"/>
      <c r="R4810" s="143" t="e">
        <f t="shared" si="376"/>
        <v>#DIV/0!</v>
      </c>
      <c r="S4810" s="143">
        <f t="shared" si="377"/>
        <v>0</v>
      </c>
      <c r="T4810" s="144">
        <f>IF(P4810="nio",0,IF(P4810&gt;0,VLOOKUP(K4810,'3-Productie normen'!A:X,VLOOKUP(P4810,'3-Productie normen'!$B$37:$C$59,2,FALSE),FALSE)))/VLOOKUP(B4810,'2-Kosten per locatie'!$A$11:$C$31,3,FALSE)</f>
        <v>0</v>
      </c>
      <c r="U4810" s="144">
        <f t="shared" si="378"/>
        <v>0</v>
      </c>
      <c r="V4810" s="145" t="str">
        <f>VLOOKUP(K4810,'3-Productie normen'!A:AG,29,FALSE)</f>
        <v>V</v>
      </c>
      <c r="W4810" s="145"/>
      <c r="X4810" s="146"/>
      <c r="Y4810" s="147">
        <f t="shared" si="379"/>
        <v>26.5</v>
      </c>
    </row>
    <row r="4811" spans="1:25" s="148" customFormat="1" ht="13.9" customHeight="1">
      <c r="A4811" s="137">
        <v>5665</v>
      </c>
      <c r="B4811" s="138" t="s">
        <v>4209</v>
      </c>
      <c r="C4811" s="138" t="s">
        <v>6254</v>
      </c>
      <c r="D4811" s="138" t="s">
        <v>6291</v>
      </c>
      <c r="E4811" s="2"/>
      <c r="F4811" s="2" t="s">
        <v>284</v>
      </c>
      <c r="G4811" s="2" t="s">
        <v>6510</v>
      </c>
      <c r="H4811" s="2" t="s">
        <v>6506</v>
      </c>
      <c r="I4811" s="139" t="s">
        <v>277</v>
      </c>
      <c r="J4811" s="139" t="s">
        <v>277</v>
      </c>
      <c r="K4811" s="139" t="s">
        <v>478</v>
      </c>
      <c r="L4811" s="139" t="s">
        <v>233</v>
      </c>
      <c r="M4811" s="140"/>
      <c r="N4811" s="141">
        <v>31.2</v>
      </c>
      <c r="O4811" s="142">
        <f t="shared" si="375"/>
        <v>153</v>
      </c>
      <c r="P4811" s="2">
        <v>153</v>
      </c>
      <c r="Q4811" s="2"/>
      <c r="R4811" s="143" t="e">
        <f t="shared" si="376"/>
        <v>#DIV/0!</v>
      </c>
      <c r="S4811" s="143">
        <f t="shared" si="377"/>
        <v>0</v>
      </c>
      <c r="T4811" s="144">
        <f>IF(P4811="nio",0,IF(P4811&gt;0,VLOOKUP(K4811,'3-Productie normen'!A:X,VLOOKUP(P4811,'3-Productie normen'!$B$37:$C$59,2,FALSE),FALSE)))/VLOOKUP(B4811,'2-Kosten per locatie'!$A$11:$C$31,3,FALSE)</f>
        <v>0</v>
      </c>
      <c r="U4811" s="144">
        <f t="shared" si="378"/>
        <v>0</v>
      </c>
      <c r="V4811" s="145" t="str">
        <f>VLOOKUP(K4811,'3-Productie normen'!A:AG,29,FALSE)</f>
        <v>B</v>
      </c>
      <c r="W4811" s="145"/>
      <c r="X4811" s="146"/>
      <c r="Y4811" s="147">
        <f t="shared" si="379"/>
        <v>4773.5999999999995</v>
      </c>
    </row>
    <row r="4812" spans="1:25" s="148" customFormat="1" ht="13.9" customHeight="1">
      <c r="A4812" s="137">
        <v>5666</v>
      </c>
      <c r="B4812" s="138" t="s">
        <v>4209</v>
      </c>
      <c r="C4812" s="138" t="s">
        <v>6254</v>
      </c>
      <c r="D4812" s="138" t="s">
        <v>6291</v>
      </c>
      <c r="E4812" s="2"/>
      <c r="F4812" s="2" t="s">
        <v>284</v>
      </c>
      <c r="G4812" s="2" t="s">
        <v>6511</v>
      </c>
      <c r="H4812" s="2" t="s">
        <v>6512</v>
      </c>
      <c r="I4812" s="139" t="s">
        <v>277</v>
      </c>
      <c r="J4812" s="139" t="s">
        <v>277</v>
      </c>
      <c r="K4812" s="139" t="s">
        <v>478</v>
      </c>
      <c r="L4812" s="139" t="s">
        <v>233</v>
      </c>
      <c r="M4812" s="140"/>
      <c r="N4812" s="141">
        <v>51.91</v>
      </c>
      <c r="O4812" s="142">
        <f t="shared" si="375"/>
        <v>153</v>
      </c>
      <c r="P4812" s="2">
        <v>153</v>
      </c>
      <c r="Q4812" s="2"/>
      <c r="R4812" s="143" t="e">
        <f t="shared" si="376"/>
        <v>#DIV/0!</v>
      </c>
      <c r="S4812" s="143">
        <f t="shared" si="377"/>
        <v>0</v>
      </c>
      <c r="T4812" s="144">
        <f>IF(P4812="nio",0,IF(P4812&gt;0,VLOOKUP(K4812,'3-Productie normen'!A:X,VLOOKUP(P4812,'3-Productie normen'!$B$37:$C$59,2,FALSE),FALSE)))/VLOOKUP(B4812,'2-Kosten per locatie'!$A$11:$C$31,3,FALSE)</f>
        <v>0</v>
      </c>
      <c r="U4812" s="144">
        <f t="shared" si="378"/>
        <v>0</v>
      </c>
      <c r="V4812" s="145" t="str">
        <f>VLOOKUP(K4812,'3-Productie normen'!A:AG,29,FALSE)</f>
        <v>B</v>
      </c>
      <c r="W4812" s="145"/>
      <c r="X4812" s="146"/>
      <c r="Y4812" s="147">
        <f t="shared" si="379"/>
        <v>7942.23</v>
      </c>
    </row>
    <row r="4813" spans="1:25" s="148" customFormat="1" ht="13.9" customHeight="1">
      <c r="A4813" s="137">
        <v>5667</v>
      </c>
      <c r="B4813" s="138" t="s">
        <v>4209</v>
      </c>
      <c r="C4813" s="138" t="s">
        <v>6254</v>
      </c>
      <c r="D4813" s="138" t="s">
        <v>6291</v>
      </c>
      <c r="E4813" s="2"/>
      <c r="F4813" s="2" t="s">
        <v>284</v>
      </c>
      <c r="G4813" s="2" t="s">
        <v>6513</v>
      </c>
      <c r="H4813" s="2" t="s">
        <v>6514</v>
      </c>
      <c r="I4813" s="139" t="s">
        <v>277</v>
      </c>
      <c r="J4813" s="139" t="s">
        <v>277</v>
      </c>
      <c r="K4813" s="139" t="s">
        <v>478</v>
      </c>
      <c r="L4813" s="139" t="s">
        <v>233</v>
      </c>
      <c r="M4813" s="140"/>
      <c r="N4813" s="141">
        <v>74.900000000000006</v>
      </c>
      <c r="O4813" s="142">
        <f t="shared" si="375"/>
        <v>153</v>
      </c>
      <c r="P4813" s="2">
        <v>153</v>
      </c>
      <c r="Q4813" s="2"/>
      <c r="R4813" s="143" t="e">
        <f t="shared" si="376"/>
        <v>#DIV/0!</v>
      </c>
      <c r="S4813" s="143">
        <f t="shared" si="377"/>
        <v>0</v>
      </c>
      <c r="T4813" s="144">
        <f>IF(P4813="nio",0,IF(P4813&gt;0,VLOOKUP(K4813,'3-Productie normen'!A:X,VLOOKUP(P4813,'3-Productie normen'!$B$37:$C$59,2,FALSE),FALSE)))/VLOOKUP(B4813,'2-Kosten per locatie'!$A$11:$C$31,3,FALSE)</f>
        <v>0</v>
      </c>
      <c r="U4813" s="144">
        <f t="shared" si="378"/>
        <v>0</v>
      </c>
      <c r="V4813" s="145" t="str">
        <f>VLOOKUP(K4813,'3-Productie normen'!A:AG,29,FALSE)</f>
        <v>B</v>
      </c>
      <c r="W4813" s="145"/>
      <c r="X4813" s="146"/>
      <c r="Y4813" s="147">
        <f t="shared" si="379"/>
        <v>11459.7</v>
      </c>
    </row>
    <row r="4814" spans="1:25" s="148" customFormat="1" ht="13.9" customHeight="1">
      <c r="A4814" s="137">
        <v>5668</v>
      </c>
      <c r="B4814" s="138" t="s">
        <v>4209</v>
      </c>
      <c r="C4814" s="138" t="s">
        <v>6254</v>
      </c>
      <c r="D4814" s="138" t="s">
        <v>6291</v>
      </c>
      <c r="E4814" s="2"/>
      <c r="F4814" s="2" t="s">
        <v>284</v>
      </c>
      <c r="G4814" s="2" t="s">
        <v>6515</v>
      </c>
      <c r="H4814" s="2" t="s">
        <v>6516</v>
      </c>
      <c r="I4814" s="139" t="s">
        <v>277</v>
      </c>
      <c r="J4814" s="139" t="s">
        <v>277</v>
      </c>
      <c r="K4814" s="139" t="s">
        <v>478</v>
      </c>
      <c r="L4814" s="139" t="s">
        <v>233</v>
      </c>
      <c r="M4814" s="140"/>
      <c r="N4814" s="141">
        <v>14.66</v>
      </c>
      <c r="O4814" s="142">
        <f t="shared" si="375"/>
        <v>153</v>
      </c>
      <c r="P4814" s="2">
        <v>153</v>
      </c>
      <c r="Q4814" s="2"/>
      <c r="R4814" s="143" t="e">
        <f t="shared" si="376"/>
        <v>#DIV/0!</v>
      </c>
      <c r="S4814" s="143">
        <f t="shared" si="377"/>
        <v>0</v>
      </c>
      <c r="T4814" s="144">
        <f>IF(P4814="nio",0,IF(P4814&gt;0,VLOOKUP(K4814,'3-Productie normen'!A:X,VLOOKUP(P4814,'3-Productie normen'!$B$37:$C$59,2,FALSE),FALSE)))/VLOOKUP(B4814,'2-Kosten per locatie'!$A$11:$C$31,3,FALSE)</f>
        <v>0</v>
      </c>
      <c r="U4814" s="144">
        <f t="shared" si="378"/>
        <v>0</v>
      </c>
      <c r="V4814" s="145" t="str">
        <f>VLOOKUP(K4814,'3-Productie normen'!A:AG,29,FALSE)</f>
        <v>B</v>
      </c>
      <c r="W4814" s="145"/>
      <c r="X4814" s="146"/>
      <c r="Y4814" s="147">
        <f t="shared" si="379"/>
        <v>2242.98</v>
      </c>
    </row>
    <row r="4815" spans="1:25" s="148" customFormat="1" ht="13.9" customHeight="1">
      <c r="A4815" s="137">
        <v>5669</v>
      </c>
      <c r="B4815" s="138" t="s">
        <v>4209</v>
      </c>
      <c r="C4815" s="138" t="s">
        <v>6254</v>
      </c>
      <c r="D4815" s="138" t="s">
        <v>6291</v>
      </c>
      <c r="E4815" s="2"/>
      <c r="F4815" s="2" t="s">
        <v>284</v>
      </c>
      <c r="G4815" s="2" t="s">
        <v>6517</v>
      </c>
      <c r="H4815" s="2" t="s">
        <v>6518</v>
      </c>
      <c r="I4815" s="139" t="s">
        <v>277</v>
      </c>
      <c r="J4815" s="139" t="s">
        <v>277</v>
      </c>
      <c r="K4815" s="139" t="s">
        <v>478</v>
      </c>
      <c r="L4815" s="139" t="s">
        <v>233</v>
      </c>
      <c r="M4815" s="140"/>
      <c r="N4815" s="141">
        <v>14.66</v>
      </c>
      <c r="O4815" s="142">
        <f t="shared" si="375"/>
        <v>153</v>
      </c>
      <c r="P4815" s="2">
        <v>153</v>
      </c>
      <c r="Q4815" s="2"/>
      <c r="R4815" s="143" t="e">
        <f t="shared" si="376"/>
        <v>#DIV/0!</v>
      </c>
      <c r="S4815" s="143">
        <f t="shared" si="377"/>
        <v>0</v>
      </c>
      <c r="T4815" s="144">
        <f>IF(P4815="nio",0,IF(P4815&gt;0,VLOOKUP(K4815,'3-Productie normen'!A:X,VLOOKUP(P4815,'3-Productie normen'!$B$37:$C$59,2,FALSE),FALSE)))/VLOOKUP(B4815,'2-Kosten per locatie'!$A$11:$C$31,3,FALSE)</f>
        <v>0</v>
      </c>
      <c r="U4815" s="144">
        <f t="shared" si="378"/>
        <v>0</v>
      </c>
      <c r="V4815" s="145" t="str">
        <f>VLOOKUP(K4815,'3-Productie normen'!A:AG,29,FALSE)</f>
        <v>B</v>
      </c>
      <c r="W4815" s="145"/>
      <c r="X4815" s="146"/>
      <c r="Y4815" s="147">
        <f t="shared" si="379"/>
        <v>2242.98</v>
      </c>
    </row>
    <row r="4816" spans="1:25" s="148" customFormat="1" ht="13.9" customHeight="1">
      <c r="A4816" s="137">
        <v>5670</v>
      </c>
      <c r="B4816" s="138" t="s">
        <v>4209</v>
      </c>
      <c r="C4816" s="138" t="s">
        <v>6254</v>
      </c>
      <c r="D4816" s="138" t="s">
        <v>6291</v>
      </c>
      <c r="E4816" s="2"/>
      <c r="F4816" s="2" t="s">
        <v>284</v>
      </c>
      <c r="G4816" s="2" t="s">
        <v>6519</v>
      </c>
      <c r="H4816" s="2" t="s">
        <v>6520</v>
      </c>
      <c r="I4816" s="139" t="s">
        <v>277</v>
      </c>
      <c r="J4816" s="139" t="s">
        <v>277</v>
      </c>
      <c r="K4816" s="139" t="s">
        <v>478</v>
      </c>
      <c r="L4816" s="139" t="s">
        <v>233</v>
      </c>
      <c r="M4816" s="140"/>
      <c r="N4816" s="141">
        <v>14.65</v>
      </c>
      <c r="O4816" s="142">
        <f t="shared" si="375"/>
        <v>153</v>
      </c>
      <c r="P4816" s="2">
        <v>153</v>
      </c>
      <c r="Q4816" s="2"/>
      <c r="R4816" s="143" t="e">
        <f t="shared" si="376"/>
        <v>#DIV/0!</v>
      </c>
      <c r="S4816" s="143">
        <f t="shared" si="377"/>
        <v>0</v>
      </c>
      <c r="T4816" s="144">
        <f>IF(P4816="nio",0,IF(P4816&gt;0,VLOOKUP(K4816,'3-Productie normen'!A:X,VLOOKUP(P4816,'3-Productie normen'!$B$37:$C$59,2,FALSE),FALSE)))/VLOOKUP(B4816,'2-Kosten per locatie'!$A$11:$C$31,3,FALSE)</f>
        <v>0</v>
      </c>
      <c r="U4816" s="144">
        <f t="shared" si="378"/>
        <v>0</v>
      </c>
      <c r="V4816" s="145" t="str">
        <f>VLOOKUP(K4816,'3-Productie normen'!A:AG,29,FALSE)</f>
        <v>B</v>
      </c>
      <c r="W4816" s="145"/>
      <c r="X4816" s="146"/>
      <c r="Y4816" s="147">
        <f t="shared" si="379"/>
        <v>2241.4500000000003</v>
      </c>
    </row>
    <row r="4817" spans="1:25" s="148" customFormat="1" ht="13.9" customHeight="1">
      <c r="A4817" s="137">
        <v>5671</v>
      </c>
      <c r="B4817" s="138" t="s">
        <v>4209</v>
      </c>
      <c r="C4817" s="138" t="s">
        <v>6254</v>
      </c>
      <c r="D4817" s="138" t="s">
        <v>6291</v>
      </c>
      <c r="E4817" s="2"/>
      <c r="F4817" s="2" t="s">
        <v>284</v>
      </c>
      <c r="G4817" s="2" t="s">
        <v>6521</v>
      </c>
      <c r="H4817" s="2" t="s">
        <v>6522</v>
      </c>
      <c r="I4817" s="139" t="s">
        <v>277</v>
      </c>
      <c r="J4817" s="139" t="s">
        <v>52</v>
      </c>
      <c r="K4817" s="139" t="s">
        <v>417</v>
      </c>
      <c r="L4817" s="139" t="s">
        <v>233</v>
      </c>
      <c r="M4817" s="140"/>
      <c r="N4817" s="141">
        <v>14.67</v>
      </c>
      <c r="O4817" s="142">
        <f t="shared" si="375"/>
        <v>255</v>
      </c>
      <c r="P4817" s="2">
        <v>255</v>
      </c>
      <c r="Q4817" s="2"/>
      <c r="R4817" s="143" t="e">
        <f t="shared" si="376"/>
        <v>#DIV/0!</v>
      </c>
      <c r="S4817" s="143">
        <f t="shared" si="377"/>
        <v>0</v>
      </c>
      <c r="T4817" s="144">
        <f>IF(P4817="nio",0,IF(P4817&gt;0,VLOOKUP(K4817,'3-Productie normen'!A:X,VLOOKUP(P4817,'3-Productie normen'!$B$37:$C$59,2,FALSE),FALSE)))/VLOOKUP(B4817,'2-Kosten per locatie'!$A$11:$C$31,3,FALSE)</f>
        <v>0</v>
      </c>
      <c r="U4817" s="144">
        <f t="shared" si="378"/>
        <v>0</v>
      </c>
      <c r="V4817" s="145" t="str">
        <f>VLOOKUP(K4817,'3-Productie normen'!A:AG,29,FALSE)</f>
        <v>B</v>
      </c>
      <c r="W4817" s="145"/>
      <c r="X4817" s="146"/>
      <c r="Y4817" s="147">
        <f t="shared" si="379"/>
        <v>3740.85</v>
      </c>
    </row>
    <row r="4818" spans="1:25" s="148" customFormat="1" ht="13.9" customHeight="1">
      <c r="A4818" s="137">
        <v>5672</v>
      </c>
      <c r="B4818" s="138" t="s">
        <v>4209</v>
      </c>
      <c r="C4818" s="138" t="s">
        <v>6253</v>
      </c>
      <c r="D4818" s="138" t="s">
        <v>8341</v>
      </c>
      <c r="E4818" s="2"/>
      <c r="F4818" s="2" t="s">
        <v>284</v>
      </c>
      <c r="G4818" s="2"/>
      <c r="H4818" s="2" t="s">
        <v>6523</v>
      </c>
      <c r="I4818" s="139" t="s">
        <v>6524</v>
      </c>
      <c r="J4818" s="139" t="s">
        <v>6525</v>
      </c>
      <c r="K4818" s="139" t="s">
        <v>4571</v>
      </c>
      <c r="L4818" s="139" t="s">
        <v>5214</v>
      </c>
      <c r="M4818" s="140"/>
      <c r="N4818" s="141">
        <v>5</v>
      </c>
      <c r="O4818" s="142">
        <f t="shared" si="375"/>
        <v>200</v>
      </c>
      <c r="P4818" s="2">
        <v>200</v>
      </c>
      <c r="Q4818" s="2"/>
      <c r="R4818" s="143" t="e">
        <f t="shared" si="376"/>
        <v>#DIV/0!</v>
      </c>
      <c r="S4818" s="143">
        <f t="shared" si="377"/>
        <v>0</v>
      </c>
      <c r="T4818" s="144">
        <f>IF(P4818="nio",0,IF(P4818&gt;0,VLOOKUP(K4818,'3-Productie normen'!A:X,VLOOKUP(P4818,'3-Productie normen'!$B$37:$C$59,2,FALSE),FALSE)))/VLOOKUP(B4818,'2-Kosten per locatie'!$A$11:$C$31,3,FALSE)</f>
        <v>0</v>
      </c>
      <c r="U4818" s="144">
        <f t="shared" si="378"/>
        <v>0</v>
      </c>
      <c r="V4818" s="145" t="str">
        <f>VLOOKUP(K4818,'3-Productie normen'!A:AG,29,FALSE)</f>
        <v>V</v>
      </c>
      <c r="W4818" s="145"/>
      <c r="X4818" s="146"/>
      <c r="Y4818" s="147">
        <f t="shared" si="379"/>
        <v>1000</v>
      </c>
    </row>
    <row r="4819" spans="1:25" s="148" customFormat="1" ht="13.9" customHeight="1">
      <c r="A4819" s="137">
        <v>5673</v>
      </c>
      <c r="B4819" s="138" t="s">
        <v>4209</v>
      </c>
      <c r="C4819" s="138" t="s">
        <v>6253</v>
      </c>
      <c r="D4819" s="138" t="s">
        <v>8341</v>
      </c>
      <c r="E4819" s="2"/>
      <c r="F4819" s="2" t="s">
        <v>284</v>
      </c>
      <c r="G4819" s="2"/>
      <c r="H4819" s="2" t="s">
        <v>6526</v>
      </c>
      <c r="I4819" s="139" t="s">
        <v>6524</v>
      </c>
      <c r="J4819" s="139" t="s">
        <v>6525</v>
      </c>
      <c r="K4819" s="139" t="s">
        <v>4571</v>
      </c>
      <c r="L4819" s="139" t="s">
        <v>5214</v>
      </c>
      <c r="M4819" s="140"/>
      <c r="N4819" s="141">
        <v>5</v>
      </c>
      <c r="O4819" s="142">
        <f t="shared" si="375"/>
        <v>200</v>
      </c>
      <c r="P4819" s="2">
        <v>200</v>
      </c>
      <c r="Q4819" s="2"/>
      <c r="R4819" s="143" t="e">
        <f t="shared" si="376"/>
        <v>#DIV/0!</v>
      </c>
      <c r="S4819" s="143">
        <f t="shared" si="377"/>
        <v>0</v>
      </c>
      <c r="T4819" s="144">
        <f>IF(P4819="nio",0,IF(P4819&gt;0,VLOOKUP(K4819,'3-Productie normen'!A:X,VLOOKUP(P4819,'3-Productie normen'!$B$37:$C$59,2,FALSE),FALSE)))/VLOOKUP(B4819,'2-Kosten per locatie'!$A$11:$C$31,3,FALSE)</f>
        <v>0</v>
      </c>
      <c r="U4819" s="144">
        <f t="shared" si="378"/>
        <v>0</v>
      </c>
      <c r="V4819" s="145" t="str">
        <f>VLOOKUP(K4819,'3-Productie normen'!A:AG,29,FALSE)</f>
        <v>V</v>
      </c>
      <c r="W4819" s="145"/>
      <c r="X4819" s="146"/>
      <c r="Y4819" s="147">
        <f t="shared" si="379"/>
        <v>1000</v>
      </c>
    </row>
    <row r="4820" spans="1:25" s="148" customFormat="1" ht="13.9" customHeight="1">
      <c r="A4820" s="137">
        <v>5674</v>
      </c>
      <c r="B4820" s="138" t="s">
        <v>4209</v>
      </c>
      <c r="C4820" s="138" t="s">
        <v>6253</v>
      </c>
      <c r="D4820" s="138" t="s">
        <v>8341</v>
      </c>
      <c r="E4820" s="2"/>
      <c r="F4820" s="2" t="s">
        <v>284</v>
      </c>
      <c r="G4820" s="2"/>
      <c r="H4820" s="2" t="s">
        <v>6527</v>
      </c>
      <c r="I4820" s="139" t="s">
        <v>6524</v>
      </c>
      <c r="J4820" s="139" t="s">
        <v>6525</v>
      </c>
      <c r="K4820" s="139" t="s">
        <v>4571</v>
      </c>
      <c r="L4820" s="139" t="s">
        <v>5214</v>
      </c>
      <c r="M4820" s="140"/>
      <c r="N4820" s="141">
        <v>5</v>
      </c>
      <c r="O4820" s="142">
        <f t="shared" si="375"/>
        <v>200</v>
      </c>
      <c r="P4820" s="2">
        <v>200</v>
      </c>
      <c r="Q4820" s="2"/>
      <c r="R4820" s="143" t="e">
        <f t="shared" si="376"/>
        <v>#DIV/0!</v>
      </c>
      <c r="S4820" s="143">
        <f t="shared" si="377"/>
        <v>0</v>
      </c>
      <c r="T4820" s="144">
        <f>IF(P4820="nio",0,IF(P4820&gt;0,VLOOKUP(K4820,'3-Productie normen'!A:X,VLOOKUP(P4820,'3-Productie normen'!$B$37:$C$59,2,FALSE),FALSE)))/VLOOKUP(B4820,'2-Kosten per locatie'!$A$11:$C$31,3,FALSE)</f>
        <v>0</v>
      </c>
      <c r="U4820" s="144">
        <f t="shared" si="378"/>
        <v>0</v>
      </c>
      <c r="V4820" s="145" t="str">
        <f>VLOOKUP(K4820,'3-Productie normen'!A:AG,29,FALSE)</f>
        <v>V</v>
      </c>
      <c r="W4820" s="145"/>
      <c r="X4820" s="146"/>
      <c r="Y4820" s="147">
        <f t="shared" si="379"/>
        <v>1000</v>
      </c>
    </row>
    <row r="4821" spans="1:25" s="148" customFormat="1" ht="13.9" customHeight="1">
      <c r="A4821" s="137">
        <v>5675</v>
      </c>
      <c r="B4821" s="138" t="s">
        <v>4209</v>
      </c>
      <c r="C4821" s="138" t="s">
        <v>6253</v>
      </c>
      <c r="D4821" s="138" t="s">
        <v>8341</v>
      </c>
      <c r="E4821" s="2"/>
      <c r="F4821" s="2" t="s">
        <v>284</v>
      </c>
      <c r="G4821" s="2"/>
      <c r="H4821" s="2" t="s">
        <v>6528</v>
      </c>
      <c r="I4821" s="139" t="s">
        <v>6524</v>
      </c>
      <c r="J4821" s="139" t="s">
        <v>6525</v>
      </c>
      <c r="K4821" s="139" t="s">
        <v>4571</v>
      </c>
      <c r="L4821" s="139" t="s">
        <v>5214</v>
      </c>
      <c r="M4821" s="140"/>
      <c r="N4821" s="141">
        <v>5</v>
      </c>
      <c r="O4821" s="142">
        <f t="shared" si="375"/>
        <v>200</v>
      </c>
      <c r="P4821" s="2">
        <v>200</v>
      </c>
      <c r="Q4821" s="2"/>
      <c r="R4821" s="143" t="e">
        <f t="shared" si="376"/>
        <v>#DIV/0!</v>
      </c>
      <c r="S4821" s="143">
        <f t="shared" si="377"/>
        <v>0</v>
      </c>
      <c r="T4821" s="144">
        <f>IF(P4821="nio",0,IF(P4821&gt;0,VLOOKUP(K4821,'3-Productie normen'!A:X,VLOOKUP(P4821,'3-Productie normen'!$B$37:$C$59,2,FALSE),FALSE)))/VLOOKUP(B4821,'2-Kosten per locatie'!$A$11:$C$31,3,FALSE)</f>
        <v>0</v>
      </c>
      <c r="U4821" s="144">
        <f t="shared" si="378"/>
        <v>0</v>
      </c>
      <c r="V4821" s="145" t="str">
        <f>VLOOKUP(K4821,'3-Productie normen'!A:AG,29,FALSE)</f>
        <v>V</v>
      </c>
      <c r="W4821" s="145"/>
      <c r="X4821" s="146"/>
      <c r="Y4821" s="147">
        <f t="shared" si="379"/>
        <v>1000</v>
      </c>
    </row>
    <row r="4822" spans="1:25" s="148" customFormat="1" ht="13.9" customHeight="1">
      <c r="A4822" s="137">
        <v>5676</v>
      </c>
      <c r="B4822" s="138" t="s">
        <v>4209</v>
      </c>
      <c r="C4822" s="138" t="s">
        <v>6253</v>
      </c>
      <c r="D4822" s="138" t="s">
        <v>8341</v>
      </c>
      <c r="E4822" s="2"/>
      <c r="F4822" s="2" t="s">
        <v>372</v>
      </c>
      <c r="G4822" s="2" t="s">
        <v>6529</v>
      </c>
      <c r="H4822" s="2"/>
      <c r="I4822" s="139" t="s">
        <v>484</v>
      </c>
      <c r="J4822" s="139" t="s">
        <v>56</v>
      </c>
      <c r="K4822" s="139" t="s">
        <v>248</v>
      </c>
      <c r="L4822" s="139" t="s">
        <v>82</v>
      </c>
      <c r="M4822" s="140" t="s">
        <v>8160</v>
      </c>
      <c r="N4822" s="141">
        <v>99.58</v>
      </c>
      <c r="O4822" s="142">
        <f t="shared" si="375"/>
        <v>200</v>
      </c>
      <c r="P4822" s="2">
        <v>200</v>
      </c>
      <c r="Q4822" s="2"/>
      <c r="R4822" s="143" t="e">
        <f t="shared" si="376"/>
        <v>#DIV/0!</v>
      </c>
      <c r="S4822" s="143">
        <f t="shared" si="377"/>
        <v>0</v>
      </c>
      <c r="T4822" s="144">
        <f>IF(P4822="nio",0,IF(P4822&gt;0,VLOOKUP(K4822,'3-Productie normen'!A:X,VLOOKUP(P4822,'3-Productie normen'!$B$37:$C$59,2,FALSE),FALSE)))/VLOOKUP(B4822,'2-Kosten per locatie'!$A$11:$C$31,3,FALSE)</f>
        <v>0</v>
      </c>
      <c r="U4822" s="144">
        <f t="shared" si="378"/>
        <v>0</v>
      </c>
      <c r="V4822" s="145" t="str">
        <f>VLOOKUP(K4822,'3-Productie normen'!A:AG,29,FALSE)</f>
        <v>V</v>
      </c>
      <c r="W4822" s="145"/>
      <c r="X4822" s="146"/>
      <c r="Y4822" s="147">
        <f t="shared" si="379"/>
        <v>19916</v>
      </c>
    </row>
    <row r="4823" spans="1:25" s="148" customFormat="1" ht="13.9" customHeight="1">
      <c r="A4823" s="137">
        <v>5677</v>
      </c>
      <c r="B4823" s="138" t="s">
        <v>4209</v>
      </c>
      <c r="C4823" s="138" t="s">
        <v>6253</v>
      </c>
      <c r="D4823" s="138" t="s">
        <v>8341</v>
      </c>
      <c r="E4823" s="2"/>
      <c r="F4823" s="2" t="s">
        <v>372</v>
      </c>
      <c r="G4823" s="2" t="s">
        <v>6530</v>
      </c>
      <c r="H4823" s="2" t="s">
        <v>6531</v>
      </c>
      <c r="I4823" s="139" t="s">
        <v>484</v>
      </c>
      <c r="J4823" s="139" t="s">
        <v>56</v>
      </c>
      <c r="K4823" s="139" t="s">
        <v>248</v>
      </c>
      <c r="L4823" s="139" t="s">
        <v>82</v>
      </c>
      <c r="M4823" s="140" t="s">
        <v>8160</v>
      </c>
      <c r="N4823" s="141">
        <v>31.83</v>
      </c>
      <c r="O4823" s="142">
        <f t="shared" si="375"/>
        <v>200</v>
      </c>
      <c r="P4823" s="2">
        <v>200</v>
      </c>
      <c r="Q4823" s="2"/>
      <c r="R4823" s="143" t="e">
        <f t="shared" si="376"/>
        <v>#DIV/0!</v>
      </c>
      <c r="S4823" s="143">
        <f t="shared" si="377"/>
        <v>0</v>
      </c>
      <c r="T4823" s="144">
        <f>IF(P4823="nio",0,IF(P4823&gt;0,VLOOKUP(K4823,'3-Productie normen'!A:X,VLOOKUP(P4823,'3-Productie normen'!$B$37:$C$59,2,FALSE),FALSE)))/VLOOKUP(B4823,'2-Kosten per locatie'!$A$11:$C$31,3,FALSE)</f>
        <v>0</v>
      </c>
      <c r="U4823" s="144">
        <f t="shared" si="378"/>
        <v>0</v>
      </c>
      <c r="V4823" s="145" t="str">
        <f>VLOOKUP(K4823,'3-Productie normen'!A:AG,29,FALSE)</f>
        <v>V</v>
      </c>
      <c r="W4823" s="145"/>
      <c r="X4823" s="146"/>
      <c r="Y4823" s="147">
        <f t="shared" si="379"/>
        <v>6366</v>
      </c>
    </row>
    <row r="4824" spans="1:25" s="148" customFormat="1" ht="13.9" customHeight="1">
      <c r="A4824" s="137">
        <v>5678</v>
      </c>
      <c r="B4824" s="138" t="s">
        <v>4209</v>
      </c>
      <c r="C4824" s="138" t="s">
        <v>6253</v>
      </c>
      <c r="D4824" s="138" t="s">
        <v>8341</v>
      </c>
      <c r="E4824" s="2"/>
      <c r="F4824" s="2" t="s">
        <v>372</v>
      </c>
      <c r="G4824" s="2" t="s">
        <v>6532</v>
      </c>
      <c r="H4824" s="2"/>
      <c r="I4824" s="139" t="s">
        <v>484</v>
      </c>
      <c r="J4824" s="139" t="s">
        <v>57</v>
      </c>
      <c r="K4824" s="139" t="s">
        <v>259</v>
      </c>
      <c r="L4824" s="139" t="s">
        <v>1720</v>
      </c>
      <c r="M4824" s="140"/>
      <c r="N4824" s="141">
        <v>0</v>
      </c>
      <c r="O4824" s="142">
        <f t="shared" si="375"/>
        <v>0</v>
      </c>
      <c r="P4824" s="2" t="s">
        <v>477</v>
      </c>
      <c r="Q4824" s="2"/>
      <c r="R4824" s="143">
        <f t="shared" si="376"/>
        <v>0</v>
      </c>
      <c r="S4824" s="143">
        <f t="shared" si="377"/>
        <v>0</v>
      </c>
      <c r="T4824" s="144">
        <f>IF(P4824="nio",0,IF(P4824&gt;0,VLOOKUP(K4824,'3-Productie normen'!A:X,VLOOKUP(P4824,'3-Productie normen'!$B$37:$C$59,2,FALSE),FALSE)))/VLOOKUP(B4824,'2-Kosten per locatie'!$A$11:$C$31,3,FALSE)</f>
        <v>0</v>
      </c>
      <c r="U4824" s="144">
        <f t="shared" si="378"/>
        <v>0</v>
      </c>
      <c r="V4824" s="145">
        <f>VLOOKUP(K4824,'3-Productie normen'!A:AG,29,FALSE)</f>
        <v>0</v>
      </c>
      <c r="W4824" s="145"/>
      <c r="X4824" s="146"/>
      <c r="Y4824" s="147">
        <f t="shared" si="379"/>
        <v>0</v>
      </c>
    </row>
    <row r="4825" spans="1:25" s="148" customFormat="1" ht="13.9" customHeight="1">
      <c r="A4825" s="137">
        <v>5679</v>
      </c>
      <c r="B4825" s="138" t="s">
        <v>4209</v>
      </c>
      <c r="C4825" s="138" t="s">
        <v>6253</v>
      </c>
      <c r="D4825" s="138" t="s">
        <v>8341</v>
      </c>
      <c r="E4825" s="2"/>
      <c r="F4825" s="2" t="s">
        <v>372</v>
      </c>
      <c r="G4825" s="2" t="s">
        <v>6533</v>
      </c>
      <c r="H4825" s="2"/>
      <c r="I4825" s="139" t="s">
        <v>484</v>
      </c>
      <c r="J4825" s="139" t="s">
        <v>57</v>
      </c>
      <c r="K4825" s="139" t="s">
        <v>259</v>
      </c>
      <c r="L4825" s="139" t="s">
        <v>1720</v>
      </c>
      <c r="M4825" s="140"/>
      <c r="N4825" s="141">
        <v>0</v>
      </c>
      <c r="O4825" s="142">
        <f t="shared" si="375"/>
        <v>0</v>
      </c>
      <c r="P4825" s="2" t="s">
        <v>477</v>
      </c>
      <c r="Q4825" s="2"/>
      <c r="R4825" s="143">
        <f t="shared" si="376"/>
        <v>0</v>
      </c>
      <c r="S4825" s="143">
        <f t="shared" si="377"/>
        <v>0</v>
      </c>
      <c r="T4825" s="144">
        <f>IF(P4825="nio",0,IF(P4825&gt;0,VLOOKUP(K4825,'3-Productie normen'!A:X,VLOOKUP(P4825,'3-Productie normen'!$B$37:$C$59,2,FALSE),FALSE)))/VLOOKUP(B4825,'2-Kosten per locatie'!$A$11:$C$31,3,FALSE)</f>
        <v>0</v>
      </c>
      <c r="U4825" s="144">
        <f t="shared" si="378"/>
        <v>0</v>
      </c>
      <c r="V4825" s="145">
        <f>VLOOKUP(K4825,'3-Productie normen'!A:AG,29,FALSE)</f>
        <v>0</v>
      </c>
      <c r="W4825" s="145"/>
      <c r="X4825" s="146"/>
      <c r="Y4825" s="147">
        <f t="shared" si="379"/>
        <v>0</v>
      </c>
    </row>
    <row r="4826" spans="1:25" s="148" customFormat="1" ht="13.9" customHeight="1">
      <c r="A4826" s="137">
        <v>5680</v>
      </c>
      <c r="B4826" s="138" t="s">
        <v>4209</v>
      </c>
      <c r="C4826" s="138" t="s">
        <v>6253</v>
      </c>
      <c r="D4826" s="138" t="s">
        <v>8341</v>
      </c>
      <c r="E4826" s="2"/>
      <c r="F4826" s="2" t="s">
        <v>372</v>
      </c>
      <c r="G4826" s="2" t="s">
        <v>6534</v>
      </c>
      <c r="H4826" s="2" t="s">
        <v>6535</v>
      </c>
      <c r="I4826" s="139" t="s">
        <v>484</v>
      </c>
      <c r="J4826" s="139" t="s">
        <v>56</v>
      </c>
      <c r="K4826" s="139" t="s">
        <v>248</v>
      </c>
      <c r="L4826" s="139" t="s">
        <v>82</v>
      </c>
      <c r="M4826" s="140" t="s">
        <v>8160</v>
      </c>
      <c r="N4826" s="141">
        <v>88.54</v>
      </c>
      <c r="O4826" s="142">
        <f t="shared" si="375"/>
        <v>200</v>
      </c>
      <c r="P4826" s="2">
        <v>200</v>
      </c>
      <c r="Q4826" s="2"/>
      <c r="R4826" s="143" t="e">
        <f t="shared" si="376"/>
        <v>#DIV/0!</v>
      </c>
      <c r="S4826" s="143">
        <f t="shared" si="377"/>
        <v>0</v>
      </c>
      <c r="T4826" s="144">
        <f>IF(P4826="nio",0,IF(P4826&gt;0,VLOOKUP(K4826,'3-Productie normen'!A:X,VLOOKUP(P4826,'3-Productie normen'!$B$37:$C$59,2,FALSE),FALSE)))/VLOOKUP(B4826,'2-Kosten per locatie'!$A$11:$C$31,3,FALSE)</f>
        <v>0</v>
      </c>
      <c r="U4826" s="144">
        <f t="shared" si="378"/>
        <v>0</v>
      </c>
      <c r="V4826" s="145" t="str">
        <f>VLOOKUP(K4826,'3-Productie normen'!A:AG,29,FALSE)</f>
        <v>V</v>
      </c>
      <c r="W4826" s="145"/>
      <c r="X4826" s="146"/>
      <c r="Y4826" s="147">
        <f t="shared" si="379"/>
        <v>17708</v>
      </c>
    </row>
    <row r="4827" spans="1:25" s="148" customFormat="1" ht="13.9" customHeight="1">
      <c r="A4827" s="137">
        <v>5681</v>
      </c>
      <c r="B4827" s="138" t="s">
        <v>4209</v>
      </c>
      <c r="C4827" s="138" t="s">
        <v>6253</v>
      </c>
      <c r="D4827" s="138" t="s">
        <v>8341</v>
      </c>
      <c r="E4827" s="2"/>
      <c r="F4827" s="2" t="s">
        <v>372</v>
      </c>
      <c r="G4827" s="2" t="s">
        <v>6536</v>
      </c>
      <c r="H4827" s="2" t="s">
        <v>6537</v>
      </c>
      <c r="I4827" s="139" t="s">
        <v>484</v>
      </c>
      <c r="J4827" s="139" t="s">
        <v>56</v>
      </c>
      <c r="K4827" s="139" t="s">
        <v>248</v>
      </c>
      <c r="L4827" s="139" t="s">
        <v>84</v>
      </c>
      <c r="M4827" s="140"/>
      <c r="N4827" s="141">
        <v>24.48</v>
      </c>
      <c r="O4827" s="142">
        <f t="shared" si="375"/>
        <v>200</v>
      </c>
      <c r="P4827" s="2">
        <v>200</v>
      </c>
      <c r="Q4827" s="2"/>
      <c r="R4827" s="143" t="e">
        <f t="shared" si="376"/>
        <v>#DIV/0!</v>
      </c>
      <c r="S4827" s="143">
        <f t="shared" si="377"/>
        <v>0</v>
      </c>
      <c r="T4827" s="144">
        <f>IF(P4827="nio",0,IF(P4827&gt;0,VLOOKUP(K4827,'3-Productie normen'!A:X,VLOOKUP(P4827,'3-Productie normen'!$B$37:$C$59,2,FALSE),FALSE)))/VLOOKUP(B4827,'2-Kosten per locatie'!$A$11:$C$31,3,FALSE)</f>
        <v>0</v>
      </c>
      <c r="U4827" s="144">
        <f t="shared" si="378"/>
        <v>0</v>
      </c>
      <c r="V4827" s="145" t="str">
        <f>VLOOKUP(K4827,'3-Productie normen'!A:AG,29,FALSE)</f>
        <v>V</v>
      </c>
      <c r="W4827" s="145"/>
      <c r="X4827" s="146"/>
      <c r="Y4827" s="147">
        <f t="shared" si="379"/>
        <v>4896</v>
      </c>
    </row>
    <row r="4828" spans="1:25" s="148" customFormat="1" ht="13.9" customHeight="1">
      <c r="A4828" s="137">
        <v>5682</v>
      </c>
      <c r="B4828" s="138" t="s">
        <v>4209</v>
      </c>
      <c r="C4828" s="138" t="s">
        <v>6253</v>
      </c>
      <c r="D4828" s="138" t="s">
        <v>8341</v>
      </c>
      <c r="E4828" s="2"/>
      <c r="F4828" s="2" t="s">
        <v>372</v>
      </c>
      <c r="G4828" s="2" t="s">
        <v>6538</v>
      </c>
      <c r="H4828" s="2" t="s">
        <v>6539</v>
      </c>
      <c r="I4828" s="139" t="s">
        <v>484</v>
      </c>
      <c r="J4828" s="139" t="s">
        <v>56</v>
      </c>
      <c r="K4828" s="139" t="s">
        <v>248</v>
      </c>
      <c r="L4828" s="139" t="s">
        <v>84</v>
      </c>
      <c r="M4828" s="140"/>
      <c r="N4828" s="141">
        <v>24.48</v>
      </c>
      <c r="O4828" s="142">
        <f t="shared" si="375"/>
        <v>200</v>
      </c>
      <c r="P4828" s="2">
        <v>200</v>
      </c>
      <c r="Q4828" s="2"/>
      <c r="R4828" s="143" t="e">
        <f t="shared" si="376"/>
        <v>#DIV/0!</v>
      </c>
      <c r="S4828" s="143">
        <f t="shared" si="377"/>
        <v>0</v>
      </c>
      <c r="T4828" s="144">
        <f>IF(P4828="nio",0,IF(P4828&gt;0,VLOOKUP(K4828,'3-Productie normen'!A:X,VLOOKUP(P4828,'3-Productie normen'!$B$37:$C$59,2,FALSE),FALSE)))/VLOOKUP(B4828,'2-Kosten per locatie'!$A$11:$C$31,3,FALSE)</f>
        <v>0</v>
      </c>
      <c r="U4828" s="144">
        <f t="shared" si="378"/>
        <v>0</v>
      </c>
      <c r="V4828" s="145" t="str">
        <f>VLOOKUP(K4828,'3-Productie normen'!A:AG,29,FALSE)</f>
        <v>V</v>
      </c>
      <c r="W4828" s="145"/>
      <c r="X4828" s="146"/>
      <c r="Y4828" s="147">
        <f t="shared" si="379"/>
        <v>4896</v>
      </c>
    </row>
    <row r="4829" spans="1:25" s="148" customFormat="1" ht="13.9" customHeight="1">
      <c r="A4829" s="137">
        <v>5683</v>
      </c>
      <c r="B4829" s="138" t="s">
        <v>4209</v>
      </c>
      <c r="C4829" s="138" t="s">
        <v>6253</v>
      </c>
      <c r="D4829" s="138" t="s">
        <v>8341</v>
      </c>
      <c r="E4829" s="2"/>
      <c r="F4829" s="2" t="s">
        <v>372</v>
      </c>
      <c r="G4829" s="2" t="s">
        <v>6540</v>
      </c>
      <c r="H4829" s="2" t="s">
        <v>6541</v>
      </c>
      <c r="I4829" s="139" t="s">
        <v>491</v>
      </c>
      <c r="J4829" s="139" t="s">
        <v>253</v>
      </c>
      <c r="K4829" s="139" t="s">
        <v>4571</v>
      </c>
      <c r="L4829" s="139" t="s">
        <v>6542</v>
      </c>
      <c r="M4829" s="140" t="s">
        <v>8160</v>
      </c>
      <c r="N4829" s="141">
        <v>68.349999999999994</v>
      </c>
      <c r="O4829" s="142">
        <f t="shared" si="375"/>
        <v>200</v>
      </c>
      <c r="P4829" s="2">
        <v>200</v>
      </c>
      <c r="Q4829" s="2"/>
      <c r="R4829" s="143" t="e">
        <f t="shared" si="376"/>
        <v>#DIV/0!</v>
      </c>
      <c r="S4829" s="143">
        <f t="shared" si="377"/>
        <v>0</v>
      </c>
      <c r="T4829" s="144">
        <f>IF(P4829="nio",0,IF(P4829&gt;0,VLOOKUP(K4829,'3-Productie normen'!A:X,VLOOKUP(P4829,'3-Productie normen'!$B$37:$C$59,2,FALSE),FALSE)))/VLOOKUP(B4829,'2-Kosten per locatie'!$A$11:$C$31,3,FALSE)</f>
        <v>0</v>
      </c>
      <c r="U4829" s="144">
        <f t="shared" si="378"/>
        <v>0</v>
      </c>
      <c r="V4829" s="145" t="str">
        <f>VLOOKUP(K4829,'3-Productie normen'!A:AG,29,FALSE)</f>
        <v>V</v>
      </c>
      <c r="W4829" s="145"/>
      <c r="X4829" s="146"/>
      <c r="Y4829" s="147">
        <f t="shared" si="379"/>
        <v>13669.999999999998</v>
      </c>
    </row>
    <row r="4830" spans="1:25" s="148" customFormat="1" ht="13.9" customHeight="1">
      <c r="A4830" s="137">
        <v>5684</v>
      </c>
      <c r="B4830" s="138" t="s">
        <v>4209</v>
      </c>
      <c r="C4830" s="138" t="s">
        <v>6253</v>
      </c>
      <c r="D4830" s="138" t="s">
        <v>8341</v>
      </c>
      <c r="E4830" s="2"/>
      <c r="F4830" s="2" t="s">
        <v>372</v>
      </c>
      <c r="G4830" s="2" t="s">
        <v>6543</v>
      </c>
      <c r="H4830" s="2"/>
      <c r="I4830" s="139" t="s">
        <v>491</v>
      </c>
      <c r="J4830" s="139" t="s">
        <v>253</v>
      </c>
      <c r="K4830" s="139" t="s">
        <v>4571</v>
      </c>
      <c r="L4830" s="139" t="s">
        <v>82</v>
      </c>
      <c r="M4830" s="140" t="s">
        <v>8160</v>
      </c>
      <c r="N4830" s="141">
        <v>129.04</v>
      </c>
      <c r="O4830" s="142">
        <f t="shared" si="375"/>
        <v>200</v>
      </c>
      <c r="P4830" s="2">
        <v>200</v>
      </c>
      <c r="Q4830" s="2"/>
      <c r="R4830" s="143" t="e">
        <f t="shared" si="376"/>
        <v>#DIV/0!</v>
      </c>
      <c r="S4830" s="143">
        <f t="shared" si="377"/>
        <v>0</v>
      </c>
      <c r="T4830" s="144">
        <f>IF(P4830="nio",0,IF(P4830&gt;0,VLOOKUP(K4830,'3-Productie normen'!A:X,VLOOKUP(P4830,'3-Productie normen'!$B$37:$C$59,2,FALSE),FALSE)))/VLOOKUP(B4830,'2-Kosten per locatie'!$A$11:$C$31,3,FALSE)</f>
        <v>0</v>
      </c>
      <c r="U4830" s="144">
        <f t="shared" si="378"/>
        <v>0</v>
      </c>
      <c r="V4830" s="145" t="str">
        <f>VLOOKUP(K4830,'3-Productie normen'!A:AG,29,FALSE)</f>
        <v>V</v>
      </c>
      <c r="W4830" s="145"/>
      <c r="X4830" s="146"/>
      <c r="Y4830" s="147">
        <f t="shared" si="379"/>
        <v>25808</v>
      </c>
    </row>
    <row r="4831" spans="1:25" s="148" customFormat="1" ht="13.9" customHeight="1">
      <c r="A4831" s="137">
        <v>5685</v>
      </c>
      <c r="B4831" s="138" t="s">
        <v>4209</v>
      </c>
      <c r="C4831" s="138" t="s">
        <v>6253</v>
      </c>
      <c r="D4831" s="138" t="s">
        <v>8341</v>
      </c>
      <c r="E4831" s="2"/>
      <c r="F4831" s="2" t="s">
        <v>372</v>
      </c>
      <c r="G4831" s="2" t="s">
        <v>6544</v>
      </c>
      <c r="H4831" s="2" t="s">
        <v>6545</v>
      </c>
      <c r="I4831" s="139" t="s">
        <v>491</v>
      </c>
      <c r="J4831" s="139" t="s">
        <v>253</v>
      </c>
      <c r="K4831" s="139" t="s">
        <v>4571</v>
      </c>
      <c r="L4831" s="139" t="s">
        <v>82</v>
      </c>
      <c r="M4831" s="140" t="s">
        <v>8160</v>
      </c>
      <c r="N4831" s="141">
        <v>18.05</v>
      </c>
      <c r="O4831" s="142">
        <f t="shared" si="375"/>
        <v>200</v>
      </c>
      <c r="P4831" s="2">
        <v>200</v>
      </c>
      <c r="Q4831" s="2"/>
      <c r="R4831" s="143" t="e">
        <f t="shared" si="376"/>
        <v>#DIV/0!</v>
      </c>
      <c r="S4831" s="143">
        <f t="shared" si="377"/>
        <v>0</v>
      </c>
      <c r="T4831" s="144">
        <f>IF(P4831="nio",0,IF(P4831&gt;0,VLOOKUP(K4831,'3-Productie normen'!A:X,VLOOKUP(P4831,'3-Productie normen'!$B$37:$C$59,2,FALSE),FALSE)))/VLOOKUP(B4831,'2-Kosten per locatie'!$A$11:$C$31,3,FALSE)</f>
        <v>0</v>
      </c>
      <c r="U4831" s="144">
        <f t="shared" si="378"/>
        <v>0</v>
      </c>
      <c r="V4831" s="145" t="str">
        <f>VLOOKUP(K4831,'3-Productie normen'!A:AG,29,FALSE)</f>
        <v>V</v>
      </c>
      <c r="W4831" s="145"/>
      <c r="X4831" s="146"/>
      <c r="Y4831" s="147">
        <f t="shared" si="379"/>
        <v>3610</v>
      </c>
    </row>
    <row r="4832" spans="1:25" s="148" customFormat="1" ht="13.9" customHeight="1">
      <c r="A4832" s="137">
        <v>5686</v>
      </c>
      <c r="B4832" s="138" t="s">
        <v>4209</v>
      </c>
      <c r="C4832" s="138" t="s">
        <v>6253</v>
      </c>
      <c r="D4832" s="138" t="s">
        <v>8341</v>
      </c>
      <c r="E4832" s="2"/>
      <c r="F4832" s="2" t="s">
        <v>372</v>
      </c>
      <c r="G4832" s="2" t="s">
        <v>6546</v>
      </c>
      <c r="H4832" s="2"/>
      <c r="I4832" s="139" t="s">
        <v>491</v>
      </c>
      <c r="J4832" s="139" t="s">
        <v>253</v>
      </c>
      <c r="K4832" s="139" t="s">
        <v>4571</v>
      </c>
      <c r="L4832" s="139" t="s">
        <v>82</v>
      </c>
      <c r="M4832" s="140" t="s">
        <v>8160</v>
      </c>
      <c r="N4832" s="141">
        <v>9.7200000000000006</v>
      </c>
      <c r="O4832" s="142">
        <f t="shared" si="375"/>
        <v>200</v>
      </c>
      <c r="P4832" s="2">
        <v>200</v>
      </c>
      <c r="Q4832" s="2"/>
      <c r="R4832" s="143" t="e">
        <f t="shared" si="376"/>
        <v>#DIV/0!</v>
      </c>
      <c r="S4832" s="143">
        <f t="shared" si="377"/>
        <v>0</v>
      </c>
      <c r="T4832" s="144">
        <f>IF(P4832="nio",0,IF(P4832&gt;0,VLOOKUP(K4832,'3-Productie normen'!A:X,VLOOKUP(P4832,'3-Productie normen'!$B$37:$C$59,2,FALSE),FALSE)))/VLOOKUP(B4832,'2-Kosten per locatie'!$A$11:$C$31,3,FALSE)</f>
        <v>0</v>
      </c>
      <c r="U4832" s="144">
        <f t="shared" si="378"/>
        <v>0</v>
      </c>
      <c r="V4832" s="145" t="str">
        <f>VLOOKUP(K4832,'3-Productie normen'!A:AG,29,FALSE)</f>
        <v>V</v>
      </c>
      <c r="W4832" s="145"/>
      <c r="X4832" s="146"/>
      <c r="Y4832" s="147">
        <f t="shared" si="379"/>
        <v>1944.0000000000002</v>
      </c>
    </row>
    <row r="4833" spans="1:25" s="148" customFormat="1" ht="13.9" customHeight="1">
      <c r="A4833" s="137">
        <v>5687</v>
      </c>
      <c r="B4833" s="138" t="s">
        <v>4209</v>
      </c>
      <c r="C4833" s="138" t="s">
        <v>6253</v>
      </c>
      <c r="D4833" s="138" t="s">
        <v>8341</v>
      </c>
      <c r="E4833" s="2"/>
      <c r="F4833" s="2" t="s">
        <v>372</v>
      </c>
      <c r="G4833" s="2" t="s">
        <v>6547</v>
      </c>
      <c r="H4833" s="2" t="s">
        <v>6548</v>
      </c>
      <c r="I4833" s="139" t="s">
        <v>491</v>
      </c>
      <c r="J4833" s="139" t="s">
        <v>253</v>
      </c>
      <c r="K4833" s="139" t="s">
        <v>4571</v>
      </c>
      <c r="L4833" s="139" t="s">
        <v>233</v>
      </c>
      <c r="M4833" s="140"/>
      <c r="N4833" s="141">
        <v>25.32</v>
      </c>
      <c r="O4833" s="142">
        <f t="shared" si="375"/>
        <v>200</v>
      </c>
      <c r="P4833" s="2">
        <v>200</v>
      </c>
      <c r="Q4833" s="2"/>
      <c r="R4833" s="143" t="e">
        <f t="shared" si="376"/>
        <v>#DIV/0!</v>
      </c>
      <c r="S4833" s="143">
        <f t="shared" si="377"/>
        <v>0</v>
      </c>
      <c r="T4833" s="144">
        <f>IF(P4833="nio",0,IF(P4833&gt;0,VLOOKUP(K4833,'3-Productie normen'!A:X,VLOOKUP(P4833,'3-Productie normen'!$B$37:$C$59,2,FALSE),FALSE)))/VLOOKUP(B4833,'2-Kosten per locatie'!$A$11:$C$31,3,FALSE)</f>
        <v>0</v>
      </c>
      <c r="U4833" s="144">
        <f t="shared" si="378"/>
        <v>0</v>
      </c>
      <c r="V4833" s="145" t="str">
        <f>VLOOKUP(K4833,'3-Productie normen'!A:AG,29,FALSE)</f>
        <v>V</v>
      </c>
      <c r="W4833" s="145"/>
      <c r="X4833" s="146"/>
      <c r="Y4833" s="147">
        <f t="shared" si="379"/>
        <v>5064</v>
      </c>
    </row>
    <row r="4834" spans="1:25" s="148" customFormat="1" ht="13.9" customHeight="1">
      <c r="A4834" s="137">
        <v>5688</v>
      </c>
      <c r="B4834" s="138" t="s">
        <v>4209</v>
      </c>
      <c r="C4834" s="138" t="s">
        <v>6253</v>
      </c>
      <c r="D4834" s="138" t="s">
        <v>8341</v>
      </c>
      <c r="E4834" s="2"/>
      <c r="F4834" s="2" t="s">
        <v>372</v>
      </c>
      <c r="G4834" s="2" t="s">
        <v>6549</v>
      </c>
      <c r="H4834" s="2" t="s">
        <v>6550</v>
      </c>
      <c r="I4834" s="139" t="s">
        <v>267</v>
      </c>
      <c r="J4834" s="139" t="s">
        <v>267</v>
      </c>
      <c r="K4834" s="139" t="s">
        <v>267</v>
      </c>
      <c r="L4834" s="139" t="s">
        <v>82</v>
      </c>
      <c r="M4834" s="140" t="s">
        <v>8160</v>
      </c>
      <c r="N4834" s="141">
        <v>16.13</v>
      </c>
      <c r="O4834" s="142">
        <f t="shared" si="375"/>
        <v>2</v>
      </c>
      <c r="P4834" s="2">
        <v>2</v>
      </c>
      <c r="Q4834" s="2"/>
      <c r="R4834" s="143" t="e">
        <f t="shared" si="376"/>
        <v>#DIV/0!</v>
      </c>
      <c r="S4834" s="143">
        <f t="shared" si="377"/>
        <v>0</v>
      </c>
      <c r="T4834" s="144">
        <f>IF(P4834="nio",0,IF(P4834&gt;0,VLOOKUP(K4834,'3-Productie normen'!A:X,VLOOKUP(P4834,'3-Productie normen'!$B$37:$C$59,2,FALSE),FALSE)))/VLOOKUP(B4834,'2-Kosten per locatie'!$A$11:$C$31,3,FALSE)</f>
        <v>0</v>
      </c>
      <c r="U4834" s="144">
        <f t="shared" si="378"/>
        <v>0</v>
      </c>
      <c r="V4834" s="145" t="str">
        <f>VLOOKUP(K4834,'3-Productie normen'!A:AG,29,FALSE)</f>
        <v>V</v>
      </c>
      <c r="W4834" s="145"/>
      <c r="X4834" s="146"/>
      <c r="Y4834" s="147">
        <f t="shared" si="379"/>
        <v>32.26</v>
      </c>
    </row>
    <row r="4835" spans="1:25" s="148" customFormat="1" ht="13.9" customHeight="1">
      <c r="A4835" s="137">
        <v>5689</v>
      </c>
      <c r="B4835" s="138" t="s">
        <v>4209</v>
      </c>
      <c r="C4835" s="138" t="s">
        <v>6253</v>
      </c>
      <c r="D4835" s="138" t="s">
        <v>8341</v>
      </c>
      <c r="E4835" s="2"/>
      <c r="F4835" s="2" t="s">
        <v>372</v>
      </c>
      <c r="G4835" s="2" t="s">
        <v>6551</v>
      </c>
      <c r="H4835" s="2"/>
      <c r="I4835" s="139" t="s">
        <v>257</v>
      </c>
      <c r="J4835" s="139" t="s">
        <v>495</v>
      </c>
      <c r="K4835" s="139" t="s">
        <v>259</v>
      </c>
      <c r="L4835" s="139" t="s">
        <v>1720</v>
      </c>
      <c r="M4835" s="140"/>
      <c r="N4835" s="141">
        <v>0.87</v>
      </c>
      <c r="O4835" s="142">
        <f t="shared" si="375"/>
        <v>0</v>
      </c>
      <c r="P4835" s="2" t="s">
        <v>477</v>
      </c>
      <c r="Q4835" s="2"/>
      <c r="R4835" s="143">
        <f t="shared" si="376"/>
        <v>0</v>
      </c>
      <c r="S4835" s="143">
        <f t="shared" si="377"/>
        <v>0</v>
      </c>
      <c r="T4835" s="144">
        <f>IF(P4835="nio",0,IF(P4835&gt;0,VLOOKUP(K4835,'3-Productie normen'!A:X,VLOOKUP(P4835,'3-Productie normen'!$B$37:$C$59,2,FALSE),FALSE)))/VLOOKUP(B4835,'2-Kosten per locatie'!$A$11:$C$31,3,FALSE)</f>
        <v>0</v>
      </c>
      <c r="U4835" s="144">
        <f t="shared" si="378"/>
        <v>0</v>
      </c>
      <c r="V4835" s="145">
        <f>VLOOKUP(K4835,'3-Productie normen'!A:AG,29,FALSE)</f>
        <v>0</v>
      </c>
      <c r="W4835" s="145"/>
      <c r="X4835" s="146"/>
      <c r="Y4835" s="147">
        <f t="shared" si="379"/>
        <v>0</v>
      </c>
    </row>
    <row r="4836" spans="1:25" s="148" customFormat="1" ht="13.9" customHeight="1">
      <c r="A4836" s="137">
        <v>5690</v>
      </c>
      <c r="B4836" s="138" t="s">
        <v>4209</v>
      </c>
      <c r="C4836" s="138" t="s">
        <v>6253</v>
      </c>
      <c r="D4836" s="138" t="s">
        <v>8341</v>
      </c>
      <c r="E4836" s="2"/>
      <c r="F4836" s="2" t="s">
        <v>372</v>
      </c>
      <c r="G4836" s="2" t="s">
        <v>6552</v>
      </c>
      <c r="H4836" s="2" t="s">
        <v>6553</v>
      </c>
      <c r="I4836" s="139" t="s">
        <v>257</v>
      </c>
      <c r="J4836" s="139" t="s">
        <v>495</v>
      </c>
      <c r="K4836" s="139" t="s">
        <v>259</v>
      </c>
      <c r="L4836" s="139" t="s">
        <v>1720</v>
      </c>
      <c r="M4836" s="140"/>
      <c r="N4836" s="141">
        <v>1.29</v>
      </c>
      <c r="O4836" s="142">
        <f t="shared" si="375"/>
        <v>0</v>
      </c>
      <c r="P4836" s="2" t="s">
        <v>477</v>
      </c>
      <c r="Q4836" s="2"/>
      <c r="R4836" s="143">
        <f t="shared" si="376"/>
        <v>0</v>
      </c>
      <c r="S4836" s="143">
        <f t="shared" si="377"/>
        <v>0</v>
      </c>
      <c r="T4836" s="144">
        <f>IF(P4836="nio",0,IF(P4836&gt;0,VLOOKUP(K4836,'3-Productie normen'!A:X,VLOOKUP(P4836,'3-Productie normen'!$B$37:$C$59,2,FALSE),FALSE)))/VLOOKUP(B4836,'2-Kosten per locatie'!$A$11:$C$31,3,FALSE)</f>
        <v>0</v>
      </c>
      <c r="U4836" s="144">
        <f t="shared" si="378"/>
        <v>0</v>
      </c>
      <c r="V4836" s="145">
        <f>VLOOKUP(K4836,'3-Productie normen'!A:AG,29,FALSE)</f>
        <v>0</v>
      </c>
      <c r="W4836" s="145"/>
      <c r="X4836" s="146"/>
      <c r="Y4836" s="147">
        <f t="shared" si="379"/>
        <v>0</v>
      </c>
    </row>
    <row r="4837" spans="1:25" s="148" customFormat="1" ht="13.9" customHeight="1">
      <c r="A4837" s="137">
        <v>5691</v>
      </c>
      <c r="B4837" s="138" t="s">
        <v>4209</v>
      </c>
      <c r="C4837" s="138" t="s">
        <v>6253</v>
      </c>
      <c r="D4837" s="138" t="s">
        <v>8341</v>
      </c>
      <c r="E4837" s="2"/>
      <c r="F4837" s="2" t="s">
        <v>372</v>
      </c>
      <c r="G4837" s="2" t="s">
        <v>6554</v>
      </c>
      <c r="H4837" s="2"/>
      <c r="I4837" s="139" t="s">
        <v>257</v>
      </c>
      <c r="J4837" s="139" t="s">
        <v>318</v>
      </c>
      <c r="K4837" s="139" t="s">
        <v>259</v>
      </c>
      <c r="L4837" s="139" t="s">
        <v>1720</v>
      </c>
      <c r="M4837" s="140"/>
      <c r="N4837" s="141">
        <v>0</v>
      </c>
      <c r="O4837" s="142">
        <f t="shared" si="375"/>
        <v>0</v>
      </c>
      <c r="P4837" s="2" t="s">
        <v>477</v>
      </c>
      <c r="Q4837" s="2"/>
      <c r="R4837" s="143">
        <f t="shared" si="376"/>
        <v>0</v>
      </c>
      <c r="S4837" s="143">
        <f t="shared" si="377"/>
        <v>0</v>
      </c>
      <c r="T4837" s="144">
        <f>IF(P4837="nio",0,IF(P4837&gt;0,VLOOKUP(K4837,'3-Productie normen'!A:X,VLOOKUP(P4837,'3-Productie normen'!$B$37:$C$59,2,FALSE),FALSE)))/VLOOKUP(B4837,'2-Kosten per locatie'!$A$11:$C$31,3,FALSE)</f>
        <v>0</v>
      </c>
      <c r="U4837" s="144">
        <f t="shared" si="378"/>
        <v>0</v>
      </c>
      <c r="V4837" s="145">
        <f>VLOOKUP(K4837,'3-Productie normen'!A:AG,29,FALSE)</f>
        <v>0</v>
      </c>
      <c r="W4837" s="145"/>
      <c r="X4837" s="146"/>
      <c r="Y4837" s="147">
        <f t="shared" si="379"/>
        <v>0</v>
      </c>
    </row>
    <row r="4838" spans="1:25" s="148" customFormat="1" ht="13.9" customHeight="1">
      <c r="A4838" s="137">
        <v>5692</v>
      </c>
      <c r="B4838" s="138" t="s">
        <v>4209</v>
      </c>
      <c r="C4838" s="138" t="s">
        <v>6253</v>
      </c>
      <c r="D4838" s="138" t="s">
        <v>8341</v>
      </c>
      <c r="E4838" s="2"/>
      <c r="F4838" s="2" t="s">
        <v>372</v>
      </c>
      <c r="G4838" s="2" t="s">
        <v>6555</v>
      </c>
      <c r="H4838" s="2"/>
      <c r="I4838" s="139" t="s">
        <v>257</v>
      </c>
      <c r="J4838" s="139" t="s">
        <v>318</v>
      </c>
      <c r="K4838" s="139" t="s">
        <v>259</v>
      </c>
      <c r="L4838" s="139" t="s">
        <v>1720</v>
      </c>
      <c r="M4838" s="140"/>
      <c r="N4838" s="141">
        <v>0</v>
      </c>
      <c r="O4838" s="142">
        <f t="shared" si="375"/>
        <v>0</v>
      </c>
      <c r="P4838" s="2" t="s">
        <v>477</v>
      </c>
      <c r="Q4838" s="2"/>
      <c r="R4838" s="143">
        <f t="shared" si="376"/>
        <v>0</v>
      </c>
      <c r="S4838" s="143">
        <f t="shared" si="377"/>
        <v>0</v>
      </c>
      <c r="T4838" s="144">
        <f>IF(P4838="nio",0,IF(P4838&gt;0,VLOOKUP(K4838,'3-Productie normen'!A:X,VLOOKUP(P4838,'3-Productie normen'!$B$37:$C$59,2,FALSE),FALSE)))/VLOOKUP(B4838,'2-Kosten per locatie'!$A$11:$C$31,3,FALSE)</f>
        <v>0</v>
      </c>
      <c r="U4838" s="144">
        <f t="shared" si="378"/>
        <v>0</v>
      </c>
      <c r="V4838" s="145">
        <f>VLOOKUP(K4838,'3-Productie normen'!A:AG,29,FALSE)</f>
        <v>0</v>
      </c>
      <c r="W4838" s="145"/>
      <c r="X4838" s="146"/>
      <c r="Y4838" s="147">
        <f t="shared" si="379"/>
        <v>0</v>
      </c>
    </row>
    <row r="4839" spans="1:25" s="148" customFormat="1" ht="13.9" customHeight="1">
      <c r="A4839" s="137">
        <v>5693</v>
      </c>
      <c r="B4839" s="138" t="s">
        <v>4209</v>
      </c>
      <c r="C4839" s="138" t="s">
        <v>6253</v>
      </c>
      <c r="D4839" s="138" t="s">
        <v>8341</v>
      </c>
      <c r="E4839" s="2"/>
      <c r="F4839" s="2" t="s">
        <v>372</v>
      </c>
      <c r="G4839" s="2" t="s">
        <v>6556</v>
      </c>
      <c r="H4839" s="2"/>
      <c r="I4839" s="139" t="s">
        <v>257</v>
      </c>
      <c r="J4839" s="139" t="s">
        <v>505</v>
      </c>
      <c r="K4839" s="139" t="s">
        <v>259</v>
      </c>
      <c r="L4839" s="139" t="s">
        <v>1720</v>
      </c>
      <c r="M4839" s="140"/>
      <c r="N4839" s="141">
        <v>10.32</v>
      </c>
      <c r="O4839" s="142">
        <f t="shared" si="375"/>
        <v>0</v>
      </c>
      <c r="P4839" s="2" t="s">
        <v>477</v>
      </c>
      <c r="Q4839" s="2"/>
      <c r="R4839" s="143">
        <f t="shared" si="376"/>
        <v>0</v>
      </c>
      <c r="S4839" s="143">
        <f t="shared" si="377"/>
        <v>0</v>
      </c>
      <c r="T4839" s="144">
        <f>IF(P4839="nio",0,IF(P4839&gt;0,VLOOKUP(K4839,'3-Productie normen'!A:X,VLOOKUP(P4839,'3-Productie normen'!$B$37:$C$59,2,FALSE),FALSE)))/VLOOKUP(B4839,'2-Kosten per locatie'!$A$11:$C$31,3,FALSE)</f>
        <v>0</v>
      </c>
      <c r="U4839" s="144">
        <f t="shared" si="378"/>
        <v>0</v>
      </c>
      <c r="V4839" s="145">
        <f>VLOOKUP(K4839,'3-Productie normen'!A:AG,29,FALSE)</f>
        <v>0</v>
      </c>
      <c r="W4839" s="145"/>
      <c r="X4839" s="146"/>
      <c r="Y4839" s="147">
        <f t="shared" si="379"/>
        <v>0</v>
      </c>
    </row>
    <row r="4840" spans="1:25" s="148" customFormat="1" ht="13.9" customHeight="1">
      <c r="A4840" s="137">
        <v>5694</v>
      </c>
      <c r="B4840" s="138" t="s">
        <v>4209</v>
      </c>
      <c r="C4840" s="138" t="s">
        <v>6253</v>
      </c>
      <c r="D4840" s="138" t="s">
        <v>8341</v>
      </c>
      <c r="E4840" s="2"/>
      <c r="F4840" s="2" t="s">
        <v>372</v>
      </c>
      <c r="G4840" s="2" t="s">
        <v>6557</v>
      </c>
      <c r="H4840" s="2" t="s">
        <v>6558</v>
      </c>
      <c r="I4840" s="139" t="s">
        <v>46</v>
      </c>
      <c r="J4840" s="139" t="s">
        <v>320</v>
      </c>
      <c r="K4840" s="139" t="s">
        <v>321</v>
      </c>
      <c r="L4840" s="139" t="s">
        <v>3060</v>
      </c>
      <c r="M4840" s="140"/>
      <c r="N4840" s="141">
        <v>5.04</v>
      </c>
      <c r="O4840" s="142">
        <f t="shared" si="375"/>
        <v>400</v>
      </c>
      <c r="P4840" s="2">
        <v>200</v>
      </c>
      <c r="Q4840" s="2">
        <v>200</v>
      </c>
      <c r="R4840" s="143" t="e">
        <f t="shared" si="376"/>
        <v>#DIV/0!</v>
      </c>
      <c r="S4840" s="143" t="e">
        <f t="shared" si="377"/>
        <v>#DIV/0!</v>
      </c>
      <c r="T4840" s="144">
        <f>IF(P4840="nio",0,IF(P4840&gt;0,VLOOKUP(K4840,'3-Productie normen'!A:X,VLOOKUP(P4840,'3-Productie normen'!$B$37:$C$59,2,FALSE),FALSE)))/VLOOKUP(B4840,'2-Kosten per locatie'!$A$11:$C$31,3,FALSE)</f>
        <v>0</v>
      </c>
      <c r="U4840" s="144">
        <f t="shared" si="378"/>
        <v>0</v>
      </c>
      <c r="V4840" s="145" t="str">
        <f>VLOOKUP(K4840,'3-Productie normen'!A:AG,29,FALSE)</f>
        <v>S</v>
      </c>
      <c r="W4840" s="145"/>
      <c r="X4840" s="146"/>
      <c r="Y4840" s="147">
        <f t="shared" si="379"/>
        <v>2016</v>
      </c>
    </row>
    <row r="4841" spans="1:25" s="148" customFormat="1" ht="13.9" customHeight="1">
      <c r="A4841" s="137">
        <v>5695</v>
      </c>
      <c r="B4841" s="138" t="s">
        <v>4209</v>
      </c>
      <c r="C4841" s="138" t="s">
        <v>6253</v>
      </c>
      <c r="D4841" s="138" t="s">
        <v>8341</v>
      </c>
      <c r="E4841" s="2"/>
      <c r="F4841" s="2" t="s">
        <v>372</v>
      </c>
      <c r="G4841" s="2" t="s">
        <v>6559</v>
      </c>
      <c r="H4841" s="2"/>
      <c r="I4841" s="139" t="s">
        <v>46</v>
      </c>
      <c r="J4841" s="139" t="s">
        <v>323</v>
      </c>
      <c r="K4841" s="139" t="s">
        <v>321</v>
      </c>
      <c r="L4841" s="139" t="s">
        <v>3060</v>
      </c>
      <c r="M4841" s="140"/>
      <c r="N4841" s="141">
        <v>1.03</v>
      </c>
      <c r="O4841" s="142">
        <f t="shared" si="375"/>
        <v>400</v>
      </c>
      <c r="P4841" s="2">
        <v>200</v>
      </c>
      <c r="Q4841" s="2">
        <v>200</v>
      </c>
      <c r="R4841" s="143" t="e">
        <f t="shared" si="376"/>
        <v>#DIV/0!</v>
      </c>
      <c r="S4841" s="143" t="e">
        <f t="shared" si="377"/>
        <v>#DIV/0!</v>
      </c>
      <c r="T4841" s="144">
        <f>IF(P4841="nio",0,IF(P4841&gt;0,VLOOKUP(K4841,'3-Productie normen'!A:X,VLOOKUP(P4841,'3-Productie normen'!$B$37:$C$59,2,FALSE),FALSE)))/VLOOKUP(B4841,'2-Kosten per locatie'!$A$11:$C$31,3,FALSE)</f>
        <v>0</v>
      </c>
      <c r="U4841" s="144">
        <f t="shared" si="378"/>
        <v>0</v>
      </c>
      <c r="V4841" s="145" t="str">
        <f>VLOOKUP(K4841,'3-Productie normen'!A:AG,29,FALSE)</f>
        <v>S</v>
      </c>
      <c r="W4841" s="145"/>
      <c r="X4841" s="146"/>
      <c r="Y4841" s="147">
        <f t="shared" si="379"/>
        <v>412</v>
      </c>
    </row>
    <row r="4842" spans="1:25" s="148" customFormat="1" ht="13.9" customHeight="1">
      <c r="A4842" s="137">
        <v>5696</v>
      </c>
      <c r="B4842" s="138" t="s">
        <v>4209</v>
      </c>
      <c r="C4842" s="138" t="s">
        <v>6253</v>
      </c>
      <c r="D4842" s="138" t="s">
        <v>8341</v>
      </c>
      <c r="E4842" s="2"/>
      <c r="F4842" s="2" t="s">
        <v>372</v>
      </c>
      <c r="G4842" s="2" t="s">
        <v>6560</v>
      </c>
      <c r="H4842" s="2"/>
      <c r="I4842" s="139" t="s">
        <v>46</v>
      </c>
      <c r="J4842" s="139" t="s">
        <v>323</v>
      </c>
      <c r="K4842" s="139" t="s">
        <v>321</v>
      </c>
      <c r="L4842" s="139" t="s">
        <v>3060</v>
      </c>
      <c r="M4842" s="140"/>
      <c r="N4842" s="141">
        <v>0.95</v>
      </c>
      <c r="O4842" s="142">
        <f t="shared" si="375"/>
        <v>400</v>
      </c>
      <c r="P4842" s="2">
        <v>200</v>
      </c>
      <c r="Q4842" s="2">
        <v>200</v>
      </c>
      <c r="R4842" s="143" t="e">
        <f t="shared" si="376"/>
        <v>#DIV/0!</v>
      </c>
      <c r="S4842" s="143" t="e">
        <f t="shared" si="377"/>
        <v>#DIV/0!</v>
      </c>
      <c r="T4842" s="144">
        <f>IF(P4842="nio",0,IF(P4842&gt;0,VLOOKUP(K4842,'3-Productie normen'!A:X,VLOOKUP(P4842,'3-Productie normen'!$B$37:$C$59,2,FALSE),FALSE)))/VLOOKUP(B4842,'2-Kosten per locatie'!$A$11:$C$31,3,FALSE)</f>
        <v>0</v>
      </c>
      <c r="U4842" s="144">
        <f t="shared" si="378"/>
        <v>0</v>
      </c>
      <c r="V4842" s="145" t="str">
        <f>VLOOKUP(K4842,'3-Productie normen'!A:AG,29,FALSE)</f>
        <v>S</v>
      </c>
      <c r="W4842" s="145"/>
      <c r="X4842" s="146"/>
      <c r="Y4842" s="147">
        <f t="shared" si="379"/>
        <v>380</v>
      </c>
    </row>
    <row r="4843" spans="1:25" s="148" customFormat="1" ht="13.9" customHeight="1">
      <c r="A4843" s="137">
        <v>5697</v>
      </c>
      <c r="B4843" s="138" t="s">
        <v>4209</v>
      </c>
      <c r="C4843" s="138" t="s">
        <v>6253</v>
      </c>
      <c r="D4843" s="138" t="s">
        <v>8341</v>
      </c>
      <c r="E4843" s="2"/>
      <c r="F4843" s="2" t="s">
        <v>372</v>
      </c>
      <c r="G4843" s="2" t="s">
        <v>6561</v>
      </c>
      <c r="H4843" s="2"/>
      <c r="I4843" s="139" t="s">
        <v>46</v>
      </c>
      <c r="J4843" s="139" t="s">
        <v>323</v>
      </c>
      <c r="K4843" s="139" t="s">
        <v>321</v>
      </c>
      <c r="L4843" s="139" t="s">
        <v>3060</v>
      </c>
      <c r="M4843" s="140"/>
      <c r="N4843" s="141">
        <v>0.95</v>
      </c>
      <c r="O4843" s="142">
        <f t="shared" si="375"/>
        <v>400</v>
      </c>
      <c r="P4843" s="2">
        <v>200</v>
      </c>
      <c r="Q4843" s="2">
        <v>200</v>
      </c>
      <c r="R4843" s="143" t="e">
        <f t="shared" si="376"/>
        <v>#DIV/0!</v>
      </c>
      <c r="S4843" s="143" t="e">
        <f t="shared" si="377"/>
        <v>#DIV/0!</v>
      </c>
      <c r="T4843" s="144">
        <f>IF(P4843="nio",0,IF(P4843&gt;0,VLOOKUP(K4843,'3-Productie normen'!A:X,VLOOKUP(P4843,'3-Productie normen'!$B$37:$C$59,2,FALSE),FALSE)))/VLOOKUP(B4843,'2-Kosten per locatie'!$A$11:$C$31,3,FALSE)</f>
        <v>0</v>
      </c>
      <c r="U4843" s="144">
        <f t="shared" si="378"/>
        <v>0</v>
      </c>
      <c r="V4843" s="145" t="str">
        <f>VLOOKUP(K4843,'3-Productie normen'!A:AG,29,FALSE)</f>
        <v>S</v>
      </c>
      <c r="W4843" s="145"/>
      <c r="X4843" s="146"/>
      <c r="Y4843" s="147">
        <f t="shared" si="379"/>
        <v>380</v>
      </c>
    </row>
    <row r="4844" spans="1:25" s="148" customFormat="1" ht="13.9" customHeight="1">
      <c r="A4844" s="137">
        <v>5698</v>
      </c>
      <c r="B4844" s="138" t="s">
        <v>4209</v>
      </c>
      <c r="C4844" s="138" t="s">
        <v>6253</v>
      </c>
      <c r="D4844" s="138" t="s">
        <v>8341</v>
      </c>
      <c r="E4844" s="2"/>
      <c r="F4844" s="2" t="s">
        <v>372</v>
      </c>
      <c r="G4844" s="2" t="s">
        <v>6562</v>
      </c>
      <c r="H4844" s="2" t="s">
        <v>6558</v>
      </c>
      <c r="I4844" s="139" t="s">
        <v>46</v>
      </c>
      <c r="J4844" s="139" t="s">
        <v>320</v>
      </c>
      <c r="K4844" s="139" t="s">
        <v>321</v>
      </c>
      <c r="L4844" s="139" t="s">
        <v>3060</v>
      </c>
      <c r="M4844" s="140"/>
      <c r="N4844" s="141">
        <v>5.94</v>
      </c>
      <c r="O4844" s="142">
        <f t="shared" si="375"/>
        <v>400</v>
      </c>
      <c r="P4844" s="2">
        <v>200</v>
      </c>
      <c r="Q4844" s="2">
        <v>200</v>
      </c>
      <c r="R4844" s="143" t="e">
        <f t="shared" si="376"/>
        <v>#DIV/0!</v>
      </c>
      <c r="S4844" s="143" t="e">
        <f t="shared" si="377"/>
        <v>#DIV/0!</v>
      </c>
      <c r="T4844" s="144">
        <f>IF(P4844="nio",0,IF(P4844&gt;0,VLOOKUP(K4844,'3-Productie normen'!A:X,VLOOKUP(P4844,'3-Productie normen'!$B$37:$C$59,2,FALSE),FALSE)))/VLOOKUP(B4844,'2-Kosten per locatie'!$A$11:$C$31,3,FALSE)</f>
        <v>0</v>
      </c>
      <c r="U4844" s="144">
        <f t="shared" si="378"/>
        <v>0</v>
      </c>
      <c r="V4844" s="145" t="str">
        <f>VLOOKUP(K4844,'3-Productie normen'!A:AG,29,FALSE)</f>
        <v>S</v>
      </c>
      <c r="W4844" s="145"/>
      <c r="X4844" s="146"/>
      <c r="Y4844" s="147">
        <f t="shared" si="379"/>
        <v>2376</v>
      </c>
    </row>
    <row r="4845" spans="1:25" s="148" customFormat="1" ht="13.9" customHeight="1">
      <c r="A4845" s="137">
        <v>5699</v>
      </c>
      <c r="B4845" s="138" t="s">
        <v>4209</v>
      </c>
      <c r="C4845" s="138" t="s">
        <v>6253</v>
      </c>
      <c r="D4845" s="138" t="s">
        <v>8341</v>
      </c>
      <c r="E4845" s="2"/>
      <c r="F4845" s="2" t="s">
        <v>372</v>
      </c>
      <c r="G4845" s="2" t="s">
        <v>6563</v>
      </c>
      <c r="H4845" s="2"/>
      <c r="I4845" s="139" t="s">
        <v>46</v>
      </c>
      <c r="J4845" s="139" t="s">
        <v>323</v>
      </c>
      <c r="K4845" s="139" t="s">
        <v>321</v>
      </c>
      <c r="L4845" s="139" t="s">
        <v>3060</v>
      </c>
      <c r="M4845" s="140"/>
      <c r="N4845" s="141">
        <v>0.95</v>
      </c>
      <c r="O4845" s="142">
        <f t="shared" si="375"/>
        <v>400</v>
      </c>
      <c r="P4845" s="2">
        <v>200</v>
      </c>
      <c r="Q4845" s="2">
        <v>200</v>
      </c>
      <c r="R4845" s="143" t="e">
        <f t="shared" si="376"/>
        <v>#DIV/0!</v>
      </c>
      <c r="S4845" s="143" t="e">
        <f t="shared" si="377"/>
        <v>#DIV/0!</v>
      </c>
      <c r="T4845" s="144">
        <f>IF(P4845="nio",0,IF(P4845&gt;0,VLOOKUP(K4845,'3-Productie normen'!A:X,VLOOKUP(P4845,'3-Productie normen'!$B$37:$C$59,2,FALSE),FALSE)))/VLOOKUP(B4845,'2-Kosten per locatie'!$A$11:$C$31,3,FALSE)</f>
        <v>0</v>
      </c>
      <c r="U4845" s="144">
        <f t="shared" si="378"/>
        <v>0</v>
      </c>
      <c r="V4845" s="145" t="str">
        <f>VLOOKUP(K4845,'3-Productie normen'!A:AG,29,FALSE)</f>
        <v>S</v>
      </c>
      <c r="W4845" s="145"/>
      <c r="X4845" s="146"/>
      <c r="Y4845" s="147">
        <f t="shared" si="379"/>
        <v>380</v>
      </c>
    </row>
    <row r="4846" spans="1:25" s="148" customFormat="1" ht="13.9" customHeight="1">
      <c r="A4846" s="137">
        <v>5700</v>
      </c>
      <c r="B4846" s="138" t="s">
        <v>4209</v>
      </c>
      <c r="C4846" s="138" t="s">
        <v>6253</v>
      </c>
      <c r="D4846" s="138" t="s">
        <v>8341</v>
      </c>
      <c r="E4846" s="2"/>
      <c r="F4846" s="2" t="s">
        <v>372</v>
      </c>
      <c r="G4846" s="2" t="s">
        <v>6564</v>
      </c>
      <c r="H4846" s="2"/>
      <c r="I4846" s="139" t="s">
        <v>46</v>
      </c>
      <c r="J4846" s="139" t="s">
        <v>323</v>
      </c>
      <c r="K4846" s="139" t="s">
        <v>321</v>
      </c>
      <c r="L4846" s="139" t="s">
        <v>3060</v>
      </c>
      <c r="M4846" s="140"/>
      <c r="N4846" s="141">
        <v>0.95</v>
      </c>
      <c r="O4846" s="142">
        <f t="shared" si="375"/>
        <v>400</v>
      </c>
      <c r="P4846" s="2">
        <v>200</v>
      </c>
      <c r="Q4846" s="2">
        <v>200</v>
      </c>
      <c r="R4846" s="143" t="e">
        <f t="shared" si="376"/>
        <v>#DIV/0!</v>
      </c>
      <c r="S4846" s="143" t="e">
        <f t="shared" si="377"/>
        <v>#DIV/0!</v>
      </c>
      <c r="T4846" s="144">
        <f>IF(P4846="nio",0,IF(P4846&gt;0,VLOOKUP(K4846,'3-Productie normen'!A:X,VLOOKUP(P4846,'3-Productie normen'!$B$37:$C$59,2,FALSE),FALSE)))/VLOOKUP(B4846,'2-Kosten per locatie'!$A$11:$C$31,3,FALSE)</f>
        <v>0</v>
      </c>
      <c r="U4846" s="144">
        <f t="shared" si="378"/>
        <v>0</v>
      </c>
      <c r="V4846" s="145" t="str">
        <f>VLOOKUP(K4846,'3-Productie normen'!A:AG,29,FALSE)</f>
        <v>S</v>
      </c>
      <c r="W4846" s="145"/>
      <c r="X4846" s="146"/>
      <c r="Y4846" s="147">
        <f t="shared" si="379"/>
        <v>380</v>
      </c>
    </row>
    <row r="4847" spans="1:25" s="148" customFormat="1" ht="13.9" customHeight="1">
      <c r="A4847" s="137">
        <v>5701</v>
      </c>
      <c r="B4847" s="138" t="s">
        <v>4209</v>
      </c>
      <c r="C4847" s="138" t="s">
        <v>6253</v>
      </c>
      <c r="D4847" s="138" t="s">
        <v>8341</v>
      </c>
      <c r="E4847" s="2"/>
      <c r="F4847" s="2" t="s">
        <v>372</v>
      </c>
      <c r="G4847" s="2" t="s">
        <v>6565</v>
      </c>
      <c r="H4847" s="2" t="s">
        <v>6566</v>
      </c>
      <c r="I4847" s="139" t="s">
        <v>277</v>
      </c>
      <c r="J4847" s="139" t="s">
        <v>277</v>
      </c>
      <c r="K4847" s="139" t="s">
        <v>478</v>
      </c>
      <c r="L4847" s="139" t="s">
        <v>233</v>
      </c>
      <c r="M4847" s="140"/>
      <c r="N4847" s="141">
        <v>18.260000000000002</v>
      </c>
      <c r="O4847" s="142">
        <f t="shared" si="375"/>
        <v>120</v>
      </c>
      <c r="P4847" s="2">
        <v>120</v>
      </c>
      <c r="Q4847" s="2"/>
      <c r="R4847" s="143" t="e">
        <f t="shared" si="376"/>
        <v>#DIV/0!</v>
      </c>
      <c r="S4847" s="143">
        <f t="shared" si="377"/>
        <v>0</v>
      </c>
      <c r="T4847" s="144">
        <f>IF(P4847="nio",0,IF(P4847&gt;0,VLOOKUP(K4847,'3-Productie normen'!A:X,VLOOKUP(P4847,'3-Productie normen'!$B$37:$C$59,2,FALSE),FALSE)))/VLOOKUP(B4847,'2-Kosten per locatie'!$A$11:$C$31,3,FALSE)</f>
        <v>0</v>
      </c>
      <c r="U4847" s="144">
        <f t="shared" si="378"/>
        <v>0</v>
      </c>
      <c r="V4847" s="145" t="str">
        <f>VLOOKUP(K4847,'3-Productie normen'!A:AG,29,FALSE)</f>
        <v>B</v>
      </c>
      <c r="W4847" s="145"/>
      <c r="X4847" s="146"/>
      <c r="Y4847" s="147">
        <f t="shared" si="379"/>
        <v>2191.2000000000003</v>
      </c>
    </row>
    <row r="4848" spans="1:25" s="148" customFormat="1" ht="13.9" customHeight="1">
      <c r="A4848" s="137">
        <v>5702</v>
      </c>
      <c r="B4848" s="138" t="s">
        <v>4209</v>
      </c>
      <c r="C4848" s="138" t="s">
        <v>6253</v>
      </c>
      <c r="D4848" s="138" t="s">
        <v>8341</v>
      </c>
      <c r="E4848" s="2"/>
      <c r="F4848" s="2" t="s">
        <v>372</v>
      </c>
      <c r="G4848" s="2" t="s">
        <v>6567</v>
      </c>
      <c r="H4848" s="2" t="s">
        <v>6568</v>
      </c>
      <c r="I4848" s="139" t="s">
        <v>277</v>
      </c>
      <c r="J4848" s="139" t="s">
        <v>277</v>
      </c>
      <c r="K4848" s="139" t="s">
        <v>478</v>
      </c>
      <c r="L4848" s="139" t="s">
        <v>233</v>
      </c>
      <c r="M4848" s="140"/>
      <c r="N4848" s="141">
        <v>27.83</v>
      </c>
      <c r="O4848" s="142">
        <f t="shared" si="375"/>
        <v>120</v>
      </c>
      <c r="P4848" s="2">
        <v>120</v>
      </c>
      <c r="Q4848" s="2"/>
      <c r="R4848" s="143" t="e">
        <f t="shared" si="376"/>
        <v>#DIV/0!</v>
      </c>
      <c r="S4848" s="143">
        <f t="shared" si="377"/>
        <v>0</v>
      </c>
      <c r="T4848" s="144">
        <f>IF(P4848="nio",0,IF(P4848&gt;0,VLOOKUP(K4848,'3-Productie normen'!A:X,VLOOKUP(P4848,'3-Productie normen'!$B$37:$C$59,2,FALSE),FALSE)))/VLOOKUP(B4848,'2-Kosten per locatie'!$A$11:$C$31,3,FALSE)</f>
        <v>0</v>
      </c>
      <c r="U4848" s="144">
        <f t="shared" si="378"/>
        <v>0</v>
      </c>
      <c r="V4848" s="145" t="str">
        <f>VLOOKUP(K4848,'3-Productie normen'!A:AG,29,FALSE)</f>
        <v>B</v>
      </c>
      <c r="W4848" s="145"/>
      <c r="X4848" s="146"/>
      <c r="Y4848" s="147">
        <f t="shared" si="379"/>
        <v>3339.6</v>
      </c>
    </row>
    <row r="4849" spans="1:25" s="148" customFormat="1" ht="13.9" customHeight="1">
      <c r="A4849" s="137">
        <v>5703</v>
      </c>
      <c r="B4849" s="138" t="s">
        <v>4209</v>
      </c>
      <c r="C4849" s="138" t="s">
        <v>6253</v>
      </c>
      <c r="D4849" s="138" t="s">
        <v>8341</v>
      </c>
      <c r="E4849" s="2"/>
      <c r="F4849" s="2" t="s">
        <v>372</v>
      </c>
      <c r="G4849" s="2" t="s">
        <v>6569</v>
      </c>
      <c r="H4849" s="2" t="s">
        <v>6570</v>
      </c>
      <c r="I4849" s="139" t="s">
        <v>277</v>
      </c>
      <c r="J4849" s="139" t="s">
        <v>277</v>
      </c>
      <c r="K4849" s="139" t="s">
        <v>478</v>
      </c>
      <c r="L4849" s="139" t="s">
        <v>233</v>
      </c>
      <c r="M4849" s="140"/>
      <c r="N4849" s="141">
        <v>32.130000000000003</v>
      </c>
      <c r="O4849" s="142">
        <f t="shared" si="375"/>
        <v>120</v>
      </c>
      <c r="P4849" s="2">
        <v>120</v>
      </c>
      <c r="Q4849" s="2"/>
      <c r="R4849" s="143" t="e">
        <f t="shared" si="376"/>
        <v>#DIV/0!</v>
      </c>
      <c r="S4849" s="143">
        <f t="shared" si="377"/>
        <v>0</v>
      </c>
      <c r="T4849" s="144">
        <f>IF(P4849="nio",0,IF(P4849&gt;0,VLOOKUP(K4849,'3-Productie normen'!A:X,VLOOKUP(P4849,'3-Productie normen'!$B$37:$C$59,2,FALSE),FALSE)))/VLOOKUP(B4849,'2-Kosten per locatie'!$A$11:$C$31,3,FALSE)</f>
        <v>0</v>
      </c>
      <c r="U4849" s="144">
        <f t="shared" si="378"/>
        <v>0</v>
      </c>
      <c r="V4849" s="145" t="str">
        <f>VLOOKUP(K4849,'3-Productie normen'!A:AG,29,FALSE)</f>
        <v>B</v>
      </c>
      <c r="W4849" s="145"/>
      <c r="X4849" s="146"/>
      <c r="Y4849" s="147">
        <f t="shared" si="379"/>
        <v>3855.6000000000004</v>
      </c>
    </row>
    <row r="4850" spans="1:25" s="148" customFormat="1" ht="13.9" customHeight="1">
      <c r="A4850" s="137">
        <v>5704</v>
      </c>
      <c r="B4850" s="138" t="s">
        <v>4209</v>
      </c>
      <c r="C4850" s="138" t="s">
        <v>6253</v>
      </c>
      <c r="D4850" s="138" t="s">
        <v>8341</v>
      </c>
      <c r="E4850" s="2"/>
      <c r="F4850" s="2" t="s">
        <v>372</v>
      </c>
      <c r="G4850" s="2" t="s">
        <v>6571</v>
      </c>
      <c r="H4850" s="2" t="s">
        <v>6572</v>
      </c>
      <c r="I4850" s="139" t="s">
        <v>277</v>
      </c>
      <c r="J4850" s="139" t="s">
        <v>277</v>
      </c>
      <c r="K4850" s="139" t="s">
        <v>478</v>
      </c>
      <c r="L4850" s="139" t="s">
        <v>233</v>
      </c>
      <c r="M4850" s="140"/>
      <c r="N4850" s="141">
        <v>7.42</v>
      </c>
      <c r="O4850" s="142">
        <f t="shared" si="375"/>
        <v>120</v>
      </c>
      <c r="P4850" s="2">
        <v>120</v>
      </c>
      <c r="Q4850" s="2"/>
      <c r="R4850" s="143" t="e">
        <f t="shared" si="376"/>
        <v>#DIV/0!</v>
      </c>
      <c r="S4850" s="143">
        <f t="shared" si="377"/>
        <v>0</v>
      </c>
      <c r="T4850" s="144">
        <f>IF(P4850="nio",0,IF(P4850&gt;0,VLOOKUP(K4850,'3-Productie normen'!A:X,VLOOKUP(P4850,'3-Productie normen'!$B$37:$C$59,2,FALSE),FALSE)))/VLOOKUP(B4850,'2-Kosten per locatie'!$A$11:$C$31,3,FALSE)</f>
        <v>0</v>
      </c>
      <c r="U4850" s="144">
        <f t="shared" si="378"/>
        <v>0</v>
      </c>
      <c r="V4850" s="145" t="str">
        <f>VLOOKUP(K4850,'3-Productie normen'!A:AG,29,FALSE)</f>
        <v>B</v>
      </c>
      <c r="W4850" s="145"/>
      <c r="X4850" s="146"/>
      <c r="Y4850" s="147">
        <f t="shared" si="379"/>
        <v>890.4</v>
      </c>
    </row>
    <row r="4851" spans="1:25" s="148" customFormat="1" ht="13.9" customHeight="1">
      <c r="A4851" s="137">
        <v>5705</v>
      </c>
      <c r="B4851" s="138" t="s">
        <v>4209</v>
      </c>
      <c r="C4851" s="138" t="s">
        <v>6253</v>
      </c>
      <c r="D4851" s="138" t="s">
        <v>8341</v>
      </c>
      <c r="E4851" s="2"/>
      <c r="F4851" s="2" t="s">
        <v>372</v>
      </c>
      <c r="G4851" s="2" t="s">
        <v>6573</v>
      </c>
      <c r="H4851" s="2" t="s">
        <v>6574</v>
      </c>
      <c r="I4851" s="139" t="s">
        <v>277</v>
      </c>
      <c r="J4851" s="139" t="s">
        <v>277</v>
      </c>
      <c r="K4851" s="139" t="s">
        <v>478</v>
      </c>
      <c r="L4851" s="139" t="s">
        <v>233</v>
      </c>
      <c r="M4851" s="140"/>
      <c r="N4851" s="141">
        <v>38.32</v>
      </c>
      <c r="O4851" s="142">
        <f t="shared" si="375"/>
        <v>120</v>
      </c>
      <c r="P4851" s="2">
        <v>120</v>
      </c>
      <c r="Q4851" s="2"/>
      <c r="R4851" s="143" t="e">
        <f t="shared" si="376"/>
        <v>#DIV/0!</v>
      </c>
      <c r="S4851" s="143">
        <f t="shared" si="377"/>
        <v>0</v>
      </c>
      <c r="T4851" s="144">
        <f>IF(P4851="nio",0,IF(P4851&gt;0,VLOOKUP(K4851,'3-Productie normen'!A:X,VLOOKUP(P4851,'3-Productie normen'!$B$37:$C$59,2,FALSE),FALSE)))/VLOOKUP(B4851,'2-Kosten per locatie'!$A$11:$C$31,3,FALSE)</f>
        <v>0</v>
      </c>
      <c r="U4851" s="144">
        <f t="shared" si="378"/>
        <v>0</v>
      </c>
      <c r="V4851" s="145" t="str">
        <f>VLOOKUP(K4851,'3-Productie normen'!A:AG,29,FALSE)</f>
        <v>B</v>
      </c>
      <c r="W4851" s="145"/>
      <c r="X4851" s="146"/>
      <c r="Y4851" s="147">
        <f t="shared" si="379"/>
        <v>4598.3999999999996</v>
      </c>
    </row>
    <row r="4852" spans="1:25" s="148" customFormat="1" ht="13.9" customHeight="1">
      <c r="A4852" s="137">
        <v>5706</v>
      </c>
      <c r="B4852" s="138" t="s">
        <v>4209</v>
      </c>
      <c r="C4852" s="138" t="s">
        <v>6253</v>
      </c>
      <c r="D4852" s="138" t="s">
        <v>8341</v>
      </c>
      <c r="E4852" s="2"/>
      <c r="F4852" s="2" t="s">
        <v>372</v>
      </c>
      <c r="G4852" s="2" t="s">
        <v>6575</v>
      </c>
      <c r="H4852" s="2" t="s">
        <v>6576</v>
      </c>
      <c r="I4852" s="139" t="s">
        <v>277</v>
      </c>
      <c r="J4852" s="139" t="s">
        <v>277</v>
      </c>
      <c r="K4852" s="139" t="s">
        <v>478</v>
      </c>
      <c r="L4852" s="139" t="s">
        <v>233</v>
      </c>
      <c r="M4852" s="140"/>
      <c r="N4852" s="141">
        <v>22.35</v>
      </c>
      <c r="O4852" s="142">
        <f t="shared" ref="O4852:O4915" si="380">SUM(P4852:Q4852)</f>
        <v>120</v>
      </c>
      <c r="P4852" s="2">
        <v>120</v>
      </c>
      <c r="Q4852" s="2"/>
      <c r="R4852" s="143" t="e">
        <f t="shared" ref="R4852:R4915" si="381">IF(P4852="nio",0,IF(P4852&gt;0,P4852*N4852/T4852,0))</f>
        <v>#DIV/0!</v>
      </c>
      <c r="S4852" s="143">
        <f t="shared" ref="S4852:S4915" si="382">IF(Q4852&gt;0,Q4852*N4852/U4852,0)</f>
        <v>0</v>
      </c>
      <c r="T4852" s="144">
        <f>IF(P4852="nio",0,IF(P4852&gt;0,VLOOKUP(K4852,'3-Productie normen'!A:X,VLOOKUP(P4852,'3-Productie normen'!$B$37:$C$59,2,FALSE),FALSE)))/VLOOKUP(B4852,'2-Kosten per locatie'!$A$11:$C$31,3,FALSE)</f>
        <v>0</v>
      </c>
      <c r="U4852" s="144">
        <f t="shared" ref="U4852:U4915" si="383">IF(Q4852&gt;0,T4852*$U$8,0)</f>
        <v>0</v>
      </c>
      <c r="V4852" s="145" t="str">
        <f>VLOOKUP(K4852,'3-Productie normen'!A:AG,29,FALSE)</f>
        <v>B</v>
      </c>
      <c r="W4852" s="145"/>
      <c r="X4852" s="146"/>
      <c r="Y4852" s="147">
        <f t="shared" ref="Y4852:Y4915" si="384">O4852*N4852</f>
        <v>2682</v>
      </c>
    </row>
    <row r="4853" spans="1:25" s="148" customFormat="1" ht="13.9" customHeight="1">
      <c r="A4853" s="137">
        <v>5707</v>
      </c>
      <c r="B4853" s="138" t="s">
        <v>4209</v>
      </c>
      <c r="C4853" s="138" t="s">
        <v>6253</v>
      </c>
      <c r="D4853" s="138" t="s">
        <v>8341</v>
      </c>
      <c r="E4853" s="2"/>
      <c r="F4853" s="2" t="s">
        <v>372</v>
      </c>
      <c r="G4853" s="2" t="s">
        <v>6577</v>
      </c>
      <c r="H4853" s="2" t="s">
        <v>6578</v>
      </c>
      <c r="I4853" s="139" t="s">
        <v>277</v>
      </c>
      <c r="J4853" s="139" t="s">
        <v>277</v>
      </c>
      <c r="K4853" s="139" t="s">
        <v>478</v>
      </c>
      <c r="L4853" s="139" t="s">
        <v>233</v>
      </c>
      <c r="M4853" s="140"/>
      <c r="N4853" s="141">
        <v>19.8</v>
      </c>
      <c r="O4853" s="142">
        <f t="shared" si="380"/>
        <v>120</v>
      </c>
      <c r="P4853" s="2">
        <v>120</v>
      </c>
      <c r="Q4853" s="2"/>
      <c r="R4853" s="143" t="e">
        <f t="shared" si="381"/>
        <v>#DIV/0!</v>
      </c>
      <c r="S4853" s="143">
        <f t="shared" si="382"/>
        <v>0</v>
      </c>
      <c r="T4853" s="144">
        <f>IF(P4853="nio",0,IF(P4853&gt;0,VLOOKUP(K4853,'3-Productie normen'!A:X,VLOOKUP(P4853,'3-Productie normen'!$B$37:$C$59,2,FALSE),FALSE)))/VLOOKUP(B4853,'2-Kosten per locatie'!$A$11:$C$31,3,FALSE)</f>
        <v>0</v>
      </c>
      <c r="U4853" s="144">
        <f t="shared" si="383"/>
        <v>0</v>
      </c>
      <c r="V4853" s="145" t="str">
        <f>VLOOKUP(K4853,'3-Productie normen'!A:AG,29,FALSE)</f>
        <v>B</v>
      </c>
      <c r="W4853" s="145"/>
      <c r="X4853" s="146"/>
      <c r="Y4853" s="147">
        <f t="shared" si="384"/>
        <v>2376</v>
      </c>
    </row>
    <row r="4854" spans="1:25" s="148" customFormat="1" ht="13.9" customHeight="1">
      <c r="A4854" s="137">
        <v>5708</v>
      </c>
      <c r="B4854" s="138" t="s">
        <v>4209</v>
      </c>
      <c r="C4854" s="138" t="s">
        <v>6253</v>
      </c>
      <c r="D4854" s="138" t="s">
        <v>8341</v>
      </c>
      <c r="E4854" s="2"/>
      <c r="F4854" s="2" t="s">
        <v>372</v>
      </c>
      <c r="G4854" s="2" t="s">
        <v>6579</v>
      </c>
      <c r="H4854" s="2" t="s">
        <v>6580</v>
      </c>
      <c r="I4854" s="139" t="s">
        <v>277</v>
      </c>
      <c r="J4854" s="139" t="s">
        <v>277</v>
      </c>
      <c r="K4854" s="139" t="s">
        <v>478</v>
      </c>
      <c r="L4854" s="139" t="s">
        <v>233</v>
      </c>
      <c r="M4854" s="140"/>
      <c r="N4854" s="141">
        <v>8.68</v>
      </c>
      <c r="O4854" s="142">
        <f t="shared" si="380"/>
        <v>120</v>
      </c>
      <c r="P4854" s="2">
        <v>120</v>
      </c>
      <c r="Q4854" s="2"/>
      <c r="R4854" s="143" t="e">
        <f t="shared" si="381"/>
        <v>#DIV/0!</v>
      </c>
      <c r="S4854" s="143">
        <f t="shared" si="382"/>
        <v>0</v>
      </c>
      <c r="T4854" s="144">
        <f>IF(P4854="nio",0,IF(P4854&gt;0,VLOOKUP(K4854,'3-Productie normen'!A:X,VLOOKUP(P4854,'3-Productie normen'!$B$37:$C$59,2,FALSE),FALSE)))/VLOOKUP(B4854,'2-Kosten per locatie'!$A$11:$C$31,3,FALSE)</f>
        <v>0</v>
      </c>
      <c r="U4854" s="144">
        <f t="shared" si="383"/>
        <v>0</v>
      </c>
      <c r="V4854" s="145" t="str">
        <f>VLOOKUP(K4854,'3-Productie normen'!A:AG,29,FALSE)</f>
        <v>B</v>
      </c>
      <c r="W4854" s="145"/>
      <c r="X4854" s="146"/>
      <c r="Y4854" s="147">
        <f t="shared" si="384"/>
        <v>1041.5999999999999</v>
      </c>
    </row>
    <row r="4855" spans="1:25" s="148" customFormat="1" ht="13.9" customHeight="1">
      <c r="A4855" s="137">
        <v>5709</v>
      </c>
      <c r="B4855" s="138" t="s">
        <v>4209</v>
      </c>
      <c r="C4855" s="138" t="s">
        <v>6253</v>
      </c>
      <c r="D4855" s="138" t="s">
        <v>8341</v>
      </c>
      <c r="E4855" s="2"/>
      <c r="F4855" s="2" t="s">
        <v>372</v>
      </c>
      <c r="G4855" s="2" t="s">
        <v>6581</v>
      </c>
      <c r="H4855" s="2" t="s">
        <v>6582</v>
      </c>
      <c r="I4855" s="139" t="s">
        <v>277</v>
      </c>
      <c r="J4855" s="139" t="s">
        <v>277</v>
      </c>
      <c r="K4855" s="139" t="s">
        <v>478</v>
      </c>
      <c r="L4855" s="139" t="s">
        <v>233</v>
      </c>
      <c r="M4855" s="140"/>
      <c r="N4855" s="141">
        <v>11.71</v>
      </c>
      <c r="O4855" s="142">
        <f t="shared" si="380"/>
        <v>120</v>
      </c>
      <c r="P4855" s="2">
        <v>120</v>
      </c>
      <c r="Q4855" s="2"/>
      <c r="R4855" s="143" t="e">
        <f t="shared" si="381"/>
        <v>#DIV/0!</v>
      </c>
      <c r="S4855" s="143">
        <f t="shared" si="382"/>
        <v>0</v>
      </c>
      <c r="T4855" s="144">
        <f>IF(P4855="nio",0,IF(P4855&gt;0,VLOOKUP(K4855,'3-Productie normen'!A:X,VLOOKUP(P4855,'3-Productie normen'!$B$37:$C$59,2,FALSE),FALSE)))/VLOOKUP(B4855,'2-Kosten per locatie'!$A$11:$C$31,3,FALSE)</f>
        <v>0</v>
      </c>
      <c r="U4855" s="144">
        <f t="shared" si="383"/>
        <v>0</v>
      </c>
      <c r="V4855" s="145" t="str">
        <f>VLOOKUP(K4855,'3-Productie normen'!A:AG,29,FALSE)</f>
        <v>B</v>
      </c>
      <c r="W4855" s="145"/>
      <c r="X4855" s="146"/>
      <c r="Y4855" s="147">
        <f t="shared" si="384"/>
        <v>1405.2</v>
      </c>
    </row>
    <row r="4856" spans="1:25" s="148" customFormat="1" ht="13.9" customHeight="1">
      <c r="A4856" s="137">
        <v>5710</v>
      </c>
      <c r="B4856" s="138" t="s">
        <v>4209</v>
      </c>
      <c r="C4856" s="138" t="s">
        <v>6253</v>
      </c>
      <c r="D4856" s="138" t="s">
        <v>8341</v>
      </c>
      <c r="E4856" s="2"/>
      <c r="F4856" s="2" t="s">
        <v>372</v>
      </c>
      <c r="G4856" s="2" t="s">
        <v>6583</v>
      </c>
      <c r="H4856" s="2" t="s">
        <v>6584</v>
      </c>
      <c r="I4856" s="139" t="s">
        <v>277</v>
      </c>
      <c r="J4856" s="139" t="s">
        <v>277</v>
      </c>
      <c r="K4856" s="139" t="s">
        <v>478</v>
      </c>
      <c r="L4856" s="139" t="s">
        <v>233</v>
      </c>
      <c r="M4856" s="140"/>
      <c r="N4856" s="141">
        <v>27.36</v>
      </c>
      <c r="O4856" s="142">
        <f t="shared" si="380"/>
        <v>120</v>
      </c>
      <c r="P4856" s="2">
        <v>120</v>
      </c>
      <c r="Q4856" s="2"/>
      <c r="R4856" s="143" t="e">
        <f t="shared" si="381"/>
        <v>#DIV/0!</v>
      </c>
      <c r="S4856" s="143">
        <f t="shared" si="382"/>
        <v>0</v>
      </c>
      <c r="T4856" s="144">
        <f>IF(P4856="nio",0,IF(P4856&gt;0,VLOOKUP(K4856,'3-Productie normen'!A:X,VLOOKUP(P4856,'3-Productie normen'!$B$37:$C$59,2,FALSE),FALSE)))/VLOOKUP(B4856,'2-Kosten per locatie'!$A$11:$C$31,3,FALSE)</f>
        <v>0</v>
      </c>
      <c r="U4856" s="144">
        <f t="shared" si="383"/>
        <v>0</v>
      </c>
      <c r="V4856" s="145" t="str">
        <f>VLOOKUP(K4856,'3-Productie normen'!A:AG,29,FALSE)</f>
        <v>B</v>
      </c>
      <c r="W4856" s="145"/>
      <c r="X4856" s="146"/>
      <c r="Y4856" s="147">
        <f t="shared" si="384"/>
        <v>3283.2</v>
      </c>
    </row>
    <row r="4857" spans="1:25" s="148" customFormat="1" ht="13.9" customHeight="1">
      <c r="A4857" s="137">
        <v>5711</v>
      </c>
      <c r="B4857" s="138" t="s">
        <v>4209</v>
      </c>
      <c r="C4857" s="138" t="s">
        <v>6253</v>
      </c>
      <c r="D4857" s="138" t="s">
        <v>8341</v>
      </c>
      <c r="E4857" s="2"/>
      <c r="F4857" s="2" t="s">
        <v>372</v>
      </c>
      <c r="G4857" s="2" t="s">
        <v>6585</v>
      </c>
      <c r="H4857" s="2" t="s">
        <v>6586</v>
      </c>
      <c r="I4857" s="139" t="s">
        <v>277</v>
      </c>
      <c r="J4857" s="139" t="s">
        <v>52</v>
      </c>
      <c r="K4857" s="139" t="s">
        <v>417</v>
      </c>
      <c r="L4857" s="139" t="s">
        <v>233</v>
      </c>
      <c r="M4857" s="140"/>
      <c r="N4857" s="141">
        <v>7.6</v>
      </c>
      <c r="O4857" s="142">
        <f t="shared" si="380"/>
        <v>200</v>
      </c>
      <c r="P4857" s="2">
        <v>200</v>
      </c>
      <c r="Q4857" s="2"/>
      <c r="R4857" s="143" t="e">
        <f t="shared" si="381"/>
        <v>#DIV/0!</v>
      </c>
      <c r="S4857" s="143">
        <f t="shared" si="382"/>
        <v>0</v>
      </c>
      <c r="T4857" s="144">
        <f>IF(P4857="nio",0,IF(P4857&gt;0,VLOOKUP(K4857,'3-Productie normen'!A:X,VLOOKUP(P4857,'3-Productie normen'!$B$37:$C$59,2,FALSE),FALSE)))/VLOOKUP(B4857,'2-Kosten per locatie'!$A$11:$C$31,3,FALSE)</f>
        <v>0</v>
      </c>
      <c r="U4857" s="144">
        <f t="shared" si="383"/>
        <v>0</v>
      </c>
      <c r="V4857" s="145" t="str">
        <f>VLOOKUP(K4857,'3-Productie normen'!A:AG,29,FALSE)</f>
        <v>B</v>
      </c>
      <c r="W4857" s="145"/>
      <c r="X4857" s="146"/>
      <c r="Y4857" s="147">
        <f t="shared" si="384"/>
        <v>1520</v>
      </c>
    </row>
    <row r="4858" spans="1:25" s="148" customFormat="1" ht="13.9" customHeight="1">
      <c r="A4858" s="137">
        <v>5712</v>
      </c>
      <c r="B4858" s="138" t="s">
        <v>4209</v>
      </c>
      <c r="C4858" s="138" t="s">
        <v>6253</v>
      </c>
      <c r="D4858" s="138" t="s">
        <v>8341</v>
      </c>
      <c r="E4858" s="2"/>
      <c r="F4858" s="2" t="s">
        <v>372</v>
      </c>
      <c r="G4858" s="2" t="s">
        <v>6587</v>
      </c>
      <c r="H4858" s="2" t="s">
        <v>3678</v>
      </c>
      <c r="I4858" s="139" t="s">
        <v>277</v>
      </c>
      <c r="J4858" s="139" t="s">
        <v>277</v>
      </c>
      <c r="K4858" s="139" t="s">
        <v>478</v>
      </c>
      <c r="L4858" s="139" t="s">
        <v>233</v>
      </c>
      <c r="M4858" s="140"/>
      <c r="N4858" s="141">
        <v>21.05</v>
      </c>
      <c r="O4858" s="142">
        <f t="shared" si="380"/>
        <v>120</v>
      </c>
      <c r="P4858" s="2">
        <v>120</v>
      </c>
      <c r="Q4858" s="2"/>
      <c r="R4858" s="143" t="e">
        <f t="shared" si="381"/>
        <v>#DIV/0!</v>
      </c>
      <c r="S4858" s="143">
        <f t="shared" si="382"/>
        <v>0</v>
      </c>
      <c r="T4858" s="144">
        <f>IF(P4858="nio",0,IF(P4858&gt;0,VLOOKUP(K4858,'3-Productie normen'!A:X,VLOOKUP(P4858,'3-Productie normen'!$B$37:$C$59,2,FALSE),FALSE)))/VLOOKUP(B4858,'2-Kosten per locatie'!$A$11:$C$31,3,FALSE)</f>
        <v>0</v>
      </c>
      <c r="U4858" s="144">
        <f t="shared" si="383"/>
        <v>0</v>
      </c>
      <c r="V4858" s="145" t="str">
        <f>VLOOKUP(K4858,'3-Productie normen'!A:AG,29,FALSE)</f>
        <v>B</v>
      </c>
      <c r="W4858" s="145"/>
      <c r="X4858" s="146"/>
      <c r="Y4858" s="147">
        <f t="shared" si="384"/>
        <v>2526</v>
      </c>
    </row>
    <row r="4859" spans="1:25" s="148" customFormat="1" ht="13.9" customHeight="1">
      <c r="A4859" s="137">
        <v>5713</v>
      </c>
      <c r="B4859" s="138" t="s">
        <v>4209</v>
      </c>
      <c r="C4859" s="138" t="s">
        <v>6253</v>
      </c>
      <c r="D4859" s="138" t="s">
        <v>8341</v>
      </c>
      <c r="E4859" s="2"/>
      <c r="F4859" s="2" t="s">
        <v>372</v>
      </c>
      <c r="G4859" s="2" t="s">
        <v>6588</v>
      </c>
      <c r="H4859" s="2" t="s">
        <v>6589</v>
      </c>
      <c r="I4859" s="139" t="s">
        <v>277</v>
      </c>
      <c r="J4859" s="139" t="s">
        <v>277</v>
      </c>
      <c r="K4859" s="139" t="s">
        <v>478</v>
      </c>
      <c r="L4859" s="139" t="s">
        <v>233</v>
      </c>
      <c r="M4859" s="140"/>
      <c r="N4859" s="141">
        <v>21.05</v>
      </c>
      <c r="O4859" s="142">
        <f t="shared" si="380"/>
        <v>120</v>
      </c>
      <c r="P4859" s="2">
        <v>120</v>
      </c>
      <c r="Q4859" s="2"/>
      <c r="R4859" s="143" t="e">
        <f t="shared" si="381"/>
        <v>#DIV/0!</v>
      </c>
      <c r="S4859" s="143">
        <f t="shared" si="382"/>
        <v>0</v>
      </c>
      <c r="T4859" s="144">
        <f>IF(P4859="nio",0,IF(P4859&gt;0,VLOOKUP(K4859,'3-Productie normen'!A:X,VLOOKUP(P4859,'3-Productie normen'!$B$37:$C$59,2,FALSE),FALSE)))/VLOOKUP(B4859,'2-Kosten per locatie'!$A$11:$C$31,3,FALSE)</f>
        <v>0</v>
      </c>
      <c r="U4859" s="144">
        <f t="shared" si="383"/>
        <v>0</v>
      </c>
      <c r="V4859" s="145" t="str">
        <f>VLOOKUP(K4859,'3-Productie normen'!A:AG,29,FALSE)</f>
        <v>B</v>
      </c>
      <c r="W4859" s="145"/>
      <c r="X4859" s="146"/>
      <c r="Y4859" s="147">
        <f t="shared" si="384"/>
        <v>2526</v>
      </c>
    </row>
    <row r="4860" spans="1:25" s="148" customFormat="1" ht="13.9" customHeight="1">
      <c r="A4860" s="137">
        <v>5714</v>
      </c>
      <c r="B4860" s="138" t="s">
        <v>4209</v>
      </c>
      <c r="C4860" s="138" t="s">
        <v>6253</v>
      </c>
      <c r="D4860" s="138" t="s">
        <v>8341</v>
      </c>
      <c r="E4860" s="2"/>
      <c r="F4860" s="2" t="s">
        <v>372</v>
      </c>
      <c r="G4860" s="2" t="s">
        <v>6590</v>
      </c>
      <c r="H4860" s="2" t="s">
        <v>3675</v>
      </c>
      <c r="I4860" s="139" t="s">
        <v>277</v>
      </c>
      <c r="J4860" s="139" t="s">
        <v>277</v>
      </c>
      <c r="K4860" s="139" t="s">
        <v>478</v>
      </c>
      <c r="L4860" s="139" t="s">
        <v>233</v>
      </c>
      <c r="M4860" s="140"/>
      <c r="N4860" s="141">
        <v>7.6</v>
      </c>
      <c r="O4860" s="142">
        <f t="shared" si="380"/>
        <v>120</v>
      </c>
      <c r="P4860" s="2">
        <v>120</v>
      </c>
      <c r="Q4860" s="2"/>
      <c r="R4860" s="143" t="e">
        <f t="shared" si="381"/>
        <v>#DIV/0!</v>
      </c>
      <c r="S4860" s="143">
        <f t="shared" si="382"/>
        <v>0</v>
      </c>
      <c r="T4860" s="144">
        <f>IF(P4860="nio",0,IF(P4860&gt;0,VLOOKUP(K4860,'3-Productie normen'!A:X,VLOOKUP(P4860,'3-Productie normen'!$B$37:$C$59,2,FALSE),FALSE)))/VLOOKUP(B4860,'2-Kosten per locatie'!$A$11:$C$31,3,FALSE)</f>
        <v>0</v>
      </c>
      <c r="U4860" s="144">
        <f t="shared" si="383"/>
        <v>0</v>
      </c>
      <c r="V4860" s="145" t="str">
        <f>VLOOKUP(K4860,'3-Productie normen'!A:AG,29,FALSE)</f>
        <v>B</v>
      </c>
      <c r="W4860" s="145"/>
      <c r="X4860" s="146"/>
      <c r="Y4860" s="147">
        <f t="shared" si="384"/>
        <v>912</v>
      </c>
    </row>
    <row r="4861" spans="1:25" s="148" customFormat="1" ht="13.9" customHeight="1">
      <c r="A4861" s="137">
        <v>5715</v>
      </c>
      <c r="B4861" s="138" t="s">
        <v>4209</v>
      </c>
      <c r="C4861" s="138" t="s">
        <v>6253</v>
      </c>
      <c r="D4861" s="138" t="s">
        <v>8341</v>
      </c>
      <c r="E4861" s="2"/>
      <c r="F4861" s="2" t="s">
        <v>372</v>
      </c>
      <c r="G4861" s="2" t="s">
        <v>6591</v>
      </c>
      <c r="H4861" s="2" t="s">
        <v>6592</v>
      </c>
      <c r="I4861" s="139" t="s">
        <v>277</v>
      </c>
      <c r="J4861" s="139" t="s">
        <v>52</v>
      </c>
      <c r="K4861" s="139" t="s">
        <v>417</v>
      </c>
      <c r="L4861" s="139" t="s">
        <v>233</v>
      </c>
      <c r="M4861" s="140"/>
      <c r="N4861" s="141">
        <v>31.9</v>
      </c>
      <c r="O4861" s="142">
        <f t="shared" si="380"/>
        <v>200</v>
      </c>
      <c r="P4861" s="2">
        <v>200</v>
      </c>
      <c r="Q4861" s="2"/>
      <c r="R4861" s="143" t="e">
        <f t="shared" si="381"/>
        <v>#DIV/0!</v>
      </c>
      <c r="S4861" s="143">
        <f t="shared" si="382"/>
        <v>0</v>
      </c>
      <c r="T4861" s="144">
        <f>IF(P4861="nio",0,IF(P4861&gt;0,VLOOKUP(K4861,'3-Productie normen'!A:X,VLOOKUP(P4861,'3-Productie normen'!$B$37:$C$59,2,FALSE),FALSE)))/VLOOKUP(B4861,'2-Kosten per locatie'!$A$11:$C$31,3,FALSE)</f>
        <v>0</v>
      </c>
      <c r="U4861" s="144">
        <f t="shared" si="383"/>
        <v>0</v>
      </c>
      <c r="V4861" s="145" t="str">
        <f>VLOOKUP(K4861,'3-Productie normen'!A:AG,29,FALSE)</f>
        <v>B</v>
      </c>
      <c r="W4861" s="145"/>
      <c r="X4861" s="146"/>
      <c r="Y4861" s="147">
        <f t="shared" si="384"/>
        <v>6380</v>
      </c>
    </row>
    <row r="4862" spans="1:25" s="148" customFormat="1" ht="13.9" customHeight="1">
      <c r="A4862" s="137">
        <v>5716</v>
      </c>
      <c r="B4862" s="138" t="s">
        <v>4209</v>
      </c>
      <c r="C4862" s="138" t="s">
        <v>6253</v>
      </c>
      <c r="D4862" s="138" t="s">
        <v>8341</v>
      </c>
      <c r="E4862" s="2"/>
      <c r="F4862" s="2" t="s">
        <v>372</v>
      </c>
      <c r="G4862" s="2" t="s">
        <v>6593</v>
      </c>
      <c r="H4862" s="2" t="s">
        <v>6594</v>
      </c>
      <c r="I4862" s="139" t="s">
        <v>277</v>
      </c>
      <c r="J4862" s="139" t="s">
        <v>52</v>
      </c>
      <c r="K4862" s="139" t="s">
        <v>417</v>
      </c>
      <c r="L4862" s="139" t="s">
        <v>233</v>
      </c>
      <c r="M4862" s="140"/>
      <c r="N4862" s="141">
        <v>13.33</v>
      </c>
      <c r="O4862" s="142">
        <f t="shared" si="380"/>
        <v>200</v>
      </c>
      <c r="P4862" s="2">
        <v>200</v>
      </c>
      <c r="Q4862" s="2"/>
      <c r="R4862" s="143" t="e">
        <f t="shared" si="381"/>
        <v>#DIV/0!</v>
      </c>
      <c r="S4862" s="143">
        <f t="shared" si="382"/>
        <v>0</v>
      </c>
      <c r="T4862" s="144">
        <f>IF(P4862="nio",0,IF(P4862&gt;0,VLOOKUP(K4862,'3-Productie normen'!A:X,VLOOKUP(P4862,'3-Productie normen'!$B$37:$C$59,2,FALSE),FALSE)))/VLOOKUP(B4862,'2-Kosten per locatie'!$A$11:$C$31,3,FALSE)</f>
        <v>0</v>
      </c>
      <c r="U4862" s="144">
        <f t="shared" si="383"/>
        <v>0</v>
      </c>
      <c r="V4862" s="145" t="str">
        <f>VLOOKUP(K4862,'3-Productie normen'!A:AG,29,FALSE)</f>
        <v>B</v>
      </c>
      <c r="W4862" s="145"/>
      <c r="X4862" s="146"/>
      <c r="Y4862" s="147">
        <f t="shared" si="384"/>
        <v>2666</v>
      </c>
    </row>
    <row r="4863" spans="1:25" s="148" customFormat="1" ht="13.9" customHeight="1">
      <c r="A4863" s="137">
        <v>5717</v>
      </c>
      <c r="B4863" s="138" t="s">
        <v>4209</v>
      </c>
      <c r="C4863" s="138" t="s">
        <v>6253</v>
      </c>
      <c r="D4863" s="138" t="s">
        <v>8341</v>
      </c>
      <c r="E4863" s="2"/>
      <c r="F4863" s="2" t="s">
        <v>372</v>
      </c>
      <c r="G4863" s="2" t="s">
        <v>6595</v>
      </c>
      <c r="H4863" s="2" t="s">
        <v>6596</v>
      </c>
      <c r="I4863" s="139" t="s">
        <v>277</v>
      </c>
      <c r="J4863" s="139" t="s">
        <v>52</v>
      </c>
      <c r="K4863" s="139" t="s">
        <v>417</v>
      </c>
      <c r="L4863" s="139" t="s">
        <v>233</v>
      </c>
      <c r="M4863" s="140"/>
      <c r="N4863" s="141">
        <v>9.7799999999999994</v>
      </c>
      <c r="O4863" s="142">
        <f t="shared" si="380"/>
        <v>200</v>
      </c>
      <c r="P4863" s="2">
        <v>200</v>
      </c>
      <c r="Q4863" s="2"/>
      <c r="R4863" s="143" t="e">
        <f t="shared" si="381"/>
        <v>#DIV/0!</v>
      </c>
      <c r="S4863" s="143">
        <f t="shared" si="382"/>
        <v>0</v>
      </c>
      <c r="T4863" s="144">
        <f>IF(P4863="nio",0,IF(P4863&gt;0,VLOOKUP(K4863,'3-Productie normen'!A:X,VLOOKUP(P4863,'3-Productie normen'!$B$37:$C$59,2,FALSE),FALSE)))/VLOOKUP(B4863,'2-Kosten per locatie'!$A$11:$C$31,3,FALSE)</f>
        <v>0</v>
      </c>
      <c r="U4863" s="144">
        <f t="shared" si="383"/>
        <v>0</v>
      </c>
      <c r="V4863" s="145" t="str">
        <f>VLOOKUP(K4863,'3-Productie normen'!A:AG,29,FALSE)</f>
        <v>B</v>
      </c>
      <c r="W4863" s="145"/>
      <c r="X4863" s="146"/>
      <c r="Y4863" s="147">
        <f t="shared" si="384"/>
        <v>1955.9999999999998</v>
      </c>
    </row>
    <row r="4864" spans="1:25" s="148" customFormat="1" ht="13.9" customHeight="1">
      <c r="A4864" s="137">
        <v>5718</v>
      </c>
      <c r="B4864" s="138" t="s">
        <v>4209</v>
      </c>
      <c r="C4864" s="138" t="s">
        <v>6253</v>
      </c>
      <c r="D4864" s="138" t="s">
        <v>8341</v>
      </c>
      <c r="E4864" s="2"/>
      <c r="F4864" s="2" t="s">
        <v>372</v>
      </c>
      <c r="G4864" s="2" t="s">
        <v>6597</v>
      </c>
      <c r="H4864" s="2" t="s">
        <v>5837</v>
      </c>
      <c r="I4864" s="139" t="s">
        <v>277</v>
      </c>
      <c r="J4864" s="139" t="s">
        <v>277</v>
      </c>
      <c r="K4864" s="139" t="s">
        <v>478</v>
      </c>
      <c r="L4864" s="139" t="s">
        <v>82</v>
      </c>
      <c r="M4864" s="140" t="s">
        <v>8160</v>
      </c>
      <c r="N4864" s="141">
        <v>32.409999999999997</v>
      </c>
      <c r="O4864" s="142">
        <f t="shared" si="380"/>
        <v>120</v>
      </c>
      <c r="P4864" s="2">
        <v>120</v>
      </c>
      <c r="Q4864" s="2"/>
      <c r="R4864" s="143" t="e">
        <f t="shared" si="381"/>
        <v>#DIV/0!</v>
      </c>
      <c r="S4864" s="143">
        <f t="shared" si="382"/>
        <v>0</v>
      </c>
      <c r="T4864" s="144">
        <f>IF(P4864="nio",0,IF(P4864&gt;0,VLOOKUP(K4864,'3-Productie normen'!A:X,VLOOKUP(P4864,'3-Productie normen'!$B$37:$C$59,2,FALSE),FALSE)))/VLOOKUP(B4864,'2-Kosten per locatie'!$A$11:$C$31,3,FALSE)</f>
        <v>0</v>
      </c>
      <c r="U4864" s="144">
        <f t="shared" si="383"/>
        <v>0</v>
      </c>
      <c r="V4864" s="145" t="str">
        <f>VLOOKUP(K4864,'3-Productie normen'!A:AG,29,FALSE)</f>
        <v>B</v>
      </c>
      <c r="W4864" s="145"/>
      <c r="X4864" s="146"/>
      <c r="Y4864" s="147">
        <f t="shared" si="384"/>
        <v>3889.2</v>
      </c>
    </row>
    <row r="4865" spans="1:25" s="148" customFormat="1" ht="13.9" customHeight="1">
      <c r="A4865" s="137">
        <v>5719</v>
      </c>
      <c r="B4865" s="138" t="s">
        <v>4209</v>
      </c>
      <c r="C4865" s="138" t="s">
        <v>6253</v>
      </c>
      <c r="D4865" s="138" t="s">
        <v>8341</v>
      </c>
      <c r="E4865" s="2"/>
      <c r="F4865" s="2" t="s">
        <v>372</v>
      </c>
      <c r="G4865" s="2" t="s">
        <v>6598</v>
      </c>
      <c r="H4865" s="2" t="s">
        <v>6548</v>
      </c>
      <c r="I4865" s="139" t="s">
        <v>277</v>
      </c>
      <c r="J4865" s="139" t="s">
        <v>3114</v>
      </c>
      <c r="K4865" s="139" t="s">
        <v>50</v>
      </c>
      <c r="L4865" s="139" t="s">
        <v>6260</v>
      </c>
      <c r="M4865" s="140"/>
      <c r="N4865" s="141">
        <v>25.32</v>
      </c>
      <c r="O4865" s="142">
        <f t="shared" si="380"/>
        <v>200</v>
      </c>
      <c r="P4865" s="2">
        <v>200</v>
      </c>
      <c r="Q4865" s="2"/>
      <c r="R4865" s="143" t="e">
        <f t="shared" si="381"/>
        <v>#DIV/0!</v>
      </c>
      <c r="S4865" s="143">
        <f t="shared" si="382"/>
        <v>0</v>
      </c>
      <c r="T4865" s="144">
        <f>IF(P4865="nio",0,IF(P4865&gt;0,VLOOKUP(K4865,'3-Productie normen'!A:X,VLOOKUP(P4865,'3-Productie normen'!$B$37:$C$59,2,FALSE),FALSE)))/VLOOKUP(B4865,'2-Kosten per locatie'!$A$11:$C$31,3,FALSE)</f>
        <v>0</v>
      </c>
      <c r="U4865" s="144">
        <f t="shared" si="383"/>
        <v>0</v>
      </c>
      <c r="V4865" s="145" t="str">
        <f>VLOOKUP(K4865,'3-Productie normen'!A:AG,29,FALSE)</f>
        <v>V</v>
      </c>
      <c r="W4865" s="145"/>
      <c r="X4865" s="146"/>
      <c r="Y4865" s="147">
        <f t="shared" si="384"/>
        <v>5064</v>
      </c>
    </row>
    <row r="4866" spans="1:25" s="148" customFormat="1" ht="13.9" customHeight="1">
      <c r="A4866" s="137">
        <v>5720</v>
      </c>
      <c r="B4866" s="138" t="s">
        <v>4209</v>
      </c>
      <c r="C4866" s="138" t="s">
        <v>6253</v>
      </c>
      <c r="D4866" s="138" t="s">
        <v>8341</v>
      </c>
      <c r="E4866" s="2"/>
      <c r="F4866" s="2" t="s">
        <v>372</v>
      </c>
      <c r="G4866" s="2" t="s">
        <v>6599</v>
      </c>
      <c r="H4866" s="2" t="s">
        <v>6600</v>
      </c>
      <c r="I4866" s="139" t="s">
        <v>277</v>
      </c>
      <c r="J4866" s="139" t="s">
        <v>277</v>
      </c>
      <c r="K4866" s="139" t="s">
        <v>478</v>
      </c>
      <c r="L4866" s="139" t="s">
        <v>82</v>
      </c>
      <c r="M4866" s="140" t="s">
        <v>8160</v>
      </c>
      <c r="N4866" s="141">
        <v>23.95</v>
      </c>
      <c r="O4866" s="142">
        <f t="shared" si="380"/>
        <v>120</v>
      </c>
      <c r="P4866" s="2">
        <v>120</v>
      </c>
      <c r="Q4866" s="2"/>
      <c r="R4866" s="143" t="e">
        <f t="shared" si="381"/>
        <v>#DIV/0!</v>
      </c>
      <c r="S4866" s="143">
        <f t="shared" si="382"/>
        <v>0</v>
      </c>
      <c r="T4866" s="144">
        <f>IF(P4866="nio",0,IF(P4866&gt;0,VLOOKUP(K4866,'3-Productie normen'!A:X,VLOOKUP(P4866,'3-Productie normen'!$B$37:$C$59,2,FALSE),FALSE)))/VLOOKUP(B4866,'2-Kosten per locatie'!$A$11:$C$31,3,FALSE)</f>
        <v>0</v>
      </c>
      <c r="U4866" s="144">
        <f t="shared" si="383"/>
        <v>0</v>
      </c>
      <c r="V4866" s="145" t="str">
        <f>VLOOKUP(K4866,'3-Productie normen'!A:AG,29,FALSE)</f>
        <v>B</v>
      </c>
      <c r="W4866" s="145"/>
      <c r="X4866" s="146"/>
      <c r="Y4866" s="147">
        <f t="shared" si="384"/>
        <v>2874</v>
      </c>
    </row>
    <row r="4867" spans="1:25" s="148" customFormat="1" ht="13.9" customHeight="1">
      <c r="A4867" s="137">
        <v>5721</v>
      </c>
      <c r="B4867" s="138" t="s">
        <v>4209</v>
      </c>
      <c r="C4867" s="138" t="s">
        <v>6253</v>
      </c>
      <c r="D4867" s="138" t="s">
        <v>8341</v>
      </c>
      <c r="E4867" s="2"/>
      <c r="F4867" s="2" t="s">
        <v>372</v>
      </c>
      <c r="G4867" s="2" t="s">
        <v>6601</v>
      </c>
      <c r="H4867" s="2" t="s">
        <v>5830</v>
      </c>
      <c r="I4867" s="139" t="s">
        <v>277</v>
      </c>
      <c r="J4867" s="139" t="s">
        <v>277</v>
      </c>
      <c r="K4867" s="139" t="s">
        <v>478</v>
      </c>
      <c r="L4867" s="139" t="s">
        <v>82</v>
      </c>
      <c r="M4867" s="140" t="s">
        <v>8160</v>
      </c>
      <c r="N4867" s="141">
        <v>38.08</v>
      </c>
      <c r="O4867" s="142">
        <f t="shared" si="380"/>
        <v>120</v>
      </c>
      <c r="P4867" s="2">
        <v>120</v>
      </c>
      <c r="Q4867" s="2"/>
      <c r="R4867" s="143" t="e">
        <f t="shared" si="381"/>
        <v>#DIV/0!</v>
      </c>
      <c r="S4867" s="143">
        <f t="shared" si="382"/>
        <v>0</v>
      </c>
      <c r="T4867" s="144">
        <f>IF(P4867="nio",0,IF(P4867&gt;0,VLOOKUP(K4867,'3-Productie normen'!A:X,VLOOKUP(P4867,'3-Productie normen'!$B$37:$C$59,2,FALSE),FALSE)))/VLOOKUP(B4867,'2-Kosten per locatie'!$A$11:$C$31,3,FALSE)</f>
        <v>0</v>
      </c>
      <c r="U4867" s="144">
        <f t="shared" si="383"/>
        <v>0</v>
      </c>
      <c r="V4867" s="145" t="str">
        <f>VLOOKUP(K4867,'3-Productie normen'!A:AG,29,FALSE)</f>
        <v>B</v>
      </c>
      <c r="W4867" s="145"/>
      <c r="X4867" s="146"/>
      <c r="Y4867" s="147">
        <f t="shared" si="384"/>
        <v>4569.5999999999995</v>
      </c>
    </row>
    <row r="4868" spans="1:25" s="148" customFormat="1" ht="13.9" customHeight="1">
      <c r="A4868" s="137">
        <v>5722</v>
      </c>
      <c r="B4868" s="138" t="s">
        <v>4209</v>
      </c>
      <c r="C4868" s="138" t="s">
        <v>6253</v>
      </c>
      <c r="D4868" s="138" t="s">
        <v>8341</v>
      </c>
      <c r="E4868" s="2"/>
      <c r="F4868" s="2" t="s">
        <v>372</v>
      </c>
      <c r="G4868" s="2" t="s">
        <v>6602</v>
      </c>
      <c r="H4868" s="2" t="s">
        <v>6603</v>
      </c>
      <c r="I4868" s="139" t="s">
        <v>277</v>
      </c>
      <c r="J4868" s="139" t="s">
        <v>277</v>
      </c>
      <c r="K4868" s="139" t="s">
        <v>478</v>
      </c>
      <c r="L4868" s="139" t="s">
        <v>82</v>
      </c>
      <c r="M4868" s="140" t="s">
        <v>8160</v>
      </c>
      <c r="N4868" s="141">
        <v>6.29</v>
      </c>
      <c r="O4868" s="142">
        <f t="shared" si="380"/>
        <v>120</v>
      </c>
      <c r="P4868" s="2">
        <v>120</v>
      </c>
      <c r="Q4868" s="2"/>
      <c r="R4868" s="143" t="e">
        <f t="shared" si="381"/>
        <v>#DIV/0!</v>
      </c>
      <c r="S4868" s="143">
        <f t="shared" si="382"/>
        <v>0</v>
      </c>
      <c r="T4868" s="144">
        <f>IF(P4868="nio",0,IF(P4868&gt;0,VLOOKUP(K4868,'3-Productie normen'!A:X,VLOOKUP(P4868,'3-Productie normen'!$B$37:$C$59,2,FALSE),FALSE)))/VLOOKUP(B4868,'2-Kosten per locatie'!$A$11:$C$31,3,FALSE)</f>
        <v>0</v>
      </c>
      <c r="U4868" s="144">
        <f t="shared" si="383"/>
        <v>0</v>
      </c>
      <c r="V4868" s="145" t="str">
        <f>VLOOKUP(K4868,'3-Productie normen'!A:AG,29,FALSE)</f>
        <v>B</v>
      </c>
      <c r="W4868" s="145"/>
      <c r="X4868" s="146"/>
      <c r="Y4868" s="147">
        <f t="shared" si="384"/>
        <v>754.8</v>
      </c>
    </row>
    <row r="4869" spans="1:25" s="148" customFormat="1" ht="13.9" customHeight="1">
      <c r="A4869" s="137">
        <v>5723</v>
      </c>
      <c r="B4869" s="138" t="s">
        <v>4209</v>
      </c>
      <c r="C4869" s="138" t="s">
        <v>6253</v>
      </c>
      <c r="D4869" s="138" t="s">
        <v>8341</v>
      </c>
      <c r="E4869" s="2"/>
      <c r="F4869" s="2" t="s">
        <v>372</v>
      </c>
      <c r="G4869" s="2" t="s">
        <v>6604</v>
      </c>
      <c r="H4869" s="2" t="s">
        <v>6605</v>
      </c>
      <c r="I4869" s="139" t="s">
        <v>277</v>
      </c>
      <c r="J4869" s="139" t="s">
        <v>277</v>
      </c>
      <c r="K4869" s="139" t="s">
        <v>478</v>
      </c>
      <c r="L4869" s="139" t="s">
        <v>233</v>
      </c>
      <c r="M4869" s="140"/>
      <c r="N4869" s="141">
        <v>4.6500000000000004</v>
      </c>
      <c r="O4869" s="142">
        <f t="shared" si="380"/>
        <v>120</v>
      </c>
      <c r="P4869" s="2">
        <v>120</v>
      </c>
      <c r="Q4869" s="2"/>
      <c r="R4869" s="143" t="e">
        <f t="shared" si="381"/>
        <v>#DIV/0!</v>
      </c>
      <c r="S4869" s="143">
        <f t="shared" si="382"/>
        <v>0</v>
      </c>
      <c r="T4869" s="144">
        <f>IF(P4869="nio",0,IF(P4869&gt;0,VLOOKUP(K4869,'3-Productie normen'!A:X,VLOOKUP(P4869,'3-Productie normen'!$B$37:$C$59,2,FALSE),FALSE)))/VLOOKUP(B4869,'2-Kosten per locatie'!$A$11:$C$31,3,FALSE)</f>
        <v>0</v>
      </c>
      <c r="U4869" s="144">
        <f t="shared" si="383"/>
        <v>0</v>
      </c>
      <c r="V4869" s="145" t="str">
        <f>VLOOKUP(K4869,'3-Productie normen'!A:AG,29,FALSE)</f>
        <v>B</v>
      </c>
      <c r="W4869" s="145"/>
      <c r="X4869" s="146"/>
      <c r="Y4869" s="147">
        <f t="shared" si="384"/>
        <v>558</v>
      </c>
    </row>
    <row r="4870" spans="1:25" s="148" customFormat="1" ht="13.9" customHeight="1">
      <c r="A4870" s="137">
        <v>5724</v>
      </c>
      <c r="B4870" s="138" t="s">
        <v>4209</v>
      </c>
      <c r="C4870" s="138" t="s">
        <v>6253</v>
      </c>
      <c r="D4870" s="138" t="s">
        <v>8341</v>
      </c>
      <c r="E4870" s="2"/>
      <c r="F4870" s="2" t="s">
        <v>372</v>
      </c>
      <c r="G4870" s="2" t="s">
        <v>6606</v>
      </c>
      <c r="H4870" s="2" t="s">
        <v>6607</v>
      </c>
      <c r="I4870" s="139" t="s">
        <v>350</v>
      </c>
      <c r="J4870" s="139" t="s">
        <v>836</v>
      </c>
      <c r="K4870" s="139" t="s">
        <v>612</v>
      </c>
      <c r="L4870" s="139" t="s">
        <v>233</v>
      </c>
      <c r="M4870" s="140"/>
      <c r="N4870" s="141">
        <v>4.68</v>
      </c>
      <c r="O4870" s="142">
        <f t="shared" si="380"/>
        <v>200</v>
      </c>
      <c r="P4870" s="2">
        <v>200</v>
      </c>
      <c r="Q4870" s="2"/>
      <c r="R4870" s="143" t="e">
        <f t="shared" si="381"/>
        <v>#DIV/0!</v>
      </c>
      <c r="S4870" s="143">
        <f t="shared" si="382"/>
        <v>0</v>
      </c>
      <c r="T4870" s="144">
        <f>IF(P4870="nio",0,IF(P4870&gt;0,VLOOKUP(K4870,'3-Productie normen'!A:X,VLOOKUP(P4870,'3-Productie normen'!$B$37:$C$59,2,FALSE),FALSE)))/VLOOKUP(B4870,'2-Kosten per locatie'!$A$11:$C$31,3,FALSE)</f>
        <v>0</v>
      </c>
      <c r="U4870" s="144">
        <f t="shared" si="383"/>
        <v>0</v>
      </c>
      <c r="V4870" s="145" t="str">
        <f>VLOOKUP(K4870,'3-Productie normen'!A:AG,29,FALSE)</f>
        <v>L</v>
      </c>
      <c r="W4870" s="145"/>
      <c r="X4870" s="146"/>
      <c r="Y4870" s="147">
        <f t="shared" si="384"/>
        <v>936</v>
      </c>
    </row>
    <row r="4871" spans="1:25" s="148" customFormat="1" ht="13.9" customHeight="1">
      <c r="A4871" s="137">
        <v>5725</v>
      </c>
      <c r="B4871" s="138" t="s">
        <v>4209</v>
      </c>
      <c r="C4871" s="138" t="s">
        <v>6253</v>
      </c>
      <c r="D4871" s="138" t="s">
        <v>8341</v>
      </c>
      <c r="E4871" s="2"/>
      <c r="F4871" s="2" t="s">
        <v>372</v>
      </c>
      <c r="G4871" s="2" t="s">
        <v>6608</v>
      </c>
      <c r="H4871" s="2" t="s">
        <v>6609</v>
      </c>
      <c r="I4871" s="139" t="s">
        <v>277</v>
      </c>
      <c r="J4871" s="139" t="s">
        <v>1614</v>
      </c>
      <c r="K4871" s="139" t="s">
        <v>612</v>
      </c>
      <c r="L4871" s="139" t="s">
        <v>233</v>
      </c>
      <c r="M4871" s="140"/>
      <c r="N4871" s="141">
        <v>100.6</v>
      </c>
      <c r="O4871" s="142">
        <f t="shared" si="380"/>
        <v>200</v>
      </c>
      <c r="P4871" s="2">
        <v>200</v>
      </c>
      <c r="Q4871" s="2"/>
      <c r="R4871" s="143" t="e">
        <f t="shared" si="381"/>
        <v>#DIV/0!</v>
      </c>
      <c r="S4871" s="143">
        <f t="shared" si="382"/>
        <v>0</v>
      </c>
      <c r="T4871" s="144">
        <f>IF(P4871="nio",0,IF(P4871&gt;0,VLOOKUP(K4871,'3-Productie normen'!A:X,VLOOKUP(P4871,'3-Productie normen'!$B$37:$C$59,2,FALSE),FALSE)))/VLOOKUP(B4871,'2-Kosten per locatie'!$A$11:$C$31,3,FALSE)</f>
        <v>0</v>
      </c>
      <c r="U4871" s="144">
        <f t="shared" si="383"/>
        <v>0</v>
      </c>
      <c r="V4871" s="145" t="str">
        <f>VLOOKUP(K4871,'3-Productie normen'!A:AG,29,FALSE)</f>
        <v>L</v>
      </c>
      <c r="W4871" s="145"/>
      <c r="X4871" s="146"/>
      <c r="Y4871" s="147">
        <f t="shared" si="384"/>
        <v>20120</v>
      </c>
    </row>
    <row r="4872" spans="1:25" s="148" customFormat="1" ht="13.9" customHeight="1">
      <c r="A4872" s="137">
        <v>5726</v>
      </c>
      <c r="B4872" s="138" t="s">
        <v>4209</v>
      </c>
      <c r="C4872" s="138" t="s">
        <v>6253</v>
      </c>
      <c r="D4872" s="138" t="s">
        <v>8341</v>
      </c>
      <c r="E4872" s="2"/>
      <c r="F4872" s="2" t="s">
        <v>372</v>
      </c>
      <c r="G4872" s="2" t="s">
        <v>6610</v>
      </c>
      <c r="H4872" s="2" t="s">
        <v>6611</v>
      </c>
      <c r="I4872" s="139" t="s">
        <v>272</v>
      </c>
      <c r="J4872" s="139" t="s">
        <v>1614</v>
      </c>
      <c r="K4872" s="139" t="s">
        <v>612</v>
      </c>
      <c r="L4872" s="139" t="s">
        <v>233</v>
      </c>
      <c r="M4872" s="140"/>
      <c r="N4872" s="141">
        <v>40.630000000000003</v>
      </c>
      <c r="O4872" s="142">
        <f t="shared" si="380"/>
        <v>200</v>
      </c>
      <c r="P4872" s="2">
        <v>200</v>
      </c>
      <c r="Q4872" s="2"/>
      <c r="R4872" s="143" t="e">
        <f t="shared" si="381"/>
        <v>#DIV/0!</v>
      </c>
      <c r="S4872" s="143">
        <f t="shared" si="382"/>
        <v>0</v>
      </c>
      <c r="T4872" s="144">
        <f>IF(P4872="nio",0,IF(P4872&gt;0,VLOOKUP(K4872,'3-Productie normen'!A:X,VLOOKUP(P4872,'3-Productie normen'!$B$37:$C$59,2,FALSE),FALSE)))/VLOOKUP(B4872,'2-Kosten per locatie'!$A$11:$C$31,3,FALSE)</f>
        <v>0</v>
      </c>
      <c r="U4872" s="144">
        <f t="shared" si="383"/>
        <v>0</v>
      </c>
      <c r="V4872" s="145" t="str">
        <f>VLOOKUP(K4872,'3-Productie normen'!A:AG,29,FALSE)</f>
        <v>L</v>
      </c>
      <c r="W4872" s="145"/>
      <c r="X4872" s="146"/>
      <c r="Y4872" s="147">
        <f t="shared" si="384"/>
        <v>8126.0000000000009</v>
      </c>
    </row>
    <row r="4873" spans="1:25" s="148" customFormat="1" ht="13.9" customHeight="1">
      <c r="A4873" s="137">
        <v>5727</v>
      </c>
      <c r="B4873" s="138" t="s">
        <v>4209</v>
      </c>
      <c r="C4873" s="138" t="s">
        <v>6253</v>
      </c>
      <c r="D4873" s="138" t="s">
        <v>8341</v>
      </c>
      <c r="E4873" s="2"/>
      <c r="F4873" s="2" t="s">
        <v>372</v>
      </c>
      <c r="G4873" s="2" t="s">
        <v>6612</v>
      </c>
      <c r="H4873" s="2" t="s">
        <v>6613</v>
      </c>
      <c r="I4873" s="139" t="s">
        <v>484</v>
      </c>
      <c r="J4873" s="139" t="s">
        <v>56</v>
      </c>
      <c r="K4873" s="139" t="s">
        <v>248</v>
      </c>
      <c r="L4873" s="139" t="s">
        <v>82</v>
      </c>
      <c r="M4873" s="140" t="s">
        <v>8160</v>
      </c>
      <c r="N4873" s="141">
        <v>17.68</v>
      </c>
      <c r="O4873" s="142">
        <f t="shared" si="380"/>
        <v>200</v>
      </c>
      <c r="P4873" s="2">
        <v>200</v>
      </c>
      <c r="Q4873" s="2"/>
      <c r="R4873" s="143" t="e">
        <f t="shared" si="381"/>
        <v>#DIV/0!</v>
      </c>
      <c r="S4873" s="143">
        <f t="shared" si="382"/>
        <v>0</v>
      </c>
      <c r="T4873" s="144">
        <f>IF(P4873="nio",0,IF(P4873&gt;0,VLOOKUP(K4873,'3-Productie normen'!A:X,VLOOKUP(P4873,'3-Productie normen'!$B$37:$C$59,2,FALSE),FALSE)))/VLOOKUP(B4873,'2-Kosten per locatie'!$A$11:$C$31,3,FALSE)</f>
        <v>0</v>
      </c>
      <c r="U4873" s="144">
        <f t="shared" si="383"/>
        <v>0</v>
      </c>
      <c r="V4873" s="145" t="str">
        <f>VLOOKUP(K4873,'3-Productie normen'!A:AG,29,FALSE)</f>
        <v>V</v>
      </c>
      <c r="W4873" s="145"/>
      <c r="X4873" s="146"/>
      <c r="Y4873" s="147">
        <f t="shared" si="384"/>
        <v>3536</v>
      </c>
    </row>
    <row r="4874" spans="1:25" s="148" customFormat="1" ht="13.9" customHeight="1">
      <c r="A4874" s="137">
        <v>5728</v>
      </c>
      <c r="B4874" s="138" t="s">
        <v>4209</v>
      </c>
      <c r="C4874" s="138" t="s">
        <v>6254</v>
      </c>
      <c r="D4874" s="138" t="s">
        <v>6291</v>
      </c>
      <c r="E4874" s="2"/>
      <c r="F4874" s="2" t="s">
        <v>372</v>
      </c>
      <c r="G4874" s="2" t="s">
        <v>6614</v>
      </c>
      <c r="H4874" s="2" t="s">
        <v>6615</v>
      </c>
      <c r="I4874" s="139" t="s">
        <v>491</v>
      </c>
      <c r="J4874" s="139" t="s">
        <v>253</v>
      </c>
      <c r="K4874" s="139" t="s">
        <v>4571</v>
      </c>
      <c r="L4874" s="139" t="s">
        <v>82</v>
      </c>
      <c r="M4874" s="140" t="s">
        <v>8160</v>
      </c>
      <c r="N4874" s="141">
        <v>25.73</v>
      </c>
      <c r="O4874" s="142">
        <f t="shared" si="380"/>
        <v>255</v>
      </c>
      <c r="P4874" s="2">
        <v>255</v>
      </c>
      <c r="Q4874" s="2"/>
      <c r="R4874" s="143" t="e">
        <f t="shared" si="381"/>
        <v>#DIV/0!</v>
      </c>
      <c r="S4874" s="143">
        <f t="shared" si="382"/>
        <v>0</v>
      </c>
      <c r="T4874" s="144">
        <f>IF(P4874="nio",0,IF(P4874&gt;0,VLOOKUP(K4874,'3-Productie normen'!A:X,VLOOKUP(P4874,'3-Productie normen'!$B$37:$C$59,2,FALSE),FALSE)))/VLOOKUP(B4874,'2-Kosten per locatie'!$A$11:$C$31,3,FALSE)</f>
        <v>0</v>
      </c>
      <c r="U4874" s="144">
        <f t="shared" si="383"/>
        <v>0</v>
      </c>
      <c r="V4874" s="145" t="str">
        <f>VLOOKUP(K4874,'3-Productie normen'!A:AG,29,FALSE)</f>
        <v>V</v>
      </c>
      <c r="W4874" s="145"/>
      <c r="X4874" s="146"/>
      <c r="Y4874" s="147">
        <f t="shared" si="384"/>
        <v>6561.1500000000005</v>
      </c>
    </row>
    <row r="4875" spans="1:25" s="148" customFormat="1" ht="13.9" customHeight="1">
      <c r="A4875" s="137">
        <v>5729</v>
      </c>
      <c r="B4875" s="138" t="s">
        <v>4209</v>
      </c>
      <c r="C4875" s="138" t="s">
        <v>6254</v>
      </c>
      <c r="D4875" s="138" t="s">
        <v>6291</v>
      </c>
      <c r="E4875" s="2"/>
      <c r="F4875" s="2" t="s">
        <v>372</v>
      </c>
      <c r="G4875" s="2" t="s">
        <v>6616</v>
      </c>
      <c r="H4875" s="2"/>
      <c r="I4875" s="139" t="s">
        <v>257</v>
      </c>
      <c r="J4875" s="139" t="s">
        <v>381</v>
      </c>
      <c r="K4875" s="139" t="s">
        <v>259</v>
      </c>
      <c r="L4875" s="139" t="s">
        <v>1720</v>
      </c>
      <c r="M4875" s="140"/>
      <c r="N4875" s="141">
        <v>113.52</v>
      </c>
      <c r="O4875" s="142">
        <f t="shared" si="380"/>
        <v>0</v>
      </c>
      <c r="P4875" s="2" t="s">
        <v>477</v>
      </c>
      <c r="Q4875" s="2"/>
      <c r="R4875" s="143">
        <f t="shared" si="381"/>
        <v>0</v>
      </c>
      <c r="S4875" s="143">
        <f t="shared" si="382"/>
        <v>0</v>
      </c>
      <c r="T4875" s="144">
        <f>IF(P4875="nio",0,IF(P4875&gt;0,VLOOKUP(K4875,'3-Productie normen'!A:X,VLOOKUP(P4875,'3-Productie normen'!$B$37:$C$59,2,FALSE),FALSE)))/VLOOKUP(B4875,'2-Kosten per locatie'!$A$11:$C$31,3,FALSE)</f>
        <v>0</v>
      </c>
      <c r="U4875" s="144">
        <f t="shared" si="383"/>
        <v>0</v>
      </c>
      <c r="V4875" s="145">
        <f>VLOOKUP(K4875,'3-Productie normen'!A:AG,29,FALSE)</f>
        <v>0</v>
      </c>
      <c r="W4875" s="145"/>
      <c r="X4875" s="146"/>
      <c r="Y4875" s="147">
        <f t="shared" si="384"/>
        <v>0</v>
      </c>
    </row>
    <row r="4876" spans="1:25" s="148" customFormat="1" ht="13.9" customHeight="1">
      <c r="A4876" s="137">
        <v>5730</v>
      </c>
      <c r="B4876" s="138" t="s">
        <v>4209</v>
      </c>
      <c r="C4876" s="138" t="s">
        <v>6254</v>
      </c>
      <c r="D4876" s="138" t="s">
        <v>6291</v>
      </c>
      <c r="E4876" s="2"/>
      <c r="F4876" s="2" t="s">
        <v>372</v>
      </c>
      <c r="G4876" s="2" t="s">
        <v>6617</v>
      </c>
      <c r="H4876" s="2" t="s">
        <v>246</v>
      </c>
      <c r="I4876" s="139" t="s">
        <v>257</v>
      </c>
      <c r="J4876" s="139" t="s">
        <v>495</v>
      </c>
      <c r="K4876" s="139" t="s">
        <v>259</v>
      </c>
      <c r="L4876" s="139" t="s">
        <v>1720</v>
      </c>
      <c r="M4876" s="140"/>
      <c r="N4876" s="141">
        <v>9.89</v>
      </c>
      <c r="O4876" s="142">
        <f t="shared" si="380"/>
        <v>0</v>
      </c>
      <c r="P4876" s="2" t="s">
        <v>477</v>
      </c>
      <c r="Q4876" s="2"/>
      <c r="R4876" s="143">
        <f t="shared" si="381"/>
        <v>0</v>
      </c>
      <c r="S4876" s="143">
        <f t="shared" si="382"/>
        <v>0</v>
      </c>
      <c r="T4876" s="144">
        <f>IF(P4876="nio",0,IF(P4876&gt;0,VLOOKUP(K4876,'3-Productie normen'!A:X,VLOOKUP(P4876,'3-Productie normen'!$B$37:$C$59,2,FALSE),FALSE)))/VLOOKUP(B4876,'2-Kosten per locatie'!$A$11:$C$31,3,FALSE)</f>
        <v>0</v>
      </c>
      <c r="U4876" s="144">
        <f t="shared" si="383"/>
        <v>0</v>
      </c>
      <c r="V4876" s="145">
        <f>VLOOKUP(K4876,'3-Productie normen'!A:AG,29,FALSE)</f>
        <v>0</v>
      </c>
      <c r="W4876" s="145"/>
      <c r="X4876" s="146"/>
      <c r="Y4876" s="147">
        <f t="shared" si="384"/>
        <v>0</v>
      </c>
    </row>
    <row r="4877" spans="1:25" s="148" customFormat="1" ht="13.9" customHeight="1">
      <c r="A4877" s="137">
        <v>5731</v>
      </c>
      <c r="B4877" s="138" t="s">
        <v>4209</v>
      </c>
      <c r="C4877" s="138" t="s">
        <v>6254</v>
      </c>
      <c r="D4877" s="138" t="s">
        <v>6291</v>
      </c>
      <c r="E4877" s="2"/>
      <c r="F4877" s="2" t="s">
        <v>372</v>
      </c>
      <c r="G4877" s="2" t="s">
        <v>6618</v>
      </c>
      <c r="H4877" s="2" t="s">
        <v>6619</v>
      </c>
      <c r="I4877" s="139" t="s">
        <v>257</v>
      </c>
      <c r="J4877" s="139" t="s">
        <v>318</v>
      </c>
      <c r="K4877" s="139" t="s">
        <v>259</v>
      </c>
      <c r="L4877" s="139" t="s">
        <v>1720</v>
      </c>
      <c r="M4877" s="140"/>
      <c r="N4877" s="141">
        <v>0</v>
      </c>
      <c r="O4877" s="142">
        <f t="shared" si="380"/>
        <v>0</v>
      </c>
      <c r="P4877" s="2" t="s">
        <v>477</v>
      </c>
      <c r="Q4877" s="2"/>
      <c r="R4877" s="143">
        <f t="shared" si="381"/>
        <v>0</v>
      </c>
      <c r="S4877" s="143">
        <f t="shared" si="382"/>
        <v>0</v>
      </c>
      <c r="T4877" s="144">
        <f>IF(P4877="nio",0,IF(P4877&gt;0,VLOOKUP(K4877,'3-Productie normen'!A:X,VLOOKUP(P4877,'3-Productie normen'!$B$37:$C$59,2,FALSE),FALSE)))/VLOOKUP(B4877,'2-Kosten per locatie'!$A$11:$C$31,3,FALSE)</f>
        <v>0</v>
      </c>
      <c r="U4877" s="144">
        <f t="shared" si="383"/>
        <v>0</v>
      </c>
      <c r="V4877" s="145">
        <f>VLOOKUP(K4877,'3-Productie normen'!A:AG,29,FALSE)</f>
        <v>0</v>
      </c>
      <c r="W4877" s="145"/>
      <c r="X4877" s="146"/>
      <c r="Y4877" s="147">
        <f t="shared" si="384"/>
        <v>0</v>
      </c>
    </row>
    <row r="4878" spans="1:25" s="148" customFormat="1" ht="13.9" customHeight="1">
      <c r="A4878" s="137">
        <v>5732</v>
      </c>
      <c r="B4878" s="138" t="s">
        <v>4209</v>
      </c>
      <c r="C4878" s="138" t="s">
        <v>6254</v>
      </c>
      <c r="D4878" s="138" t="s">
        <v>6291</v>
      </c>
      <c r="E4878" s="2"/>
      <c r="F4878" s="2" t="s">
        <v>372</v>
      </c>
      <c r="G4878" s="2" t="s">
        <v>6620</v>
      </c>
      <c r="H4878" s="2"/>
      <c r="I4878" s="139" t="s">
        <v>257</v>
      </c>
      <c r="J4878" s="139" t="s">
        <v>6621</v>
      </c>
      <c r="K4878" s="139" t="s">
        <v>259</v>
      </c>
      <c r="L4878" s="139" t="s">
        <v>6272</v>
      </c>
      <c r="M4878" s="140"/>
      <c r="N4878" s="141">
        <v>5.47</v>
      </c>
      <c r="O4878" s="142">
        <f t="shared" si="380"/>
        <v>0</v>
      </c>
      <c r="P4878" s="2" t="s">
        <v>477</v>
      </c>
      <c r="Q4878" s="2"/>
      <c r="R4878" s="143">
        <f t="shared" si="381"/>
        <v>0</v>
      </c>
      <c r="S4878" s="143">
        <f t="shared" si="382"/>
        <v>0</v>
      </c>
      <c r="T4878" s="144">
        <f>IF(P4878="nio",0,IF(P4878&gt;0,VLOOKUP(K4878,'3-Productie normen'!A:X,VLOOKUP(P4878,'3-Productie normen'!$B$37:$C$59,2,FALSE),FALSE)))/VLOOKUP(B4878,'2-Kosten per locatie'!$A$11:$C$31,3,FALSE)</f>
        <v>0</v>
      </c>
      <c r="U4878" s="144">
        <f t="shared" si="383"/>
        <v>0</v>
      </c>
      <c r="V4878" s="145">
        <f>VLOOKUP(K4878,'3-Productie normen'!A:AG,29,FALSE)</f>
        <v>0</v>
      </c>
      <c r="W4878" s="145"/>
      <c r="X4878" s="146"/>
      <c r="Y4878" s="147">
        <f t="shared" si="384"/>
        <v>0</v>
      </c>
    </row>
    <row r="4879" spans="1:25" s="148" customFormat="1" ht="13.9" customHeight="1">
      <c r="A4879" s="137">
        <v>5733</v>
      </c>
      <c r="B4879" s="138" t="s">
        <v>4209</v>
      </c>
      <c r="C4879" s="138" t="s">
        <v>6254</v>
      </c>
      <c r="D4879" s="138" t="s">
        <v>6291</v>
      </c>
      <c r="E4879" s="2"/>
      <c r="F4879" s="2" t="s">
        <v>372</v>
      </c>
      <c r="G4879" s="2" t="s">
        <v>6622</v>
      </c>
      <c r="H4879" s="2" t="s">
        <v>6623</v>
      </c>
      <c r="I4879" s="139" t="s">
        <v>46</v>
      </c>
      <c r="J4879" s="139" t="s">
        <v>323</v>
      </c>
      <c r="K4879" s="139" t="s">
        <v>321</v>
      </c>
      <c r="L4879" s="139" t="s">
        <v>6272</v>
      </c>
      <c r="M4879" s="140"/>
      <c r="N4879" s="141">
        <v>3.19</v>
      </c>
      <c r="O4879" s="142">
        <f t="shared" si="380"/>
        <v>510</v>
      </c>
      <c r="P4879" s="2">
        <v>255</v>
      </c>
      <c r="Q4879" s="2">
        <v>255</v>
      </c>
      <c r="R4879" s="143" t="e">
        <f t="shared" si="381"/>
        <v>#DIV/0!</v>
      </c>
      <c r="S4879" s="143" t="e">
        <f t="shared" si="382"/>
        <v>#DIV/0!</v>
      </c>
      <c r="T4879" s="144">
        <f>IF(P4879="nio",0,IF(P4879&gt;0,VLOOKUP(K4879,'3-Productie normen'!A:X,VLOOKUP(P4879,'3-Productie normen'!$B$37:$C$59,2,FALSE),FALSE)))/VLOOKUP(B4879,'2-Kosten per locatie'!$A$11:$C$31,3,FALSE)</f>
        <v>0</v>
      </c>
      <c r="U4879" s="144">
        <f t="shared" si="383"/>
        <v>0</v>
      </c>
      <c r="V4879" s="145" t="str">
        <f>VLOOKUP(K4879,'3-Productie normen'!A:AG,29,FALSE)</f>
        <v>S</v>
      </c>
      <c r="W4879" s="145"/>
      <c r="X4879" s="146"/>
      <c r="Y4879" s="147">
        <f t="shared" si="384"/>
        <v>1626.8999999999999</v>
      </c>
    </row>
    <row r="4880" spans="1:25" s="148" customFormat="1" ht="13.9" customHeight="1">
      <c r="A4880" s="137">
        <v>5734</v>
      </c>
      <c r="B4880" s="138" t="s">
        <v>4209</v>
      </c>
      <c r="C4880" s="138" t="s">
        <v>6254</v>
      </c>
      <c r="D4880" s="138" t="s">
        <v>6291</v>
      </c>
      <c r="E4880" s="2"/>
      <c r="F4880" s="2" t="s">
        <v>372</v>
      </c>
      <c r="G4880" s="2" t="s">
        <v>6624</v>
      </c>
      <c r="H4880" s="2"/>
      <c r="I4880" s="139" t="s">
        <v>46</v>
      </c>
      <c r="J4880" s="139" t="s">
        <v>323</v>
      </c>
      <c r="K4880" s="139" t="s">
        <v>321</v>
      </c>
      <c r="L4880" s="139" t="s">
        <v>6272</v>
      </c>
      <c r="M4880" s="140"/>
      <c r="N4880" s="141">
        <v>1.05</v>
      </c>
      <c r="O4880" s="142">
        <f t="shared" si="380"/>
        <v>510</v>
      </c>
      <c r="P4880" s="2">
        <v>255</v>
      </c>
      <c r="Q4880" s="2">
        <v>255</v>
      </c>
      <c r="R4880" s="143" t="e">
        <f t="shared" si="381"/>
        <v>#DIV/0!</v>
      </c>
      <c r="S4880" s="143" t="e">
        <f t="shared" si="382"/>
        <v>#DIV/0!</v>
      </c>
      <c r="T4880" s="144">
        <f>IF(P4880="nio",0,IF(P4880&gt;0,VLOOKUP(K4880,'3-Productie normen'!A:X,VLOOKUP(P4880,'3-Productie normen'!$B$37:$C$59,2,FALSE),FALSE)))/VLOOKUP(B4880,'2-Kosten per locatie'!$A$11:$C$31,3,FALSE)</f>
        <v>0</v>
      </c>
      <c r="U4880" s="144">
        <f t="shared" si="383"/>
        <v>0</v>
      </c>
      <c r="V4880" s="145" t="str">
        <f>VLOOKUP(K4880,'3-Productie normen'!A:AG,29,FALSE)</f>
        <v>S</v>
      </c>
      <c r="W4880" s="145"/>
      <c r="X4880" s="146"/>
      <c r="Y4880" s="147">
        <f t="shared" si="384"/>
        <v>535.5</v>
      </c>
    </row>
    <row r="4881" spans="1:25" s="148" customFormat="1" ht="13.9" customHeight="1">
      <c r="A4881" s="137">
        <v>5735</v>
      </c>
      <c r="B4881" s="138" t="s">
        <v>4209</v>
      </c>
      <c r="C4881" s="138" t="s">
        <v>6254</v>
      </c>
      <c r="D4881" s="138" t="s">
        <v>6291</v>
      </c>
      <c r="E4881" s="2"/>
      <c r="F4881" s="2" t="s">
        <v>372</v>
      </c>
      <c r="G4881" s="2" t="s">
        <v>6625</v>
      </c>
      <c r="H4881" s="2"/>
      <c r="I4881" s="139" t="s">
        <v>46</v>
      </c>
      <c r="J4881" s="139" t="s">
        <v>320</v>
      </c>
      <c r="K4881" s="139" t="s">
        <v>321</v>
      </c>
      <c r="L4881" s="139" t="s">
        <v>6272</v>
      </c>
      <c r="M4881" s="140"/>
      <c r="N4881" s="141">
        <v>1.05</v>
      </c>
      <c r="O4881" s="142">
        <f t="shared" si="380"/>
        <v>510</v>
      </c>
      <c r="P4881" s="2">
        <v>255</v>
      </c>
      <c r="Q4881" s="2">
        <v>255</v>
      </c>
      <c r="R4881" s="143" t="e">
        <f t="shared" si="381"/>
        <v>#DIV/0!</v>
      </c>
      <c r="S4881" s="143" t="e">
        <f t="shared" si="382"/>
        <v>#DIV/0!</v>
      </c>
      <c r="T4881" s="144">
        <f>IF(P4881="nio",0,IF(P4881&gt;0,VLOOKUP(K4881,'3-Productie normen'!A:X,VLOOKUP(P4881,'3-Productie normen'!$B$37:$C$59,2,FALSE),FALSE)))/VLOOKUP(B4881,'2-Kosten per locatie'!$A$11:$C$31,3,FALSE)</f>
        <v>0</v>
      </c>
      <c r="U4881" s="144">
        <f t="shared" si="383"/>
        <v>0</v>
      </c>
      <c r="V4881" s="145" t="str">
        <f>VLOOKUP(K4881,'3-Productie normen'!A:AG,29,FALSE)</f>
        <v>S</v>
      </c>
      <c r="W4881" s="145"/>
      <c r="X4881" s="146"/>
      <c r="Y4881" s="147">
        <f t="shared" si="384"/>
        <v>535.5</v>
      </c>
    </row>
    <row r="4882" spans="1:25" s="148" customFormat="1" ht="13.9" customHeight="1">
      <c r="A4882" s="137">
        <v>5736</v>
      </c>
      <c r="B4882" s="138" t="s">
        <v>4209</v>
      </c>
      <c r="C4882" s="138" t="s">
        <v>6254</v>
      </c>
      <c r="D4882" s="138" t="s">
        <v>6291</v>
      </c>
      <c r="E4882" s="2"/>
      <c r="F4882" s="2" t="s">
        <v>372</v>
      </c>
      <c r="G4882" s="2" t="s">
        <v>6626</v>
      </c>
      <c r="H4882" s="2" t="s">
        <v>6627</v>
      </c>
      <c r="I4882" s="139" t="s">
        <v>46</v>
      </c>
      <c r="J4882" s="139" t="s">
        <v>323</v>
      </c>
      <c r="K4882" s="139" t="s">
        <v>321</v>
      </c>
      <c r="L4882" s="139" t="s">
        <v>6272</v>
      </c>
      <c r="M4882" s="140"/>
      <c r="N4882" s="141">
        <v>3.19</v>
      </c>
      <c r="O4882" s="142">
        <f t="shared" si="380"/>
        <v>510</v>
      </c>
      <c r="P4882" s="2">
        <v>255</v>
      </c>
      <c r="Q4882" s="2">
        <v>255</v>
      </c>
      <c r="R4882" s="143" t="e">
        <f t="shared" si="381"/>
        <v>#DIV/0!</v>
      </c>
      <c r="S4882" s="143" t="e">
        <f t="shared" si="382"/>
        <v>#DIV/0!</v>
      </c>
      <c r="T4882" s="144">
        <f>IF(P4882="nio",0,IF(P4882&gt;0,VLOOKUP(K4882,'3-Productie normen'!A:X,VLOOKUP(P4882,'3-Productie normen'!$B$37:$C$59,2,FALSE),FALSE)))/VLOOKUP(B4882,'2-Kosten per locatie'!$A$11:$C$31,3,FALSE)</f>
        <v>0</v>
      </c>
      <c r="U4882" s="144">
        <f t="shared" si="383"/>
        <v>0</v>
      </c>
      <c r="V4882" s="145" t="str">
        <f>VLOOKUP(K4882,'3-Productie normen'!A:AG,29,FALSE)</f>
        <v>S</v>
      </c>
      <c r="W4882" s="145"/>
      <c r="X4882" s="146"/>
      <c r="Y4882" s="147">
        <f t="shared" si="384"/>
        <v>1626.8999999999999</v>
      </c>
    </row>
    <row r="4883" spans="1:25" s="148" customFormat="1" ht="13.9" customHeight="1">
      <c r="A4883" s="137">
        <v>5737</v>
      </c>
      <c r="B4883" s="138" t="s">
        <v>4209</v>
      </c>
      <c r="C4883" s="138" t="s">
        <v>6254</v>
      </c>
      <c r="D4883" s="138" t="s">
        <v>6291</v>
      </c>
      <c r="E4883" s="2"/>
      <c r="F4883" s="2" t="s">
        <v>372</v>
      </c>
      <c r="G4883" s="2" t="s">
        <v>6628</v>
      </c>
      <c r="H4883" s="2"/>
      <c r="I4883" s="139" t="s">
        <v>46</v>
      </c>
      <c r="J4883" s="139" t="s">
        <v>323</v>
      </c>
      <c r="K4883" s="139" t="s">
        <v>321</v>
      </c>
      <c r="L4883" s="139" t="s">
        <v>6272</v>
      </c>
      <c r="M4883" s="140"/>
      <c r="N4883" s="141">
        <v>1.05</v>
      </c>
      <c r="O4883" s="142">
        <f t="shared" si="380"/>
        <v>510</v>
      </c>
      <c r="P4883" s="2">
        <v>255</v>
      </c>
      <c r="Q4883" s="2">
        <v>255</v>
      </c>
      <c r="R4883" s="143" t="e">
        <f t="shared" si="381"/>
        <v>#DIV/0!</v>
      </c>
      <c r="S4883" s="143" t="e">
        <f t="shared" si="382"/>
        <v>#DIV/0!</v>
      </c>
      <c r="T4883" s="144">
        <f>IF(P4883="nio",0,IF(P4883&gt;0,VLOOKUP(K4883,'3-Productie normen'!A:X,VLOOKUP(P4883,'3-Productie normen'!$B$37:$C$59,2,FALSE),FALSE)))/VLOOKUP(B4883,'2-Kosten per locatie'!$A$11:$C$31,3,FALSE)</f>
        <v>0</v>
      </c>
      <c r="U4883" s="144">
        <f t="shared" si="383"/>
        <v>0</v>
      </c>
      <c r="V4883" s="145" t="str">
        <f>VLOOKUP(K4883,'3-Productie normen'!A:AG,29,FALSE)</f>
        <v>S</v>
      </c>
      <c r="W4883" s="145"/>
      <c r="X4883" s="146"/>
      <c r="Y4883" s="147">
        <f t="shared" si="384"/>
        <v>535.5</v>
      </c>
    </row>
    <row r="4884" spans="1:25" s="148" customFormat="1" ht="13.9" customHeight="1">
      <c r="A4884" s="137">
        <v>5738</v>
      </c>
      <c r="B4884" s="138" t="s">
        <v>4209</v>
      </c>
      <c r="C4884" s="138" t="s">
        <v>6254</v>
      </c>
      <c r="D4884" s="138" t="s">
        <v>6291</v>
      </c>
      <c r="E4884" s="2"/>
      <c r="F4884" s="2" t="s">
        <v>372</v>
      </c>
      <c r="G4884" s="2" t="s">
        <v>6629</v>
      </c>
      <c r="H4884" s="2"/>
      <c r="I4884" s="139" t="s">
        <v>277</v>
      </c>
      <c r="J4884" s="139" t="s">
        <v>277</v>
      </c>
      <c r="K4884" s="139" t="s">
        <v>478</v>
      </c>
      <c r="L4884" s="139" t="s">
        <v>233</v>
      </c>
      <c r="M4884" s="140"/>
      <c r="N4884" s="141">
        <v>1.05</v>
      </c>
      <c r="O4884" s="142">
        <f t="shared" si="380"/>
        <v>153</v>
      </c>
      <c r="P4884" s="2">
        <v>153</v>
      </c>
      <c r="Q4884" s="2"/>
      <c r="R4884" s="143" t="e">
        <f t="shared" si="381"/>
        <v>#DIV/0!</v>
      </c>
      <c r="S4884" s="143">
        <f t="shared" si="382"/>
        <v>0</v>
      </c>
      <c r="T4884" s="144">
        <f>IF(P4884="nio",0,IF(P4884&gt;0,VLOOKUP(K4884,'3-Productie normen'!A:X,VLOOKUP(P4884,'3-Productie normen'!$B$37:$C$59,2,FALSE),FALSE)))/VLOOKUP(B4884,'2-Kosten per locatie'!$A$11:$C$31,3,FALSE)</f>
        <v>0</v>
      </c>
      <c r="U4884" s="144">
        <f t="shared" si="383"/>
        <v>0</v>
      </c>
      <c r="V4884" s="145" t="str">
        <f>VLOOKUP(K4884,'3-Productie normen'!A:AG,29,FALSE)</f>
        <v>B</v>
      </c>
      <c r="W4884" s="145"/>
      <c r="X4884" s="146"/>
      <c r="Y4884" s="147">
        <f t="shared" si="384"/>
        <v>160.65</v>
      </c>
    </row>
    <row r="4885" spans="1:25" s="148" customFormat="1" ht="13.9" customHeight="1">
      <c r="A4885" s="137">
        <v>5739</v>
      </c>
      <c r="B4885" s="138" t="s">
        <v>4209</v>
      </c>
      <c r="C4885" s="138" t="s">
        <v>6254</v>
      </c>
      <c r="D4885" s="138" t="s">
        <v>6291</v>
      </c>
      <c r="E4885" s="2"/>
      <c r="F4885" s="2" t="s">
        <v>372</v>
      </c>
      <c r="G4885" s="2" t="s">
        <v>6630</v>
      </c>
      <c r="H4885" s="2" t="s">
        <v>6631</v>
      </c>
      <c r="I4885" s="139" t="s">
        <v>277</v>
      </c>
      <c r="J4885" s="139" t="s">
        <v>277</v>
      </c>
      <c r="K4885" s="139" t="s">
        <v>478</v>
      </c>
      <c r="L4885" s="139" t="s">
        <v>233</v>
      </c>
      <c r="M4885" s="140"/>
      <c r="N4885" s="141">
        <v>46.9</v>
      </c>
      <c r="O4885" s="142">
        <f t="shared" si="380"/>
        <v>153</v>
      </c>
      <c r="P4885" s="2">
        <v>153</v>
      </c>
      <c r="Q4885" s="2"/>
      <c r="R4885" s="143" t="e">
        <f t="shared" si="381"/>
        <v>#DIV/0!</v>
      </c>
      <c r="S4885" s="143">
        <f t="shared" si="382"/>
        <v>0</v>
      </c>
      <c r="T4885" s="144">
        <f>IF(P4885="nio",0,IF(P4885&gt;0,VLOOKUP(K4885,'3-Productie normen'!A:X,VLOOKUP(P4885,'3-Productie normen'!$B$37:$C$59,2,FALSE),FALSE)))/VLOOKUP(B4885,'2-Kosten per locatie'!$A$11:$C$31,3,FALSE)</f>
        <v>0</v>
      </c>
      <c r="U4885" s="144">
        <f t="shared" si="383"/>
        <v>0</v>
      </c>
      <c r="V4885" s="145" t="str">
        <f>VLOOKUP(K4885,'3-Productie normen'!A:AG,29,FALSE)</f>
        <v>B</v>
      </c>
      <c r="W4885" s="145"/>
      <c r="X4885" s="146"/>
      <c r="Y4885" s="147">
        <f t="shared" si="384"/>
        <v>7175.7</v>
      </c>
    </row>
    <row r="4886" spans="1:25" s="148" customFormat="1" ht="13.9" customHeight="1">
      <c r="A4886" s="137">
        <v>5740</v>
      </c>
      <c r="B4886" s="138" t="s">
        <v>4209</v>
      </c>
      <c r="C4886" s="138" t="s">
        <v>6254</v>
      </c>
      <c r="D4886" s="138" t="s">
        <v>6291</v>
      </c>
      <c r="E4886" s="2"/>
      <c r="F4886" s="2" t="s">
        <v>372</v>
      </c>
      <c r="G4886" s="2" t="s">
        <v>6632</v>
      </c>
      <c r="H4886" s="2" t="s">
        <v>6633</v>
      </c>
      <c r="I4886" s="139" t="s">
        <v>277</v>
      </c>
      <c r="J4886" s="139" t="s">
        <v>277</v>
      </c>
      <c r="K4886" s="139" t="s">
        <v>478</v>
      </c>
      <c r="L4886" s="139" t="s">
        <v>233</v>
      </c>
      <c r="M4886" s="140"/>
      <c r="N4886" s="141">
        <v>39.85</v>
      </c>
      <c r="O4886" s="142">
        <f t="shared" si="380"/>
        <v>153</v>
      </c>
      <c r="P4886" s="2">
        <v>153</v>
      </c>
      <c r="Q4886" s="2"/>
      <c r="R4886" s="143" t="e">
        <f t="shared" si="381"/>
        <v>#DIV/0!</v>
      </c>
      <c r="S4886" s="143">
        <f t="shared" si="382"/>
        <v>0</v>
      </c>
      <c r="T4886" s="144">
        <f>IF(P4886="nio",0,IF(P4886&gt;0,VLOOKUP(K4886,'3-Productie normen'!A:X,VLOOKUP(P4886,'3-Productie normen'!$B$37:$C$59,2,FALSE),FALSE)))/VLOOKUP(B4886,'2-Kosten per locatie'!$A$11:$C$31,3,FALSE)</f>
        <v>0</v>
      </c>
      <c r="U4886" s="144">
        <f t="shared" si="383"/>
        <v>0</v>
      </c>
      <c r="V4886" s="145" t="str">
        <f>VLOOKUP(K4886,'3-Productie normen'!A:AG,29,FALSE)</f>
        <v>B</v>
      </c>
      <c r="W4886" s="145"/>
      <c r="X4886" s="146"/>
      <c r="Y4886" s="147">
        <f t="shared" si="384"/>
        <v>6097.05</v>
      </c>
    </row>
    <row r="4887" spans="1:25" s="148" customFormat="1" ht="13.9" customHeight="1">
      <c r="A4887" s="137">
        <v>5741</v>
      </c>
      <c r="B4887" s="138" t="s">
        <v>4209</v>
      </c>
      <c r="C4887" s="138" t="s">
        <v>6254</v>
      </c>
      <c r="D4887" s="138" t="s">
        <v>6291</v>
      </c>
      <c r="E4887" s="2"/>
      <c r="F4887" s="2" t="s">
        <v>372</v>
      </c>
      <c r="G4887" s="2" t="s">
        <v>6634</v>
      </c>
      <c r="H4887" s="2" t="s">
        <v>6635</v>
      </c>
      <c r="I4887" s="139" t="s">
        <v>277</v>
      </c>
      <c r="J4887" s="139" t="s">
        <v>277</v>
      </c>
      <c r="K4887" s="139" t="s">
        <v>478</v>
      </c>
      <c r="L4887" s="139" t="s">
        <v>233</v>
      </c>
      <c r="M4887" s="140"/>
      <c r="N4887" s="141">
        <v>16.489999999999998</v>
      </c>
      <c r="O4887" s="142">
        <f t="shared" si="380"/>
        <v>153</v>
      </c>
      <c r="P4887" s="2">
        <v>153</v>
      </c>
      <c r="Q4887" s="2"/>
      <c r="R4887" s="143" t="e">
        <f t="shared" si="381"/>
        <v>#DIV/0!</v>
      </c>
      <c r="S4887" s="143">
        <f t="shared" si="382"/>
        <v>0</v>
      </c>
      <c r="T4887" s="144">
        <f>IF(P4887="nio",0,IF(P4887&gt;0,VLOOKUP(K4887,'3-Productie normen'!A:X,VLOOKUP(P4887,'3-Productie normen'!$B$37:$C$59,2,FALSE),FALSE)))/VLOOKUP(B4887,'2-Kosten per locatie'!$A$11:$C$31,3,FALSE)</f>
        <v>0</v>
      </c>
      <c r="U4887" s="144">
        <f t="shared" si="383"/>
        <v>0</v>
      </c>
      <c r="V4887" s="145" t="str">
        <f>VLOOKUP(K4887,'3-Productie normen'!A:AG,29,FALSE)</f>
        <v>B</v>
      </c>
      <c r="W4887" s="145"/>
      <c r="X4887" s="146"/>
      <c r="Y4887" s="147">
        <f t="shared" si="384"/>
        <v>2522.9699999999998</v>
      </c>
    </row>
    <row r="4888" spans="1:25" s="148" customFormat="1" ht="13.9" customHeight="1">
      <c r="A4888" s="137">
        <v>5742</v>
      </c>
      <c r="B4888" s="138" t="s">
        <v>4209</v>
      </c>
      <c r="C4888" s="138" t="s">
        <v>6254</v>
      </c>
      <c r="D4888" s="138" t="s">
        <v>6291</v>
      </c>
      <c r="E4888" s="2"/>
      <c r="F4888" s="2" t="s">
        <v>372</v>
      </c>
      <c r="G4888" s="2" t="s">
        <v>6636</v>
      </c>
      <c r="H4888" s="2" t="s">
        <v>5486</v>
      </c>
      <c r="I4888" s="139" t="s">
        <v>277</v>
      </c>
      <c r="J4888" s="139" t="s">
        <v>277</v>
      </c>
      <c r="K4888" s="139" t="s">
        <v>478</v>
      </c>
      <c r="L4888" s="139" t="s">
        <v>233</v>
      </c>
      <c r="M4888" s="140"/>
      <c r="N4888" s="141">
        <v>28.44</v>
      </c>
      <c r="O4888" s="142">
        <f t="shared" si="380"/>
        <v>153</v>
      </c>
      <c r="P4888" s="2">
        <v>153</v>
      </c>
      <c r="Q4888" s="2"/>
      <c r="R4888" s="143" t="e">
        <f t="shared" si="381"/>
        <v>#DIV/0!</v>
      </c>
      <c r="S4888" s="143">
        <f t="shared" si="382"/>
        <v>0</v>
      </c>
      <c r="T4888" s="144">
        <f>IF(P4888="nio",0,IF(P4888&gt;0,VLOOKUP(K4888,'3-Productie normen'!A:X,VLOOKUP(P4888,'3-Productie normen'!$B$37:$C$59,2,FALSE),FALSE)))/VLOOKUP(B4888,'2-Kosten per locatie'!$A$11:$C$31,3,FALSE)</f>
        <v>0</v>
      </c>
      <c r="U4888" s="144">
        <f t="shared" si="383"/>
        <v>0</v>
      </c>
      <c r="V4888" s="145" t="str">
        <f>VLOOKUP(K4888,'3-Productie normen'!A:AG,29,FALSE)</f>
        <v>B</v>
      </c>
      <c r="W4888" s="145"/>
      <c r="X4888" s="146"/>
      <c r="Y4888" s="147">
        <f t="shared" si="384"/>
        <v>4351.3200000000006</v>
      </c>
    </row>
    <row r="4889" spans="1:25" s="148" customFormat="1" ht="13.9" customHeight="1">
      <c r="A4889" s="137">
        <v>5743</v>
      </c>
      <c r="B4889" s="138" t="s">
        <v>4209</v>
      </c>
      <c r="C4889" s="138" t="s">
        <v>6254</v>
      </c>
      <c r="D4889" s="138" t="s">
        <v>6291</v>
      </c>
      <c r="E4889" s="2"/>
      <c r="F4889" s="2" t="s">
        <v>372</v>
      </c>
      <c r="G4889" s="2" t="s">
        <v>6637</v>
      </c>
      <c r="H4889" s="2" t="s">
        <v>6638</v>
      </c>
      <c r="I4889" s="139" t="s">
        <v>277</v>
      </c>
      <c r="J4889" s="139" t="s">
        <v>277</v>
      </c>
      <c r="K4889" s="139" t="s">
        <v>478</v>
      </c>
      <c r="L4889" s="139" t="s">
        <v>233</v>
      </c>
      <c r="M4889" s="140"/>
      <c r="N4889" s="141">
        <v>75.510000000000005</v>
      </c>
      <c r="O4889" s="142">
        <f t="shared" si="380"/>
        <v>153</v>
      </c>
      <c r="P4889" s="2">
        <v>153</v>
      </c>
      <c r="Q4889" s="2"/>
      <c r="R4889" s="143" t="e">
        <f t="shared" si="381"/>
        <v>#DIV/0!</v>
      </c>
      <c r="S4889" s="143">
        <f t="shared" si="382"/>
        <v>0</v>
      </c>
      <c r="T4889" s="144">
        <f>IF(P4889="nio",0,IF(P4889&gt;0,VLOOKUP(K4889,'3-Productie normen'!A:X,VLOOKUP(P4889,'3-Productie normen'!$B$37:$C$59,2,FALSE),FALSE)))/VLOOKUP(B4889,'2-Kosten per locatie'!$A$11:$C$31,3,FALSE)</f>
        <v>0</v>
      </c>
      <c r="U4889" s="144">
        <f t="shared" si="383"/>
        <v>0</v>
      </c>
      <c r="V4889" s="145" t="str">
        <f>VLOOKUP(K4889,'3-Productie normen'!A:AG,29,FALSE)</f>
        <v>B</v>
      </c>
      <c r="W4889" s="145"/>
      <c r="X4889" s="146"/>
      <c r="Y4889" s="147">
        <f t="shared" si="384"/>
        <v>11553.03</v>
      </c>
    </row>
    <row r="4890" spans="1:25" s="148" customFormat="1" ht="13.9" customHeight="1">
      <c r="A4890" s="137">
        <v>5744</v>
      </c>
      <c r="B4890" s="138" t="s">
        <v>4209</v>
      </c>
      <c r="C4890" s="138" t="s">
        <v>6254</v>
      </c>
      <c r="D4890" s="138" t="s">
        <v>6291</v>
      </c>
      <c r="E4890" s="2"/>
      <c r="F4890" s="2" t="s">
        <v>372</v>
      </c>
      <c r="G4890" s="2" t="s">
        <v>6639</v>
      </c>
      <c r="H4890" s="2" t="s">
        <v>6640</v>
      </c>
      <c r="I4890" s="139" t="s">
        <v>277</v>
      </c>
      <c r="J4890" s="139" t="s">
        <v>267</v>
      </c>
      <c r="K4890" s="139" t="s">
        <v>267</v>
      </c>
      <c r="L4890" s="139" t="s">
        <v>233</v>
      </c>
      <c r="M4890" s="140"/>
      <c r="N4890" s="141">
        <v>9.73</v>
      </c>
      <c r="O4890" s="142">
        <f t="shared" si="380"/>
        <v>2</v>
      </c>
      <c r="P4890" s="2">
        <v>2</v>
      </c>
      <c r="Q4890" s="2"/>
      <c r="R4890" s="143" t="e">
        <f t="shared" si="381"/>
        <v>#DIV/0!</v>
      </c>
      <c r="S4890" s="143">
        <f t="shared" si="382"/>
        <v>0</v>
      </c>
      <c r="T4890" s="144">
        <f>IF(P4890="nio",0,IF(P4890&gt;0,VLOOKUP(K4890,'3-Productie normen'!A:X,VLOOKUP(P4890,'3-Productie normen'!$B$37:$C$59,2,FALSE),FALSE)))/VLOOKUP(B4890,'2-Kosten per locatie'!$A$11:$C$31,3,FALSE)</f>
        <v>0</v>
      </c>
      <c r="U4890" s="144">
        <f t="shared" si="383"/>
        <v>0</v>
      </c>
      <c r="V4890" s="145" t="str">
        <f>VLOOKUP(K4890,'3-Productie normen'!A:AG,29,FALSE)</f>
        <v>V</v>
      </c>
      <c r="W4890" s="145"/>
      <c r="X4890" s="146"/>
      <c r="Y4890" s="147">
        <f t="shared" si="384"/>
        <v>19.46</v>
      </c>
    </row>
    <row r="4891" spans="1:25" s="148" customFormat="1" ht="13.9" customHeight="1">
      <c r="A4891" s="137">
        <v>5745</v>
      </c>
      <c r="B4891" s="138" t="s">
        <v>4209</v>
      </c>
      <c r="C4891" s="138" t="s">
        <v>6254</v>
      </c>
      <c r="D4891" s="138" t="s">
        <v>6291</v>
      </c>
      <c r="E4891" s="2"/>
      <c r="F4891" s="2" t="s">
        <v>372</v>
      </c>
      <c r="G4891" s="2" t="s">
        <v>6641</v>
      </c>
      <c r="H4891" s="2" t="s">
        <v>6642</v>
      </c>
      <c r="I4891" s="139" t="s">
        <v>277</v>
      </c>
      <c r="J4891" s="139" t="s">
        <v>277</v>
      </c>
      <c r="K4891" s="139" t="s">
        <v>478</v>
      </c>
      <c r="L4891" s="139" t="s">
        <v>233</v>
      </c>
      <c r="M4891" s="140"/>
      <c r="N4891" s="141">
        <v>31.48</v>
      </c>
      <c r="O4891" s="142">
        <f t="shared" si="380"/>
        <v>153</v>
      </c>
      <c r="P4891" s="2">
        <v>153</v>
      </c>
      <c r="Q4891" s="2"/>
      <c r="R4891" s="143" t="e">
        <f t="shared" si="381"/>
        <v>#DIV/0!</v>
      </c>
      <c r="S4891" s="143">
        <f t="shared" si="382"/>
        <v>0</v>
      </c>
      <c r="T4891" s="144">
        <f>IF(P4891="nio",0,IF(P4891&gt;0,VLOOKUP(K4891,'3-Productie normen'!A:X,VLOOKUP(P4891,'3-Productie normen'!$B$37:$C$59,2,FALSE),FALSE)))/VLOOKUP(B4891,'2-Kosten per locatie'!$A$11:$C$31,3,FALSE)</f>
        <v>0</v>
      </c>
      <c r="U4891" s="144">
        <f t="shared" si="383"/>
        <v>0</v>
      </c>
      <c r="V4891" s="145" t="str">
        <f>VLOOKUP(K4891,'3-Productie normen'!A:AG,29,FALSE)</f>
        <v>B</v>
      </c>
      <c r="W4891" s="145"/>
      <c r="X4891" s="146"/>
      <c r="Y4891" s="147">
        <f t="shared" si="384"/>
        <v>4816.4400000000005</v>
      </c>
    </row>
    <row r="4892" spans="1:25" s="148" customFormat="1" ht="13.9" customHeight="1">
      <c r="A4892" s="137">
        <v>5746</v>
      </c>
      <c r="B4892" s="138" t="s">
        <v>4209</v>
      </c>
      <c r="C4892" s="138" t="s">
        <v>6254</v>
      </c>
      <c r="D4892" s="138" t="s">
        <v>6291</v>
      </c>
      <c r="E4892" s="2"/>
      <c r="F4892" s="2" t="s">
        <v>372</v>
      </c>
      <c r="G4892" s="2" t="s">
        <v>6643</v>
      </c>
      <c r="H4892" s="2" t="s">
        <v>6644</v>
      </c>
      <c r="I4892" s="139" t="s">
        <v>277</v>
      </c>
      <c r="J4892" s="139" t="s">
        <v>277</v>
      </c>
      <c r="K4892" s="139" t="s">
        <v>478</v>
      </c>
      <c r="L4892" s="139" t="s">
        <v>233</v>
      </c>
      <c r="M4892" s="140"/>
      <c r="N4892" s="141">
        <v>19.260000000000002</v>
      </c>
      <c r="O4892" s="142">
        <f t="shared" si="380"/>
        <v>153</v>
      </c>
      <c r="P4892" s="2">
        <v>153</v>
      </c>
      <c r="Q4892" s="2"/>
      <c r="R4892" s="143" t="e">
        <f t="shared" si="381"/>
        <v>#DIV/0!</v>
      </c>
      <c r="S4892" s="143">
        <f t="shared" si="382"/>
        <v>0</v>
      </c>
      <c r="T4892" s="144">
        <f>IF(P4892="nio",0,IF(P4892&gt;0,VLOOKUP(K4892,'3-Productie normen'!A:X,VLOOKUP(P4892,'3-Productie normen'!$B$37:$C$59,2,FALSE),FALSE)))/VLOOKUP(B4892,'2-Kosten per locatie'!$A$11:$C$31,3,FALSE)</f>
        <v>0</v>
      </c>
      <c r="U4892" s="144">
        <f t="shared" si="383"/>
        <v>0</v>
      </c>
      <c r="V4892" s="145" t="str">
        <f>VLOOKUP(K4892,'3-Productie normen'!A:AG,29,FALSE)</f>
        <v>B</v>
      </c>
      <c r="W4892" s="145"/>
      <c r="X4892" s="146"/>
      <c r="Y4892" s="147">
        <f t="shared" si="384"/>
        <v>2946.78</v>
      </c>
    </row>
    <row r="4893" spans="1:25" s="148" customFormat="1" ht="13.9" customHeight="1">
      <c r="A4893" s="137">
        <v>5747</v>
      </c>
      <c r="B4893" s="138" t="s">
        <v>4209</v>
      </c>
      <c r="C4893" s="138" t="s">
        <v>6254</v>
      </c>
      <c r="D4893" s="138" t="s">
        <v>6291</v>
      </c>
      <c r="E4893" s="2"/>
      <c r="F4893" s="2" t="s">
        <v>372</v>
      </c>
      <c r="G4893" s="2" t="s">
        <v>6645</v>
      </c>
      <c r="H4893" s="2" t="s">
        <v>3727</v>
      </c>
      <c r="I4893" s="139" t="s">
        <v>277</v>
      </c>
      <c r="J4893" s="139" t="s">
        <v>277</v>
      </c>
      <c r="K4893" s="139" t="s">
        <v>478</v>
      </c>
      <c r="L4893" s="139" t="s">
        <v>233</v>
      </c>
      <c r="M4893" s="140"/>
      <c r="N4893" s="141">
        <v>19.04</v>
      </c>
      <c r="O4893" s="142">
        <f t="shared" si="380"/>
        <v>153</v>
      </c>
      <c r="P4893" s="2">
        <v>153</v>
      </c>
      <c r="Q4893" s="2"/>
      <c r="R4893" s="143" t="e">
        <f t="shared" si="381"/>
        <v>#DIV/0!</v>
      </c>
      <c r="S4893" s="143">
        <f t="shared" si="382"/>
        <v>0</v>
      </c>
      <c r="T4893" s="144">
        <f>IF(P4893="nio",0,IF(P4893&gt;0,VLOOKUP(K4893,'3-Productie normen'!A:X,VLOOKUP(P4893,'3-Productie normen'!$B$37:$C$59,2,FALSE),FALSE)))/VLOOKUP(B4893,'2-Kosten per locatie'!$A$11:$C$31,3,FALSE)</f>
        <v>0</v>
      </c>
      <c r="U4893" s="144">
        <f t="shared" si="383"/>
        <v>0</v>
      </c>
      <c r="V4893" s="145" t="str">
        <f>VLOOKUP(K4893,'3-Productie normen'!A:AG,29,FALSE)</f>
        <v>B</v>
      </c>
      <c r="W4893" s="145"/>
      <c r="X4893" s="146"/>
      <c r="Y4893" s="147">
        <f t="shared" si="384"/>
        <v>2913.12</v>
      </c>
    </row>
    <row r="4894" spans="1:25" s="148" customFormat="1" ht="13.9" customHeight="1">
      <c r="A4894" s="137">
        <v>5748</v>
      </c>
      <c r="B4894" s="138" t="s">
        <v>4209</v>
      </c>
      <c r="C4894" s="138" t="s">
        <v>6254</v>
      </c>
      <c r="D4894" s="138" t="s">
        <v>6291</v>
      </c>
      <c r="E4894" s="2"/>
      <c r="F4894" s="2" t="s">
        <v>372</v>
      </c>
      <c r="G4894" s="2" t="s">
        <v>6646</v>
      </c>
      <c r="H4894" s="2" t="s">
        <v>6647</v>
      </c>
      <c r="I4894" s="139" t="s">
        <v>277</v>
      </c>
      <c r="J4894" s="139" t="s">
        <v>277</v>
      </c>
      <c r="K4894" s="139" t="s">
        <v>478</v>
      </c>
      <c r="L4894" s="139" t="s">
        <v>233</v>
      </c>
      <c r="M4894" s="140"/>
      <c r="N4894" s="141">
        <v>19.02</v>
      </c>
      <c r="O4894" s="142">
        <f t="shared" si="380"/>
        <v>153</v>
      </c>
      <c r="P4894" s="2">
        <v>153</v>
      </c>
      <c r="Q4894" s="2"/>
      <c r="R4894" s="143" t="e">
        <f t="shared" si="381"/>
        <v>#DIV/0!</v>
      </c>
      <c r="S4894" s="143">
        <f t="shared" si="382"/>
        <v>0</v>
      </c>
      <c r="T4894" s="144">
        <f>IF(P4894="nio",0,IF(P4894&gt;0,VLOOKUP(K4894,'3-Productie normen'!A:X,VLOOKUP(P4894,'3-Productie normen'!$B$37:$C$59,2,FALSE),FALSE)))/VLOOKUP(B4894,'2-Kosten per locatie'!$A$11:$C$31,3,FALSE)</f>
        <v>0</v>
      </c>
      <c r="U4894" s="144">
        <f t="shared" si="383"/>
        <v>0</v>
      </c>
      <c r="V4894" s="145" t="str">
        <f>VLOOKUP(K4894,'3-Productie normen'!A:AG,29,FALSE)</f>
        <v>B</v>
      </c>
      <c r="W4894" s="145"/>
      <c r="X4894" s="146"/>
      <c r="Y4894" s="147">
        <f t="shared" si="384"/>
        <v>2910.06</v>
      </c>
    </row>
    <row r="4895" spans="1:25" s="148" customFormat="1" ht="13.9" customHeight="1">
      <c r="A4895" s="137">
        <v>5749</v>
      </c>
      <c r="B4895" s="138" t="s">
        <v>4209</v>
      </c>
      <c r="C4895" s="138" t="s">
        <v>6254</v>
      </c>
      <c r="D4895" s="138" t="s">
        <v>6291</v>
      </c>
      <c r="E4895" s="2"/>
      <c r="F4895" s="2" t="s">
        <v>372</v>
      </c>
      <c r="G4895" s="2" t="s">
        <v>6648</v>
      </c>
      <c r="H4895" s="2" t="s">
        <v>6649</v>
      </c>
      <c r="I4895" s="139" t="s">
        <v>277</v>
      </c>
      <c r="J4895" s="139" t="s">
        <v>277</v>
      </c>
      <c r="K4895" s="139" t="s">
        <v>478</v>
      </c>
      <c r="L4895" s="139" t="s">
        <v>233</v>
      </c>
      <c r="M4895" s="140"/>
      <c r="N4895" s="141">
        <v>19.03</v>
      </c>
      <c r="O4895" s="142">
        <f t="shared" si="380"/>
        <v>153</v>
      </c>
      <c r="P4895" s="2">
        <v>153</v>
      </c>
      <c r="Q4895" s="2"/>
      <c r="R4895" s="143" t="e">
        <f t="shared" si="381"/>
        <v>#DIV/0!</v>
      </c>
      <c r="S4895" s="143">
        <f t="shared" si="382"/>
        <v>0</v>
      </c>
      <c r="T4895" s="144">
        <f>IF(P4895="nio",0,IF(P4895&gt;0,VLOOKUP(K4895,'3-Productie normen'!A:X,VLOOKUP(P4895,'3-Productie normen'!$B$37:$C$59,2,FALSE),FALSE)))/VLOOKUP(B4895,'2-Kosten per locatie'!$A$11:$C$31,3,FALSE)</f>
        <v>0</v>
      </c>
      <c r="U4895" s="144">
        <f t="shared" si="383"/>
        <v>0</v>
      </c>
      <c r="V4895" s="145" t="str">
        <f>VLOOKUP(K4895,'3-Productie normen'!A:AG,29,FALSE)</f>
        <v>B</v>
      </c>
      <c r="W4895" s="145"/>
      <c r="X4895" s="146"/>
      <c r="Y4895" s="147">
        <f t="shared" si="384"/>
        <v>2911.59</v>
      </c>
    </row>
    <row r="4896" spans="1:25" s="148" customFormat="1" ht="13.9" customHeight="1">
      <c r="A4896" s="137">
        <v>5750</v>
      </c>
      <c r="B4896" s="138" t="s">
        <v>4209</v>
      </c>
      <c r="C4896" s="138" t="s">
        <v>6254</v>
      </c>
      <c r="D4896" s="138" t="s">
        <v>6291</v>
      </c>
      <c r="E4896" s="2"/>
      <c r="F4896" s="2" t="s">
        <v>372</v>
      </c>
      <c r="G4896" s="2" t="s">
        <v>6650</v>
      </c>
      <c r="H4896" s="2" t="s">
        <v>6651</v>
      </c>
      <c r="I4896" s="139" t="s">
        <v>277</v>
      </c>
      <c r="J4896" s="139" t="s">
        <v>277</v>
      </c>
      <c r="K4896" s="139" t="s">
        <v>478</v>
      </c>
      <c r="L4896" s="139" t="s">
        <v>233</v>
      </c>
      <c r="M4896" s="140"/>
      <c r="N4896" s="141">
        <v>19.04</v>
      </c>
      <c r="O4896" s="142">
        <f t="shared" si="380"/>
        <v>153</v>
      </c>
      <c r="P4896" s="2">
        <v>153</v>
      </c>
      <c r="Q4896" s="2"/>
      <c r="R4896" s="143" t="e">
        <f t="shared" si="381"/>
        <v>#DIV/0!</v>
      </c>
      <c r="S4896" s="143">
        <f t="shared" si="382"/>
        <v>0</v>
      </c>
      <c r="T4896" s="144">
        <f>IF(P4896="nio",0,IF(P4896&gt;0,VLOOKUP(K4896,'3-Productie normen'!A:X,VLOOKUP(P4896,'3-Productie normen'!$B$37:$C$59,2,FALSE),FALSE)))/VLOOKUP(B4896,'2-Kosten per locatie'!$A$11:$C$31,3,FALSE)</f>
        <v>0</v>
      </c>
      <c r="U4896" s="144">
        <f t="shared" si="383"/>
        <v>0</v>
      </c>
      <c r="V4896" s="145" t="str">
        <f>VLOOKUP(K4896,'3-Productie normen'!A:AG,29,FALSE)</f>
        <v>B</v>
      </c>
      <c r="W4896" s="145"/>
      <c r="X4896" s="146"/>
      <c r="Y4896" s="147">
        <f t="shared" si="384"/>
        <v>2913.12</v>
      </c>
    </row>
    <row r="4897" spans="1:25" s="148" customFormat="1" ht="13.9" customHeight="1">
      <c r="A4897" s="137">
        <v>5751</v>
      </c>
      <c r="B4897" s="138" t="s">
        <v>4209</v>
      </c>
      <c r="C4897" s="138" t="s">
        <v>6254</v>
      </c>
      <c r="D4897" s="138" t="s">
        <v>6291</v>
      </c>
      <c r="E4897" s="2"/>
      <c r="F4897" s="2" t="s">
        <v>372</v>
      </c>
      <c r="G4897" s="2" t="s">
        <v>6652</v>
      </c>
      <c r="H4897" s="2" t="s">
        <v>6653</v>
      </c>
      <c r="I4897" s="139" t="s">
        <v>277</v>
      </c>
      <c r="J4897" s="139" t="s">
        <v>277</v>
      </c>
      <c r="K4897" s="139" t="s">
        <v>478</v>
      </c>
      <c r="L4897" s="139" t="s">
        <v>233</v>
      </c>
      <c r="M4897" s="140"/>
      <c r="N4897" s="141">
        <v>29.05</v>
      </c>
      <c r="O4897" s="142">
        <f t="shared" si="380"/>
        <v>153</v>
      </c>
      <c r="P4897" s="2">
        <v>153</v>
      </c>
      <c r="Q4897" s="2"/>
      <c r="R4897" s="143" t="e">
        <f t="shared" si="381"/>
        <v>#DIV/0!</v>
      </c>
      <c r="S4897" s="143">
        <f t="shared" si="382"/>
        <v>0</v>
      </c>
      <c r="T4897" s="144">
        <f>IF(P4897="nio",0,IF(P4897&gt;0,VLOOKUP(K4897,'3-Productie normen'!A:X,VLOOKUP(P4897,'3-Productie normen'!$B$37:$C$59,2,FALSE),FALSE)))/VLOOKUP(B4897,'2-Kosten per locatie'!$A$11:$C$31,3,FALSE)</f>
        <v>0</v>
      </c>
      <c r="U4897" s="144">
        <f t="shared" si="383"/>
        <v>0</v>
      </c>
      <c r="V4897" s="145" t="str">
        <f>VLOOKUP(K4897,'3-Productie normen'!A:AG,29,FALSE)</f>
        <v>B</v>
      </c>
      <c r="W4897" s="145"/>
      <c r="X4897" s="146"/>
      <c r="Y4897" s="147">
        <f t="shared" si="384"/>
        <v>4444.6500000000005</v>
      </c>
    </row>
    <row r="4898" spans="1:25" s="148" customFormat="1" ht="13.9" customHeight="1">
      <c r="A4898" s="137">
        <v>5752</v>
      </c>
      <c r="B4898" s="138" t="s">
        <v>4209</v>
      </c>
      <c r="C4898" s="138" t="s">
        <v>6254</v>
      </c>
      <c r="D4898" s="138" t="s">
        <v>6291</v>
      </c>
      <c r="E4898" s="2"/>
      <c r="F4898" s="2" t="s">
        <v>372</v>
      </c>
      <c r="G4898" s="2" t="s">
        <v>6654</v>
      </c>
      <c r="H4898" s="2" t="s">
        <v>246</v>
      </c>
      <c r="I4898" s="139" t="s">
        <v>484</v>
      </c>
      <c r="J4898" s="139" t="s">
        <v>57</v>
      </c>
      <c r="K4898" s="139" t="s">
        <v>259</v>
      </c>
      <c r="L4898" s="139" t="s">
        <v>1720</v>
      </c>
      <c r="M4898" s="140"/>
      <c r="N4898" s="141">
        <v>27</v>
      </c>
      <c r="O4898" s="142">
        <f t="shared" si="380"/>
        <v>0</v>
      </c>
      <c r="P4898" s="2" t="s">
        <v>477</v>
      </c>
      <c r="Q4898" s="2"/>
      <c r="R4898" s="143">
        <f t="shared" si="381"/>
        <v>0</v>
      </c>
      <c r="S4898" s="143">
        <f t="shared" si="382"/>
        <v>0</v>
      </c>
      <c r="T4898" s="144">
        <f>IF(P4898="nio",0,IF(P4898&gt;0,VLOOKUP(K4898,'3-Productie normen'!A:X,VLOOKUP(P4898,'3-Productie normen'!$B$37:$C$59,2,FALSE),FALSE)))/VLOOKUP(B4898,'2-Kosten per locatie'!$A$11:$C$31,3,FALSE)</f>
        <v>0</v>
      </c>
      <c r="U4898" s="144">
        <f t="shared" si="383"/>
        <v>0</v>
      </c>
      <c r="V4898" s="145">
        <f>VLOOKUP(K4898,'3-Productie normen'!A:AG,29,FALSE)</f>
        <v>0</v>
      </c>
      <c r="W4898" s="145"/>
      <c r="X4898" s="146"/>
      <c r="Y4898" s="147">
        <f t="shared" si="384"/>
        <v>0</v>
      </c>
    </row>
    <row r="4899" spans="1:25" s="148" customFormat="1" ht="13.9" customHeight="1">
      <c r="A4899" s="137">
        <v>5753</v>
      </c>
      <c r="B4899" s="138" t="s">
        <v>4209</v>
      </c>
      <c r="C4899" s="138" t="s">
        <v>6254</v>
      </c>
      <c r="D4899" s="138" t="s">
        <v>6291</v>
      </c>
      <c r="E4899" s="2"/>
      <c r="F4899" s="2" t="s">
        <v>372</v>
      </c>
      <c r="G4899" s="2" t="s">
        <v>6655</v>
      </c>
      <c r="H4899" s="2"/>
      <c r="I4899" s="139" t="s">
        <v>484</v>
      </c>
      <c r="J4899" s="139" t="s">
        <v>56</v>
      </c>
      <c r="K4899" s="139" t="s">
        <v>248</v>
      </c>
      <c r="L4899" s="139" t="s">
        <v>82</v>
      </c>
      <c r="M4899" s="140" t="s">
        <v>8160</v>
      </c>
      <c r="N4899" s="141">
        <v>1.53</v>
      </c>
      <c r="O4899" s="142">
        <f t="shared" si="380"/>
        <v>255</v>
      </c>
      <c r="P4899" s="2">
        <v>255</v>
      </c>
      <c r="Q4899" s="2"/>
      <c r="R4899" s="143" t="e">
        <f t="shared" si="381"/>
        <v>#DIV/0!</v>
      </c>
      <c r="S4899" s="143">
        <f t="shared" si="382"/>
        <v>0</v>
      </c>
      <c r="T4899" s="144">
        <f>IF(P4899="nio",0,IF(P4899&gt;0,VLOOKUP(K4899,'3-Productie normen'!A:X,VLOOKUP(P4899,'3-Productie normen'!$B$37:$C$59,2,FALSE),FALSE)))/VLOOKUP(B4899,'2-Kosten per locatie'!$A$11:$C$31,3,FALSE)</f>
        <v>0</v>
      </c>
      <c r="U4899" s="144">
        <f t="shared" si="383"/>
        <v>0</v>
      </c>
      <c r="V4899" s="145" t="str">
        <f>VLOOKUP(K4899,'3-Productie normen'!A:AG,29,FALSE)</f>
        <v>V</v>
      </c>
      <c r="W4899" s="145"/>
      <c r="X4899" s="146"/>
      <c r="Y4899" s="147">
        <f t="shared" si="384"/>
        <v>390.15000000000003</v>
      </c>
    </row>
    <row r="4900" spans="1:25" s="148" customFormat="1" ht="13.9" customHeight="1">
      <c r="A4900" s="137">
        <v>5754</v>
      </c>
      <c r="B4900" s="138" t="s">
        <v>4209</v>
      </c>
      <c r="C4900" s="138" t="s">
        <v>6254</v>
      </c>
      <c r="D4900" s="138" t="s">
        <v>6291</v>
      </c>
      <c r="E4900" s="2"/>
      <c r="F4900" s="2" t="s">
        <v>372</v>
      </c>
      <c r="G4900" s="2" t="s">
        <v>6656</v>
      </c>
      <c r="H4900" s="2" t="s">
        <v>6657</v>
      </c>
      <c r="I4900" s="139" t="s">
        <v>491</v>
      </c>
      <c r="J4900" s="139" t="s">
        <v>253</v>
      </c>
      <c r="K4900" s="139" t="s">
        <v>4571</v>
      </c>
      <c r="L4900" s="139" t="s">
        <v>82</v>
      </c>
      <c r="M4900" s="140" t="s">
        <v>8160</v>
      </c>
      <c r="N4900" s="141">
        <v>14.58</v>
      </c>
      <c r="O4900" s="142">
        <f t="shared" si="380"/>
        <v>255</v>
      </c>
      <c r="P4900" s="2">
        <v>255</v>
      </c>
      <c r="Q4900" s="2"/>
      <c r="R4900" s="143" t="e">
        <f t="shared" si="381"/>
        <v>#DIV/0!</v>
      </c>
      <c r="S4900" s="143">
        <f t="shared" si="382"/>
        <v>0</v>
      </c>
      <c r="T4900" s="144">
        <f>IF(P4900="nio",0,IF(P4900&gt;0,VLOOKUP(K4900,'3-Productie normen'!A:X,VLOOKUP(P4900,'3-Productie normen'!$B$37:$C$59,2,FALSE),FALSE)))/VLOOKUP(B4900,'2-Kosten per locatie'!$A$11:$C$31,3,FALSE)</f>
        <v>0</v>
      </c>
      <c r="U4900" s="144">
        <f t="shared" si="383"/>
        <v>0</v>
      </c>
      <c r="V4900" s="145" t="str">
        <f>VLOOKUP(K4900,'3-Productie normen'!A:AG,29,FALSE)</f>
        <v>V</v>
      </c>
      <c r="W4900" s="145"/>
      <c r="X4900" s="146"/>
      <c r="Y4900" s="147">
        <f t="shared" si="384"/>
        <v>3717.9</v>
      </c>
    </row>
    <row r="4901" spans="1:25" s="148" customFormat="1" ht="13.9" customHeight="1">
      <c r="A4901" s="137">
        <v>5755</v>
      </c>
      <c r="B4901" s="138" t="s">
        <v>4209</v>
      </c>
      <c r="C4901" s="138" t="s">
        <v>6254</v>
      </c>
      <c r="D4901" s="138" t="s">
        <v>6291</v>
      </c>
      <c r="E4901" s="2"/>
      <c r="F4901" s="2" t="s">
        <v>372</v>
      </c>
      <c r="G4901" s="2" t="s">
        <v>6658</v>
      </c>
      <c r="H4901" s="2"/>
      <c r="I4901" s="139" t="s">
        <v>491</v>
      </c>
      <c r="J4901" s="139" t="s">
        <v>253</v>
      </c>
      <c r="K4901" s="139" t="s">
        <v>4571</v>
      </c>
      <c r="L4901" s="139" t="s">
        <v>82</v>
      </c>
      <c r="M4901" s="140" t="s">
        <v>8160</v>
      </c>
      <c r="N4901" s="141">
        <v>108.18</v>
      </c>
      <c r="O4901" s="142">
        <f t="shared" si="380"/>
        <v>255</v>
      </c>
      <c r="P4901" s="2">
        <v>255</v>
      </c>
      <c r="Q4901" s="2"/>
      <c r="R4901" s="143" t="e">
        <f t="shared" si="381"/>
        <v>#DIV/0!</v>
      </c>
      <c r="S4901" s="143">
        <f t="shared" si="382"/>
        <v>0</v>
      </c>
      <c r="T4901" s="144">
        <f>IF(P4901="nio",0,IF(P4901&gt;0,VLOOKUP(K4901,'3-Productie normen'!A:X,VLOOKUP(P4901,'3-Productie normen'!$B$37:$C$59,2,FALSE),FALSE)))/VLOOKUP(B4901,'2-Kosten per locatie'!$A$11:$C$31,3,FALSE)</f>
        <v>0</v>
      </c>
      <c r="U4901" s="144">
        <f t="shared" si="383"/>
        <v>0</v>
      </c>
      <c r="V4901" s="145" t="str">
        <f>VLOOKUP(K4901,'3-Productie normen'!A:AG,29,FALSE)</f>
        <v>V</v>
      </c>
      <c r="W4901" s="145"/>
      <c r="X4901" s="146"/>
      <c r="Y4901" s="147">
        <f t="shared" si="384"/>
        <v>27585.9</v>
      </c>
    </row>
    <row r="4902" spans="1:25" s="148" customFormat="1" ht="13.9" customHeight="1">
      <c r="A4902" s="137">
        <v>5756</v>
      </c>
      <c r="B4902" s="138" t="s">
        <v>4209</v>
      </c>
      <c r="C4902" s="138" t="s">
        <v>6254</v>
      </c>
      <c r="D4902" s="138" t="s">
        <v>6291</v>
      </c>
      <c r="E4902" s="2"/>
      <c r="F4902" s="2" t="s">
        <v>372</v>
      </c>
      <c r="G4902" s="2" t="s">
        <v>6659</v>
      </c>
      <c r="H4902" s="2"/>
      <c r="I4902" s="139" t="s">
        <v>257</v>
      </c>
      <c r="J4902" s="139" t="s">
        <v>495</v>
      </c>
      <c r="K4902" s="139" t="s">
        <v>259</v>
      </c>
      <c r="L4902" s="139" t="s">
        <v>1720</v>
      </c>
      <c r="M4902" s="140"/>
      <c r="N4902" s="141">
        <v>7.32</v>
      </c>
      <c r="O4902" s="142">
        <f t="shared" si="380"/>
        <v>0</v>
      </c>
      <c r="P4902" s="2" t="s">
        <v>477</v>
      </c>
      <c r="Q4902" s="2"/>
      <c r="R4902" s="143">
        <f t="shared" si="381"/>
        <v>0</v>
      </c>
      <c r="S4902" s="143">
        <f t="shared" si="382"/>
        <v>0</v>
      </c>
      <c r="T4902" s="144">
        <f>IF(P4902="nio",0,IF(P4902&gt;0,VLOOKUP(K4902,'3-Productie normen'!A:X,VLOOKUP(P4902,'3-Productie normen'!$B$37:$C$59,2,FALSE),FALSE)))/VLOOKUP(B4902,'2-Kosten per locatie'!$A$11:$C$31,3,FALSE)</f>
        <v>0</v>
      </c>
      <c r="U4902" s="144">
        <f t="shared" si="383"/>
        <v>0</v>
      </c>
      <c r="V4902" s="145">
        <f>VLOOKUP(K4902,'3-Productie normen'!A:AG,29,FALSE)</f>
        <v>0</v>
      </c>
      <c r="W4902" s="145"/>
      <c r="X4902" s="146"/>
      <c r="Y4902" s="147">
        <f t="shared" si="384"/>
        <v>0</v>
      </c>
    </row>
    <row r="4903" spans="1:25" s="148" customFormat="1" ht="13.9" customHeight="1">
      <c r="A4903" s="137">
        <v>5757</v>
      </c>
      <c r="B4903" s="138" t="s">
        <v>4209</v>
      </c>
      <c r="C4903" s="138" t="s">
        <v>6254</v>
      </c>
      <c r="D4903" s="138" t="s">
        <v>6291</v>
      </c>
      <c r="E4903" s="2"/>
      <c r="F4903" s="2" t="s">
        <v>372</v>
      </c>
      <c r="G4903" s="2" t="s">
        <v>6660</v>
      </c>
      <c r="H4903" s="2" t="s">
        <v>6661</v>
      </c>
      <c r="I4903" s="139" t="s">
        <v>257</v>
      </c>
      <c r="J4903" s="139" t="s">
        <v>318</v>
      </c>
      <c r="K4903" s="139" t="s">
        <v>259</v>
      </c>
      <c r="L4903" s="139" t="s">
        <v>1720</v>
      </c>
      <c r="M4903" s="140"/>
      <c r="N4903" s="141">
        <v>0</v>
      </c>
      <c r="O4903" s="142">
        <f t="shared" si="380"/>
        <v>0</v>
      </c>
      <c r="P4903" s="2" t="s">
        <v>477</v>
      </c>
      <c r="Q4903" s="2"/>
      <c r="R4903" s="143">
        <f t="shared" si="381"/>
        <v>0</v>
      </c>
      <c r="S4903" s="143">
        <f t="shared" si="382"/>
        <v>0</v>
      </c>
      <c r="T4903" s="144">
        <f>IF(P4903="nio",0,IF(P4903&gt;0,VLOOKUP(K4903,'3-Productie normen'!A:X,VLOOKUP(P4903,'3-Productie normen'!$B$37:$C$59,2,FALSE),FALSE)))/VLOOKUP(B4903,'2-Kosten per locatie'!$A$11:$C$31,3,FALSE)</f>
        <v>0</v>
      </c>
      <c r="U4903" s="144">
        <f t="shared" si="383"/>
        <v>0</v>
      </c>
      <c r="V4903" s="145">
        <f>VLOOKUP(K4903,'3-Productie normen'!A:AG,29,FALSE)</f>
        <v>0</v>
      </c>
      <c r="W4903" s="145"/>
      <c r="X4903" s="146"/>
      <c r="Y4903" s="147">
        <f t="shared" si="384"/>
        <v>0</v>
      </c>
    </row>
    <row r="4904" spans="1:25" s="148" customFormat="1" ht="13.9" customHeight="1">
      <c r="A4904" s="137">
        <v>5758</v>
      </c>
      <c r="B4904" s="138" t="s">
        <v>4209</v>
      </c>
      <c r="C4904" s="138" t="s">
        <v>6254</v>
      </c>
      <c r="D4904" s="138" t="s">
        <v>6291</v>
      </c>
      <c r="E4904" s="2"/>
      <c r="F4904" s="2" t="s">
        <v>372</v>
      </c>
      <c r="G4904" s="2" t="s">
        <v>6662</v>
      </c>
      <c r="H4904" s="2"/>
      <c r="I4904" s="139" t="s">
        <v>257</v>
      </c>
      <c r="J4904" s="139" t="s">
        <v>6621</v>
      </c>
      <c r="K4904" s="139" t="s">
        <v>259</v>
      </c>
      <c r="L4904" s="139" t="s">
        <v>6272</v>
      </c>
      <c r="M4904" s="140"/>
      <c r="N4904" s="141">
        <v>7.1</v>
      </c>
      <c r="O4904" s="142">
        <f t="shared" si="380"/>
        <v>0</v>
      </c>
      <c r="P4904" s="2" t="s">
        <v>477</v>
      </c>
      <c r="Q4904" s="2"/>
      <c r="R4904" s="143">
        <f t="shared" si="381"/>
        <v>0</v>
      </c>
      <c r="S4904" s="143">
        <f t="shared" si="382"/>
        <v>0</v>
      </c>
      <c r="T4904" s="144">
        <f>IF(P4904="nio",0,IF(P4904&gt;0,VLOOKUP(K4904,'3-Productie normen'!A:X,VLOOKUP(P4904,'3-Productie normen'!$B$37:$C$59,2,FALSE),FALSE)))/VLOOKUP(B4904,'2-Kosten per locatie'!$A$11:$C$31,3,FALSE)</f>
        <v>0</v>
      </c>
      <c r="U4904" s="144">
        <f t="shared" si="383"/>
        <v>0</v>
      </c>
      <c r="V4904" s="145">
        <f>VLOOKUP(K4904,'3-Productie normen'!A:AG,29,FALSE)</f>
        <v>0</v>
      </c>
      <c r="W4904" s="145"/>
      <c r="X4904" s="146"/>
      <c r="Y4904" s="147">
        <f t="shared" si="384"/>
        <v>0</v>
      </c>
    </row>
    <row r="4905" spans="1:25" s="148" customFormat="1" ht="13.9" customHeight="1">
      <c r="A4905" s="137">
        <v>5759</v>
      </c>
      <c r="B4905" s="138" t="s">
        <v>4209</v>
      </c>
      <c r="C4905" s="138" t="s">
        <v>6254</v>
      </c>
      <c r="D4905" s="138" t="s">
        <v>6291</v>
      </c>
      <c r="E4905" s="2"/>
      <c r="F4905" s="2" t="s">
        <v>372</v>
      </c>
      <c r="G4905" s="2" t="s">
        <v>6663</v>
      </c>
      <c r="H4905" s="2" t="s">
        <v>6664</v>
      </c>
      <c r="I4905" s="139" t="s">
        <v>46</v>
      </c>
      <c r="J4905" s="139" t="s">
        <v>323</v>
      </c>
      <c r="K4905" s="139" t="s">
        <v>321</v>
      </c>
      <c r="L4905" s="139" t="s">
        <v>6272</v>
      </c>
      <c r="M4905" s="140"/>
      <c r="N4905" s="141">
        <v>3.4</v>
      </c>
      <c r="O4905" s="142">
        <f t="shared" si="380"/>
        <v>510</v>
      </c>
      <c r="P4905" s="2">
        <v>255</v>
      </c>
      <c r="Q4905" s="2">
        <v>255</v>
      </c>
      <c r="R4905" s="143" t="e">
        <f t="shared" si="381"/>
        <v>#DIV/0!</v>
      </c>
      <c r="S4905" s="143" t="e">
        <f t="shared" si="382"/>
        <v>#DIV/0!</v>
      </c>
      <c r="T4905" s="144">
        <f>IF(P4905="nio",0,IF(P4905&gt;0,VLOOKUP(K4905,'3-Productie normen'!A:X,VLOOKUP(P4905,'3-Productie normen'!$B$37:$C$59,2,FALSE),FALSE)))/VLOOKUP(B4905,'2-Kosten per locatie'!$A$11:$C$31,3,FALSE)</f>
        <v>0</v>
      </c>
      <c r="U4905" s="144">
        <f t="shared" si="383"/>
        <v>0</v>
      </c>
      <c r="V4905" s="145" t="str">
        <f>VLOOKUP(K4905,'3-Productie normen'!A:AG,29,FALSE)</f>
        <v>S</v>
      </c>
      <c r="W4905" s="145"/>
      <c r="X4905" s="146"/>
      <c r="Y4905" s="147">
        <f t="shared" si="384"/>
        <v>1734</v>
      </c>
    </row>
    <row r="4906" spans="1:25" s="148" customFormat="1" ht="13.9" customHeight="1">
      <c r="A4906" s="137">
        <v>5760</v>
      </c>
      <c r="B4906" s="138" t="s">
        <v>4209</v>
      </c>
      <c r="C4906" s="138" t="s">
        <v>6254</v>
      </c>
      <c r="D4906" s="138" t="s">
        <v>6291</v>
      </c>
      <c r="E4906" s="2"/>
      <c r="F4906" s="2" t="s">
        <v>372</v>
      </c>
      <c r="G4906" s="2" t="s">
        <v>6665</v>
      </c>
      <c r="H4906" s="2"/>
      <c r="I4906" s="139" t="s">
        <v>46</v>
      </c>
      <c r="J4906" s="139" t="s">
        <v>323</v>
      </c>
      <c r="K4906" s="139" t="s">
        <v>321</v>
      </c>
      <c r="L4906" s="139" t="s">
        <v>6272</v>
      </c>
      <c r="M4906" s="140"/>
      <c r="N4906" s="141">
        <v>1.01</v>
      </c>
      <c r="O4906" s="142">
        <f t="shared" si="380"/>
        <v>510</v>
      </c>
      <c r="P4906" s="2">
        <v>255</v>
      </c>
      <c r="Q4906" s="2">
        <v>255</v>
      </c>
      <c r="R4906" s="143" t="e">
        <f t="shared" si="381"/>
        <v>#DIV/0!</v>
      </c>
      <c r="S4906" s="143" t="e">
        <f t="shared" si="382"/>
        <v>#DIV/0!</v>
      </c>
      <c r="T4906" s="144">
        <f>IF(P4906="nio",0,IF(P4906&gt;0,VLOOKUP(K4906,'3-Productie normen'!A:X,VLOOKUP(P4906,'3-Productie normen'!$B$37:$C$59,2,FALSE),FALSE)))/VLOOKUP(B4906,'2-Kosten per locatie'!$A$11:$C$31,3,FALSE)</f>
        <v>0</v>
      </c>
      <c r="U4906" s="144">
        <f t="shared" si="383"/>
        <v>0</v>
      </c>
      <c r="V4906" s="145" t="str">
        <f>VLOOKUP(K4906,'3-Productie normen'!A:AG,29,FALSE)</f>
        <v>S</v>
      </c>
      <c r="W4906" s="145"/>
      <c r="X4906" s="146"/>
      <c r="Y4906" s="147">
        <f t="shared" si="384"/>
        <v>515.1</v>
      </c>
    </row>
    <row r="4907" spans="1:25" s="148" customFormat="1" ht="13.9" customHeight="1">
      <c r="A4907" s="137">
        <v>5761</v>
      </c>
      <c r="B4907" s="138" t="s">
        <v>4209</v>
      </c>
      <c r="C4907" s="138" t="s">
        <v>6254</v>
      </c>
      <c r="D4907" s="138" t="s">
        <v>6291</v>
      </c>
      <c r="E4907" s="2"/>
      <c r="F4907" s="2" t="s">
        <v>372</v>
      </c>
      <c r="G4907" s="2" t="s">
        <v>6666</v>
      </c>
      <c r="H4907" s="2"/>
      <c r="I4907" s="139" t="s">
        <v>46</v>
      </c>
      <c r="J4907" s="139" t="s">
        <v>320</v>
      </c>
      <c r="K4907" s="139" t="s">
        <v>321</v>
      </c>
      <c r="L4907" s="139" t="s">
        <v>6272</v>
      </c>
      <c r="M4907" s="140"/>
      <c r="N4907" s="141">
        <v>1.01</v>
      </c>
      <c r="O4907" s="142">
        <f t="shared" si="380"/>
        <v>510</v>
      </c>
      <c r="P4907" s="2">
        <v>255</v>
      </c>
      <c r="Q4907" s="2">
        <v>255</v>
      </c>
      <c r="R4907" s="143" t="e">
        <f t="shared" si="381"/>
        <v>#DIV/0!</v>
      </c>
      <c r="S4907" s="143" t="e">
        <f t="shared" si="382"/>
        <v>#DIV/0!</v>
      </c>
      <c r="T4907" s="144">
        <f>IF(P4907="nio",0,IF(P4907&gt;0,VLOOKUP(K4907,'3-Productie normen'!A:X,VLOOKUP(P4907,'3-Productie normen'!$B$37:$C$59,2,FALSE),FALSE)))/VLOOKUP(B4907,'2-Kosten per locatie'!$A$11:$C$31,3,FALSE)</f>
        <v>0</v>
      </c>
      <c r="U4907" s="144">
        <f t="shared" si="383"/>
        <v>0</v>
      </c>
      <c r="V4907" s="145" t="str">
        <f>VLOOKUP(K4907,'3-Productie normen'!A:AG,29,FALSE)</f>
        <v>S</v>
      </c>
      <c r="W4907" s="145"/>
      <c r="X4907" s="146"/>
      <c r="Y4907" s="147">
        <f t="shared" si="384"/>
        <v>515.1</v>
      </c>
    </row>
    <row r="4908" spans="1:25" s="148" customFormat="1" ht="13.9" customHeight="1">
      <c r="A4908" s="137">
        <v>5762</v>
      </c>
      <c r="B4908" s="138" t="s">
        <v>4209</v>
      </c>
      <c r="C4908" s="138" t="s">
        <v>6254</v>
      </c>
      <c r="D4908" s="138" t="s">
        <v>6291</v>
      </c>
      <c r="E4908" s="2"/>
      <c r="F4908" s="2" t="s">
        <v>372</v>
      </c>
      <c r="G4908" s="2" t="s">
        <v>6667</v>
      </c>
      <c r="H4908" s="2" t="s">
        <v>246</v>
      </c>
      <c r="I4908" s="139" t="s">
        <v>46</v>
      </c>
      <c r="J4908" s="139" t="s">
        <v>323</v>
      </c>
      <c r="K4908" s="139" t="s">
        <v>321</v>
      </c>
      <c r="L4908" s="139" t="s">
        <v>6272</v>
      </c>
      <c r="M4908" s="140"/>
      <c r="N4908" s="141">
        <v>3.28</v>
      </c>
      <c r="O4908" s="142">
        <f t="shared" si="380"/>
        <v>510</v>
      </c>
      <c r="P4908" s="2">
        <v>255</v>
      </c>
      <c r="Q4908" s="2">
        <v>255</v>
      </c>
      <c r="R4908" s="143" t="e">
        <f t="shared" si="381"/>
        <v>#DIV/0!</v>
      </c>
      <c r="S4908" s="143" t="e">
        <f t="shared" si="382"/>
        <v>#DIV/0!</v>
      </c>
      <c r="T4908" s="144">
        <f>IF(P4908="nio",0,IF(P4908&gt;0,VLOOKUP(K4908,'3-Productie normen'!A:X,VLOOKUP(P4908,'3-Productie normen'!$B$37:$C$59,2,FALSE),FALSE)))/VLOOKUP(B4908,'2-Kosten per locatie'!$A$11:$C$31,3,FALSE)</f>
        <v>0</v>
      </c>
      <c r="U4908" s="144">
        <f t="shared" si="383"/>
        <v>0</v>
      </c>
      <c r="V4908" s="145" t="str">
        <f>VLOOKUP(K4908,'3-Productie normen'!A:AG,29,FALSE)</f>
        <v>S</v>
      </c>
      <c r="W4908" s="145"/>
      <c r="X4908" s="146"/>
      <c r="Y4908" s="147">
        <f t="shared" si="384"/>
        <v>1672.8</v>
      </c>
    </row>
    <row r="4909" spans="1:25" s="148" customFormat="1" ht="13.9" customHeight="1">
      <c r="A4909" s="137">
        <v>5763</v>
      </c>
      <c r="B4909" s="138" t="s">
        <v>4209</v>
      </c>
      <c r="C4909" s="138" t="s">
        <v>6254</v>
      </c>
      <c r="D4909" s="138" t="s">
        <v>6291</v>
      </c>
      <c r="E4909" s="2"/>
      <c r="F4909" s="2" t="s">
        <v>372</v>
      </c>
      <c r="G4909" s="2" t="s">
        <v>6668</v>
      </c>
      <c r="H4909" s="2"/>
      <c r="I4909" s="139" t="s">
        <v>46</v>
      </c>
      <c r="J4909" s="139" t="s">
        <v>323</v>
      </c>
      <c r="K4909" s="139" t="s">
        <v>321</v>
      </c>
      <c r="L4909" s="139" t="s">
        <v>6272</v>
      </c>
      <c r="M4909" s="140"/>
      <c r="N4909" s="141">
        <v>1.01</v>
      </c>
      <c r="O4909" s="142">
        <f t="shared" si="380"/>
        <v>510</v>
      </c>
      <c r="P4909" s="2">
        <v>255</v>
      </c>
      <c r="Q4909" s="2">
        <v>255</v>
      </c>
      <c r="R4909" s="143" t="e">
        <f t="shared" si="381"/>
        <v>#DIV/0!</v>
      </c>
      <c r="S4909" s="143" t="e">
        <f t="shared" si="382"/>
        <v>#DIV/0!</v>
      </c>
      <c r="T4909" s="144">
        <f>IF(P4909="nio",0,IF(P4909&gt;0,VLOOKUP(K4909,'3-Productie normen'!A:X,VLOOKUP(P4909,'3-Productie normen'!$B$37:$C$59,2,FALSE),FALSE)))/VLOOKUP(B4909,'2-Kosten per locatie'!$A$11:$C$31,3,FALSE)</f>
        <v>0</v>
      </c>
      <c r="U4909" s="144">
        <f t="shared" si="383"/>
        <v>0</v>
      </c>
      <c r="V4909" s="145" t="str">
        <f>VLOOKUP(K4909,'3-Productie normen'!A:AG,29,FALSE)</f>
        <v>S</v>
      </c>
      <c r="W4909" s="145"/>
      <c r="X4909" s="146"/>
      <c r="Y4909" s="147">
        <f t="shared" si="384"/>
        <v>515.1</v>
      </c>
    </row>
    <row r="4910" spans="1:25" s="148" customFormat="1" ht="13.9" customHeight="1">
      <c r="A4910" s="137">
        <v>5764</v>
      </c>
      <c r="B4910" s="138" t="s">
        <v>4209</v>
      </c>
      <c r="C4910" s="138" t="s">
        <v>6254</v>
      </c>
      <c r="D4910" s="138" t="s">
        <v>6291</v>
      </c>
      <c r="E4910" s="2"/>
      <c r="F4910" s="2" t="s">
        <v>372</v>
      </c>
      <c r="G4910" s="2" t="s">
        <v>6669</v>
      </c>
      <c r="H4910" s="2"/>
      <c r="I4910" s="139" t="s">
        <v>277</v>
      </c>
      <c r="J4910" s="139" t="s">
        <v>277</v>
      </c>
      <c r="K4910" s="139" t="s">
        <v>478</v>
      </c>
      <c r="L4910" s="139" t="s">
        <v>233</v>
      </c>
      <c r="M4910" s="140"/>
      <c r="N4910" s="141">
        <v>1.01</v>
      </c>
      <c r="O4910" s="142">
        <f t="shared" si="380"/>
        <v>153</v>
      </c>
      <c r="P4910" s="2">
        <v>153</v>
      </c>
      <c r="Q4910" s="2"/>
      <c r="R4910" s="143" t="e">
        <f t="shared" si="381"/>
        <v>#DIV/0!</v>
      </c>
      <c r="S4910" s="143">
        <f t="shared" si="382"/>
        <v>0</v>
      </c>
      <c r="T4910" s="144">
        <f>IF(P4910="nio",0,IF(P4910&gt;0,VLOOKUP(K4910,'3-Productie normen'!A:X,VLOOKUP(P4910,'3-Productie normen'!$B$37:$C$59,2,FALSE),FALSE)))/VLOOKUP(B4910,'2-Kosten per locatie'!$A$11:$C$31,3,FALSE)</f>
        <v>0</v>
      </c>
      <c r="U4910" s="144">
        <f t="shared" si="383"/>
        <v>0</v>
      </c>
      <c r="V4910" s="145" t="str">
        <f>VLOOKUP(K4910,'3-Productie normen'!A:AG,29,FALSE)</f>
        <v>B</v>
      </c>
      <c r="W4910" s="145"/>
      <c r="X4910" s="146"/>
      <c r="Y4910" s="147">
        <f t="shared" si="384"/>
        <v>154.53</v>
      </c>
    </row>
    <row r="4911" spans="1:25" s="148" customFormat="1" ht="13.9" customHeight="1">
      <c r="A4911" s="137">
        <v>5765</v>
      </c>
      <c r="B4911" s="138" t="s">
        <v>4209</v>
      </c>
      <c r="C4911" s="138" t="s">
        <v>6254</v>
      </c>
      <c r="D4911" s="138" t="s">
        <v>6291</v>
      </c>
      <c r="E4911" s="2"/>
      <c r="F4911" s="2" t="s">
        <v>372</v>
      </c>
      <c r="G4911" s="2" t="s">
        <v>6670</v>
      </c>
      <c r="H4911" s="2" t="s">
        <v>6671</v>
      </c>
      <c r="I4911" s="139" t="s">
        <v>277</v>
      </c>
      <c r="J4911" s="139" t="s">
        <v>277</v>
      </c>
      <c r="K4911" s="139" t="s">
        <v>478</v>
      </c>
      <c r="L4911" s="139" t="s">
        <v>233</v>
      </c>
      <c r="M4911" s="140"/>
      <c r="N4911" s="141">
        <v>17.43</v>
      </c>
      <c r="O4911" s="142">
        <f t="shared" si="380"/>
        <v>153</v>
      </c>
      <c r="P4911" s="2">
        <v>153</v>
      </c>
      <c r="Q4911" s="2"/>
      <c r="R4911" s="143" t="e">
        <f t="shared" si="381"/>
        <v>#DIV/0!</v>
      </c>
      <c r="S4911" s="143">
        <f t="shared" si="382"/>
        <v>0</v>
      </c>
      <c r="T4911" s="144">
        <f>IF(P4911="nio",0,IF(P4911&gt;0,VLOOKUP(K4911,'3-Productie normen'!A:X,VLOOKUP(P4911,'3-Productie normen'!$B$37:$C$59,2,FALSE),FALSE)))/VLOOKUP(B4911,'2-Kosten per locatie'!$A$11:$C$31,3,FALSE)</f>
        <v>0</v>
      </c>
      <c r="U4911" s="144">
        <f t="shared" si="383"/>
        <v>0</v>
      </c>
      <c r="V4911" s="145" t="str">
        <f>VLOOKUP(K4911,'3-Productie normen'!A:AG,29,FALSE)</f>
        <v>B</v>
      </c>
      <c r="W4911" s="145"/>
      <c r="X4911" s="146"/>
      <c r="Y4911" s="147">
        <f t="shared" si="384"/>
        <v>2666.79</v>
      </c>
    </row>
    <row r="4912" spans="1:25" s="148" customFormat="1" ht="13.9" customHeight="1">
      <c r="A4912" s="137">
        <v>5766</v>
      </c>
      <c r="B4912" s="138" t="s">
        <v>4209</v>
      </c>
      <c r="C4912" s="138" t="s">
        <v>6254</v>
      </c>
      <c r="D4912" s="138" t="s">
        <v>6291</v>
      </c>
      <c r="E4912" s="2"/>
      <c r="F4912" s="2" t="s">
        <v>372</v>
      </c>
      <c r="G4912" s="2" t="s">
        <v>6672</v>
      </c>
      <c r="H4912" s="2" t="s">
        <v>6673</v>
      </c>
      <c r="I4912" s="139" t="s">
        <v>267</v>
      </c>
      <c r="J4912" s="139" t="s">
        <v>267</v>
      </c>
      <c r="K4912" s="139" t="s">
        <v>267</v>
      </c>
      <c r="L4912" s="139" t="s">
        <v>233</v>
      </c>
      <c r="M4912" s="140"/>
      <c r="N4912" s="141">
        <v>13.12</v>
      </c>
      <c r="O4912" s="142">
        <f t="shared" si="380"/>
        <v>2</v>
      </c>
      <c r="P4912" s="2">
        <v>2</v>
      </c>
      <c r="Q4912" s="2"/>
      <c r="R4912" s="143" t="e">
        <f t="shared" si="381"/>
        <v>#DIV/0!</v>
      </c>
      <c r="S4912" s="143">
        <f t="shared" si="382"/>
        <v>0</v>
      </c>
      <c r="T4912" s="144">
        <f>IF(P4912="nio",0,IF(P4912&gt;0,VLOOKUP(K4912,'3-Productie normen'!A:X,VLOOKUP(P4912,'3-Productie normen'!$B$37:$C$59,2,FALSE),FALSE)))/VLOOKUP(B4912,'2-Kosten per locatie'!$A$11:$C$31,3,FALSE)</f>
        <v>0</v>
      </c>
      <c r="U4912" s="144">
        <f t="shared" si="383"/>
        <v>0</v>
      </c>
      <c r="V4912" s="145" t="str">
        <f>VLOOKUP(K4912,'3-Productie normen'!A:AG,29,FALSE)</f>
        <v>V</v>
      </c>
      <c r="W4912" s="145"/>
      <c r="X4912" s="146"/>
      <c r="Y4912" s="147">
        <f t="shared" si="384"/>
        <v>26.24</v>
      </c>
    </row>
    <row r="4913" spans="1:25" s="148" customFormat="1" ht="13.9" customHeight="1">
      <c r="A4913" s="137">
        <v>5767</v>
      </c>
      <c r="B4913" s="138" t="s">
        <v>4209</v>
      </c>
      <c r="C4913" s="138" t="s">
        <v>6254</v>
      </c>
      <c r="D4913" s="138" t="s">
        <v>6291</v>
      </c>
      <c r="E4913" s="2"/>
      <c r="F4913" s="2" t="s">
        <v>372</v>
      </c>
      <c r="G4913" s="2" t="s">
        <v>6674</v>
      </c>
      <c r="H4913" s="2" t="s">
        <v>6675</v>
      </c>
      <c r="I4913" s="139" t="s">
        <v>277</v>
      </c>
      <c r="J4913" s="139" t="s">
        <v>277</v>
      </c>
      <c r="K4913" s="139" t="s">
        <v>478</v>
      </c>
      <c r="L4913" s="139" t="s">
        <v>233</v>
      </c>
      <c r="M4913" s="140"/>
      <c r="N4913" s="141">
        <v>20.86</v>
      </c>
      <c r="O4913" s="142">
        <f t="shared" si="380"/>
        <v>153</v>
      </c>
      <c r="P4913" s="2">
        <v>153</v>
      </c>
      <c r="Q4913" s="2"/>
      <c r="R4913" s="143" t="e">
        <f t="shared" si="381"/>
        <v>#DIV/0!</v>
      </c>
      <c r="S4913" s="143">
        <f t="shared" si="382"/>
        <v>0</v>
      </c>
      <c r="T4913" s="144">
        <f>IF(P4913="nio",0,IF(P4913&gt;0,VLOOKUP(K4913,'3-Productie normen'!A:X,VLOOKUP(P4913,'3-Productie normen'!$B$37:$C$59,2,FALSE),FALSE)))/VLOOKUP(B4913,'2-Kosten per locatie'!$A$11:$C$31,3,FALSE)</f>
        <v>0</v>
      </c>
      <c r="U4913" s="144">
        <f t="shared" si="383"/>
        <v>0</v>
      </c>
      <c r="V4913" s="145" t="str">
        <f>VLOOKUP(K4913,'3-Productie normen'!A:AG,29,FALSE)</f>
        <v>B</v>
      </c>
      <c r="W4913" s="145"/>
      <c r="X4913" s="146"/>
      <c r="Y4913" s="147">
        <f t="shared" si="384"/>
        <v>3191.58</v>
      </c>
    </row>
    <row r="4914" spans="1:25" s="148" customFormat="1" ht="13.9" customHeight="1">
      <c r="A4914" s="137">
        <v>5768</v>
      </c>
      <c r="B4914" s="138" t="s">
        <v>4209</v>
      </c>
      <c r="C4914" s="138" t="s">
        <v>6254</v>
      </c>
      <c r="D4914" s="138" t="s">
        <v>6291</v>
      </c>
      <c r="E4914" s="2"/>
      <c r="F4914" s="2" t="s">
        <v>372</v>
      </c>
      <c r="G4914" s="2" t="s">
        <v>6676</v>
      </c>
      <c r="H4914" s="2" t="s">
        <v>6677</v>
      </c>
      <c r="I4914" s="139" t="s">
        <v>277</v>
      </c>
      <c r="J4914" s="139" t="s">
        <v>277</v>
      </c>
      <c r="K4914" s="139" t="s">
        <v>478</v>
      </c>
      <c r="L4914" s="139" t="s">
        <v>233</v>
      </c>
      <c r="M4914" s="140"/>
      <c r="N4914" s="141">
        <v>41.97</v>
      </c>
      <c r="O4914" s="142">
        <f t="shared" si="380"/>
        <v>153</v>
      </c>
      <c r="P4914" s="2">
        <v>153</v>
      </c>
      <c r="Q4914" s="2"/>
      <c r="R4914" s="143" t="e">
        <f t="shared" si="381"/>
        <v>#DIV/0!</v>
      </c>
      <c r="S4914" s="143">
        <f t="shared" si="382"/>
        <v>0</v>
      </c>
      <c r="T4914" s="144">
        <f>IF(P4914="nio",0,IF(P4914&gt;0,VLOOKUP(K4914,'3-Productie normen'!A:X,VLOOKUP(P4914,'3-Productie normen'!$B$37:$C$59,2,FALSE),FALSE)))/VLOOKUP(B4914,'2-Kosten per locatie'!$A$11:$C$31,3,FALSE)</f>
        <v>0</v>
      </c>
      <c r="U4914" s="144">
        <f t="shared" si="383"/>
        <v>0</v>
      </c>
      <c r="V4914" s="145" t="str">
        <f>VLOOKUP(K4914,'3-Productie normen'!A:AG,29,FALSE)</f>
        <v>B</v>
      </c>
      <c r="W4914" s="145"/>
      <c r="X4914" s="146"/>
      <c r="Y4914" s="147">
        <f t="shared" si="384"/>
        <v>6421.41</v>
      </c>
    </row>
    <row r="4915" spans="1:25" s="148" customFormat="1" ht="13.9" customHeight="1">
      <c r="A4915" s="137">
        <v>5769</v>
      </c>
      <c r="B4915" s="138" t="s">
        <v>4209</v>
      </c>
      <c r="C4915" s="138" t="s">
        <v>6254</v>
      </c>
      <c r="D4915" s="138" t="s">
        <v>6291</v>
      </c>
      <c r="E4915" s="2"/>
      <c r="F4915" s="2" t="s">
        <v>372</v>
      </c>
      <c r="G4915" s="2" t="s">
        <v>6678</v>
      </c>
      <c r="H4915" s="2" t="s">
        <v>6679</v>
      </c>
      <c r="I4915" s="139" t="s">
        <v>277</v>
      </c>
      <c r="J4915" s="139" t="s">
        <v>277</v>
      </c>
      <c r="K4915" s="139" t="s">
        <v>478</v>
      </c>
      <c r="L4915" s="139" t="s">
        <v>233</v>
      </c>
      <c r="M4915" s="140"/>
      <c r="N4915" s="141">
        <v>18.12</v>
      </c>
      <c r="O4915" s="142">
        <f t="shared" si="380"/>
        <v>153</v>
      </c>
      <c r="P4915" s="2">
        <v>153</v>
      </c>
      <c r="Q4915" s="2"/>
      <c r="R4915" s="143" t="e">
        <f t="shared" si="381"/>
        <v>#DIV/0!</v>
      </c>
      <c r="S4915" s="143">
        <f t="shared" si="382"/>
        <v>0</v>
      </c>
      <c r="T4915" s="144">
        <f>IF(P4915="nio",0,IF(P4915&gt;0,VLOOKUP(K4915,'3-Productie normen'!A:X,VLOOKUP(P4915,'3-Productie normen'!$B$37:$C$59,2,FALSE),FALSE)))/VLOOKUP(B4915,'2-Kosten per locatie'!$A$11:$C$31,3,FALSE)</f>
        <v>0</v>
      </c>
      <c r="U4915" s="144">
        <f t="shared" si="383"/>
        <v>0</v>
      </c>
      <c r="V4915" s="145" t="str">
        <f>VLOOKUP(K4915,'3-Productie normen'!A:AG,29,FALSE)</f>
        <v>B</v>
      </c>
      <c r="W4915" s="145"/>
      <c r="X4915" s="146"/>
      <c r="Y4915" s="147">
        <f t="shared" si="384"/>
        <v>2772.36</v>
      </c>
    </row>
    <row r="4916" spans="1:25" s="148" customFormat="1" ht="13.9" customHeight="1">
      <c r="A4916" s="137">
        <v>5770</v>
      </c>
      <c r="B4916" s="138" t="s">
        <v>4209</v>
      </c>
      <c r="C4916" s="138" t="s">
        <v>6254</v>
      </c>
      <c r="D4916" s="138" t="s">
        <v>6291</v>
      </c>
      <c r="E4916" s="2"/>
      <c r="F4916" s="2" t="s">
        <v>372</v>
      </c>
      <c r="G4916" s="2" t="s">
        <v>6680</v>
      </c>
      <c r="H4916" s="2" t="s">
        <v>6053</v>
      </c>
      <c r="I4916" s="139" t="s">
        <v>277</v>
      </c>
      <c r="J4916" s="139" t="s">
        <v>277</v>
      </c>
      <c r="K4916" s="139" t="s">
        <v>478</v>
      </c>
      <c r="L4916" s="139" t="s">
        <v>233</v>
      </c>
      <c r="M4916" s="140"/>
      <c r="N4916" s="141">
        <v>77.52</v>
      </c>
      <c r="O4916" s="142">
        <f t="shared" ref="O4916:O4979" si="385">SUM(P4916:Q4916)</f>
        <v>153</v>
      </c>
      <c r="P4916" s="2">
        <v>153</v>
      </c>
      <c r="Q4916" s="2"/>
      <c r="R4916" s="143" t="e">
        <f t="shared" ref="R4916:R4979" si="386">IF(P4916="nio",0,IF(P4916&gt;0,P4916*N4916/T4916,0))</f>
        <v>#DIV/0!</v>
      </c>
      <c r="S4916" s="143">
        <f t="shared" ref="S4916:S4979" si="387">IF(Q4916&gt;0,Q4916*N4916/U4916,0)</f>
        <v>0</v>
      </c>
      <c r="T4916" s="144">
        <f>IF(P4916="nio",0,IF(P4916&gt;0,VLOOKUP(K4916,'3-Productie normen'!A:X,VLOOKUP(P4916,'3-Productie normen'!$B$37:$C$59,2,FALSE),FALSE)))/VLOOKUP(B4916,'2-Kosten per locatie'!$A$11:$C$31,3,FALSE)</f>
        <v>0</v>
      </c>
      <c r="U4916" s="144">
        <f t="shared" ref="U4916:U4979" si="388">IF(Q4916&gt;0,T4916*$U$8,0)</f>
        <v>0</v>
      </c>
      <c r="V4916" s="145" t="str">
        <f>VLOOKUP(K4916,'3-Productie normen'!A:AG,29,FALSE)</f>
        <v>B</v>
      </c>
      <c r="W4916" s="145"/>
      <c r="X4916" s="146"/>
      <c r="Y4916" s="147">
        <f t="shared" ref="Y4916:Y4979" si="389">O4916*N4916</f>
        <v>11860.56</v>
      </c>
    </row>
    <row r="4917" spans="1:25" s="148" customFormat="1" ht="13.9" customHeight="1">
      <c r="A4917" s="137">
        <v>5771</v>
      </c>
      <c r="B4917" s="138" t="s">
        <v>4209</v>
      </c>
      <c r="C4917" s="138" t="s">
        <v>6254</v>
      </c>
      <c r="D4917" s="138" t="s">
        <v>6291</v>
      </c>
      <c r="E4917" s="2"/>
      <c r="F4917" s="2" t="s">
        <v>372</v>
      </c>
      <c r="G4917" s="2" t="s">
        <v>6681</v>
      </c>
      <c r="H4917" s="2" t="s">
        <v>6682</v>
      </c>
      <c r="I4917" s="139" t="s">
        <v>277</v>
      </c>
      <c r="J4917" s="139" t="s">
        <v>277</v>
      </c>
      <c r="K4917" s="139" t="s">
        <v>478</v>
      </c>
      <c r="L4917" s="139" t="s">
        <v>233</v>
      </c>
      <c r="M4917" s="140"/>
      <c r="N4917" s="141">
        <v>113.26</v>
      </c>
      <c r="O4917" s="142">
        <f t="shared" si="385"/>
        <v>153</v>
      </c>
      <c r="P4917" s="2">
        <v>153</v>
      </c>
      <c r="Q4917" s="2"/>
      <c r="R4917" s="143" t="e">
        <f t="shared" si="386"/>
        <v>#DIV/0!</v>
      </c>
      <c r="S4917" s="143">
        <f t="shared" si="387"/>
        <v>0</v>
      </c>
      <c r="T4917" s="144">
        <f>IF(P4917="nio",0,IF(P4917&gt;0,VLOOKUP(K4917,'3-Productie normen'!A:X,VLOOKUP(P4917,'3-Productie normen'!$B$37:$C$59,2,FALSE),FALSE)))/VLOOKUP(B4917,'2-Kosten per locatie'!$A$11:$C$31,3,FALSE)</f>
        <v>0</v>
      </c>
      <c r="U4917" s="144">
        <f t="shared" si="388"/>
        <v>0</v>
      </c>
      <c r="V4917" s="145" t="str">
        <f>VLOOKUP(K4917,'3-Productie normen'!A:AG,29,FALSE)</f>
        <v>B</v>
      </c>
      <c r="W4917" s="145"/>
      <c r="X4917" s="146"/>
      <c r="Y4917" s="147">
        <f t="shared" si="389"/>
        <v>17328.780000000002</v>
      </c>
    </row>
    <row r="4918" spans="1:25" s="148" customFormat="1" ht="13.9" customHeight="1">
      <c r="A4918" s="137">
        <v>5772</v>
      </c>
      <c r="B4918" s="138" t="s">
        <v>4209</v>
      </c>
      <c r="C4918" s="138" t="s">
        <v>6254</v>
      </c>
      <c r="D4918" s="138" t="s">
        <v>6291</v>
      </c>
      <c r="E4918" s="2"/>
      <c r="F4918" s="2" t="s">
        <v>372</v>
      </c>
      <c r="G4918" s="2" t="s">
        <v>6683</v>
      </c>
      <c r="H4918" s="2" t="s">
        <v>6684</v>
      </c>
      <c r="I4918" s="139" t="s">
        <v>277</v>
      </c>
      <c r="J4918" s="139" t="s">
        <v>277</v>
      </c>
      <c r="K4918" s="139" t="s">
        <v>478</v>
      </c>
      <c r="L4918" s="139" t="s">
        <v>233</v>
      </c>
      <c r="M4918" s="140"/>
      <c r="N4918" s="141">
        <v>40.99</v>
      </c>
      <c r="O4918" s="142">
        <f t="shared" si="385"/>
        <v>153</v>
      </c>
      <c r="P4918" s="2">
        <v>153</v>
      </c>
      <c r="Q4918" s="2"/>
      <c r="R4918" s="143" t="e">
        <f t="shared" si="386"/>
        <v>#DIV/0!</v>
      </c>
      <c r="S4918" s="143">
        <f t="shared" si="387"/>
        <v>0</v>
      </c>
      <c r="T4918" s="144">
        <f>IF(P4918="nio",0,IF(P4918&gt;0,VLOOKUP(K4918,'3-Productie normen'!A:X,VLOOKUP(P4918,'3-Productie normen'!$B$37:$C$59,2,FALSE),FALSE)))/VLOOKUP(B4918,'2-Kosten per locatie'!$A$11:$C$31,3,FALSE)</f>
        <v>0</v>
      </c>
      <c r="U4918" s="144">
        <f t="shared" si="388"/>
        <v>0</v>
      </c>
      <c r="V4918" s="145" t="str">
        <f>VLOOKUP(K4918,'3-Productie normen'!A:AG,29,FALSE)</f>
        <v>B</v>
      </c>
      <c r="W4918" s="145"/>
      <c r="X4918" s="146"/>
      <c r="Y4918" s="147">
        <f t="shared" si="389"/>
        <v>6271.47</v>
      </c>
    </row>
    <row r="4919" spans="1:25" s="148" customFormat="1" ht="13.9" customHeight="1">
      <c r="A4919" s="137">
        <v>5773</v>
      </c>
      <c r="B4919" s="138" t="s">
        <v>4209</v>
      </c>
      <c r="C4919" s="138" t="s">
        <v>6254</v>
      </c>
      <c r="D4919" s="138" t="s">
        <v>6291</v>
      </c>
      <c r="E4919" s="2"/>
      <c r="F4919" s="2" t="s">
        <v>372</v>
      </c>
      <c r="G4919" s="2" t="s">
        <v>6685</v>
      </c>
      <c r="H4919" s="2" t="s">
        <v>6686</v>
      </c>
      <c r="I4919" s="139" t="s">
        <v>277</v>
      </c>
      <c r="J4919" s="139" t="s">
        <v>277</v>
      </c>
      <c r="K4919" s="139" t="s">
        <v>478</v>
      </c>
      <c r="L4919" s="139" t="s">
        <v>233</v>
      </c>
      <c r="M4919" s="140"/>
      <c r="N4919" s="141">
        <v>17.600000000000001</v>
      </c>
      <c r="O4919" s="142">
        <f t="shared" si="385"/>
        <v>153</v>
      </c>
      <c r="P4919" s="2">
        <v>153</v>
      </c>
      <c r="Q4919" s="2"/>
      <c r="R4919" s="143" t="e">
        <f t="shared" si="386"/>
        <v>#DIV/0!</v>
      </c>
      <c r="S4919" s="143">
        <f t="shared" si="387"/>
        <v>0</v>
      </c>
      <c r="T4919" s="144">
        <f>IF(P4919="nio",0,IF(P4919&gt;0,VLOOKUP(K4919,'3-Productie normen'!A:X,VLOOKUP(P4919,'3-Productie normen'!$B$37:$C$59,2,FALSE),FALSE)))/VLOOKUP(B4919,'2-Kosten per locatie'!$A$11:$C$31,3,FALSE)</f>
        <v>0</v>
      </c>
      <c r="U4919" s="144">
        <f t="shared" si="388"/>
        <v>0</v>
      </c>
      <c r="V4919" s="145" t="str">
        <f>VLOOKUP(K4919,'3-Productie normen'!A:AG,29,FALSE)</f>
        <v>B</v>
      </c>
      <c r="W4919" s="145"/>
      <c r="X4919" s="146"/>
      <c r="Y4919" s="147">
        <f t="shared" si="389"/>
        <v>2692.8</v>
      </c>
    </row>
    <row r="4920" spans="1:25" s="148" customFormat="1" ht="13.9" customHeight="1">
      <c r="A4920" s="137">
        <v>5774</v>
      </c>
      <c r="B4920" s="138" t="s">
        <v>4209</v>
      </c>
      <c r="C4920" s="138" t="s">
        <v>6254</v>
      </c>
      <c r="D4920" s="138" t="s">
        <v>6291</v>
      </c>
      <c r="E4920" s="2"/>
      <c r="F4920" s="2" t="s">
        <v>372</v>
      </c>
      <c r="G4920" s="2" t="s">
        <v>6687</v>
      </c>
      <c r="H4920" s="2" t="s">
        <v>6688</v>
      </c>
      <c r="I4920" s="139" t="s">
        <v>277</v>
      </c>
      <c r="J4920" s="139" t="s">
        <v>277</v>
      </c>
      <c r="K4920" s="139" t="s">
        <v>478</v>
      </c>
      <c r="L4920" s="139" t="s">
        <v>233</v>
      </c>
      <c r="M4920" s="140"/>
      <c r="N4920" s="141">
        <v>17.579999999999998</v>
      </c>
      <c r="O4920" s="142">
        <f t="shared" si="385"/>
        <v>153</v>
      </c>
      <c r="P4920" s="2">
        <v>153</v>
      </c>
      <c r="Q4920" s="2"/>
      <c r="R4920" s="143" t="e">
        <f t="shared" si="386"/>
        <v>#DIV/0!</v>
      </c>
      <c r="S4920" s="143">
        <f t="shared" si="387"/>
        <v>0</v>
      </c>
      <c r="T4920" s="144">
        <f>IF(P4920="nio",0,IF(P4920&gt;0,VLOOKUP(K4920,'3-Productie normen'!A:X,VLOOKUP(P4920,'3-Productie normen'!$B$37:$C$59,2,FALSE),FALSE)))/VLOOKUP(B4920,'2-Kosten per locatie'!$A$11:$C$31,3,FALSE)</f>
        <v>0</v>
      </c>
      <c r="U4920" s="144">
        <f t="shared" si="388"/>
        <v>0</v>
      </c>
      <c r="V4920" s="145" t="str">
        <f>VLOOKUP(K4920,'3-Productie normen'!A:AG,29,FALSE)</f>
        <v>B</v>
      </c>
      <c r="W4920" s="145"/>
      <c r="X4920" s="146"/>
      <c r="Y4920" s="147">
        <f t="shared" si="389"/>
        <v>2689.74</v>
      </c>
    </row>
    <row r="4921" spans="1:25" s="148" customFormat="1" ht="13.9" customHeight="1">
      <c r="A4921" s="137">
        <v>5775</v>
      </c>
      <c r="B4921" s="138" t="s">
        <v>4209</v>
      </c>
      <c r="C4921" s="138" t="s">
        <v>6254</v>
      </c>
      <c r="D4921" s="138" t="s">
        <v>6291</v>
      </c>
      <c r="E4921" s="2"/>
      <c r="F4921" s="2" t="s">
        <v>372</v>
      </c>
      <c r="G4921" s="2" t="s">
        <v>6689</v>
      </c>
      <c r="H4921" s="2" t="s">
        <v>6690</v>
      </c>
      <c r="I4921" s="139" t="s">
        <v>277</v>
      </c>
      <c r="J4921" s="139" t="s">
        <v>277</v>
      </c>
      <c r="K4921" s="139" t="s">
        <v>478</v>
      </c>
      <c r="L4921" s="139" t="s">
        <v>233</v>
      </c>
      <c r="M4921" s="140"/>
      <c r="N4921" s="141">
        <v>17.09</v>
      </c>
      <c r="O4921" s="142">
        <f t="shared" si="385"/>
        <v>153</v>
      </c>
      <c r="P4921" s="2">
        <v>153</v>
      </c>
      <c r="Q4921" s="2"/>
      <c r="R4921" s="143" t="e">
        <f t="shared" si="386"/>
        <v>#DIV/0!</v>
      </c>
      <c r="S4921" s="143">
        <f t="shared" si="387"/>
        <v>0</v>
      </c>
      <c r="T4921" s="144">
        <f>IF(P4921="nio",0,IF(P4921&gt;0,VLOOKUP(K4921,'3-Productie normen'!A:X,VLOOKUP(P4921,'3-Productie normen'!$B$37:$C$59,2,FALSE),FALSE)))/VLOOKUP(B4921,'2-Kosten per locatie'!$A$11:$C$31,3,FALSE)</f>
        <v>0</v>
      </c>
      <c r="U4921" s="144">
        <f t="shared" si="388"/>
        <v>0</v>
      </c>
      <c r="V4921" s="145" t="str">
        <f>VLOOKUP(K4921,'3-Productie normen'!A:AG,29,FALSE)</f>
        <v>B</v>
      </c>
      <c r="W4921" s="145"/>
      <c r="X4921" s="146"/>
      <c r="Y4921" s="147">
        <f t="shared" si="389"/>
        <v>2614.77</v>
      </c>
    </row>
    <row r="4922" spans="1:25" s="148" customFormat="1" ht="13.9" customHeight="1">
      <c r="A4922" s="137">
        <v>5776</v>
      </c>
      <c r="B4922" s="138" t="s">
        <v>4209</v>
      </c>
      <c r="C4922" s="138" t="s">
        <v>6254</v>
      </c>
      <c r="D4922" s="138" t="s">
        <v>6291</v>
      </c>
      <c r="E4922" s="2"/>
      <c r="F4922" s="2" t="s">
        <v>372</v>
      </c>
      <c r="G4922" s="2" t="s">
        <v>6691</v>
      </c>
      <c r="H4922" s="2" t="s">
        <v>6692</v>
      </c>
      <c r="I4922" s="139" t="s">
        <v>277</v>
      </c>
      <c r="J4922" s="139" t="s">
        <v>277</v>
      </c>
      <c r="K4922" s="139" t="s">
        <v>478</v>
      </c>
      <c r="L4922" s="139" t="s">
        <v>233</v>
      </c>
      <c r="M4922" s="140"/>
      <c r="N4922" s="141">
        <v>52.93</v>
      </c>
      <c r="O4922" s="142">
        <f t="shared" si="385"/>
        <v>153</v>
      </c>
      <c r="P4922" s="2">
        <v>153</v>
      </c>
      <c r="Q4922" s="2"/>
      <c r="R4922" s="143" t="e">
        <f t="shared" si="386"/>
        <v>#DIV/0!</v>
      </c>
      <c r="S4922" s="143">
        <f t="shared" si="387"/>
        <v>0</v>
      </c>
      <c r="T4922" s="144">
        <f>IF(P4922="nio",0,IF(P4922&gt;0,VLOOKUP(K4922,'3-Productie normen'!A:X,VLOOKUP(P4922,'3-Productie normen'!$B$37:$C$59,2,FALSE),FALSE)))/VLOOKUP(B4922,'2-Kosten per locatie'!$A$11:$C$31,3,FALSE)</f>
        <v>0</v>
      </c>
      <c r="U4922" s="144">
        <f t="shared" si="388"/>
        <v>0</v>
      </c>
      <c r="V4922" s="145" t="str">
        <f>VLOOKUP(K4922,'3-Productie normen'!A:AG,29,FALSE)</f>
        <v>B</v>
      </c>
      <c r="W4922" s="145"/>
      <c r="X4922" s="146"/>
      <c r="Y4922" s="147">
        <f t="shared" si="389"/>
        <v>8098.29</v>
      </c>
    </row>
    <row r="4923" spans="1:25" s="148" customFormat="1" ht="13.9" customHeight="1">
      <c r="A4923" s="137">
        <v>5777</v>
      </c>
      <c r="B4923" s="138" t="s">
        <v>4209</v>
      </c>
      <c r="C4923" s="138" t="s">
        <v>6254</v>
      </c>
      <c r="D4923" s="138" t="s">
        <v>6291</v>
      </c>
      <c r="E4923" s="2"/>
      <c r="F4923" s="2" t="s">
        <v>372</v>
      </c>
      <c r="G4923" s="2" t="s">
        <v>6693</v>
      </c>
      <c r="H4923" s="2" t="s">
        <v>6694</v>
      </c>
      <c r="I4923" s="139" t="s">
        <v>277</v>
      </c>
      <c r="J4923" s="139" t="s">
        <v>277</v>
      </c>
      <c r="K4923" s="139" t="s">
        <v>478</v>
      </c>
      <c r="L4923" s="139" t="s">
        <v>233</v>
      </c>
      <c r="M4923" s="140"/>
      <c r="N4923" s="141">
        <v>42.27</v>
      </c>
      <c r="O4923" s="142">
        <f t="shared" si="385"/>
        <v>153</v>
      </c>
      <c r="P4923" s="2">
        <v>153</v>
      </c>
      <c r="Q4923" s="2"/>
      <c r="R4923" s="143" t="e">
        <f t="shared" si="386"/>
        <v>#DIV/0!</v>
      </c>
      <c r="S4923" s="143">
        <f t="shared" si="387"/>
        <v>0</v>
      </c>
      <c r="T4923" s="144">
        <f>IF(P4923="nio",0,IF(P4923&gt;0,VLOOKUP(K4923,'3-Productie normen'!A:X,VLOOKUP(P4923,'3-Productie normen'!$B$37:$C$59,2,FALSE),FALSE)))/VLOOKUP(B4923,'2-Kosten per locatie'!$A$11:$C$31,3,FALSE)</f>
        <v>0</v>
      </c>
      <c r="U4923" s="144">
        <f t="shared" si="388"/>
        <v>0</v>
      </c>
      <c r="V4923" s="145" t="str">
        <f>VLOOKUP(K4923,'3-Productie normen'!A:AG,29,FALSE)</f>
        <v>B</v>
      </c>
      <c r="W4923" s="145"/>
      <c r="X4923" s="146"/>
      <c r="Y4923" s="147">
        <f t="shared" si="389"/>
        <v>6467.31</v>
      </c>
    </row>
    <row r="4924" spans="1:25" s="148" customFormat="1" ht="13.9" customHeight="1">
      <c r="A4924" s="137">
        <v>5778</v>
      </c>
      <c r="B4924" s="138" t="s">
        <v>4209</v>
      </c>
      <c r="C4924" s="138" t="s">
        <v>6254</v>
      </c>
      <c r="D4924" s="138" t="s">
        <v>6291</v>
      </c>
      <c r="E4924" s="2"/>
      <c r="F4924" s="2" t="s">
        <v>372</v>
      </c>
      <c r="G4924" s="2" t="s">
        <v>6695</v>
      </c>
      <c r="H4924" s="2" t="s">
        <v>6696</v>
      </c>
      <c r="I4924" s="139" t="s">
        <v>277</v>
      </c>
      <c r="J4924" s="139" t="s">
        <v>277</v>
      </c>
      <c r="K4924" s="139" t="s">
        <v>478</v>
      </c>
      <c r="L4924" s="139" t="s">
        <v>233</v>
      </c>
      <c r="M4924" s="140"/>
      <c r="N4924" s="141">
        <v>20.92</v>
      </c>
      <c r="O4924" s="142">
        <f t="shared" si="385"/>
        <v>153</v>
      </c>
      <c r="P4924" s="2">
        <v>153</v>
      </c>
      <c r="Q4924" s="2"/>
      <c r="R4924" s="143" t="e">
        <f t="shared" si="386"/>
        <v>#DIV/0!</v>
      </c>
      <c r="S4924" s="143">
        <f t="shared" si="387"/>
        <v>0</v>
      </c>
      <c r="T4924" s="144">
        <f>IF(P4924="nio",0,IF(P4924&gt;0,VLOOKUP(K4924,'3-Productie normen'!A:X,VLOOKUP(P4924,'3-Productie normen'!$B$37:$C$59,2,FALSE),FALSE)))/VLOOKUP(B4924,'2-Kosten per locatie'!$A$11:$C$31,3,FALSE)</f>
        <v>0</v>
      </c>
      <c r="U4924" s="144">
        <f t="shared" si="388"/>
        <v>0</v>
      </c>
      <c r="V4924" s="145" t="str">
        <f>VLOOKUP(K4924,'3-Productie normen'!A:AG,29,FALSE)</f>
        <v>B</v>
      </c>
      <c r="W4924" s="145"/>
      <c r="X4924" s="146"/>
      <c r="Y4924" s="147">
        <f t="shared" si="389"/>
        <v>3200.76</v>
      </c>
    </row>
    <row r="4925" spans="1:25" s="148" customFormat="1" ht="13.9" customHeight="1">
      <c r="A4925" s="137">
        <v>5779</v>
      </c>
      <c r="B4925" s="138" t="s">
        <v>4209</v>
      </c>
      <c r="C4925" s="138" t="s">
        <v>6254</v>
      </c>
      <c r="D4925" s="138" t="s">
        <v>6291</v>
      </c>
      <c r="E4925" s="2"/>
      <c r="F4925" s="2" t="s">
        <v>372</v>
      </c>
      <c r="G4925" s="2" t="s">
        <v>6697</v>
      </c>
      <c r="H4925" s="2" t="s">
        <v>6698</v>
      </c>
      <c r="I4925" s="139" t="s">
        <v>277</v>
      </c>
      <c r="J4925" s="139" t="s">
        <v>277</v>
      </c>
      <c r="K4925" s="139" t="s">
        <v>478</v>
      </c>
      <c r="L4925" s="139" t="s">
        <v>233</v>
      </c>
      <c r="M4925" s="140"/>
      <c r="N4925" s="141">
        <v>20.45</v>
      </c>
      <c r="O4925" s="142">
        <f t="shared" si="385"/>
        <v>153</v>
      </c>
      <c r="P4925" s="2">
        <v>153</v>
      </c>
      <c r="Q4925" s="2"/>
      <c r="R4925" s="143" t="e">
        <f t="shared" si="386"/>
        <v>#DIV/0!</v>
      </c>
      <c r="S4925" s="143">
        <f t="shared" si="387"/>
        <v>0</v>
      </c>
      <c r="T4925" s="144">
        <f>IF(P4925="nio",0,IF(P4925&gt;0,VLOOKUP(K4925,'3-Productie normen'!A:X,VLOOKUP(P4925,'3-Productie normen'!$B$37:$C$59,2,FALSE),FALSE)))/VLOOKUP(B4925,'2-Kosten per locatie'!$A$11:$C$31,3,FALSE)</f>
        <v>0</v>
      </c>
      <c r="U4925" s="144">
        <f t="shared" si="388"/>
        <v>0</v>
      </c>
      <c r="V4925" s="145" t="str">
        <f>VLOOKUP(K4925,'3-Productie normen'!A:AG,29,FALSE)</f>
        <v>B</v>
      </c>
      <c r="W4925" s="145"/>
      <c r="X4925" s="146"/>
      <c r="Y4925" s="147">
        <f t="shared" si="389"/>
        <v>3128.85</v>
      </c>
    </row>
    <row r="4926" spans="1:25" s="148" customFormat="1" ht="13.9" customHeight="1">
      <c r="A4926" s="137">
        <v>5780</v>
      </c>
      <c r="B4926" s="138" t="s">
        <v>4209</v>
      </c>
      <c r="C4926" s="138" t="s">
        <v>6253</v>
      </c>
      <c r="D4926" s="138" t="s">
        <v>8341</v>
      </c>
      <c r="E4926" s="2"/>
      <c r="F4926" s="2" t="s">
        <v>372</v>
      </c>
      <c r="G4926" s="2"/>
      <c r="H4926" s="2">
        <v>114</v>
      </c>
      <c r="I4926" s="139" t="s">
        <v>277</v>
      </c>
      <c r="J4926" s="139" t="s">
        <v>351</v>
      </c>
      <c r="K4926" s="139" t="s">
        <v>612</v>
      </c>
      <c r="L4926" s="139" t="s">
        <v>233</v>
      </c>
      <c r="M4926" s="140"/>
      <c r="N4926" s="141">
        <v>9.7799999999999994</v>
      </c>
      <c r="O4926" s="142">
        <f t="shared" si="385"/>
        <v>200</v>
      </c>
      <c r="P4926" s="2">
        <v>200</v>
      </c>
      <c r="Q4926" s="2"/>
      <c r="R4926" s="143" t="e">
        <f t="shared" si="386"/>
        <v>#DIV/0!</v>
      </c>
      <c r="S4926" s="143">
        <f t="shared" si="387"/>
        <v>0</v>
      </c>
      <c r="T4926" s="144">
        <f>IF(P4926="nio",0,IF(P4926&gt;0,VLOOKUP(K4926,'3-Productie normen'!A:X,VLOOKUP(P4926,'3-Productie normen'!$B$37:$C$59,2,FALSE),FALSE)))/VLOOKUP(B4926,'2-Kosten per locatie'!$A$11:$C$31,3,FALSE)</f>
        <v>0</v>
      </c>
      <c r="U4926" s="144">
        <f t="shared" si="388"/>
        <v>0</v>
      </c>
      <c r="V4926" s="145" t="str">
        <f>VLOOKUP(K4926,'3-Productie normen'!A:AG,29,FALSE)</f>
        <v>L</v>
      </c>
      <c r="W4926" s="145"/>
      <c r="X4926" s="146"/>
      <c r="Y4926" s="147">
        <f t="shared" si="389"/>
        <v>1955.9999999999998</v>
      </c>
    </row>
    <row r="4927" spans="1:25" s="148" customFormat="1" ht="13.9" customHeight="1">
      <c r="A4927" s="137">
        <v>5781</v>
      </c>
      <c r="B4927" s="138" t="s">
        <v>4209</v>
      </c>
      <c r="C4927" s="138" t="s">
        <v>6253</v>
      </c>
      <c r="D4927" s="138" t="s">
        <v>8341</v>
      </c>
      <c r="E4927" s="2"/>
      <c r="F4927" s="2" t="s">
        <v>372</v>
      </c>
      <c r="G4927" s="2"/>
      <c r="H4927" s="2">
        <v>112</v>
      </c>
      <c r="I4927" s="139" t="s">
        <v>277</v>
      </c>
      <c r="J4927" s="139" t="s">
        <v>52</v>
      </c>
      <c r="K4927" s="139" t="s">
        <v>417</v>
      </c>
      <c r="L4927" s="139" t="s">
        <v>233</v>
      </c>
      <c r="M4927" s="140"/>
      <c r="N4927" s="141">
        <v>13.33</v>
      </c>
      <c r="O4927" s="142">
        <f t="shared" si="385"/>
        <v>200</v>
      </c>
      <c r="P4927" s="2">
        <v>200</v>
      </c>
      <c r="Q4927" s="2"/>
      <c r="R4927" s="143" t="e">
        <f t="shared" si="386"/>
        <v>#DIV/0!</v>
      </c>
      <c r="S4927" s="143">
        <f t="shared" si="387"/>
        <v>0</v>
      </c>
      <c r="T4927" s="144">
        <f>IF(P4927="nio",0,IF(P4927&gt;0,VLOOKUP(K4927,'3-Productie normen'!A:X,VLOOKUP(P4927,'3-Productie normen'!$B$37:$C$59,2,FALSE),FALSE)))/VLOOKUP(B4927,'2-Kosten per locatie'!$A$11:$C$31,3,FALSE)</f>
        <v>0</v>
      </c>
      <c r="U4927" s="144">
        <f t="shared" si="388"/>
        <v>0</v>
      </c>
      <c r="V4927" s="145" t="str">
        <f>VLOOKUP(K4927,'3-Productie normen'!A:AG,29,FALSE)</f>
        <v>B</v>
      </c>
      <c r="W4927" s="145"/>
      <c r="X4927" s="146"/>
      <c r="Y4927" s="147">
        <f t="shared" si="389"/>
        <v>2666</v>
      </c>
    </row>
    <row r="4928" spans="1:25" s="148" customFormat="1" ht="13.9" customHeight="1">
      <c r="A4928" s="137">
        <v>5782</v>
      </c>
      <c r="B4928" s="138" t="s">
        <v>4209</v>
      </c>
      <c r="C4928" s="138" t="s">
        <v>6253</v>
      </c>
      <c r="D4928" s="138" t="s">
        <v>8341</v>
      </c>
      <c r="E4928" s="2"/>
      <c r="F4928" s="2" t="s">
        <v>422</v>
      </c>
      <c r="G4928" s="2" t="s">
        <v>6699</v>
      </c>
      <c r="H4928" s="2" t="s">
        <v>6700</v>
      </c>
      <c r="I4928" s="139" t="s">
        <v>484</v>
      </c>
      <c r="J4928" s="139" t="s">
        <v>56</v>
      </c>
      <c r="K4928" s="139" t="s">
        <v>248</v>
      </c>
      <c r="L4928" s="139" t="s">
        <v>82</v>
      </c>
      <c r="M4928" s="140" t="s">
        <v>8160</v>
      </c>
      <c r="N4928" s="141">
        <v>39.24</v>
      </c>
      <c r="O4928" s="142">
        <f t="shared" si="385"/>
        <v>200</v>
      </c>
      <c r="P4928" s="2">
        <v>200</v>
      </c>
      <c r="Q4928" s="2"/>
      <c r="R4928" s="143" t="e">
        <f t="shared" si="386"/>
        <v>#DIV/0!</v>
      </c>
      <c r="S4928" s="143">
        <f t="shared" si="387"/>
        <v>0</v>
      </c>
      <c r="T4928" s="144">
        <f>IF(P4928="nio",0,IF(P4928&gt;0,VLOOKUP(K4928,'3-Productie normen'!A:X,VLOOKUP(P4928,'3-Productie normen'!$B$37:$C$59,2,FALSE),FALSE)))/VLOOKUP(B4928,'2-Kosten per locatie'!$A$11:$C$31,3,FALSE)</f>
        <v>0</v>
      </c>
      <c r="U4928" s="144">
        <f t="shared" si="388"/>
        <v>0</v>
      </c>
      <c r="V4928" s="145" t="str">
        <f>VLOOKUP(K4928,'3-Productie normen'!A:AG,29,FALSE)</f>
        <v>V</v>
      </c>
      <c r="W4928" s="145"/>
      <c r="X4928" s="146"/>
      <c r="Y4928" s="147">
        <f t="shared" si="389"/>
        <v>7848</v>
      </c>
    </row>
    <row r="4929" spans="1:25" s="148" customFormat="1" ht="13.9" customHeight="1">
      <c r="A4929" s="137">
        <v>5783</v>
      </c>
      <c r="B4929" s="138" t="s">
        <v>4209</v>
      </c>
      <c r="C4929" s="138" t="s">
        <v>6253</v>
      </c>
      <c r="D4929" s="138" t="s">
        <v>8341</v>
      </c>
      <c r="E4929" s="2"/>
      <c r="F4929" s="2" t="s">
        <v>422</v>
      </c>
      <c r="G4929" s="2" t="s">
        <v>6701</v>
      </c>
      <c r="H4929" s="2"/>
      <c r="I4929" s="139" t="s">
        <v>484</v>
      </c>
      <c r="J4929" s="139" t="s">
        <v>57</v>
      </c>
      <c r="K4929" s="139" t="s">
        <v>259</v>
      </c>
      <c r="L4929" s="139" t="s">
        <v>1720</v>
      </c>
      <c r="M4929" s="140"/>
      <c r="N4929" s="141">
        <v>0</v>
      </c>
      <c r="O4929" s="142">
        <f t="shared" si="385"/>
        <v>0</v>
      </c>
      <c r="P4929" s="2" t="s">
        <v>477</v>
      </c>
      <c r="Q4929" s="2"/>
      <c r="R4929" s="143">
        <f t="shared" si="386"/>
        <v>0</v>
      </c>
      <c r="S4929" s="143">
        <f t="shared" si="387"/>
        <v>0</v>
      </c>
      <c r="T4929" s="144">
        <f>IF(P4929="nio",0,IF(P4929&gt;0,VLOOKUP(K4929,'3-Productie normen'!A:X,VLOOKUP(P4929,'3-Productie normen'!$B$37:$C$59,2,FALSE),FALSE)))/VLOOKUP(B4929,'2-Kosten per locatie'!$A$11:$C$31,3,FALSE)</f>
        <v>0</v>
      </c>
      <c r="U4929" s="144">
        <f t="shared" si="388"/>
        <v>0</v>
      </c>
      <c r="V4929" s="145">
        <f>VLOOKUP(K4929,'3-Productie normen'!A:AG,29,FALSE)</f>
        <v>0</v>
      </c>
      <c r="W4929" s="145"/>
      <c r="X4929" s="146"/>
      <c r="Y4929" s="147">
        <f t="shared" si="389"/>
        <v>0</v>
      </c>
    </row>
    <row r="4930" spans="1:25" s="148" customFormat="1" ht="13.9" customHeight="1">
      <c r="A4930" s="137">
        <v>5784</v>
      </c>
      <c r="B4930" s="138" t="s">
        <v>4209</v>
      </c>
      <c r="C4930" s="138" t="s">
        <v>6253</v>
      </c>
      <c r="D4930" s="138" t="s">
        <v>8341</v>
      </c>
      <c r="E4930" s="2"/>
      <c r="F4930" s="2" t="s">
        <v>422</v>
      </c>
      <c r="G4930" s="2" t="s">
        <v>6702</v>
      </c>
      <c r="H4930" s="2" t="s">
        <v>6703</v>
      </c>
      <c r="I4930" s="139" t="s">
        <v>484</v>
      </c>
      <c r="J4930" s="139" t="s">
        <v>56</v>
      </c>
      <c r="K4930" s="139" t="s">
        <v>248</v>
      </c>
      <c r="L4930" s="139" t="s">
        <v>82</v>
      </c>
      <c r="M4930" s="140" t="s">
        <v>8160</v>
      </c>
      <c r="N4930" s="141">
        <v>80.38</v>
      </c>
      <c r="O4930" s="142">
        <f t="shared" si="385"/>
        <v>200</v>
      </c>
      <c r="P4930" s="2">
        <v>200</v>
      </c>
      <c r="Q4930" s="2"/>
      <c r="R4930" s="143" t="e">
        <f t="shared" si="386"/>
        <v>#DIV/0!</v>
      </c>
      <c r="S4930" s="143">
        <f t="shared" si="387"/>
        <v>0</v>
      </c>
      <c r="T4930" s="144">
        <f>IF(P4930="nio",0,IF(P4930&gt;0,VLOOKUP(K4930,'3-Productie normen'!A:X,VLOOKUP(P4930,'3-Productie normen'!$B$37:$C$59,2,FALSE),FALSE)))/VLOOKUP(B4930,'2-Kosten per locatie'!$A$11:$C$31,3,FALSE)</f>
        <v>0</v>
      </c>
      <c r="U4930" s="144">
        <f t="shared" si="388"/>
        <v>0</v>
      </c>
      <c r="V4930" s="145" t="str">
        <f>VLOOKUP(K4930,'3-Productie normen'!A:AG,29,FALSE)</f>
        <v>V</v>
      </c>
      <c r="W4930" s="145"/>
      <c r="X4930" s="146"/>
      <c r="Y4930" s="147">
        <f t="shared" si="389"/>
        <v>16076</v>
      </c>
    </row>
    <row r="4931" spans="1:25" s="148" customFormat="1" ht="13.9" customHeight="1">
      <c r="A4931" s="137">
        <v>5785</v>
      </c>
      <c r="B4931" s="138" t="s">
        <v>4209</v>
      </c>
      <c r="C4931" s="138" t="s">
        <v>6253</v>
      </c>
      <c r="D4931" s="138" t="s">
        <v>8341</v>
      </c>
      <c r="E4931" s="2"/>
      <c r="F4931" s="2" t="s">
        <v>422</v>
      </c>
      <c r="G4931" s="2" t="s">
        <v>6704</v>
      </c>
      <c r="H4931" s="2" t="s">
        <v>6705</v>
      </c>
      <c r="I4931" s="139" t="s">
        <v>484</v>
      </c>
      <c r="J4931" s="139" t="s">
        <v>56</v>
      </c>
      <c r="K4931" s="139" t="s">
        <v>248</v>
      </c>
      <c r="L4931" s="139" t="s">
        <v>84</v>
      </c>
      <c r="M4931" s="140"/>
      <c r="N4931" s="141">
        <v>24.48</v>
      </c>
      <c r="O4931" s="142">
        <f t="shared" si="385"/>
        <v>200</v>
      </c>
      <c r="P4931" s="2">
        <v>200</v>
      </c>
      <c r="Q4931" s="2"/>
      <c r="R4931" s="143" t="e">
        <f t="shared" si="386"/>
        <v>#DIV/0!</v>
      </c>
      <c r="S4931" s="143">
        <f t="shared" si="387"/>
        <v>0</v>
      </c>
      <c r="T4931" s="144">
        <f>IF(P4931="nio",0,IF(P4931&gt;0,VLOOKUP(K4931,'3-Productie normen'!A:X,VLOOKUP(P4931,'3-Productie normen'!$B$37:$C$59,2,FALSE),FALSE)))/VLOOKUP(B4931,'2-Kosten per locatie'!$A$11:$C$31,3,FALSE)</f>
        <v>0</v>
      </c>
      <c r="U4931" s="144">
        <f t="shared" si="388"/>
        <v>0</v>
      </c>
      <c r="V4931" s="145" t="str">
        <f>VLOOKUP(K4931,'3-Productie normen'!A:AG,29,FALSE)</f>
        <v>V</v>
      </c>
      <c r="W4931" s="145"/>
      <c r="X4931" s="146"/>
      <c r="Y4931" s="147">
        <f t="shared" si="389"/>
        <v>4896</v>
      </c>
    </row>
    <row r="4932" spans="1:25" s="148" customFormat="1" ht="13.9" customHeight="1">
      <c r="A4932" s="137">
        <v>5786</v>
      </c>
      <c r="B4932" s="138" t="s">
        <v>4209</v>
      </c>
      <c r="C4932" s="138" t="s">
        <v>6253</v>
      </c>
      <c r="D4932" s="138" t="s">
        <v>8341</v>
      </c>
      <c r="E4932" s="2"/>
      <c r="F4932" s="2" t="s">
        <v>422</v>
      </c>
      <c r="G4932" s="2" t="s">
        <v>6706</v>
      </c>
      <c r="H4932" s="2" t="s">
        <v>6707</v>
      </c>
      <c r="I4932" s="139" t="s">
        <v>484</v>
      </c>
      <c r="J4932" s="139" t="s">
        <v>56</v>
      </c>
      <c r="K4932" s="139" t="s">
        <v>248</v>
      </c>
      <c r="L4932" s="139" t="s">
        <v>84</v>
      </c>
      <c r="M4932" s="140"/>
      <c r="N4932" s="141">
        <v>24.5</v>
      </c>
      <c r="O4932" s="142">
        <f t="shared" si="385"/>
        <v>200</v>
      </c>
      <c r="P4932" s="2">
        <v>200</v>
      </c>
      <c r="Q4932" s="2"/>
      <c r="R4932" s="143" t="e">
        <f t="shared" si="386"/>
        <v>#DIV/0!</v>
      </c>
      <c r="S4932" s="143">
        <f t="shared" si="387"/>
        <v>0</v>
      </c>
      <c r="T4932" s="144">
        <f>IF(P4932="nio",0,IF(P4932&gt;0,VLOOKUP(K4932,'3-Productie normen'!A:X,VLOOKUP(P4932,'3-Productie normen'!$B$37:$C$59,2,FALSE),FALSE)))/VLOOKUP(B4932,'2-Kosten per locatie'!$A$11:$C$31,3,FALSE)</f>
        <v>0</v>
      </c>
      <c r="U4932" s="144">
        <f t="shared" si="388"/>
        <v>0</v>
      </c>
      <c r="V4932" s="145" t="str">
        <f>VLOOKUP(K4932,'3-Productie normen'!A:AG,29,FALSE)</f>
        <v>V</v>
      </c>
      <c r="W4932" s="145"/>
      <c r="X4932" s="146"/>
      <c r="Y4932" s="147">
        <f t="shared" si="389"/>
        <v>4900</v>
      </c>
    </row>
    <row r="4933" spans="1:25" s="148" customFormat="1" ht="13.9" customHeight="1">
      <c r="A4933" s="137">
        <v>5787</v>
      </c>
      <c r="B4933" s="138" t="s">
        <v>4209</v>
      </c>
      <c r="C4933" s="138" t="s">
        <v>6253</v>
      </c>
      <c r="D4933" s="138" t="s">
        <v>8341</v>
      </c>
      <c r="E4933" s="2"/>
      <c r="F4933" s="2" t="s">
        <v>422</v>
      </c>
      <c r="G4933" s="2" t="s">
        <v>6708</v>
      </c>
      <c r="H4933" s="2"/>
      <c r="I4933" s="139" t="s">
        <v>491</v>
      </c>
      <c r="J4933" s="139" t="s">
        <v>253</v>
      </c>
      <c r="K4933" s="139" t="s">
        <v>4571</v>
      </c>
      <c r="L4933" s="139" t="s">
        <v>82</v>
      </c>
      <c r="M4933" s="140" t="s">
        <v>8160</v>
      </c>
      <c r="N4933" s="141">
        <v>135.61000000000001</v>
      </c>
      <c r="O4933" s="142">
        <f t="shared" si="385"/>
        <v>200</v>
      </c>
      <c r="P4933" s="2">
        <v>200</v>
      </c>
      <c r="Q4933" s="2"/>
      <c r="R4933" s="143" t="e">
        <f t="shared" si="386"/>
        <v>#DIV/0!</v>
      </c>
      <c r="S4933" s="143">
        <f t="shared" si="387"/>
        <v>0</v>
      </c>
      <c r="T4933" s="144">
        <f>IF(P4933="nio",0,IF(P4933&gt;0,VLOOKUP(K4933,'3-Productie normen'!A:X,VLOOKUP(P4933,'3-Productie normen'!$B$37:$C$59,2,FALSE),FALSE)))/VLOOKUP(B4933,'2-Kosten per locatie'!$A$11:$C$31,3,FALSE)</f>
        <v>0</v>
      </c>
      <c r="U4933" s="144">
        <f t="shared" si="388"/>
        <v>0</v>
      </c>
      <c r="V4933" s="145" t="str">
        <f>VLOOKUP(K4933,'3-Productie normen'!A:AG,29,FALSE)</f>
        <v>V</v>
      </c>
      <c r="W4933" s="145"/>
      <c r="X4933" s="146"/>
      <c r="Y4933" s="147">
        <f t="shared" si="389"/>
        <v>27122.000000000004</v>
      </c>
    </row>
    <row r="4934" spans="1:25" s="148" customFormat="1" ht="13.9" customHeight="1">
      <c r="A4934" s="137">
        <v>5788</v>
      </c>
      <c r="B4934" s="138" t="s">
        <v>4209</v>
      </c>
      <c r="C4934" s="138" t="s">
        <v>6253</v>
      </c>
      <c r="D4934" s="138" t="s">
        <v>8341</v>
      </c>
      <c r="E4934" s="2"/>
      <c r="F4934" s="2" t="s">
        <v>422</v>
      </c>
      <c r="G4934" s="2" t="s">
        <v>6709</v>
      </c>
      <c r="H4934" s="2"/>
      <c r="I4934" s="139" t="s">
        <v>491</v>
      </c>
      <c r="J4934" s="139" t="s">
        <v>253</v>
      </c>
      <c r="K4934" s="139" t="s">
        <v>4571</v>
      </c>
      <c r="L4934" s="139" t="s">
        <v>82</v>
      </c>
      <c r="M4934" s="140" t="s">
        <v>8160</v>
      </c>
      <c r="N4934" s="141">
        <v>135.01</v>
      </c>
      <c r="O4934" s="142">
        <f t="shared" si="385"/>
        <v>200</v>
      </c>
      <c r="P4934" s="2">
        <v>200</v>
      </c>
      <c r="Q4934" s="2"/>
      <c r="R4934" s="143" t="e">
        <f t="shared" si="386"/>
        <v>#DIV/0!</v>
      </c>
      <c r="S4934" s="143">
        <f t="shared" si="387"/>
        <v>0</v>
      </c>
      <c r="T4934" s="144">
        <f>IF(P4934="nio",0,IF(P4934&gt;0,VLOOKUP(K4934,'3-Productie normen'!A:X,VLOOKUP(P4934,'3-Productie normen'!$B$37:$C$59,2,FALSE),FALSE)))/VLOOKUP(B4934,'2-Kosten per locatie'!$A$11:$C$31,3,FALSE)</f>
        <v>0</v>
      </c>
      <c r="U4934" s="144">
        <f t="shared" si="388"/>
        <v>0</v>
      </c>
      <c r="V4934" s="145" t="str">
        <f>VLOOKUP(K4934,'3-Productie normen'!A:AG,29,FALSE)</f>
        <v>V</v>
      </c>
      <c r="W4934" s="145"/>
      <c r="X4934" s="146"/>
      <c r="Y4934" s="147">
        <f t="shared" si="389"/>
        <v>27002</v>
      </c>
    </row>
    <row r="4935" spans="1:25" s="148" customFormat="1" ht="13.9" customHeight="1">
      <c r="A4935" s="137">
        <v>5789</v>
      </c>
      <c r="B4935" s="138" t="s">
        <v>4209</v>
      </c>
      <c r="C4935" s="138" t="s">
        <v>6253</v>
      </c>
      <c r="D4935" s="138" t="s">
        <v>8341</v>
      </c>
      <c r="E4935" s="2"/>
      <c r="F4935" s="2" t="s">
        <v>422</v>
      </c>
      <c r="G4935" s="2" t="s">
        <v>6710</v>
      </c>
      <c r="H4935" s="2"/>
      <c r="I4935" s="139" t="s">
        <v>272</v>
      </c>
      <c r="J4935" s="139" t="s">
        <v>303</v>
      </c>
      <c r="K4935" s="139" t="s">
        <v>50</v>
      </c>
      <c r="L4935" s="139" t="s">
        <v>6711</v>
      </c>
      <c r="M4935" s="140"/>
      <c r="N4935" s="141">
        <v>18.010000000000002</v>
      </c>
      <c r="O4935" s="142">
        <f t="shared" si="385"/>
        <v>200</v>
      </c>
      <c r="P4935" s="2">
        <v>200</v>
      </c>
      <c r="Q4935" s="2"/>
      <c r="R4935" s="143" t="e">
        <f t="shared" si="386"/>
        <v>#DIV/0!</v>
      </c>
      <c r="S4935" s="143">
        <f t="shared" si="387"/>
        <v>0</v>
      </c>
      <c r="T4935" s="144">
        <f>IF(P4935="nio",0,IF(P4935&gt;0,VLOOKUP(K4935,'3-Productie normen'!A:X,VLOOKUP(P4935,'3-Productie normen'!$B$37:$C$59,2,FALSE),FALSE)))/VLOOKUP(B4935,'2-Kosten per locatie'!$A$11:$C$31,3,FALSE)</f>
        <v>0</v>
      </c>
      <c r="U4935" s="144">
        <f t="shared" si="388"/>
        <v>0</v>
      </c>
      <c r="V4935" s="145" t="str">
        <f>VLOOKUP(K4935,'3-Productie normen'!A:AG,29,FALSE)</f>
        <v>V</v>
      </c>
      <c r="W4935" s="145"/>
      <c r="X4935" s="146"/>
      <c r="Y4935" s="147">
        <f t="shared" si="389"/>
        <v>3602.0000000000005</v>
      </c>
    </row>
    <row r="4936" spans="1:25" s="148" customFormat="1" ht="13.9" customHeight="1">
      <c r="A4936" s="137">
        <v>5790</v>
      </c>
      <c r="B4936" s="138" t="s">
        <v>4209</v>
      </c>
      <c r="C4936" s="138" t="s">
        <v>6253</v>
      </c>
      <c r="D4936" s="138" t="s">
        <v>8341</v>
      </c>
      <c r="E4936" s="2"/>
      <c r="F4936" s="2" t="s">
        <v>422</v>
      </c>
      <c r="G4936" s="2" t="s">
        <v>6712</v>
      </c>
      <c r="H4936" s="2" t="s">
        <v>6713</v>
      </c>
      <c r="I4936" s="139" t="s">
        <v>491</v>
      </c>
      <c r="J4936" s="139" t="s">
        <v>253</v>
      </c>
      <c r="K4936" s="139" t="s">
        <v>4571</v>
      </c>
      <c r="L4936" s="139" t="s">
        <v>233</v>
      </c>
      <c r="M4936" s="140"/>
      <c r="N4936" s="141">
        <v>57.06</v>
      </c>
      <c r="O4936" s="142">
        <f t="shared" si="385"/>
        <v>200</v>
      </c>
      <c r="P4936" s="2">
        <v>200</v>
      </c>
      <c r="Q4936" s="2"/>
      <c r="R4936" s="143" t="e">
        <f t="shared" si="386"/>
        <v>#DIV/0!</v>
      </c>
      <c r="S4936" s="143">
        <f t="shared" si="387"/>
        <v>0</v>
      </c>
      <c r="T4936" s="144">
        <f>IF(P4936="nio",0,IF(P4936&gt;0,VLOOKUP(K4936,'3-Productie normen'!A:X,VLOOKUP(P4936,'3-Productie normen'!$B$37:$C$59,2,FALSE),FALSE)))/VLOOKUP(B4936,'2-Kosten per locatie'!$A$11:$C$31,3,FALSE)</f>
        <v>0</v>
      </c>
      <c r="U4936" s="144">
        <f t="shared" si="388"/>
        <v>0</v>
      </c>
      <c r="V4936" s="145" t="str">
        <f>VLOOKUP(K4936,'3-Productie normen'!A:AG,29,FALSE)</f>
        <v>V</v>
      </c>
      <c r="W4936" s="145"/>
      <c r="X4936" s="146"/>
      <c r="Y4936" s="147">
        <f t="shared" si="389"/>
        <v>11412</v>
      </c>
    </row>
    <row r="4937" spans="1:25" s="148" customFormat="1" ht="13.9" customHeight="1">
      <c r="A4937" s="137">
        <v>5791</v>
      </c>
      <c r="B4937" s="138" t="s">
        <v>4209</v>
      </c>
      <c r="C4937" s="138" t="s">
        <v>6253</v>
      </c>
      <c r="D4937" s="138" t="s">
        <v>8341</v>
      </c>
      <c r="E4937" s="2"/>
      <c r="F4937" s="2" t="s">
        <v>422</v>
      </c>
      <c r="G4937" s="2" t="s">
        <v>6714</v>
      </c>
      <c r="H4937" s="2"/>
      <c r="I4937" s="139" t="s">
        <v>491</v>
      </c>
      <c r="J4937" s="139" t="s">
        <v>253</v>
      </c>
      <c r="K4937" s="139" t="s">
        <v>4571</v>
      </c>
      <c r="L4937" s="139" t="s">
        <v>82</v>
      </c>
      <c r="M4937" s="140" t="s">
        <v>8160</v>
      </c>
      <c r="N4937" s="141">
        <v>101.23</v>
      </c>
      <c r="O4937" s="142">
        <f t="shared" si="385"/>
        <v>200</v>
      </c>
      <c r="P4937" s="2">
        <v>200</v>
      </c>
      <c r="Q4937" s="2"/>
      <c r="R4937" s="143" t="e">
        <f t="shared" si="386"/>
        <v>#DIV/0!</v>
      </c>
      <c r="S4937" s="143">
        <f t="shared" si="387"/>
        <v>0</v>
      </c>
      <c r="T4937" s="144">
        <f>IF(P4937="nio",0,IF(P4937&gt;0,VLOOKUP(K4937,'3-Productie normen'!A:X,VLOOKUP(P4937,'3-Productie normen'!$B$37:$C$59,2,FALSE),FALSE)))/VLOOKUP(B4937,'2-Kosten per locatie'!$A$11:$C$31,3,FALSE)</f>
        <v>0</v>
      </c>
      <c r="U4937" s="144">
        <f t="shared" si="388"/>
        <v>0</v>
      </c>
      <c r="V4937" s="145" t="str">
        <f>VLOOKUP(K4937,'3-Productie normen'!A:AG,29,FALSE)</f>
        <v>V</v>
      </c>
      <c r="W4937" s="145"/>
      <c r="X4937" s="146"/>
      <c r="Y4937" s="147">
        <f t="shared" si="389"/>
        <v>20246</v>
      </c>
    </row>
    <row r="4938" spans="1:25" s="148" customFormat="1" ht="13.9" customHeight="1">
      <c r="A4938" s="137">
        <v>5792</v>
      </c>
      <c r="B4938" s="138" t="s">
        <v>4209</v>
      </c>
      <c r="C4938" s="138" t="s">
        <v>6253</v>
      </c>
      <c r="D4938" s="138" t="s">
        <v>8341</v>
      </c>
      <c r="E4938" s="2"/>
      <c r="F4938" s="2" t="s">
        <v>422</v>
      </c>
      <c r="G4938" s="2" t="s">
        <v>6715</v>
      </c>
      <c r="H4938" s="2"/>
      <c r="I4938" s="139" t="s">
        <v>491</v>
      </c>
      <c r="J4938" s="139" t="s">
        <v>253</v>
      </c>
      <c r="K4938" s="139" t="s">
        <v>4571</v>
      </c>
      <c r="L4938" s="139" t="s">
        <v>82</v>
      </c>
      <c r="M4938" s="140" t="s">
        <v>8160</v>
      </c>
      <c r="N4938" s="141">
        <v>79.44</v>
      </c>
      <c r="O4938" s="142">
        <f t="shared" si="385"/>
        <v>200</v>
      </c>
      <c r="P4938" s="2">
        <v>200</v>
      </c>
      <c r="Q4938" s="2"/>
      <c r="R4938" s="143" t="e">
        <f t="shared" si="386"/>
        <v>#DIV/0!</v>
      </c>
      <c r="S4938" s="143">
        <f t="shared" si="387"/>
        <v>0</v>
      </c>
      <c r="T4938" s="144">
        <f>IF(P4938="nio",0,IF(P4938&gt;0,VLOOKUP(K4938,'3-Productie normen'!A:X,VLOOKUP(P4938,'3-Productie normen'!$B$37:$C$59,2,FALSE),FALSE)))/VLOOKUP(B4938,'2-Kosten per locatie'!$A$11:$C$31,3,FALSE)</f>
        <v>0</v>
      </c>
      <c r="U4938" s="144">
        <f t="shared" si="388"/>
        <v>0</v>
      </c>
      <c r="V4938" s="145" t="str">
        <f>VLOOKUP(K4938,'3-Productie normen'!A:AG,29,FALSE)</f>
        <v>V</v>
      </c>
      <c r="W4938" s="145"/>
      <c r="X4938" s="146"/>
      <c r="Y4938" s="147">
        <f t="shared" si="389"/>
        <v>15888</v>
      </c>
    </row>
    <row r="4939" spans="1:25" s="148" customFormat="1" ht="13.9" customHeight="1">
      <c r="A4939" s="137">
        <v>5793</v>
      </c>
      <c r="B4939" s="138" t="s">
        <v>4209</v>
      </c>
      <c r="C4939" s="138" t="s">
        <v>6253</v>
      </c>
      <c r="D4939" s="138" t="s">
        <v>8341</v>
      </c>
      <c r="E4939" s="2"/>
      <c r="F4939" s="2" t="s">
        <v>422</v>
      </c>
      <c r="G4939" s="2" t="s">
        <v>6716</v>
      </c>
      <c r="H4939" s="2" t="s">
        <v>6717</v>
      </c>
      <c r="I4939" s="139" t="s">
        <v>46</v>
      </c>
      <c r="J4939" s="139" t="s">
        <v>313</v>
      </c>
      <c r="K4939" s="139" t="s">
        <v>259</v>
      </c>
      <c r="L4939" s="139" t="s">
        <v>3060</v>
      </c>
      <c r="M4939" s="140"/>
      <c r="N4939" s="141">
        <v>2.5</v>
      </c>
      <c r="O4939" s="142">
        <f t="shared" si="385"/>
        <v>0</v>
      </c>
      <c r="P4939" s="2" t="s">
        <v>477</v>
      </c>
      <c r="Q4939" s="2"/>
      <c r="R4939" s="143">
        <f t="shared" si="386"/>
        <v>0</v>
      </c>
      <c r="S4939" s="143">
        <f t="shared" si="387"/>
        <v>0</v>
      </c>
      <c r="T4939" s="144">
        <f>IF(P4939="nio",0,IF(P4939&gt;0,VLOOKUP(K4939,'3-Productie normen'!A:X,VLOOKUP(P4939,'3-Productie normen'!$B$37:$C$59,2,FALSE),FALSE)))/VLOOKUP(B4939,'2-Kosten per locatie'!$A$11:$C$31,3,FALSE)</f>
        <v>0</v>
      </c>
      <c r="U4939" s="144">
        <f t="shared" si="388"/>
        <v>0</v>
      </c>
      <c r="V4939" s="145">
        <f>VLOOKUP(K4939,'3-Productie normen'!A:AG,29,FALSE)</f>
        <v>0</v>
      </c>
      <c r="W4939" s="145"/>
      <c r="X4939" s="146"/>
      <c r="Y4939" s="147">
        <f t="shared" si="389"/>
        <v>0</v>
      </c>
    </row>
    <row r="4940" spans="1:25" s="148" customFormat="1" ht="13.9" customHeight="1">
      <c r="A4940" s="137">
        <v>5794</v>
      </c>
      <c r="B4940" s="138" t="s">
        <v>4209</v>
      </c>
      <c r="C4940" s="138" t="s">
        <v>6253</v>
      </c>
      <c r="D4940" s="138" t="s">
        <v>8341</v>
      </c>
      <c r="E4940" s="2"/>
      <c r="F4940" s="2" t="s">
        <v>422</v>
      </c>
      <c r="G4940" s="2" t="s">
        <v>6718</v>
      </c>
      <c r="H4940" s="2"/>
      <c r="I4940" s="139" t="s">
        <v>257</v>
      </c>
      <c r="J4940" s="139" t="s">
        <v>495</v>
      </c>
      <c r="K4940" s="139" t="s">
        <v>259</v>
      </c>
      <c r="L4940" s="139" t="s">
        <v>1720</v>
      </c>
      <c r="M4940" s="140"/>
      <c r="N4940" s="141">
        <v>0.9</v>
      </c>
      <c r="O4940" s="142">
        <f t="shared" si="385"/>
        <v>0</v>
      </c>
      <c r="P4940" s="2" t="s">
        <v>477</v>
      </c>
      <c r="Q4940" s="2"/>
      <c r="R4940" s="143">
        <f t="shared" si="386"/>
        <v>0</v>
      </c>
      <c r="S4940" s="143">
        <f t="shared" si="387"/>
        <v>0</v>
      </c>
      <c r="T4940" s="144">
        <f>IF(P4940="nio",0,IF(P4940&gt;0,VLOOKUP(K4940,'3-Productie normen'!A:X,VLOOKUP(P4940,'3-Productie normen'!$B$37:$C$59,2,FALSE),FALSE)))/VLOOKUP(B4940,'2-Kosten per locatie'!$A$11:$C$31,3,FALSE)</f>
        <v>0</v>
      </c>
      <c r="U4940" s="144">
        <f t="shared" si="388"/>
        <v>0</v>
      </c>
      <c r="V4940" s="145">
        <f>VLOOKUP(K4940,'3-Productie normen'!A:AG,29,FALSE)</f>
        <v>0</v>
      </c>
      <c r="W4940" s="145"/>
      <c r="X4940" s="146"/>
      <c r="Y4940" s="147">
        <f t="shared" si="389"/>
        <v>0</v>
      </c>
    </row>
    <row r="4941" spans="1:25" s="148" customFormat="1" ht="13.9" customHeight="1">
      <c r="A4941" s="137">
        <v>5795</v>
      </c>
      <c r="B4941" s="138" t="s">
        <v>4209</v>
      </c>
      <c r="C4941" s="138" t="s">
        <v>6253</v>
      </c>
      <c r="D4941" s="138" t="s">
        <v>8341</v>
      </c>
      <c r="E4941" s="2"/>
      <c r="F4941" s="2" t="s">
        <v>422</v>
      </c>
      <c r="G4941" s="2" t="s">
        <v>6719</v>
      </c>
      <c r="H4941" s="2" t="s">
        <v>6720</v>
      </c>
      <c r="I4941" s="139" t="s">
        <v>257</v>
      </c>
      <c r="J4941" s="139" t="s">
        <v>495</v>
      </c>
      <c r="K4941" s="139" t="s">
        <v>259</v>
      </c>
      <c r="L4941" s="139" t="s">
        <v>1720</v>
      </c>
      <c r="M4941" s="140"/>
      <c r="N4941" s="141">
        <v>1.36</v>
      </c>
      <c r="O4941" s="142">
        <f t="shared" si="385"/>
        <v>0</v>
      </c>
      <c r="P4941" s="2" t="s">
        <v>477</v>
      </c>
      <c r="Q4941" s="2"/>
      <c r="R4941" s="143">
        <f t="shared" si="386"/>
        <v>0</v>
      </c>
      <c r="S4941" s="143">
        <f t="shared" si="387"/>
        <v>0</v>
      </c>
      <c r="T4941" s="144">
        <f>IF(P4941="nio",0,IF(P4941&gt;0,VLOOKUP(K4941,'3-Productie normen'!A:X,VLOOKUP(P4941,'3-Productie normen'!$B$37:$C$59,2,FALSE),FALSE)))/VLOOKUP(B4941,'2-Kosten per locatie'!$A$11:$C$31,3,FALSE)</f>
        <v>0</v>
      </c>
      <c r="U4941" s="144">
        <f t="shared" si="388"/>
        <v>0</v>
      </c>
      <c r="V4941" s="145">
        <f>VLOOKUP(K4941,'3-Productie normen'!A:AG,29,FALSE)</f>
        <v>0</v>
      </c>
      <c r="W4941" s="145"/>
      <c r="X4941" s="146"/>
      <c r="Y4941" s="147">
        <f t="shared" si="389"/>
        <v>0</v>
      </c>
    </row>
    <row r="4942" spans="1:25" s="148" customFormat="1" ht="13.9" customHeight="1">
      <c r="A4942" s="137">
        <v>5796</v>
      </c>
      <c r="B4942" s="138" t="s">
        <v>4209</v>
      </c>
      <c r="C4942" s="138" t="s">
        <v>6253</v>
      </c>
      <c r="D4942" s="138" t="s">
        <v>8341</v>
      </c>
      <c r="E4942" s="2"/>
      <c r="F4942" s="2" t="s">
        <v>422</v>
      </c>
      <c r="G4942" s="2" t="s">
        <v>6721</v>
      </c>
      <c r="H4942" s="2" t="s">
        <v>6717</v>
      </c>
      <c r="I4942" s="139" t="s">
        <v>46</v>
      </c>
      <c r="J4942" s="139" t="s">
        <v>313</v>
      </c>
      <c r="K4942" s="139" t="s">
        <v>259</v>
      </c>
      <c r="L4942" s="139" t="s">
        <v>3060</v>
      </c>
      <c r="M4942" s="140"/>
      <c r="N4942" s="141">
        <v>3.5</v>
      </c>
      <c r="O4942" s="142">
        <f t="shared" si="385"/>
        <v>0</v>
      </c>
      <c r="P4942" s="2" t="s">
        <v>477</v>
      </c>
      <c r="Q4942" s="2"/>
      <c r="R4942" s="143">
        <f t="shared" si="386"/>
        <v>0</v>
      </c>
      <c r="S4942" s="143">
        <f t="shared" si="387"/>
        <v>0</v>
      </c>
      <c r="T4942" s="144">
        <f>IF(P4942="nio",0,IF(P4942&gt;0,VLOOKUP(K4942,'3-Productie normen'!A:X,VLOOKUP(P4942,'3-Productie normen'!$B$37:$C$59,2,FALSE),FALSE)))/VLOOKUP(B4942,'2-Kosten per locatie'!$A$11:$C$31,3,FALSE)</f>
        <v>0</v>
      </c>
      <c r="U4942" s="144">
        <f t="shared" si="388"/>
        <v>0</v>
      </c>
      <c r="V4942" s="145">
        <f>VLOOKUP(K4942,'3-Productie normen'!A:AG,29,FALSE)</f>
        <v>0</v>
      </c>
      <c r="W4942" s="145"/>
      <c r="X4942" s="146"/>
      <c r="Y4942" s="147">
        <f t="shared" si="389"/>
        <v>0</v>
      </c>
    </row>
    <row r="4943" spans="1:25" s="148" customFormat="1" ht="13.9" customHeight="1">
      <c r="A4943" s="137">
        <v>5797</v>
      </c>
      <c r="B4943" s="138" t="s">
        <v>4209</v>
      </c>
      <c r="C4943" s="138" t="s">
        <v>6253</v>
      </c>
      <c r="D4943" s="138" t="s">
        <v>8341</v>
      </c>
      <c r="E4943" s="2"/>
      <c r="F4943" s="2" t="s">
        <v>422</v>
      </c>
      <c r="G4943" s="2" t="s">
        <v>6722</v>
      </c>
      <c r="H4943" s="2" t="s">
        <v>6723</v>
      </c>
      <c r="I4943" s="139" t="s">
        <v>257</v>
      </c>
      <c r="J4943" s="139" t="s">
        <v>495</v>
      </c>
      <c r="K4943" s="139" t="s">
        <v>259</v>
      </c>
      <c r="L4943" s="139" t="s">
        <v>1720</v>
      </c>
      <c r="M4943" s="140"/>
      <c r="N4943" s="141">
        <v>3.22</v>
      </c>
      <c r="O4943" s="142">
        <f t="shared" si="385"/>
        <v>0</v>
      </c>
      <c r="P4943" s="2" t="s">
        <v>477</v>
      </c>
      <c r="Q4943" s="2"/>
      <c r="R4943" s="143">
        <f t="shared" si="386"/>
        <v>0</v>
      </c>
      <c r="S4943" s="143">
        <f t="shared" si="387"/>
        <v>0</v>
      </c>
      <c r="T4943" s="144">
        <f>IF(P4943="nio",0,IF(P4943&gt;0,VLOOKUP(K4943,'3-Productie normen'!A:X,VLOOKUP(P4943,'3-Productie normen'!$B$37:$C$59,2,FALSE),FALSE)))/VLOOKUP(B4943,'2-Kosten per locatie'!$A$11:$C$31,3,FALSE)</f>
        <v>0</v>
      </c>
      <c r="U4943" s="144">
        <f t="shared" si="388"/>
        <v>0</v>
      </c>
      <c r="V4943" s="145">
        <f>VLOOKUP(K4943,'3-Productie normen'!A:AG,29,FALSE)</f>
        <v>0</v>
      </c>
      <c r="W4943" s="145"/>
      <c r="X4943" s="146"/>
      <c r="Y4943" s="147">
        <f t="shared" si="389"/>
        <v>0</v>
      </c>
    </row>
    <row r="4944" spans="1:25" s="148" customFormat="1" ht="13.9" customHeight="1">
      <c r="A4944" s="137">
        <v>5798</v>
      </c>
      <c r="B4944" s="138" t="s">
        <v>4209</v>
      </c>
      <c r="C4944" s="138" t="s">
        <v>6253</v>
      </c>
      <c r="D4944" s="138" t="s">
        <v>8341</v>
      </c>
      <c r="E4944" s="2"/>
      <c r="F4944" s="2" t="s">
        <v>422</v>
      </c>
      <c r="G4944" s="2" t="s">
        <v>6724</v>
      </c>
      <c r="H4944" s="2"/>
      <c r="I4944" s="139" t="s">
        <v>484</v>
      </c>
      <c r="J4944" s="139" t="s">
        <v>6361</v>
      </c>
      <c r="K4944" s="139" t="s">
        <v>259</v>
      </c>
      <c r="L4944" s="139" t="s">
        <v>1720</v>
      </c>
      <c r="M4944" s="140"/>
      <c r="N4944" s="141">
        <v>5.29</v>
      </c>
      <c r="O4944" s="142">
        <f t="shared" si="385"/>
        <v>0</v>
      </c>
      <c r="P4944" s="2" t="s">
        <v>477</v>
      </c>
      <c r="Q4944" s="2"/>
      <c r="R4944" s="143">
        <f t="shared" si="386"/>
        <v>0</v>
      </c>
      <c r="S4944" s="143">
        <f t="shared" si="387"/>
        <v>0</v>
      </c>
      <c r="T4944" s="144">
        <f>IF(P4944="nio",0,IF(P4944&gt;0,VLOOKUP(K4944,'3-Productie normen'!A:X,VLOOKUP(P4944,'3-Productie normen'!$B$37:$C$59,2,FALSE),FALSE)))/VLOOKUP(B4944,'2-Kosten per locatie'!$A$11:$C$31,3,FALSE)</f>
        <v>0</v>
      </c>
      <c r="U4944" s="144">
        <f t="shared" si="388"/>
        <v>0</v>
      </c>
      <c r="V4944" s="145">
        <f>VLOOKUP(K4944,'3-Productie normen'!A:AG,29,FALSE)</f>
        <v>0</v>
      </c>
      <c r="W4944" s="145"/>
      <c r="X4944" s="146"/>
      <c r="Y4944" s="147">
        <f t="shared" si="389"/>
        <v>0</v>
      </c>
    </row>
    <row r="4945" spans="1:25" s="148" customFormat="1" ht="13.9" customHeight="1">
      <c r="A4945" s="137">
        <v>5799</v>
      </c>
      <c r="B4945" s="138" t="s">
        <v>4209</v>
      </c>
      <c r="C4945" s="138" t="s">
        <v>6253</v>
      </c>
      <c r="D4945" s="138" t="s">
        <v>8341</v>
      </c>
      <c r="E4945" s="2"/>
      <c r="F4945" s="2" t="s">
        <v>422</v>
      </c>
      <c r="G4945" s="2" t="s">
        <v>6725</v>
      </c>
      <c r="H4945" s="2"/>
      <c r="I4945" s="139" t="s">
        <v>257</v>
      </c>
      <c r="J4945" s="139" t="s">
        <v>318</v>
      </c>
      <c r="K4945" s="139" t="s">
        <v>259</v>
      </c>
      <c r="L4945" s="139" t="s">
        <v>1720</v>
      </c>
      <c r="M4945" s="140"/>
      <c r="N4945" s="141">
        <v>0</v>
      </c>
      <c r="O4945" s="142">
        <f t="shared" si="385"/>
        <v>0</v>
      </c>
      <c r="P4945" s="2" t="s">
        <v>477</v>
      </c>
      <c r="Q4945" s="2"/>
      <c r="R4945" s="143">
        <f t="shared" si="386"/>
        <v>0</v>
      </c>
      <c r="S4945" s="143">
        <f t="shared" si="387"/>
        <v>0</v>
      </c>
      <c r="T4945" s="144">
        <f>IF(P4945="nio",0,IF(P4945&gt;0,VLOOKUP(K4945,'3-Productie normen'!A:X,VLOOKUP(P4945,'3-Productie normen'!$B$37:$C$59,2,FALSE),FALSE)))/VLOOKUP(B4945,'2-Kosten per locatie'!$A$11:$C$31,3,FALSE)</f>
        <v>0</v>
      </c>
      <c r="U4945" s="144">
        <f t="shared" si="388"/>
        <v>0</v>
      </c>
      <c r="V4945" s="145">
        <f>VLOOKUP(K4945,'3-Productie normen'!A:AG,29,FALSE)</f>
        <v>0</v>
      </c>
      <c r="W4945" s="145"/>
      <c r="X4945" s="146"/>
      <c r="Y4945" s="147">
        <f t="shared" si="389"/>
        <v>0</v>
      </c>
    </row>
    <row r="4946" spans="1:25" s="148" customFormat="1" ht="13.9" customHeight="1">
      <c r="A4946" s="137">
        <v>5800</v>
      </c>
      <c r="B4946" s="138" t="s">
        <v>4209</v>
      </c>
      <c r="C4946" s="138" t="s">
        <v>6253</v>
      </c>
      <c r="D4946" s="138" t="s">
        <v>8341</v>
      </c>
      <c r="E4946" s="2"/>
      <c r="F4946" s="2" t="s">
        <v>422</v>
      </c>
      <c r="G4946" s="2" t="s">
        <v>6726</v>
      </c>
      <c r="H4946" s="2"/>
      <c r="I4946" s="139" t="s">
        <v>257</v>
      </c>
      <c r="J4946" s="139" t="s">
        <v>318</v>
      </c>
      <c r="K4946" s="139" t="s">
        <v>259</v>
      </c>
      <c r="L4946" s="139" t="s">
        <v>1720</v>
      </c>
      <c r="M4946" s="140"/>
      <c r="N4946" s="141">
        <v>0</v>
      </c>
      <c r="O4946" s="142">
        <f t="shared" si="385"/>
        <v>0</v>
      </c>
      <c r="P4946" s="2" t="s">
        <v>477</v>
      </c>
      <c r="Q4946" s="2"/>
      <c r="R4946" s="143">
        <f t="shared" si="386"/>
        <v>0</v>
      </c>
      <c r="S4946" s="143">
        <f t="shared" si="387"/>
        <v>0</v>
      </c>
      <c r="T4946" s="144">
        <f>IF(P4946="nio",0,IF(P4946&gt;0,VLOOKUP(K4946,'3-Productie normen'!A:X,VLOOKUP(P4946,'3-Productie normen'!$B$37:$C$59,2,FALSE),FALSE)))/VLOOKUP(B4946,'2-Kosten per locatie'!$A$11:$C$31,3,FALSE)</f>
        <v>0</v>
      </c>
      <c r="U4946" s="144">
        <f t="shared" si="388"/>
        <v>0</v>
      </c>
      <c r="V4946" s="145">
        <f>VLOOKUP(K4946,'3-Productie normen'!A:AG,29,FALSE)</f>
        <v>0</v>
      </c>
      <c r="W4946" s="145"/>
      <c r="X4946" s="146"/>
      <c r="Y4946" s="147">
        <f t="shared" si="389"/>
        <v>0</v>
      </c>
    </row>
    <row r="4947" spans="1:25" s="148" customFormat="1" ht="13.9" customHeight="1">
      <c r="A4947" s="137">
        <v>5801</v>
      </c>
      <c r="B4947" s="138" t="s">
        <v>4209</v>
      </c>
      <c r="C4947" s="138" t="s">
        <v>6253</v>
      </c>
      <c r="D4947" s="138" t="s">
        <v>8341</v>
      </c>
      <c r="E4947" s="2"/>
      <c r="F4947" s="2" t="s">
        <v>422</v>
      </c>
      <c r="G4947" s="2" t="s">
        <v>6727</v>
      </c>
      <c r="H4947" s="2"/>
      <c r="I4947" s="139" t="s">
        <v>257</v>
      </c>
      <c r="J4947" s="139" t="s">
        <v>318</v>
      </c>
      <c r="K4947" s="139" t="s">
        <v>259</v>
      </c>
      <c r="L4947" s="139" t="s">
        <v>1720</v>
      </c>
      <c r="M4947" s="140"/>
      <c r="N4947" s="141">
        <v>0</v>
      </c>
      <c r="O4947" s="142">
        <f t="shared" si="385"/>
        <v>0</v>
      </c>
      <c r="P4947" s="2" t="s">
        <v>477</v>
      </c>
      <c r="Q4947" s="2"/>
      <c r="R4947" s="143">
        <f t="shared" si="386"/>
        <v>0</v>
      </c>
      <c r="S4947" s="143">
        <f t="shared" si="387"/>
        <v>0</v>
      </c>
      <c r="T4947" s="144">
        <f>IF(P4947="nio",0,IF(P4947&gt;0,VLOOKUP(K4947,'3-Productie normen'!A:X,VLOOKUP(P4947,'3-Productie normen'!$B$37:$C$59,2,FALSE),FALSE)))/VLOOKUP(B4947,'2-Kosten per locatie'!$A$11:$C$31,3,FALSE)</f>
        <v>0</v>
      </c>
      <c r="U4947" s="144">
        <f t="shared" si="388"/>
        <v>0</v>
      </c>
      <c r="V4947" s="145">
        <f>VLOOKUP(K4947,'3-Productie normen'!A:AG,29,FALSE)</f>
        <v>0</v>
      </c>
      <c r="W4947" s="145"/>
      <c r="X4947" s="146"/>
      <c r="Y4947" s="147">
        <f t="shared" si="389"/>
        <v>0</v>
      </c>
    </row>
    <row r="4948" spans="1:25" s="148" customFormat="1" ht="13.9" customHeight="1">
      <c r="A4948" s="137">
        <v>5802</v>
      </c>
      <c r="B4948" s="138" t="s">
        <v>4209</v>
      </c>
      <c r="C4948" s="138" t="s">
        <v>6253</v>
      </c>
      <c r="D4948" s="138" t="s">
        <v>8341</v>
      </c>
      <c r="E4948" s="2"/>
      <c r="F4948" s="2" t="s">
        <v>422</v>
      </c>
      <c r="G4948" s="2" t="s">
        <v>6728</v>
      </c>
      <c r="H4948" s="2"/>
      <c r="I4948" s="139" t="s">
        <v>257</v>
      </c>
      <c r="J4948" s="139" t="s">
        <v>495</v>
      </c>
      <c r="K4948" s="139" t="s">
        <v>259</v>
      </c>
      <c r="L4948" s="139" t="s">
        <v>1720</v>
      </c>
      <c r="M4948" s="140"/>
      <c r="N4948" s="141">
        <v>3.22</v>
      </c>
      <c r="O4948" s="142">
        <f t="shared" si="385"/>
        <v>0</v>
      </c>
      <c r="P4948" s="2" t="s">
        <v>477</v>
      </c>
      <c r="Q4948" s="2"/>
      <c r="R4948" s="143">
        <f t="shared" si="386"/>
        <v>0</v>
      </c>
      <c r="S4948" s="143">
        <f t="shared" si="387"/>
        <v>0</v>
      </c>
      <c r="T4948" s="144">
        <f>IF(P4948="nio",0,IF(P4948&gt;0,VLOOKUP(K4948,'3-Productie normen'!A:X,VLOOKUP(P4948,'3-Productie normen'!$B$37:$C$59,2,FALSE),FALSE)))/VLOOKUP(B4948,'2-Kosten per locatie'!$A$11:$C$31,3,FALSE)</f>
        <v>0</v>
      </c>
      <c r="U4948" s="144">
        <f t="shared" si="388"/>
        <v>0</v>
      </c>
      <c r="V4948" s="145">
        <f>VLOOKUP(K4948,'3-Productie normen'!A:AG,29,FALSE)</f>
        <v>0</v>
      </c>
      <c r="W4948" s="145"/>
      <c r="X4948" s="146"/>
      <c r="Y4948" s="147">
        <f t="shared" si="389"/>
        <v>0</v>
      </c>
    </row>
    <row r="4949" spans="1:25" s="148" customFormat="1" ht="13.9" customHeight="1">
      <c r="A4949" s="137">
        <v>5803</v>
      </c>
      <c r="B4949" s="138" t="s">
        <v>4209</v>
      </c>
      <c r="C4949" s="138" t="s">
        <v>6253</v>
      </c>
      <c r="D4949" s="138" t="s">
        <v>8341</v>
      </c>
      <c r="E4949" s="2"/>
      <c r="F4949" s="2" t="s">
        <v>422</v>
      </c>
      <c r="G4949" s="2" t="s">
        <v>6729</v>
      </c>
      <c r="H4949" s="2"/>
      <c r="I4949" s="139" t="s">
        <v>257</v>
      </c>
      <c r="J4949" s="139" t="s">
        <v>318</v>
      </c>
      <c r="K4949" s="139" t="s">
        <v>259</v>
      </c>
      <c r="L4949" s="139" t="s">
        <v>1720</v>
      </c>
      <c r="M4949" s="140"/>
      <c r="N4949" s="141">
        <v>0</v>
      </c>
      <c r="O4949" s="142">
        <f t="shared" si="385"/>
        <v>0</v>
      </c>
      <c r="P4949" s="2" t="s">
        <v>477</v>
      </c>
      <c r="Q4949" s="2"/>
      <c r="R4949" s="143">
        <f t="shared" si="386"/>
        <v>0</v>
      </c>
      <c r="S4949" s="143">
        <f t="shared" si="387"/>
        <v>0</v>
      </c>
      <c r="T4949" s="144">
        <f>IF(P4949="nio",0,IF(P4949&gt;0,VLOOKUP(K4949,'3-Productie normen'!A:X,VLOOKUP(P4949,'3-Productie normen'!$B$37:$C$59,2,FALSE),FALSE)))/VLOOKUP(B4949,'2-Kosten per locatie'!$A$11:$C$31,3,FALSE)</f>
        <v>0</v>
      </c>
      <c r="U4949" s="144">
        <f t="shared" si="388"/>
        <v>0</v>
      </c>
      <c r="V4949" s="145">
        <f>VLOOKUP(K4949,'3-Productie normen'!A:AG,29,FALSE)</f>
        <v>0</v>
      </c>
      <c r="W4949" s="145"/>
      <c r="X4949" s="146"/>
      <c r="Y4949" s="147">
        <f t="shared" si="389"/>
        <v>0</v>
      </c>
    </row>
    <row r="4950" spans="1:25" s="148" customFormat="1" ht="13.9" customHeight="1">
      <c r="A4950" s="137">
        <v>5804</v>
      </c>
      <c r="B4950" s="138" t="s">
        <v>4209</v>
      </c>
      <c r="C4950" s="138" t="s">
        <v>6253</v>
      </c>
      <c r="D4950" s="138" t="s">
        <v>8341</v>
      </c>
      <c r="E4950" s="2"/>
      <c r="F4950" s="2" t="s">
        <v>422</v>
      </c>
      <c r="G4950" s="2" t="s">
        <v>6730</v>
      </c>
      <c r="H4950" s="2"/>
      <c r="I4950" s="139" t="s">
        <v>257</v>
      </c>
      <c r="J4950" s="139" t="s">
        <v>318</v>
      </c>
      <c r="K4950" s="139" t="s">
        <v>259</v>
      </c>
      <c r="L4950" s="139" t="s">
        <v>1720</v>
      </c>
      <c r="M4950" s="140"/>
      <c r="N4950" s="141">
        <v>0</v>
      </c>
      <c r="O4950" s="142">
        <f t="shared" si="385"/>
        <v>0</v>
      </c>
      <c r="P4950" s="2" t="s">
        <v>477</v>
      </c>
      <c r="Q4950" s="2"/>
      <c r="R4950" s="143">
        <f t="shared" si="386"/>
        <v>0</v>
      </c>
      <c r="S4950" s="143">
        <f t="shared" si="387"/>
        <v>0</v>
      </c>
      <c r="T4950" s="144">
        <f>IF(P4950="nio",0,IF(P4950&gt;0,VLOOKUP(K4950,'3-Productie normen'!A:X,VLOOKUP(P4950,'3-Productie normen'!$B$37:$C$59,2,FALSE),FALSE)))/VLOOKUP(B4950,'2-Kosten per locatie'!$A$11:$C$31,3,FALSE)</f>
        <v>0</v>
      </c>
      <c r="U4950" s="144">
        <f t="shared" si="388"/>
        <v>0</v>
      </c>
      <c r="V4950" s="145">
        <f>VLOOKUP(K4950,'3-Productie normen'!A:AG,29,FALSE)</f>
        <v>0</v>
      </c>
      <c r="W4950" s="145"/>
      <c r="X4950" s="146"/>
      <c r="Y4950" s="147">
        <f t="shared" si="389"/>
        <v>0</v>
      </c>
    </row>
    <row r="4951" spans="1:25" s="148" customFormat="1" ht="13.9" customHeight="1">
      <c r="A4951" s="137">
        <v>5805</v>
      </c>
      <c r="B4951" s="138" t="s">
        <v>4209</v>
      </c>
      <c r="C4951" s="138" t="s">
        <v>6253</v>
      </c>
      <c r="D4951" s="138" t="s">
        <v>8341</v>
      </c>
      <c r="E4951" s="2"/>
      <c r="F4951" s="2" t="s">
        <v>422</v>
      </c>
      <c r="G4951" s="2" t="s">
        <v>6731</v>
      </c>
      <c r="H4951" s="2" t="s">
        <v>6732</v>
      </c>
      <c r="I4951" s="139" t="s">
        <v>46</v>
      </c>
      <c r="J4951" s="139" t="s">
        <v>320</v>
      </c>
      <c r="K4951" s="139" t="s">
        <v>321</v>
      </c>
      <c r="L4951" s="139" t="s">
        <v>3060</v>
      </c>
      <c r="M4951" s="140"/>
      <c r="N4951" s="141">
        <v>14.46</v>
      </c>
      <c r="O4951" s="142">
        <f t="shared" si="385"/>
        <v>400</v>
      </c>
      <c r="P4951" s="2">
        <v>200</v>
      </c>
      <c r="Q4951" s="2">
        <v>200</v>
      </c>
      <c r="R4951" s="143" t="e">
        <f t="shared" si="386"/>
        <v>#DIV/0!</v>
      </c>
      <c r="S4951" s="143" t="e">
        <f t="shared" si="387"/>
        <v>#DIV/0!</v>
      </c>
      <c r="T4951" s="144">
        <f>IF(P4951="nio",0,IF(P4951&gt;0,VLOOKUP(K4951,'3-Productie normen'!A:X,VLOOKUP(P4951,'3-Productie normen'!$B$37:$C$59,2,FALSE),FALSE)))/VLOOKUP(B4951,'2-Kosten per locatie'!$A$11:$C$31,3,FALSE)</f>
        <v>0</v>
      </c>
      <c r="U4951" s="144">
        <f t="shared" si="388"/>
        <v>0</v>
      </c>
      <c r="V4951" s="145" t="str">
        <f>VLOOKUP(K4951,'3-Productie normen'!A:AG,29,FALSE)</f>
        <v>S</v>
      </c>
      <c r="W4951" s="145"/>
      <c r="X4951" s="146"/>
      <c r="Y4951" s="147">
        <f t="shared" si="389"/>
        <v>5784</v>
      </c>
    </row>
    <row r="4952" spans="1:25" s="148" customFormat="1" ht="13.9" customHeight="1">
      <c r="A4952" s="137">
        <v>5806</v>
      </c>
      <c r="B4952" s="138" t="s">
        <v>4209</v>
      </c>
      <c r="C4952" s="138" t="s">
        <v>6253</v>
      </c>
      <c r="D4952" s="138" t="s">
        <v>8341</v>
      </c>
      <c r="E4952" s="2"/>
      <c r="F4952" s="2" t="s">
        <v>422</v>
      </c>
      <c r="G4952" s="2" t="s">
        <v>6733</v>
      </c>
      <c r="H4952" s="2"/>
      <c r="I4952" s="139" t="s">
        <v>46</v>
      </c>
      <c r="J4952" s="139" t="s">
        <v>323</v>
      </c>
      <c r="K4952" s="139" t="s">
        <v>321</v>
      </c>
      <c r="L4952" s="139" t="s">
        <v>3060</v>
      </c>
      <c r="M4952" s="140"/>
      <c r="N4952" s="141">
        <v>1.0900000000000001</v>
      </c>
      <c r="O4952" s="142">
        <f t="shared" si="385"/>
        <v>400</v>
      </c>
      <c r="P4952" s="2">
        <v>200</v>
      </c>
      <c r="Q4952" s="2">
        <v>200</v>
      </c>
      <c r="R4952" s="143" t="e">
        <f t="shared" si="386"/>
        <v>#DIV/0!</v>
      </c>
      <c r="S4952" s="143" t="e">
        <f t="shared" si="387"/>
        <v>#DIV/0!</v>
      </c>
      <c r="T4952" s="144">
        <f>IF(P4952="nio",0,IF(P4952&gt;0,VLOOKUP(K4952,'3-Productie normen'!A:X,VLOOKUP(P4952,'3-Productie normen'!$B$37:$C$59,2,FALSE),FALSE)))/VLOOKUP(B4952,'2-Kosten per locatie'!$A$11:$C$31,3,FALSE)</f>
        <v>0</v>
      </c>
      <c r="U4952" s="144">
        <f t="shared" si="388"/>
        <v>0</v>
      </c>
      <c r="V4952" s="145" t="str">
        <f>VLOOKUP(K4952,'3-Productie normen'!A:AG,29,FALSE)</f>
        <v>S</v>
      </c>
      <c r="W4952" s="145"/>
      <c r="X4952" s="146"/>
      <c r="Y4952" s="147">
        <f t="shared" si="389"/>
        <v>436.00000000000006</v>
      </c>
    </row>
    <row r="4953" spans="1:25" s="148" customFormat="1" ht="13.9" customHeight="1">
      <c r="A4953" s="137">
        <v>5807</v>
      </c>
      <c r="B4953" s="138" t="s">
        <v>4209</v>
      </c>
      <c r="C4953" s="138" t="s">
        <v>6253</v>
      </c>
      <c r="D4953" s="138" t="s">
        <v>8341</v>
      </c>
      <c r="E4953" s="2"/>
      <c r="F4953" s="2" t="s">
        <v>422</v>
      </c>
      <c r="G4953" s="2" t="s">
        <v>6734</v>
      </c>
      <c r="H4953" s="2"/>
      <c r="I4953" s="139" t="s">
        <v>46</v>
      </c>
      <c r="J4953" s="139" t="s">
        <v>323</v>
      </c>
      <c r="K4953" s="139" t="s">
        <v>321</v>
      </c>
      <c r="L4953" s="139" t="s">
        <v>3060</v>
      </c>
      <c r="M4953" s="140"/>
      <c r="N4953" s="141">
        <v>1.08</v>
      </c>
      <c r="O4953" s="142">
        <f t="shared" si="385"/>
        <v>400</v>
      </c>
      <c r="P4953" s="2">
        <v>200</v>
      </c>
      <c r="Q4953" s="2">
        <v>200</v>
      </c>
      <c r="R4953" s="143" t="e">
        <f t="shared" si="386"/>
        <v>#DIV/0!</v>
      </c>
      <c r="S4953" s="143" t="e">
        <f t="shared" si="387"/>
        <v>#DIV/0!</v>
      </c>
      <c r="T4953" s="144">
        <f>IF(P4953="nio",0,IF(P4953&gt;0,VLOOKUP(K4953,'3-Productie normen'!A:X,VLOOKUP(P4953,'3-Productie normen'!$B$37:$C$59,2,FALSE),FALSE)))/VLOOKUP(B4953,'2-Kosten per locatie'!$A$11:$C$31,3,FALSE)</f>
        <v>0</v>
      </c>
      <c r="U4953" s="144">
        <f t="shared" si="388"/>
        <v>0</v>
      </c>
      <c r="V4953" s="145" t="str">
        <f>VLOOKUP(K4953,'3-Productie normen'!A:AG,29,FALSE)</f>
        <v>S</v>
      </c>
      <c r="W4953" s="145"/>
      <c r="X4953" s="146"/>
      <c r="Y4953" s="147">
        <f t="shared" si="389"/>
        <v>432</v>
      </c>
    </row>
    <row r="4954" spans="1:25" s="148" customFormat="1" ht="13.9" customHeight="1">
      <c r="A4954" s="137">
        <v>5808</v>
      </c>
      <c r="B4954" s="138" t="s">
        <v>4209</v>
      </c>
      <c r="C4954" s="138" t="s">
        <v>6253</v>
      </c>
      <c r="D4954" s="138" t="s">
        <v>8341</v>
      </c>
      <c r="E4954" s="2"/>
      <c r="F4954" s="2" t="s">
        <v>422</v>
      </c>
      <c r="G4954" s="2" t="s">
        <v>6735</v>
      </c>
      <c r="H4954" s="2"/>
      <c r="I4954" s="139" t="s">
        <v>46</v>
      </c>
      <c r="J4954" s="139" t="s">
        <v>323</v>
      </c>
      <c r="K4954" s="139" t="s">
        <v>321</v>
      </c>
      <c r="L4954" s="139" t="s">
        <v>3060</v>
      </c>
      <c r="M4954" s="140"/>
      <c r="N4954" s="141">
        <v>1.08</v>
      </c>
      <c r="O4954" s="142">
        <f t="shared" si="385"/>
        <v>400</v>
      </c>
      <c r="P4954" s="2">
        <v>200</v>
      </c>
      <c r="Q4954" s="2">
        <v>200</v>
      </c>
      <c r="R4954" s="143" t="e">
        <f t="shared" si="386"/>
        <v>#DIV/0!</v>
      </c>
      <c r="S4954" s="143" t="e">
        <f t="shared" si="387"/>
        <v>#DIV/0!</v>
      </c>
      <c r="T4954" s="144">
        <f>IF(P4954="nio",0,IF(P4954&gt;0,VLOOKUP(K4954,'3-Productie normen'!A:X,VLOOKUP(P4954,'3-Productie normen'!$B$37:$C$59,2,FALSE),FALSE)))/VLOOKUP(B4954,'2-Kosten per locatie'!$A$11:$C$31,3,FALSE)</f>
        <v>0</v>
      </c>
      <c r="U4954" s="144">
        <f t="shared" si="388"/>
        <v>0</v>
      </c>
      <c r="V4954" s="145" t="str">
        <f>VLOOKUP(K4954,'3-Productie normen'!A:AG,29,FALSE)</f>
        <v>S</v>
      </c>
      <c r="W4954" s="145"/>
      <c r="X4954" s="146"/>
      <c r="Y4954" s="147">
        <f t="shared" si="389"/>
        <v>432</v>
      </c>
    </row>
    <row r="4955" spans="1:25" s="148" customFormat="1" ht="13.9" customHeight="1">
      <c r="A4955" s="137">
        <v>5809</v>
      </c>
      <c r="B4955" s="138" t="s">
        <v>4209</v>
      </c>
      <c r="C4955" s="138" t="s">
        <v>6253</v>
      </c>
      <c r="D4955" s="138" t="s">
        <v>8341</v>
      </c>
      <c r="E4955" s="2"/>
      <c r="F4955" s="2" t="s">
        <v>422</v>
      </c>
      <c r="G4955" s="2" t="s">
        <v>6736</v>
      </c>
      <c r="H4955" s="2"/>
      <c r="I4955" s="139" t="s">
        <v>46</v>
      </c>
      <c r="J4955" s="139" t="s">
        <v>323</v>
      </c>
      <c r="K4955" s="139" t="s">
        <v>321</v>
      </c>
      <c r="L4955" s="139" t="s">
        <v>3060</v>
      </c>
      <c r="M4955" s="140"/>
      <c r="N4955" s="141">
        <v>1.08</v>
      </c>
      <c r="O4955" s="142">
        <f t="shared" si="385"/>
        <v>400</v>
      </c>
      <c r="P4955" s="2">
        <v>200</v>
      </c>
      <c r="Q4955" s="2">
        <v>200</v>
      </c>
      <c r="R4955" s="143" t="e">
        <f t="shared" si="386"/>
        <v>#DIV/0!</v>
      </c>
      <c r="S4955" s="143" t="e">
        <f t="shared" si="387"/>
        <v>#DIV/0!</v>
      </c>
      <c r="T4955" s="144">
        <f>IF(P4955="nio",0,IF(P4955&gt;0,VLOOKUP(K4955,'3-Productie normen'!A:X,VLOOKUP(P4955,'3-Productie normen'!$B$37:$C$59,2,FALSE),FALSE)))/VLOOKUP(B4955,'2-Kosten per locatie'!$A$11:$C$31,3,FALSE)</f>
        <v>0</v>
      </c>
      <c r="U4955" s="144">
        <f t="shared" si="388"/>
        <v>0</v>
      </c>
      <c r="V4955" s="145" t="str">
        <f>VLOOKUP(K4955,'3-Productie normen'!A:AG,29,FALSE)</f>
        <v>S</v>
      </c>
      <c r="W4955" s="145"/>
      <c r="X4955" s="146"/>
      <c r="Y4955" s="147">
        <f t="shared" si="389"/>
        <v>432</v>
      </c>
    </row>
    <row r="4956" spans="1:25" s="148" customFormat="1" ht="13.9" customHeight="1">
      <c r="A4956" s="137">
        <v>5810</v>
      </c>
      <c r="B4956" s="138" t="s">
        <v>4209</v>
      </c>
      <c r="C4956" s="138" t="s">
        <v>6253</v>
      </c>
      <c r="D4956" s="138" t="s">
        <v>8341</v>
      </c>
      <c r="E4956" s="2"/>
      <c r="F4956" s="2" t="s">
        <v>422</v>
      </c>
      <c r="G4956" s="2" t="s">
        <v>6737</v>
      </c>
      <c r="H4956" s="2"/>
      <c r="I4956" s="139" t="s">
        <v>46</v>
      </c>
      <c r="J4956" s="139" t="s">
        <v>323</v>
      </c>
      <c r="K4956" s="139" t="s">
        <v>321</v>
      </c>
      <c r="L4956" s="139" t="s">
        <v>3060</v>
      </c>
      <c r="M4956" s="140"/>
      <c r="N4956" s="141">
        <v>1.08</v>
      </c>
      <c r="O4956" s="142">
        <f t="shared" si="385"/>
        <v>400</v>
      </c>
      <c r="P4956" s="2">
        <v>200</v>
      </c>
      <c r="Q4956" s="2">
        <v>200</v>
      </c>
      <c r="R4956" s="143" t="e">
        <f t="shared" si="386"/>
        <v>#DIV/0!</v>
      </c>
      <c r="S4956" s="143" t="e">
        <f t="shared" si="387"/>
        <v>#DIV/0!</v>
      </c>
      <c r="T4956" s="144">
        <f>IF(P4956="nio",0,IF(P4956&gt;0,VLOOKUP(K4956,'3-Productie normen'!A:X,VLOOKUP(P4956,'3-Productie normen'!$B$37:$C$59,2,FALSE),FALSE)))/VLOOKUP(B4956,'2-Kosten per locatie'!$A$11:$C$31,3,FALSE)</f>
        <v>0</v>
      </c>
      <c r="U4956" s="144">
        <f t="shared" si="388"/>
        <v>0</v>
      </c>
      <c r="V4956" s="145" t="str">
        <f>VLOOKUP(K4956,'3-Productie normen'!A:AG,29,FALSE)</f>
        <v>S</v>
      </c>
      <c r="W4956" s="145"/>
      <c r="X4956" s="146"/>
      <c r="Y4956" s="147">
        <f t="shared" si="389"/>
        <v>432</v>
      </c>
    </row>
    <row r="4957" spans="1:25" s="148" customFormat="1" ht="13.9" customHeight="1">
      <c r="A4957" s="137">
        <v>5811</v>
      </c>
      <c r="B4957" s="138" t="s">
        <v>4209</v>
      </c>
      <c r="C4957" s="138" t="s">
        <v>6253</v>
      </c>
      <c r="D4957" s="138" t="s">
        <v>8341</v>
      </c>
      <c r="E4957" s="2"/>
      <c r="F4957" s="2" t="s">
        <v>422</v>
      </c>
      <c r="G4957" s="2" t="s">
        <v>6738</v>
      </c>
      <c r="H4957" s="2"/>
      <c r="I4957" s="139" t="s">
        <v>46</v>
      </c>
      <c r="J4957" s="139" t="s">
        <v>323</v>
      </c>
      <c r="K4957" s="139" t="s">
        <v>321</v>
      </c>
      <c r="L4957" s="139" t="s">
        <v>3060</v>
      </c>
      <c r="M4957" s="140"/>
      <c r="N4957" s="141">
        <v>1.06</v>
      </c>
      <c r="O4957" s="142">
        <f t="shared" si="385"/>
        <v>400</v>
      </c>
      <c r="P4957" s="2">
        <v>200</v>
      </c>
      <c r="Q4957" s="2">
        <v>200</v>
      </c>
      <c r="R4957" s="143" t="e">
        <f t="shared" si="386"/>
        <v>#DIV/0!</v>
      </c>
      <c r="S4957" s="143" t="e">
        <f t="shared" si="387"/>
        <v>#DIV/0!</v>
      </c>
      <c r="T4957" s="144">
        <f>IF(P4957="nio",0,IF(P4957&gt;0,VLOOKUP(K4957,'3-Productie normen'!A:X,VLOOKUP(P4957,'3-Productie normen'!$B$37:$C$59,2,FALSE),FALSE)))/VLOOKUP(B4957,'2-Kosten per locatie'!$A$11:$C$31,3,FALSE)</f>
        <v>0</v>
      </c>
      <c r="U4957" s="144">
        <f t="shared" si="388"/>
        <v>0</v>
      </c>
      <c r="V4957" s="145" t="str">
        <f>VLOOKUP(K4957,'3-Productie normen'!A:AG,29,FALSE)</f>
        <v>S</v>
      </c>
      <c r="W4957" s="145"/>
      <c r="X4957" s="146"/>
      <c r="Y4957" s="147">
        <f t="shared" si="389"/>
        <v>424</v>
      </c>
    </row>
    <row r="4958" spans="1:25" s="148" customFormat="1" ht="13.9" customHeight="1">
      <c r="A4958" s="137">
        <v>5812</v>
      </c>
      <c r="B4958" s="138" t="s">
        <v>4209</v>
      </c>
      <c r="C4958" s="138" t="s">
        <v>6253</v>
      </c>
      <c r="D4958" s="138" t="s">
        <v>8341</v>
      </c>
      <c r="E4958" s="2"/>
      <c r="F4958" s="2" t="s">
        <v>422</v>
      </c>
      <c r="G4958" s="2" t="s">
        <v>6739</v>
      </c>
      <c r="H4958" s="2"/>
      <c r="I4958" s="139" t="s">
        <v>46</v>
      </c>
      <c r="J4958" s="139" t="s">
        <v>320</v>
      </c>
      <c r="K4958" s="139" t="s">
        <v>321</v>
      </c>
      <c r="L4958" s="139" t="s">
        <v>3060</v>
      </c>
      <c r="M4958" s="140"/>
      <c r="N4958" s="141">
        <v>13.8</v>
      </c>
      <c r="O4958" s="142">
        <f t="shared" si="385"/>
        <v>400</v>
      </c>
      <c r="P4958" s="2">
        <v>200</v>
      </c>
      <c r="Q4958" s="2">
        <v>200</v>
      </c>
      <c r="R4958" s="143" t="e">
        <f t="shared" si="386"/>
        <v>#DIV/0!</v>
      </c>
      <c r="S4958" s="143" t="e">
        <f t="shared" si="387"/>
        <v>#DIV/0!</v>
      </c>
      <c r="T4958" s="144">
        <f>IF(P4958="nio",0,IF(P4958&gt;0,VLOOKUP(K4958,'3-Productie normen'!A:X,VLOOKUP(P4958,'3-Productie normen'!$B$37:$C$59,2,FALSE),FALSE)))/VLOOKUP(B4958,'2-Kosten per locatie'!$A$11:$C$31,3,FALSE)</f>
        <v>0</v>
      </c>
      <c r="U4958" s="144">
        <f t="shared" si="388"/>
        <v>0</v>
      </c>
      <c r="V4958" s="145" t="str">
        <f>VLOOKUP(K4958,'3-Productie normen'!A:AG,29,FALSE)</f>
        <v>S</v>
      </c>
      <c r="W4958" s="145"/>
      <c r="X4958" s="146"/>
      <c r="Y4958" s="147">
        <f t="shared" si="389"/>
        <v>5520</v>
      </c>
    </row>
    <row r="4959" spans="1:25" s="148" customFormat="1" ht="13.9" customHeight="1">
      <c r="A4959" s="137">
        <v>5813</v>
      </c>
      <c r="B4959" s="138" t="s">
        <v>4209</v>
      </c>
      <c r="C4959" s="138" t="s">
        <v>6253</v>
      </c>
      <c r="D4959" s="138" t="s">
        <v>8341</v>
      </c>
      <c r="E4959" s="2"/>
      <c r="F4959" s="2" t="s">
        <v>422</v>
      </c>
      <c r="G4959" s="2" t="s">
        <v>6740</v>
      </c>
      <c r="H4959" s="2"/>
      <c r="I4959" s="139" t="s">
        <v>46</v>
      </c>
      <c r="J4959" s="139" t="s">
        <v>323</v>
      </c>
      <c r="K4959" s="139" t="s">
        <v>321</v>
      </c>
      <c r="L4959" s="139" t="s">
        <v>3060</v>
      </c>
      <c r="M4959" s="140"/>
      <c r="N4959" s="141">
        <v>1.05</v>
      </c>
      <c r="O4959" s="142">
        <f t="shared" si="385"/>
        <v>400</v>
      </c>
      <c r="P4959" s="2">
        <v>200</v>
      </c>
      <c r="Q4959" s="2">
        <v>200</v>
      </c>
      <c r="R4959" s="143" t="e">
        <f t="shared" si="386"/>
        <v>#DIV/0!</v>
      </c>
      <c r="S4959" s="143" t="e">
        <f t="shared" si="387"/>
        <v>#DIV/0!</v>
      </c>
      <c r="T4959" s="144">
        <f>IF(P4959="nio",0,IF(P4959&gt;0,VLOOKUP(K4959,'3-Productie normen'!A:X,VLOOKUP(P4959,'3-Productie normen'!$B$37:$C$59,2,FALSE),FALSE)))/VLOOKUP(B4959,'2-Kosten per locatie'!$A$11:$C$31,3,FALSE)</f>
        <v>0</v>
      </c>
      <c r="U4959" s="144">
        <f t="shared" si="388"/>
        <v>0</v>
      </c>
      <c r="V4959" s="145" t="str">
        <f>VLOOKUP(K4959,'3-Productie normen'!A:AG,29,FALSE)</f>
        <v>S</v>
      </c>
      <c r="W4959" s="145"/>
      <c r="X4959" s="146"/>
      <c r="Y4959" s="147">
        <f t="shared" si="389"/>
        <v>420</v>
      </c>
    </row>
    <row r="4960" spans="1:25" s="148" customFormat="1" ht="13.9" customHeight="1">
      <c r="A4960" s="137">
        <v>5814</v>
      </c>
      <c r="B4960" s="138" t="s">
        <v>4209</v>
      </c>
      <c r="C4960" s="138" t="s">
        <v>6253</v>
      </c>
      <c r="D4960" s="138" t="s">
        <v>8341</v>
      </c>
      <c r="E4960" s="2"/>
      <c r="F4960" s="2" t="s">
        <v>422</v>
      </c>
      <c r="G4960" s="2" t="s">
        <v>6741</v>
      </c>
      <c r="H4960" s="2"/>
      <c r="I4960" s="139" t="s">
        <v>46</v>
      </c>
      <c r="J4960" s="139" t="s">
        <v>323</v>
      </c>
      <c r="K4960" s="139" t="s">
        <v>321</v>
      </c>
      <c r="L4960" s="139" t="s">
        <v>3060</v>
      </c>
      <c r="M4960" s="140"/>
      <c r="N4960" s="141">
        <v>1.08</v>
      </c>
      <c r="O4960" s="142">
        <f t="shared" si="385"/>
        <v>400</v>
      </c>
      <c r="P4960" s="2">
        <v>200</v>
      </c>
      <c r="Q4960" s="2">
        <v>200</v>
      </c>
      <c r="R4960" s="143" t="e">
        <f t="shared" si="386"/>
        <v>#DIV/0!</v>
      </c>
      <c r="S4960" s="143" t="e">
        <f t="shared" si="387"/>
        <v>#DIV/0!</v>
      </c>
      <c r="T4960" s="144">
        <f>IF(P4960="nio",0,IF(P4960&gt;0,VLOOKUP(K4960,'3-Productie normen'!A:X,VLOOKUP(P4960,'3-Productie normen'!$B$37:$C$59,2,FALSE),FALSE)))/VLOOKUP(B4960,'2-Kosten per locatie'!$A$11:$C$31,3,FALSE)</f>
        <v>0</v>
      </c>
      <c r="U4960" s="144">
        <f t="shared" si="388"/>
        <v>0</v>
      </c>
      <c r="V4960" s="145" t="str">
        <f>VLOOKUP(K4960,'3-Productie normen'!A:AG,29,FALSE)</f>
        <v>S</v>
      </c>
      <c r="W4960" s="145"/>
      <c r="X4960" s="146"/>
      <c r="Y4960" s="147">
        <f t="shared" si="389"/>
        <v>432</v>
      </c>
    </row>
    <row r="4961" spans="1:25" s="148" customFormat="1" ht="13.9" customHeight="1">
      <c r="A4961" s="137">
        <v>5815</v>
      </c>
      <c r="B4961" s="138" t="s">
        <v>4209</v>
      </c>
      <c r="C4961" s="138" t="s">
        <v>6253</v>
      </c>
      <c r="D4961" s="138" t="s">
        <v>8341</v>
      </c>
      <c r="E4961" s="2"/>
      <c r="F4961" s="2" t="s">
        <v>422</v>
      </c>
      <c r="G4961" s="2" t="s">
        <v>6742</v>
      </c>
      <c r="H4961" s="2"/>
      <c r="I4961" s="139" t="s">
        <v>46</v>
      </c>
      <c r="J4961" s="139" t="s">
        <v>323</v>
      </c>
      <c r="K4961" s="139" t="s">
        <v>321</v>
      </c>
      <c r="L4961" s="139" t="s">
        <v>3060</v>
      </c>
      <c r="M4961" s="140"/>
      <c r="N4961" s="141">
        <v>1.0900000000000001</v>
      </c>
      <c r="O4961" s="142">
        <f t="shared" si="385"/>
        <v>400</v>
      </c>
      <c r="P4961" s="2">
        <v>200</v>
      </c>
      <c r="Q4961" s="2">
        <v>200</v>
      </c>
      <c r="R4961" s="143" t="e">
        <f t="shared" si="386"/>
        <v>#DIV/0!</v>
      </c>
      <c r="S4961" s="143" t="e">
        <f t="shared" si="387"/>
        <v>#DIV/0!</v>
      </c>
      <c r="T4961" s="144">
        <f>IF(P4961="nio",0,IF(P4961&gt;0,VLOOKUP(K4961,'3-Productie normen'!A:X,VLOOKUP(P4961,'3-Productie normen'!$B$37:$C$59,2,FALSE),FALSE)))/VLOOKUP(B4961,'2-Kosten per locatie'!$A$11:$C$31,3,FALSE)</f>
        <v>0</v>
      </c>
      <c r="U4961" s="144">
        <f t="shared" si="388"/>
        <v>0</v>
      </c>
      <c r="V4961" s="145" t="str">
        <f>VLOOKUP(K4961,'3-Productie normen'!A:AG,29,FALSE)</f>
        <v>S</v>
      </c>
      <c r="W4961" s="145"/>
      <c r="X4961" s="146"/>
      <c r="Y4961" s="147">
        <f t="shared" si="389"/>
        <v>436.00000000000006</v>
      </c>
    </row>
    <row r="4962" spans="1:25" s="148" customFormat="1" ht="13.9" customHeight="1">
      <c r="A4962" s="137">
        <v>5816</v>
      </c>
      <c r="B4962" s="138" t="s">
        <v>4209</v>
      </c>
      <c r="C4962" s="138" t="s">
        <v>6253</v>
      </c>
      <c r="D4962" s="138" t="s">
        <v>8341</v>
      </c>
      <c r="E4962" s="2"/>
      <c r="F4962" s="2" t="s">
        <v>422</v>
      </c>
      <c r="G4962" s="2" t="s">
        <v>6743</v>
      </c>
      <c r="H4962" s="2" t="s">
        <v>6744</v>
      </c>
      <c r="I4962" s="139" t="s">
        <v>46</v>
      </c>
      <c r="J4962" s="139" t="s">
        <v>323</v>
      </c>
      <c r="K4962" s="139" t="s">
        <v>321</v>
      </c>
      <c r="L4962" s="139" t="s">
        <v>3060</v>
      </c>
      <c r="M4962" s="140"/>
      <c r="N4962" s="141">
        <v>4.88</v>
      </c>
      <c r="O4962" s="142">
        <f t="shared" si="385"/>
        <v>400</v>
      </c>
      <c r="P4962" s="2">
        <v>200</v>
      </c>
      <c r="Q4962" s="2">
        <v>200</v>
      </c>
      <c r="R4962" s="143" t="e">
        <f t="shared" si="386"/>
        <v>#DIV/0!</v>
      </c>
      <c r="S4962" s="143" t="e">
        <f t="shared" si="387"/>
        <v>#DIV/0!</v>
      </c>
      <c r="T4962" s="144">
        <f>IF(P4962="nio",0,IF(P4962&gt;0,VLOOKUP(K4962,'3-Productie normen'!A:X,VLOOKUP(P4962,'3-Productie normen'!$B$37:$C$59,2,FALSE),FALSE)))/VLOOKUP(B4962,'2-Kosten per locatie'!$A$11:$C$31,3,FALSE)</f>
        <v>0</v>
      </c>
      <c r="U4962" s="144">
        <f t="shared" si="388"/>
        <v>0</v>
      </c>
      <c r="V4962" s="145" t="str">
        <f>VLOOKUP(K4962,'3-Productie normen'!A:AG,29,FALSE)</f>
        <v>S</v>
      </c>
      <c r="W4962" s="145"/>
      <c r="X4962" s="146"/>
      <c r="Y4962" s="147">
        <f t="shared" si="389"/>
        <v>1952</v>
      </c>
    </row>
    <row r="4963" spans="1:25" s="148" customFormat="1" ht="13.9" customHeight="1">
      <c r="A4963" s="137">
        <v>5817</v>
      </c>
      <c r="B4963" s="138" t="s">
        <v>4209</v>
      </c>
      <c r="C4963" s="138" t="s">
        <v>6253</v>
      </c>
      <c r="D4963" s="138" t="s">
        <v>8341</v>
      </c>
      <c r="E4963" s="2"/>
      <c r="F4963" s="2" t="s">
        <v>422</v>
      </c>
      <c r="G4963" s="2" t="s">
        <v>6745</v>
      </c>
      <c r="H4963" s="2" t="s">
        <v>6746</v>
      </c>
      <c r="I4963" s="139" t="s">
        <v>46</v>
      </c>
      <c r="J4963" s="139" t="s">
        <v>320</v>
      </c>
      <c r="K4963" s="139" t="s">
        <v>321</v>
      </c>
      <c r="L4963" s="139" t="s">
        <v>3060</v>
      </c>
      <c r="M4963" s="140"/>
      <c r="N4963" s="141">
        <v>10.94</v>
      </c>
      <c r="O4963" s="142">
        <f t="shared" si="385"/>
        <v>400</v>
      </c>
      <c r="P4963" s="2">
        <v>200</v>
      </c>
      <c r="Q4963" s="2">
        <v>200</v>
      </c>
      <c r="R4963" s="143" t="e">
        <f t="shared" si="386"/>
        <v>#DIV/0!</v>
      </c>
      <c r="S4963" s="143" t="e">
        <f t="shared" si="387"/>
        <v>#DIV/0!</v>
      </c>
      <c r="T4963" s="144">
        <f>IF(P4963="nio",0,IF(P4963&gt;0,VLOOKUP(K4963,'3-Productie normen'!A:X,VLOOKUP(P4963,'3-Productie normen'!$B$37:$C$59,2,FALSE),FALSE)))/VLOOKUP(B4963,'2-Kosten per locatie'!$A$11:$C$31,3,FALSE)</f>
        <v>0</v>
      </c>
      <c r="U4963" s="144">
        <f t="shared" si="388"/>
        <v>0</v>
      </c>
      <c r="V4963" s="145" t="str">
        <f>VLOOKUP(K4963,'3-Productie normen'!A:AG,29,FALSE)</f>
        <v>S</v>
      </c>
      <c r="W4963" s="145"/>
      <c r="X4963" s="146"/>
      <c r="Y4963" s="147">
        <f t="shared" si="389"/>
        <v>4376</v>
      </c>
    </row>
    <row r="4964" spans="1:25" s="148" customFormat="1" ht="13.9" customHeight="1">
      <c r="A4964" s="137">
        <v>5818</v>
      </c>
      <c r="B4964" s="138" t="s">
        <v>4209</v>
      </c>
      <c r="C4964" s="138" t="s">
        <v>6253</v>
      </c>
      <c r="D4964" s="138" t="s">
        <v>8341</v>
      </c>
      <c r="E4964" s="2"/>
      <c r="F4964" s="2" t="s">
        <v>422</v>
      </c>
      <c r="G4964" s="2" t="s">
        <v>6747</v>
      </c>
      <c r="H4964" s="2"/>
      <c r="I4964" s="139" t="s">
        <v>46</v>
      </c>
      <c r="J4964" s="139" t="s">
        <v>323</v>
      </c>
      <c r="K4964" s="139" t="s">
        <v>321</v>
      </c>
      <c r="L4964" s="139" t="s">
        <v>3060</v>
      </c>
      <c r="M4964" s="140"/>
      <c r="N4964" s="141">
        <v>1.0900000000000001</v>
      </c>
      <c r="O4964" s="142">
        <f t="shared" si="385"/>
        <v>400</v>
      </c>
      <c r="P4964" s="2">
        <v>200</v>
      </c>
      <c r="Q4964" s="2">
        <v>200</v>
      </c>
      <c r="R4964" s="143" t="e">
        <f t="shared" si="386"/>
        <v>#DIV/0!</v>
      </c>
      <c r="S4964" s="143" t="e">
        <f t="shared" si="387"/>
        <v>#DIV/0!</v>
      </c>
      <c r="T4964" s="144">
        <f>IF(P4964="nio",0,IF(P4964&gt;0,VLOOKUP(K4964,'3-Productie normen'!A:X,VLOOKUP(P4964,'3-Productie normen'!$B$37:$C$59,2,FALSE),FALSE)))/VLOOKUP(B4964,'2-Kosten per locatie'!$A$11:$C$31,3,FALSE)</f>
        <v>0</v>
      </c>
      <c r="U4964" s="144">
        <f t="shared" si="388"/>
        <v>0</v>
      </c>
      <c r="V4964" s="145" t="str">
        <f>VLOOKUP(K4964,'3-Productie normen'!A:AG,29,FALSE)</f>
        <v>S</v>
      </c>
      <c r="W4964" s="145"/>
      <c r="X4964" s="146"/>
      <c r="Y4964" s="147">
        <f t="shared" si="389"/>
        <v>436.00000000000006</v>
      </c>
    </row>
    <row r="4965" spans="1:25" s="148" customFormat="1" ht="13.9" customHeight="1">
      <c r="A4965" s="137">
        <v>5819</v>
      </c>
      <c r="B4965" s="138" t="s">
        <v>4209</v>
      </c>
      <c r="C4965" s="138" t="s">
        <v>6253</v>
      </c>
      <c r="D4965" s="138" t="s">
        <v>8341</v>
      </c>
      <c r="E4965" s="2"/>
      <c r="F4965" s="2" t="s">
        <v>422</v>
      </c>
      <c r="G4965" s="2" t="s">
        <v>6748</v>
      </c>
      <c r="H4965" s="2"/>
      <c r="I4965" s="139" t="s">
        <v>46</v>
      </c>
      <c r="J4965" s="139" t="s">
        <v>323</v>
      </c>
      <c r="K4965" s="139" t="s">
        <v>321</v>
      </c>
      <c r="L4965" s="139" t="s">
        <v>3060</v>
      </c>
      <c r="M4965" s="140"/>
      <c r="N4965" s="141">
        <v>1.08</v>
      </c>
      <c r="O4965" s="142">
        <f t="shared" si="385"/>
        <v>400</v>
      </c>
      <c r="P4965" s="2">
        <v>200</v>
      </c>
      <c r="Q4965" s="2">
        <v>200</v>
      </c>
      <c r="R4965" s="143" t="e">
        <f t="shared" si="386"/>
        <v>#DIV/0!</v>
      </c>
      <c r="S4965" s="143" t="e">
        <f t="shared" si="387"/>
        <v>#DIV/0!</v>
      </c>
      <c r="T4965" s="144">
        <f>IF(P4965="nio",0,IF(P4965&gt;0,VLOOKUP(K4965,'3-Productie normen'!A:X,VLOOKUP(P4965,'3-Productie normen'!$B$37:$C$59,2,FALSE),FALSE)))/VLOOKUP(B4965,'2-Kosten per locatie'!$A$11:$C$31,3,FALSE)</f>
        <v>0</v>
      </c>
      <c r="U4965" s="144">
        <f t="shared" si="388"/>
        <v>0</v>
      </c>
      <c r="V4965" s="145" t="str">
        <f>VLOOKUP(K4965,'3-Productie normen'!A:AG,29,FALSE)</f>
        <v>S</v>
      </c>
      <c r="W4965" s="145"/>
      <c r="X4965" s="146"/>
      <c r="Y4965" s="147">
        <f t="shared" si="389"/>
        <v>432</v>
      </c>
    </row>
    <row r="4966" spans="1:25" s="148" customFormat="1" ht="13.9" customHeight="1">
      <c r="A4966" s="137">
        <v>5820</v>
      </c>
      <c r="B4966" s="138" t="s">
        <v>4209</v>
      </c>
      <c r="C4966" s="138" t="s">
        <v>6253</v>
      </c>
      <c r="D4966" s="138" t="s">
        <v>8341</v>
      </c>
      <c r="E4966" s="2"/>
      <c r="F4966" s="2" t="s">
        <v>422</v>
      </c>
      <c r="G4966" s="2" t="s">
        <v>6749</v>
      </c>
      <c r="H4966" s="2"/>
      <c r="I4966" s="139" t="s">
        <v>46</v>
      </c>
      <c r="J4966" s="139" t="s">
        <v>323</v>
      </c>
      <c r="K4966" s="139" t="s">
        <v>321</v>
      </c>
      <c r="L4966" s="139" t="s">
        <v>3060</v>
      </c>
      <c r="M4966" s="140"/>
      <c r="N4966" s="141">
        <v>1.08</v>
      </c>
      <c r="O4966" s="142">
        <f t="shared" si="385"/>
        <v>400</v>
      </c>
      <c r="P4966" s="2">
        <v>200</v>
      </c>
      <c r="Q4966" s="2">
        <v>200</v>
      </c>
      <c r="R4966" s="143" t="e">
        <f t="shared" si="386"/>
        <v>#DIV/0!</v>
      </c>
      <c r="S4966" s="143" t="e">
        <f t="shared" si="387"/>
        <v>#DIV/0!</v>
      </c>
      <c r="T4966" s="144">
        <f>IF(P4966="nio",0,IF(P4966&gt;0,VLOOKUP(K4966,'3-Productie normen'!A:X,VLOOKUP(P4966,'3-Productie normen'!$B$37:$C$59,2,FALSE),FALSE)))/VLOOKUP(B4966,'2-Kosten per locatie'!$A$11:$C$31,3,FALSE)</f>
        <v>0</v>
      </c>
      <c r="U4966" s="144">
        <f t="shared" si="388"/>
        <v>0</v>
      </c>
      <c r="V4966" s="145" t="str">
        <f>VLOOKUP(K4966,'3-Productie normen'!A:AG,29,FALSE)</f>
        <v>S</v>
      </c>
      <c r="W4966" s="145"/>
      <c r="X4966" s="146"/>
      <c r="Y4966" s="147">
        <f t="shared" si="389"/>
        <v>432</v>
      </c>
    </row>
    <row r="4967" spans="1:25" s="148" customFormat="1" ht="13.9" customHeight="1">
      <c r="A4967" s="137">
        <v>5821</v>
      </c>
      <c r="B4967" s="138" t="s">
        <v>4209</v>
      </c>
      <c r="C4967" s="138" t="s">
        <v>6253</v>
      </c>
      <c r="D4967" s="138" t="s">
        <v>8341</v>
      </c>
      <c r="E4967" s="2"/>
      <c r="F4967" s="2" t="s">
        <v>422</v>
      </c>
      <c r="G4967" s="2" t="s">
        <v>6750</v>
      </c>
      <c r="H4967" s="2"/>
      <c r="I4967" s="139" t="s">
        <v>46</v>
      </c>
      <c r="J4967" s="139" t="s">
        <v>323</v>
      </c>
      <c r="K4967" s="139" t="s">
        <v>321</v>
      </c>
      <c r="L4967" s="139" t="s">
        <v>3060</v>
      </c>
      <c r="M4967" s="140"/>
      <c r="N4967" s="141">
        <v>1.08</v>
      </c>
      <c r="O4967" s="142">
        <f t="shared" si="385"/>
        <v>400</v>
      </c>
      <c r="P4967" s="2">
        <v>200</v>
      </c>
      <c r="Q4967" s="2">
        <v>200</v>
      </c>
      <c r="R4967" s="143" t="e">
        <f t="shared" si="386"/>
        <v>#DIV/0!</v>
      </c>
      <c r="S4967" s="143" t="e">
        <f t="shared" si="387"/>
        <v>#DIV/0!</v>
      </c>
      <c r="T4967" s="144">
        <f>IF(P4967="nio",0,IF(P4967&gt;0,VLOOKUP(K4967,'3-Productie normen'!A:X,VLOOKUP(P4967,'3-Productie normen'!$B$37:$C$59,2,FALSE),FALSE)))/VLOOKUP(B4967,'2-Kosten per locatie'!$A$11:$C$31,3,FALSE)</f>
        <v>0</v>
      </c>
      <c r="U4967" s="144">
        <f t="shared" si="388"/>
        <v>0</v>
      </c>
      <c r="V4967" s="145" t="str">
        <f>VLOOKUP(K4967,'3-Productie normen'!A:AG,29,FALSE)</f>
        <v>S</v>
      </c>
      <c r="W4967" s="145"/>
      <c r="X4967" s="146"/>
      <c r="Y4967" s="147">
        <f t="shared" si="389"/>
        <v>432</v>
      </c>
    </row>
    <row r="4968" spans="1:25" s="148" customFormat="1" ht="13.9" customHeight="1">
      <c r="A4968" s="137">
        <v>5822</v>
      </c>
      <c r="B4968" s="138" t="s">
        <v>4209</v>
      </c>
      <c r="C4968" s="138" t="s">
        <v>6253</v>
      </c>
      <c r="D4968" s="138" t="s">
        <v>8341</v>
      </c>
      <c r="E4968" s="2"/>
      <c r="F4968" s="2" t="s">
        <v>422</v>
      </c>
      <c r="G4968" s="2" t="s">
        <v>6751</v>
      </c>
      <c r="H4968" s="2"/>
      <c r="I4968" s="139" t="s">
        <v>46</v>
      </c>
      <c r="J4968" s="139" t="s">
        <v>323</v>
      </c>
      <c r="K4968" s="139" t="s">
        <v>321</v>
      </c>
      <c r="L4968" s="139" t="s">
        <v>3060</v>
      </c>
      <c r="M4968" s="140"/>
      <c r="N4968" s="141">
        <v>1.0900000000000001</v>
      </c>
      <c r="O4968" s="142">
        <f t="shared" si="385"/>
        <v>400</v>
      </c>
      <c r="P4968" s="2">
        <v>200</v>
      </c>
      <c r="Q4968" s="2">
        <v>200</v>
      </c>
      <c r="R4968" s="143" t="e">
        <f t="shared" si="386"/>
        <v>#DIV/0!</v>
      </c>
      <c r="S4968" s="143" t="e">
        <f t="shared" si="387"/>
        <v>#DIV/0!</v>
      </c>
      <c r="T4968" s="144">
        <f>IF(P4968="nio",0,IF(P4968&gt;0,VLOOKUP(K4968,'3-Productie normen'!A:X,VLOOKUP(P4968,'3-Productie normen'!$B$37:$C$59,2,FALSE),FALSE)))/VLOOKUP(B4968,'2-Kosten per locatie'!$A$11:$C$31,3,FALSE)</f>
        <v>0</v>
      </c>
      <c r="U4968" s="144">
        <f t="shared" si="388"/>
        <v>0</v>
      </c>
      <c r="V4968" s="145" t="str">
        <f>VLOOKUP(K4968,'3-Productie normen'!A:AG,29,FALSE)</f>
        <v>S</v>
      </c>
      <c r="W4968" s="145"/>
      <c r="X4968" s="146"/>
      <c r="Y4968" s="147">
        <f t="shared" si="389"/>
        <v>436.00000000000006</v>
      </c>
    </row>
    <row r="4969" spans="1:25" s="148" customFormat="1" ht="13.9" customHeight="1">
      <c r="A4969" s="137">
        <v>5823</v>
      </c>
      <c r="B4969" s="138" t="s">
        <v>4209</v>
      </c>
      <c r="C4969" s="138" t="s">
        <v>6253</v>
      </c>
      <c r="D4969" s="138" t="s">
        <v>8341</v>
      </c>
      <c r="E4969" s="2"/>
      <c r="F4969" s="2" t="s">
        <v>422</v>
      </c>
      <c r="G4969" s="2" t="s">
        <v>6752</v>
      </c>
      <c r="H4969" s="2"/>
      <c r="I4969" s="139" t="s">
        <v>46</v>
      </c>
      <c r="J4969" s="139" t="s">
        <v>320</v>
      </c>
      <c r="K4969" s="139" t="s">
        <v>321</v>
      </c>
      <c r="L4969" s="139" t="s">
        <v>3060</v>
      </c>
      <c r="M4969" s="140"/>
      <c r="N4969" s="141">
        <v>14.3</v>
      </c>
      <c r="O4969" s="142">
        <f t="shared" si="385"/>
        <v>400</v>
      </c>
      <c r="P4969" s="2">
        <v>200</v>
      </c>
      <c r="Q4969" s="2">
        <v>200</v>
      </c>
      <c r="R4969" s="143" t="e">
        <f t="shared" si="386"/>
        <v>#DIV/0!</v>
      </c>
      <c r="S4969" s="143" t="e">
        <f t="shared" si="387"/>
        <v>#DIV/0!</v>
      </c>
      <c r="T4969" s="144">
        <f>IF(P4969="nio",0,IF(P4969&gt;0,VLOOKUP(K4969,'3-Productie normen'!A:X,VLOOKUP(P4969,'3-Productie normen'!$B$37:$C$59,2,FALSE),FALSE)))/VLOOKUP(B4969,'2-Kosten per locatie'!$A$11:$C$31,3,FALSE)</f>
        <v>0</v>
      </c>
      <c r="U4969" s="144">
        <f t="shared" si="388"/>
        <v>0</v>
      </c>
      <c r="V4969" s="145" t="str">
        <f>VLOOKUP(K4969,'3-Productie normen'!A:AG,29,FALSE)</f>
        <v>S</v>
      </c>
      <c r="W4969" s="145"/>
      <c r="X4969" s="146"/>
      <c r="Y4969" s="147">
        <f t="shared" si="389"/>
        <v>5720</v>
      </c>
    </row>
    <row r="4970" spans="1:25" s="148" customFormat="1" ht="13.9" customHeight="1">
      <c r="A4970" s="137">
        <v>5824</v>
      </c>
      <c r="B4970" s="138" t="s">
        <v>4209</v>
      </c>
      <c r="C4970" s="138" t="s">
        <v>6253</v>
      </c>
      <c r="D4970" s="138" t="s">
        <v>8341</v>
      </c>
      <c r="E4970" s="2"/>
      <c r="F4970" s="2" t="s">
        <v>422</v>
      </c>
      <c r="G4970" s="2" t="s">
        <v>6753</v>
      </c>
      <c r="H4970" s="2"/>
      <c r="I4970" s="139" t="s">
        <v>46</v>
      </c>
      <c r="J4970" s="139" t="s">
        <v>323</v>
      </c>
      <c r="K4970" s="139" t="s">
        <v>321</v>
      </c>
      <c r="L4970" s="139" t="s">
        <v>3060</v>
      </c>
      <c r="M4970" s="140"/>
      <c r="N4970" s="141">
        <v>1.27</v>
      </c>
      <c r="O4970" s="142">
        <f t="shared" si="385"/>
        <v>400</v>
      </c>
      <c r="P4970" s="2">
        <v>200</v>
      </c>
      <c r="Q4970" s="2">
        <v>200</v>
      </c>
      <c r="R4970" s="143" t="e">
        <f t="shared" si="386"/>
        <v>#DIV/0!</v>
      </c>
      <c r="S4970" s="143" t="e">
        <f t="shared" si="387"/>
        <v>#DIV/0!</v>
      </c>
      <c r="T4970" s="144">
        <f>IF(P4970="nio",0,IF(P4970&gt;0,VLOOKUP(K4970,'3-Productie normen'!A:X,VLOOKUP(P4970,'3-Productie normen'!$B$37:$C$59,2,FALSE),FALSE)))/VLOOKUP(B4970,'2-Kosten per locatie'!$A$11:$C$31,3,FALSE)</f>
        <v>0</v>
      </c>
      <c r="U4970" s="144">
        <f t="shared" si="388"/>
        <v>0</v>
      </c>
      <c r="V4970" s="145" t="str">
        <f>VLOOKUP(K4970,'3-Productie normen'!A:AG,29,FALSE)</f>
        <v>S</v>
      </c>
      <c r="W4970" s="145"/>
      <c r="X4970" s="146"/>
      <c r="Y4970" s="147">
        <f t="shared" si="389"/>
        <v>508</v>
      </c>
    </row>
    <row r="4971" spans="1:25" s="148" customFormat="1" ht="13.9" customHeight="1">
      <c r="A4971" s="137">
        <v>5825</v>
      </c>
      <c r="B4971" s="138" t="s">
        <v>4209</v>
      </c>
      <c r="C4971" s="138" t="s">
        <v>6253</v>
      </c>
      <c r="D4971" s="138" t="s">
        <v>8341</v>
      </c>
      <c r="E4971" s="2"/>
      <c r="F4971" s="2" t="s">
        <v>422</v>
      </c>
      <c r="G4971" s="2" t="s">
        <v>6754</v>
      </c>
      <c r="H4971" s="2"/>
      <c r="I4971" s="139" t="s">
        <v>46</v>
      </c>
      <c r="J4971" s="139" t="s">
        <v>323</v>
      </c>
      <c r="K4971" s="139" t="s">
        <v>321</v>
      </c>
      <c r="L4971" s="139" t="s">
        <v>3060</v>
      </c>
      <c r="M4971" s="140"/>
      <c r="N4971" s="141">
        <v>1.08</v>
      </c>
      <c r="O4971" s="142">
        <f t="shared" si="385"/>
        <v>400</v>
      </c>
      <c r="P4971" s="2">
        <v>200</v>
      </c>
      <c r="Q4971" s="2">
        <v>200</v>
      </c>
      <c r="R4971" s="143" t="e">
        <f t="shared" si="386"/>
        <v>#DIV/0!</v>
      </c>
      <c r="S4971" s="143" t="e">
        <f t="shared" si="387"/>
        <v>#DIV/0!</v>
      </c>
      <c r="T4971" s="144">
        <f>IF(P4971="nio",0,IF(P4971&gt;0,VLOOKUP(K4971,'3-Productie normen'!A:X,VLOOKUP(P4971,'3-Productie normen'!$B$37:$C$59,2,FALSE),FALSE)))/VLOOKUP(B4971,'2-Kosten per locatie'!$A$11:$C$31,3,FALSE)</f>
        <v>0</v>
      </c>
      <c r="U4971" s="144">
        <f t="shared" si="388"/>
        <v>0</v>
      </c>
      <c r="V4971" s="145" t="str">
        <f>VLOOKUP(K4971,'3-Productie normen'!A:AG,29,FALSE)</f>
        <v>S</v>
      </c>
      <c r="W4971" s="145"/>
      <c r="X4971" s="146"/>
      <c r="Y4971" s="147">
        <f t="shared" si="389"/>
        <v>432</v>
      </c>
    </row>
    <row r="4972" spans="1:25" s="148" customFormat="1" ht="13.9" customHeight="1">
      <c r="A4972" s="137">
        <v>5826</v>
      </c>
      <c r="B4972" s="138" t="s">
        <v>4209</v>
      </c>
      <c r="C4972" s="138" t="s">
        <v>6253</v>
      </c>
      <c r="D4972" s="138" t="s">
        <v>8341</v>
      </c>
      <c r="E4972" s="2"/>
      <c r="F4972" s="2" t="s">
        <v>422</v>
      </c>
      <c r="G4972" s="2" t="s">
        <v>6755</v>
      </c>
      <c r="H4972" s="2"/>
      <c r="I4972" s="139" t="s">
        <v>46</v>
      </c>
      <c r="J4972" s="139" t="s">
        <v>323</v>
      </c>
      <c r="K4972" s="139" t="s">
        <v>321</v>
      </c>
      <c r="L4972" s="139" t="s">
        <v>3060</v>
      </c>
      <c r="M4972" s="140"/>
      <c r="N4972" s="141">
        <v>1.08</v>
      </c>
      <c r="O4972" s="142">
        <f t="shared" si="385"/>
        <v>400</v>
      </c>
      <c r="P4972" s="2">
        <v>200</v>
      </c>
      <c r="Q4972" s="2">
        <v>200</v>
      </c>
      <c r="R4972" s="143" t="e">
        <f t="shared" si="386"/>
        <v>#DIV/0!</v>
      </c>
      <c r="S4972" s="143" t="e">
        <f t="shared" si="387"/>
        <v>#DIV/0!</v>
      </c>
      <c r="T4972" s="144">
        <f>IF(P4972="nio",0,IF(P4972&gt;0,VLOOKUP(K4972,'3-Productie normen'!A:X,VLOOKUP(P4972,'3-Productie normen'!$B$37:$C$59,2,FALSE),FALSE)))/VLOOKUP(B4972,'2-Kosten per locatie'!$A$11:$C$31,3,FALSE)</f>
        <v>0</v>
      </c>
      <c r="U4972" s="144">
        <f t="shared" si="388"/>
        <v>0</v>
      </c>
      <c r="V4972" s="145" t="str">
        <f>VLOOKUP(K4972,'3-Productie normen'!A:AG,29,FALSE)</f>
        <v>S</v>
      </c>
      <c r="W4972" s="145"/>
      <c r="X4972" s="146"/>
      <c r="Y4972" s="147">
        <f t="shared" si="389"/>
        <v>432</v>
      </c>
    </row>
    <row r="4973" spans="1:25" s="148" customFormat="1" ht="13.9" customHeight="1">
      <c r="A4973" s="137">
        <v>5827</v>
      </c>
      <c r="B4973" s="138" t="s">
        <v>4209</v>
      </c>
      <c r="C4973" s="138" t="s">
        <v>6253</v>
      </c>
      <c r="D4973" s="138" t="s">
        <v>8341</v>
      </c>
      <c r="E4973" s="2"/>
      <c r="F4973" s="2" t="s">
        <v>422</v>
      </c>
      <c r="G4973" s="2" t="s">
        <v>6756</v>
      </c>
      <c r="H4973" s="2" t="s">
        <v>6757</v>
      </c>
      <c r="I4973" s="139" t="s">
        <v>267</v>
      </c>
      <c r="J4973" s="139" t="s">
        <v>267</v>
      </c>
      <c r="K4973" s="139" t="s">
        <v>267</v>
      </c>
      <c r="L4973" s="139" t="s">
        <v>233</v>
      </c>
      <c r="M4973" s="140"/>
      <c r="N4973" s="141">
        <v>22.76</v>
      </c>
      <c r="O4973" s="142">
        <f t="shared" si="385"/>
        <v>2</v>
      </c>
      <c r="P4973" s="2">
        <v>2</v>
      </c>
      <c r="Q4973" s="2"/>
      <c r="R4973" s="143" t="e">
        <f t="shared" si="386"/>
        <v>#DIV/0!</v>
      </c>
      <c r="S4973" s="143">
        <f t="shared" si="387"/>
        <v>0</v>
      </c>
      <c r="T4973" s="144">
        <f>IF(P4973="nio",0,IF(P4973&gt;0,VLOOKUP(K4973,'3-Productie normen'!A:X,VLOOKUP(P4973,'3-Productie normen'!$B$37:$C$59,2,FALSE),FALSE)))/VLOOKUP(B4973,'2-Kosten per locatie'!$A$11:$C$31,3,FALSE)</f>
        <v>0</v>
      </c>
      <c r="U4973" s="144">
        <f t="shared" si="388"/>
        <v>0</v>
      </c>
      <c r="V4973" s="145" t="str">
        <f>VLOOKUP(K4973,'3-Productie normen'!A:AG,29,FALSE)</f>
        <v>V</v>
      </c>
      <c r="W4973" s="145"/>
      <c r="X4973" s="146"/>
      <c r="Y4973" s="147">
        <f t="shared" si="389"/>
        <v>45.52</v>
      </c>
    </row>
    <row r="4974" spans="1:25" s="148" customFormat="1" ht="13.9" customHeight="1">
      <c r="A4974" s="137">
        <v>5828</v>
      </c>
      <c r="B4974" s="138" t="s">
        <v>4209</v>
      </c>
      <c r="C4974" s="138" t="s">
        <v>6253</v>
      </c>
      <c r="D4974" s="138" t="s">
        <v>8341</v>
      </c>
      <c r="E4974" s="2"/>
      <c r="F4974" s="2" t="s">
        <v>422</v>
      </c>
      <c r="G4974" s="2" t="s">
        <v>6758</v>
      </c>
      <c r="H4974" s="2" t="s">
        <v>6759</v>
      </c>
      <c r="I4974" s="139" t="s">
        <v>350</v>
      </c>
      <c r="J4974" s="139" t="s">
        <v>351</v>
      </c>
      <c r="K4974" s="139" t="s">
        <v>612</v>
      </c>
      <c r="L4974" s="139" t="s">
        <v>233</v>
      </c>
      <c r="M4974" s="140"/>
      <c r="N4974" s="141">
        <v>60.2</v>
      </c>
      <c r="O4974" s="142">
        <f t="shared" si="385"/>
        <v>200</v>
      </c>
      <c r="P4974" s="2">
        <v>200</v>
      </c>
      <c r="Q4974" s="2"/>
      <c r="R4974" s="143" t="e">
        <f t="shared" si="386"/>
        <v>#DIV/0!</v>
      </c>
      <c r="S4974" s="143">
        <f t="shared" si="387"/>
        <v>0</v>
      </c>
      <c r="T4974" s="144">
        <f>IF(P4974="nio",0,IF(P4974&gt;0,VLOOKUP(K4974,'3-Productie normen'!A:X,VLOOKUP(P4974,'3-Productie normen'!$B$37:$C$59,2,FALSE),FALSE)))/VLOOKUP(B4974,'2-Kosten per locatie'!$A$11:$C$31,3,FALSE)</f>
        <v>0</v>
      </c>
      <c r="U4974" s="144">
        <f t="shared" si="388"/>
        <v>0</v>
      </c>
      <c r="V4974" s="145" t="str">
        <f>VLOOKUP(K4974,'3-Productie normen'!A:AG,29,FALSE)</f>
        <v>L</v>
      </c>
      <c r="W4974" s="145"/>
      <c r="X4974" s="146"/>
      <c r="Y4974" s="147">
        <f t="shared" si="389"/>
        <v>12040</v>
      </c>
    </row>
    <row r="4975" spans="1:25" s="148" customFormat="1" ht="13.9" customHeight="1">
      <c r="A4975" s="137">
        <v>5829</v>
      </c>
      <c r="B4975" s="138" t="s">
        <v>4209</v>
      </c>
      <c r="C4975" s="138" t="s">
        <v>6253</v>
      </c>
      <c r="D4975" s="138" t="s">
        <v>8341</v>
      </c>
      <c r="E4975" s="2"/>
      <c r="F4975" s="2" t="s">
        <v>422</v>
      </c>
      <c r="G4975" s="2" t="s">
        <v>6760</v>
      </c>
      <c r="H4975" s="2" t="s">
        <v>6761</v>
      </c>
      <c r="I4975" s="139" t="s">
        <v>350</v>
      </c>
      <c r="J4975" s="139" t="s">
        <v>351</v>
      </c>
      <c r="K4975" s="139" t="s">
        <v>612</v>
      </c>
      <c r="L4975" s="139" t="s">
        <v>233</v>
      </c>
      <c r="M4975" s="140"/>
      <c r="N4975" s="141">
        <v>60.2</v>
      </c>
      <c r="O4975" s="142">
        <f t="shared" si="385"/>
        <v>200</v>
      </c>
      <c r="P4975" s="2">
        <v>200</v>
      </c>
      <c r="Q4975" s="2"/>
      <c r="R4975" s="143" t="e">
        <f t="shared" si="386"/>
        <v>#DIV/0!</v>
      </c>
      <c r="S4975" s="143">
        <f t="shared" si="387"/>
        <v>0</v>
      </c>
      <c r="T4975" s="144">
        <f>IF(P4975="nio",0,IF(P4975&gt;0,VLOOKUP(K4975,'3-Productie normen'!A:X,VLOOKUP(P4975,'3-Productie normen'!$B$37:$C$59,2,FALSE),FALSE)))/VLOOKUP(B4975,'2-Kosten per locatie'!$A$11:$C$31,3,FALSE)</f>
        <v>0</v>
      </c>
      <c r="U4975" s="144">
        <f t="shared" si="388"/>
        <v>0</v>
      </c>
      <c r="V4975" s="145" t="str">
        <f>VLOOKUP(K4975,'3-Productie normen'!A:AG,29,FALSE)</f>
        <v>L</v>
      </c>
      <c r="W4975" s="145"/>
      <c r="X4975" s="146"/>
      <c r="Y4975" s="147">
        <f t="shared" si="389"/>
        <v>12040</v>
      </c>
    </row>
    <row r="4976" spans="1:25" s="148" customFormat="1" ht="13.9" customHeight="1">
      <c r="A4976" s="137">
        <v>5830</v>
      </c>
      <c r="B4976" s="138" t="s">
        <v>4209</v>
      </c>
      <c r="C4976" s="138" t="s">
        <v>6253</v>
      </c>
      <c r="D4976" s="138" t="s">
        <v>8341</v>
      </c>
      <c r="E4976" s="2"/>
      <c r="F4976" s="2" t="s">
        <v>422</v>
      </c>
      <c r="G4976" s="2" t="s">
        <v>6762</v>
      </c>
      <c r="H4976" s="2" t="s">
        <v>6763</v>
      </c>
      <c r="I4976" s="139" t="s">
        <v>350</v>
      </c>
      <c r="J4976" s="139" t="s">
        <v>836</v>
      </c>
      <c r="K4976" s="139" t="s">
        <v>612</v>
      </c>
      <c r="L4976" s="139" t="s">
        <v>233</v>
      </c>
      <c r="M4976" s="140"/>
      <c r="N4976" s="141">
        <v>60.19</v>
      </c>
      <c r="O4976" s="142">
        <f t="shared" si="385"/>
        <v>200</v>
      </c>
      <c r="P4976" s="2">
        <v>200</v>
      </c>
      <c r="Q4976" s="2"/>
      <c r="R4976" s="143" t="e">
        <f t="shared" si="386"/>
        <v>#DIV/0!</v>
      </c>
      <c r="S4976" s="143">
        <f t="shared" si="387"/>
        <v>0</v>
      </c>
      <c r="T4976" s="144">
        <f>IF(P4976="nio",0,IF(P4976&gt;0,VLOOKUP(K4976,'3-Productie normen'!A:X,VLOOKUP(P4976,'3-Productie normen'!$B$37:$C$59,2,FALSE),FALSE)))/VLOOKUP(B4976,'2-Kosten per locatie'!$A$11:$C$31,3,FALSE)</f>
        <v>0</v>
      </c>
      <c r="U4976" s="144">
        <f t="shared" si="388"/>
        <v>0</v>
      </c>
      <c r="V4976" s="145" t="str">
        <f>VLOOKUP(K4976,'3-Productie normen'!A:AG,29,FALSE)</f>
        <v>L</v>
      </c>
      <c r="W4976" s="145"/>
      <c r="X4976" s="146"/>
      <c r="Y4976" s="147">
        <f t="shared" si="389"/>
        <v>12038</v>
      </c>
    </row>
    <row r="4977" spans="1:25" s="148" customFormat="1" ht="13.9" customHeight="1">
      <c r="A4977" s="137">
        <v>5831</v>
      </c>
      <c r="B4977" s="138" t="s">
        <v>4209</v>
      </c>
      <c r="C4977" s="138" t="s">
        <v>6253</v>
      </c>
      <c r="D4977" s="138" t="s">
        <v>8341</v>
      </c>
      <c r="E4977" s="2"/>
      <c r="F4977" s="2" t="s">
        <v>422</v>
      </c>
      <c r="G4977" s="2" t="s">
        <v>6764</v>
      </c>
      <c r="H4977" s="2" t="s">
        <v>5874</v>
      </c>
      <c r="I4977" s="139" t="s">
        <v>350</v>
      </c>
      <c r="J4977" s="139" t="s">
        <v>836</v>
      </c>
      <c r="K4977" s="139" t="s">
        <v>612</v>
      </c>
      <c r="L4977" s="139" t="s">
        <v>233</v>
      </c>
      <c r="M4977" s="140"/>
      <c r="N4977" s="141">
        <v>60.19</v>
      </c>
      <c r="O4977" s="142">
        <f t="shared" si="385"/>
        <v>200</v>
      </c>
      <c r="P4977" s="2">
        <v>200</v>
      </c>
      <c r="Q4977" s="2"/>
      <c r="R4977" s="143" t="e">
        <f t="shared" si="386"/>
        <v>#DIV/0!</v>
      </c>
      <c r="S4977" s="143">
        <f t="shared" si="387"/>
        <v>0</v>
      </c>
      <c r="T4977" s="144">
        <f>IF(P4977="nio",0,IF(P4977&gt;0,VLOOKUP(K4977,'3-Productie normen'!A:X,VLOOKUP(P4977,'3-Productie normen'!$B$37:$C$59,2,FALSE),FALSE)))/VLOOKUP(B4977,'2-Kosten per locatie'!$A$11:$C$31,3,FALSE)</f>
        <v>0</v>
      </c>
      <c r="U4977" s="144">
        <f t="shared" si="388"/>
        <v>0</v>
      </c>
      <c r="V4977" s="145" t="str">
        <f>VLOOKUP(K4977,'3-Productie normen'!A:AG,29,FALSE)</f>
        <v>L</v>
      </c>
      <c r="W4977" s="145"/>
      <c r="X4977" s="146"/>
      <c r="Y4977" s="147">
        <f t="shared" si="389"/>
        <v>12038</v>
      </c>
    </row>
    <row r="4978" spans="1:25" s="148" customFormat="1" ht="13.9" customHeight="1">
      <c r="A4978" s="137">
        <v>5832</v>
      </c>
      <c r="B4978" s="138" t="s">
        <v>4209</v>
      </c>
      <c r="C4978" s="138" t="s">
        <v>6253</v>
      </c>
      <c r="D4978" s="138" t="s">
        <v>8341</v>
      </c>
      <c r="E4978" s="2"/>
      <c r="F4978" s="2" t="s">
        <v>422</v>
      </c>
      <c r="G4978" s="2" t="s">
        <v>6765</v>
      </c>
      <c r="H4978" s="2" t="s">
        <v>5918</v>
      </c>
      <c r="I4978" s="139" t="s">
        <v>350</v>
      </c>
      <c r="J4978" s="139" t="s">
        <v>351</v>
      </c>
      <c r="K4978" s="139" t="s">
        <v>612</v>
      </c>
      <c r="L4978" s="139" t="s">
        <v>82</v>
      </c>
      <c r="M4978" s="140" t="s">
        <v>8160</v>
      </c>
      <c r="N4978" s="141">
        <v>11.35</v>
      </c>
      <c r="O4978" s="142">
        <f t="shared" si="385"/>
        <v>200</v>
      </c>
      <c r="P4978" s="2">
        <v>200</v>
      </c>
      <c r="Q4978" s="2"/>
      <c r="R4978" s="143" t="e">
        <f t="shared" si="386"/>
        <v>#DIV/0!</v>
      </c>
      <c r="S4978" s="143">
        <f t="shared" si="387"/>
        <v>0</v>
      </c>
      <c r="T4978" s="144">
        <f>IF(P4978="nio",0,IF(P4978&gt;0,VLOOKUP(K4978,'3-Productie normen'!A:X,VLOOKUP(P4978,'3-Productie normen'!$B$37:$C$59,2,FALSE),FALSE)))/VLOOKUP(B4978,'2-Kosten per locatie'!$A$11:$C$31,3,FALSE)</f>
        <v>0</v>
      </c>
      <c r="U4978" s="144">
        <f t="shared" si="388"/>
        <v>0</v>
      </c>
      <c r="V4978" s="145" t="str">
        <f>VLOOKUP(K4978,'3-Productie normen'!A:AG,29,FALSE)</f>
        <v>L</v>
      </c>
      <c r="W4978" s="145"/>
      <c r="X4978" s="146"/>
      <c r="Y4978" s="147">
        <f t="shared" si="389"/>
        <v>2270</v>
      </c>
    </row>
    <row r="4979" spans="1:25" s="148" customFormat="1" ht="13.9" customHeight="1">
      <c r="A4979" s="137">
        <v>5833</v>
      </c>
      <c r="B4979" s="138" t="s">
        <v>4209</v>
      </c>
      <c r="C4979" s="138" t="s">
        <v>6253</v>
      </c>
      <c r="D4979" s="138" t="s">
        <v>8341</v>
      </c>
      <c r="E4979" s="2"/>
      <c r="F4979" s="2" t="s">
        <v>422</v>
      </c>
      <c r="G4979" s="2" t="s">
        <v>6766</v>
      </c>
      <c r="H4979" s="2" t="s">
        <v>6767</v>
      </c>
      <c r="I4979" s="139" t="s">
        <v>350</v>
      </c>
      <c r="J4979" s="139" t="s">
        <v>351</v>
      </c>
      <c r="K4979" s="139" t="s">
        <v>612</v>
      </c>
      <c r="L4979" s="139" t="s">
        <v>233</v>
      </c>
      <c r="M4979" s="140"/>
      <c r="N4979" s="141">
        <v>52.44</v>
      </c>
      <c r="O4979" s="142">
        <f t="shared" si="385"/>
        <v>200</v>
      </c>
      <c r="P4979" s="2">
        <v>200</v>
      </c>
      <c r="Q4979" s="2"/>
      <c r="R4979" s="143" t="e">
        <f t="shared" si="386"/>
        <v>#DIV/0!</v>
      </c>
      <c r="S4979" s="143">
        <f t="shared" si="387"/>
        <v>0</v>
      </c>
      <c r="T4979" s="144">
        <f>IF(P4979="nio",0,IF(P4979&gt;0,VLOOKUP(K4979,'3-Productie normen'!A:X,VLOOKUP(P4979,'3-Productie normen'!$B$37:$C$59,2,FALSE),FALSE)))/VLOOKUP(B4979,'2-Kosten per locatie'!$A$11:$C$31,3,FALSE)</f>
        <v>0</v>
      </c>
      <c r="U4979" s="144">
        <f t="shared" si="388"/>
        <v>0</v>
      </c>
      <c r="V4979" s="145" t="str">
        <f>VLOOKUP(K4979,'3-Productie normen'!A:AG,29,FALSE)</f>
        <v>L</v>
      </c>
      <c r="W4979" s="145"/>
      <c r="X4979" s="146"/>
      <c r="Y4979" s="147">
        <f t="shared" si="389"/>
        <v>10488</v>
      </c>
    </row>
    <row r="4980" spans="1:25" s="148" customFormat="1" ht="13.9" customHeight="1">
      <c r="A4980" s="137">
        <v>5834</v>
      </c>
      <c r="B4980" s="138" t="s">
        <v>4209</v>
      </c>
      <c r="C4980" s="138" t="s">
        <v>6253</v>
      </c>
      <c r="D4980" s="138" t="s">
        <v>8341</v>
      </c>
      <c r="E4980" s="2"/>
      <c r="F4980" s="2" t="s">
        <v>422</v>
      </c>
      <c r="G4980" s="2" t="s">
        <v>6768</v>
      </c>
      <c r="H4980" s="2" t="s">
        <v>6769</v>
      </c>
      <c r="I4980" s="139" t="s">
        <v>350</v>
      </c>
      <c r="J4980" s="139" t="s">
        <v>351</v>
      </c>
      <c r="K4980" s="139" t="s">
        <v>612</v>
      </c>
      <c r="L4980" s="139" t="s">
        <v>82</v>
      </c>
      <c r="M4980" s="140" t="s">
        <v>8160</v>
      </c>
      <c r="N4980" s="141">
        <v>65.72</v>
      </c>
      <c r="O4980" s="142">
        <f t="shared" ref="O4980:O5043" si="390">SUM(P4980:Q4980)</f>
        <v>200</v>
      </c>
      <c r="P4980" s="2">
        <v>200</v>
      </c>
      <c r="Q4980" s="2"/>
      <c r="R4980" s="143" t="e">
        <f t="shared" ref="R4980:R5043" si="391">IF(P4980="nio",0,IF(P4980&gt;0,P4980*N4980/T4980,0))</f>
        <v>#DIV/0!</v>
      </c>
      <c r="S4980" s="143">
        <f t="shared" ref="S4980:S5043" si="392">IF(Q4980&gt;0,Q4980*N4980/U4980,0)</f>
        <v>0</v>
      </c>
      <c r="T4980" s="144">
        <f>IF(P4980="nio",0,IF(P4980&gt;0,VLOOKUP(K4980,'3-Productie normen'!A:X,VLOOKUP(P4980,'3-Productie normen'!$B$37:$C$59,2,FALSE),FALSE)))/VLOOKUP(B4980,'2-Kosten per locatie'!$A$11:$C$31,3,FALSE)</f>
        <v>0</v>
      </c>
      <c r="U4980" s="144">
        <f t="shared" ref="U4980:U5043" si="393">IF(Q4980&gt;0,T4980*$U$8,0)</f>
        <v>0</v>
      </c>
      <c r="V4980" s="145" t="str">
        <f>VLOOKUP(K4980,'3-Productie normen'!A:AG,29,FALSE)</f>
        <v>L</v>
      </c>
      <c r="W4980" s="145"/>
      <c r="X4980" s="146"/>
      <c r="Y4980" s="147">
        <f t="shared" ref="Y4980:Y5043" si="394">O4980*N4980</f>
        <v>13144</v>
      </c>
    </row>
    <row r="4981" spans="1:25" s="148" customFormat="1" ht="13.9" customHeight="1">
      <c r="A4981" s="137">
        <v>5835</v>
      </c>
      <c r="B4981" s="138" t="s">
        <v>4209</v>
      </c>
      <c r="C4981" s="138" t="s">
        <v>6253</v>
      </c>
      <c r="D4981" s="138" t="s">
        <v>8341</v>
      </c>
      <c r="E4981" s="2"/>
      <c r="F4981" s="2" t="s">
        <v>422</v>
      </c>
      <c r="G4981" s="2" t="s">
        <v>6770</v>
      </c>
      <c r="H4981" s="2" t="s">
        <v>6771</v>
      </c>
      <c r="I4981" s="139" t="s">
        <v>350</v>
      </c>
      <c r="J4981" s="139" t="s">
        <v>351</v>
      </c>
      <c r="K4981" s="139" t="s">
        <v>612</v>
      </c>
      <c r="L4981" s="139" t="s">
        <v>233</v>
      </c>
      <c r="M4981" s="140"/>
      <c r="N4981" s="141">
        <v>125.78</v>
      </c>
      <c r="O4981" s="142">
        <f t="shared" si="390"/>
        <v>200</v>
      </c>
      <c r="P4981" s="2">
        <v>200</v>
      </c>
      <c r="Q4981" s="2"/>
      <c r="R4981" s="143" t="e">
        <f t="shared" si="391"/>
        <v>#DIV/0!</v>
      </c>
      <c r="S4981" s="143">
        <f t="shared" si="392"/>
        <v>0</v>
      </c>
      <c r="T4981" s="144">
        <f>IF(P4981="nio",0,IF(P4981&gt;0,VLOOKUP(K4981,'3-Productie normen'!A:X,VLOOKUP(P4981,'3-Productie normen'!$B$37:$C$59,2,FALSE),FALSE)))/VLOOKUP(B4981,'2-Kosten per locatie'!$A$11:$C$31,3,FALSE)</f>
        <v>0</v>
      </c>
      <c r="U4981" s="144">
        <f t="shared" si="393"/>
        <v>0</v>
      </c>
      <c r="V4981" s="145" t="str">
        <f>VLOOKUP(K4981,'3-Productie normen'!A:AG,29,FALSE)</f>
        <v>L</v>
      </c>
      <c r="W4981" s="145"/>
      <c r="X4981" s="146"/>
      <c r="Y4981" s="147">
        <f t="shared" si="394"/>
        <v>25156</v>
      </c>
    </row>
    <row r="4982" spans="1:25" s="148" customFormat="1" ht="13.9" customHeight="1">
      <c r="A4982" s="137">
        <v>5836</v>
      </c>
      <c r="B4982" s="138" t="s">
        <v>4209</v>
      </c>
      <c r="C4982" s="138" t="s">
        <v>6253</v>
      </c>
      <c r="D4982" s="138" t="s">
        <v>8341</v>
      </c>
      <c r="E4982" s="2"/>
      <c r="F4982" s="2" t="s">
        <v>422</v>
      </c>
      <c r="G4982" s="2" t="s">
        <v>6772</v>
      </c>
      <c r="H4982" s="2" t="s">
        <v>5943</v>
      </c>
      <c r="I4982" s="139" t="s">
        <v>277</v>
      </c>
      <c r="J4982" s="139" t="s">
        <v>277</v>
      </c>
      <c r="K4982" s="139" t="s">
        <v>478</v>
      </c>
      <c r="L4982" s="139" t="s">
        <v>233</v>
      </c>
      <c r="M4982" s="140"/>
      <c r="N4982" s="141">
        <v>12.94</v>
      </c>
      <c r="O4982" s="142">
        <f t="shared" si="390"/>
        <v>120</v>
      </c>
      <c r="P4982" s="2">
        <v>120</v>
      </c>
      <c r="Q4982" s="2"/>
      <c r="R4982" s="143" t="e">
        <f t="shared" si="391"/>
        <v>#DIV/0!</v>
      </c>
      <c r="S4982" s="143">
        <f t="shared" si="392"/>
        <v>0</v>
      </c>
      <c r="T4982" s="144">
        <f>IF(P4982="nio",0,IF(P4982&gt;0,VLOOKUP(K4982,'3-Productie normen'!A:X,VLOOKUP(P4982,'3-Productie normen'!$B$37:$C$59,2,FALSE),FALSE)))/VLOOKUP(B4982,'2-Kosten per locatie'!$A$11:$C$31,3,FALSE)</f>
        <v>0</v>
      </c>
      <c r="U4982" s="144">
        <f t="shared" si="393"/>
        <v>0</v>
      </c>
      <c r="V4982" s="145" t="str">
        <f>VLOOKUP(K4982,'3-Productie normen'!A:AG,29,FALSE)</f>
        <v>B</v>
      </c>
      <c r="W4982" s="145"/>
      <c r="X4982" s="146"/>
      <c r="Y4982" s="147">
        <f t="shared" si="394"/>
        <v>1552.8</v>
      </c>
    </row>
    <row r="4983" spans="1:25" s="148" customFormat="1" ht="13.9" customHeight="1">
      <c r="A4983" s="137">
        <v>5837</v>
      </c>
      <c r="B4983" s="138" t="s">
        <v>4209</v>
      </c>
      <c r="C4983" s="138" t="s">
        <v>6253</v>
      </c>
      <c r="D4983" s="138" t="s">
        <v>8341</v>
      </c>
      <c r="E4983" s="2"/>
      <c r="F4983" s="2" t="s">
        <v>422</v>
      </c>
      <c r="G4983" s="2" t="s">
        <v>6773</v>
      </c>
      <c r="H4983" s="2" t="s">
        <v>6774</v>
      </c>
      <c r="I4983" s="139" t="s">
        <v>277</v>
      </c>
      <c r="J4983" s="139" t="s">
        <v>277</v>
      </c>
      <c r="K4983" s="139" t="s">
        <v>478</v>
      </c>
      <c r="L4983" s="139" t="s">
        <v>233</v>
      </c>
      <c r="M4983" s="140"/>
      <c r="N4983" s="141">
        <v>13.73</v>
      </c>
      <c r="O4983" s="142">
        <f t="shared" si="390"/>
        <v>120</v>
      </c>
      <c r="P4983" s="2">
        <v>120</v>
      </c>
      <c r="Q4983" s="2"/>
      <c r="R4983" s="143" t="e">
        <f t="shared" si="391"/>
        <v>#DIV/0!</v>
      </c>
      <c r="S4983" s="143">
        <f t="shared" si="392"/>
        <v>0</v>
      </c>
      <c r="T4983" s="144">
        <f>IF(P4983="nio",0,IF(P4983&gt;0,VLOOKUP(K4983,'3-Productie normen'!A:X,VLOOKUP(P4983,'3-Productie normen'!$B$37:$C$59,2,FALSE),FALSE)))/VLOOKUP(B4983,'2-Kosten per locatie'!$A$11:$C$31,3,FALSE)</f>
        <v>0</v>
      </c>
      <c r="U4983" s="144">
        <f t="shared" si="393"/>
        <v>0</v>
      </c>
      <c r="V4983" s="145" t="str">
        <f>VLOOKUP(K4983,'3-Productie normen'!A:AG,29,FALSE)</f>
        <v>B</v>
      </c>
      <c r="W4983" s="145"/>
      <c r="X4983" s="146"/>
      <c r="Y4983" s="147">
        <f t="shared" si="394"/>
        <v>1647.6000000000001</v>
      </c>
    </row>
    <row r="4984" spans="1:25" s="148" customFormat="1" ht="13.9" customHeight="1">
      <c r="A4984" s="137">
        <v>5838</v>
      </c>
      <c r="B4984" s="138" t="s">
        <v>4209</v>
      </c>
      <c r="C4984" s="138" t="s">
        <v>6253</v>
      </c>
      <c r="D4984" s="138" t="s">
        <v>8341</v>
      </c>
      <c r="E4984" s="2"/>
      <c r="F4984" s="2" t="s">
        <v>422</v>
      </c>
      <c r="G4984" s="2" t="s">
        <v>6775</v>
      </c>
      <c r="H4984" s="2" t="s">
        <v>5931</v>
      </c>
      <c r="I4984" s="139" t="s">
        <v>277</v>
      </c>
      <c r="J4984" s="139" t="s">
        <v>277</v>
      </c>
      <c r="K4984" s="139" t="s">
        <v>478</v>
      </c>
      <c r="L4984" s="139" t="s">
        <v>233</v>
      </c>
      <c r="M4984" s="140"/>
      <c r="N4984" s="141">
        <v>13.69</v>
      </c>
      <c r="O4984" s="142">
        <f t="shared" si="390"/>
        <v>120</v>
      </c>
      <c r="P4984" s="2">
        <v>120</v>
      </c>
      <c r="Q4984" s="2"/>
      <c r="R4984" s="143" t="e">
        <f t="shared" si="391"/>
        <v>#DIV/0!</v>
      </c>
      <c r="S4984" s="143">
        <f t="shared" si="392"/>
        <v>0</v>
      </c>
      <c r="T4984" s="144">
        <f>IF(P4984="nio",0,IF(P4984&gt;0,VLOOKUP(K4984,'3-Productie normen'!A:X,VLOOKUP(P4984,'3-Productie normen'!$B$37:$C$59,2,FALSE),FALSE)))/VLOOKUP(B4984,'2-Kosten per locatie'!$A$11:$C$31,3,FALSE)</f>
        <v>0</v>
      </c>
      <c r="U4984" s="144">
        <f t="shared" si="393"/>
        <v>0</v>
      </c>
      <c r="V4984" s="145" t="str">
        <f>VLOOKUP(K4984,'3-Productie normen'!A:AG,29,FALSE)</f>
        <v>B</v>
      </c>
      <c r="W4984" s="145"/>
      <c r="X4984" s="146"/>
      <c r="Y4984" s="147">
        <f t="shared" si="394"/>
        <v>1642.8</v>
      </c>
    </row>
    <row r="4985" spans="1:25" s="148" customFormat="1" ht="13.9" customHeight="1">
      <c r="A4985" s="137">
        <v>5839</v>
      </c>
      <c r="B4985" s="138" t="s">
        <v>4209</v>
      </c>
      <c r="C4985" s="138" t="s">
        <v>6253</v>
      </c>
      <c r="D4985" s="138" t="s">
        <v>8341</v>
      </c>
      <c r="E4985" s="2"/>
      <c r="F4985" s="2" t="s">
        <v>422</v>
      </c>
      <c r="G4985" s="2" t="s">
        <v>6776</v>
      </c>
      <c r="H4985" s="2" t="s">
        <v>5935</v>
      </c>
      <c r="I4985" s="139" t="s">
        <v>277</v>
      </c>
      <c r="J4985" s="139" t="s">
        <v>277</v>
      </c>
      <c r="K4985" s="139" t="s">
        <v>478</v>
      </c>
      <c r="L4985" s="139" t="s">
        <v>233</v>
      </c>
      <c r="M4985" s="140"/>
      <c r="N4985" s="141">
        <v>14.9</v>
      </c>
      <c r="O4985" s="142">
        <f t="shared" si="390"/>
        <v>120</v>
      </c>
      <c r="P4985" s="2">
        <v>120</v>
      </c>
      <c r="Q4985" s="2"/>
      <c r="R4985" s="143" t="e">
        <f t="shared" si="391"/>
        <v>#DIV/0!</v>
      </c>
      <c r="S4985" s="143">
        <f t="shared" si="392"/>
        <v>0</v>
      </c>
      <c r="T4985" s="144">
        <f>IF(P4985="nio",0,IF(P4985&gt;0,VLOOKUP(K4985,'3-Productie normen'!A:X,VLOOKUP(P4985,'3-Productie normen'!$B$37:$C$59,2,FALSE),FALSE)))/VLOOKUP(B4985,'2-Kosten per locatie'!$A$11:$C$31,3,FALSE)</f>
        <v>0</v>
      </c>
      <c r="U4985" s="144">
        <f t="shared" si="393"/>
        <v>0</v>
      </c>
      <c r="V4985" s="145" t="str">
        <f>VLOOKUP(K4985,'3-Productie normen'!A:AG,29,FALSE)</f>
        <v>B</v>
      </c>
      <c r="W4985" s="145"/>
      <c r="X4985" s="146"/>
      <c r="Y4985" s="147">
        <f t="shared" si="394"/>
        <v>1788</v>
      </c>
    </row>
    <row r="4986" spans="1:25" s="148" customFormat="1" ht="13.9" customHeight="1">
      <c r="A4986" s="137">
        <v>5840</v>
      </c>
      <c r="B4986" s="138" t="s">
        <v>4209</v>
      </c>
      <c r="C4986" s="138" t="s">
        <v>6253</v>
      </c>
      <c r="D4986" s="138" t="s">
        <v>8341</v>
      </c>
      <c r="E4986" s="2"/>
      <c r="F4986" s="2" t="s">
        <v>422</v>
      </c>
      <c r="G4986" s="2" t="s">
        <v>6777</v>
      </c>
      <c r="H4986" s="2" t="s">
        <v>6778</v>
      </c>
      <c r="I4986" s="139" t="s">
        <v>277</v>
      </c>
      <c r="J4986" s="139" t="s">
        <v>277</v>
      </c>
      <c r="K4986" s="139" t="s">
        <v>478</v>
      </c>
      <c r="L4986" s="139" t="s">
        <v>233</v>
      </c>
      <c r="M4986" s="140"/>
      <c r="N4986" s="141">
        <v>3.75</v>
      </c>
      <c r="O4986" s="142">
        <f t="shared" si="390"/>
        <v>120</v>
      </c>
      <c r="P4986" s="2">
        <v>120</v>
      </c>
      <c r="Q4986" s="2"/>
      <c r="R4986" s="143" t="e">
        <f t="shared" si="391"/>
        <v>#DIV/0!</v>
      </c>
      <c r="S4986" s="143">
        <f t="shared" si="392"/>
        <v>0</v>
      </c>
      <c r="T4986" s="144">
        <f>IF(P4986="nio",0,IF(P4986&gt;0,VLOOKUP(K4986,'3-Productie normen'!A:X,VLOOKUP(P4986,'3-Productie normen'!$B$37:$C$59,2,FALSE),FALSE)))/VLOOKUP(B4986,'2-Kosten per locatie'!$A$11:$C$31,3,FALSE)</f>
        <v>0</v>
      </c>
      <c r="U4986" s="144">
        <f t="shared" si="393"/>
        <v>0</v>
      </c>
      <c r="V4986" s="145" t="str">
        <f>VLOOKUP(K4986,'3-Productie normen'!A:AG,29,FALSE)</f>
        <v>B</v>
      </c>
      <c r="W4986" s="145"/>
      <c r="X4986" s="146"/>
      <c r="Y4986" s="147">
        <f t="shared" si="394"/>
        <v>450</v>
      </c>
    </row>
    <row r="4987" spans="1:25" s="148" customFormat="1" ht="13.9" customHeight="1">
      <c r="A4987" s="137">
        <v>5841</v>
      </c>
      <c r="B4987" s="138" t="s">
        <v>4209</v>
      </c>
      <c r="C4987" s="138" t="s">
        <v>6253</v>
      </c>
      <c r="D4987" s="138" t="s">
        <v>8341</v>
      </c>
      <c r="E4987" s="2"/>
      <c r="F4987" s="2" t="s">
        <v>422</v>
      </c>
      <c r="G4987" s="2" t="s">
        <v>6779</v>
      </c>
      <c r="H4987" s="2" t="s">
        <v>5929</v>
      </c>
      <c r="I4987" s="139" t="s">
        <v>350</v>
      </c>
      <c r="J4987" s="139" t="s">
        <v>351</v>
      </c>
      <c r="K4987" s="139" t="s">
        <v>612</v>
      </c>
      <c r="L4987" s="139" t="s">
        <v>233</v>
      </c>
      <c r="M4987" s="140"/>
      <c r="N4987" s="141">
        <v>58.58</v>
      </c>
      <c r="O4987" s="142">
        <f t="shared" si="390"/>
        <v>200</v>
      </c>
      <c r="P4987" s="2">
        <v>200</v>
      </c>
      <c r="Q4987" s="2"/>
      <c r="R4987" s="143" t="e">
        <f t="shared" si="391"/>
        <v>#DIV/0!</v>
      </c>
      <c r="S4987" s="143">
        <f t="shared" si="392"/>
        <v>0</v>
      </c>
      <c r="T4987" s="144">
        <f>IF(P4987="nio",0,IF(P4987&gt;0,VLOOKUP(K4987,'3-Productie normen'!A:X,VLOOKUP(P4987,'3-Productie normen'!$B$37:$C$59,2,FALSE),FALSE)))/VLOOKUP(B4987,'2-Kosten per locatie'!$A$11:$C$31,3,FALSE)</f>
        <v>0</v>
      </c>
      <c r="U4987" s="144">
        <f t="shared" si="393"/>
        <v>0</v>
      </c>
      <c r="V4987" s="145" t="str">
        <f>VLOOKUP(K4987,'3-Productie normen'!A:AG,29,FALSE)</f>
        <v>L</v>
      </c>
      <c r="W4987" s="145"/>
      <c r="X4987" s="146"/>
      <c r="Y4987" s="147">
        <f t="shared" si="394"/>
        <v>11716</v>
      </c>
    </row>
    <row r="4988" spans="1:25" s="148" customFormat="1" ht="13.9" customHeight="1">
      <c r="A4988" s="137">
        <v>5842</v>
      </c>
      <c r="B4988" s="138" t="s">
        <v>4209</v>
      </c>
      <c r="C4988" s="138" t="s">
        <v>6253</v>
      </c>
      <c r="D4988" s="138" t="s">
        <v>8341</v>
      </c>
      <c r="E4988" s="2"/>
      <c r="F4988" s="2" t="s">
        <v>422</v>
      </c>
      <c r="G4988" s="2" t="s">
        <v>6780</v>
      </c>
      <c r="H4988" s="2" t="s">
        <v>5941</v>
      </c>
      <c r="I4988" s="139" t="s">
        <v>350</v>
      </c>
      <c r="J4988" s="139" t="s">
        <v>351</v>
      </c>
      <c r="K4988" s="139" t="s">
        <v>612</v>
      </c>
      <c r="L4988" s="139" t="s">
        <v>233</v>
      </c>
      <c r="M4988" s="140"/>
      <c r="N4988" s="141">
        <v>58.65</v>
      </c>
      <c r="O4988" s="142">
        <f t="shared" si="390"/>
        <v>200</v>
      </c>
      <c r="P4988" s="2">
        <v>200</v>
      </c>
      <c r="Q4988" s="2"/>
      <c r="R4988" s="143" t="e">
        <f t="shared" si="391"/>
        <v>#DIV/0!</v>
      </c>
      <c r="S4988" s="143">
        <f t="shared" si="392"/>
        <v>0</v>
      </c>
      <c r="T4988" s="144">
        <f>IF(P4988="nio",0,IF(P4988&gt;0,VLOOKUP(K4988,'3-Productie normen'!A:X,VLOOKUP(P4988,'3-Productie normen'!$B$37:$C$59,2,FALSE),FALSE)))/VLOOKUP(B4988,'2-Kosten per locatie'!$A$11:$C$31,3,FALSE)</f>
        <v>0</v>
      </c>
      <c r="U4988" s="144">
        <f t="shared" si="393"/>
        <v>0</v>
      </c>
      <c r="V4988" s="145" t="str">
        <f>VLOOKUP(K4988,'3-Productie normen'!A:AG,29,FALSE)</f>
        <v>L</v>
      </c>
      <c r="W4988" s="145"/>
      <c r="X4988" s="146"/>
      <c r="Y4988" s="147">
        <f t="shared" si="394"/>
        <v>11730</v>
      </c>
    </row>
    <row r="4989" spans="1:25" s="148" customFormat="1" ht="13.9" customHeight="1">
      <c r="A4989" s="137">
        <v>5843</v>
      </c>
      <c r="B4989" s="138" t="s">
        <v>4209</v>
      </c>
      <c r="C4989" s="138" t="s">
        <v>6253</v>
      </c>
      <c r="D4989" s="138" t="s">
        <v>8341</v>
      </c>
      <c r="E4989" s="2"/>
      <c r="F4989" s="2" t="s">
        <v>422</v>
      </c>
      <c r="G4989" s="2" t="s">
        <v>6781</v>
      </c>
      <c r="H4989" s="2" t="s">
        <v>5925</v>
      </c>
      <c r="I4989" s="139" t="s">
        <v>267</v>
      </c>
      <c r="J4989" s="139" t="s">
        <v>267</v>
      </c>
      <c r="K4989" s="139" t="s">
        <v>267</v>
      </c>
      <c r="L4989" s="139" t="s">
        <v>233</v>
      </c>
      <c r="M4989" s="140"/>
      <c r="N4989" s="141">
        <v>19.04</v>
      </c>
      <c r="O4989" s="142">
        <f t="shared" si="390"/>
        <v>2</v>
      </c>
      <c r="P4989" s="2">
        <v>2</v>
      </c>
      <c r="Q4989" s="2"/>
      <c r="R4989" s="143" t="e">
        <f t="shared" si="391"/>
        <v>#DIV/0!</v>
      </c>
      <c r="S4989" s="143">
        <f t="shared" si="392"/>
        <v>0</v>
      </c>
      <c r="T4989" s="144">
        <f>IF(P4989="nio",0,IF(P4989&gt;0,VLOOKUP(K4989,'3-Productie normen'!A:X,VLOOKUP(P4989,'3-Productie normen'!$B$37:$C$59,2,FALSE),FALSE)))/VLOOKUP(B4989,'2-Kosten per locatie'!$A$11:$C$31,3,FALSE)</f>
        <v>0</v>
      </c>
      <c r="U4989" s="144">
        <f t="shared" si="393"/>
        <v>0</v>
      </c>
      <c r="V4989" s="145" t="str">
        <f>VLOOKUP(K4989,'3-Productie normen'!A:AG,29,FALSE)</f>
        <v>V</v>
      </c>
      <c r="W4989" s="145"/>
      <c r="X4989" s="146"/>
      <c r="Y4989" s="147">
        <f t="shared" si="394"/>
        <v>38.08</v>
      </c>
    </row>
    <row r="4990" spans="1:25" s="148" customFormat="1" ht="13.9" customHeight="1">
      <c r="A4990" s="137">
        <v>5844</v>
      </c>
      <c r="B4990" s="138" t="s">
        <v>4209</v>
      </c>
      <c r="C4990" s="138" t="s">
        <v>6253</v>
      </c>
      <c r="D4990" s="138" t="s">
        <v>8341</v>
      </c>
      <c r="E4990" s="2"/>
      <c r="F4990" s="2" t="s">
        <v>422</v>
      </c>
      <c r="G4990" s="2" t="s">
        <v>6782</v>
      </c>
      <c r="H4990" s="2" t="s">
        <v>6783</v>
      </c>
      <c r="I4990" s="139" t="s">
        <v>350</v>
      </c>
      <c r="J4990" s="139" t="s">
        <v>836</v>
      </c>
      <c r="K4990" s="139" t="s">
        <v>612</v>
      </c>
      <c r="L4990" s="139" t="s">
        <v>82</v>
      </c>
      <c r="M4990" s="140" t="s">
        <v>8160</v>
      </c>
      <c r="N4990" s="141">
        <v>78.34</v>
      </c>
      <c r="O4990" s="142">
        <f t="shared" si="390"/>
        <v>200</v>
      </c>
      <c r="P4990" s="2">
        <v>200</v>
      </c>
      <c r="Q4990" s="2"/>
      <c r="R4990" s="143" t="e">
        <f t="shared" si="391"/>
        <v>#DIV/0!</v>
      </c>
      <c r="S4990" s="143">
        <f t="shared" si="392"/>
        <v>0</v>
      </c>
      <c r="T4990" s="144">
        <f>IF(P4990="nio",0,IF(P4990&gt;0,VLOOKUP(K4990,'3-Productie normen'!A:X,VLOOKUP(P4990,'3-Productie normen'!$B$37:$C$59,2,FALSE),FALSE)))/VLOOKUP(B4990,'2-Kosten per locatie'!$A$11:$C$31,3,FALSE)</f>
        <v>0</v>
      </c>
      <c r="U4990" s="144">
        <f t="shared" si="393"/>
        <v>0</v>
      </c>
      <c r="V4990" s="145" t="str">
        <f>VLOOKUP(K4990,'3-Productie normen'!A:AG,29,FALSE)</f>
        <v>L</v>
      </c>
      <c r="W4990" s="145"/>
      <c r="X4990" s="146"/>
      <c r="Y4990" s="147">
        <f t="shared" si="394"/>
        <v>15668</v>
      </c>
    </row>
    <row r="4991" spans="1:25" s="148" customFormat="1" ht="13.9" customHeight="1">
      <c r="A4991" s="137">
        <v>5845</v>
      </c>
      <c r="B4991" s="138" t="s">
        <v>4209</v>
      </c>
      <c r="C4991" s="138" t="s">
        <v>6253</v>
      </c>
      <c r="D4991" s="138" t="s">
        <v>8341</v>
      </c>
      <c r="E4991" s="2"/>
      <c r="F4991" s="2" t="s">
        <v>422</v>
      </c>
      <c r="G4991" s="2" t="s">
        <v>6784</v>
      </c>
      <c r="H4991" s="2" t="s">
        <v>6785</v>
      </c>
      <c r="I4991" s="139" t="s">
        <v>277</v>
      </c>
      <c r="J4991" s="139" t="s">
        <v>277</v>
      </c>
      <c r="K4991" s="139" t="s">
        <v>478</v>
      </c>
      <c r="L4991" s="139" t="s">
        <v>82</v>
      </c>
      <c r="M4991" s="140" t="s">
        <v>8160</v>
      </c>
      <c r="N4991" s="141">
        <v>11.62</v>
      </c>
      <c r="O4991" s="142">
        <f t="shared" si="390"/>
        <v>120</v>
      </c>
      <c r="P4991" s="2">
        <v>120</v>
      </c>
      <c r="Q4991" s="2"/>
      <c r="R4991" s="143" t="e">
        <f t="shared" si="391"/>
        <v>#DIV/0!</v>
      </c>
      <c r="S4991" s="143">
        <f t="shared" si="392"/>
        <v>0</v>
      </c>
      <c r="T4991" s="144">
        <f>IF(P4991="nio",0,IF(P4991&gt;0,VLOOKUP(K4991,'3-Productie normen'!A:X,VLOOKUP(P4991,'3-Productie normen'!$B$37:$C$59,2,FALSE),FALSE)))/VLOOKUP(B4991,'2-Kosten per locatie'!$A$11:$C$31,3,FALSE)</f>
        <v>0</v>
      </c>
      <c r="U4991" s="144">
        <f t="shared" si="393"/>
        <v>0</v>
      </c>
      <c r="V4991" s="145" t="str">
        <f>VLOOKUP(K4991,'3-Productie normen'!A:AG,29,FALSE)</f>
        <v>B</v>
      </c>
      <c r="W4991" s="145"/>
      <c r="X4991" s="146"/>
      <c r="Y4991" s="147">
        <f t="shared" si="394"/>
        <v>1394.3999999999999</v>
      </c>
    </row>
    <row r="4992" spans="1:25" s="148" customFormat="1" ht="13.9" customHeight="1">
      <c r="A4992" s="137">
        <v>5846</v>
      </c>
      <c r="B4992" s="138" t="s">
        <v>4209</v>
      </c>
      <c r="C4992" s="138" t="s">
        <v>6253</v>
      </c>
      <c r="D4992" s="138" t="s">
        <v>8341</v>
      </c>
      <c r="E4992" s="2"/>
      <c r="F4992" s="2" t="s">
        <v>422</v>
      </c>
      <c r="G4992" s="2" t="s">
        <v>6786</v>
      </c>
      <c r="H4992" s="2" t="s">
        <v>6787</v>
      </c>
      <c r="I4992" s="139" t="s">
        <v>277</v>
      </c>
      <c r="J4992" s="139" t="s">
        <v>277</v>
      </c>
      <c r="K4992" s="139" t="s">
        <v>478</v>
      </c>
      <c r="L4992" s="139" t="s">
        <v>82</v>
      </c>
      <c r="M4992" s="140" t="s">
        <v>8160</v>
      </c>
      <c r="N4992" s="141">
        <v>13.59</v>
      </c>
      <c r="O4992" s="142">
        <f t="shared" si="390"/>
        <v>120</v>
      </c>
      <c r="P4992" s="2">
        <v>120</v>
      </c>
      <c r="Q4992" s="2"/>
      <c r="R4992" s="143" t="e">
        <f t="shared" si="391"/>
        <v>#DIV/0!</v>
      </c>
      <c r="S4992" s="143">
        <f t="shared" si="392"/>
        <v>0</v>
      </c>
      <c r="T4992" s="144">
        <f>IF(P4992="nio",0,IF(P4992&gt;0,VLOOKUP(K4992,'3-Productie normen'!A:X,VLOOKUP(P4992,'3-Productie normen'!$B$37:$C$59,2,FALSE),FALSE)))/VLOOKUP(B4992,'2-Kosten per locatie'!$A$11:$C$31,3,FALSE)</f>
        <v>0</v>
      </c>
      <c r="U4992" s="144">
        <f t="shared" si="393"/>
        <v>0</v>
      </c>
      <c r="V4992" s="145" t="str">
        <f>VLOOKUP(K4992,'3-Productie normen'!A:AG,29,FALSE)</f>
        <v>B</v>
      </c>
      <c r="W4992" s="145"/>
      <c r="X4992" s="146"/>
      <c r="Y4992" s="147">
        <f t="shared" si="394"/>
        <v>1630.8</v>
      </c>
    </row>
    <row r="4993" spans="1:25" s="148" customFormat="1" ht="13.9" customHeight="1">
      <c r="A4993" s="137">
        <v>5847</v>
      </c>
      <c r="B4993" s="138" t="s">
        <v>4209</v>
      </c>
      <c r="C4993" s="138" t="s">
        <v>6253</v>
      </c>
      <c r="D4993" s="138" t="s">
        <v>8341</v>
      </c>
      <c r="E4993" s="2"/>
      <c r="F4993" s="2" t="s">
        <v>422</v>
      </c>
      <c r="G4993" s="2" t="s">
        <v>6788</v>
      </c>
      <c r="H4993" s="2" t="s">
        <v>5909</v>
      </c>
      <c r="I4993" s="139" t="s">
        <v>277</v>
      </c>
      <c r="J4993" s="139" t="s">
        <v>277</v>
      </c>
      <c r="K4993" s="139" t="s">
        <v>478</v>
      </c>
      <c r="L4993" s="139" t="s">
        <v>82</v>
      </c>
      <c r="M4993" s="140" t="s">
        <v>8160</v>
      </c>
      <c r="N4993" s="141">
        <v>12.61</v>
      </c>
      <c r="O4993" s="142">
        <f t="shared" si="390"/>
        <v>120</v>
      </c>
      <c r="P4993" s="2">
        <v>120</v>
      </c>
      <c r="Q4993" s="2"/>
      <c r="R4993" s="143" t="e">
        <f t="shared" si="391"/>
        <v>#DIV/0!</v>
      </c>
      <c r="S4993" s="143">
        <f t="shared" si="392"/>
        <v>0</v>
      </c>
      <c r="T4993" s="144">
        <f>IF(P4993="nio",0,IF(P4993&gt;0,VLOOKUP(K4993,'3-Productie normen'!A:X,VLOOKUP(P4993,'3-Productie normen'!$B$37:$C$59,2,FALSE),FALSE)))/VLOOKUP(B4993,'2-Kosten per locatie'!$A$11:$C$31,3,FALSE)</f>
        <v>0</v>
      </c>
      <c r="U4993" s="144">
        <f t="shared" si="393"/>
        <v>0</v>
      </c>
      <c r="V4993" s="145" t="str">
        <f>VLOOKUP(K4993,'3-Productie normen'!A:AG,29,FALSE)</f>
        <v>B</v>
      </c>
      <c r="W4993" s="145"/>
      <c r="X4993" s="146"/>
      <c r="Y4993" s="147">
        <f t="shared" si="394"/>
        <v>1513.1999999999998</v>
      </c>
    </row>
    <row r="4994" spans="1:25" s="148" customFormat="1" ht="13.9" customHeight="1">
      <c r="A4994" s="137">
        <v>5848</v>
      </c>
      <c r="B4994" s="138" t="s">
        <v>4209</v>
      </c>
      <c r="C4994" s="138" t="s">
        <v>6253</v>
      </c>
      <c r="D4994" s="138" t="s">
        <v>8341</v>
      </c>
      <c r="E4994" s="2"/>
      <c r="F4994" s="2" t="s">
        <v>422</v>
      </c>
      <c r="G4994" s="2" t="s">
        <v>6789</v>
      </c>
      <c r="H4994" s="2" t="s">
        <v>6790</v>
      </c>
      <c r="I4994" s="139" t="s">
        <v>350</v>
      </c>
      <c r="J4994" s="139" t="s">
        <v>351</v>
      </c>
      <c r="K4994" s="139" t="s">
        <v>612</v>
      </c>
      <c r="L4994" s="139" t="s">
        <v>6791</v>
      </c>
      <c r="M4994" s="140" t="s">
        <v>8160</v>
      </c>
      <c r="N4994" s="141">
        <v>203.11</v>
      </c>
      <c r="O4994" s="142">
        <f t="shared" si="390"/>
        <v>200</v>
      </c>
      <c r="P4994" s="2">
        <v>200</v>
      </c>
      <c r="Q4994" s="2"/>
      <c r="R4994" s="143" t="e">
        <f t="shared" si="391"/>
        <v>#DIV/0!</v>
      </c>
      <c r="S4994" s="143">
        <f t="shared" si="392"/>
        <v>0</v>
      </c>
      <c r="T4994" s="144">
        <f>IF(P4994="nio",0,IF(P4994&gt;0,VLOOKUP(K4994,'3-Productie normen'!A:X,VLOOKUP(P4994,'3-Productie normen'!$B$37:$C$59,2,FALSE),FALSE)))/VLOOKUP(B4994,'2-Kosten per locatie'!$A$11:$C$31,3,FALSE)</f>
        <v>0</v>
      </c>
      <c r="U4994" s="144">
        <f t="shared" si="393"/>
        <v>0</v>
      </c>
      <c r="V4994" s="145" t="str">
        <f>VLOOKUP(K4994,'3-Productie normen'!A:AG,29,FALSE)</f>
        <v>L</v>
      </c>
      <c r="W4994" s="145"/>
      <c r="X4994" s="146"/>
      <c r="Y4994" s="147">
        <f t="shared" si="394"/>
        <v>40622</v>
      </c>
    </row>
    <row r="4995" spans="1:25" s="148" customFormat="1" ht="13.9" customHeight="1">
      <c r="A4995" s="137">
        <v>5849</v>
      </c>
      <c r="B4995" s="138" t="s">
        <v>4209</v>
      </c>
      <c r="C4995" s="138" t="s">
        <v>6253</v>
      </c>
      <c r="D4995" s="138" t="s">
        <v>8341</v>
      </c>
      <c r="E4995" s="2"/>
      <c r="F4995" s="2" t="s">
        <v>422</v>
      </c>
      <c r="G4995" s="2" t="s">
        <v>6792</v>
      </c>
      <c r="H4995" s="2" t="s">
        <v>5903</v>
      </c>
      <c r="I4995" s="139" t="s">
        <v>350</v>
      </c>
      <c r="J4995" s="139" t="s">
        <v>351</v>
      </c>
      <c r="K4995" s="139" t="s">
        <v>612</v>
      </c>
      <c r="L4995" s="139" t="s">
        <v>82</v>
      </c>
      <c r="M4995" s="140" t="s">
        <v>8160</v>
      </c>
      <c r="N4995" s="141">
        <v>58.07</v>
      </c>
      <c r="O4995" s="142">
        <f t="shared" si="390"/>
        <v>200</v>
      </c>
      <c r="P4995" s="2">
        <v>200</v>
      </c>
      <c r="Q4995" s="2"/>
      <c r="R4995" s="143" t="e">
        <f t="shared" si="391"/>
        <v>#DIV/0!</v>
      </c>
      <c r="S4995" s="143">
        <f t="shared" si="392"/>
        <v>0</v>
      </c>
      <c r="T4995" s="144">
        <f>IF(P4995="nio",0,IF(P4995&gt;0,VLOOKUP(K4995,'3-Productie normen'!A:X,VLOOKUP(P4995,'3-Productie normen'!$B$37:$C$59,2,FALSE),FALSE)))/VLOOKUP(B4995,'2-Kosten per locatie'!$A$11:$C$31,3,FALSE)</f>
        <v>0</v>
      </c>
      <c r="U4995" s="144">
        <f t="shared" si="393"/>
        <v>0</v>
      </c>
      <c r="V4995" s="145" t="str">
        <f>VLOOKUP(K4995,'3-Productie normen'!A:AG,29,FALSE)</f>
        <v>L</v>
      </c>
      <c r="W4995" s="145"/>
      <c r="X4995" s="146"/>
      <c r="Y4995" s="147">
        <f t="shared" si="394"/>
        <v>11614</v>
      </c>
    </row>
    <row r="4996" spans="1:25" s="148" customFormat="1" ht="13.9" customHeight="1">
      <c r="A4996" s="137">
        <v>5850</v>
      </c>
      <c r="B4996" s="138" t="s">
        <v>4209</v>
      </c>
      <c r="C4996" s="138" t="s">
        <v>6253</v>
      </c>
      <c r="D4996" s="138" t="s">
        <v>8341</v>
      </c>
      <c r="E4996" s="2"/>
      <c r="F4996" s="2" t="s">
        <v>422</v>
      </c>
      <c r="G4996" s="2" t="s">
        <v>6793</v>
      </c>
      <c r="H4996" s="2" t="s">
        <v>6794</v>
      </c>
      <c r="I4996" s="139" t="s">
        <v>350</v>
      </c>
      <c r="J4996" s="139" t="s">
        <v>351</v>
      </c>
      <c r="K4996" s="139" t="s">
        <v>612</v>
      </c>
      <c r="L4996" s="139" t="s">
        <v>82</v>
      </c>
      <c r="M4996" s="140" t="s">
        <v>8160</v>
      </c>
      <c r="N4996" s="141">
        <v>51.25</v>
      </c>
      <c r="O4996" s="142">
        <f t="shared" si="390"/>
        <v>200</v>
      </c>
      <c r="P4996" s="2">
        <v>200</v>
      </c>
      <c r="Q4996" s="2"/>
      <c r="R4996" s="143" t="e">
        <f t="shared" si="391"/>
        <v>#DIV/0!</v>
      </c>
      <c r="S4996" s="143">
        <f t="shared" si="392"/>
        <v>0</v>
      </c>
      <c r="T4996" s="144">
        <f>IF(P4996="nio",0,IF(P4996&gt;0,VLOOKUP(K4996,'3-Productie normen'!A:X,VLOOKUP(P4996,'3-Productie normen'!$B$37:$C$59,2,FALSE),FALSE)))/VLOOKUP(B4996,'2-Kosten per locatie'!$A$11:$C$31,3,FALSE)</f>
        <v>0</v>
      </c>
      <c r="U4996" s="144">
        <f t="shared" si="393"/>
        <v>0</v>
      </c>
      <c r="V4996" s="145" t="str">
        <f>VLOOKUP(K4996,'3-Productie normen'!A:AG,29,FALSE)</f>
        <v>L</v>
      </c>
      <c r="W4996" s="145"/>
      <c r="X4996" s="146"/>
      <c r="Y4996" s="147">
        <f t="shared" si="394"/>
        <v>10250</v>
      </c>
    </row>
    <row r="4997" spans="1:25" s="148" customFormat="1" ht="13.9" customHeight="1">
      <c r="A4997" s="137">
        <v>5851</v>
      </c>
      <c r="B4997" s="138" t="s">
        <v>4209</v>
      </c>
      <c r="C4997" s="138" t="s">
        <v>6253</v>
      </c>
      <c r="D4997" s="138" t="s">
        <v>8341</v>
      </c>
      <c r="E4997" s="2"/>
      <c r="F4997" s="2" t="s">
        <v>422</v>
      </c>
      <c r="G4997" s="2" t="s">
        <v>6795</v>
      </c>
      <c r="H4997" s="2" t="s">
        <v>6796</v>
      </c>
      <c r="I4997" s="139" t="s">
        <v>350</v>
      </c>
      <c r="J4997" s="139" t="s">
        <v>351</v>
      </c>
      <c r="K4997" s="139" t="s">
        <v>612</v>
      </c>
      <c r="L4997" s="139" t="s">
        <v>82</v>
      </c>
      <c r="M4997" s="140" t="s">
        <v>8160</v>
      </c>
      <c r="N4997" s="141">
        <v>44.99</v>
      </c>
      <c r="O4997" s="142">
        <f t="shared" si="390"/>
        <v>200</v>
      </c>
      <c r="P4997" s="2">
        <v>200</v>
      </c>
      <c r="Q4997" s="2"/>
      <c r="R4997" s="143" t="e">
        <f t="shared" si="391"/>
        <v>#DIV/0!</v>
      </c>
      <c r="S4997" s="143">
        <f t="shared" si="392"/>
        <v>0</v>
      </c>
      <c r="T4997" s="144">
        <f>IF(P4997="nio",0,IF(P4997&gt;0,VLOOKUP(K4997,'3-Productie normen'!A:X,VLOOKUP(P4997,'3-Productie normen'!$B$37:$C$59,2,FALSE),FALSE)))/VLOOKUP(B4997,'2-Kosten per locatie'!$A$11:$C$31,3,FALSE)</f>
        <v>0</v>
      </c>
      <c r="U4997" s="144">
        <f t="shared" si="393"/>
        <v>0</v>
      </c>
      <c r="V4997" s="145" t="str">
        <f>VLOOKUP(K4997,'3-Productie normen'!A:AG,29,FALSE)</f>
        <v>L</v>
      </c>
      <c r="W4997" s="145"/>
      <c r="X4997" s="146"/>
      <c r="Y4997" s="147">
        <f t="shared" si="394"/>
        <v>8998</v>
      </c>
    </row>
    <row r="4998" spans="1:25" s="148" customFormat="1" ht="13.9" customHeight="1">
      <c r="A4998" s="137">
        <v>5852</v>
      </c>
      <c r="B4998" s="138" t="s">
        <v>4209</v>
      </c>
      <c r="C4998" s="138" t="s">
        <v>6253</v>
      </c>
      <c r="D4998" s="138" t="s">
        <v>8341</v>
      </c>
      <c r="E4998" s="2"/>
      <c r="F4998" s="2" t="s">
        <v>422</v>
      </c>
      <c r="G4998" s="2" t="s">
        <v>6797</v>
      </c>
      <c r="H4998" s="2" t="s">
        <v>5897</v>
      </c>
      <c r="I4998" s="139" t="s">
        <v>350</v>
      </c>
      <c r="J4998" s="139" t="s">
        <v>351</v>
      </c>
      <c r="K4998" s="139" t="s">
        <v>612</v>
      </c>
      <c r="L4998" s="139" t="s">
        <v>82</v>
      </c>
      <c r="M4998" s="140" t="s">
        <v>8160</v>
      </c>
      <c r="N4998" s="141">
        <v>64.819999999999993</v>
      </c>
      <c r="O4998" s="142">
        <f t="shared" si="390"/>
        <v>200</v>
      </c>
      <c r="P4998" s="2">
        <v>200</v>
      </c>
      <c r="Q4998" s="2"/>
      <c r="R4998" s="143" t="e">
        <f t="shared" si="391"/>
        <v>#DIV/0!</v>
      </c>
      <c r="S4998" s="143">
        <f t="shared" si="392"/>
        <v>0</v>
      </c>
      <c r="T4998" s="144">
        <f>IF(P4998="nio",0,IF(P4998&gt;0,VLOOKUP(K4998,'3-Productie normen'!A:X,VLOOKUP(P4998,'3-Productie normen'!$B$37:$C$59,2,FALSE),FALSE)))/VLOOKUP(B4998,'2-Kosten per locatie'!$A$11:$C$31,3,FALSE)</f>
        <v>0</v>
      </c>
      <c r="U4998" s="144">
        <f t="shared" si="393"/>
        <v>0</v>
      </c>
      <c r="V4998" s="145" t="str">
        <f>VLOOKUP(K4998,'3-Productie normen'!A:AG,29,FALSE)</f>
        <v>L</v>
      </c>
      <c r="W4998" s="145"/>
      <c r="X4998" s="146"/>
      <c r="Y4998" s="147">
        <f t="shared" si="394"/>
        <v>12963.999999999998</v>
      </c>
    </row>
    <row r="4999" spans="1:25" s="148" customFormat="1" ht="13.9" customHeight="1">
      <c r="A4999" s="137">
        <v>5853</v>
      </c>
      <c r="B4999" s="138" t="s">
        <v>4209</v>
      </c>
      <c r="C4999" s="138" t="s">
        <v>6253</v>
      </c>
      <c r="D4999" s="138" t="s">
        <v>8341</v>
      </c>
      <c r="E4999" s="2"/>
      <c r="F4999" s="2" t="s">
        <v>422</v>
      </c>
      <c r="G4999" s="2" t="s">
        <v>6798</v>
      </c>
      <c r="H4999" s="2" t="s">
        <v>6799</v>
      </c>
      <c r="I4999" s="139" t="s">
        <v>350</v>
      </c>
      <c r="J4999" s="139" t="s">
        <v>1346</v>
      </c>
      <c r="K4999" s="139" t="s">
        <v>619</v>
      </c>
      <c r="L4999" s="139" t="s">
        <v>82</v>
      </c>
      <c r="M4999" s="140" t="s">
        <v>8160</v>
      </c>
      <c r="N4999" s="141">
        <v>91.36</v>
      </c>
      <c r="O4999" s="142">
        <f t="shared" si="390"/>
        <v>200</v>
      </c>
      <c r="P4999" s="2">
        <v>200</v>
      </c>
      <c r="Q4999" s="2"/>
      <c r="R4999" s="143" t="e">
        <f t="shared" si="391"/>
        <v>#DIV/0!</v>
      </c>
      <c r="S4999" s="143">
        <f t="shared" si="392"/>
        <v>0</v>
      </c>
      <c r="T4999" s="144">
        <f>IF(P4999="nio",0,IF(P4999&gt;0,VLOOKUP(K4999,'3-Productie normen'!A:X,VLOOKUP(P4999,'3-Productie normen'!$B$37:$C$59,2,FALSE),FALSE)))/VLOOKUP(B4999,'2-Kosten per locatie'!$A$11:$C$31,3,FALSE)</f>
        <v>0</v>
      </c>
      <c r="U4999" s="144">
        <f t="shared" si="393"/>
        <v>0</v>
      </c>
      <c r="V4999" s="145" t="str">
        <f>VLOOKUP(K4999,'3-Productie normen'!A:AG,29,FALSE)</f>
        <v>L</v>
      </c>
      <c r="W4999" s="145"/>
      <c r="X4999" s="146"/>
      <c r="Y4999" s="147">
        <f t="shared" si="394"/>
        <v>18272</v>
      </c>
    </row>
    <row r="5000" spans="1:25" s="148" customFormat="1" ht="13.9" customHeight="1">
      <c r="A5000" s="137">
        <v>5854</v>
      </c>
      <c r="B5000" s="138" t="s">
        <v>4209</v>
      </c>
      <c r="C5000" s="138" t="s">
        <v>6253</v>
      </c>
      <c r="D5000" s="138" t="s">
        <v>8341</v>
      </c>
      <c r="E5000" s="2"/>
      <c r="F5000" s="2" t="s">
        <v>422</v>
      </c>
      <c r="G5000" s="2" t="s">
        <v>6800</v>
      </c>
      <c r="H5000" s="2" t="s">
        <v>6801</v>
      </c>
      <c r="I5000" s="139" t="s">
        <v>350</v>
      </c>
      <c r="J5000" s="139" t="s">
        <v>351</v>
      </c>
      <c r="K5000" s="139" t="s">
        <v>612</v>
      </c>
      <c r="L5000" s="139" t="s">
        <v>233</v>
      </c>
      <c r="M5000" s="140"/>
      <c r="N5000" s="141">
        <v>45.84</v>
      </c>
      <c r="O5000" s="142">
        <f t="shared" si="390"/>
        <v>200</v>
      </c>
      <c r="P5000" s="2">
        <v>200</v>
      </c>
      <c r="Q5000" s="2"/>
      <c r="R5000" s="143" t="e">
        <f t="shared" si="391"/>
        <v>#DIV/0!</v>
      </c>
      <c r="S5000" s="143">
        <f t="shared" si="392"/>
        <v>0</v>
      </c>
      <c r="T5000" s="144">
        <f>IF(P5000="nio",0,IF(P5000&gt;0,VLOOKUP(K5000,'3-Productie normen'!A:X,VLOOKUP(P5000,'3-Productie normen'!$B$37:$C$59,2,FALSE),FALSE)))/VLOOKUP(B5000,'2-Kosten per locatie'!$A$11:$C$31,3,FALSE)</f>
        <v>0</v>
      </c>
      <c r="U5000" s="144">
        <f t="shared" si="393"/>
        <v>0</v>
      </c>
      <c r="V5000" s="145" t="str">
        <f>VLOOKUP(K5000,'3-Productie normen'!A:AG,29,FALSE)</f>
        <v>L</v>
      </c>
      <c r="W5000" s="145"/>
      <c r="X5000" s="146"/>
      <c r="Y5000" s="147">
        <f t="shared" si="394"/>
        <v>9168</v>
      </c>
    </row>
    <row r="5001" spans="1:25" s="148" customFormat="1" ht="13.9" customHeight="1">
      <c r="A5001" s="137">
        <v>5855</v>
      </c>
      <c r="B5001" s="138" t="s">
        <v>4209</v>
      </c>
      <c r="C5001" s="138" t="s">
        <v>6253</v>
      </c>
      <c r="D5001" s="138" t="s">
        <v>8341</v>
      </c>
      <c r="E5001" s="2"/>
      <c r="F5001" s="2" t="s">
        <v>422</v>
      </c>
      <c r="G5001" s="2" t="s">
        <v>6802</v>
      </c>
      <c r="H5001" s="2" t="s">
        <v>5913</v>
      </c>
      <c r="I5001" s="139" t="s">
        <v>350</v>
      </c>
      <c r="J5001" s="139" t="s">
        <v>351</v>
      </c>
      <c r="K5001" s="139" t="s">
        <v>612</v>
      </c>
      <c r="L5001" s="139" t="s">
        <v>233</v>
      </c>
      <c r="M5001" s="140"/>
      <c r="N5001" s="141">
        <v>45.19</v>
      </c>
      <c r="O5001" s="142">
        <f t="shared" si="390"/>
        <v>200</v>
      </c>
      <c r="P5001" s="2">
        <v>200</v>
      </c>
      <c r="Q5001" s="2"/>
      <c r="R5001" s="143" t="e">
        <f t="shared" si="391"/>
        <v>#DIV/0!</v>
      </c>
      <c r="S5001" s="143">
        <f t="shared" si="392"/>
        <v>0</v>
      </c>
      <c r="T5001" s="144">
        <f>IF(P5001="nio",0,IF(P5001&gt;0,VLOOKUP(K5001,'3-Productie normen'!A:X,VLOOKUP(P5001,'3-Productie normen'!$B$37:$C$59,2,FALSE),FALSE)))/VLOOKUP(B5001,'2-Kosten per locatie'!$A$11:$C$31,3,FALSE)</f>
        <v>0</v>
      </c>
      <c r="U5001" s="144">
        <f t="shared" si="393"/>
        <v>0</v>
      </c>
      <c r="V5001" s="145" t="str">
        <f>VLOOKUP(K5001,'3-Productie normen'!A:AG,29,FALSE)</f>
        <v>L</v>
      </c>
      <c r="W5001" s="145"/>
      <c r="X5001" s="146"/>
      <c r="Y5001" s="147">
        <f t="shared" si="394"/>
        <v>9038</v>
      </c>
    </row>
    <row r="5002" spans="1:25" s="148" customFormat="1" ht="13.9" customHeight="1">
      <c r="A5002" s="137">
        <v>5856</v>
      </c>
      <c r="B5002" s="138" t="s">
        <v>4209</v>
      </c>
      <c r="C5002" s="138" t="s">
        <v>6253</v>
      </c>
      <c r="D5002" s="138" t="s">
        <v>8341</v>
      </c>
      <c r="E5002" s="2"/>
      <c r="F5002" s="2" t="s">
        <v>422</v>
      </c>
      <c r="G5002" s="2" t="s">
        <v>6803</v>
      </c>
      <c r="H5002" s="2" t="s">
        <v>6804</v>
      </c>
      <c r="I5002" s="139" t="s">
        <v>277</v>
      </c>
      <c r="J5002" s="139" t="s">
        <v>344</v>
      </c>
      <c r="K5002" s="139" t="s">
        <v>479</v>
      </c>
      <c r="L5002" s="139" t="s">
        <v>739</v>
      </c>
      <c r="M5002" s="140"/>
      <c r="N5002" s="141">
        <v>85.93</v>
      </c>
      <c r="O5002" s="142">
        <f t="shared" si="390"/>
        <v>200</v>
      </c>
      <c r="P5002" s="2">
        <v>200</v>
      </c>
      <c r="Q5002" s="2"/>
      <c r="R5002" s="143" t="e">
        <f t="shared" si="391"/>
        <v>#DIV/0!</v>
      </c>
      <c r="S5002" s="143">
        <f t="shared" si="392"/>
        <v>0</v>
      </c>
      <c r="T5002" s="144">
        <f>IF(P5002="nio",0,IF(P5002&gt;0,VLOOKUP(K5002,'3-Productie normen'!A:X,VLOOKUP(P5002,'3-Productie normen'!$B$37:$C$59,2,FALSE),FALSE)))/VLOOKUP(B5002,'2-Kosten per locatie'!$A$11:$C$31,3,FALSE)</f>
        <v>0</v>
      </c>
      <c r="U5002" s="144">
        <f t="shared" si="393"/>
        <v>0</v>
      </c>
      <c r="V5002" s="145" t="str">
        <f>VLOOKUP(K5002,'3-Productie normen'!A:AG,29,FALSE)</f>
        <v>B</v>
      </c>
      <c r="W5002" s="145"/>
      <c r="X5002" s="146"/>
      <c r="Y5002" s="147">
        <f t="shared" si="394"/>
        <v>17186</v>
      </c>
    </row>
    <row r="5003" spans="1:25" s="148" customFormat="1" ht="13.9" customHeight="1">
      <c r="A5003" s="137">
        <v>5857</v>
      </c>
      <c r="B5003" s="138" t="s">
        <v>4209</v>
      </c>
      <c r="C5003" s="138" t="s">
        <v>6253</v>
      </c>
      <c r="D5003" s="138" t="s">
        <v>8341</v>
      </c>
      <c r="E5003" s="2"/>
      <c r="F5003" s="2" t="s">
        <v>422</v>
      </c>
      <c r="G5003" s="2" t="s">
        <v>6805</v>
      </c>
      <c r="H5003" s="2" t="s">
        <v>6806</v>
      </c>
      <c r="I5003" s="139" t="s">
        <v>277</v>
      </c>
      <c r="J5003" s="139" t="s">
        <v>277</v>
      </c>
      <c r="K5003" s="139" t="s">
        <v>478</v>
      </c>
      <c r="L5003" s="139" t="s">
        <v>233</v>
      </c>
      <c r="M5003" s="140"/>
      <c r="N5003" s="141">
        <v>28.46</v>
      </c>
      <c r="O5003" s="142">
        <f t="shared" si="390"/>
        <v>120</v>
      </c>
      <c r="P5003" s="2">
        <v>120</v>
      </c>
      <c r="Q5003" s="2"/>
      <c r="R5003" s="143" t="e">
        <f t="shared" si="391"/>
        <v>#DIV/0!</v>
      </c>
      <c r="S5003" s="143">
        <f t="shared" si="392"/>
        <v>0</v>
      </c>
      <c r="T5003" s="144">
        <f>IF(P5003="nio",0,IF(P5003&gt;0,VLOOKUP(K5003,'3-Productie normen'!A:X,VLOOKUP(P5003,'3-Productie normen'!$B$37:$C$59,2,FALSE),FALSE)))/VLOOKUP(B5003,'2-Kosten per locatie'!$A$11:$C$31,3,FALSE)</f>
        <v>0</v>
      </c>
      <c r="U5003" s="144">
        <f t="shared" si="393"/>
        <v>0</v>
      </c>
      <c r="V5003" s="145" t="str">
        <f>VLOOKUP(K5003,'3-Productie normen'!A:AG,29,FALSE)</f>
        <v>B</v>
      </c>
      <c r="W5003" s="145"/>
      <c r="X5003" s="146"/>
      <c r="Y5003" s="147">
        <f t="shared" si="394"/>
        <v>3415.2000000000003</v>
      </c>
    </row>
    <row r="5004" spans="1:25" s="148" customFormat="1" ht="13.9" customHeight="1">
      <c r="A5004" s="137">
        <v>5858</v>
      </c>
      <c r="B5004" s="138" t="s">
        <v>4209</v>
      </c>
      <c r="C5004" s="138" t="s">
        <v>6253</v>
      </c>
      <c r="D5004" s="138" t="s">
        <v>8341</v>
      </c>
      <c r="E5004" s="2"/>
      <c r="F5004" s="2" t="s">
        <v>422</v>
      </c>
      <c r="G5004" s="2" t="s">
        <v>6807</v>
      </c>
      <c r="H5004" s="2" t="s">
        <v>6808</v>
      </c>
      <c r="I5004" s="139" t="s">
        <v>277</v>
      </c>
      <c r="J5004" s="139" t="s">
        <v>277</v>
      </c>
      <c r="K5004" s="139" t="s">
        <v>478</v>
      </c>
      <c r="L5004" s="139" t="s">
        <v>233</v>
      </c>
      <c r="M5004" s="140"/>
      <c r="N5004" s="141">
        <v>19.22</v>
      </c>
      <c r="O5004" s="142">
        <f t="shared" si="390"/>
        <v>120</v>
      </c>
      <c r="P5004" s="2">
        <v>120</v>
      </c>
      <c r="Q5004" s="2"/>
      <c r="R5004" s="143" t="e">
        <f t="shared" si="391"/>
        <v>#DIV/0!</v>
      </c>
      <c r="S5004" s="143">
        <f t="shared" si="392"/>
        <v>0</v>
      </c>
      <c r="T5004" s="144">
        <f>IF(P5004="nio",0,IF(P5004&gt;0,VLOOKUP(K5004,'3-Productie normen'!A:X,VLOOKUP(P5004,'3-Productie normen'!$B$37:$C$59,2,FALSE),FALSE)))/VLOOKUP(B5004,'2-Kosten per locatie'!$A$11:$C$31,3,FALSE)</f>
        <v>0</v>
      </c>
      <c r="U5004" s="144">
        <f t="shared" si="393"/>
        <v>0</v>
      </c>
      <c r="V5004" s="145" t="str">
        <f>VLOOKUP(K5004,'3-Productie normen'!A:AG,29,FALSE)</f>
        <v>B</v>
      </c>
      <c r="W5004" s="145"/>
      <c r="X5004" s="146"/>
      <c r="Y5004" s="147">
        <f t="shared" si="394"/>
        <v>2306.3999999999996</v>
      </c>
    </row>
    <row r="5005" spans="1:25" s="148" customFormat="1" ht="13.9" customHeight="1">
      <c r="A5005" s="137">
        <v>5859</v>
      </c>
      <c r="B5005" s="138" t="s">
        <v>4209</v>
      </c>
      <c r="C5005" s="138" t="s">
        <v>6253</v>
      </c>
      <c r="D5005" s="138" t="s">
        <v>8341</v>
      </c>
      <c r="E5005" s="2"/>
      <c r="F5005" s="2" t="s">
        <v>422</v>
      </c>
      <c r="G5005" s="2" t="s">
        <v>6809</v>
      </c>
      <c r="H5005" s="2" t="s">
        <v>6810</v>
      </c>
      <c r="I5005" s="139" t="s">
        <v>267</v>
      </c>
      <c r="J5005" s="139" t="s">
        <v>267</v>
      </c>
      <c r="K5005" s="139" t="s">
        <v>267</v>
      </c>
      <c r="L5005" s="139" t="s">
        <v>233</v>
      </c>
      <c r="M5005" s="140"/>
      <c r="N5005" s="141">
        <v>4.04</v>
      </c>
      <c r="O5005" s="142">
        <f t="shared" si="390"/>
        <v>2</v>
      </c>
      <c r="P5005" s="2">
        <v>2</v>
      </c>
      <c r="Q5005" s="2"/>
      <c r="R5005" s="143" t="e">
        <f t="shared" si="391"/>
        <v>#DIV/0!</v>
      </c>
      <c r="S5005" s="143">
        <f t="shared" si="392"/>
        <v>0</v>
      </c>
      <c r="T5005" s="144">
        <f>IF(P5005="nio",0,IF(P5005&gt;0,VLOOKUP(K5005,'3-Productie normen'!A:X,VLOOKUP(P5005,'3-Productie normen'!$B$37:$C$59,2,FALSE),FALSE)))/VLOOKUP(B5005,'2-Kosten per locatie'!$A$11:$C$31,3,FALSE)</f>
        <v>0</v>
      </c>
      <c r="U5005" s="144">
        <f t="shared" si="393"/>
        <v>0</v>
      </c>
      <c r="V5005" s="145" t="str">
        <f>VLOOKUP(K5005,'3-Productie normen'!A:AG,29,FALSE)</f>
        <v>V</v>
      </c>
      <c r="W5005" s="145"/>
      <c r="X5005" s="146"/>
      <c r="Y5005" s="147">
        <f t="shared" si="394"/>
        <v>8.08</v>
      </c>
    </row>
    <row r="5006" spans="1:25" s="148" customFormat="1" ht="13.9" customHeight="1">
      <c r="A5006" s="137">
        <v>5860</v>
      </c>
      <c r="B5006" s="138" t="s">
        <v>4209</v>
      </c>
      <c r="C5006" s="138" t="s">
        <v>6253</v>
      </c>
      <c r="D5006" s="138" t="s">
        <v>8341</v>
      </c>
      <c r="E5006" s="2"/>
      <c r="F5006" s="2" t="s">
        <v>422</v>
      </c>
      <c r="G5006" s="2" t="s">
        <v>6811</v>
      </c>
      <c r="H5006" s="2" t="s">
        <v>6812</v>
      </c>
      <c r="I5006" s="139" t="s">
        <v>350</v>
      </c>
      <c r="J5006" s="139" t="s">
        <v>836</v>
      </c>
      <c r="K5006" s="139" t="s">
        <v>612</v>
      </c>
      <c r="L5006" s="139" t="s">
        <v>233</v>
      </c>
      <c r="M5006" s="140"/>
      <c r="N5006" s="141">
        <v>48.81</v>
      </c>
      <c r="O5006" s="142">
        <f t="shared" si="390"/>
        <v>200</v>
      </c>
      <c r="P5006" s="2">
        <v>200</v>
      </c>
      <c r="Q5006" s="2"/>
      <c r="R5006" s="143" t="e">
        <f t="shared" si="391"/>
        <v>#DIV/0!</v>
      </c>
      <c r="S5006" s="143">
        <f t="shared" si="392"/>
        <v>0</v>
      </c>
      <c r="T5006" s="144">
        <f>IF(P5006="nio",0,IF(P5006&gt;0,VLOOKUP(K5006,'3-Productie normen'!A:X,VLOOKUP(P5006,'3-Productie normen'!$B$37:$C$59,2,FALSE),FALSE)))/VLOOKUP(B5006,'2-Kosten per locatie'!$A$11:$C$31,3,FALSE)</f>
        <v>0</v>
      </c>
      <c r="U5006" s="144">
        <f t="shared" si="393"/>
        <v>0</v>
      </c>
      <c r="V5006" s="145" t="str">
        <f>VLOOKUP(K5006,'3-Productie normen'!A:AG,29,FALSE)</f>
        <v>L</v>
      </c>
      <c r="W5006" s="145"/>
      <c r="X5006" s="146"/>
      <c r="Y5006" s="147">
        <f t="shared" si="394"/>
        <v>9762</v>
      </c>
    </row>
    <row r="5007" spans="1:25" s="148" customFormat="1" ht="13.9" customHeight="1">
      <c r="A5007" s="137">
        <v>5861</v>
      </c>
      <c r="B5007" s="138" t="s">
        <v>4209</v>
      </c>
      <c r="C5007" s="138" t="s">
        <v>6253</v>
      </c>
      <c r="D5007" s="138" t="s">
        <v>8341</v>
      </c>
      <c r="E5007" s="2"/>
      <c r="F5007" s="2" t="s">
        <v>422</v>
      </c>
      <c r="G5007" s="2" t="s">
        <v>6813</v>
      </c>
      <c r="H5007" s="2" t="s">
        <v>6814</v>
      </c>
      <c r="I5007" s="139" t="s">
        <v>350</v>
      </c>
      <c r="J5007" s="139" t="s">
        <v>351</v>
      </c>
      <c r="K5007" s="139" t="s">
        <v>612</v>
      </c>
      <c r="L5007" s="139" t="s">
        <v>233</v>
      </c>
      <c r="M5007" s="140"/>
      <c r="N5007" s="141">
        <v>78.16</v>
      </c>
      <c r="O5007" s="142">
        <f t="shared" si="390"/>
        <v>200</v>
      </c>
      <c r="P5007" s="2">
        <v>200</v>
      </c>
      <c r="Q5007" s="2"/>
      <c r="R5007" s="143" t="e">
        <f t="shared" si="391"/>
        <v>#DIV/0!</v>
      </c>
      <c r="S5007" s="143">
        <f t="shared" si="392"/>
        <v>0</v>
      </c>
      <c r="T5007" s="144">
        <f>IF(P5007="nio",0,IF(P5007&gt;0,VLOOKUP(K5007,'3-Productie normen'!A:X,VLOOKUP(P5007,'3-Productie normen'!$B$37:$C$59,2,FALSE),FALSE)))/VLOOKUP(B5007,'2-Kosten per locatie'!$A$11:$C$31,3,FALSE)</f>
        <v>0</v>
      </c>
      <c r="U5007" s="144">
        <f t="shared" si="393"/>
        <v>0</v>
      </c>
      <c r="V5007" s="145" t="str">
        <f>VLOOKUP(K5007,'3-Productie normen'!A:AG,29,FALSE)</f>
        <v>L</v>
      </c>
      <c r="W5007" s="145"/>
      <c r="X5007" s="146"/>
      <c r="Y5007" s="147">
        <f t="shared" si="394"/>
        <v>15632</v>
      </c>
    </row>
    <row r="5008" spans="1:25" s="148" customFormat="1" ht="13.9" customHeight="1">
      <c r="A5008" s="137">
        <v>5862</v>
      </c>
      <c r="B5008" s="138" t="s">
        <v>4209</v>
      </c>
      <c r="C5008" s="138" t="s">
        <v>6253</v>
      </c>
      <c r="D5008" s="138" t="s">
        <v>8341</v>
      </c>
      <c r="E5008" s="2"/>
      <c r="F5008" s="2" t="s">
        <v>422</v>
      </c>
      <c r="G5008" s="2" t="s">
        <v>6815</v>
      </c>
      <c r="H5008" s="2" t="s">
        <v>6816</v>
      </c>
      <c r="I5008" s="139" t="s">
        <v>277</v>
      </c>
      <c r="J5008" s="139" t="s">
        <v>351</v>
      </c>
      <c r="K5008" s="139" t="s">
        <v>612</v>
      </c>
      <c r="L5008" s="139" t="s">
        <v>233</v>
      </c>
      <c r="M5008" s="140"/>
      <c r="N5008" s="141">
        <v>19.329999999999998</v>
      </c>
      <c r="O5008" s="142">
        <f t="shared" si="390"/>
        <v>200</v>
      </c>
      <c r="P5008" s="2">
        <v>200</v>
      </c>
      <c r="Q5008" s="2"/>
      <c r="R5008" s="143" t="e">
        <f t="shared" si="391"/>
        <v>#DIV/0!</v>
      </c>
      <c r="S5008" s="143">
        <f t="shared" si="392"/>
        <v>0</v>
      </c>
      <c r="T5008" s="144">
        <f>IF(P5008="nio",0,IF(P5008&gt;0,VLOOKUP(K5008,'3-Productie normen'!A:X,VLOOKUP(P5008,'3-Productie normen'!$B$37:$C$59,2,FALSE),FALSE)))/VLOOKUP(B5008,'2-Kosten per locatie'!$A$11:$C$31,3,FALSE)</f>
        <v>0</v>
      </c>
      <c r="U5008" s="144">
        <f t="shared" si="393"/>
        <v>0</v>
      </c>
      <c r="V5008" s="145" t="str">
        <f>VLOOKUP(K5008,'3-Productie normen'!A:AG,29,FALSE)</f>
        <v>L</v>
      </c>
      <c r="W5008" s="145"/>
      <c r="X5008" s="146"/>
      <c r="Y5008" s="147">
        <f t="shared" si="394"/>
        <v>3865.9999999999995</v>
      </c>
    </row>
    <row r="5009" spans="1:25" s="148" customFormat="1" ht="13.9" customHeight="1">
      <c r="A5009" s="137">
        <v>5863</v>
      </c>
      <c r="B5009" s="138" t="s">
        <v>4209</v>
      </c>
      <c r="C5009" s="138" t="s">
        <v>6253</v>
      </c>
      <c r="D5009" s="138" t="s">
        <v>8341</v>
      </c>
      <c r="E5009" s="2"/>
      <c r="F5009" s="2" t="s">
        <v>422</v>
      </c>
      <c r="G5009" s="2" t="s">
        <v>6817</v>
      </c>
      <c r="H5009" s="2" t="s">
        <v>6818</v>
      </c>
      <c r="I5009" s="139" t="s">
        <v>267</v>
      </c>
      <c r="J5009" s="139" t="s">
        <v>267</v>
      </c>
      <c r="K5009" s="139" t="s">
        <v>267</v>
      </c>
      <c r="L5009" s="139" t="s">
        <v>122</v>
      </c>
      <c r="M5009" s="140"/>
      <c r="N5009" s="141">
        <v>7.85</v>
      </c>
      <c r="O5009" s="142">
        <f t="shared" si="390"/>
        <v>2</v>
      </c>
      <c r="P5009" s="2">
        <v>2</v>
      </c>
      <c r="Q5009" s="2"/>
      <c r="R5009" s="143" t="e">
        <f t="shared" si="391"/>
        <v>#DIV/0!</v>
      </c>
      <c r="S5009" s="143">
        <f t="shared" si="392"/>
        <v>0</v>
      </c>
      <c r="T5009" s="144">
        <f>IF(P5009="nio",0,IF(P5009&gt;0,VLOOKUP(K5009,'3-Productie normen'!A:X,VLOOKUP(P5009,'3-Productie normen'!$B$37:$C$59,2,FALSE),FALSE)))/VLOOKUP(B5009,'2-Kosten per locatie'!$A$11:$C$31,3,FALSE)</f>
        <v>0</v>
      </c>
      <c r="U5009" s="144">
        <f t="shared" si="393"/>
        <v>0</v>
      </c>
      <c r="V5009" s="145" t="str">
        <f>VLOOKUP(K5009,'3-Productie normen'!A:AG,29,FALSE)</f>
        <v>V</v>
      </c>
      <c r="W5009" s="145"/>
      <c r="X5009" s="146"/>
      <c r="Y5009" s="147">
        <f t="shared" si="394"/>
        <v>15.7</v>
      </c>
    </row>
    <row r="5010" spans="1:25" s="148" customFormat="1" ht="13.9" customHeight="1">
      <c r="A5010" s="137">
        <v>5864</v>
      </c>
      <c r="B5010" s="138" t="s">
        <v>4209</v>
      </c>
      <c r="C5010" s="138" t="s">
        <v>6253</v>
      </c>
      <c r="D5010" s="138" t="s">
        <v>8341</v>
      </c>
      <c r="E5010" s="2"/>
      <c r="F5010" s="2" t="s">
        <v>422</v>
      </c>
      <c r="G5010" s="2" t="s">
        <v>6819</v>
      </c>
      <c r="H5010" s="2" t="s">
        <v>6820</v>
      </c>
      <c r="I5010" s="139" t="s">
        <v>277</v>
      </c>
      <c r="J5010" s="139" t="s">
        <v>277</v>
      </c>
      <c r="K5010" s="139" t="s">
        <v>478</v>
      </c>
      <c r="L5010" s="139" t="s">
        <v>233</v>
      </c>
      <c r="M5010" s="140"/>
      <c r="N5010" s="141">
        <v>20.079999999999998</v>
      </c>
      <c r="O5010" s="142">
        <f t="shared" si="390"/>
        <v>120</v>
      </c>
      <c r="P5010" s="2">
        <v>120</v>
      </c>
      <c r="Q5010" s="2"/>
      <c r="R5010" s="143" t="e">
        <f t="shared" si="391"/>
        <v>#DIV/0!</v>
      </c>
      <c r="S5010" s="143">
        <f t="shared" si="392"/>
        <v>0</v>
      </c>
      <c r="T5010" s="144">
        <f>IF(P5010="nio",0,IF(P5010&gt;0,VLOOKUP(K5010,'3-Productie normen'!A:X,VLOOKUP(P5010,'3-Productie normen'!$B$37:$C$59,2,FALSE),FALSE)))/VLOOKUP(B5010,'2-Kosten per locatie'!$A$11:$C$31,3,FALSE)</f>
        <v>0</v>
      </c>
      <c r="U5010" s="144">
        <f t="shared" si="393"/>
        <v>0</v>
      </c>
      <c r="V5010" s="145" t="str">
        <f>VLOOKUP(K5010,'3-Productie normen'!A:AG,29,FALSE)</f>
        <v>B</v>
      </c>
      <c r="W5010" s="145"/>
      <c r="X5010" s="146"/>
      <c r="Y5010" s="147">
        <f t="shared" si="394"/>
        <v>2409.6</v>
      </c>
    </row>
    <row r="5011" spans="1:25" s="148" customFormat="1" ht="13.9" customHeight="1">
      <c r="A5011" s="137">
        <v>5865</v>
      </c>
      <c r="B5011" s="138" t="s">
        <v>4209</v>
      </c>
      <c r="C5011" s="138" t="s">
        <v>6253</v>
      </c>
      <c r="D5011" s="138" t="s">
        <v>8341</v>
      </c>
      <c r="E5011" s="2"/>
      <c r="F5011" s="2" t="s">
        <v>422</v>
      </c>
      <c r="G5011" s="2" t="s">
        <v>6821</v>
      </c>
      <c r="H5011" s="2" t="s">
        <v>5937</v>
      </c>
      <c r="I5011" s="139" t="s">
        <v>277</v>
      </c>
      <c r="J5011" s="139" t="s">
        <v>344</v>
      </c>
      <c r="K5011" s="139" t="s">
        <v>479</v>
      </c>
      <c r="L5011" s="139" t="s">
        <v>739</v>
      </c>
      <c r="M5011" s="140"/>
      <c r="N5011" s="141">
        <v>85.92</v>
      </c>
      <c r="O5011" s="142">
        <f t="shared" si="390"/>
        <v>200</v>
      </c>
      <c r="P5011" s="2">
        <v>200</v>
      </c>
      <c r="Q5011" s="2"/>
      <c r="R5011" s="143" t="e">
        <f t="shared" si="391"/>
        <v>#DIV/0!</v>
      </c>
      <c r="S5011" s="143">
        <f t="shared" si="392"/>
        <v>0</v>
      </c>
      <c r="T5011" s="144">
        <f>IF(P5011="nio",0,IF(P5011&gt;0,VLOOKUP(K5011,'3-Productie normen'!A:X,VLOOKUP(P5011,'3-Productie normen'!$B$37:$C$59,2,FALSE),FALSE)))/VLOOKUP(B5011,'2-Kosten per locatie'!$A$11:$C$31,3,FALSE)</f>
        <v>0</v>
      </c>
      <c r="U5011" s="144">
        <f t="shared" si="393"/>
        <v>0</v>
      </c>
      <c r="V5011" s="145" t="str">
        <f>VLOOKUP(K5011,'3-Productie normen'!A:AG,29,FALSE)</f>
        <v>B</v>
      </c>
      <c r="W5011" s="145"/>
      <c r="X5011" s="146"/>
      <c r="Y5011" s="147">
        <f t="shared" si="394"/>
        <v>17184</v>
      </c>
    </row>
    <row r="5012" spans="1:25" s="148" customFormat="1" ht="13.9" customHeight="1">
      <c r="A5012" s="137">
        <v>5866</v>
      </c>
      <c r="B5012" s="138" t="s">
        <v>4209</v>
      </c>
      <c r="C5012" s="138" t="s">
        <v>6253</v>
      </c>
      <c r="D5012" s="138" t="s">
        <v>8341</v>
      </c>
      <c r="E5012" s="2"/>
      <c r="F5012" s="2" t="s">
        <v>422</v>
      </c>
      <c r="G5012" s="2" t="s">
        <v>6822</v>
      </c>
      <c r="H5012" s="2" t="s">
        <v>246</v>
      </c>
      <c r="I5012" s="139" t="s">
        <v>484</v>
      </c>
      <c r="J5012" s="139" t="s">
        <v>56</v>
      </c>
      <c r="K5012" s="139" t="s">
        <v>248</v>
      </c>
      <c r="L5012" s="139" t="s">
        <v>82</v>
      </c>
      <c r="M5012" s="140" t="s">
        <v>8160</v>
      </c>
      <c r="N5012" s="141">
        <v>25.72</v>
      </c>
      <c r="O5012" s="142">
        <f t="shared" si="390"/>
        <v>200</v>
      </c>
      <c r="P5012" s="2">
        <v>200</v>
      </c>
      <c r="Q5012" s="2"/>
      <c r="R5012" s="143" t="e">
        <f t="shared" si="391"/>
        <v>#DIV/0!</v>
      </c>
      <c r="S5012" s="143">
        <f t="shared" si="392"/>
        <v>0</v>
      </c>
      <c r="T5012" s="144">
        <f>IF(P5012="nio",0,IF(P5012&gt;0,VLOOKUP(K5012,'3-Productie normen'!A:X,VLOOKUP(P5012,'3-Productie normen'!$B$37:$C$59,2,FALSE),FALSE)))/VLOOKUP(B5012,'2-Kosten per locatie'!$A$11:$C$31,3,FALSE)</f>
        <v>0</v>
      </c>
      <c r="U5012" s="144">
        <f t="shared" si="393"/>
        <v>0</v>
      </c>
      <c r="V5012" s="145" t="str">
        <f>VLOOKUP(K5012,'3-Productie normen'!A:AG,29,FALSE)</f>
        <v>V</v>
      </c>
      <c r="W5012" s="145"/>
      <c r="X5012" s="146"/>
      <c r="Y5012" s="147">
        <f t="shared" si="394"/>
        <v>5144</v>
      </c>
    </row>
    <row r="5013" spans="1:25" s="148" customFormat="1" ht="13.9" customHeight="1">
      <c r="A5013" s="137">
        <v>5867</v>
      </c>
      <c r="B5013" s="138" t="s">
        <v>4209</v>
      </c>
      <c r="C5013" s="138" t="s">
        <v>6253</v>
      </c>
      <c r="D5013" s="138" t="s">
        <v>8341</v>
      </c>
      <c r="E5013" s="2"/>
      <c r="F5013" s="2" t="s">
        <v>422</v>
      </c>
      <c r="G5013" s="2" t="s">
        <v>6823</v>
      </c>
      <c r="H5013" s="2"/>
      <c r="I5013" s="139" t="s">
        <v>491</v>
      </c>
      <c r="J5013" s="139" t="s">
        <v>253</v>
      </c>
      <c r="K5013" s="139" t="s">
        <v>4571</v>
      </c>
      <c r="L5013" s="139" t="s">
        <v>82</v>
      </c>
      <c r="M5013" s="140" t="s">
        <v>8160</v>
      </c>
      <c r="N5013" s="141">
        <v>84.28</v>
      </c>
      <c r="O5013" s="142">
        <f t="shared" si="390"/>
        <v>200</v>
      </c>
      <c r="P5013" s="2">
        <v>200</v>
      </c>
      <c r="Q5013" s="2"/>
      <c r="R5013" s="143" t="e">
        <f t="shared" si="391"/>
        <v>#DIV/0!</v>
      </c>
      <c r="S5013" s="143">
        <f t="shared" si="392"/>
        <v>0</v>
      </c>
      <c r="T5013" s="144">
        <f>IF(P5013="nio",0,IF(P5013&gt;0,VLOOKUP(K5013,'3-Productie normen'!A:X,VLOOKUP(P5013,'3-Productie normen'!$B$37:$C$59,2,FALSE),FALSE)))/VLOOKUP(B5013,'2-Kosten per locatie'!$A$11:$C$31,3,FALSE)</f>
        <v>0</v>
      </c>
      <c r="U5013" s="144">
        <f t="shared" si="393"/>
        <v>0</v>
      </c>
      <c r="V5013" s="145" t="str">
        <f>VLOOKUP(K5013,'3-Productie normen'!A:AG,29,FALSE)</f>
        <v>V</v>
      </c>
      <c r="W5013" s="145"/>
      <c r="X5013" s="146"/>
      <c r="Y5013" s="147">
        <f t="shared" si="394"/>
        <v>16856</v>
      </c>
    </row>
    <row r="5014" spans="1:25" s="148" customFormat="1" ht="13.9" customHeight="1">
      <c r="A5014" s="137">
        <v>5868</v>
      </c>
      <c r="B5014" s="138" t="s">
        <v>4209</v>
      </c>
      <c r="C5014" s="138" t="s">
        <v>6253</v>
      </c>
      <c r="D5014" s="138" t="s">
        <v>8341</v>
      </c>
      <c r="E5014" s="2"/>
      <c r="F5014" s="2" t="s">
        <v>422</v>
      </c>
      <c r="G5014" s="2" t="s">
        <v>6824</v>
      </c>
      <c r="H5014" s="2" t="s">
        <v>246</v>
      </c>
      <c r="I5014" s="139" t="s">
        <v>257</v>
      </c>
      <c r="J5014" s="139" t="s">
        <v>495</v>
      </c>
      <c r="K5014" s="139" t="s">
        <v>259</v>
      </c>
      <c r="L5014" s="139" t="s">
        <v>1720</v>
      </c>
      <c r="M5014" s="140"/>
      <c r="N5014" s="141">
        <v>1.27</v>
      </c>
      <c r="O5014" s="142">
        <f t="shared" si="390"/>
        <v>0</v>
      </c>
      <c r="P5014" s="2" t="s">
        <v>477</v>
      </c>
      <c r="Q5014" s="2"/>
      <c r="R5014" s="143">
        <f t="shared" si="391"/>
        <v>0</v>
      </c>
      <c r="S5014" s="143">
        <f t="shared" si="392"/>
        <v>0</v>
      </c>
      <c r="T5014" s="144">
        <f>IF(P5014="nio",0,IF(P5014&gt;0,VLOOKUP(K5014,'3-Productie normen'!A:X,VLOOKUP(P5014,'3-Productie normen'!$B$37:$C$59,2,FALSE),FALSE)))/VLOOKUP(B5014,'2-Kosten per locatie'!$A$11:$C$31,3,FALSE)</f>
        <v>0</v>
      </c>
      <c r="U5014" s="144">
        <f t="shared" si="393"/>
        <v>0</v>
      </c>
      <c r="V5014" s="145">
        <f>VLOOKUP(K5014,'3-Productie normen'!A:AG,29,FALSE)</f>
        <v>0</v>
      </c>
      <c r="W5014" s="145"/>
      <c r="X5014" s="146"/>
      <c r="Y5014" s="147">
        <f t="shared" si="394"/>
        <v>0</v>
      </c>
    </row>
    <row r="5015" spans="1:25" s="148" customFormat="1" ht="13.9" customHeight="1">
      <c r="A5015" s="137">
        <v>5869</v>
      </c>
      <c r="B5015" s="138" t="s">
        <v>4209</v>
      </c>
      <c r="C5015" s="138" t="s">
        <v>6253</v>
      </c>
      <c r="D5015" s="138" t="s">
        <v>8341</v>
      </c>
      <c r="E5015" s="2"/>
      <c r="F5015" s="2" t="s">
        <v>422</v>
      </c>
      <c r="G5015" s="2" t="s">
        <v>6825</v>
      </c>
      <c r="H5015" s="2"/>
      <c r="I5015" s="139" t="s">
        <v>257</v>
      </c>
      <c r="J5015" s="139" t="s">
        <v>318</v>
      </c>
      <c r="K5015" s="139" t="s">
        <v>259</v>
      </c>
      <c r="L5015" s="139" t="s">
        <v>1720</v>
      </c>
      <c r="M5015" s="140"/>
      <c r="N5015" s="141">
        <v>5.47</v>
      </c>
      <c r="O5015" s="142">
        <f t="shared" si="390"/>
        <v>0</v>
      </c>
      <c r="P5015" s="2" t="s">
        <v>477</v>
      </c>
      <c r="Q5015" s="2"/>
      <c r="R5015" s="143">
        <f t="shared" si="391"/>
        <v>0</v>
      </c>
      <c r="S5015" s="143">
        <f t="shared" si="392"/>
        <v>0</v>
      </c>
      <c r="T5015" s="144">
        <f>IF(P5015="nio",0,IF(P5015&gt;0,VLOOKUP(K5015,'3-Productie normen'!A:X,VLOOKUP(P5015,'3-Productie normen'!$B$37:$C$59,2,FALSE),FALSE)))/VLOOKUP(B5015,'2-Kosten per locatie'!$A$11:$C$31,3,FALSE)</f>
        <v>0</v>
      </c>
      <c r="U5015" s="144">
        <f t="shared" si="393"/>
        <v>0</v>
      </c>
      <c r="V5015" s="145">
        <f>VLOOKUP(K5015,'3-Productie normen'!A:AG,29,FALSE)</f>
        <v>0</v>
      </c>
      <c r="W5015" s="145"/>
      <c r="X5015" s="146"/>
      <c r="Y5015" s="147">
        <f t="shared" si="394"/>
        <v>0</v>
      </c>
    </row>
    <row r="5016" spans="1:25" s="148" customFormat="1" ht="13.9" customHeight="1">
      <c r="A5016" s="137">
        <v>5870</v>
      </c>
      <c r="B5016" s="138" t="s">
        <v>4209</v>
      </c>
      <c r="C5016" s="138" t="s">
        <v>6253</v>
      </c>
      <c r="D5016" s="138" t="s">
        <v>8341</v>
      </c>
      <c r="E5016" s="2"/>
      <c r="F5016" s="2" t="s">
        <v>422</v>
      </c>
      <c r="G5016" s="2" t="s">
        <v>6826</v>
      </c>
      <c r="H5016" s="2" t="s">
        <v>6827</v>
      </c>
      <c r="I5016" s="139" t="s">
        <v>267</v>
      </c>
      <c r="J5016" s="139" t="s">
        <v>267</v>
      </c>
      <c r="K5016" s="139" t="s">
        <v>267</v>
      </c>
      <c r="L5016" s="139" t="s">
        <v>82</v>
      </c>
      <c r="M5016" s="140" t="s">
        <v>8160</v>
      </c>
      <c r="N5016" s="141">
        <v>4.43</v>
      </c>
      <c r="O5016" s="142">
        <f t="shared" si="390"/>
        <v>2</v>
      </c>
      <c r="P5016" s="2">
        <v>2</v>
      </c>
      <c r="Q5016" s="2"/>
      <c r="R5016" s="143" t="e">
        <f t="shared" si="391"/>
        <v>#DIV/0!</v>
      </c>
      <c r="S5016" s="143">
        <f t="shared" si="392"/>
        <v>0</v>
      </c>
      <c r="T5016" s="144">
        <f>IF(P5016="nio",0,IF(P5016&gt;0,VLOOKUP(K5016,'3-Productie normen'!A:X,VLOOKUP(P5016,'3-Productie normen'!$B$37:$C$59,2,FALSE),FALSE)))/VLOOKUP(B5016,'2-Kosten per locatie'!$A$11:$C$31,3,FALSE)</f>
        <v>0</v>
      </c>
      <c r="U5016" s="144">
        <f t="shared" si="393"/>
        <v>0</v>
      </c>
      <c r="V5016" s="145" t="str">
        <f>VLOOKUP(K5016,'3-Productie normen'!A:AG,29,FALSE)</f>
        <v>V</v>
      </c>
      <c r="W5016" s="145"/>
      <c r="X5016" s="146"/>
      <c r="Y5016" s="147">
        <f t="shared" si="394"/>
        <v>8.86</v>
      </c>
    </row>
    <row r="5017" spans="1:25" s="148" customFormat="1" ht="13.9" customHeight="1">
      <c r="A5017" s="137">
        <v>5871</v>
      </c>
      <c r="B5017" s="138" t="s">
        <v>4209</v>
      </c>
      <c r="C5017" s="138" t="s">
        <v>6253</v>
      </c>
      <c r="D5017" s="138" t="s">
        <v>8341</v>
      </c>
      <c r="E5017" s="2"/>
      <c r="F5017" s="2" t="s">
        <v>422</v>
      </c>
      <c r="G5017" s="2" t="s">
        <v>6828</v>
      </c>
      <c r="H5017" s="2" t="s">
        <v>246</v>
      </c>
      <c r="I5017" s="139" t="s">
        <v>46</v>
      </c>
      <c r="J5017" s="139" t="s">
        <v>320</v>
      </c>
      <c r="K5017" s="139" t="s">
        <v>321</v>
      </c>
      <c r="L5017" s="139" t="s">
        <v>6263</v>
      </c>
      <c r="M5017" s="140"/>
      <c r="N5017" s="141">
        <v>5.8</v>
      </c>
      <c r="O5017" s="142">
        <f t="shared" si="390"/>
        <v>400</v>
      </c>
      <c r="P5017" s="2">
        <v>200</v>
      </c>
      <c r="Q5017" s="2">
        <v>200</v>
      </c>
      <c r="R5017" s="143" t="e">
        <f t="shared" si="391"/>
        <v>#DIV/0!</v>
      </c>
      <c r="S5017" s="143" t="e">
        <f t="shared" si="392"/>
        <v>#DIV/0!</v>
      </c>
      <c r="T5017" s="144">
        <f>IF(P5017="nio",0,IF(P5017&gt;0,VLOOKUP(K5017,'3-Productie normen'!A:X,VLOOKUP(P5017,'3-Productie normen'!$B$37:$C$59,2,FALSE),FALSE)))/VLOOKUP(B5017,'2-Kosten per locatie'!$A$11:$C$31,3,FALSE)</f>
        <v>0</v>
      </c>
      <c r="U5017" s="144">
        <f t="shared" si="393"/>
        <v>0</v>
      </c>
      <c r="V5017" s="145" t="str">
        <f>VLOOKUP(K5017,'3-Productie normen'!A:AG,29,FALSE)</f>
        <v>S</v>
      </c>
      <c r="W5017" s="145"/>
      <c r="X5017" s="146"/>
      <c r="Y5017" s="147">
        <f t="shared" si="394"/>
        <v>2320</v>
      </c>
    </row>
    <row r="5018" spans="1:25" s="148" customFormat="1" ht="13.9" customHeight="1">
      <c r="A5018" s="137">
        <v>5872</v>
      </c>
      <c r="B5018" s="138" t="s">
        <v>4209</v>
      </c>
      <c r="C5018" s="138" t="s">
        <v>6253</v>
      </c>
      <c r="D5018" s="138" t="s">
        <v>8341</v>
      </c>
      <c r="E5018" s="2"/>
      <c r="F5018" s="2" t="s">
        <v>422</v>
      </c>
      <c r="G5018" s="2" t="s">
        <v>6829</v>
      </c>
      <c r="H5018" s="2"/>
      <c r="I5018" s="139" t="s">
        <v>46</v>
      </c>
      <c r="J5018" s="139" t="s">
        <v>323</v>
      </c>
      <c r="K5018" s="139" t="s">
        <v>321</v>
      </c>
      <c r="L5018" s="139" t="s">
        <v>6263</v>
      </c>
      <c r="M5018" s="140"/>
      <c r="N5018" s="141">
        <v>1.1299999999999999</v>
      </c>
      <c r="O5018" s="142">
        <f t="shared" si="390"/>
        <v>400</v>
      </c>
      <c r="P5018" s="2">
        <v>200</v>
      </c>
      <c r="Q5018" s="2">
        <v>200</v>
      </c>
      <c r="R5018" s="143" t="e">
        <f t="shared" si="391"/>
        <v>#DIV/0!</v>
      </c>
      <c r="S5018" s="143" t="e">
        <f t="shared" si="392"/>
        <v>#DIV/0!</v>
      </c>
      <c r="T5018" s="144">
        <f>IF(P5018="nio",0,IF(P5018&gt;0,VLOOKUP(K5018,'3-Productie normen'!A:X,VLOOKUP(P5018,'3-Productie normen'!$B$37:$C$59,2,FALSE),FALSE)))/VLOOKUP(B5018,'2-Kosten per locatie'!$A$11:$C$31,3,FALSE)</f>
        <v>0</v>
      </c>
      <c r="U5018" s="144">
        <f t="shared" si="393"/>
        <v>0</v>
      </c>
      <c r="V5018" s="145" t="str">
        <f>VLOOKUP(K5018,'3-Productie normen'!A:AG,29,FALSE)</f>
        <v>S</v>
      </c>
      <c r="W5018" s="145"/>
      <c r="X5018" s="146"/>
      <c r="Y5018" s="147">
        <f t="shared" si="394"/>
        <v>451.99999999999994</v>
      </c>
    </row>
    <row r="5019" spans="1:25" s="148" customFormat="1" ht="13.9" customHeight="1">
      <c r="A5019" s="137">
        <v>5873</v>
      </c>
      <c r="B5019" s="138" t="s">
        <v>4209</v>
      </c>
      <c r="C5019" s="138" t="s">
        <v>6253</v>
      </c>
      <c r="D5019" s="138" t="s">
        <v>8341</v>
      </c>
      <c r="E5019" s="2"/>
      <c r="F5019" s="2" t="s">
        <v>422</v>
      </c>
      <c r="G5019" s="2" t="s">
        <v>6830</v>
      </c>
      <c r="H5019" s="2"/>
      <c r="I5019" s="139" t="s">
        <v>46</v>
      </c>
      <c r="J5019" s="139" t="s">
        <v>323</v>
      </c>
      <c r="K5019" s="139" t="s">
        <v>321</v>
      </c>
      <c r="L5019" s="139" t="s">
        <v>6263</v>
      </c>
      <c r="M5019" s="140"/>
      <c r="N5019" s="141">
        <v>1.1200000000000001</v>
      </c>
      <c r="O5019" s="142">
        <f t="shared" si="390"/>
        <v>400</v>
      </c>
      <c r="P5019" s="2">
        <v>200</v>
      </c>
      <c r="Q5019" s="2">
        <v>200</v>
      </c>
      <c r="R5019" s="143" t="e">
        <f t="shared" si="391"/>
        <v>#DIV/0!</v>
      </c>
      <c r="S5019" s="143" t="e">
        <f t="shared" si="392"/>
        <v>#DIV/0!</v>
      </c>
      <c r="T5019" s="144">
        <f>IF(P5019="nio",0,IF(P5019&gt;0,VLOOKUP(K5019,'3-Productie normen'!A:X,VLOOKUP(P5019,'3-Productie normen'!$B$37:$C$59,2,FALSE),FALSE)))/VLOOKUP(B5019,'2-Kosten per locatie'!$A$11:$C$31,3,FALSE)</f>
        <v>0</v>
      </c>
      <c r="U5019" s="144">
        <f t="shared" si="393"/>
        <v>0</v>
      </c>
      <c r="V5019" s="145" t="str">
        <f>VLOOKUP(K5019,'3-Productie normen'!A:AG,29,FALSE)</f>
        <v>S</v>
      </c>
      <c r="W5019" s="145"/>
      <c r="X5019" s="146"/>
      <c r="Y5019" s="147">
        <f t="shared" si="394"/>
        <v>448.00000000000006</v>
      </c>
    </row>
    <row r="5020" spans="1:25" s="148" customFormat="1" ht="13.9" customHeight="1">
      <c r="A5020" s="137">
        <v>5874</v>
      </c>
      <c r="B5020" s="138" t="s">
        <v>4209</v>
      </c>
      <c r="C5020" s="138" t="s">
        <v>6253</v>
      </c>
      <c r="D5020" s="138" t="s">
        <v>8341</v>
      </c>
      <c r="E5020" s="2"/>
      <c r="F5020" s="2" t="s">
        <v>422</v>
      </c>
      <c r="G5020" s="2" t="s">
        <v>6831</v>
      </c>
      <c r="H5020" s="2" t="s">
        <v>246</v>
      </c>
      <c r="I5020" s="139" t="s">
        <v>46</v>
      </c>
      <c r="J5020" s="139" t="s">
        <v>320</v>
      </c>
      <c r="K5020" s="139" t="s">
        <v>321</v>
      </c>
      <c r="L5020" s="139" t="s">
        <v>6263</v>
      </c>
      <c r="M5020" s="140"/>
      <c r="N5020" s="141">
        <v>5.08</v>
      </c>
      <c r="O5020" s="142">
        <f t="shared" si="390"/>
        <v>400</v>
      </c>
      <c r="P5020" s="2">
        <v>200</v>
      </c>
      <c r="Q5020" s="2">
        <v>200</v>
      </c>
      <c r="R5020" s="143" t="e">
        <f t="shared" si="391"/>
        <v>#DIV/0!</v>
      </c>
      <c r="S5020" s="143" t="e">
        <f t="shared" si="392"/>
        <v>#DIV/0!</v>
      </c>
      <c r="T5020" s="144">
        <f>IF(P5020="nio",0,IF(P5020&gt;0,VLOOKUP(K5020,'3-Productie normen'!A:X,VLOOKUP(P5020,'3-Productie normen'!$B$37:$C$59,2,FALSE),FALSE)))/VLOOKUP(B5020,'2-Kosten per locatie'!$A$11:$C$31,3,FALSE)</f>
        <v>0</v>
      </c>
      <c r="U5020" s="144">
        <f t="shared" si="393"/>
        <v>0</v>
      </c>
      <c r="V5020" s="145" t="str">
        <f>VLOOKUP(K5020,'3-Productie normen'!A:AG,29,FALSE)</f>
        <v>S</v>
      </c>
      <c r="W5020" s="145"/>
      <c r="X5020" s="146"/>
      <c r="Y5020" s="147">
        <f t="shared" si="394"/>
        <v>2032</v>
      </c>
    </row>
    <row r="5021" spans="1:25" s="148" customFormat="1" ht="13.9" customHeight="1">
      <c r="A5021" s="137">
        <v>5875</v>
      </c>
      <c r="B5021" s="138" t="s">
        <v>4209</v>
      </c>
      <c r="C5021" s="138" t="s">
        <v>6253</v>
      </c>
      <c r="D5021" s="138" t="s">
        <v>8341</v>
      </c>
      <c r="E5021" s="2"/>
      <c r="F5021" s="2" t="s">
        <v>422</v>
      </c>
      <c r="G5021" s="2" t="s">
        <v>6832</v>
      </c>
      <c r="H5021" s="2"/>
      <c r="I5021" s="139" t="s">
        <v>46</v>
      </c>
      <c r="J5021" s="139" t="s">
        <v>323</v>
      </c>
      <c r="K5021" s="139" t="s">
        <v>321</v>
      </c>
      <c r="L5021" s="139" t="s">
        <v>6263</v>
      </c>
      <c r="M5021" s="140"/>
      <c r="N5021" s="141">
        <v>1.08</v>
      </c>
      <c r="O5021" s="142">
        <f t="shared" si="390"/>
        <v>400</v>
      </c>
      <c r="P5021" s="2">
        <v>200</v>
      </c>
      <c r="Q5021" s="2">
        <v>200</v>
      </c>
      <c r="R5021" s="143" t="e">
        <f t="shared" si="391"/>
        <v>#DIV/0!</v>
      </c>
      <c r="S5021" s="143" t="e">
        <f t="shared" si="392"/>
        <v>#DIV/0!</v>
      </c>
      <c r="T5021" s="144">
        <f>IF(P5021="nio",0,IF(P5021&gt;0,VLOOKUP(K5021,'3-Productie normen'!A:X,VLOOKUP(P5021,'3-Productie normen'!$B$37:$C$59,2,FALSE),FALSE)))/VLOOKUP(B5021,'2-Kosten per locatie'!$A$11:$C$31,3,FALSE)</f>
        <v>0</v>
      </c>
      <c r="U5021" s="144">
        <f t="shared" si="393"/>
        <v>0</v>
      </c>
      <c r="V5021" s="145" t="str">
        <f>VLOOKUP(K5021,'3-Productie normen'!A:AG,29,FALSE)</f>
        <v>S</v>
      </c>
      <c r="W5021" s="145"/>
      <c r="X5021" s="146"/>
      <c r="Y5021" s="147">
        <f t="shared" si="394"/>
        <v>432</v>
      </c>
    </row>
    <row r="5022" spans="1:25" s="148" customFormat="1" ht="13.9" customHeight="1">
      <c r="A5022" s="137">
        <v>5876</v>
      </c>
      <c r="B5022" s="138" t="s">
        <v>4209</v>
      </c>
      <c r="C5022" s="138" t="s">
        <v>6253</v>
      </c>
      <c r="D5022" s="138" t="s">
        <v>8341</v>
      </c>
      <c r="E5022" s="2"/>
      <c r="F5022" s="2" t="s">
        <v>422</v>
      </c>
      <c r="G5022" s="2" t="s">
        <v>6832</v>
      </c>
      <c r="H5022" s="2"/>
      <c r="I5022" s="139" t="s">
        <v>46</v>
      </c>
      <c r="J5022" s="139" t="s">
        <v>323</v>
      </c>
      <c r="K5022" s="139" t="s">
        <v>321</v>
      </c>
      <c r="L5022" s="139" t="s">
        <v>6263</v>
      </c>
      <c r="M5022" s="140"/>
      <c r="N5022" s="141">
        <v>1.07</v>
      </c>
      <c r="O5022" s="142">
        <f t="shared" si="390"/>
        <v>400</v>
      </c>
      <c r="P5022" s="2">
        <v>200</v>
      </c>
      <c r="Q5022" s="2">
        <v>200</v>
      </c>
      <c r="R5022" s="143" t="e">
        <f t="shared" si="391"/>
        <v>#DIV/0!</v>
      </c>
      <c r="S5022" s="143" t="e">
        <f t="shared" si="392"/>
        <v>#DIV/0!</v>
      </c>
      <c r="T5022" s="144">
        <f>IF(P5022="nio",0,IF(P5022&gt;0,VLOOKUP(K5022,'3-Productie normen'!A:X,VLOOKUP(P5022,'3-Productie normen'!$B$37:$C$59,2,FALSE),FALSE)))/VLOOKUP(B5022,'2-Kosten per locatie'!$A$11:$C$31,3,FALSE)</f>
        <v>0</v>
      </c>
      <c r="U5022" s="144">
        <f t="shared" si="393"/>
        <v>0</v>
      </c>
      <c r="V5022" s="145" t="str">
        <f>VLOOKUP(K5022,'3-Productie normen'!A:AG,29,FALSE)</f>
        <v>S</v>
      </c>
      <c r="W5022" s="145"/>
      <c r="X5022" s="146"/>
      <c r="Y5022" s="147">
        <f t="shared" si="394"/>
        <v>428</v>
      </c>
    </row>
    <row r="5023" spans="1:25" s="148" customFormat="1" ht="13.9" customHeight="1">
      <c r="A5023" s="137">
        <v>5877</v>
      </c>
      <c r="B5023" s="138" t="s">
        <v>4209</v>
      </c>
      <c r="C5023" s="138" t="s">
        <v>6253</v>
      </c>
      <c r="D5023" s="138" t="s">
        <v>8341</v>
      </c>
      <c r="E5023" s="2"/>
      <c r="F5023" s="2" t="s">
        <v>422</v>
      </c>
      <c r="G5023" s="2" t="s">
        <v>6833</v>
      </c>
      <c r="H5023" s="2"/>
      <c r="I5023" s="139" t="s">
        <v>46</v>
      </c>
      <c r="J5023" s="139" t="s">
        <v>323</v>
      </c>
      <c r="K5023" s="139" t="s">
        <v>321</v>
      </c>
      <c r="L5023" s="139" t="s">
        <v>6263</v>
      </c>
      <c r="M5023" s="140"/>
      <c r="N5023" s="141">
        <v>1.1000000000000001</v>
      </c>
      <c r="O5023" s="142">
        <f t="shared" si="390"/>
        <v>400</v>
      </c>
      <c r="P5023" s="2">
        <v>200</v>
      </c>
      <c r="Q5023" s="2">
        <v>200</v>
      </c>
      <c r="R5023" s="143" t="e">
        <f t="shared" si="391"/>
        <v>#DIV/0!</v>
      </c>
      <c r="S5023" s="143" t="e">
        <f t="shared" si="392"/>
        <v>#DIV/0!</v>
      </c>
      <c r="T5023" s="144">
        <f>IF(P5023="nio",0,IF(P5023&gt;0,VLOOKUP(K5023,'3-Productie normen'!A:X,VLOOKUP(P5023,'3-Productie normen'!$B$37:$C$59,2,FALSE),FALSE)))/VLOOKUP(B5023,'2-Kosten per locatie'!$A$11:$C$31,3,FALSE)</f>
        <v>0</v>
      </c>
      <c r="U5023" s="144">
        <f t="shared" si="393"/>
        <v>0</v>
      </c>
      <c r="V5023" s="145" t="str">
        <f>VLOOKUP(K5023,'3-Productie normen'!A:AG,29,FALSE)</f>
        <v>S</v>
      </c>
      <c r="W5023" s="145"/>
      <c r="X5023" s="146"/>
      <c r="Y5023" s="147">
        <f t="shared" si="394"/>
        <v>440.00000000000006</v>
      </c>
    </row>
    <row r="5024" spans="1:25" s="148" customFormat="1" ht="13.9" customHeight="1">
      <c r="A5024" s="137">
        <v>5878</v>
      </c>
      <c r="B5024" s="138" t="s">
        <v>4209</v>
      </c>
      <c r="C5024" s="138" t="s">
        <v>6253</v>
      </c>
      <c r="D5024" s="138" t="s">
        <v>8341</v>
      </c>
      <c r="E5024" s="2"/>
      <c r="F5024" s="2" t="s">
        <v>422</v>
      </c>
      <c r="G5024" s="2" t="s">
        <v>6834</v>
      </c>
      <c r="H5024" s="2" t="s">
        <v>246</v>
      </c>
      <c r="I5024" s="139" t="s">
        <v>267</v>
      </c>
      <c r="J5024" s="139" t="s">
        <v>267</v>
      </c>
      <c r="K5024" s="139" t="s">
        <v>267</v>
      </c>
      <c r="L5024" s="139" t="s">
        <v>82</v>
      </c>
      <c r="M5024" s="140" t="s">
        <v>8160</v>
      </c>
      <c r="N5024" s="141">
        <v>11.31</v>
      </c>
      <c r="O5024" s="142">
        <f t="shared" si="390"/>
        <v>2</v>
      </c>
      <c r="P5024" s="2">
        <v>2</v>
      </c>
      <c r="Q5024" s="2"/>
      <c r="R5024" s="143" t="e">
        <f t="shared" si="391"/>
        <v>#DIV/0!</v>
      </c>
      <c r="S5024" s="143">
        <f t="shared" si="392"/>
        <v>0</v>
      </c>
      <c r="T5024" s="144">
        <f>IF(P5024="nio",0,IF(P5024&gt;0,VLOOKUP(K5024,'3-Productie normen'!A:X,VLOOKUP(P5024,'3-Productie normen'!$B$37:$C$59,2,FALSE),FALSE)))/VLOOKUP(B5024,'2-Kosten per locatie'!$A$11:$C$31,3,FALSE)</f>
        <v>0</v>
      </c>
      <c r="U5024" s="144">
        <f t="shared" si="393"/>
        <v>0</v>
      </c>
      <c r="V5024" s="145" t="str">
        <f>VLOOKUP(K5024,'3-Productie normen'!A:AG,29,FALSE)</f>
        <v>V</v>
      </c>
      <c r="W5024" s="145"/>
      <c r="X5024" s="146"/>
      <c r="Y5024" s="147">
        <f t="shared" si="394"/>
        <v>22.62</v>
      </c>
    </row>
    <row r="5025" spans="1:25" s="148" customFormat="1" ht="13.9" customHeight="1">
      <c r="A5025" s="137">
        <v>5879</v>
      </c>
      <c r="B5025" s="138" t="s">
        <v>4209</v>
      </c>
      <c r="C5025" s="138" t="s">
        <v>6253</v>
      </c>
      <c r="D5025" s="138" t="s">
        <v>8341</v>
      </c>
      <c r="E5025" s="2"/>
      <c r="F5025" s="2" t="s">
        <v>422</v>
      </c>
      <c r="G5025" s="2" t="s">
        <v>6835</v>
      </c>
      <c r="H5025" s="2" t="s">
        <v>6836</v>
      </c>
      <c r="I5025" s="139" t="s">
        <v>350</v>
      </c>
      <c r="J5025" s="139" t="s">
        <v>351</v>
      </c>
      <c r="K5025" s="139" t="s">
        <v>612</v>
      </c>
      <c r="L5025" s="139" t="s">
        <v>233</v>
      </c>
      <c r="M5025" s="140"/>
      <c r="N5025" s="141">
        <v>65.040000000000006</v>
      </c>
      <c r="O5025" s="142">
        <f t="shared" si="390"/>
        <v>200</v>
      </c>
      <c r="P5025" s="2">
        <v>200</v>
      </c>
      <c r="Q5025" s="2"/>
      <c r="R5025" s="143" t="e">
        <f t="shared" si="391"/>
        <v>#DIV/0!</v>
      </c>
      <c r="S5025" s="143">
        <f t="shared" si="392"/>
        <v>0</v>
      </c>
      <c r="T5025" s="144">
        <f>IF(P5025="nio",0,IF(P5025&gt;0,VLOOKUP(K5025,'3-Productie normen'!A:X,VLOOKUP(P5025,'3-Productie normen'!$B$37:$C$59,2,FALSE),FALSE)))/VLOOKUP(B5025,'2-Kosten per locatie'!$A$11:$C$31,3,FALSE)</f>
        <v>0</v>
      </c>
      <c r="U5025" s="144">
        <f t="shared" si="393"/>
        <v>0</v>
      </c>
      <c r="V5025" s="145" t="str">
        <f>VLOOKUP(K5025,'3-Productie normen'!A:AG,29,FALSE)</f>
        <v>L</v>
      </c>
      <c r="W5025" s="145"/>
      <c r="X5025" s="146"/>
      <c r="Y5025" s="147">
        <f t="shared" si="394"/>
        <v>13008.000000000002</v>
      </c>
    </row>
    <row r="5026" spans="1:25" s="148" customFormat="1" ht="13.9" customHeight="1">
      <c r="A5026" s="137">
        <v>5880</v>
      </c>
      <c r="B5026" s="138" t="s">
        <v>4209</v>
      </c>
      <c r="C5026" s="138" t="s">
        <v>6253</v>
      </c>
      <c r="D5026" s="138" t="s">
        <v>8341</v>
      </c>
      <c r="E5026" s="2"/>
      <c r="F5026" s="2" t="s">
        <v>422</v>
      </c>
      <c r="G5026" s="2" t="s">
        <v>6837</v>
      </c>
      <c r="H5026" s="2" t="s">
        <v>6838</v>
      </c>
      <c r="I5026" s="139" t="s">
        <v>350</v>
      </c>
      <c r="J5026" s="139" t="s">
        <v>351</v>
      </c>
      <c r="K5026" s="139" t="s">
        <v>612</v>
      </c>
      <c r="L5026" s="139" t="s">
        <v>233</v>
      </c>
      <c r="M5026" s="140"/>
      <c r="N5026" s="141">
        <v>59.01</v>
      </c>
      <c r="O5026" s="142">
        <f t="shared" si="390"/>
        <v>200</v>
      </c>
      <c r="P5026" s="2">
        <v>200</v>
      </c>
      <c r="Q5026" s="2"/>
      <c r="R5026" s="143" t="e">
        <f t="shared" si="391"/>
        <v>#DIV/0!</v>
      </c>
      <c r="S5026" s="143">
        <f t="shared" si="392"/>
        <v>0</v>
      </c>
      <c r="T5026" s="144">
        <f>IF(P5026="nio",0,IF(P5026&gt;0,VLOOKUP(K5026,'3-Productie normen'!A:X,VLOOKUP(P5026,'3-Productie normen'!$B$37:$C$59,2,FALSE),FALSE)))/VLOOKUP(B5026,'2-Kosten per locatie'!$A$11:$C$31,3,FALSE)</f>
        <v>0</v>
      </c>
      <c r="U5026" s="144">
        <f t="shared" si="393"/>
        <v>0</v>
      </c>
      <c r="V5026" s="145" t="str">
        <f>VLOOKUP(K5026,'3-Productie normen'!A:AG,29,FALSE)</f>
        <v>L</v>
      </c>
      <c r="W5026" s="145"/>
      <c r="X5026" s="146"/>
      <c r="Y5026" s="147">
        <f t="shared" si="394"/>
        <v>11802</v>
      </c>
    </row>
    <row r="5027" spans="1:25" s="148" customFormat="1" ht="13.9" customHeight="1">
      <c r="A5027" s="137">
        <v>5881</v>
      </c>
      <c r="B5027" s="138" t="s">
        <v>4209</v>
      </c>
      <c r="C5027" s="138" t="s">
        <v>6253</v>
      </c>
      <c r="D5027" s="138" t="s">
        <v>8341</v>
      </c>
      <c r="E5027" s="2"/>
      <c r="F5027" s="2" t="s">
        <v>422</v>
      </c>
      <c r="G5027" s="2" t="s">
        <v>6839</v>
      </c>
      <c r="H5027" s="2" t="s">
        <v>6840</v>
      </c>
      <c r="I5027" s="139" t="s">
        <v>350</v>
      </c>
      <c r="J5027" s="139" t="s">
        <v>351</v>
      </c>
      <c r="K5027" s="139" t="s">
        <v>612</v>
      </c>
      <c r="L5027" s="139" t="s">
        <v>233</v>
      </c>
      <c r="M5027" s="140"/>
      <c r="N5027" s="141">
        <v>43.91</v>
      </c>
      <c r="O5027" s="142">
        <f t="shared" si="390"/>
        <v>200</v>
      </c>
      <c r="P5027" s="2">
        <v>200</v>
      </c>
      <c r="Q5027" s="2"/>
      <c r="R5027" s="143" t="e">
        <f t="shared" si="391"/>
        <v>#DIV/0!</v>
      </c>
      <c r="S5027" s="143">
        <f t="shared" si="392"/>
        <v>0</v>
      </c>
      <c r="T5027" s="144">
        <f>IF(P5027="nio",0,IF(P5027&gt;0,VLOOKUP(K5027,'3-Productie normen'!A:X,VLOOKUP(P5027,'3-Productie normen'!$B$37:$C$59,2,FALSE),FALSE)))/VLOOKUP(B5027,'2-Kosten per locatie'!$A$11:$C$31,3,FALSE)</f>
        <v>0</v>
      </c>
      <c r="U5027" s="144">
        <f t="shared" si="393"/>
        <v>0</v>
      </c>
      <c r="V5027" s="145" t="str">
        <f>VLOOKUP(K5027,'3-Productie normen'!A:AG,29,FALSE)</f>
        <v>L</v>
      </c>
      <c r="W5027" s="145"/>
      <c r="X5027" s="146"/>
      <c r="Y5027" s="147">
        <f t="shared" si="394"/>
        <v>8782</v>
      </c>
    </row>
    <row r="5028" spans="1:25" s="148" customFormat="1" ht="13.9" customHeight="1">
      <c r="A5028" s="137">
        <v>5882</v>
      </c>
      <c r="B5028" s="138" t="s">
        <v>4209</v>
      </c>
      <c r="C5028" s="138" t="s">
        <v>6253</v>
      </c>
      <c r="D5028" s="138" t="s">
        <v>8341</v>
      </c>
      <c r="E5028" s="2"/>
      <c r="F5028" s="2" t="s">
        <v>422</v>
      </c>
      <c r="G5028" s="2" t="s">
        <v>6841</v>
      </c>
      <c r="H5028" s="2" t="s">
        <v>6842</v>
      </c>
      <c r="I5028" s="139" t="s">
        <v>267</v>
      </c>
      <c r="J5028" s="139" t="s">
        <v>267</v>
      </c>
      <c r="K5028" s="139" t="s">
        <v>267</v>
      </c>
      <c r="L5028" s="139" t="s">
        <v>233</v>
      </c>
      <c r="M5028" s="140"/>
      <c r="N5028" s="141">
        <v>19.260000000000002</v>
      </c>
      <c r="O5028" s="142">
        <f t="shared" si="390"/>
        <v>2</v>
      </c>
      <c r="P5028" s="2">
        <v>2</v>
      </c>
      <c r="Q5028" s="2"/>
      <c r="R5028" s="143" t="e">
        <f t="shared" si="391"/>
        <v>#DIV/0!</v>
      </c>
      <c r="S5028" s="143">
        <f t="shared" si="392"/>
        <v>0</v>
      </c>
      <c r="T5028" s="144">
        <f>IF(P5028="nio",0,IF(P5028&gt;0,VLOOKUP(K5028,'3-Productie normen'!A:X,VLOOKUP(P5028,'3-Productie normen'!$B$37:$C$59,2,FALSE),FALSE)))/VLOOKUP(B5028,'2-Kosten per locatie'!$A$11:$C$31,3,FALSE)</f>
        <v>0</v>
      </c>
      <c r="U5028" s="144">
        <f t="shared" si="393"/>
        <v>0</v>
      </c>
      <c r="V5028" s="145" t="str">
        <f>VLOOKUP(K5028,'3-Productie normen'!A:AG,29,FALSE)</f>
        <v>V</v>
      </c>
      <c r="W5028" s="145"/>
      <c r="X5028" s="146"/>
      <c r="Y5028" s="147">
        <f t="shared" si="394"/>
        <v>38.520000000000003</v>
      </c>
    </row>
    <row r="5029" spans="1:25" s="148" customFormat="1" ht="13.9" customHeight="1">
      <c r="A5029" s="137">
        <v>5883</v>
      </c>
      <c r="B5029" s="138" t="s">
        <v>4209</v>
      </c>
      <c r="C5029" s="138" t="s">
        <v>6253</v>
      </c>
      <c r="D5029" s="138" t="s">
        <v>8341</v>
      </c>
      <c r="E5029" s="2"/>
      <c r="F5029" s="2" t="s">
        <v>422</v>
      </c>
      <c r="G5029" s="2" t="s">
        <v>6843</v>
      </c>
      <c r="H5029" s="2" t="s">
        <v>246</v>
      </c>
      <c r="I5029" s="139" t="s">
        <v>267</v>
      </c>
      <c r="J5029" s="139" t="s">
        <v>267</v>
      </c>
      <c r="K5029" s="139" t="s">
        <v>267</v>
      </c>
      <c r="L5029" s="139" t="s">
        <v>233</v>
      </c>
      <c r="M5029" s="140"/>
      <c r="N5029" s="141">
        <v>38.58</v>
      </c>
      <c r="O5029" s="142">
        <f t="shared" si="390"/>
        <v>2</v>
      </c>
      <c r="P5029" s="2">
        <v>2</v>
      </c>
      <c r="Q5029" s="2"/>
      <c r="R5029" s="143" t="e">
        <f t="shared" si="391"/>
        <v>#DIV/0!</v>
      </c>
      <c r="S5029" s="143">
        <f t="shared" si="392"/>
        <v>0</v>
      </c>
      <c r="T5029" s="144">
        <f>IF(P5029="nio",0,IF(P5029&gt;0,VLOOKUP(K5029,'3-Productie normen'!A:X,VLOOKUP(P5029,'3-Productie normen'!$B$37:$C$59,2,FALSE),FALSE)))/VLOOKUP(B5029,'2-Kosten per locatie'!$A$11:$C$31,3,FALSE)</f>
        <v>0</v>
      </c>
      <c r="U5029" s="144">
        <f t="shared" si="393"/>
        <v>0</v>
      </c>
      <c r="V5029" s="145" t="str">
        <f>VLOOKUP(K5029,'3-Productie normen'!A:AG,29,FALSE)</f>
        <v>V</v>
      </c>
      <c r="W5029" s="145"/>
      <c r="X5029" s="146"/>
      <c r="Y5029" s="147">
        <f t="shared" si="394"/>
        <v>77.16</v>
      </c>
    </row>
    <row r="5030" spans="1:25" s="148" customFormat="1" ht="13.9" customHeight="1">
      <c r="A5030" s="137">
        <v>5884</v>
      </c>
      <c r="B5030" s="138" t="s">
        <v>4209</v>
      </c>
      <c r="C5030" s="138" t="s">
        <v>6253</v>
      </c>
      <c r="D5030" s="138" t="s">
        <v>8341</v>
      </c>
      <c r="E5030" s="2"/>
      <c r="F5030" s="2" t="s">
        <v>422</v>
      </c>
      <c r="G5030" s="2" t="s">
        <v>6844</v>
      </c>
      <c r="H5030" s="2" t="s">
        <v>6845</v>
      </c>
      <c r="I5030" s="139" t="s">
        <v>350</v>
      </c>
      <c r="J5030" s="139" t="s">
        <v>351</v>
      </c>
      <c r="K5030" s="139" t="s">
        <v>612</v>
      </c>
      <c r="L5030" s="139" t="s">
        <v>233</v>
      </c>
      <c r="M5030" s="140"/>
      <c r="N5030" s="141">
        <v>67.930000000000007</v>
      </c>
      <c r="O5030" s="142">
        <f t="shared" si="390"/>
        <v>200</v>
      </c>
      <c r="P5030" s="2">
        <v>200</v>
      </c>
      <c r="Q5030" s="2"/>
      <c r="R5030" s="143" t="e">
        <f t="shared" si="391"/>
        <v>#DIV/0!</v>
      </c>
      <c r="S5030" s="143">
        <f t="shared" si="392"/>
        <v>0</v>
      </c>
      <c r="T5030" s="144">
        <f>IF(P5030="nio",0,IF(P5030&gt;0,VLOOKUP(K5030,'3-Productie normen'!A:X,VLOOKUP(P5030,'3-Productie normen'!$B$37:$C$59,2,FALSE),FALSE)))/VLOOKUP(B5030,'2-Kosten per locatie'!$A$11:$C$31,3,FALSE)</f>
        <v>0</v>
      </c>
      <c r="U5030" s="144">
        <f t="shared" si="393"/>
        <v>0</v>
      </c>
      <c r="V5030" s="145" t="str">
        <f>VLOOKUP(K5030,'3-Productie normen'!A:AG,29,FALSE)</f>
        <v>L</v>
      </c>
      <c r="W5030" s="145"/>
      <c r="X5030" s="146"/>
      <c r="Y5030" s="147">
        <f t="shared" si="394"/>
        <v>13586.000000000002</v>
      </c>
    </row>
    <row r="5031" spans="1:25" s="148" customFormat="1" ht="13.9" customHeight="1">
      <c r="A5031" s="137">
        <v>5885</v>
      </c>
      <c r="B5031" s="138" t="s">
        <v>4209</v>
      </c>
      <c r="C5031" s="138" t="s">
        <v>6254</v>
      </c>
      <c r="D5031" s="138" t="s">
        <v>6291</v>
      </c>
      <c r="E5031" s="2"/>
      <c r="F5031" s="2" t="s">
        <v>422</v>
      </c>
      <c r="G5031" s="2" t="s">
        <v>6846</v>
      </c>
      <c r="H5031" s="2" t="s">
        <v>246</v>
      </c>
      <c r="I5031" s="139" t="s">
        <v>484</v>
      </c>
      <c r="J5031" s="139" t="s">
        <v>56</v>
      </c>
      <c r="K5031" s="139" t="s">
        <v>248</v>
      </c>
      <c r="L5031" s="139" t="s">
        <v>82</v>
      </c>
      <c r="M5031" s="140" t="s">
        <v>8160</v>
      </c>
      <c r="N5031" s="141">
        <v>26.31</v>
      </c>
      <c r="O5031" s="142">
        <f t="shared" si="390"/>
        <v>255</v>
      </c>
      <c r="P5031" s="2">
        <v>255</v>
      </c>
      <c r="Q5031" s="2"/>
      <c r="R5031" s="143" t="e">
        <f t="shared" si="391"/>
        <v>#DIV/0!</v>
      </c>
      <c r="S5031" s="143">
        <f t="shared" si="392"/>
        <v>0</v>
      </c>
      <c r="T5031" s="144">
        <f>IF(P5031="nio",0,IF(P5031&gt;0,VLOOKUP(K5031,'3-Productie normen'!A:X,VLOOKUP(P5031,'3-Productie normen'!$B$37:$C$59,2,FALSE),FALSE)))/VLOOKUP(B5031,'2-Kosten per locatie'!$A$11:$C$31,3,FALSE)</f>
        <v>0</v>
      </c>
      <c r="U5031" s="144">
        <f t="shared" si="393"/>
        <v>0</v>
      </c>
      <c r="V5031" s="145" t="str">
        <f>VLOOKUP(K5031,'3-Productie normen'!A:AG,29,FALSE)</f>
        <v>V</v>
      </c>
      <c r="W5031" s="145"/>
      <c r="X5031" s="146"/>
      <c r="Y5031" s="147">
        <f t="shared" si="394"/>
        <v>6709.0499999999993</v>
      </c>
    </row>
    <row r="5032" spans="1:25" s="148" customFormat="1" ht="13.9" customHeight="1">
      <c r="A5032" s="137">
        <v>5886</v>
      </c>
      <c r="B5032" s="138" t="s">
        <v>4209</v>
      </c>
      <c r="C5032" s="138" t="s">
        <v>6254</v>
      </c>
      <c r="D5032" s="138" t="s">
        <v>6291</v>
      </c>
      <c r="E5032" s="2"/>
      <c r="F5032" s="2" t="s">
        <v>422</v>
      </c>
      <c r="G5032" s="2" t="s">
        <v>6847</v>
      </c>
      <c r="H5032" s="2"/>
      <c r="I5032" s="139" t="s">
        <v>484</v>
      </c>
      <c r="J5032" s="139" t="s">
        <v>57</v>
      </c>
      <c r="K5032" s="139" t="s">
        <v>259</v>
      </c>
      <c r="L5032" s="139" t="s">
        <v>1720</v>
      </c>
      <c r="M5032" s="140"/>
      <c r="N5032" s="141">
        <v>1.53</v>
      </c>
      <c r="O5032" s="142">
        <f t="shared" si="390"/>
        <v>0</v>
      </c>
      <c r="P5032" s="2" t="s">
        <v>477</v>
      </c>
      <c r="Q5032" s="2"/>
      <c r="R5032" s="143">
        <f t="shared" si="391"/>
        <v>0</v>
      </c>
      <c r="S5032" s="143">
        <f t="shared" si="392"/>
        <v>0</v>
      </c>
      <c r="T5032" s="144">
        <f>IF(P5032="nio",0,IF(P5032&gt;0,VLOOKUP(K5032,'3-Productie normen'!A:X,VLOOKUP(P5032,'3-Productie normen'!$B$37:$C$59,2,FALSE),FALSE)))/VLOOKUP(B5032,'2-Kosten per locatie'!$A$11:$C$31,3,FALSE)</f>
        <v>0</v>
      </c>
      <c r="U5032" s="144">
        <f t="shared" si="393"/>
        <v>0</v>
      </c>
      <c r="V5032" s="145">
        <f>VLOOKUP(K5032,'3-Productie normen'!A:AG,29,FALSE)</f>
        <v>0</v>
      </c>
      <c r="W5032" s="145"/>
      <c r="X5032" s="146"/>
      <c r="Y5032" s="147">
        <f t="shared" si="394"/>
        <v>0</v>
      </c>
    </row>
    <row r="5033" spans="1:25" s="148" customFormat="1" ht="13.9" customHeight="1">
      <c r="A5033" s="137">
        <v>5887</v>
      </c>
      <c r="B5033" s="138" t="s">
        <v>4209</v>
      </c>
      <c r="C5033" s="138" t="s">
        <v>6254</v>
      </c>
      <c r="D5033" s="138" t="s">
        <v>6291</v>
      </c>
      <c r="E5033" s="2"/>
      <c r="F5033" s="2" t="s">
        <v>422</v>
      </c>
      <c r="G5033" s="2" t="s">
        <v>6848</v>
      </c>
      <c r="H5033" s="2" t="s">
        <v>6849</v>
      </c>
      <c r="I5033" s="139" t="s">
        <v>484</v>
      </c>
      <c r="J5033" s="139" t="s">
        <v>56</v>
      </c>
      <c r="K5033" s="139" t="s">
        <v>248</v>
      </c>
      <c r="L5033" s="139" t="s">
        <v>82</v>
      </c>
      <c r="M5033" s="140" t="s">
        <v>8160</v>
      </c>
      <c r="N5033" s="141">
        <v>14.58</v>
      </c>
      <c r="O5033" s="142">
        <f t="shared" si="390"/>
        <v>255</v>
      </c>
      <c r="P5033" s="2">
        <v>255</v>
      </c>
      <c r="Q5033" s="2"/>
      <c r="R5033" s="143" t="e">
        <f t="shared" si="391"/>
        <v>#DIV/0!</v>
      </c>
      <c r="S5033" s="143">
        <f t="shared" si="392"/>
        <v>0</v>
      </c>
      <c r="T5033" s="144">
        <f>IF(P5033="nio",0,IF(P5033&gt;0,VLOOKUP(K5033,'3-Productie normen'!A:X,VLOOKUP(P5033,'3-Productie normen'!$B$37:$C$59,2,FALSE),FALSE)))/VLOOKUP(B5033,'2-Kosten per locatie'!$A$11:$C$31,3,FALSE)</f>
        <v>0</v>
      </c>
      <c r="U5033" s="144">
        <f t="shared" si="393"/>
        <v>0</v>
      </c>
      <c r="V5033" s="145" t="str">
        <f>VLOOKUP(K5033,'3-Productie normen'!A:AG,29,FALSE)</f>
        <v>V</v>
      </c>
      <c r="W5033" s="145"/>
      <c r="X5033" s="146"/>
      <c r="Y5033" s="147">
        <f t="shared" si="394"/>
        <v>3717.9</v>
      </c>
    </row>
    <row r="5034" spans="1:25" s="148" customFormat="1" ht="13.9" customHeight="1">
      <c r="A5034" s="137">
        <v>5888</v>
      </c>
      <c r="B5034" s="138" t="s">
        <v>4209</v>
      </c>
      <c r="C5034" s="138" t="s">
        <v>6254</v>
      </c>
      <c r="D5034" s="138" t="s">
        <v>6291</v>
      </c>
      <c r="E5034" s="2"/>
      <c r="F5034" s="2" t="s">
        <v>422</v>
      </c>
      <c r="G5034" s="2" t="s">
        <v>6850</v>
      </c>
      <c r="H5034" s="2"/>
      <c r="I5034" s="139" t="s">
        <v>491</v>
      </c>
      <c r="J5034" s="139" t="s">
        <v>253</v>
      </c>
      <c r="K5034" s="139" t="s">
        <v>4571</v>
      </c>
      <c r="L5034" s="139" t="s">
        <v>82</v>
      </c>
      <c r="M5034" s="140" t="s">
        <v>8160</v>
      </c>
      <c r="N5034" s="141">
        <v>112.12</v>
      </c>
      <c r="O5034" s="142">
        <f t="shared" si="390"/>
        <v>255</v>
      </c>
      <c r="P5034" s="2">
        <v>255</v>
      </c>
      <c r="Q5034" s="2"/>
      <c r="R5034" s="143" t="e">
        <f t="shared" si="391"/>
        <v>#DIV/0!</v>
      </c>
      <c r="S5034" s="143">
        <f t="shared" si="392"/>
        <v>0</v>
      </c>
      <c r="T5034" s="144">
        <f>IF(P5034="nio",0,IF(P5034&gt;0,VLOOKUP(K5034,'3-Productie normen'!A:X,VLOOKUP(P5034,'3-Productie normen'!$B$37:$C$59,2,FALSE),FALSE)))/VLOOKUP(B5034,'2-Kosten per locatie'!$A$11:$C$31,3,FALSE)</f>
        <v>0</v>
      </c>
      <c r="U5034" s="144">
        <f t="shared" si="393"/>
        <v>0</v>
      </c>
      <c r="V5034" s="145" t="str">
        <f>VLOOKUP(K5034,'3-Productie normen'!A:AG,29,FALSE)</f>
        <v>V</v>
      </c>
      <c r="W5034" s="145"/>
      <c r="X5034" s="146"/>
      <c r="Y5034" s="147">
        <f t="shared" si="394"/>
        <v>28590.600000000002</v>
      </c>
    </row>
    <row r="5035" spans="1:25" s="148" customFormat="1" ht="13.9" customHeight="1">
      <c r="A5035" s="137">
        <v>5889</v>
      </c>
      <c r="B5035" s="138" t="s">
        <v>4209</v>
      </c>
      <c r="C5035" s="138" t="s">
        <v>6254</v>
      </c>
      <c r="D5035" s="138" t="s">
        <v>6291</v>
      </c>
      <c r="E5035" s="2"/>
      <c r="F5035" s="2" t="s">
        <v>422</v>
      </c>
      <c r="G5035" s="2" t="s">
        <v>6851</v>
      </c>
      <c r="H5035" s="2" t="s">
        <v>246</v>
      </c>
      <c r="I5035" s="139" t="s">
        <v>257</v>
      </c>
      <c r="J5035" s="139" t="s">
        <v>495</v>
      </c>
      <c r="K5035" s="139" t="s">
        <v>259</v>
      </c>
      <c r="L5035" s="139" t="s">
        <v>1720</v>
      </c>
      <c r="M5035" s="140"/>
      <c r="N5035" s="141">
        <v>3.26</v>
      </c>
      <c r="O5035" s="142">
        <f t="shared" si="390"/>
        <v>0</v>
      </c>
      <c r="P5035" s="2" t="s">
        <v>477</v>
      </c>
      <c r="Q5035" s="2"/>
      <c r="R5035" s="143">
        <f t="shared" si="391"/>
        <v>0</v>
      </c>
      <c r="S5035" s="143">
        <f t="shared" si="392"/>
        <v>0</v>
      </c>
      <c r="T5035" s="144">
        <f>IF(P5035="nio",0,IF(P5035&gt;0,VLOOKUP(K5035,'3-Productie normen'!A:X,VLOOKUP(P5035,'3-Productie normen'!$B$37:$C$59,2,FALSE),FALSE)))/VLOOKUP(B5035,'2-Kosten per locatie'!$A$11:$C$31,3,FALSE)</f>
        <v>0</v>
      </c>
      <c r="U5035" s="144">
        <f t="shared" si="393"/>
        <v>0</v>
      </c>
      <c r="V5035" s="145">
        <f>VLOOKUP(K5035,'3-Productie normen'!A:AG,29,FALSE)</f>
        <v>0</v>
      </c>
      <c r="W5035" s="145"/>
      <c r="X5035" s="146"/>
      <c r="Y5035" s="147">
        <f t="shared" si="394"/>
        <v>0</v>
      </c>
    </row>
    <row r="5036" spans="1:25" s="148" customFormat="1" ht="13.9" customHeight="1">
      <c r="A5036" s="137">
        <v>5890</v>
      </c>
      <c r="B5036" s="138" t="s">
        <v>4209</v>
      </c>
      <c r="C5036" s="138" t="s">
        <v>6254</v>
      </c>
      <c r="D5036" s="138" t="s">
        <v>6291</v>
      </c>
      <c r="E5036" s="2"/>
      <c r="F5036" s="2" t="s">
        <v>422</v>
      </c>
      <c r="G5036" s="2" t="s">
        <v>6852</v>
      </c>
      <c r="H5036" s="2" t="s">
        <v>246</v>
      </c>
      <c r="I5036" s="139" t="s">
        <v>257</v>
      </c>
      <c r="J5036" s="139" t="s">
        <v>258</v>
      </c>
      <c r="K5036" s="139" t="s">
        <v>259</v>
      </c>
      <c r="L5036" s="139" t="s">
        <v>1720</v>
      </c>
      <c r="M5036" s="140"/>
      <c r="N5036" s="141">
        <v>12.43</v>
      </c>
      <c r="O5036" s="142">
        <f t="shared" si="390"/>
        <v>0</v>
      </c>
      <c r="P5036" s="2" t="s">
        <v>477</v>
      </c>
      <c r="Q5036" s="2"/>
      <c r="R5036" s="143">
        <f t="shared" si="391"/>
        <v>0</v>
      </c>
      <c r="S5036" s="143">
        <f t="shared" si="392"/>
        <v>0</v>
      </c>
      <c r="T5036" s="144">
        <f>IF(P5036="nio",0,IF(P5036&gt;0,VLOOKUP(K5036,'3-Productie normen'!A:X,VLOOKUP(P5036,'3-Productie normen'!$B$37:$C$59,2,FALSE),FALSE)))/VLOOKUP(B5036,'2-Kosten per locatie'!$A$11:$C$31,3,FALSE)</f>
        <v>0</v>
      </c>
      <c r="U5036" s="144">
        <f t="shared" si="393"/>
        <v>0</v>
      </c>
      <c r="V5036" s="145">
        <f>VLOOKUP(K5036,'3-Productie normen'!A:AG,29,FALSE)</f>
        <v>0</v>
      </c>
      <c r="W5036" s="145"/>
      <c r="X5036" s="146"/>
      <c r="Y5036" s="147">
        <f t="shared" si="394"/>
        <v>0</v>
      </c>
    </row>
    <row r="5037" spans="1:25" s="148" customFormat="1" ht="13.9" customHeight="1">
      <c r="A5037" s="137">
        <v>5891</v>
      </c>
      <c r="B5037" s="138" t="s">
        <v>4209</v>
      </c>
      <c r="C5037" s="138" t="s">
        <v>6254</v>
      </c>
      <c r="D5037" s="138" t="s">
        <v>6291</v>
      </c>
      <c r="E5037" s="2"/>
      <c r="F5037" s="2" t="s">
        <v>422</v>
      </c>
      <c r="G5037" s="2" t="s">
        <v>6853</v>
      </c>
      <c r="H5037" s="2"/>
      <c r="I5037" s="139" t="s">
        <v>257</v>
      </c>
      <c r="J5037" s="139" t="s">
        <v>318</v>
      </c>
      <c r="K5037" s="139" t="s">
        <v>259</v>
      </c>
      <c r="L5037" s="139" t="s">
        <v>1720</v>
      </c>
      <c r="M5037" s="140"/>
      <c r="N5037" s="141">
        <v>7.1</v>
      </c>
      <c r="O5037" s="142">
        <f t="shared" si="390"/>
        <v>0</v>
      </c>
      <c r="P5037" s="2" t="s">
        <v>477</v>
      </c>
      <c r="Q5037" s="2"/>
      <c r="R5037" s="143">
        <f t="shared" si="391"/>
        <v>0</v>
      </c>
      <c r="S5037" s="143">
        <f t="shared" si="392"/>
        <v>0</v>
      </c>
      <c r="T5037" s="144">
        <f>IF(P5037="nio",0,IF(P5037&gt;0,VLOOKUP(K5037,'3-Productie normen'!A:X,VLOOKUP(P5037,'3-Productie normen'!$B$37:$C$59,2,FALSE),FALSE)))/VLOOKUP(B5037,'2-Kosten per locatie'!$A$11:$C$31,3,FALSE)</f>
        <v>0</v>
      </c>
      <c r="U5037" s="144">
        <f t="shared" si="393"/>
        <v>0</v>
      </c>
      <c r="V5037" s="145">
        <f>VLOOKUP(K5037,'3-Productie normen'!A:AG,29,FALSE)</f>
        <v>0</v>
      </c>
      <c r="W5037" s="145"/>
      <c r="X5037" s="146"/>
      <c r="Y5037" s="147">
        <f t="shared" si="394"/>
        <v>0</v>
      </c>
    </row>
    <row r="5038" spans="1:25" s="148" customFormat="1" ht="13.9" customHeight="1">
      <c r="A5038" s="137">
        <v>5892</v>
      </c>
      <c r="B5038" s="138" t="s">
        <v>4209</v>
      </c>
      <c r="C5038" s="138" t="s">
        <v>6254</v>
      </c>
      <c r="D5038" s="138" t="s">
        <v>6291</v>
      </c>
      <c r="E5038" s="2"/>
      <c r="F5038" s="2" t="s">
        <v>422</v>
      </c>
      <c r="G5038" s="2" t="s">
        <v>6854</v>
      </c>
      <c r="H5038" s="2" t="s">
        <v>6855</v>
      </c>
      <c r="I5038" s="139" t="s">
        <v>46</v>
      </c>
      <c r="J5038" s="139" t="s">
        <v>320</v>
      </c>
      <c r="K5038" s="139" t="s">
        <v>321</v>
      </c>
      <c r="L5038" s="139" t="s">
        <v>6272</v>
      </c>
      <c r="M5038" s="140"/>
      <c r="N5038" s="141">
        <v>3.31</v>
      </c>
      <c r="O5038" s="142">
        <f t="shared" si="390"/>
        <v>510</v>
      </c>
      <c r="P5038" s="2">
        <v>255</v>
      </c>
      <c r="Q5038" s="2">
        <v>255</v>
      </c>
      <c r="R5038" s="143" t="e">
        <f t="shared" si="391"/>
        <v>#DIV/0!</v>
      </c>
      <c r="S5038" s="143" t="e">
        <f t="shared" si="392"/>
        <v>#DIV/0!</v>
      </c>
      <c r="T5038" s="144">
        <f>IF(P5038="nio",0,IF(P5038&gt;0,VLOOKUP(K5038,'3-Productie normen'!A:X,VLOOKUP(P5038,'3-Productie normen'!$B$37:$C$59,2,FALSE),FALSE)))/VLOOKUP(B5038,'2-Kosten per locatie'!$A$11:$C$31,3,FALSE)</f>
        <v>0</v>
      </c>
      <c r="U5038" s="144">
        <f t="shared" si="393"/>
        <v>0</v>
      </c>
      <c r="V5038" s="145" t="str">
        <f>VLOOKUP(K5038,'3-Productie normen'!A:AG,29,FALSE)</f>
        <v>S</v>
      </c>
      <c r="W5038" s="145"/>
      <c r="X5038" s="146"/>
      <c r="Y5038" s="147">
        <f t="shared" si="394"/>
        <v>1688.1000000000001</v>
      </c>
    </row>
    <row r="5039" spans="1:25" s="148" customFormat="1" ht="13.9" customHeight="1">
      <c r="A5039" s="137">
        <v>5893</v>
      </c>
      <c r="B5039" s="138" t="s">
        <v>4209</v>
      </c>
      <c r="C5039" s="138" t="s">
        <v>6254</v>
      </c>
      <c r="D5039" s="138" t="s">
        <v>6291</v>
      </c>
      <c r="E5039" s="2"/>
      <c r="F5039" s="2" t="s">
        <v>422</v>
      </c>
      <c r="G5039" s="2" t="s">
        <v>6856</v>
      </c>
      <c r="H5039" s="2"/>
      <c r="I5039" s="139" t="s">
        <v>46</v>
      </c>
      <c r="J5039" s="139" t="s">
        <v>323</v>
      </c>
      <c r="K5039" s="139" t="s">
        <v>321</v>
      </c>
      <c r="L5039" s="139" t="s">
        <v>6272</v>
      </c>
      <c r="M5039" s="140"/>
      <c r="N5039" s="141">
        <v>1.01</v>
      </c>
      <c r="O5039" s="142">
        <f t="shared" si="390"/>
        <v>510</v>
      </c>
      <c r="P5039" s="2">
        <v>255</v>
      </c>
      <c r="Q5039" s="2">
        <v>255</v>
      </c>
      <c r="R5039" s="143" t="e">
        <f t="shared" si="391"/>
        <v>#DIV/0!</v>
      </c>
      <c r="S5039" s="143" t="e">
        <f t="shared" si="392"/>
        <v>#DIV/0!</v>
      </c>
      <c r="T5039" s="144">
        <f>IF(P5039="nio",0,IF(P5039&gt;0,VLOOKUP(K5039,'3-Productie normen'!A:X,VLOOKUP(P5039,'3-Productie normen'!$B$37:$C$59,2,FALSE),FALSE)))/VLOOKUP(B5039,'2-Kosten per locatie'!$A$11:$C$31,3,FALSE)</f>
        <v>0</v>
      </c>
      <c r="U5039" s="144">
        <f t="shared" si="393"/>
        <v>0</v>
      </c>
      <c r="V5039" s="145" t="str">
        <f>VLOOKUP(K5039,'3-Productie normen'!A:AG,29,FALSE)</f>
        <v>S</v>
      </c>
      <c r="W5039" s="145"/>
      <c r="X5039" s="146"/>
      <c r="Y5039" s="147">
        <f t="shared" si="394"/>
        <v>515.1</v>
      </c>
    </row>
    <row r="5040" spans="1:25" s="148" customFormat="1" ht="13.9" customHeight="1">
      <c r="A5040" s="137">
        <v>5894</v>
      </c>
      <c r="B5040" s="138" t="s">
        <v>4209</v>
      </c>
      <c r="C5040" s="138" t="s">
        <v>6254</v>
      </c>
      <c r="D5040" s="138" t="s">
        <v>6291</v>
      </c>
      <c r="E5040" s="2"/>
      <c r="F5040" s="2" t="s">
        <v>422</v>
      </c>
      <c r="G5040" s="2" t="s">
        <v>6857</v>
      </c>
      <c r="H5040" s="2"/>
      <c r="I5040" s="139" t="s">
        <v>46</v>
      </c>
      <c r="J5040" s="139" t="s">
        <v>323</v>
      </c>
      <c r="K5040" s="139" t="s">
        <v>321</v>
      </c>
      <c r="L5040" s="139" t="s">
        <v>6272</v>
      </c>
      <c r="M5040" s="140"/>
      <c r="N5040" s="141">
        <v>1.01</v>
      </c>
      <c r="O5040" s="142">
        <f t="shared" si="390"/>
        <v>510</v>
      </c>
      <c r="P5040" s="2">
        <v>255</v>
      </c>
      <c r="Q5040" s="2">
        <v>255</v>
      </c>
      <c r="R5040" s="143" t="e">
        <f t="shared" si="391"/>
        <v>#DIV/0!</v>
      </c>
      <c r="S5040" s="143" t="e">
        <f t="shared" si="392"/>
        <v>#DIV/0!</v>
      </c>
      <c r="T5040" s="144">
        <f>IF(P5040="nio",0,IF(P5040&gt;0,VLOOKUP(K5040,'3-Productie normen'!A:X,VLOOKUP(P5040,'3-Productie normen'!$B$37:$C$59,2,FALSE),FALSE)))/VLOOKUP(B5040,'2-Kosten per locatie'!$A$11:$C$31,3,FALSE)</f>
        <v>0</v>
      </c>
      <c r="U5040" s="144">
        <f t="shared" si="393"/>
        <v>0</v>
      </c>
      <c r="V5040" s="145" t="str">
        <f>VLOOKUP(K5040,'3-Productie normen'!A:AG,29,FALSE)</f>
        <v>S</v>
      </c>
      <c r="W5040" s="145"/>
      <c r="X5040" s="146"/>
      <c r="Y5040" s="147">
        <f t="shared" si="394"/>
        <v>515.1</v>
      </c>
    </row>
    <row r="5041" spans="1:25" s="148" customFormat="1" ht="13.9" customHeight="1">
      <c r="A5041" s="137">
        <v>5895</v>
      </c>
      <c r="B5041" s="138" t="s">
        <v>4209</v>
      </c>
      <c r="C5041" s="138" t="s">
        <v>6254</v>
      </c>
      <c r="D5041" s="138" t="s">
        <v>6291</v>
      </c>
      <c r="E5041" s="2"/>
      <c r="F5041" s="2" t="s">
        <v>422</v>
      </c>
      <c r="G5041" s="2" t="s">
        <v>6858</v>
      </c>
      <c r="H5041" s="2" t="s">
        <v>246</v>
      </c>
      <c r="I5041" s="139" t="s">
        <v>46</v>
      </c>
      <c r="J5041" s="139" t="s">
        <v>320</v>
      </c>
      <c r="K5041" s="139" t="s">
        <v>321</v>
      </c>
      <c r="L5041" s="139" t="s">
        <v>6272</v>
      </c>
      <c r="M5041" s="140"/>
      <c r="N5041" s="141">
        <v>3.44</v>
      </c>
      <c r="O5041" s="142">
        <f t="shared" si="390"/>
        <v>510</v>
      </c>
      <c r="P5041" s="2">
        <v>255</v>
      </c>
      <c r="Q5041" s="2">
        <v>255</v>
      </c>
      <c r="R5041" s="143" t="e">
        <f t="shared" si="391"/>
        <v>#DIV/0!</v>
      </c>
      <c r="S5041" s="143" t="e">
        <f t="shared" si="392"/>
        <v>#DIV/0!</v>
      </c>
      <c r="T5041" s="144">
        <f>IF(P5041="nio",0,IF(P5041&gt;0,VLOOKUP(K5041,'3-Productie normen'!A:X,VLOOKUP(P5041,'3-Productie normen'!$B$37:$C$59,2,FALSE),FALSE)))/VLOOKUP(B5041,'2-Kosten per locatie'!$A$11:$C$31,3,FALSE)</f>
        <v>0</v>
      </c>
      <c r="U5041" s="144">
        <f t="shared" si="393"/>
        <v>0</v>
      </c>
      <c r="V5041" s="145" t="str">
        <f>VLOOKUP(K5041,'3-Productie normen'!A:AG,29,FALSE)</f>
        <v>S</v>
      </c>
      <c r="W5041" s="145"/>
      <c r="X5041" s="146"/>
      <c r="Y5041" s="147">
        <f t="shared" si="394"/>
        <v>1754.3999999999999</v>
      </c>
    </row>
    <row r="5042" spans="1:25" s="148" customFormat="1" ht="13.9" customHeight="1">
      <c r="A5042" s="137">
        <v>5896</v>
      </c>
      <c r="B5042" s="138" t="s">
        <v>4209</v>
      </c>
      <c r="C5042" s="138" t="s">
        <v>6254</v>
      </c>
      <c r="D5042" s="138" t="s">
        <v>6291</v>
      </c>
      <c r="E5042" s="2"/>
      <c r="F5042" s="2" t="s">
        <v>422</v>
      </c>
      <c r="G5042" s="2" t="s">
        <v>6859</v>
      </c>
      <c r="H5042" s="2"/>
      <c r="I5042" s="139" t="s">
        <v>46</v>
      </c>
      <c r="J5042" s="139" t="s">
        <v>323</v>
      </c>
      <c r="K5042" s="139" t="s">
        <v>321</v>
      </c>
      <c r="L5042" s="139" t="s">
        <v>6272</v>
      </c>
      <c r="M5042" s="140"/>
      <c r="N5042" s="141">
        <v>1.01</v>
      </c>
      <c r="O5042" s="142">
        <f t="shared" si="390"/>
        <v>510</v>
      </c>
      <c r="P5042" s="2">
        <v>255</v>
      </c>
      <c r="Q5042" s="2">
        <v>255</v>
      </c>
      <c r="R5042" s="143" t="e">
        <f t="shared" si="391"/>
        <v>#DIV/0!</v>
      </c>
      <c r="S5042" s="143" t="e">
        <f t="shared" si="392"/>
        <v>#DIV/0!</v>
      </c>
      <c r="T5042" s="144">
        <f>IF(P5042="nio",0,IF(P5042&gt;0,VLOOKUP(K5042,'3-Productie normen'!A:X,VLOOKUP(P5042,'3-Productie normen'!$B$37:$C$59,2,FALSE),FALSE)))/VLOOKUP(B5042,'2-Kosten per locatie'!$A$11:$C$31,3,FALSE)</f>
        <v>0</v>
      </c>
      <c r="U5042" s="144">
        <f t="shared" si="393"/>
        <v>0</v>
      </c>
      <c r="V5042" s="145" t="str">
        <f>VLOOKUP(K5042,'3-Productie normen'!A:AG,29,FALSE)</f>
        <v>S</v>
      </c>
      <c r="W5042" s="145"/>
      <c r="X5042" s="146"/>
      <c r="Y5042" s="147">
        <f t="shared" si="394"/>
        <v>515.1</v>
      </c>
    </row>
    <row r="5043" spans="1:25" s="148" customFormat="1" ht="13.9" customHeight="1">
      <c r="A5043" s="137">
        <v>5897</v>
      </c>
      <c r="B5043" s="138" t="s">
        <v>4209</v>
      </c>
      <c r="C5043" s="138" t="s">
        <v>6254</v>
      </c>
      <c r="D5043" s="138" t="s">
        <v>6291</v>
      </c>
      <c r="E5043" s="2"/>
      <c r="F5043" s="2" t="s">
        <v>422</v>
      </c>
      <c r="G5043" s="2" t="s">
        <v>6860</v>
      </c>
      <c r="H5043" s="2"/>
      <c r="I5043" s="139" t="s">
        <v>46</v>
      </c>
      <c r="J5043" s="139" t="s">
        <v>323</v>
      </c>
      <c r="K5043" s="139" t="s">
        <v>321</v>
      </c>
      <c r="L5043" s="139" t="s">
        <v>6272</v>
      </c>
      <c r="M5043" s="140"/>
      <c r="N5043" s="141">
        <v>1.01</v>
      </c>
      <c r="O5043" s="142">
        <f t="shared" si="390"/>
        <v>510</v>
      </c>
      <c r="P5043" s="2">
        <v>255</v>
      </c>
      <c r="Q5043" s="2">
        <v>255</v>
      </c>
      <c r="R5043" s="143" t="e">
        <f t="shared" si="391"/>
        <v>#DIV/0!</v>
      </c>
      <c r="S5043" s="143" t="e">
        <f t="shared" si="392"/>
        <v>#DIV/0!</v>
      </c>
      <c r="T5043" s="144">
        <f>IF(P5043="nio",0,IF(P5043&gt;0,VLOOKUP(K5043,'3-Productie normen'!A:X,VLOOKUP(P5043,'3-Productie normen'!$B$37:$C$59,2,FALSE),FALSE)))/VLOOKUP(B5043,'2-Kosten per locatie'!$A$11:$C$31,3,FALSE)</f>
        <v>0</v>
      </c>
      <c r="U5043" s="144">
        <f t="shared" si="393"/>
        <v>0</v>
      </c>
      <c r="V5043" s="145" t="str">
        <f>VLOOKUP(K5043,'3-Productie normen'!A:AG,29,FALSE)</f>
        <v>S</v>
      </c>
      <c r="W5043" s="145"/>
      <c r="X5043" s="146"/>
      <c r="Y5043" s="147">
        <f t="shared" si="394"/>
        <v>515.1</v>
      </c>
    </row>
    <row r="5044" spans="1:25" s="148" customFormat="1" ht="13.9" customHeight="1">
      <c r="A5044" s="137">
        <v>5898</v>
      </c>
      <c r="B5044" s="138" t="s">
        <v>4209</v>
      </c>
      <c r="C5044" s="138" t="s">
        <v>6254</v>
      </c>
      <c r="D5044" s="138" t="s">
        <v>6291</v>
      </c>
      <c r="E5044" s="2"/>
      <c r="F5044" s="2" t="s">
        <v>422</v>
      </c>
      <c r="G5044" s="2" t="s">
        <v>6861</v>
      </c>
      <c r="H5044" s="2" t="s">
        <v>6862</v>
      </c>
      <c r="I5044" s="139" t="s">
        <v>277</v>
      </c>
      <c r="J5044" s="139" t="s">
        <v>277</v>
      </c>
      <c r="K5044" s="139" t="s">
        <v>478</v>
      </c>
      <c r="L5044" s="139" t="s">
        <v>233</v>
      </c>
      <c r="M5044" s="140"/>
      <c r="N5044" s="141">
        <v>34.61</v>
      </c>
      <c r="O5044" s="142">
        <f t="shared" ref="O5044:O5107" si="395">SUM(P5044:Q5044)</f>
        <v>153</v>
      </c>
      <c r="P5044" s="2">
        <v>153</v>
      </c>
      <c r="Q5044" s="2"/>
      <c r="R5044" s="143" t="e">
        <f t="shared" ref="R5044:R5107" si="396">IF(P5044="nio",0,IF(P5044&gt;0,P5044*N5044/T5044,0))</f>
        <v>#DIV/0!</v>
      </c>
      <c r="S5044" s="143">
        <f t="shared" ref="S5044:S5107" si="397">IF(Q5044&gt;0,Q5044*N5044/U5044,0)</f>
        <v>0</v>
      </c>
      <c r="T5044" s="144">
        <f>IF(P5044="nio",0,IF(P5044&gt;0,VLOOKUP(K5044,'3-Productie normen'!A:X,VLOOKUP(P5044,'3-Productie normen'!$B$37:$C$59,2,FALSE),FALSE)))/VLOOKUP(B5044,'2-Kosten per locatie'!$A$11:$C$31,3,FALSE)</f>
        <v>0</v>
      </c>
      <c r="U5044" s="144">
        <f t="shared" ref="U5044:U5107" si="398">IF(Q5044&gt;0,T5044*$U$8,0)</f>
        <v>0</v>
      </c>
      <c r="V5044" s="145" t="str">
        <f>VLOOKUP(K5044,'3-Productie normen'!A:AG,29,FALSE)</f>
        <v>B</v>
      </c>
      <c r="W5044" s="145"/>
      <c r="X5044" s="146"/>
      <c r="Y5044" s="147">
        <f t="shared" ref="Y5044:Y5107" si="399">O5044*N5044</f>
        <v>5295.33</v>
      </c>
    </row>
    <row r="5045" spans="1:25" s="148" customFormat="1" ht="13.9" customHeight="1">
      <c r="A5045" s="137">
        <v>5899</v>
      </c>
      <c r="B5045" s="138" t="s">
        <v>4209</v>
      </c>
      <c r="C5045" s="138" t="s">
        <v>6254</v>
      </c>
      <c r="D5045" s="138" t="s">
        <v>6291</v>
      </c>
      <c r="E5045" s="2"/>
      <c r="F5045" s="2" t="s">
        <v>422</v>
      </c>
      <c r="G5045" s="2" t="s">
        <v>6863</v>
      </c>
      <c r="H5045" s="2" t="s">
        <v>6864</v>
      </c>
      <c r="I5045" s="139" t="s">
        <v>277</v>
      </c>
      <c r="J5045" s="139" t="s">
        <v>277</v>
      </c>
      <c r="K5045" s="139" t="s">
        <v>478</v>
      </c>
      <c r="L5045" s="139" t="s">
        <v>233</v>
      </c>
      <c r="M5045" s="140"/>
      <c r="N5045" s="141">
        <v>17.25</v>
      </c>
      <c r="O5045" s="142">
        <f t="shared" si="395"/>
        <v>153</v>
      </c>
      <c r="P5045" s="2">
        <v>153</v>
      </c>
      <c r="Q5045" s="2"/>
      <c r="R5045" s="143" t="e">
        <f t="shared" si="396"/>
        <v>#DIV/0!</v>
      </c>
      <c r="S5045" s="143">
        <f t="shared" si="397"/>
        <v>0</v>
      </c>
      <c r="T5045" s="144">
        <f>IF(P5045="nio",0,IF(P5045&gt;0,VLOOKUP(K5045,'3-Productie normen'!A:X,VLOOKUP(P5045,'3-Productie normen'!$B$37:$C$59,2,FALSE),FALSE)))/VLOOKUP(B5045,'2-Kosten per locatie'!$A$11:$C$31,3,FALSE)</f>
        <v>0</v>
      </c>
      <c r="U5045" s="144">
        <f t="shared" si="398"/>
        <v>0</v>
      </c>
      <c r="V5045" s="145" t="str">
        <f>VLOOKUP(K5045,'3-Productie normen'!A:AG,29,FALSE)</f>
        <v>B</v>
      </c>
      <c r="W5045" s="145"/>
      <c r="X5045" s="146"/>
      <c r="Y5045" s="147">
        <f t="shared" si="399"/>
        <v>2639.25</v>
      </c>
    </row>
    <row r="5046" spans="1:25" s="148" customFormat="1" ht="13.9" customHeight="1">
      <c r="A5046" s="137">
        <v>5900</v>
      </c>
      <c r="B5046" s="138" t="s">
        <v>4209</v>
      </c>
      <c r="C5046" s="138" t="s">
        <v>6254</v>
      </c>
      <c r="D5046" s="138" t="s">
        <v>6291</v>
      </c>
      <c r="E5046" s="2"/>
      <c r="F5046" s="2" t="s">
        <v>422</v>
      </c>
      <c r="G5046" s="2" t="s">
        <v>6865</v>
      </c>
      <c r="H5046" s="2" t="s">
        <v>6866</v>
      </c>
      <c r="I5046" s="139" t="s">
        <v>277</v>
      </c>
      <c r="J5046" s="139" t="s">
        <v>277</v>
      </c>
      <c r="K5046" s="139" t="s">
        <v>478</v>
      </c>
      <c r="L5046" s="139" t="s">
        <v>233</v>
      </c>
      <c r="M5046" s="140"/>
      <c r="N5046" s="141">
        <v>17.25</v>
      </c>
      <c r="O5046" s="142">
        <f t="shared" si="395"/>
        <v>153</v>
      </c>
      <c r="P5046" s="2">
        <v>153</v>
      </c>
      <c r="Q5046" s="2"/>
      <c r="R5046" s="143" t="e">
        <f t="shared" si="396"/>
        <v>#DIV/0!</v>
      </c>
      <c r="S5046" s="143">
        <f t="shared" si="397"/>
        <v>0</v>
      </c>
      <c r="T5046" s="144">
        <f>IF(P5046="nio",0,IF(P5046&gt;0,VLOOKUP(K5046,'3-Productie normen'!A:X,VLOOKUP(P5046,'3-Productie normen'!$B$37:$C$59,2,FALSE),FALSE)))/VLOOKUP(B5046,'2-Kosten per locatie'!$A$11:$C$31,3,FALSE)</f>
        <v>0</v>
      </c>
      <c r="U5046" s="144">
        <f t="shared" si="398"/>
        <v>0</v>
      </c>
      <c r="V5046" s="145" t="str">
        <f>VLOOKUP(K5046,'3-Productie normen'!A:AG,29,FALSE)</f>
        <v>B</v>
      </c>
      <c r="W5046" s="145"/>
      <c r="X5046" s="146"/>
      <c r="Y5046" s="147">
        <f t="shared" si="399"/>
        <v>2639.25</v>
      </c>
    </row>
    <row r="5047" spans="1:25" s="148" customFormat="1" ht="13.9" customHeight="1">
      <c r="A5047" s="137">
        <v>5901</v>
      </c>
      <c r="B5047" s="138" t="s">
        <v>4209</v>
      </c>
      <c r="C5047" s="138" t="s">
        <v>6254</v>
      </c>
      <c r="D5047" s="138" t="s">
        <v>6291</v>
      </c>
      <c r="E5047" s="2"/>
      <c r="F5047" s="2" t="s">
        <v>422</v>
      </c>
      <c r="G5047" s="2" t="s">
        <v>6867</v>
      </c>
      <c r="H5047" s="2" t="s">
        <v>6868</v>
      </c>
      <c r="I5047" s="139" t="s">
        <v>277</v>
      </c>
      <c r="J5047" s="139" t="s">
        <v>277</v>
      </c>
      <c r="K5047" s="139" t="s">
        <v>478</v>
      </c>
      <c r="L5047" s="139" t="s">
        <v>233</v>
      </c>
      <c r="M5047" s="140"/>
      <c r="N5047" s="141">
        <v>12.68</v>
      </c>
      <c r="O5047" s="142">
        <f t="shared" si="395"/>
        <v>153</v>
      </c>
      <c r="P5047" s="2">
        <v>153</v>
      </c>
      <c r="Q5047" s="2"/>
      <c r="R5047" s="143" t="e">
        <f t="shared" si="396"/>
        <v>#DIV/0!</v>
      </c>
      <c r="S5047" s="143">
        <f t="shared" si="397"/>
        <v>0</v>
      </c>
      <c r="T5047" s="144">
        <f>IF(P5047="nio",0,IF(P5047&gt;0,VLOOKUP(K5047,'3-Productie normen'!A:X,VLOOKUP(P5047,'3-Productie normen'!$B$37:$C$59,2,FALSE),FALSE)))/VLOOKUP(B5047,'2-Kosten per locatie'!$A$11:$C$31,3,FALSE)</f>
        <v>0</v>
      </c>
      <c r="U5047" s="144">
        <f t="shared" si="398"/>
        <v>0</v>
      </c>
      <c r="V5047" s="145" t="str">
        <f>VLOOKUP(K5047,'3-Productie normen'!A:AG,29,FALSE)</f>
        <v>B</v>
      </c>
      <c r="W5047" s="145"/>
      <c r="X5047" s="146"/>
      <c r="Y5047" s="147">
        <f t="shared" si="399"/>
        <v>1940.04</v>
      </c>
    </row>
    <row r="5048" spans="1:25" s="148" customFormat="1" ht="13.9" customHeight="1">
      <c r="A5048" s="137">
        <v>5902</v>
      </c>
      <c r="B5048" s="138" t="s">
        <v>4209</v>
      </c>
      <c r="C5048" s="138" t="s">
        <v>6254</v>
      </c>
      <c r="D5048" s="138" t="s">
        <v>6291</v>
      </c>
      <c r="E5048" s="2"/>
      <c r="F5048" s="2" t="s">
        <v>422</v>
      </c>
      <c r="G5048" s="2" t="s">
        <v>6869</v>
      </c>
      <c r="H5048" s="2" t="s">
        <v>6870</v>
      </c>
      <c r="I5048" s="139" t="s">
        <v>277</v>
      </c>
      <c r="J5048" s="139" t="s">
        <v>277</v>
      </c>
      <c r="K5048" s="139" t="s">
        <v>478</v>
      </c>
      <c r="L5048" s="139" t="s">
        <v>233</v>
      </c>
      <c r="M5048" s="140"/>
      <c r="N5048" s="141">
        <v>51.68</v>
      </c>
      <c r="O5048" s="142">
        <f t="shared" si="395"/>
        <v>153</v>
      </c>
      <c r="P5048" s="2">
        <v>153</v>
      </c>
      <c r="Q5048" s="2"/>
      <c r="R5048" s="143" t="e">
        <f t="shared" si="396"/>
        <v>#DIV/0!</v>
      </c>
      <c r="S5048" s="143">
        <f t="shared" si="397"/>
        <v>0</v>
      </c>
      <c r="T5048" s="144">
        <f>IF(P5048="nio",0,IF(P5048&gt;0,VLOOKUP(K5048,'3-Productie normen'!A:X,VLOOKUP(P5048,'3-Productie normen'!$B$37:$C$59,2,FALSE),FALSE)))/VLOOKUP(B5048,'2-Kosten per locatie'!$A$11:$C$31,3,FALSE)</f>
        <v>0</v>
      </c>
      <c r="U5048" s="144">
        <f t="shared" si="398"/>
        <v>0</v>
      </c>
      <c r="V5048" s="145" t="str">
        <f>VLOOKUP(K5048,'3-Productie normen'!A:AG,29,FALSE)</f>
        <v>B</v>
      </c>
      <c r="W5048" s="145"/>
      <c r="X5048" s="146"/>
      <c r="Y5048" s="147">
        <f t="shared" si="399"/>
        <v>7907.04</v>
      </c>
    </row>
    <row r="5049" spans="1:25" s="148" customFormat="1" ht="13.9" customHeight="1">
      <c r="A5049" s="137">
        <v>5903</v>
      </c>
      <c r="B5049" s="138" t="s">
        <v>4209</v>
      </c>
      <c r="C5049" s="138" t="s">
        <v>6254</v>
      </c>
      <c r="D5049" s="138" t="s">
        <v>6291</v>
      </c>
      <c r="E5049" s="2"/>
      <c r="F5049" s="2" t="s">
        <v>422</v>
      </c>
      <c r="G5049" s="2" t="s">
        <v>6871</v>
      </c>
      <c r="H5049" s="2" t="s">
        <v>6872</v>
      </c>
      <c r="I5049" s="139" t="s">
        <v>277</v>
      </c>
      <c r="J5049" s="139" t="s">
        <v>277</v>
      </c>
      <c r="K5049" s="139" t="s">
        <v>478</v>
      </c>
      <c r="L5049" s="139" t="s">
        <v>233</v>
      </c>
      <c r="M5049" s="140"/>
      <c r="N5049" s="141">
        <v>38.619999999999997</v>
      </c>
      <c r="O5049" s="142">
        <f t="shared" si="395"/>
        <v>153</v>
      </c>
      <c r="P5049" s="2">
        <v>153</v>
      </c>
      <c r="Q5049" s="2"/>
      <c r="R5049" s="143" t="e">
        <f t="shared" si="396"/>
        <v>#DIV/0!</v>
      </c>
      <c r="S5049" s="143">
        <f t="shared" si="397"/>
        <v>0</v>
      </c>
      <c r="T5049" s="144">
        <f>IF(P5049="nio",0,IF(P5049&gt;0,VLOOKUP(K5049,'3-Productie normen'!A:X,VLOOKUP(P5049,'3-Productie normen'!$B$37:$C$59,2,FALSE),FALSE)))/VLOOKUP(B5049,'2-Kosten per locatie'!$A$11:$C$31,3,FALSE)</f>
        <v>0</v>
      </c>
      <c r="U5049" s="144">
        <f t="shared" si="398"/>
        <v>0</v>
      </c>
      <c r="V5049" s="145" t="str">
        <f>VLOOKUP(K5049,'3-Productie normen'!A:AG,29,FALSE)</f>
        <v>B</v>
      </c>
      <c r="W5049" s="145"/>
      <c r="X5049" s="146"/>
      <c r="Y5049" s="147">
        <f t="shared" si="399"/>
        <v>5908.86</v>
      </c>
    </row>
    <row r="5050" spans="1:25" s="148" customFormat="1" ht="13.9" customHeight="1">
      <c r="A5050" s="137">
        <v>5904</v>
      </c>
      <c r="B5050" s="138" t="s">
        <v>4209</v>
      </c>
      <c r="C5050" s="138" t="s">
        <v>6254</v>
      </c>
      <c r="D5050" s="138" t="s">
        <v>6291</v>
      </c>
      <c r="E5050" s="2"/>
      <c r="F5050" s="2" t="s">
        <v>422</v>
      </c>
      <c r="G5050" s="2" t="s">
        <v>6873</v>
      </c>
      <c r="H5050" s="2" t="s">
        <v>6874</v>
      </c>
      <c r="I5050" s="139" t="s">
        <v>277</v>
      </c>
      <c r="J5050" s="139" t="s">
        <v>277</v>
      </c>
      <c r="K5050" s="139" t="s">
        <v>478</v>
      </c>
      <c r="L5050" s="139" t="s">
        <v>233</v>
      </c>
      <c r="M5050" s="140"/>
      <c r="N5050" s="141">
        <v>17.579999999999998</v>
      </c>
      <c r="O5050" s="142">
        <f t="shared" si="395"/>
        <v>153</v>
      </c>
      <c r="P5050" s="2">
        <v>153</v>
      </c>
      <c r="Q5050" s="2"/>
      <c r="R5050" s="143" t="e">
        <f t="shared" si="396"/>
        <v>#DIV/0!</v>
      </c>
      <c r="S5050" s="143">
        <f t="shared" si="397"/>
        <v>0</v>
      </c>
      <c r="T5050" s="144">
        <f>IF(P5050="nio",0,IF(P5050&gt;0,VLOOKUP(K5050,'3-Productie normen'!A:X,VLOOKUP(P5050,'3-Productie normen'!$B$37:$C$59,2,FALSE),FALSE)))/VLOOKUP(B5050,'2-Kosten per locatie'!$A$11:$C$31,3,FALSE)</f>
        <v>0</v>
      </c>
      <c r="U5050" s="144">
        <f t="shared" si="398"/>
        <v>0</v>
      </c>
      <c r="V5050" s="145" t="str">
        <f>VLOOKUP(K5050,'3-Productie normen'!A:AG,29,FALSE)</f>
        <v>B</v>
      </c>
      <c r="W5050" s="145"/>
      <c r="X5050" s="146"/>
      <c r="Y5050" s="147">
        <f t="shared" si="399"/>
        <v>2689.74</v>
      </c>
    </row>
    <row r="5051" spans="1:25" s="148" customFormat="1" ht="13.9" customHeight="1">
      <c r="A5051" s="137">
        <v>5905</v>
      </c>
      <c r="B5051" s="138" t="s">
        <v>4209</v>
      </c>
      <c r="C5051" s="138" t="s">
        <v>6254</v>
      </c>
      <c r="D5051" s="138" t="s">
        <v>6291</v>
      </c>
      <c r="E5051" s="2"/>
      <c r="F5051" s="2" t="s">
        <v>422</v>
      </c>
      <c r="G5051" s="2" t="s">
        <v>6875</v>
      </c>
      <c r="H5051" s="2" t="s">
        <v>6876</v>
      </c>
      <c r="I5051" s="139" t="s">
        <v>277</v>
      </c>
      <c r="J5051" s="139" t="s">
        <v>277</v>
      </c>
      <c r="K5051" s="139" t="s">
        <v>478</v>
      </c>
      <c r="L5051" s="139" t="s">
        <v>233</v>
      </c>
      <c r="M5051" s="140"/>
      <c r="N5051" s="141">
        <v>35.619999999999997</v>
      </c>
      <c r="O5051" s="142">
        <f t="shared" si="395"/>
        <v>153</v>
      </c>
      <c r="P5051" s="2">
        <v>153</v>
      </c>
      <c r="Q5051" s="2"/>
      <c r="R5051" s="143" t="e">
        <f t="shared" si="396"/>
        <v>#DIV/0!</v>
      </c>
      <c r="S5051" s="143">
        <f t="shared" si="397"/>
        <v>0</v>
      </c>
      <c r="T5051" s="144">
        <f>IF(P5051="nio",0,IF(P5051&gt;0,VLOOKUP(K5051,'3-Productie normen'!A:X,VLOOKUP(P5051,'3-Productie normen'!$B$37:$C$59,2,FALSE),FALSE)))/VLOOKUP(B5051,'2-Kosten per locatie'!$A$11:$C$31,3,FALSE)</f>
        <v>0</v>
      </c>
      <c r="U5051" s="144">
        <f t="shared" si="398"/>
        <v>0</v>
      </c>
      <c r="V5051" s="145" t="str">
        <f>VLOOKUP(K5051,'3-Productie normen'!A:AG,29,FALSE)</f>
        <v>B</v>
      </c>
      <c r="W5051" s="145"/>
      <c r="X5051" s="146"/>
      <c r="Y5051" s="147">
        <f t="shared" si="399"/>
        <v>5449.86</v>
      </c>
    </row>
    <row r="5052" spans="1:25" s="148" customFormat="1" ht="13.9" customHeight="1">
      <c r="A5052" s="137">
        <v>5906</v>
      </c>
      <c r="B5052" s="138" t="s">
        <v>4209</v>
      </c>
      <c r="C5052" s="138" t="s">
        <v>6254</v>
      </c>
      <c r="D5052" s="138" t="s">
        <v>6291</v>
      </c>
      <c r="E5052" s="2"/>
      <c r="F5052" s="2" t="s">
        <v>422</v>
      </c>
      <c r="G5052" s="2" t="s">
        <v>6877</v>
      </c>
      <c r="H5052" s="2" t="s">
        <v>6878</v>
      </c>
      <c r="I5052" s="139" t="s">
        <v>277</v>
      </c>
      <c r="J5052" s="139" t="s">
        <v>277</v>
      </c>
      <c r="K5052" s="139" t="s">
        <v>478</v>
      </c>
      <c r="L5052" s="139" t="s">
        <v>233</v>
      </c>
      <c r="M5052" s="140"/>
      <c r="N5052" s="141">
        <v>26.9</v>
      </c>
      <c r="O5052" s="142">
        <f t="shared" si="395"/>
        <v>153</v>
      </c>
      <c r="P5052" s="2">
        <v>153</v>
      </c>
      <c r="Q5052" s="2"/>
      <c r="R5052" s="143" t="e">
        <f t="shared" si="396"/>
        <v>#DIV/0!</v>
      </c>
      <c r="S5052" s="143">
        <f t="shared" si="397"/>
        <v>0</v>
      </c>
      <c r="T5052" s="144">
        <f>IF(P5052="nio",0,IF(P5052&gt;0,VLOOKUP(K5052,'3-Productie normen'!A:X,VLOOKUP(P5052,'3-Productie normen'!$B$37:$C$59,2,FALSE),FALSE)))/VLOOKUP(B5052,'2-Kosten per locatie'!$A$11:$C$31,3,FALSE)</f>
        <v>0</v>
      </c>
      <c r="U5052" s="144">
        <f t="shared" si="398"/>
        <v>0</v>
      </c>
      <c r="V5052" s="145" t="str">
        <f>VLOOKUP(K5052,'3-Productie normen'!A:AG,29,FALSE)</f>
        <v>B</v>
      </c>
      <c r="W5052" s="145"/>
      <c r="X5052" s="146"/>
      <c r="Y5052" s="147">
        <f t="shared" si="399"/>
        <v>4115.7</v>
      </c>
    </row>
    <row r="5053" spans="1:25" s="148" customFormat="1" ht="13.9" customHeight="1">
      <c r="A5053" s="137">
        <v>5907</v>
      </c>
      <c r="B5053" s="138" t="s">
        <v>4209</v>
      </c>
      <c r="C5053" s="138" t="s">
        <v>6254</v>
      </c>
      <c r="D5053" s="138" t="s">
        <v>6291</v>
      </c>
      <c r="E5053" s="2"/>
      <c r="F5053" s="2" t="s">
        <v>422</v>
      </c>
      <c r="G5053" s="2" t="s">
        <v>6879</v>
      </c>
      <c r="H5053" s="2" t="s">
        <v>6880</v>
      </c>
      <c r="I5053" s="139" t="s">
        <v>277</v>
      </c>
      <c r="J5053" s="139" t="s">
        <v>277</v>
      </c>
      <c r="K5053" s="139" t="s">
        <v>478</v>
      </c>
      <c r="L5053" s="139" t="s">
        <v>233</v>
      </c>
      <c r="M5053" s="140"/>
      <c r="N5053" s="141">
        <v>27.55</v>
      </c>
      <c r="O5053" s="142">
        <f t="shared" si="395"/>
        <v>153</v>
      </c>
      <c r="P5053" s="2">
        <v>153</v>
      </c>
      <c r="Q5053" s="2"/>
      <c r="R5053" s="143" t="e">
        <f t="shared" si="396"/>
        <v>#DIV/0!</v>
      </c>
      <c r="S5053" s="143">
        <f t="shared" si="397"/>
        <v>0</v>
      </c>
      <c r="T5053" s="144">
        <f>IF(P5053="nio",0,IF(P5053&gt;0,VLOOKUP(K5053,'3-Productie normen'!A:X,VLOOKUP(P5053,'3-Productie normen'!$B$37:$C$59,2,FALSE),FALSE)))/VLOOKUP(B5053,'2-Kosten per locatie'!$A$11:$C$31,3,FALSE)</f>
        <v>0</v>
      </c>
      <c r="U5053" s="144">
        <f t="shared" si="398"/>
        <v>0</v>
      </c>
      <c r="V5053" s="145" t="str">
        <f>VLOOKUP(K5053,'3-Productie normen'!A:AG,29,FALSE)</f>
        <v>B</v>
      </c>
      <c r="W5053" s="145"/>
      <c r="X5053" s="146"/>
      <c r="Y5053" s="147">
        <f t="shared" si="399"/>
        <v>4215.1500000000005</v>
      </c>
    </row>
    <row r="5054" spans="1:25" s="148" customFormat="1" ht="13.9" customHeight="1">
      <c r="A5054" s="137">
        <v>5908</v>
      </c>
      <c r="B5054" s="138" t="s">
        <v>4209</v>
      </c>
      <c r="C5054" s="138" t="s">
        <v>6254</v>
      </c>
      <c r="D5054" s="138" t="s">
        <v>6291</v>
      </c>
      <c r="E5054" s="2"/>
      <c r="F5054" s="2" t="s">
        <v>422</v>
      </c>
      <c r="G5054" s="2" t="s">
        <v>6881</v>
      </c>
      <c r="H5054" s="2" t="s">
        <v>6882</v>
      </c>
      <c r="I5054" s="139" t="s">
        <v>277</v>
      </c>
      <c r="J5054" s="139" t="s">
        <v>277</v>
      </c>
      <c r="K5054" s="139" t="s">
        <v>478</v>
      </c>
      <c r="L5054" s="139" t="s">
        <v>233</v>
      </c>
      <c r="M5054" s="140"/>
      <c r="N5054" s="141">
        <v>26.81</v>
      </c>
      <c r="O5054" s="142">
        <f t="shared" si="395"/>
        <v>153</v>
      </c>
      <c r="P5054" s="2">
        <v>153</v>
      </c>
      <c r="Q5054" s="2"/>
      <c r="R5054" s="143" t="e">
        <f t="shared" si="396"/>
        <v>#DIV/0!</v>
      </c>
      <c r="S5054" s="143">
        <f t="shared" si="397"/>
        <v>0</v>
      </c>
      <c r="T5054" s="144">
        <f>IF(P5054="nio",0,IF(P5054&gt;0,VLOOKUP(K5054,'3-Productie normen'!A:X,VLOOKUP(P5054,'3-Productie normen'!$B$37:$C$59,2,FALSE),FALSE)))/VLOOKUP(B5054,'2-Kosten per locatie'!$A$11:$C$31,3,FALSE)</f>
        <v>0</v>
      </c>
      <c r="U5054" s="144">
        <f t="shared" si="398"/>
        <v>0</v>
      </c>
      <c r="V5054" s="145" t="str">
        <f>VLOOKUP(K5054,'3-Productie normen'!A:AG,29,FALSE)</f>
        <v>B</v>
      </c>
      <c r="W5054" s="145"/>
      <c r="X5054" s="146"/>
      <c r="Y5054" s="147">
        <f t="shared" si="399"/>
        <v>4101.9299999999994</v>
      </c>
    </row>
    <row r="5055" spans="1:25" s="148" customFormat="1" ht="13.9" customHeight="1">
      <c r="A5055" s="137">
        <v>5909</v>
      </c>
      <c r="B5055" s="138" t="s">
        <v>4209</v>
      </c>
      <c r="C5055" s="138" t="s">
        <v>6254</v>
      </c>
      <c r="D5055" s="138" t="s">
        <v>6291</v>
      </c>
      <c r="E5055" s="2"/>
      <c r="F5055" s="2" t="s">
        <v>422</v>
      </c>
      <c r="G5055" s="2" t="s">
        <v>6883</v>
      </c>
      <c r="H5055" s="2" t="s">
        <v>6884</v>
      </c>
      <c r="I5055" s="139" t="s">
        <v>277</v>
      </c>
      <c r="J5055" s="139" t="s">
        <v>277</v>
      </c>
      <c r="K5055" s="139" t="s">
        <v>478</v>
      </c>
      <c r="L5055" s="139" t="s">
        <v>233</v>
      </c>
      <c r="M5055" s="140"/>
      <c r="N5055" s="141">
        <v>18.8</v>
      </c>
      <c r="O5055" s="142">
        <f t="shared" si="395"/>
        <v>153</v>
      </c>
      <c r="P5055" s="2">
        <v>153</v>
      </c>
      <c r="Q5055" s="2"/>
      <c r="R5055" s="143" t="e">
        <f t="shared" si="396"/>
        <v>#DIV/0!</v>
      </c>
      <c r="S5055" s="143">
        <f t="shared" si="397"/>
        <v>0</v>
      </c>
      <c r="T5055" s="144">
        <f>IF(P5055="nio",0,IF(P5055&gt;0,VLOOKUP(K5055,'3-Productie normen'!A:X,VLOOKUP(P5055,'3-Productie normen'!$B$37:$C$59,2,FALSE),FALSE)))/VLOOKUP(B5055,'2-Kosten per locatie'!$A$11:$C$31,3,FALSE)</f>
        <v>0</v>
      </c>
      <c r="U5055" s="144">
        <f t="shared" si="398"/>
        <v>0</v>
      </c>
      <c r="V5055" s="145" t="str">
        <f>VLOOKUP(K5055,'3-Productie normen'!A:AG,29,FALSE)</f>
        <v>B</v>
      </c>
      <c r="W5055" s="145"/>
      <c r="X5055" s="146"/>
      <c r="Y5055" s="147">
        <f t="shared" si="399"/>
        <v>2876.4</v>
      </c>
    </row>
    <row r="5056" spans="1:25" s="148" customFormat="1" ht="13.9" customHeight="1">
      <c r="A5056" s="137">
        <v>5910</v>
      </c>
      <c r="B5056" s="138" t="s">
        <v>4209</v>
      </c>
      <c r="C5056" s="138" t="s">
        <v>6254</v>
      </c>
      <c r="D5056" s="138" t="s">
        <v>6291</v>
      </c>
      <c r="E5056" s="2"/>
      <c r="F5056" s="2" t="s">
        <v>422</v>
      </c>
      <c r="G5056" s="2" t="s">
        <v>6885</v>
      </c>
      <c r="H5056" s="2" t="s">
        <v>246</v>
      </c>
      <c r="I5056" s="139" t="s">
        <v>272</v>
      </c>
      <c r="J5056" s="139" t="s">
        <v>708</v>
      </c>
      <c r="K5056" s="139" t="s">
        <v>4571</v>
      </c>
      <c r="L5056" s="139" t="s">
        <v>233</v>
      </c>
      <c r="M5056" s="140"/>
      <c r="N5056" s="141">
        <v>17.98</v>
      </c>
      <c r="O5056" s="142">
        <f t="shared" si="395"/>
        <v>255</v>
      </c>
      <c r="P5056" s="2">
        <v>255</v>
      </c>
      <c r="Q5056" s="2"/>
      <c r="R5056" s="143" t="e">
        <f t="shared" si="396"/>
        <v>#DIV/0!</v>
      </c>
      <c r="S5056" s="143">
        <f t="shared" si="397"/>
        <v>0</v>
      </c>
      <c r="T5056" s="144">
        <f>IF(P5056="nio",0,IF(P5056&gt;0,VLOOKUP(K5056,'3-Productie normen'!A:X,VLOOKUP(P5056,'3-Productie normen'!$B$37:$C$59,2,FALSE),FALSE)))/VLOOKUP(B5056,'2-Kosten per locatie'!$A$11:$C$31,3,FALSE)</f>
        <v>0</v>
      </c>
      <c r="U5056" s="144">
        <f t="shared" si="398"/>
        <v>0</v>
      </c>
      <c r="V5056" s="145" t="str">
        <f>VLOOKUP(K5056,'3-Productie normen'!A:AG,29,FALSE)</f>
        <v>V</v>
      </c>
      <c r="W5056" s="145"/>
      <c r="X5056" s="146"/>
      <c r="Y5056" s="147">
        <f t="shared" si="399"/>
        <v>4584.9000000000005</v>
      </c>
    </row>
    <row r="5057" spans="1:25" s="148" customFormat="1" ht="13.9" customHeight="1">
      <c r="A5057" s="137">
        <v>5911</v>
      </c>
      <c r="B5057" s="138" t="s">
        <v>4209</v>
      </c>
      <c r="C5057" s="138" t="s">
        <v>6254</v>
      </c>
      <c r="D5057" s="138" t="s">
        <v>6291</v>
      </c>
      <c r="E5057" s="2"/>
      <c r="F5057" s="2" t="s">
        <v>422</v>
      </c>
      <c r="G5057" s="2" t="s">
        <v>6886</v>
      </c>
      <c r="H5057" s="2" t="s">
        <v>6887</v>
      </c>
      <c r="I5057" s="139" t="s">
        <v>277</v>
      </c>
      <c r="J5057" s="139" t="s">
        <v>277</v>
      </c>
      <c r="K5057" s="139" t="s">
        <v>478</v>
      </c>
      <c r="L5057" s="139" t="s">
        <v>233</v>
      </c>
      <c r="M5057" s="140"/>
      <c r="N5057" s="141">
        <v>20.21</v>
      </c>
      <c r="O5057" s="142">
        <f t="shared" si="395"/>
        <v>153</v>
      </c>
      <c r="P5057" s="2">
        <v>153</v>
      </c>
      <c r="Q5057" s="2"/>
      <c r="R5057" s="143" t="e">
        <f t="shared" si="396"/>
        <v>#DIV/0!</v>
      </c>
      <c r="S5057" s="143">
        <f t="shared" si="397"/>
        <v>0</v>
      </c>
      <c r="T5057" s="144">
        <f>IF(P5057="nio",0,IF(P5057&gt;0,VLOOKUP(K5057,'3-Productie normen'!A:X,VLOOKUP(P5057,'3-Productie normen'!$B$37:$C$59,2,FALSE),FALSE)))/VLOOKUP(B5057,'2-Kosten per locatie'!$A$11:$C$31,3,FALSE)</f>
        <v>0</v>
      </c>
      <c r="U5057" s="144">
        <f t="shared" si="398"/>
        <v>0</v>
      </c>
      <c r="V5057" s="145" t="str">
        <f>VLOOKUP(K5057,'3-Productie normen'!A:AG,29,FALSE)</f>
        <v>B</v>
      </c>
      <c r="W5057" s="145"/>
      <c r="X5057" s="146"/>
      <c r="Y5057" s="147">
        <f t="shared" si="399"/>
        <v>3092.13</v>
      </c>
    </row>
    <row r="5058" spans="1:25" s="148" customFormat="1" ht="13.9" customHeight="1">
      <c r="A5058" s="137">
        <v>5912</v>
      </c>
      <c r="B5058" s="138" t="s">
        <v>4209</v>
      </c>
      <c r="C5058" s="138" t="s">
        <v>6254</v>
      </c>
      <c r="D5058" s="138" t="s">
        <v>6291</v>
      </c>
      <c r="E5058" s="2"/>
      <c r="F5058" s="2" t="s">
        <v>422</v>
      </c>
      <c r="G5058" s="2" t="s">
        <v>6888</v>
      </c>
      <c r="H5058" s="2" t="s">
        <v>6889</v>
      </c>
      <c r="I5058" s="139" t="s">
        <v>277</v>
      </c>
      <c r="J5058" s="139" t="s">
        <v>277</v>
      </c>
      <c r="K5058" s="139" t="s">
        <v>478</v>
      </c>
      <c r="L5058" s="139" t="s">
        <v>233</v>
      </c>
      <c r="M5058" s="140"/>
      <c r="N5058" s="141">
        <v>20.21</v>
      </c>
      <c r="O5058" s="142">
        <f t="shared" si="395"/>
        <v>153</v>
      </c>
      <c r="P5058" s="2">
        <v>153</v>
      </c>
      <c r="Q5058" s="2"/>
      <c r="R5058" s="143" t="e">
        <f t="shared" si="396"/>
        <v>#DIV/0!</v>
      </c>
      <c r="S5058" s="143">
        <f t="shared" si="397"/>
        <v>0</v>
      </c>
      <c r="T5058" s="144">
        <f>IF(P5058="nio",0,IF(P5058&gt;0,VLOOKUP(K5058,'3-Productie normen'!A:X,VLOOKUP(P5058,'3-Productie normen'!$B$37:$C$59,2,FALSE),FALSE)))/VLOOKUP(B5058,'2-Kosten per locatie'!$A$11:$C$31,3,FALSE)</f>
        <v>0</v>
      </c>
      <c r="U5058" s="144">
        <f t="shared" si="398"/>
        <v>0</v>
      </c>
      <c r="V5058" s="145" t="str">
        <f>VLOOKUP(K5058,'3-Productie normen'!A:AG,29,FALSE)</f>
        <v>B</v>
      </c>
      <c r="W5058" s="145"/>
      <c r="X5058" s="146"/>
      <c r="Y5058" s="147">
        <f t="shared" si="399"/>
        <v>3092.13</v>
      </c>
    </row>
    <row r="5059" spans="1:25" s="148" customFormat="1" ht="13.9" customHeight="1">
      <c r="A5059" s="137">
        <v>5913</v>
      </c>
      <c r="B5059" s="138" t="s">
        <v>4209</v>
      </c>
      <c r="C5059" s="138" t="s">
        <v>6254</v>
      </c>
      <c r="D5059" s="138" t="s">
        <v>6291</v>
      </c>
      <c r="E5059" s="2"/>
      <c r="F5059" s="2" t="s">
        <v>422</v>
      </c>
      <c r="G5059" s="2" t="s">
        <v>6890</v>
      </c>
      <c r="H5059" s="2" t="s">
        <v>6891</v>
      </c>
      <c r="I5059" s="139" t="s">
        <v>277</v>
      </c>
      <c r="J5059" s="139" t="s">
        <v>277</v>
      </c>
      <c r="K5059" s="139" t="s">
        <v>478</v>
      </c>
      <c r="L5059" s="139" t="s">
        <v>233</v>
      </c>
      <c r="M5059" s="140"/>
      <c r="N5059" s="141">
        <v>17.649999999999999</v>
      </c>
      <c r="O5059" s="142">
        <f t="shared" si="395"/>
        <v>153</v>
      </c>
      <c r="P5059" s="2">
        <v>153</v>
      </c>
      <c r="Q5059" s="2"/>
      <c r="R5059" s="143" t="e">
        <f t="shared" si="396"/>
        <v>#DIV/0!</v>
      </c>
      <c r="S5059" s="143">
        <f t="shared" si="397"/>
        <v>0</v>
      </c>
      <c r="T5059" s="144">
        <f>IF(P5059="nio",0,IF(P5059&gt;0,VLOOKUP(K5059,'3-Productie normen'!A:X,VLOOKUP(P5059,'3-Productie normen'!$B$37:$C$59,2,FALSE),FALSE)))/VLOOKUP(B5059,'2-Kosten per locatie'!$A$11:$C$31,3,FALSE)</f>
        <v>0</v>
      </c>
      <c r="U5059" s="144">
        <f t="shared" si="398"/>
        <v>0</v>
      </c>
      <c r="V5059" s="145" t="str">
        <f>VLOOKUP(K5059,'3-Productie normen'!A:AG,29,FALSE)</f>
        <v>B</v>
      </c>
      <c r="W5059" s="145"/>
      <c r="X5059" s="146"/>
      <c r="Y5059" s="147">
        <f t="shared" si="399"/>
        <v>2700.45</v>
      </c>
    </row>
    <row r="5060" spans="1:25" s="148" customFormat="1" ht="13.9" customHeight="1">
      <c r="A5060" s="137">
        <v>5914</v>
      </c>
      <c r="B5060" s="138" t="s">
        <v>4209</v>
      </c>
      <c r="C5060" s="138" t="s">
        <v>6254</v>
      </c>
      <c r="D5060" s="138" t="s">
        <v>6291</v>
      </c>
      <c r="E5060" s="2"/>
      <c r="F5060" s="2" t="s">
        <v>422</v>
      </c>
      <c r="G5060" s="2" t="s">
        <v>6892</v>
      </c>
      <c r="H5060" s="2" t="s">
        <v>6893</v>
      </c>
      <c r="I5060" s="139" t="s">
        <v>277</v>
      </c>
      <c r="J5060" s="139" t="s">
        <v>277</v>
      </c>
      <c r="K5060" s="139" t="s">
        <v>478</v>
      </c>
      <c r="L5060" s="139" t="s">
        <v>233</v>
      </c>
      <c r="M5060" s="140"/>
      <c r="N5060" s="141">
        <v>44.86</v>
      </c>
      <c r="O5060" s="142">
        <f t="shared" si="395"/>
        <v>153</v>
      </c>
      <c r="P5060" s="2">
        <v>153</v>
      </c>
      <c r="Q5060" s="2"/>
      <c r="R5060" s="143" t="e">
        <f t="shared" si="396"/>
        <v>#DIV/0!</v>
      </c>
      <c r="S5060" s="143">
        <f t="shared" si="397"/>
        <v>0</v>
      </c>
      <c r="T5060" s="144">
        <f>IF(P5060="nio",0,IF(P5060&gt;0,VLOOKUP(K5060,'3-Productie normen'!A:X,VLOOKUP(P5060,'3-Productie normen'!$B$37:$C$59,2,FALSE),FALSE)))/VLOOKUP(B5060,'2-Kosten per locatie'!$A$11:$C$31,3,FALSE)</f>
        <v>0</v>
      </c>
      <c r="U5060" s="144">
        <f t="shared" si="398"/>
        <v>0</v>
      </c>
      <c r="V5060" s="145" t="str">
        <f>VLOOKUP(K5060,'3-Productie normen'!A:AG,29,FALSE)</f>
        <v>B</v>
      </c>
      <c r="W5060" s="145"/>
      <c r="X5060" s="146"/>
      <c r="Y5060" s="147">
        <f t="shared" si="399"/>
        <v>6863.58</v>
      </c>
    </row>
    <row r="5061" spans="1:25" s="148" customFormat="1" ht="13.9" customHeight="1">
      <c r="A5061" s="137">
        <v>5915</v>
      </c>
      <c r="B5061" s="138" t="s">
        <v>4209</v>
      </c>
      <c r="C5061" s="138" t="s">
        <v>6254</v>
      </c>
      <c r="D5061" s="138" t="s">
        <v>6291</v>
      </c>
      <c r="E5061" s="2"/>
      <c r="F5061" s="2" t="s">
        <v>422</v>
      </c>
      <c r="G5061" s="2" t="s">
        <v>6894</v>
      </c>
      <c r="H5061" s="2" t="s">
        <v>6895</v>
      </c>
      <c r="I5061" s="139" t="s">
        <v>277</v>
      </c>
      <c r="J5061" s="139" t="s">
        <v>277</v>
      </c>
      <c r="K5061" s="139" t="s">
        <v>478</v>
      </c>
      <c r="L5061" s="139" t="s">
        <v>233</v>
      </c>
      <c r="M5061" s="140"/>
      <c r="N5061" s="141">
        <v>53.39</v>
      </c>
      <c r="O5061" s="142">
        <f t="shared" si="395"/>
        <v>153</v>
      </c>
      <c r="P5061" s="2">
        <v>153</v>
      </c>
      <c r="Q5061" s="2"/>
      <c r="R5061" s="143" t="e">
        <f t="shared" si="396"/>
        <v>#DIV/0!</v>
      </c>
      <c r="S5061" s="143">
        <f t="shared" si="397"/>
        <v>0</v>
      </c>
      <c r="T5061" s="144">
        <f>IF(P5061="nio",0,IF(P5061&gt;0,VLOOKUP(K5061,'3-Productie normen'!A:X,VLOOKUP(P5061,'3-Productie normen'!$B$37:$C$59,2,FALSE),FALSE)))/VLOOKUP(B5061,'2-Kosten per locatie'!$A$11:$C$31,3,FALSE)</f>
        <v>0</v>
      </c>
      <c r="U5061" s="144">
        <f t="shared" si="398"/>
        <v>0</v>
      </c>
      <c r="V5061" s="145" t="str">
        <f>VLOOKUP(K5061,'3-Productie normen'!A:AG,29,FALSE)</f>
        <v>B</v>
      </c>
      <c r="W5061" s="145"/>
      <c r="X5061" s="146"/>
      <c r="Y5061" s="147">
        <f t="shared" si="399"/>
        <v>8168.67</v>
      </c>
    </row>
    <row r="5062" spans="1:25" s="148" customFormat="1" ht="13.9" customHeight="1">
      <c r="A5062" s="137">
        <v>5916</v>
      </c>
      <c r="B5062" s="138" t="s">
        <v>4209</v>
      </c>
      <c r="C5062" s="138" t="s">
        <v>6254</v>
      </c>
      <c r="D5062" s="138" t="s">
        <v>6291</v>
      </c>
      <c r="E5062" s="2"/>
      <c r="F5062" s="2" t="s">
        <v>422</v>
      </c>
      <c r="G5062" s="2" t="s">
        <v>6896</v>
      </c>
      <c r="H5062" s="2" t="s">
        <v>6897</v>
      </c>
      <c r="I5062" s="139" t="s">
        <v>277</v>
      </c>
      <c r="J5062" s="139" t="s">
        <v>277</v>
      </c>
      <c r="K5062" s="139" t="s">
        <v>478</v>
      </c>
      <c r="L5062" s="139" t="s">
        <v>233</v>
      </c>
      <c r="M5062" s="140"/>
      <c r="N5062" s="141">
        <v>20.51</v>
      </c>
      <c r="O5062" s="142">
        <f t="shared" si="395"/>
        <v>153</v>
      </c>
      <c r="P5062" s="2">
        <v>153</v>
      </c>
      <c r="Q5062" s="2"/>
      <c r="R5062" s="143" t="e">
        <f t="shared" si="396"/>
        <v>#DIV/0!</v>
      </c>
      <c r="S5062" s="143">
        <f t="shared" si="397"/>
        <v>0</v>
      </c>
      <c r="T5062" s="144">
        <f>IF(P5062="nio",0,IF(P5062&gt;0,VLOOKUP(K5062,'3-Productie normen'!A:X,VLOOKUP(P5062,'3-Productie normen'!$B$37:$C$59,2,FALSE),FALSE)))/VLOOKUP(B5062,'2-Kosten per locatie'!$A$11:$C$31,3,FALSE)</f>
        <v>0</v>
      </c>
      <c r="U5062" s="144">
        <f t="shared" si="398"/>
        <v>0</v>
      </c>
      <c r="V5062" s="145" t="str">
        <f>VLOOKUP(K5062,'3-Productie normen'!A:AG,29,FALSE)</f>
        <v>B</v>
      </c>
      <c r="W5062" s="145"/>
      <c r="X5062" s="146"/>
      <c r="Y5062" s="147">
        <f t="shared" si="399"/>
        <v>3138.03</v>
      </c>
    </row>
    <row r="5063" spans="1:25" s="148" customFormat="1" ht="13.9" customHeight="1">
      <c r="A5063" s="137">
        <v>5917</v>
      </c>
      <c r="B5063" s="138" t="s">
        <v>4209</v>
      </c>
      <c r="C5063" s="138" t="s">
        <v>6253</v>
      </c>
      <c r="D5063" s="138" t="s">
        <v>8341</v>
      </c>
      <c r="E5063" s="2"/>
      <c r="F5063" s="2" t="s">
        <v>746</v>
      </c>
      <c r="G5063" s="2" t="s">
        <v>6898</v>
      </c>
      <c r="H5063" s="2" t="s">
        <v>6899</v>
      </c>
      <c r="I5063" s="139" t="s">
        <v>484</v>
      </c>
      <c r="J5063" s="139" t="s">
        <v>56</v>
      </c>
      <c r="K5063" s="139" t="s">
        <v>248</v>
      </c>
      <c r="L5063" s="139" t="s">
        <v>82</v>
      </c>
      <c r="M5063" s="140" t="s">
        <v>8160</v>
      </c>
      <c r="N5063" s="141">
        <v>39.24</v>
      </c>
      <c r="O5063" s="142">
        <f t="shared" si="395"/>
        <v>200</v>
      </c>
      <c r="P5063" s="2">
        <v>200</v>
      </c>
      <c r="Q5063" s="2"/>
      <c r="R5063" s="143" t="e">
        <f t="shared" si="396"/>
        <v>#DIV/0!</v>
      </c>
      <c r="S5063" s="143">
        <f t="shared" si="397"/>
        <v>0</v>
      </c>
      <c r="T5063" s="144">
        <f>IF(P5063="nio",0,IF(P5063&gt;0,VLOOKUP(K5063,'3-Productie normen'!A:X,VLOOKUP(P5063,'3-Productie normen'!$B$37:$C$59,2,FALSE),FALSE)))/VLOOKUP(B5063,'2-Kosten per locatie'!$A$11:$C$31,3,FALSE)</f>
        <v>0</v>
      </c>
      <c r="U5063" s="144">
        <f t="shared" si="398"/>
        <v>0</v>
      </c>
      <c r="V5063" s="145" t="str">
        <f>VLOOKUP(K5063,'3-Productie normen'!A:AG,29,FALSE)</f>
        <v>V</v>
      </c>
      <c r="W5063" s="145"/>
      <c r="X5063" s="146"/>
      <c r="Y5063" s="147">
        <f t="shared" si="399"/>
        <v>7848</v>
      </c>
    </row>
    <row r="5064" spans="1:25" s="148" customFormat="1" ht="13.9" customHeight="1">
      <c r="A5064" s="137">
        <v>5918</v>
      </c>
      <c r="B5064" s="138" t="s">
        <v>4209</v>
      </c>
      <c r="C5064" s="138" t="s">
        <v>6253</v>
      </c>
      <c r="D5064" s="138" t="s">
        <v>8341</v>
      </c>
      <c r="E5064" s="2"/>
      <c r="F5064" s="2" t="s">
        <v>746</v>
      </c>
      <c r="G5064" s="2" t="s">
        <v>6900</v>
      </c>
      <c r="H5064" s="2"/>
      <c r="I5064" s="139" t="s">
        <v>484</v>
      </c>
      <c r="J5064" s="139" t="s">
        <v>57</v>
      </c>
      <c r="K5064" s="139" t="s">
        <v>259</v>
      </c>
      <c r="L5064" s="139"/>
      <c r="M5064" s="140"/>
      <c r="N5064" s="141">
        <v>0</v>
      </c>
      <c r="O5064" s="142">
        <f t="shared" si="395"/>
        <v>0</v>
      </c>
      <c r="P5064" s="2" t="s">
        <v>477</v>
      </c>
      <c r="Q5064" s="2"/>
      <c r="R5064" s="143">
        <f t="shared" si="396"/>
        <v>0</v>
      </c>
      <c r="S5064" s="143">
        <f t="shared" si="397"/>
        <v>0</v>
      </c>
      <c r="T5064" s="144">
        <f>IF(P5064="nio",0,IF(P5064&gt;0,VLOOKUP(K5064,'3-Productie normen'!A:X,VLOOKUP(P5064,'3-Productie normen'!$B$37:$C$59,2,FALSE),FALSE)))/VLOOKUP(B5064,'2-Kosten per locatie'!$A$11:$C$31,3,FALSE)</f>
        <v>0</v>
      </c>
      <c r="U5064" s="144">
        <f t="shared" si="398"/>
        <v>0</v>
      </c>
      <c r="V5064" s="145">
        <f>VLOOKUP(K5064,'3-Productie normen'!A:AG,29,FALSE)</f>
        <v>0</v>
      </c>
      <c r="W5064" s="145"/>
      <c r="X5064" s="146"/>
      <c r="Y5064" s="147">
        <f t="shared" si="399"/>
        <v>0</v>
      </c>
    </row>
    <row r="5065" spans="1:25" s="148" customFormat="1" ht="13.9" customHeight="1">
      <c r="A5065" s="137">
        <v>5919</v>
      </c>
      <c r="B5065" s="138" t="s">
        <v>4209</v>
      </c>
      <c r="C5065" s="138" t="s">
        <v>6253</v>
      </c>
      <c r="D5065" s="138" t="s">
        <v>8341</v>
      </c>
      <c r="E5065" s="2"/>
      <c r="F5065" s="2" t="s">
        <v>746</v>
      </c>
      <c r="G5065" s="2" t="s">
        <v>6901</v>
      </c>
      <c r="H5065" s="2" t="s">
        <v>6902</v>
      </c>
      <c r="I5065" s="139" t="s">
        <v>484</v>
      </c>
      <c r="J5065" s="139" t="s">
        <v>56</v>
      </c>
      <c r="K5065" s="139" t="s">
        <v>248</v>
      </c>
      <c r="L5065" s="139" t="s">
        <v>82</v>
      </c>
      <c r="M5065" s="140" t="s">
        <v>8160</v>
      </c>
      <c r="N5065" s="141">
        <v>81.61</v>
      </c>
      <c r="O5065" s="142">
        <f t="shared" si="395"/>
        <v>200</v>
      </c>
      <c r="P5065" s="2">
        <v>200</v>
      </c>
      <c r="Q5065" s="2"/>
      <c r="R5065" s="143" t="e">
        <f t="shared" si="396"/>
        <v>#DIV/0!</v>
      </c>
      <c r="S5065" s="143">
        <f t="shared" si="397"/>
        <v>0</v>
      </c>
      <c r="T5065" s="144">
        <f>IF(P5065="nio",0,IF(P5065&gt;0,VLOOKUP(K5065,'3-Productie normen'!A:X,VLOOKUP(P5065,'3-Productie normen'!$B$37:$C$59,2,FALSE),FALSE)))/VLOOKUP(B5065,'2-Kosten per locatie'!$A$11:$C$31,3,FALSE)</f>
        <v>0</v>
      </c>
      <c r="U5065" s="144">
        <f t="shared" si="398"/>
        <v>0</v>
      </c>
      <c r="V5065" s="145" t="str">
        <f>VLOOKUP(K5065,'3-Productie normen'!A:AG,29,FALSE)</f>
        <v>V</v>
      </c>
      <c r="W5065" s="145"/>
      <c r="X5065" s="146"/>
      <c r="Y5065" s="147">
        <f t="shared" si="399"/>
        <v>16322</v>
      </c>
    </row>
    <row r="5066" spans="1:25" s="148" customFormat="1" ht="13.9" customHeight="1">
      <c r="A5066" s="137">
        <v>5920</v>
      </c>
      <c r="B5066" s="138" t="s">
        <v>4209</v>
      </c>
      <c r="C5066" s="138" t="s">
        <v>6253</v>
      </c>
      <c r="D5066" s="138" t="s">
        <v>8341</v>
      </c>
      <c r="E5066" s="2"/>
      <c r="F5066" s="2" t="s">
        <v>746</v>
      </c>
      <c r="G5066" s="2" t="s">
        <v>6903</v>
      </c>
      <c r="H5066" s="2" t="s">
        <v>6904</v>
      </c>
      <c r="I5066" s="139" t="s">
        <v>484</v>
      </c>
      <c r="J5066" s="139" t="s">
        <v>56</v>
      </c>
      <c r="K5066" s="139" t="s">
        <v>248</v>
      </c>
      <c r="L5066" s="139" t="s">
        <v>84</v>
      </c>
      <c r="M5066" s="140"/>
      <c r="N5066" s="141">
        <v>24.48</v>
      </c>
      <c r="O5066" s="142">
        <f t="shared" si="395"/>
        <v>200</v>
      </c>
      <c r="P5066" s="2">
        <v>200</v>
      </c>
      <c r="Q5066" s="2"/>
      <c r="R5066" s="143" t="e">
        <f t="shared" si="396"/>
        <v>#DIV/0!</v>
      </c>
      <c r="S5066" s="143">
        <f t="shared" si="397"/>
        <v>0</v>
      </c>
      <c r="T5066" s="144">
        <f>IF(P5066="nio",0,IF(P5066&gt;0,VLOOKUP(K5066,'3-Productie normen'!A:X,VLOOKUP(P5066,'3-Productie normen'!$B$37:$C$59,2,FALSE),FALSE)))/VLOOKUP(B5066,'2-Kosten per locatie'!$A$11:$C$31,3,FALSE)</f>
        <v>0</v>
      </c>
      <c r="U5066" s="144">
        <f t="shared" si="398"/>
        <v>0</v>
      </c>
      <c r="V5066" s="145" t="str">
        <f>VLOOKUP(K5066,'3-Productie normen'!A:AG,29,FALSE)</f>
        <v>V</v>
      </c>
      <c r="W5066" s="145"/>
      <c r="X5066" s="146"/>
      <c r="Y5066" s="147">
        <f t="shared" si="399"/>
        <v>4896</v>
      </c>
    </row>
    <row r="5067" spans="1:25" s="148" customFormat="1" ht="13.9" customHeight="1">
      <c r="A5067" s="137">
        <v>5921</v>
      </c>
      <c r="B5067" s="138" t="s">
        <v>4209</v>
      </c>
      <c r="C5067" s="138" t="s">
        <v>6253</v>
      </c>
      <c r="D5067" s="138" t="s">
        <v>8341</v>
      </c>
      <c r="E5067" s="2"/>
      <c r="F5067" s="2" t="s">
        <v>746</v>
      </c>
      <c r="G5067" s="2" t="s">
        <v>6905</v>
      </c>
      <c r="H5067" s="2" t="s">
        <v>6906</v>
      </c>
      <c r="I5067" s="139" t="s">
        <v>484</v>
      </c>
      <c r="J5067" s="139" t="s">
        <v>56</v>
      </c>
      <c r="K5067" s="139" t="s">
        <v>248</v>
      </c>
      <c r="L5067" s="139" t="s">
        <v>84</v>
      </c>
      <c r="M5067" s="140"/>
      <c r="N5067" s="141">
        <v>24.5</v>
      </c>
      <c r="O5067" s="142">
        <f t="shared" si="395"/>
        <v>200</v>
      </c>
      <c r="P5067" s="2">
        <v>200</v>
      </c>
      <c r="Q5067" s="2"/>
      <c r="R5067" s="143" t="e">
        <f t="shared" si="396"/>
        <v>#DIV/0!</v>
      </c>
      <c r="S5067" s="143">
        <f t="shared" si="397"/>
        <v>0</v>
      </c>
      <c r="T5067" s="144">
        <f>IF(P5067="nio",0,IF(P5067&gt;0,VLOOKUP(K5067,'3-Productie normen'!A:X,VLOOKUP(P5067,'3-Productie normen'!$B$37:$C$59,2,FALSE),FALSE)))/VLOOKUP(B5067,'2-Kosten per locatie'!$A$11:$C$31,3,FALSE)</f>
        <v>0</v>
      </c>
      <c r="U5067" s="144">
        <f t="shared" si="398"/>
        <v>0</v>
      </c>
      <c r="V5067" s="145" t="str">
        <f>VLOOKUP(K5067,'3-Productie normen'!A:AG,29,FALSE)</f>
        <v>V</v>
      </c>
      <c r="W5067" s="145"/>
      <c r="X5067" s="146"/>
      <c r="Y5067" s="147">
        <f t="shared" si="399"/>
        <v>4900</v>
      </c>
    </row>
    <row r="5068" spans="1:25" s="148" customFormat="1" ht="13.9" customHeight="1">
      <c r="A5068" s="137">
        <v>5922</v>
      </c>
      <c r="B5068" s="138" t="s">
        <v>4209</v>
      </c>
      <c r="C5068" s="138" t="s">
        <v>6253</v>
      </c>
      <c r="D5068" s="138" t="s">
        <v>8341</v>
      </c>
      <c r="E5068" s="2"/>
      <c r="F5068" s="2" t="s">
        <v>746</v>
      </c>
      <c r="G5068" s="2" t="s">
        <v>6907</v>
      </c>
      <c r="H5068" s="2"/>
      <c r="I5068" s="139" t="s">
        <v>272</v>
      </c>
      <c r="J5068" s="139" t="s">
        <v>303</v>
      </c>
      <c r="K5068" s="139" t="s">
        <v>50</v>
      </c>
      <c r="L5068" s="139" t="s">
        <v>82</v>
      </c>
      <c r="M5068" s="140" t="s">
        <v>8160</v>
      </c>
      <c r="N5068" s="141">
        <v>18.100000000000001</v>
      </c>
      <c r="O5068" s="142">
        <f t="shared" si="395"/>
        <v>200</v>
      </c>
      <c r="P5068" s="2">
        <v>200</v>
      </c>
      <c r="Q5068" s="2"/>
      <c r="R5068" s="143" t="e">
        <f t="shared" si="396"/>
        <v>#DIV/0!</v>
      </c>
      <c r="S5068" s="143">
        <f t="shared" si="397"/>
        <v>0</v>
      </c>
      <c r="T5068" s="144">
        <f>IF(P5068="nio",0,IF(P5068&gt;0,VLOOKUP(K5068,'3-Productie normen'!A:X,VLOOKUP(P5068,'3-Productie normen'!$B$37:$C$59,2,FALSE),FALSE)))/VLOOKUP(B5068,'2-Kosten per locatie'!$A$11:$C$31,3,FALSE)</f>
        <v>0</v>
      </c>
      <c r="U5068" s="144">
        <f t="shared" si="398"/>
        <v>0</v>
      </c>
      <c r="V5068" s="145" t="str">
        <f>VLOOKUP(K5068,'3-Productie normen'!A:AG,29,FALSE)</f>
        <v>V</v>
      </c>
      <c r="W5068" s="145"/>
      <c r="X5068" s="146"/>
      <c r="Y5068" s="147">
        <f t="shared" si="399"/>
        <v>3620.0000000000005</v>
      </c>
    </row>
    <row r="5069" spans="1:25" s="148" customFormat="1" ht="13.9" customHeight="1">
      <c r="A5069" s="137">
        <v>5923</v>
      </c>
      <c r="B5069" s="138" t="s">
        <v>4209</v>
      </c>
      <c r="C5069" s="138" t="s">
        <v>6253</v>
      </c>
      <c r="D5069" s="138" t="s">
        <v>8341</v>
      </c>
      <c r="E5069" s="2"/>
      <c r="F5069" s="2" t="s">
        <v>746</v>
      </c>
      <c r="G5069" s="2" t="s">
        <v>6908</v>
      </c>
      <c r="H5069" s="2"/>
      <c r="I5069" s="139" t="s">
        <v>491</v>
      </c>
      <c r="J5069" s="139" t="s">
        <v>253</v>
      </c>
      <c r="K5069" s="139" t="s">
        <v>4571</v>
      </c>
      <c r="L5069" s="139" t="s">
        <v>82</v>
      </c>
      <c r="M5069" s="140" t="s">
        <v>8160</v>
      </c>
      <c r="N5069" s="141">
        <v>81.39</v>
      </c>
      <c r="O5069" s="142">
        <f t="shared" si="395"/>
        <v>200</v>
      </c>
      <c r="P5069" s="2">
        <v>200</v>
      </c>
      <c r="Q5069" s="2"/>
      <c r="R5069" s="143" t="e">
        <f t="shared" si="396"/>
        <v>#DIV/0!</v>
      </c>
      <c r="S5069" s="143">
        <f t="shared" si="397"/>
        <v>0</v>
      </c>
      <c r="T5069" s="144">
        <f>IF(P5069="nio",0,IF(P5069&gt;0,VLOOKUP(K5069,'3-Productie normen'!A:X,VLOOKUP(P5069,'3-Productie normen'!$B$37:$C$59,2,FALSE),FALSE)))/VLOOKUP(B5069,'2-Kosten per locatie'!$A$11:$C$31,3,FALSE)</f>
        <v>0</v>
      </c>
      <c r="U5069" s="144">
        <f t="shared" si="398"/>
        <v>0</v>
      </c>
      <c r="V5069" s="145" t="str">
        <f>VLOOKUP(K5069,'3-Productie normen'!A:AG,29,FALSE)</f>
        <v>V</v>
      </c>
      <c r="W5069" s="145"/>
      <c r="X5069" s="146"/>
      <c r="Y5069" s="147">
        <f t="shared" si="399"/>
        <v>16278</v>
      </c>
    </row>
    <row r="5070" spans="1:25" s="148" customFormat="1" ht="13.9" customHeight="1">
      <c r="A5070" s="137">
        <v>5924</v>
      </c>
      <c r="B5070" s="138" t="s">
        <v>4209</v>
      </c>
      <c r="C5070" s="138" t="s">
        <v>6253</v>
      </c>
      <c r="D5070" s="138" t="s">
        <v>8341</v>
      </c>
      <c r="E5070" s="2"/>
      <c r="F5070" s="2" t="s">
        <v>746</v>
      </c>
      <c r="G5070" s="2" t="s">
        <v>6909</v>
      </c>
      <c r="H5070" s="2"/>
      <c r="I5070" s="139" t="s">
        <v>491</v>
      </c>
      <c r="J5070" s="139" t="s">
        <v>253</v>
      </c>
      <c r="K5070" s="139" t="s">
        <v>4571</v>
      </c>
      <c r="L5070" s="139" t="s">
        <v>82</v>
      </c>
      <c r="M5070" s="140" t="s">
        <v>8160</v>
      </c>
      <c r="N5070" s="141">
        <v>134.63</v>
      </c>
      <c r="O5070" s="142">
        <f t="shared" si="395"/>
        <v>200</v>
      </c>
      <c r="P5070" s="2">
        <v>200</v>
      </c>
      <c r="Q5070" s="2"/>
      <c r="R5070" s="143" t="e">
        <f t="shared" si="396"/>
        <v>#DIV/0!</v>
      </c>
      <c r="S5070" s="143">
        <f t="shared" si="397"/>
        <v>0</v>
      </c>
      <c r="T5070" s="144">
        <f>IF(P5070="nio",0,IF(P5070&gt;0,VLOOKUP(K5070,'3-Productie normen'!A:X,VLOOKUP(P5070,'3-Productie normen'!$B$37:$C$59,2,FALSE),FALSE)))/VLOOKUP(B5070,'2-Kosten per locatie'!$A$11:$C$31,3,FALSE)</f>
        <v>0</v>
      </c>
      <c r="U5070" s="144">
        <f t="shared" si="398"/>
        <v>0</v>
      </c>
      <c r="V5070" s="145" t="str">
        <f>VLOOKUP(K5070,'3-Productie normen'!A:AG,29,FALSE)</f>
        <v>V</v>
      </c>
      <c r="W5070" s="145"/>
      <c r="X5070" s="146"/>
      <c r="Y5070" s="147">
        <f t="shared" si="399"/>
        <v>26926</v>
      </c>
    </row>
    <row r="5071" spans="1:25" s="148" customFormat="1" ht="13.9" customHeight="1">
      <c r="A5071" s="137">
        <v>5925</v>
      </c>
      <c r="B5071" s="138" t="s">
        <v>4209</v>
      </c>
      <c r="C5071" s="138" t="s">
        <v>6253</v>
      </c>
      <c r="D5071" s="138" t="s">
        <v>8341</v>
      </c>
      <c r="E5071" s="2"/>
      <c r="F5071" s="2" t="s">
        <v>746</v>
      </c>
      <c r="G5071" s="2" t="s">
        <v>6910</v>
      </c>
      <c r="H5071" s="2"/>
      <c r="I5071" s="139" t="s">
        <v>272</v>
      </c>
      <c r="J5071" s="139" t="s">
        <v>303</v>
      </c>
      <c r="K5071" s="139" t="s">
        <v>50</v>
      </c>
      <c r="L5071" s="139" t="s">
        <v>6711</v>
      </c>
      <c r="M5071" s="140"/>
      <c r="N5071" s="141">
        <v>18.03</v>
      </c>
      <c r="O5071" s="142">
        <f t="shared" si="395"/>
        <v>200</v>
      </c>
      <c r="P5071" s="2">
        <v>200</v>
      </c>
      <c r="Q5071" s="2"/>
      <c r="R5071" s="143" t="e">
        <f t="shared" si="396"/>
        <v>#DIV/0!</v>
      </c>
      <c r="S5071" s="143">
        <f t="shared" si="397"/>
        <v>0</v>
      </c>
      <c r="T5071" s="144">
        <f>IF(P5071="nio",0,IF(P5071&gt;0,VLOOKUP(K5071,'3-Productie normen'!A:X,VLOOKUP(P5071,'3-Productie normen'!$B$37:$C$59,2,FALSE),FALSE)))/VLOOKUP(B5071,'2-Kosten per locatie'!$A$11:$C$31,3,FALSE)</f>
        <v>0</v>
      </c>
      <c r="U5071" s="144">
        <f t="shared" si="398"/>
        <v>0</v>
      </c>
      <c r="V5071" s="145" t="str">
        <f>VLOOKUP(K5071,'3-Productie normen'!A:AG,29,FALSE)</f>
        <v>V</v>
      </c>
      <c r="W5071" s="145"/>
      <c r="X5071" s="146"/>
      <c r="Y5071" s="147">
        <f t="shared" si="399"/>
        <v>3606</v>
      </c>
    </row>
    <row r="5072" spans="1:25" s="148" customFormat="1" ht="13.9" customHeight="1">
      <c r="A5072" s="137">
        <v>5926</v>
      </c>
      <c r="B5072" s="138" t="s">
        <v>4209</v>
      </c>
      <c r="C5072" s="138" t="s">
        <v>6253</v>
      </c>
      <c r="D5072" s="138" t="s">
        <v>8341</v>
      </c>
      <c r="E5072" s="2"/>
      <c r="F5072" s="2" t="s">
        <v>746</v>
      </c>
      <c r="G5072" s="2" t="s">
        <v>6911</v>
      </c>
      <c r="H5072" s="2"/>
      <c r="I5072" s="139" t="s">
        <v>491</v>
      </c>
      <c r="J5072" s="139" t="s">
        <v>253</v>
      </c>
      <c r="K5072" s="139" t="s">
        <v>4571</v>
      </c>
      <c r="L5072" s="139" t="s">
        <v>82</v>
      </c>
      <c r="M5072" s="140" t="s">
        <v>8160</v>
      </c>
      <c r="N5072" s="141">
        <v>58.17</v>
      </c>
      <c r="O5072" s="142">
        <f t="shared" si="395"/>
        <v>200</v>
      </c>
      <c r="P5072" s="2">
        <v>200</v>
      </c>
      <c r="Q5072" s="2"/>
      <c r="R5072" s="143" t="e">
        <f t="shared" si="396"/>
        <v>#DIV/0!</v>
      </c>
      <c r="S5072" s="143">
        <f t="shared" si="397"/>
        <v>0</v>
      </c>
      <c r="T5072" s="144">
        <f>IF(P5072="nio",0,IF(P5072&gt;0,VLOOKUP(K5072,'3-Productie normen'!A:X,VLOOKUP(P5072,'3-Productie normen'!$B$37:$C$59,2,FALSE),FALSE)))/VLOOKUP(B5072,'2-Kosten per locatie'!$A$11:$C$31,3,FALSE)</f>
        <v>0</v>
      </c>
      <c r="U5072" s="144">
        <f t="shared" si="398"/>
        <v>0</v>
      </c>
      <c r="V5072" s="145" t="str">
        <f>VLOOKUP(K5072,'3-Productie normen'!A:AG,29,FALSE)</f>
        <v>V</v>
      </c>
      <c r="W5072" s="145"/>
      <c r="X5072" s="146"/>
      <c r="Y5072" s="147">
        <f t="shared" si="399"/>
        <v>11634</v>
      </c>
    </row>
    <row r="5073" spans="1:25" s="148" customFormat="1" ht="13.9" customHeight="1">
      <c r="A5073" s="137">
        <v>5927</v>
      </c>
      <c r="B5073" s="138" t="s">
        <v>4209</v>
      </c>
      <c r="C5073" s="138" t="s">
        <v>6253</v>
      </c>
      <c r="D5073" s="138" t="s">
        <v>8341</v>
      </c>
      <c r="E5073" s="2"/>
      <c r="F5073" s="2" t="s">
        <v>746</v>
      </c>
      <c r="G5073" s="2" t="s">
        <v>6912</v>
      </c>
      <c r="H5073" s="2"/>
      <c r="I5073" s="139" t="s">
        <v>491</v>
      </c>
      <c r="J5073" s="139" t="s">
        <v>253</v>
      </c>
      <c r="K5073" s="139" t="s">
        <v>4571</v>
      </c>
      <c r="L5073" s="139" t="s">
        <v>233</v>
      </c>
      <c r="M5073" s="140"/>
      <c r="N5073" s="141">
        <v>66.209999999999994</v>
      </c>
      <c r="O5073" s="142">
        <f t="shared" si="395"/>
        <v>200</v>
      </c>
      <c r="P5073" s="2">
        <v>200</v>
      </c>
      <c r="Q5073" s="2"/>
      <c r="R5073" s="143" t="e">
        <f t="shared" si="396"/>
        <v>#DIV/0!</v>
      </c>
      <c r="S5073" s="143">
        <f t="shared" si="397"/>
        <v>0</v>
      </c>
      <c r="T5073" s="144">
        <f>IF(P5073="nio",0,IF(P5073&gt;0,VLOOKUP(K5073,'3-Productie normen'!A:X,VLOOKUP(P5073,'3-Productie normen'!$B$37:$C$59,2,FALSE),FALSE)))/VLOOKUP(B5073,'2-Kosten per locatie'!$A$11:$C$31,3,FALSE)</f>
        <v>0</v>
      </c>
      <c r="U5073" s="144">
        <f t="shared" si="398"/>
        <v>0</v>
      </c>
      <c r="V5073" s="145" t="str">
        <f>VLOOKUP(K5073,'3-Productie normen'!A:AG,29,FALSE)</f>
        <v>V</v>
      </c>
      <c r="W5073" s="145"/>
      <c r="X5073" s="146"/>
      <c r="Y5073" s="147">
        <f t="shared" si="399"/>
        <v>13241.999999999998</v>
      </c>
    </row>
    <row r="5074" spans="1:25" s="148" customFormat="1" ht="13.9" customHeight="1">
      <c r="A5074" s="137">
        <v>5928</v>
      </c>
      <c r="B5074" s="138" t="s">
        <v>4209</v>
      </c>
      <c r="C5074" s="138" t="s">
        <v>6253</v>
      </c>
      <c r="D5074" s="138" t="s">
        <v>8341</v>
      </c>
      <c r="E5074" s="2"/>
      <c r="F5074" s="2" t="s">
        <v>746</v>
      </c>
      <c r="G5074" s="2" t="s">
        <v>6913</v>
      </c>
      <c r="H5074" s="2"/>
      <c r="I5074" s="139" t="s">
        <v>491</v>
      </c>
      <c r="J5074" s="139" t="s">
        <v>253</v>
      </c>
      <c r="K5074" s="139" t="s">
        <v>4571</v>
      </c>
      <c r="L5074" s="139" t="s">
        <v>82</v>
      </c>
      <c r="M5074" s="140" t="s">
        <v>8160</v>
      </c>
      <c r="N5074" s="141">
        <v>51.75</v>
      </c>
      <c r="O5074" s="142">
        <f t="shared" si="395"/>
        <v>200</v>
      </c>
      <c r="P5074" s="2">
        <v>200</v>
      </c>
      <c r="Q5074" s="2"/>
      <c r="R5074" s="143" t="e">
        <f t="shared" si="396"/>
        <v>#DIV/0!</v>
      </c>
      <c r="S5074" s="143">
        <f t="shared" si="397"/>
        <v>0</v>
      </c>
      <c r="T5074" s="144">
        <f>IF(P5074="nio",0,IF(P5074&gt;0,VLOOKUP(K5074,'3-Productie normen'!A:X,VLOOKUP(P5074,'3-Productie normen'!$B$37:$C$59,2,FALSE),FALSE)))/VLOOKUP(B5074,'2-Kosten per locatie'!$A$11:$C$31,3,FALSE)</f>
        <v>0</v>
      </c>
      <c r="U5074" s="144">
        <f t="shared" si="398"/>
        <v>0</v>
      </c>
      <c r="V5074" s="145" t="str">
        <f>VLOOKUP(K5074,'3-Productie normen'!A:AG,29,FALSE)</f>
        <v>V</v>
      </c>
      <c r="W5074" s="145"/>
      <c r="X5074" s="146"/>
      <c r="Y5074" s="147">
        <f t="shared" si="399"/>
        <v>10350</v>
      </c>
    </row>
    <row r="5075" spans="1:25" s="148" customFormat="1" ht="13.9" customHeight="1">
      <c r="A5075" s="137">
        <v>5929</v>
      </c>
      <c r="B5075" s="138" t="s">
        <v>4209</v>
      </c>
      <c r="C5075" s="138" t="s">
        <v>6253</v>
      </c>
      <c r="D5075" s="138" t="s">
        <v>8341</v>
      </c>
      <c r="E5075" s="2"/>
      <c r="F5075" s="2" t="s">
        <v>746</v>
      </c>
      <c r="G5075" s="2" t="s">
        <v>6914</v>
      </c>
      <c r="H5075" s="2"/>
      <c r="I5075" s="139" t="s">
        <v>491</v>
      </c>
      <c r="J5075" s="139" t="s">
        <v>253</v>
      </c>
      <c r="K5075" s="139" t="s">
        <v>4571</v>
      </c>
      <c r="L5075" s="139" t="s">
        <v>233</v>
      </c>
      <c r="M5075" s="140"/>
      <c r="N5075" s="141">
        <v>56.05</v>
      </c>
      <c r="O5075" s="142">
        <f t="shared" si="395"/>
        <v>200</v>
      </c>
      <c r="P5075" s="2">
        <v>200</v>
      </c>
      <c r="Q5075" s="2"/>
      <c r="R5075" s="143" t="e">
        <f t="shared" si="396"/>
        <v>#DIV/0!</v>
      </c>
      <c r="S5075" s="143">
        <f t="shared" si="397"/>
        <v>0</v>
      </c>
      <c r="T5075" s="144">
        <f>IF(P5075="nio",0,IF(P5075&gt;0,VLOOKUP(K5075,'3-Productie normen'!A:X,VLOOKUP(P5075,'3-Productie normen'!$B$37:$C$59,2,FALSE),FALSE)))/VLOOKUP(B5075,'2-Kosten per locatie'!$A$11:$C$31,3,FALSE)</f>
        <v>0</v>
      </c>
      <c r="U5075" s="144">
        <f t="shared" si="398"/>
        <v>0</v>
      </c>
      <c r="V5075" s="145" t="str">
        <f>VLOOKUP(K5075,'3-Productie normen'!A:AG,29,FALSE)</f>
        <v>V</v>
      </c>
      <c r="W5075" s="145"/>
      <c r="X5075" s="146"/>
      <c r="Y5075" s="147">
        <f t="shared" si="399"/>
        <v>11210</v>
      </c>
    </row>
    <row r="5076" spans="1:25" s="148" customFormat="1" ht="13.9" customHeight="1">
      <c r="A5076" s="137">
        <v>5930</v>
      </c>
      <c r="B5076" s="138" t="s">
        <v>4209</v>
      </c>
      <c r="C5076" s="138" t="s">
        <v>6253</v>
      </c>
      <c r="D5076" s="138" t="s">
        <v>8341</v>
      </c>
      <c r="E5076" s="2"/>
      <c r="F5076" s="2" t="s">
        <v>746</v>
      </c>
      <c r="G5076" s="2" t="s">
        <v>6915</v>
      </c>
      <c r="H5076" s="2" t="s">
        <v>6916</v>
      </c>
      <c r="I5076" s="139" t="s">
        <v>46</v>
      </c>
      <c r="J5076" s="139" t="s">
        <v>313</v>
      </c>
      <c r="K5076" s="139" t="s">
        <v>259</v>
      </c>
      <c r="L5076" s="139" t="s">
        <v>3060</v>
      </c>
      <c r="M5076" s="140"/>
      <c r="N5076" s="141">
        <v>2.5</v>
      </c>
      <c r="O5076" s="142">
        <f t="shared" si="395"/>
        <v>0</v>
      </c>
      <c r="P5076" s="2" t="s">
        <v>477</v>
      </c>
      <c r="Q5076" s="2"/>
      <c r="R5076" s="143">
        <f t="shared" si="396"/>
        <v>0</v>
      </c>
      <c r="S5076" s="143">
        <f t="shared" si="397"/>
        <v>0</v>
      </c>
      <c r="T5076" s="144">
        <f>IF(P5076="nio",0,IF(P5076&gt;0,VLOOKUP(K5076,'3-Productie normen'!A:X,VLOOKUP(P5076,'3-Productie normen'!$B$37:$C$59,2,FALSE),FALSE)))/VLOOKUP(B5076,'2-Kosten per locatie'!$A$11:$C$31,3,FALSE)</f>
        <v>0</v>
      </c>
      <c r="U5076" s="144">
        <f t="shared" si="398"/>
        <v>0</v>
      </c>
      <c r="V5076" s="145">
        <f>VLOOKUP(K5076,'3-Productie normen'!A:AG,29,FALSE)</f>
        <v>0</v>
      </c>
      <c r="W5076" s="145"/>
      <c r="X5076" s="146"/>
      <c r="Y5076" s="147">
        <f t="shared" si="399"/>
        <v>0</v>
      </c>
    </row>
    <row r="5077" spans="1:25" s="148" customFormat="1" ht="13.9" customHeight="1">
      <c r="A5077" s="137">
        <v>5931</v>
      </c>
      <c r="B5077" s="138" t="s">
        <v>4209</v>
      </c>
      <c r="C5077" s="138" t="s">
        <v>6253</v>
      </c>
      <c r="D5077" s="138" t="s">
        <v>8341</v>
      </c>
      <c r="E5077" s="2"/>
      <c r="F5077" s="2" t="s">
        <v>746</v>
      </c>
      <c r="G5077" s="2" t="s">
        <v>6917</v>
      </c>
      <c r="H5077" s="2"/>
      <c r="I5077" s="139" t="s">
        <v>257</v>
      </c>
      <c r="J5077" s="139" t="s">
        <v>495</v>
      </c>
      <c r="K5077" s="139" t="s">
        <v>259</v>
      </c>
      <c r="L5077" s="139"/>
      <c r="M5077" s="140"/>
      <c r="N5077" s="141">
        <v>0.9</v>
      </c>
      <c r="O5077" s="142">
        <f t="shared" si="395"/>
        <v>0</v>
      </c>
      <c r="P5077" s="2" t="s">
        <v>477</v>
      </c>
      <c r="Q5077" s="2"/>
      <c r="R5077" s="143">
        <f t="shared" si="396"/>
        <v>0</v>
      </c>
      <c r="S5077" s="143">
        <f t="shared" si="397"/>
        <v>0</v>
      </c>
      <c r="T5077" s="144">
        <f>IF(P5077="nio",0,IF(P5077&gt;0,VLOOKUP(K5077,'3-Productie normen'!A:X,VLOOKUP(P5077,'3-Productie normen'!$B$37:$C$59,2,FALSE),FALSE)))/VLOOKUP(B5077,'2-Kosten per locatie'!$A$11:$C$31,3,FALSE)</f>
        <v>0</v>
      </c>
      <c r="U5077" s="144">
        <f t="shared" si="398"/>
        <v>0</v>
      </c>
      <c r="V5077" s="145">
        <f>VLOOKUP(K5077,'3-Productie normen'!A:AG,29,FALSE)</f>
        <v>0</v>
      </c>
      <c r="W5077" s="145"/>
      <c r="X5077" s="146"/>
      <c r="Y5077" s="147">
        <f t="shared" si="399"/>
        <v>0</v>
      </c>
    </row>
    <row r="5078" spans="1:25" s="148" customFormat="1" ht="13.9" customHeight="1">
      <c r="A5078" s="137">
        <v>5932</v>
      </c>
      <c r="B5078" s="138" t="s">
        <v>4209</v>
      </c>
      <c r="C5078" s="138" t="s">
        <v>6253</v>
      </c>
      <c r="D5078" s="138" t="s">
        <v>8341</v>
      </c>
      <c r="E5078" s="2"/>
      <c r="F5078" s="2" t="s">
        <v>746</v>
      </c>
      <c r="G5078" s="2" t="s">
        <v>6918</v>
      </c>
      <c r="H5078" s="2" t="s">
        <v>6919</v>
      </c>
      <c r="I5078" s="139" t="s">
        <v>257</v>
      </c>
      <c r="J5078" s="139" t="s">
        <v>495</v>
      </c>
      <c r="K5078" s="139" t="s">
        <v>259</v>
      </c>
      <c r="L5078" s="139"/>
      <c r="M5078" s="140"/>
      <c r="N5078" s="141">
        <v>1.32</v>
      </c>
      <c r="O5078" s="142">
        <f t="shared" si="395"/>
        <v>0</v>
      </c>
      <c r="P5078" s="2" t="s">
        <v>477</v>
      </c>
      <c r="Q5078" s="2"/>
      <c r="R5078" s="143">
        <f t="shared" si="396"/>
        <v>0</v>
      </c>
      <c r="S5078" s="143">
        <f t="shared" si="397"/>
        <v>0</v>
      </c>
      <c r="T5078" s="144">
        <f>IF(P5078="nio",0,IF(P5078&gt;0,VLOOKUP(K5078,'3-Productie normen'!A:X,VLOOKUP(P5078,'3-Productie normen'!$B$37:$C$59,2,FALSE),FALSE)))/VLOOKUP(B5078,'2-Kosten per locatie'!$A$11:$C$31,3,FALSE)</f>
        <v>0</v>
      </c>
      <c r="U5078" s="144">
        <f t="shared" si="398"/>
        <v>0</v>
      </c>
      <c r="V5078" s="145">
        <f>VLOOKUP(K5078,'3-Productie normen'!A:AG,29,FALSE)</f>
        <v>0</v>
      </c>
      <c r="W5078" s="145"/>
      <c r="X5078" s="146"/>
      <c r="Y5078" s="147">
        <f t="shared" si="399"/>
        <v>0</v>
      </c>
    </row>
    <row r="5079" spans="1:25" s="148" customFormat="1" ht="13.9" customHeight="1">
      <c r="A5079" s="137">
        <v>5933</v>
      </c>
      <c r="B5079" s="138" t="s">
        <v>4209</v>
      </c>
      <c r="C5079" s="138" t="s">
        <v>6253</v>
      </c>
      <c r="D5079" s="138" t="s">
        <v>8341</v>
      </c>
      <c r="E5079" s="2"/>
      <c r="F5079" s="2" t="s">
        <v>746</v>
      </c>
      <c r="G5079" s="2" t="s">
        <v>6920</v>
      </c>
      <c r="H5079" s="2"/>
      <c r="I5079" s="139" t="s">
        <v>46</v>
      </c>
      <c r="J5079" s="139" t="s">
        <v>313</v>
      </c>
      <c r="K5079" s="139" t="s">
        <v>259</v>
      </c>
      <c r="L5079" s="139" t="s">
        <v>3060</v>
      </c>
      <c r="M5079" s="140"/>
      <c r="N5079" s="141">
        <v>3.51</v>
      </c>
      <c r="O5079" s="142">
        <f t="shared" si="395"/>
        <v>0</v>
      </c>
      <c r="P5079" s="2" t="s">
        <v>477</v>
      </c>
      <c r="Q5079" s="2"/>
      <c r="R5079" s="143">
        <f t="shared" si="396"/>
        <v>0</v>
      </c>
      <c r="S5079" s="143">
        <f t="shared" si="397"/>
        <v>0</v>
      </c>
      <c r="T5079" s="144">
        <f>IF(P5079="nio",0,IF(P5079&gt;0,VLOOKUP(K5079,'3-Productie normen'!A:X,VLOOKUP(P5079,'3-Productie normen'!$B$37:$C$59,2,FALSE),FALSE)))/VLOOKUP(B5079,'2-Kosten per locatie'!$A$11:$C$31,3,FALSE)</f>
        <v>0</v>
      </c>
      <c r="U5079" s="144">
        <f t="shared" si="398"/>
        <v>0</v>
      </c>
      <c r="V5079" s="145">
        <f>VLOOKUP(K5079,'3-Productie normen'!A:AG,29,FALSE)</f>
        <v>0</v>
      </c>
      <c r="W5079" s="145"/>
      <c r="X5079" s="146"/>
      <c r="Y5079" s="147">
        <f t="shared" si="399"/>
        <v>0</v>
      </c>
    </row>
    <row r="5080" spans="1:25" s="148" customFormat="1" ht="13.9" customHeight="1">
      <c r="A5080" s="137">
        <v>5934</v>
      </c>
      <c r="B5080" s="138" t="s">
        <v>4209</v>
      </c>
      <c r="C5080" s="138" t="s">
        <v>6253</v>
      </c>
      <c r="D5080" s="138" t="s">
        <v>8341</v>
      </c>
      <c r="E5080" s="2"/>
      <c r="F5080" s="2" t="s">
        <v>746</v>
      </c>
      <c r="G5080" s="2" t="s">
        <v>6921</v>
      </c>
      <c r="H5080" s="2"/>
      <c r="I5080" s="139" t="s">
        <v>257</v>
      </c>
      <c r="J5080" s="139" t="s">
        <v>495</v>
      </c>
      <c r="K5080" s="139" t="s">
        <v>259</v>
      </c>
      <c r="L5080" s="139"/>
      <c r="M5080" s="140"/>
      <c r="N5080" s="141">
        <v>3.22</v>
      </c>
      <c r="O5080" s="142">
        <f t="shared" si="395"/>
        <v>0</v>
      </c>
      <c r="P5080" s="2" t="s">
        <v>477</v>
      </c>
      <c r="Q5080" s="2"/>
      <c r="R5080" s="143">
        <f t="shared" si="396"/>
        <v>0</v>
      </c>
      <c r="S5080" s="143">
        <f t="shared" si="397"/>
        <v>0</v>
      </c>
      <c r="T5080" s="144">
        <f>IF(P5080="nio",0,IF(P5080&gt;0,VLOOKUP(K5080,'3-Productie normen'!A:X,VLOOKUP(P5080,'3-Productie normen'!$B$37:$C$59,2,FALSE),FALSE)))/VLOOKUP(B5080,'2-Kosten per locatie'!$A$11:$C$31,3,FALSE)</f>
        <v>0</v>
      </c>
      <c r="U5080" s="144">
        <f t="shared" si="398"/>
        <v>0</v>
      </c>
      <c r="V5080" s="145">
        <f>VLOOKUP(K5080,'3-Productie normen'!A:AG,29,FALSE)</f>
        <v>0</v>
      </c>
      <c r="W5080" s="145"/>
      <c r="X5080" s="146"/>
      <c r="Y5080" s="147">
        <f t="shared" si="399"/>
        <v>0</v>
      </c>
    </row>
    <row r="5081" spans="1:25" s="148" customFormat="1" ht="13.9" customHeight="1">
      <c r="A5081" s="137">
        <v>5935</v>
      </c>
      <c r="B5081" s="138" t="s">
        <v>4209</v>
      </c>
      <c r="C5081" s="138" t="s">
        <v>6253</v>
      </c>
      <c r="D5081" s="138" t="s">
        <v>8341</v>
      </c>
      <c r="E5081" s="2"/>
      <c r="F5081" s="2" t="s">
        <v>746</v>
      </c>
      <c r="G5081" s="2" t="s">
        <v>6922</v>
      </c>
      <c r="H5081" s="2" t="s">
        <v>6923</v>
      </c>
      <c r="I5081" s="139" t="s">
        <v>257</v>
      </c>
      <c r="J5081" s="139" t="s">
        <v>495</v>
      </c>
      <c r="K5081" s="139" t="s">
        <v>259</v>
      </c>
      <c r="L5081" s="139"/>
      <c r="M5081" s="140"/>
      <c r="N5081" s="141">
        <v>3.22</v>
      </c>
      <c r="O5081" s="142">
        <f t="shared" si="395"/>
        <v>0</v>
      </c>
      <c r="P5081" s="2" t="s">
        <v>477</v>
      </c>
      <c r="Q5081" s="2"/>
      <c r="R5081" s="143">
        <f t="shared" si="396"/>
        <v>0</v>
      </c>
      <c r="S5081" s="143">
        <f t="shared" si="397"/>
        <v>0</v>
      </c>
      <c r="T5081" s="144">
        <f>IF(P5081="nio",0,IF(P5081&gt;0,VLOOKUP(K5081,'3-Productie normen'!A:X,VLOOKUP(P5081,'3-Productie normen'!$B$37:$C$59,2,FALSE),FALSE)))/VLOOKUP(B5081,'2-Kosten per locatie'!$A$11:$C$31,3,FALSE)</f>
        <v>0</v>
      </c>
      <c r="U5081" s="144">
        <f t="shared" si="398"/>
        <v>0</v>
      </c>
      <c r="V5081" s="145">
        <f>VLOOKUP(K5081,'3-Productie normen'!A:AG,29,FALSE)</f>
        <v>0</v>
      </c>
      <c r="W5081" s="145"/>
      <c r="X5081" s="146"/>
      <c r="Y5081" s="147">
        <f t="shared" si="399"/>
        <v>0</v>
      </c>
    </row>
    <row r="5082" spans="1:25" s="148" customFormat="1" ht="13.9" customHeight="1">
      <c r="A5082" s="137">
        <v>5936</v>
      </c>
      <c r="B5082" s="138" t="s">
        <v>4209</v>
      </c>
      <c r="C5082" s="138" t="s">
        <v>6253</v>
      </c>
      <c r="D5082" s="138" t="s">
        <v>8341</v>
      </c>
      <c r="E5082" s="2"/>
      <c r="F5082" s="2" t="s">
        <v>746</v>
      </c>
      <c r="G5082" s="2" t="s">
        <v>6924</v>
      </c>
      <c r="H5082" s="2"/>
      <c r="I5082" s="139" t="s">
        <v>484</v>
      </c>
      <c r="J5082" s="139" t="s">
        <v>6361</v>
      </c>
      <c r="K5082" s="139" t="s">
        <v>259</v>
      </c>
      <c r="L5082" s="139"/>
      <c r="M5082" s="140"/>
      <c r="N5082" s="141">
        <v>5.29</v>
      </c>
      <c r="O5082" s="142">
        <f t="shared" si="395"/>
        <v>0</v>
      </c>
      <c r="P5082" s="2" t="s">
        <v>477</v>
      </c>
      <c r="Q5082" s="2"/>
      <c r="R5082" s="143">
        <f t="shared" si="396"/>
        <v>0</v>
      </c>
      <c r="S5082" s="143">
        <f t="shared" si="397"/>
        <v>0</v>
      </c>
      <c r="T5082" s="144">
        <f>IF(P5082="nio",0,IF(P5082&gt;0,VLOOKUP(K5082,'3-Productie normen'!A:X,VLOOKUP(P5082,'3-Productie normen'!$B$37:$C$59,2,FALSE),FALSE)))/VLOOKUP(B5082,'2-Kosten per locatie'!$A$11:$C$31,3,FALSE)</f>
        <v>0</v>
      </c>
      <c r="U5082" s="144">
        <f t="shared" si="398"/>
        <v>0</v>
      </c>
      <c r="V5082" s="145">
        <f>VLOOKUP(K5082,'3-Productie normen'!A:AG,29,FALSE)</f>
        <v>0</v>
      </c>
      <c r="W5082" s="145"/>
      <c r="X5082" s="146"/>
      <c r="Y5082" s="147">
        <f t="shared" si="399"/>
        <v>0</v>
      </c>
    </row>
    <row r="5083" spans="1:25" s="148" customFormat="1" ht="13.9" customHeight="1">
      <c r="A5083" s="137">
        <v>5937</v>
      </c>
      <c r="B5083" s="138" t="s">
        <v>4209</v>
      </c>
      <c r="C5083" s="138" t="s">
        <v>6253</v>
      </c>
      <c r="D5083" s="138" t="s">
        <v>8341</v>
      </c>
      <c r="E5083" s="2"/>
      <c r="F5083" s="2" t="s">
        <v>746</v>
      </c>
      <c r="G5083" s="2" t="s">
        <v>6925</v>
      </c>
      <c r="H5083" s="2"/>
      <c r="I5083" s="139" t="s">
        <v>257</v>
      </c>
      <c r="J5083" s="139" t="s">
        <v>318</v>
      </c>
      <c r="K5083" s="139" t="s">
        <v>259</v>
      </c>
      <c r="L5083" s="139"/>
      <c r="M5083" s="140"/>
      <c r="N5083" s="141">
        <v>0</v>
      </c>
      <c r="O5083" s="142">
        <f t="shared" si="395"/>
        <v>0</v>
      </c>
      <c r="P5083" s="2" t="s">
        <v>477</v>
      </c>
      <c r="Q5083" s="2"/>
      <c r="R5083" s="143">
        <f t="shared" si="396"/>
        <v>0</v>
      </c>
      <c r="S5083" s="143">
        <f t="shared" si="397"/>
        <v>0</v>
      </c>
      <c r="T5083" s="144">
        <f>IF(P5083="nio",0,IF(P5083&gt;0,VLOOKUP(K5083,'3-Productie normen'!A:X,VLOOKUP(P5083,'3-Productie normen'!$B$37:$C$59,2,FALSE),FALSE)))/VLOOKUP(B5083,'2-Kosten per locatie'!$A$11:$C$31,3,FALSE)</f>
        <v>0</v>
      </c>
      <c r="U5083" s="144">
        <f t="shared" si="398"/>
        <v>0</v>
      </c>
      <c r="V5083" s="145">
        <f>VLOOKUP(K5083,'3-Productie normen'!A:AG,29,FALSE)</f>
        <v>0</v>
      </c>
      <c r="W5083" s="145"/>
      <c r="X5083" s="146"/>
      <c r="Y5083" s="147">
        <f t="shared" si="399"/>
        <v>0</v>
      </c>
    </row>
    <row r="5084" spans="1:25" s="148" customFormat="1" ht="13.9" customHeight="1">
      <c r="A5084" s="137">
        <v>5938</v>
      </c>
      <c r="B5084" s="138" t="s">
        <v>4209</v>
      </c>
      <c r="C5084" s="138" t="s">
        <v>6253</v>
      </c>
      <c r="D5084" s="138" t="s">
        <v>8341</v>
      </c>
      <c r="E5084" s="2"/>
      <c r="F5084" s="2" t="s">
        <v>746</v>
      </c>
      <c r="G5084" s="2" t="s">
        <v>6926</v>
      </c>
      <c r="H5084" s="2"/>
      <c r="I5084" s="139" t="s">
        <v>257</v>
      </c>
      <c r="J5084" s="139" t="s">
        <v>318</v>
      </c>
      <c r="K5084" s="139" t="s">
        <v>259</v>
      </c>
      <c r="L5084" s="139"/>
      <c r="M5084" s="140"/>
      <c r="N5084" s="141">
        <v>0</v>
      </c>
      <c r="O5084" s="142">
        <f t="shared" si="395"/>
        <v>0</v>
      </c>
      <c r="P5084" s="2" t="s">
        <v>477</v>
      </c>
      <c r="Q5084" s="2"/>
      <c r="R5084" s="143">
        <f t="shared" si="396"/>
        <v>0</v>
      </c>
      <c r="S5084" s="143">
        <f t="shared" si="397"/>
        <v>0</v>
      </c>
      <c r="T5084" s="144">
        <f>IF(P5084="nio",0,IF(P5084&gt;0,VLOOKUP(K5084,'3-Productie normen'!A:X,VLOOKUP(P5084,'3-Productie normen'!$B$37:$C$59,2,FALSE),FALSE)))/VLOOKUP(B5084,'2-Kosten per locatie'!$A$11:$C$31,3,FALSE)</f>
        <v>0</v>
      </c>
      <c r="U5084" s="144">
        <f t="shared" si="398"/>
        <v>0</v>
      </c>
      <c r="V5084" s="145">
        <f>VLOOKUP(K5084,'3-Productie normen'!A:AG,29,FALSE)</f>
        <v>0</v>
      </c>
      <c r="W5084" s="145"/>
      <c r="X5084" s="146"/>
      <c r="Y5084" s="147">
        <f t="shared" si="399"/>
        <v>0</v>
      </c>
    </row>
    <row r="5085" spans="1:25" s="148" customFormat="1" ht="13.9" customHeight="1">
      <c r="A5085" s="137">
        <v>5939</v>
      </c>
      <c r="B5085" s="138" t="s">
        <v>4209</v>
      </c>
      <c r="C5085" s="138" t="s">
        <v>6253</v>
      </c>
      <c r="D5085" s="138" t="s">
        <v>8341</v>
      </c>
      <c r="E5085" s="2"/>
      <c r="F5085" s="2" t="s">
        <v>746</v>
      </c>
      <c r="G5085" s="2" t="s">
        <v>6927</v>
      </c>
      <c r="H5085" s="2"/>
      <c r="I5085" s="139" t="s">
        <v>257</v>
      </c>
      <c r="J5085" s="139" t="s">
        <v>318</v>
      </c>
      <c r="K5085" s="139" t="s">
        <v>259</v>
      </c>
      <c r="L5085" s="139"/>
      <c r="M5085" s="140"/>
      <c r="N5085" s="141">
        <v>0</v>
      </c>
      <c r="O5085" s="142">
        <f t="shared" si="395"/>
        <v>0</v>
      </c>
      <c r="P5085" s="2" t="s">
        <v>477</v>
      </c>
      <c r="Q5085" s="2"/>
      <c r="R5085" s="143">
        <f t="shared" si="396"/>
        <v>0</v>
      </c>
      <c r="S5085" s="143">
        <f t="shared" si="397"/>
        <v>0</v>
      </c>
      <c r="T5085" s="144">
        <f>IF(P5085="nio",0,IF(P5085&gt;0,VLOOKUP(K5085,'3-Productie normen'!A:X,VLOOKUP(P5085,'3-Productie normen'!$B$37:$C$59,2,FALSE),FALSE)))/VLOOKUP(B5085,'2-Kosten per locatie'!$A$11:$C$31,3,FALSE)</f>
        <v>0</v>
      </c>
      <c r="U5085" s="144">
        <f t="shared" si="398"/>
        <v>0</v>
      </c>
      <c r="V5085" s="145">
        <f>VLOOKUP(K5085,'3-Productie normen'!A:AG,29,FALSE)</f>
        <v>0</v>
      </c>
      <c r="W5085" s="145"/>
      <c r="X5085" s="146"/>
      <c r="Y5085" s="147">
        <f t="shared" si="399"/>
        <v>0</v>
      </c>
    </row>
    <row r="5086" spans="1:25" s="148" customFormat="1" ht="13.9" customHeight="1">
      <c r="A5086" s="137">
        <v>5940</v>
      </c>
      <c r="B5086" s="138" t="s">
        <v>4209</v>
      </c>
      <c r="C5086" s="138" t="s">
        <v>6253</v>
      </c>
      <c r="D5086" s="138" t="s">
        <v>8341</v>
      </c>
      <c r="E5086" s="2"/>
      <c r="F5086" s="2" t="s">
        <v>746</v>
      </c>
      <c r="G5086" s="2" t="s">
        <v>6928</v>
      </c>
      <c r="H5086" s="2"/>
      <c r="I5086" s="139" t="s">
        <v>257</v>
      </c>
      <c r="J5086" s="139" t="s">
        <v>318</v>
      </c>
      <c r="K5086" s="139" t="s">
        <v>259</v>
      </c>
      <c r="L5086" s="139"/>
      <c r="M5086" s="140"/>
      <c r="N5086" s="141">
        <v>0</v>
      </c>
      <c r="O5086" s="142">
        <f t="shared" si="395"/>
        <v>0</v>
      </c>
      <c r="P5086" s="2" t="s">
        <v>477</v>
      </c>
      <c r="Q5086" s="2"/>
      <c r="R5086" s="143">
        <f t="shared" si="396"/>
        <v>0</v>
      </c>
      <c r="S5086" s="143">
        <f t="shared" si="397"/>
        <v>0</v>
      </c>
      <c r="T5086" s="144">
        <f>IF(P5086="nio",0,IF(P5086&gt;0,VLOOKUP(K5086,'3-Productie normen'!A:X,VLOOKUP(P5086,'3-Productie normen'!$B$37:$C$59,2,FALSE),FALSE)))/VLOOKUP(B5086,'2-Kosten per locatie'!$A$11:$C$31,3,FALSE)</f>
        <v>0</v>
      </c>
      <c r="U5086" s="144">
        <f t="shared" si="398"/>
        <v>0</v>
      </c>
      <c r="V5086" s="145">
        <f>VLOOKUP(K5086,'3-Productie normen'!A:AG,29,FALSE)</f>
        <v>0</v>
      </c>
      <c r="W5086" s="145"/>
      <c r="X5086" s="146"/>
      <c r="Y5086" s="147">
        <f t="shared" si="399"/>
        <v>0</v>
      </c>
    </row>
    <row r="5087" spans="1:25" s="148" customFormat="1" ht="13.9" customHeight="1">
      <c r="A5087" s="137">
        <v>5941</v>
      </c>
      <c r="B5087" s="138" t="s">
        <v>4209</v>
      </c>
      <c r="C5087" s="138" t="s">
        <v>6253</v>
      </c>
      <c r="D5087" s="138" t="s">
        <v>8341</v>
      </c>
      <c r="E5087" s="2"/>
      <c r="F5087" s="2" t="s">
        <v>746</v>
      </c>
      <c r="G5087" s="2" t="s">
        <v>6929</v>
      </c>
      <c r="H5087" s="2"/>
      <c r="I5087" s="139" t="s">
        <v>257</v>
      </c>
      <c r="J5087" s="139" t="s">
        <v>318</v>
      </c>
      <c r="K5087" s="139" t="s">
        <v>259</v>
      </c>
      <c r="L5087" s="139"/>
      <c r="M5087" s="140"/>
      <c r="N5087" s="141">
        <v>0</v>
      </c>
      <c r="O5087" s="142">
        <f t="shared" si="395"/>
        <v>0</v>
      </c>
      <c r="P5087" s="2" t="s">
        <v>477</v>
      </c>
      <c r="Q5087" s="2"/>
      <c r="R5087" s="143">
        <f t="shared" si="396"/>
        <v>0</v>
      </c>
      <c r="S5087" s="143">
        <f t="shared" si="397"/>
        <v>0</v>
      </c>
      <c r="T5087" s="144">
        <f>IF(P5087="nio",0,IF(P5087&gt;0,VLOOKUP(K5087,'3-Productie normen'!A:X,VLOOKUP(P5087,'3-Productie normen'!$B$37:$C$59,2,FALSE),FALSE)))/VLOOKUP(B5087,'2-Kosten per locatie'!$A$11:$C$31,3,FALSE)</f>
        <v>0</v>
      </c>
      <c r="U5087" s="144">
        <f t="shared" si="398"/>
        <v>0</v>
      </c>
      <c r="V5087" s="145">
        <f>VLOOKUP(K5087,'3-Productie normen'!A:AG,29,FALSE)</f>
        <v>0</v>
      </c>
      <c r="W5087" s="145"/>
      <c r="X5087" s="146"/>
      <c r="Y5087" s="147">
        <f t="shared" si="399"/>
        <v>0</v>
      </c>
    </row>
    <row r="5088" spans="1:25" s="148" customFormat="1" ht="13.9" customHeight="1">
      <c r="A5088" s="137">
        <v>5942</v>
      </c>
      <c r="B5088" s="138" t="s">
        <v>4209</v>
      </c>
      <c r="C5088" s="138" t="s">
        <v>6253</v>
      </c>
      <c r="D5088" s="138" t="s">
        <v>8341</v>
      </c>
      <c r="E5088" s="2"/>
      <c r="F5088" s="2" t="s">
        <v>746</v>
      </c>
      <c r="G5088" s="2" t="s">
        <v>6930</v>
      </c>
      <c r="H5088" s="2" t="s">
        <v>6931</v>
      </c>
      <c r="I5088" s="139" t="s">
        <v>46</v>
      </c>
      <c r="J5088" s="139" t="s">
        <v>320</v>
      </c>
      <c r="K5088" s="139" t="s">
        <v>321</v>
      </c>
      <c r="L5088" s="139" t="s">
        <v>3060</v>
      </c>
      <c r="M5088" s="140"/>
      <c r="N5088" s="141">
        <v>14.46</v>
      </c>
      <c r="O5088" s="142">
        <f t="shared" si="395"/>
        <v>400</v>
      </c>
      <c r="P5088" s="2">
        <v>200</v>
      </c>
      <c r="Q5088" s="2">
        <v>200</v>
      </c>
      <c r="R5088" s="143" t="e">
        <f t="shared" si="396"/>
        <v>#DIV/0!</v>
      </c>
      <c r="S5088" s="143" t="e">
        <f t="shared" si="397"/>
        <v>#DIV/0!</v>
      </c>
      <c r="T5088" s="144">
        <f>IF(P5088="nio",0,IF(P5088&gt;0,VLOOKUP(K5088,'3-Productie normen'!A:X,VLOOKUP(P5088,'3-Productie normen'!$B$37:$C$59,2,FALSE),FALSE)))/VLOOKUP(B5088,'2-Kosten per locatie'!$A$11:$C$31,3,FALSE)</f>
        <v>0</v>
      </c>
      <c r="U5088" s="144">
        <f t="shared" si="398"/>
        <v>0</v>
      </c>
      <c r="V5088" s="145" t="str">
        <f>VLOOKUP(K5088,'3-Productie normen'!A:AG,29,FALSE)</f>
        <v>S</v>
      </c>
      <c r="W5088" s="145"/>
      <c r="X5088" s="146"/>
      <c r="Y5088" s="147">
        <f t="shared" si="399"/>
        <v>5784</v>
      </c>
    </row>
    <row r="5089" spans="1:25" s="148" customFormat="1" ht="13.9" customHeight="1">
      <c r="A5089" s="137">
        <v>5943</v>
      </c>
      <c r="B5089" s="138" t="s">
        <v>4209</v>
      </c>
      <c r="C5089" s="138" t="s">
        <v>6253</v>
      </c>
      <c r="D5089" s="138" t="s">
        <v>8341</v>
      </c>
      <c r="E5089" s="2"/>
      <c r="F5089" s="2" t="s">
        <v>746</v>
      </c>
      <c r="G5089" s="2" t="s">
        <v>6932</v>
      </c>
      <c r="H5089" s="2"/>
      <c r="I5089" s="139" t="s">
        <v>46</v>
      </c>
      <c r="J5089" s="139" t="s">
        <v>323</v>
      </c>
      <c r="K5089" s="139" t="s">
        <v>321</v>
      </c>
      <c r="L5089" s="139" t="s">
        <v>3060</v>
      </c>
      <c r="M5089" s="140"/>
      <c r="N5089" s="141">
        <v>1.0900000000000001</v>
      </c>
      <c r="O5089" s="142">
        <f t="shared" si="395"/>
        <v>400</v>
      </c>
      <c r="P5089" s="2">
        <v>200</v>
      </c>
      <c r="Q5089" s="2">
        <v>200</v>
      </c>
      <c r="R5089" s="143" t="e">
        <f t="shared" si="396"/>
        <v>#DIV/0!</v>
      </c>
      <c r="S5089" s="143" t="e">
        <f t="shared" si="397"/>
        <v>#DIV/0!</v>
      </c>
      <c r="T5089" s="144">
        <f>IF(P5089="nio",0,IF(P5089&gt;0,VLOOKUP(K5089,'3-Productie normen'!A:X,VLOOKUP(P5089,'3-Productie normen'!$B$37:$C$59,2,FALSE),FALSE)))/VLOOKUP(B5089,'2-Kosten per locatie'!$A$11:$C$31,3,FALSE)</f>
        <v>0</v>
      </c>
      <c r="U5089" s="144">
        <f t="shared" si="398"/>
        <v>0</v>
      </c>
      <c r="V5089" s="145" t="str">
        <f>VLOOKUP(K5089,'3-Productie normen'!A:AG,29,FALSE)</f>
        <v>S</v>
      </c>
      <c r="W5089" s="145"/>
      <c r="X5089" s="146"/>
      <c r="Y5089" s="147">
        <f t="shared" si="399"/>
        <v>436.00000000000006</v>
      </c>
    </row>
    <row r="5090" spans="1:25" s="148" customFormat="1" ht="13.9" customHeight="1">
      <c r="A5090" s="137">
        <v>5944</v>
      </c>
      <c r="B5090" s="138" t="s">
        <v>4209</v>
      </c>
      <c r="C5090" s="138" t="s">
        <v>6253</v>
      </c>
      <c r="D5090" s="138" t="s">
        <v>8341</v>
      </c>
      <c r="E5090" s="2"/>
      <c r="F5090" s="2" t="s">
        <v>746</v>
      </c>
      <c r="G5090" s="2" t="s">
        <v>6933</v>
      </c>
      <c r="H5090" s="2"/>
      <c r="I5090" s="139" t="s">
        <v>46</v>
      </c>
      <c r="J5090" s="139" t="s">
        <v>323</v>
      </c>
      <c r="K5090" s="139" t="s">
        <v>321</v>
      </c>
      <c r="L5090" s="139" t="s">
        <v>3060</v>
      </c>
      <c r="M5090" s="140"/>
      <c r="N5090" s="141">
        <v>1.08</v>
      </c>
      <c r="O5090" s="142">
        <f t="shared" si="395"/>
        <v>400</v>
      </c>
      <c r="P5090" s="2">
        <v>200</v>
      </c>
      <c r="Q5090" s="2">
        <v>200</v>
      </c>
      <c r="R5090" s="143" t="e">
        <f t="shared" si="396"/>
        <v>#DIV/0!</v>
      </c>
      <c r="S5090" s="143" t="e">
        <f t="shared" si="397"/>
        <v>#DIV/0!</v>
      </c>
      <c r="T5090" s="144">
        <f>IF(P5090="nio",0,IF(P5090&gt;0,VLOOKUP(K5090,'3-Productie normen'!A:X,VLOOKUP(P5090,'3-Productie normen'!$B$37:$C$59,2,FALSE),FALSE)))/VLOOKUP(B5090,'2-Kosten per locatie'!$A$11:$C$31,3,FALSE)</f>
        <v>0</v>
      </c>
      <c r="U5090" s="144">
        <f t="shared" si="398"/>
        <v>0</v>
      </c>
      <c r="V5090" s="145" t="str">
        <f>VLOOKUP(K5090,'3-Productie normen'!A:AG,29,FALSE)</f>
        <v>S</v>
      </c>
      <c r="W5090" s="145"/>
      <c r="X5090" s="146"/>
      <c r="Y5090" s="147">
        <f t="shared" si="399"/>
        <v>432</v>
      </c>
    </row>
    <row r="5091" spans="1:25" s="148" customFormat="1" ht="13.9" customHeight="1">
      <c r="A5091" s="137">
        <v>5945</v>
      </c>
      <c r="B5091" s="138" t="s">
        <v>4209</v>
      </c>
      <c r="C5091" s="138" t="s">
        <v>6253</v>
      </c>
      <c r="D5091" s="138" t="s">
        <v>8341</v>
      </c>
      <c r="E5091" s="2"/>
      <c r="F5091" s="2" t="s">
        <v>746</v>
      </c>
      <c r="G5091" s="2" t="s">
        <v>6934</v>
      </c>
      <c r="H5091" s="2"/>
      <c r="I5091" s="139" t="s">
        <v>46</v>
      </c>
      <c r="J5091" s="139" t="s">
        <v>323</v>
      </c>
      <c r="K5091" s="139" t="s">
        <v>321</v>
      </c>
      <c r="L5091" s="139" t="s">
        <v>3060</v>
      </c>
      <c r="M5091" s="140"/>
      <c r="N5091" s="141">
        <v>1.08</v>
      </c>
      <c r="O5091" s="142">
        <f t="shared" si="395"/>
        <v>400</v>
      </c>
      <c r="P5091" s="2">
        <v>200</v>
      </c>
      <c r="Q5091" s="2">
        <v>200</v>
      </c>
      <c r="R5091" s="143" t="e">
        <f t="shared" si="396"/>
        <v>#DIV/0!</v>
      </c>
      <c r="S5091" s="143" t="e">
        <f t="shared" si="397"/>
        <v>#DIV/0!</v>
      </c>
      <c r="T5091" s="144">
        <f>IF(P5091="nio",0,IF(P5091&gt;0,VLOOKUP(K5091,'3-Productie normen'!A:X,VLOOKUP(P5091,'3-Productie normen'!$B$37:$C$59,2,FALSE),FALSE)))/VLOOKUP(B5091,'2-Kosten per locatie'!$A$11:$C$31,3,FALSE)</f>
        <v>0</v>
      </c>
      <c r="U5091" s="144">
        <f t="shared" si="398"/>
        <v>0</v>
      </c>
      <c r="V5091" s="145" t="str">
        <f>VLOOKUP(K5091,'3-Productie normen'!A:AG,29,FALSE)</f>
        <v>S</v>
      </c>
      <c r="W5091" s="145"/>
      <c r="X5091" s="146"/>
      <c r="Y5091" s="147">
        <f t="shared" si="399"/>
        <v>432</v>
      </c>
    </row>
    <row r="5092" spans="1:25" s="148" customFormat="1" ht="13.9" customHeight="1">
      <c r="A5092" s="137">
        <v>5946</v>
      </c>
      <c r="B5092" s="138" t="s">
        <v>4209</v>
      </c>
      <c r="C5092" s="138" t="s">
        <v>6253</v>
      </c>
      <c r="D5092" s="138" t="s">
        <v>8341</v>
      </c>
      <c r="E5092" s="2"/>
      <c r="F5092" s="2" t="s">
        <v>746</v>
      </c>
      <c r="G5092" s="2" t="s">
        <v>6935</v>
      </c>
      <c r="H5092" s="2"/>
      <c r="I5092" s="139" t="s">
        <v>46</v>
      </c>
      <c r="J5092" s="139" t="s">
        <v>323</v>
      </c>
      <c r="K5092" s="139" t="s">
        <v>321</v>
      </c>
      <c r="L5092" s="139" t="s">
        <v>3060</v>
      </c>
      <c r="M5092" s="140"/>
      <c r="N5092" s="141">
        <v>1.08</v>
      </c>
      <c r="O5092" s="142">
        <f t="shared" si="395"/>
        <v>400</v>
      </c>
      <c r="P5092" s="2">
        <v>200</v>
      </c>
      <c r="Q5092" s="2">
        <v>200</v>
      </c>
      <c r="R5092" s="143" t="e">
        <f t="shared" si="396"/>
        <v>#DIV/0!</v>
      </c>
      <c r="S5092" s="143" t="e">
        <f t="shared" si="397"/>
        <v>#DIV/0!</v>
      </c>
      <c r="T5092" s="144">
        <f>IF(P5092="nio",0,IF(P5092&gt;0,VLOOKUP(K5092,'3-Productie normen'!A:X,VLOOKUP(P5092,'3-Productie normen'!$B$37:$C$59,2,FALSE),FALSE)))/VLOOKUP(B5092,'2-Kosten per locatie'!$A$11:$C$31,3,FALSE)</f>
        <v>0</v>
      </c>
      <c r="U5092" s="144">
        <f t="shared" si="398"/>
        <v>0</v>
      </c>
      <c r="V5092" s="145" t="str">
        <f>VLOOKUP(K5092,'3-Productie normen'!A:AG,29,FALSE)</f>
        <v>S</v>
      </c>
      <c r="W5092" s="145"/>
      <c r="X5092" s="146"/>
      <c r="Y5092" s="147">
        <f t="shared" si="399"/>
        <v>432</v>
      </c>
    </row>
    <row r="5093" spans="1:25" s="148" customFormat="1" ht="13.9" customHeight="1">
      <c r="A5093" s="137">
        <v>5947</v>
      </c>
      <c r="B5093" s="138" t="s">
        <v>4209</v>
      </c>
      <c r="C5093" s="138" t="s">
        <v>6253</v>
      </c>
      <c r="D5093" s="138" t="s">
        <v>8341</v>
      </c>
      <c r="E5093" s="2"/>
      <c r="F5093" s="2" t="s">
        <v>746</v>
      </c>
      <c r="G5093" s="2" t="s">
        <v>6936</v>
      </c>
      <c r="H5093" s="2"/>
      <c r="I5093" s="139" t="s">
        <v>46</v>
      </c>
      <c r="J5093" s="139" t="s">
        <v>323</v>
      </c>
      <c r="K5093" s="139" t="s">
        <v>321</v>
      </c>
      <c r="L5093" s="139" t="s">
        <v>3060</v>
      </c>
      <c r="M5093" s="140"/>
      <c r="N5093" s="141">
        <v>1.08</v>
      </c>
      <c r="O5093" s="142">
        <f t="shared" si="395"/>
        <v>400</v>
      </c>
      <c r="P5093" s="2">
        <v>200</v>
      </c>
      <c r="Q5093" s="2">
        <v>200</v>
      </c>
      <c r="R5093" s="143" t="e">
        <f t="shared" si="396"/>
        <v>#DIV/0!</v>
      </c>
      <c r="S5093" s="143" t="e">
        <f t="shared" si="397"/>
        <v>#DIV/0!</v>
      </c>
      <c r="T5093" s="144">
        <f>IF(P5093="nio",0,IF(P5093&gt;0,VLOOKUP(K5093,'3-Productie normen'!A:X,VLOOKUP(P5093,'3-Productie normen'!$B$37:$C$59,2,FALSE),FALSE)))/VLOOKUP(B5093,'2-Kosten per locatie'!$A$11:$C$31,3,FALSE)</f>
        <v>0</v>
      </c>
      <c r="U5093" s="144">
        <f t="shared" si="398"/>
        <v>0</v>
      </c>
      <c r="V5093" s="145" t="str">
        <f>VLOOKUP(K5093,'3-Productie normen'!A:AG,29,FALSE)</f>
        <v>S</v>
      </c>
      <c r="W5093" s="145"/>
      <c r="X5093" s="146"/>
      <c r="Y5093" s="147">
        <f t="shared" si="399"/>
        <v>432</v>
      </c>
    </row>
    <row r="5094" spans="1:25" s="148" customFormat="1" ht="13.9" customHeight="1">
      <c r="A5094" s="137">
        <v>5948</v>
      </c>
      <c r="B5094" s="138" t="s">
        <v>4209</v>
      </c>
      <c r="C5094" s="138" t="s">
        <v>6253</v>
      </c>
      <c r="D5094" s="138" t="s">
        <v>8341</v>
      </c>
      <c r="E5094" s="2"/>
      <c r="F5094" s="2" t="s">
        <v>746</v>
      </c>
      <c r="G5094" s="2" t="s">
        <v>6937</v>
      </c>
      <c r="H5094" s="2"/>
      <c r="I5094" s="139" t="s">
        <v>46</v>
      </c>
      <c r="J5094" s="139" t="s">
        <v>323</v>
      </c>
      <c r="K5094" s="139" t="s">
        <v>321</v>
      </c>
      <c r="L5094" s="139" t="s">
        <v>3060</v>
      </c>
      <c r="M5094" s="140"/>
      <c r="N5094" s="141">
        <v>1.06</v>
      </c>
      <c r="O5094" s="142">
        <f t="shared" si="395"/>
        <v>400</v>
      </c>
      <c r="P5094" s="2">
        <v>200</v>
      </c>
      <c r="Q5094" s="2">
        <v>200</v>
      </c>
      <c r="R5094" s="143" t="e">
        <f t="shared" si="396"/>
        <v>#DIV/0!</v>
      </c>
      <c r="S5094" s="143" t="e">
        <f t="shared" si="397"/>
        <v>#DIV/0!</v>
      </c>
      <c r="T5094" s="144">
        <f>IF(P5094="nio",0,IF(P5094&gt;0,VLOOKUP(K5094,'3-Productie normen'!A:X,VLOOKUP(P5094,'3-Productie normen'!$B$37:$C$59,2,FALSE),FALSE)))/VLOOKUP(B5094,'2-Kosten per locatie'!$A$11:$C$31,3,FALSE)</f>
        <v>0</v>
      </c>
      <c r="U5094" s="144">
        <f t="shared" si="398"/>
        <v>0</v>
      </c>
      <c r="V5094" s="145" t="str">
        <f>VLOOKUP(K5094,'3-Productie normen'!A:AG,29,FALSE)</f>
        <v>S</v>
      </c>
      <c r="W5094" s="145"/>
      <c r="X5094" s="146"/>
      <c r="Y5094" s="147">
        <f t="shared" si="399"/>
        <v>424</v>
      </c>
    </row>
    <row r="5095" spans="1:25" s="148" customFormat="1" ht="13.9" customHeight="1">
      <c r="A5095" s="137">
        <v>5949</v>
      </c>
      <c r="B5095" s="138" t="s">
        <v>4209</v>
      </c>
      <c r="C5095" s="138" t="s">
        <v>6253</v>
      </c>
      <c r="D5095" s="138" t="s">
        <v>8341</v>
      </c>
      <c r="E5095" s="2"/>
      <c r="F5095" s="2" t="s">
        <v>746</v>
      </c>
      <c r="G5095" s="2" t="s">
        <v>6938</v>
      </c>
      <c r="H5095" s="2"/>
      <c r="I5095" s="139" t="s">
        <v>46</v>
      </c>
      <c r="J5095" s="139" t="s">
        <v>320</v>
      </c>
      <c r="K5095" s="139" t="s">
        <v>321</v>
      </c>
      <c r="L5095" s="139" t="s">
        <v>3060</v>
      </c>
      <c r="M5095" s="140"/>
      <c r="N5095" s="141">
        <v>13.8</v>
      </c>
      <c r="O5095" s="142">
        <f t="shared" si="395"/>
        <v>400</v>
      </c>
      <c r="P5095" s="2">
        <v>200</v>
      </c>
      <c r="Q5095" s="2">
        <v>200</v>
      </c>
      <c r="R5095" s="143" t="e">
        <f t="shared" si="396"/>
        <v>#DIV/0!</v>
      </c>
      <c r="S5095" s="143" t="e">
        <f t="shared" si="397"/>
        <v>#DIV/0!</v>
      </c>
      <c r="T5095" s="144">
        <f>IF(P5095="nio",0,IF(P5095&gt;0,VLOOKUP(K5095,'3-Productie normen'!A:X,VLOOKUP(P5095,'3-Productie normen'!$B$37:$C$59,2,FALSE),FALSE)))/VLOOKUP(B5095,'2-Kosten per locatie'!$A$11:$C$31,3,FALSE)</f>
        <v>0</v>
      </c>
      <c r="U5095" s="144">
        <f t="shared" si="398"/>
        <v>0</v>
      </c>
      <c r="V5095" s="145" t="str">
        <f>VLOOKUP(K5095,'3-Productie normen'!A:AG,29,FALSE)</f>
        <v>S</v>
      </c>
      <c r="W5095" s="145"/>
      <c r="X5095" s="146"/>
      <c r="Y5095" s="147">
        <f t="shared" si="399"/>
        <v>5520</v>
      </c>
    </row>
    <row r="5096" spans="1:25" s="148" customFormat="1" ht="13.9" customHeight="1">
      <c r="A5096" s="137">
        <v>5950</v>
      </c>
      <c r="B5096" s="138" t="s">
        <v>4209</v>
      </c>
      <c r="C5096" s="138" t="s">
        <v>6253</v>
      </c>
      <c r="D5096" s="138" t="s">
        <v>8341</v>
      </c>
      <c r="E5096" s="2"/>
      <c r="F5096" s="2" t="s">
        <v>746</v>
      </c>
      <c r="G5096" s="2" t="s">
        <v>6939</v>
      </c>
      <c r="H5096" s="2"/>
      <c r="I5096" s="139" t="s">
        <v>46</v>
      </c>
      <c r="J5096" s="139" t="s">
        <v>323</v>
      </c>
      <c r="K5096" s="139" t="s">
        <v>321</v>
      </c>
      <c r="L5096" s="139" t="s">
        <v>3060</v>
      </c>
      <c r="M5096" s="140"/>
      <c r="N5096" s="141">
        <v>1.04</v>
      </c>
      <c r="O5096" s="142">
        <f t="shared" si="395"/>
        <v>400</v>
      </c>
      <c r="P5096" s="2">
        <v>200</v>
      </c>
      <c r="Q5096" s="2">
        <v>200</v>
      </c>
      <c r="R5096" s="143" t="e">
        <f t="shared" si="396"/>
        <v>#DIV/0!</v>
      </c>
      <c r="S5096" s="143" t="e">
        <f t="shared" si="397"/>
        <v>#DIV/0!</v>
      </c>
      <c r="T5096" s="144">
        <f>IF(P5096="nio",0,IF(P5096&gt;0,VLOOKUP(K5096,'3-Productie normen'!A:X,VLOOKUP(P5096,'3-Productie normen'!$B$37:$C$59,2,FALSE),FALSE)))/VLOOKUP(B5096,'2-Kosten per locatie'!$A$11:$C$31,3,FALSE)</f>
        <v>0</v>
      </c>
      <c r="U5096" s="144">
        <f t="shared" si="398"/>
        <v>0</v>
      </c>
      <c r="V5096" s="145" t="str">
        <f>VLOOKUP(K5096,'3-Productie normen'!A:AG,29,FALSE)</f>
        <v>S</v>
      </c>
      <c r="W5096" s="145"/>
      <c r="X5096" s="146"/>
      <c r="Y5096" s="147">
        <f t="shared" si="399"/>
        <v>416</v>
      </c>
    </row>
    <row r="5097" spans="1:25" s="148" customFormat="1" ht="13.9" customHeight="1">
      <c r="A5097" s="137">
        <v>5951</v>
      </c>
      <c r="B5097" s="138" t="s">
        <v>4209</v>
      </c>
      <c r="C5097" s="138" t="s">
        <v>6253</v>
      </c>
      <c r="D5097" s="138" t="s">
        <v>8341</v>
      </c>
      <c r="E5097" s="2"/>
      <c r="F5097" s="2" t="s">
        <v>746</v>
      </c>
      <c r="G5097" s="2" t="s">
        <v>6940</v>
      </c>
      <c r="H5097" s="2"/>
      <c r="I5097" s="139" t="s">
        <v>46</v>
      </c>
      <c r="J5097" s="139" t="s">
        <v>323</v>
      </c>
      <c r="K5097" s="139" t="s">
        <v>321</v>
      </c>
      <c r="L5097" s="139" t="s">
        <v>3060</v>
      </c>
      <c r="M5097" s="140"/>
      <c r="N5097" s="141">
        <v>1.08</v>
      </c>
      <c r="O5097" s="142">
        <f t="shared" si="395"/>
        <v>400</v>
      </c>
      <c r="P5097" s="2">
        <v>200</v>
      </c>
      <c r="Q5097" s="2">
        <v>200</v>
      </c>
      <c r="R5097" s="143" t="e">
        <f t="shared" si="396"/>
        <v>#DIV/0!</v>
      </c>
      <c r="S5097" s="143" t="e">
        <f t="shared" si="397"/>
        <v>#DIV/0!</v>
      </c>
      <c r="T5097" s="144">
        <f>IF(P5097="nio",0,IF(P5097&gt;0,VLOOKUP(K5097,'3-Productie normen'!A:X,VLOOKUP(P5097,'3-Productie normen'!$B$37:$C$59,2,FALSE),FALSE)))/VLOOKUP(B5097,'2-Kosten per locatie'!$A$11:$C$31,3,FALSE)</f>
        <v>0</v>
      </c>
      <c r="U5097" s="144">
        <f t="shared" si="398"/>
        <v>0</v>
      </c>
      <c r="V5097" s="145" t="str">
        <f>VLOOKUP(K5097,'3-Productie normen'!A:AG,29,FALSE)</f>
        <v>S</v>
      </c>
      <c r="W5097" s="145"/>
      <c r="X5097" s="146"/>
      <c r="Y5097" s="147">
        <f t="shared" si="399"/>
        <v>432</v>
      </c>
    </row>
    <row r="5098" spans="1:25" s="148" customFormat="1" ht="13.9" customHeight="1">
      <c r="A5098" s="137">
        <v>5952</v>
      </c>
      <c r="B5098" s="138" t="s">
        <v>4209</v>
      </c>
      <c r="C5098" s="138" t="s">
        <v>6253</v>
      </c>
      <c r="D5098" s="138" t="s">
        <v>8341</v>
      </c>
      <c r="E5098" s="2"/>
      <c r="F5098" s="2" t="s">
        <v>746</v>
      </c>
      <c r="G5098" s="2" t="s">
        <v>6941</v>
      </c>
      <c r="H5098" s="2"/>
      <c r="I5098" s="139" t="s">
        <v>46</v>
      </c>
      <c r="J5098" s="139" t="s">
        <v>323</v>
      </c>
      <c r="K5098" s="139" t="s">
        <v>321</v>
      </c>
      <c r="L5098" s="139" t="s">
        <v>3060</v>
      </c>
      <c r="M5098" s="140"/>
      <c r="N5098" s="141">
        <v>1.0900000000000001</v>
      </c>
      <c r="O5098" s="142">
        <f t="shared" si="395"/>
        <v>400</v>
      </c>
      <c r="P5098" s="2">
        <v>200</v>
      </c>
      <c r="Q5098" s="2">
        <v>200</v>
      </c>
      <c r="R5098" s="143" t="e">
        <f t="shared" si="396"/>
        <v>#DIV/0!</v>
      </c>
      <c r="S5098" s="143" t="e">
        <f t="shared" si="397"/>
        <v>#DIV/0!</v>
      </c>
      <c r="T5098" s="144">
        <f>IF(P5098="nio",0,IF(P5098&gt;0,VLOOKUP(K5098,'3-Productie normen'!A:X,VLOOKUP(P5098,'3-Productie normen'!$B$37:$C$59,2,FALSE),FALSE)))/VLOOKUP(B5098,'2-Kosten per locatie'!$A$11:$C$31,3,FALSE)</f>
        <v>0</v>
      </c>
      <c r="U5098" s="144">
        <f t="shared" si="398"/>
        <v>0</v>
      </c>
      <c r="V5098" s="145" t="str">
        <f>VLOOKUP(K5098,'3-Productie normen'!A:AG,29,FALSE)</f>
        <v>S</v>
      </c>
      <c r="W5098" s="145"/>
      <c r="X5098" s="146"/>
      <c r="Y5098" s="147">
        <f t="shared" si="399"/>
        <v>436.00000000000006</v>
      </c>
    </row>
    <row r="5099" spans="1:25" s="148" customFormat="1" ht="13.9" customHeight="1">
      <c r="A5099" s="137">
        <v>5953</v>
      </c>
      <c r="B5099" s="138" t="s">
        <v>4209</v>
      </c>
      <c r="C5099" s="138" t="s">
        <v>6253</v>
      </c>
      <c r="D5099" s="138" t="s">
        <v>8341</v>
      </c>
      <c r="E5099" s="2"/>
      <c r="F5099" s="2" t="s">
        <v>746</v>
      </c>
      <c r="G5099" s="2" t="s">
        <v>6942</v>
      </c>
      <c r="H5099" s="2" t="s">
        <v>6931</v>
      </c>
      <c r="I5099" s="139" t="s">
        <v>46</v>
      </c>
      <c r="J5099" s="139" t="s">
        <v>323</v>
      </c>
      <c r="K5099" s="139" t="s">
        <v>321</v>
      </c>
      <c r="L5099" s="139" t="s">
        <v>3060</v>
      </c>
      <c r="M5099" s="140"/>
      <c r="N5099" s="141">
        <v>4.88</v>
      </c>
      <c r="O5099" s="142">
        <f t="shared" si="395"/>
        <v>400</v>
      </c>
      <c r="P5099" s="2">
        <v>200</v>
      </c>
      <c r="Q5099" s="2">
        <v>200</v>
      </c>
      <c r="R5099" s="143" t="e">
        <f t="shared" si="396"/>
        <v>#DIV/0!</v>
      </c>
      <c r="S5099" s="143" t="e">
        <f t="shared" si="397"/>
        <v>#DIV/0!</v>
      </c>
      <c r="T5099" s="144">
        <f>IF(P5099="nio",0,IF(P5099&gt;0,VLOOKUP(K5099,'3-Productie normen'!A:X,VLOOKUP(P5099,'3-Productie normen'!$B$37:$C$59,2,FALSE),FALSE)))/VLOOKUP(B5099,'2-Kosten per locatie'!$A$11:$C$31,3,FALSE)</f>
        <v>0</v>
      </c>
      <c r="U5099" s="144">
        <f t="shared" si="398"/>
        <v>0</v>
      </c>
      <c r="V5099" s="145" t="str">
        <f>VLOOKUP(K5099,'3-Productie normen'!A:AG,29,FALSE)</f>
        <v>S</v>
      </c>
      <c r="W5099" s="145"/>
      <c r="X5099" s="146"/>
      <c r="Y5099" s="147">
        <f t="shared" si="399"/>
        <v>1952</v>
      </c>
    </row>
    <row r="5100" spans="1:25" s="148" customFormat="1" ht="13.9" customHeight="1">
      <c r="A5100" s="137">
        <v>5954</v>
      </c>
      <c r="B5100" s="138" t="s">
        <v>4209</v>
      </c>
      <c r="C5100" s="138" t="s">
        <v>6253</v>
      </c>
      <c r="D5100" s="138" t="s">
        <v>8341</v>
      </c>
      <c r="E5100" s="2"/>
      <c r="F5100" s="2" t="s">
        <v>746</v>
      </c>
      <c r="G5100" s="2" t="s">
        <v>6943</v>
      </c>
      <c r="H5100" s="2" t="s">
        <v>6944</v>
      </c>
      <c r="I5100" s="139" t="s">
        <v>46</v>
      </c>
      <c r="J5100" s="139" t="s">
        <v>320</v>
      </c>
      <c r="K5100" s="139" t="s">
        <v>321</v>
      </c>
      <c r="L5100" s="139" t="s">
        <v>3060</v>
      </c>
      <c r="M5100" s="140"/>
      <c r="N5100" s="141">
        <v>10.93</v>
      </c>
      <c r="O5100" s="142">
        <f t="shared" si="395"/>
        <v>400</v>
      </c>
      <c r="P5100" s="2">
        <v>200</v>
      </c>
      <c r="Q5100" s="2">
        <v>200</v>
      </c>
      <c r="R5100" s="143" t="e">
        <f t="shared" si="396"/>
        <v>#DIV/0!</v>
      </c>
      <c r="S5100" s="143" t="e">
        <f t="shared" si="397"/>
        <v>#DIV/0!</v>
      </c>
      <c r="T5100" s="144">
        <f>IF(P5100="nio",0,IF(P5100&gt;0,VLOOKUP(K5100,'3-Productie normen'!A:X,VLOOKUP(P5100,'3-Productie normen'!$B$37:$C$59,2,FALSE),FALSE)))/VLOOKUP(B5100,'2-Kosten per locatie'!$A$11:$C$31,3,FALSE)</f>
        <v>0</v>
      </c>
      <c r="U5100" s="144">
        <f t="shared" si="398"/>
        <v>0</v>
      </c>
      <c r="V5100" s="145" t="str">
        <f>VLOOKUP(K5100,'3-Productie normen'!A:AG,29,FALSE)</f>
        <v>S</v>
      </c>
      <c r="W5100" s="145"/>
      <c r="X5100" s="146"/>
      <c r="Y5100" s="147">
        <f t="shared" si="399"/>
        <v>4372</v>
      </c>
    </row>
    <row r="5101" spans="1:25" s="148" customFormat="1" ht="13.9" customHeight="1">
      <c r="A5101" s="137">
        <v>5955</v>
      </c>
      <c r="B5101" s="138" t="s">
        <v>4209</v>
      </c>
      <c r="C5101" s="138" t="s">
        <v>6253</v>
      </c>
      <c r="D5101" s="138" t="s">
        <v>8341</v>
      </c>
      <c r="E5101" s="2"/>
      <c r="F5101" s="2" t="s">
        <v>746</v>
      </c>
      <c r="G5101" s="2" t="s">
        <v>6945</v>
      </c>
      <c r="H5101" s="2"/>
      <c r="I5101" s="139" t="s">
        <v>46</v>
      </c>
      <c r="J5101" s="139" t="s">
        <v>323</v>
      </c>
      <c r="K5101" s="139" t="s">
        <v>321</v>
      </c>
      <c r="L5101" s="139" t="s">
        <v>3060</v>
      </c>
      <c r="M5101" s="140"/>
      <c r="N5101" s="141">
        <v>1.0900000000000001</v>
      </c>
      <c r="O5101" s="142">
        <f t="shared" si="395"/>
        <v>400</v>
      </c>
      <c r="P5101" s="2">
        <v>200</v>
      </c>
      <c r="Q5101" s="2">
        <v>200</v>
      </c>
      <c r="R5101" s="143" t="e">
        <f t="shared" si="396"/>
        <v>#DIV/0!</v>
      </c>
      <c r="S5101" s="143" t="e">
        <f t="shared" si="397"/>
        <v>#DIV/0!</v>
      </c>
      <c r="T5101" s="144">
        <f>IF(P5101="nio",0,IF(P5101&gt;0,VLOOKUP(K5101,'3-Productie normen'!A:X,VLOOKUP(P5101,'3-Productie normen'!$B$37:$C$59,2,FALSE),FALSE)))/VLOOKUP(B5101,'2-Kosten per locatie'!$A$11:$C$31,3,FALSE)</f>
        <v>0</v>
      </c>
      <c r="U5101" s="144">
        <f t="shared" si="398"/>
        <v>0</v>
      </c>
      <c r="V5101" s="145" t="str">
        <f>VLOOKUP(K5101,'3-Productie normen'!A:AG,29,FALSE)</f>
        <v>S</v>
      </c>
      <c r="W5101" s="145"/>
      <c r="X5101" s="146"/>
      <c r="Y5101" s="147">
        <f t="shared" si="399"/>
        <v>436.00000000000006</v>
      </c>
    </row>
    <row r="5102" spans="1:25" s="148" customFormat="1" ht="13.9" customHeight="1">
      <c r="A5102" s="137">
        <v>5956</v>
      </c>
      <c r="B5102" s="138" t="s">
        <v>4209</v>
      </c>
      <c r="C5102" s="138" t="s">
        <v>6253</v>
      </c>
      <c r="D5102" s="138" t="s">
        <v>8341</v>
      </c>
      <c r="E5102" s="2"/>
      <c r="F5102" s="2" t="s">
        <v>746</v>
      </c>
      <c r="G5102" s="2" t="s">
        <v>6946</v>
      </c>
      <c r="H5102" s="2"/>
      <c r="I5102" s="139" t="s">
        <v>46</v>
      </c>
      <c r="J5102" s="139" t="s">
        <v>323</v>
      </c>
      <c r="K5102" s="139" t="s">
        <v>321</v>
      </c>
      <c r="L5102" s="139" t="s">
        <v>3060</v>
      </c>
      <c r="M5102" s="140"/>
      <c r="N5102" s="141">
        <v>1.08</v>
      </c>
      <c r="O5102" s="142">
        <f t="shared" si="395"/>
        <v>400</v>
      </c>
      <c r="P5102" s="2">
        <v>200</v>
      </c>
      <c r="Q5102" s="2">
        <v>200</v>
      </c>
      <c r="R5102" s="143" t="e">
        <f t="shared" si="396"/>
        <v>#DIV/0!</v>
      </c>
      <c r="S5102" s="143" t="e">
        <f t="shared" si="397"/>
        <v>#DIV/0!</v>
      </c>
      <c r="T5102" s="144">
        <f>IF(P5102="nio",0,IF(P5102&gt;0,VLOOKUP(K5102,'3-Productie normen'!A:X,VLOOKUP(P5102,'3-Productie normen'!$B$37:$C$59,2,FALSE),FALSE)))/VLOOKUP(B5102,'2-Kosten per locatie'!$A$11:$C$31,3,FALSE)</f>
        <v>0</v>
      </c>
      <c r="U5102" s="144">
        <f t="shared" si="398"/>
        <v>0</v>
      </c>
      <c r="V5102" s="145" t="str">
        <f>VLOOKUP(K5102,'3-Productie normen'!A:AG,29,FALSE)</f>
        <v>S</v>
      </c>
      <c r="W5102" s="145"/>
      <c r="X5102" s="146"/>
      <c r="Y5102" s="147">
        <f t="shared" si="399"/>
        <v>432</v>
      </c>
    </row>
    <row r="5103" spans="1:25" s="148" customFormat="1" ht="13.9" customHeight="1">
      <c r="A5103" s="137">
        <v>5957</v>
      </c>
      <c r="B5103" s="138" t="s">
        <v>4209</v>
      </c>
      <c r="C5103" s="138" t="s">
        <v>6253</v>
      </c>
      <c r="D5103" s="138" t="s">
        <v>8341</v>
      </c>
      <c r="E5103" s="2"/>
      <c r="F5103" s="2" t="s">
        <v>746</v>
      </c>
      <c r="G5103" s="2" t="s">
        <v>6947</v>
      </c>
      <c r="H5103" s="2"/>
      <c r="I5103" s="139" t="s">
        <v>46</v>
      </c>
      <c r="J5103" s="139" t="s">
        <v>323</v>
      </c>
      <c r="K5103" s="139" t="s">
        <v>321</v>
      </c>
      <c r="L5103" s="139" t="s">
        <v>3060</v>
      </c>
      <c r="M5103" s="140"/>
      <c r="N5103" s="141">
        <v>1.08</v>
      </c>
      <c r="O5103" s="142">
        <f t="shared" si="395"/>
        <v>400</v>
      </c>
      <c r="P5103" s="2">
        <v>200</v>
      </c>
      <c r="Q5103" s="2">
        <v>200</v>
      </c>
      <c r="R5103" s="143" t="e">
        <f t="shared" si="396"/>
        <v>#DIV/0!</v>
      </c>
      <c r="S5103" s="143" t="e">
        <f t="shared" si="397"/>
        <v>#DIV/0!</v>
      </c>
      <c r="T5103" s="144">
        <f>IF(P5103="nio",0,IF(P5103&gt;0,VLOOKUP(K5103,'3-Productie normen'!A:X,VLOOKUP(P5103,'3-Productie normen'!$B$37:$C$59,2,FALSE),FALSE)))/VLOOKUP(B5103,'2-Kosten per locatie'!$A$11:$C$31,3,FALSE)</f>
        <v>0</v>
      </c>
      <c r="U5103" s="144">
        <f t="shared" si="398"/>
        <v>0</v>
      </c>
      <c r="V5103" s="145" t="str">
        <f>VLOOKUP(K5103,'3-Productie normen'!A:AG,29,FALSE)</f>
        <v>S</v>
      </c>
      <c r="W5103" s="145"/>
      <c r="X5103" s="146"/>
      <c r="Y5103" s="147">
        <f t="shared" si="399"/>
        <v>432</v>
      </c>
    </row>
    <row r="5104" spans="1:25" s="148" customFormat="1" ht="13.9" customHeight="1">
      <c r="A5104" s="137">
        <v>5958</v>
      </c>
      <c r="B5104" s="138" t="s">
        <v>4209</v>
      </c>
      <c r="C5104" s="138" t="s">
        <v>6253</v>
      </c>
      <c r="D5104" s="138" t="s">
        <v>8341</v>
      </c>
      <c r="E5104" s="2"/>
      <c r="F5104" s="2" t="s">
        <v>746</v>
      </c>
      <c r="G5104" s="2" t="s">
        <v>6948</v>
      </c>
      <c r="H5104" s="2"/>
      <c r="I5104" s="139" t="s">
        <v>46</v>
      </c>
      <c r="J5104" s="139" t="s">
        <v>323</v>
      </c>
      <c r="K5104" s="139" t="s">
        <v>321</v>
      </c>
      <c r="L5104" s="139" t="s">
        <v>3060</v>
      </c>
      <c r="M5104" s="140"/>
      <c r="N5104" s="141">
        <v>1.08</v>
      </c>
      <c r="O5104" s="142">
        <f t="shared" si="395"/>
        <v>400</v>
      </c>
      <c r="P5104" s="2">
        <v>200</v>
      </c>
      <c r="Q5104" s="2">
        <v>200</v>
      </c>
      <c r="R5104" s="143" t="e">
        <f t="shared" si="396"/>
        <v>#DIV/0!</v>
      </c>
      <c r="S5104" s="143" t="e">
        <f t="shared" si="397"/>
        <v>#DIV/0!</v>
      </c>
      <c r="T5104" s="144">
        <f>IF(P5104="nio",0,IF(P5104&gt;0,VLOOKUP(K5104,'3-Productie normen'!A:X,VLOOKUP(P5104,'3-Productie normen'!$B$37:$C$59,2,FALSE),FALSE)))/VLOOKUP(B5104,'2-Kosten per locatie'!$A$11:$C$31,3,FALSE)</f>
        <v>0</v>
      </c>
      <c r="U5104" s="144">
        <f t="shared" si="398"/>
        <v>0</v>
      </c>
      <c r="V5104" s="145" t="str">
        <f>VLOOKUP(K5104,'3-Productie normen'!A:AG,29,FALSE)</f>
        <v>S</v>
      </c>
      <c r="W5104" s="145"/>
      <c r="X5104" s="146"/>
      <c r="Y5104" s="147">
        <f t="shared" si="399"/>
        <v>432</v>
      </c>
    </row>
    <row r="5105" spans="1:25" s="148" customFormat="1" ht="13.9" customHeight="1">
      <c r="A5105" s="137">
        <v>5959</v>
      </c>
      <c r="B5105" s="138" t="s">
        <v>4209</v>
      </c>
      <c r="C5105" s="138" t="s">
        <v>6253</v>
      </c>
      <c r="D5105" s="138" t="s">
        <v>8341</v>
      </c>
      <c r="E5105" s="2"/>
      <c r="F5105" s="2" t="s">
        <v>746</v>
      </c>
      <c r="G5105" s="2" t="s">
        <v>6949</v>
      </c>
      <c r="H5105" s="2"/>
      <c r="I5105" s="139" t="s">
        <v>46</v>
      </c>
      <c r="J5105" s="139" t="s">
        <v>323</v>
      </c>
      <c r="K5105" s="139" t="s">
        <v>321</v>
      </c>
      <c r="L5105" s="139" t="s">
        <v>3060</v>
      </c>
      <c r="M5105" s="140"/>
      <c r="N5105" s="141">
        <v>1.0900000000000001</v>
      </c>
      <c r="O5105" s="142">
        <f t="shared" si="395"/>
        <v>400</v>
      </c>
      <c r="P5105" s="2">
        <v>200</v>
      </c>
      <c r="Q5105" s="2">
        <v>200</v>
      </c>
      <c r="R5105" s="143" t="e">
        <f t="shared" si="396"/>
        <v>#DIV/0!</v>
      </c>
      <c r="S5105" s="143" t="e">
        <f t="shared" si="397"/>
        <v>#DIV/0!</v>
      </c>
      <c r="T5105" s="144">
        <f>IF(P5105="nio",0,IF(P5105&gt;0,VLOOKUP(K5105,'3-Productie normen'!A:X,VLOOKUP(P5105,'3-Productie normen'!$B$37:$C$59,2,FALSE),FALSE)))/VLOOKUP(B5105,'2-Kosten per locatie'!$A$11:$C$31,3,FALSE)</f>
        <v>0</v>
      </c>
      <c r="U5105" s="144">
        <f t="shared" si="398"/>
        <v>0</v>
      </c>
      <c r="V5105" s="145" t="str">
        <f>VLOOKUP(K5105,'3-Productie normen'!A:AG,29,FALSE)</f>
        <v>S</v>
      </c>
      <c r="W5105" s="145"/>
      <c r="X5105" s="146"/>
      <c r="Y5105" s="147">
        <f t="shared" si="399"/>
        <v>436.00000000000006</v>
      </c>
    </row>
    <row r="5106" spans="1:25" s="148" customFormat="1" ht="13.9" customHeight="1">
      <c r="A5106" s="137">
        <v>5960</v>
      </c>
      <c r="B5106" s="138" t="s">
        <v>4209</v>
      </c>
      <c r="C5106" s="138" t="s">
        <v>6253</v>
      </c>
      <c r="D5106" s="138" t="s">
        <v>8341</v>
      </c>
      <c r="E5106" s="2"/>
      <c r="F5106" s="2" t="s">
        <v>746</v>
      </c>
      <c r="G5106" s="2" t="s">
        <v>6950</v>
      </c>
      <c r="H5106" s="2"/>
      <c r="I5106" s="139" t="s">
        <v>46</v>
      </c>
      <c r="J5106" s="139" t="s">
        <v>320</v>
      </c>
      <c r="K5106" s="139" t="s">
        <v>321</v>
      </c>
      <c r="L5106" s="139" t="s">
        <v>3060</v>
      </c>
      <c r="M5106" s="140"/>
      <c r="N5106" s="141">
        <v>14.3</v>
      </c>
      <c r="O5106" s="142">
        <f t="shared" si="395"/>
        <v>400</v>
      </c>
      <c r="P5106" s="2">
        <v>200</v>
      </c>
      <c r="Q5106" s="2">
        <v>200</v>
      </c>
      <c r="R5106" s="143" t="e">
        <f t="shared" si="396"/>
        <v>#DIV/0!</v>
      </c>
      <c r="S5106" s="143" t="e">
        <f t="shared" si="397"/>
        <v>#DIV/0!</v>
      </c>
      <c r="T5106" s="144">
        <f>IF(P5106="nio",0,IF(P5106&gt;0,VLOOKUP(K5106,'3-Productie normen'!A:X,VLOOKUP(P5106,'3-Productie normen'!$B$37:$C$59,2,FALSE),FALSE)))/VLOOKUP(B5106,'2-Kosten per locatie'!$A$11:$C$31,3,FALSE)</f>
        <v>0</v>
      </c>
      <c r="U5106" s="144">
        <f t="shared" si="398"/>
        <v>0</v>
      </c>
      <c r="V5106" s="145" t="str">
        <f>VLOOKUP(K5106,'3-Productie normen'!A:AG,29,FALSE)</f>
        <v>S</v>
      </c>
      <c r="W5106" s="145"/>
      <c r="X5106" s="146"/>
      <c r="Y5106" s="147">
        <f t="shared" si="399"/>
        <v>5720</v>
      </c>
    </row>
    <row r="5107" spans="1:25" s="148" customFormat="1" ht="13.9" customHeight="1">
      <c r="A5107" s="137">
        <v>5961</v>
      </c>
      <c r="B5107" s="138" t="s">
        <v>4209</v>
      </c>
      <c r="C5107" s="138" t="s">
        <v>6253</v>
      </c>
      <c r="D5107" s="138" t="s">
        <v>8341</v>
      </c>
      <c r="E5107" s="2"/>
      <c r="F5107" s="2" t="s">
        <v>746</v>
      </c>
      <c r="G5107" s="2" t="s">
        <v>6951</v>
      </c>
      <c r="H5107" s="2"/>
      <c r="I5107" s="139" t="s">
        <v>46</v>
      </c>
      <c r="J5107" s="139" t="s">
        <v>323</v>
      </c>
      <c r="K5107" s="139" t="s">
        <v>321</v>
      </c>
      <c r="L5107" s="139" t="s">
        <v>3060</v>
      </c>
      <c r="M5107" s="140"/>
      <c r="N5107" s="141">
        <v>1.27</v>
      </c>
      <c r="O5107" s="142">
        <f t="shared" si="395"/>
        <v>400</v>
      </c>
      <c r="P5107" s="2">
        <v>200</v>
      </c>
      <c r="Q5107" s="2">
        <v>200</v>
      </c>
      <c r="R5107" s="143" t="e">
        <f t="shared" si="396"/>
        <v>#DIV/0!</v>
      </c>
      <c r="S5107" s="143" t="e">
        <f t="shared" si="397"/>
        <v>#DIV/0!</v>
      </c>
      <c r="T5107" s="144">
        <f>IF(P5107="nio",0,IF(P5107&gt;0,VLOOKUP(K5107,'3-Productie normen'!A:X,VLOOKUP(P5107,'3-Productie normen'!$B$37:$C$59,2,FALSE),FALSE)))/VLOOKUP(B5107,'2-Kosten per locatie'!$A$11:$C$31,3,FALSE)</f>
        <v>0</v>
      </c>
      <c r="U5107" s="144">
        <f t="shared" si="398"/>
        <v>0</v>
      </c>
      <c r="V5107" s="145" t="str">
        <f>VLOOKUP(K5107,'3-Productie normen'!A:AG,29,FALSE)</f>
        <v>S</v>
      </c>
      <c r="W5107" s="145"/>
      <c r="X5107" s="146"/>
      <c r="Y5107" s="147">
        <f t="shared" si="399"/>
        <v>508</v>
      </c>
    </row>
    <row r="5108" spans="1:25" s="148" customFormat="1" ht="13.9" customHeight="1">
      <c r="A5108" s="137">
        <v>5962</v>
      </c>
      <c r="B5108" s="138" t="s">
        <v>4209</v>
      </c>
      <c r="C5108" s="138" t="s">
        <v>6253</v>
      </c>
      <c r="D5108" s="138" t="s">
        <v>8341</v>
      </c>
      <c r="E5108" s="2"/>
      <c r="F5108" s="2" t="s">
        <v>746</v>
      </c>
      <c r="G5108" s="2" t="s">
        <v>6952</v>
      </c>
      <c r="H5108" s="2"/>
      <c r="I5108" s="139" t="s">
        <v>46</v>
      </c>
      <c r="J5108" s="139" t="s">
        <v>323</v>
      </c>
      <c r="K5108" s="139" t="s">
        <v>321</v>
      </c>
      <c r="L5108" s="139" t="s">
        <v>3060</v>
      </c>
      <c r="M5108" s="140"/>
      <c r="N5108" s="141">
        <v>1.08</v>
      </c>
      <c r="O5108" s="142">
        <f t="shared" ref="O5108:O5171" si="400">SUM(P5108:Q5108)</f>
        <v>400</v>
      </c>
      <c r="P5108" s="2">
        <v>200</v>
      </c>
      <c r="Q5108" s="2">
        <v>200</v>
      </c>
      <c r="R5108" s="143" t="e">
        <f t="shared" ref="R5108:R5171" si="401">IF(P5108="nio",0,IF(P5108&gt;0,P5108*N5108/T5108,0))</f>
        <v>#DIV/0!</v>
      </c>
      <c r="S5108" s="143" t="e">
        <f t="shared" ref="S5108:S5171" si="402">IF(Q5108&gt;0,Q5108*N5108/U5108,0)</f>
        <v>#DIV/0!</v>
      </c>
      <c r="T5108" s="144">
        <f>IF(P5108="nio",0,IF(P5108&gt;0,VLOOKUP(K5108,'3-Productie normen'!A:X,VLOOKUP(P5108,'3-Productie normen'!$B$37:$C$59,2,FALSE),FALSE)))/VLOOKUP(B5108,'2-Kosten per locatie'!$A$11:$C$31,3,FALSE)</f>
        <v>0</v>
      </c>
      <c r="U5108" s="144">
        <f t="shared" ref="U5108:U5171" si="403">IF(Q5108&gt;0,T5108*$U$8,0)</f>
        <v>0</v>
      </c>
      <c r="V5108" s="145" t="str">
        <f>VLOOKUP(K5108,'3-Productie normen'!A:AG,29,FALSE)</f>
        <v>S</v>
      </c>
      <c r="W5108" s="145"/>
      <c r="X5108" s="146"/>
      <c r="Y5108" s="147">
        <f t="shared" ref="Y5108:Y5171" si="404">O5108*N5108</f>
        <v>432</v>
      </c>
    </row>
    <row r="5109" spans="1:25" s="148" customFormat="1" ht="13.9" customHeight="1">
      <c r="A5109" s="137">
        <v>5963</v>
      </c>
      <c r="B5109" s="138" t="s">
        <v>4209</v>
      </c>
      <c r="C5109" s="138" t="s">
        <v>6253</v>
      </c>
      <c r="D5109" s="138" t="s">
        <v>8341</v>
      </c>
      <c r="E5109" s="2"/>
      <c r="F5109" s="2" t="s">
        <v>746</v>
      </c>
      <c r="G5109" s="2" t="s">
        <v>6953</v>
      </c>
      <c r="H5109" s="2"/>
      <c r="I5109" s="139" t="s">
        <v>46</v>
      </c>
      <c r="J5109" s="139" t="s">
        <v>323</v>
      </c>
      <c r="K5109" s="139" t="s">
        <v>321</v>
      </c>
      <c r="L5109" s="139" t="s">
        <v>3060</v>
      </c>
      <c r="M5109" s="140"/>
      <c r="N5109" s="141">
        <v>1.08</v>
      </c>
      <c r="O5109" s="142">
        <f t="shared" si="400"/>
        <v>400</v>
      </c>
      <c r="P5109" s="2">
        <v>200</v>
      </c>
      <c r="Q5109" s="2">
        <v>200</v>
      </c>
      <c r="R5109" s="143" t="e">
        <f t="shared" si="401"/>
        <v>#DIV/0!</v>
      </c>
      <c r="S5109" s="143" t="e">
        <f t="shared" si="402"/>
        <v>#DIV/0!</v>
      </c>
      <c r="T5109" s="144">
        <f>IF(P5109="nio",0,IF(P5109&gt;0,VLOOKUP(K5109,'3-Productie normen'!A:X,VLOOKUP(P5109,'3-Productie normen'!$B$37:$C$59,2,FALSE),FALSE)))/VLOOKUP(B5109,'2-Kosten per locatie'!$A$11:$C$31,3,FALSE)</f>
        <v>0</v>
      </c>
      <c r="U5109" s="144">
        <f t="shared" si="403"/>
        <v>0</v>
      </c>
      <c r="V5109" s="145" t="str">
        <f>VLOOKUP(K5109,'3-Productie normen'!A:AG,29,FALSE)</f>
        <v>S</v>
      </c>
      <c r="W5109" s="145"/>
      <c r="X5109" s="146"/>
      <c r="Y5109" s="147">
        <f t="shared" si="404"/>
        <v>432</v>
      </c>
    </row>
    <row r="5110" spans="1:25" s="148" customFormat="1" ht="13.9" customHeight="1">
      <c r="A5110" s="137">
        <v>5964</v>
      </c>
      <c r="B5110" s="138" t="s">
        <v>4209</v>
      </c>
      <c r="C5110" s="138" t="s">
        <v>6253</v>
      </c>
      <c r="D5110" s="138" t="s">
        <v>8341</v>
      </c>
      <c r="E5110" s="2"/>
      <c r="F5110" s="2" t="s">
        <v>746</v>
      </c>
      <c r="G5110" s="2" t="s">
        <v>6954</v>
      </c>
      <c r="H5110" s="2" t="s">
        <v>6017</v>
      </c>
      <c r="I5110" s="139" t="s">
        <v>277</v>
      </c>
      <c r="J5110" s="139" t="s">
        <v>277</v>
      </c>
      <c r="K5110" s="139" t="s">
        <v>478</v>
      </c>
      <c r="L5110" s="139" t="s">
        <v>233</v>
      </c>
      <c r="M5110" s="140"/>
      <c r="N5110" s="141">
        <v>22.75</v>
      </c>
      <c r="O5110" s="142">
        <f t="shared" si="400"/>
        <v>120</v>
      </c>
      <c r="P5110" s="2">
        <v>120</v>
      </c>
      <c r="Q5110" s="2"/>
      <c r="R5110" s="143" t="e">
        <f t="shared" si="401"/>
        <v>#DIV/0!</v>
      </c>
      <c r="S5110" s="143">
        <f t="shared" si="402"/>
        <v>0</v>
      </c>
      <c r="T5110" s="144">
        <f>IF(P5110="nio",0,IF(P5110&gt;0,VLOOKUP(K5110,'3-Productie normen'!A:X,VLOOKUP(P5110,'3-Productie normen'!$B$37:$C$59,2,FALSE),FALSE)))/VLOOKUP(B5110,'2-Kosten per locatie'!$A$11:$C$31,3,FALSE)</f>
        <v>0</v>
      </c>
      <c r="U5110" s="144">
        <f t="shared" si="403"/>
        <v>0</v>
      </c>
      <c r="V5110" s="145" t="str">
        <f>VLOOKUP(K5110,'3-Productie normen'!A:AG,29,FALSE)</f>
        <v>B</v>
      </c>
      <c r="W5110" s="145"/>
      <c r="X5110" s="146"/>
      <c r="Y5110" s="147">
        <f t="shared" si="404"/>
        <v>2730</v>
      </c>
    </row>
    <row r="5111" spans="1:25" s="148" customFormat="1" ht="13.9" customHeight="1">
      <c r="A5111" s="137">
        <v>5965</v>
      </c>
      <c r="B5111" s="138" t="s">
        <v>4209</v>
      </c>
      <c r="C5111" s="138" t="s">
        <v>6253</v>
      </c>
      <c r="D5111" s="138" t="s">
        <v>8341</v>
      </c>
      <c r="E5111" s="2"/>
      <c r="F5111" s="2" t="s">
        <v>746</v>
      </c>
      <c r="G5111" s="2" t="s">
        <v>6955</v>
      </c>
      <c r="H5111" s="2" t="s">
        <v>6956</v>
      </c>
      <c r="I5111" s="139" t="s">
        <v>350</v>
      </c>
      <c r="J5111" s="139" t="s">
        <v>351</v>
      </c>
      <c r="K5111" s="139" t="s">
        <v>612</v>
      </c>
      <c r="L5111" s="139" t="s">
        <v>82</v>
      </c>
      <c r="M5111" s="140" t="s">
        <v>8160</v>
      </c>
      <c r="N5111" s="141">
        <v>60.19</v>
      </c>
      <c r="O5111" s="142">
        <f t="shared" si="400"/>
        <v>200</v>
      </c>
      <c r="P5111" s="2">
        <v>200</v>
      </c>
      <c r="Q5111" s="2"/>
      <c r="R5111" s="143" t="e">
        <f t="shared" si="401"/>
        <v>#DIV/0!</v>
      </c>
      <c r="S5111" s="143">
        <f t="shared" si="402"/>
        <v>0</v>
      </c>
      <c r="T5111" s="144">
        <f>IF(P5111="nio",0,IF(P5111&gt;0,VLOOKUP(K5111,'3-Productie normen'!A:X,VLOOKUP(P5111,'3-Productie normen'!$B$37:$C$59,2,FALSE),FALSE)))/VLOOKUP(B5111,'2-Kosten per locatie'!$A$11:$C$31,3,FALSE)</f>
        <v>0</v>
      </c>
      <c r="U5111" s="144">
        <f t="shared" si="403"/>
        <v>0</v>
      </c>
      <c r="V5111" s="145" t="str">
        <f>VLOOKUP(K5111,'3-Productie normen'!A:AG,29,FALSE)</f>
        <v>L</v>
      </c>
      <c r="W5111" s="145"/>
      <c r="X5111" s="146"/>
      <c r="Y5111" s="147">
        <f t="shared" si="404"/>
        <v>12038</v>
      </c>
    </row>
    <row r="5112" spans="1:25" s="148" customFormat="1" ht="13.9" customHeight="1">
      <c r="A5112" s="137">
        <v>5966</v>
      </c>
      <c r="B5112" s="138" t="s">
        <v>4209</v>
      </c>
      <c r="C5112" s="138" t="s">
        <v>6253</v>
      </c>
      <c r="D5112" s="138" t="s">
        <v>8341</v>
      </c>
      <c r="E5112" s="2"/>
      <c r="F5112" s="2" t="s">
        <v>746</v>
      </c>
      <c r="G5112" s="2" t="s">
        <v>6957</v>
      </c>
      <c r="H5112" s="2" t="s">
        <v>6009</v>
      </c>
      <c r="I5112" s="139" t="s">
        <v>350</v>
      </c>
      <c r="J5112" s="139" t="s">
        <v>351</v>
      </c>
      <c r="K5112" s="139" t="s">
        <v>612</v>
      </c>
      <c r="L5112" s="139" t="s">
        <v>82</v>
      </c>
      <c r="M5112" s="140" t="s">
        <v>8160</v>
      </c>
      <c r="N5112" s="141">
        <v>60.19</v>
      </c>
      <c r="O5112" s="142">
        <f t="shared" si="400"/>
        <v>200</v>
      </c>
      <c r="P5112" s="2">
        <v>200</v>
      </c>
      <c r="Q5112" s="2"/>
      <c r="R5112" s="143" t="e">
        <f t="shared" si="401"/>
        <v>#DIV/0!</v>
      </c>
      <c r="S5112" s="143">
        <f t="shared" si="402"/>
        <v>0</v>
      </c>
      <c r="T5112" s="144">
        <f>IF(P5112="nio",0,IF(P5112&gt;0,VLOOKUP(K5112,'3-Productie normen'!A:X,VLOOKUP(P5112,'3-Productie normen'!$B$37:$C$59,2,FALSE),FALSE)))/VLOOKUP(B5112,'2-Kosten per locatie'!$A$11:$C$31,3,FALSE)</f>
        <v>0</v>
      </c>
      <c r="U5112" s="144">
        <f t="shared" si="403"/>
        <v>0</v>
      </c>
      <c r="V5112" s="145" t="str">
        <f>VLOOKUP(K5112,'3-Productie normen'!A:AG,29,FALSE)</f>
        <v>L</v>
      </c>
      <c r="W5112" s="145"/>
      <c r="X5112" s="146"/>
      <c r="Y5112" s="147">
        <f t="shared" si="404"/>
        <v>12038</v>
      </c>
    </row>
    <row r="5113" spans="1:25" s="148" customFormat="1" ht="13.9" customHeight="1">
      <c r="A5113" s="137">
        <v>5967</v>
      </c>
      <c r="B5113" s="138" t="s">
        <v>4209</v>
      </c>
      <c r="C5113" s="138" t="s">
        <v>6253</v>
      </c>
      <c r="D5113" s="138" t="s">
        <v>8341</v>
      </c>
      <c r="E5113" s="2"/>
      <c r="F5113" s="2" t="s">
        <v>746</v>
      </c>
      <c r="G5113" s="2" t="s">
        <v>6958</v>
      </c>
      <c r="H5113" s="2" t="s">
        <v>6007</v>
      </c>
      <c r="I5113" s="139" t="s">
        <v>350</v>
      </c>
      <c r="J5113" s="139" t="s">
        <v>351</v>
      </c>
      <c r="K5113" s="139" t="s">
        <v>612</v>
      </c>
      <c r="L5113" s="139" t="s">
        <v>82</v>
      </c>
      <c r="M5113" s="140" t="s">
        <v>8160</v>
      </c>
      <c r="N5113" s="141">
        <v>60.18</v>
      </c>
      <c r="O5113" s="142">
        <f t="shared" si="400"/>
        <v>200</v>
      </c>
      <c r="P5113" s="2">
        <v>200</v>
      </c>
      <c r="Q5113" s="2"/>
      <c r="R5113" s="143" t="e">
        <f t="shared" si="401"/>
        <v>#DIV/0!</v>
      </c>
      <c r="S5113" s="143">
        <f t="shared" si="402"/>
        <v>0</v>
      </c>
      <c r="T5113" s="144">
        <f>IF(P5113="nio",0,IF(P5113&gt;0,VLOOKUP(K5113,'3-Productie normen'!A:X,VLOOKUP(P5113,'3-Productie normen'!$B$37:$C$59,2,FALSE),FALSE)))/VLOOKUP(B5113,'2-Kosten per locatie'!$A$11:$C$31,3,FALSE)</f>
        <v>0</v>
      </c>
      <c r="U5113" s="144">
        <f t="shared" si="403"/>
        <v>0</v>
      </c>
      <c r="V5113" s="145" t="str">
        <f>VLOOKUP(K5113,'3-Productie normen'!A:AG,29,FALSE)</f>
        <v>L</v>
      </c>
      <c r="W5113" s="145"/>
      <c r="X5113" s="146"/>
      <c r="Y5113" s="147">
        <f t="shared" si="404"/>
        <v>12036</v>
      </c>
    </row>
    <row r="5114" spans="1:25" s="148" customFormat="1" ht="13.9" customHeight="1">
      <c r="A5114" s="137">
        <v>5968</v>
      </c>
      <c r="B5114" s="138" t="s">
        <v>4209</v>
      </c>
      <c r="C5114" s="138" t="s">
        <v>6253</v>
      </c>
      <c r="D5114" s="138" t="s">
        <v>8341</v>
      </c>
      <c r="E5114" s="2"/>
      <c r="F5114" s="2" t="s">
        <v>746</v>
      </c>
      <c r="G5114" s="2" t="s">
        <v>6959</v>
      </c>
      <c r="H5114" s="2" t="s">
        <v>6010</v>
      </c>
      <c r="I5114" s="139" t="s">
        <v>350</v>
      </c>
      <c r="J5114" s="139" t="s">
        <v>351</v>
      </c>
      <c r="K5114" s="139" t="s">
        <v>612</v>
      </c>
      <c r="L5114" s="139" t="s">
        <v>82</v>
      </c>
      <c r="M5114" s="140" t="s">
        <v>8160</v>
      </c>
      <c r="N5114" s="141">
        <v>60.19</v>
      </c>
      <c r="O5114" s="142">
        <f t="shared" si="400"/>
        <v>200</v>
      </c>
      <c r="P5114" s="2">
        <v>200</v>
      </c>
      <c r="Q5114" s="2"/>
      <c r="R5114" s="143" t="e">
        <f t="shared" si="401"/>
        <v>#DIV/0!</v>
      </c>
      <c r="S5114" s="143">
        <f t="shared" si="402"/>
        <v>0</v>
      </c>
      <c r="T5114" s="144">
        <f>IF(P5114="nio",0,IF(P5114&gt;0,VLOOKUP(K5114,'3-Productie normen'!A:X,VLOOKUP(P5114,'3-Productie normen'!$B$37:$C$59,2,FALSE),FALSE)))/VLOOKUP(B5114,'2-Kosten per locatie'!$A$11:$C$31,3,FALSE)</f>
        <v>0</v>
      </c>
      <c r="U5114" s="144">
        <f t="shared" si="403"/>
        <v>0</v>
      </c>
      <c r="V5114" s="145" t="str">
        <f>VLOOKUP(K5114,'3-Productie normen'!A:AG,29,FALSE)</f>
        <v>L</v>
      </c>
      <c r="W5114" s="145"/>
      <c r="X5114" s="146"/>
      <c r="Y5114" s="147">
        <f t="shared" si="404"/>
        <v>12038</v>
      </c>
    </row>
    <row r="5115" spans="1:25" s="148" customFormat="1" ht="13.9" customHeight="1">
      <c r="A5115" s="137">
        <v>5969</v>
      </c>
      <c r="B5115" s="138" t="s">
        <v>4209</v>
      </c>
      <c r="C5115" s="138" t="s">
        <v>6253</v>
      </c>
      <c r="D5115" s="138" t="s">
        <v>8341</v>
      </c>
      <c r="E5115" s="2"/>
      <c r="F5115" s="2" t="s">
        <v>746</v>
      </c>
      <c r="G5115" s="2" t="s">
        <v>6960</v>
      </c>
      <c r="H5115" s="2" t="s">
        <v>6005</v>
      </c>
      <c r="I5115" s="139" t="s">
        <v>350</v>
      </c>
      <c r="J5115" s="139" t="s">
        <v>351</v>
      </c>
      <c r="K5115" s="139" t="s">
        <v>612</v>
      </c>
      <c r="L5115" s="139" t="s">
        <v>82</v>
      </c>
      <c r="M5115" s="140" t="s">
        <v>8160</v>
      </c>
      <c r="N5115" s="141">
        <v>61.22</v>
      </c>
      <c r="O5115" s="142">
        <f t="shared" si="400"/>
        <v>200</v>
      </c>
      <c r="P5115" s="2">
        <v>200</v>
      </c>
      <c r="Q5115" s="2"/>
      <c r="R5115" s="143" t="e">
        <f t="shared" si="401"/>
        <v>#DIV/0!</v>
      </c>
      <c r="S5115" s="143">
        <f t="shared" si="402"/>
        <v>0</v>
      </c>
      <c r="T5115" s="144">
        <f>IF(P5115="nio",0,IF(P5115&gt;0,VLOOKUP(K5115,'3-Productie normen'!A:X,VLOOKUP(P5115,'3-Productie normen'!$B$37:$C$59,2,FALSE),FALSE)))/VLOOKUP(B5115,'2-Kosten per locatie'!$A$11:$C$31,3,FALSE)</f>
        <v>0</v>
      </c>
      <c r="U5115" s="144">
        <f t="shared" si="403"/>
        <v>0</v>
      </c>
      <c r="V5115" s="145" t="str">
        <f>VLOOKUP(K5115,'3-Productie normen'!A:AG,29,FALSE)</f>
        <v>L</v>
      </c>
      <c r="W5115" s="145"/>
      <c r="X5115" s="146"/>
      <c r="Y5115" s="147">
        <f t="shared" si="404"/>
        <v>12244</v>
      </c>
    </row>
    <row r="5116" spans="1:25" s="148" customFormat="1" ht="13.9" customHeight="1">
      <c r="A5116" s="137">
        <v>5970</v>
      </c>
      <c r="B5116" s="138" t="s">
        <v>4209</v>
      </c>
      <c r="C5116" s="138" t="s">
        <v>6253</v>
      </c>
      <c r="D5116" s="138" t="s">
        <v>8341</v>
      </c>
      <c r="E5116" s="2"/>
      <c r="F5116" s="2" t="s">
        <v>746</v>
      </c>
      <c r="G5116" s="2" t="s">
        <v>6961</v>
      </c>
      <c r="H5116" s="2" t="s">
        <v>6962</v>
      </c>
      <c r="I5116" s="139" t="s">
        <v>350</v>
      </c>
      <c r="J5116" s="139" t="s">
        <v>351</v>
      </c>
      <c r="K5116" s="139" t="s">
        <v>612</v>
      </c>
      <c r="L5116" s="139" t="s">
        <v>82</v>
      </c>
      <c r="M5116" s="140" t="s">
        <v>8160</v>
      </c>
      <c r="N5116" s="141">
        <v>43.89</v>
      </c>
      <c r="O5116" s="142">
        <f t="shared" si="400"/>
        <v>200</v>
      </c>
      <c r="P5116" s="2">
        <v>200</v>
      </c>
      <c r="Q5116" s="2"/>
      <c r="R5116" s="143" t="e">
        <f t="shared" si="401"/>
        <v>#DIV/0!</v>
      </c>
      <c r="S5116" s="143">
        <f t="shared" si="402"/>
        <v>0</v>
      </c>
      <c r="T5116" s="144">
        <f>IF(P5116="nio",0,IF(P5116&gt;0,VLOOKUP(K5116,'3-Productie normen'!A:X,VLOOKUP(P5116,'3-Productie normen'!$B$37:$C$59,2,FALSE),FALSE)))/VLOOKUP(B5116,'2-Kosten per locatie'!$A$11:$C$31,3,FALSE)</f>
        <v>0</v>
      </c>
      <c r="U5116" s="144">
        <f t="shared" si="403"/>
        <v>0</v>
      </c>
      <c r="V5116" s="145" t="str">
        <f>VLOOKUP(K5116,'3-Productie normen'!A:AG,29,FALSE)</f>
        <v>L</v>
      </c>
      <c r="W5116" s="145"/>
      <c r="X5116" s="146"/>
      <c r="Y5116" s="147">
        <f t="shared" si="404"/>
        <v>8778</v>
      </c>
    </row>
    <row r="5117" spans="1:25" s="148" customFormat="1" ht="13.9" customHeight="1">
      <c r="A5117" s="137">
        <v>5971</v>
      </c>
      <c r="B5117" s="138" t="s">
        <v>4209</v>
      </c>
      <c r="C5117" s="138" t="s">
        <v>6253</v>
      </c>
      <c r="D5117" s="138" t="s">
        <v>8341</v>
      </c>
      <c r="E5117" s="2"/>
      <c r="F5117" s="2" t="s">
        <v>746</v>
      </c>
      <c r="G5117" s="2" t="s">
        <v>6963</v>
      </c>
      <c r="H5117" s="2" t="s">
        <v>6964</v>
      </c>
      <c r="I5117" s="139" t="s">
        <v>350</v>
      </c>
      <c r="J5117" s="139" t="s">
        <v>351</v>
      </c>
      <c r="K5117" s="139" t="s">
        <v>612</v>
      </c>
      <c r="L5117" s="139" t="s">
        <v>82</v>
      </c>
      <c r="M5117" s="140" t="s">
        <v>8160</v>
      </c>
      <c r="N5117" s="141">
        <v>65.77</v>
      </c>
      <c r="O5117" s="142">
        <f t="shared" si="400"/>
        <v>200</v>
      </c>
      <c r="P5117" s="2">
        <v>200</v>
      </c>
      <c r="Q5117" s="2"/>
      <c r="R5117" s="143" t="e">
        <f t="shared" si="401"/>
        <v>#DIV/0!</v>
      </c>
      <c r="S5117" s="143">
        <f t="shared" si="402"/>
        <v>0</v>
      </c>
      <c r="T5117" s="144">
        <f>IF(P5117="nio",0,IF(P5117&gt;0,VLOOKUP(K5117,'3-Productie normen'!A:X,VLOOKUP(P5117,'3-Productie normen'!$B$37:$C$59,2,FALSE),FALSE)))/VLOOKUP(B5117,'2-Kosten per locatie'!$A$11:$C$31,3,FALSE)</f>
        <v>0</v>
      </c>
      <c r="U5117" s="144">
        <f t="shared" si="403"/>
        <v>0</v>
      </c>
      <c r="V5117" s="145" t="str">
        <f>VLOOKUP(K5117,'3-Productie normen'!A:AG,29,FALSE)</f>
        <v>L</v>
      </c>
      <c r="W5117" s="145"/>
      <c r="X5117" s="146"/>
      <c r="Y5117" s="147">
        <f t="shared" si="404"/>
        <v>13154</v>
      </c>
    </row>
    <row r="5118" spans="1:25" s="148" customFormat="1" ht="13.9" customHeight="1">
      <c r="A5118" s="137">
        <v>5972</v>
      </c>
      <c r="B5118" s="138" t="s">
        <v>4209</v>
      </c>
      <c r="C5118" s="138" t="s">
        <v>6253</v>
      </c>
      <c r="D5118" s="138" t="s">
        <v>8341</v>
      </c>
      <c r="E5118" s="2"/>
      <c r="F5118" s="2" t="s">
        <v>746</v>
      </c>
      <c r="G5118" s="2" t="s">
        <v>6965</v>
      </c>
      <c r="H5118" s="2" t="s">
        <v>6966</v>
      </c>
      <c r="I5118" s="139" t="s">
        <v>350</v>
      </c>
      <c r="J5118" s="139" t="s">
        <v>351</v>
      </c>
      <c r="K5118" s="139" t="s">
        <v>612</v>
      </c>
      <c r="L5118" s="139" t="s">
        <v>82</v>
      </c>
      <c r="M5118" s="140" t="s">
        <v>8160</v>
      </c>
      <c r="N5118" s="141">
        <v>65.72</v>
      </c>
      <c r="O5118" s="142">
        <f t="shared" si="400"/>
        <v>200</v>
      </c>
      <c r="P5118" s="2">
        <v>200</v>
      </c>
      <c r="Q5118" s="2"/>
      <c r="R5118" s="143" t="e">
        <f t="shared" si="401"/>
        <v>#DIV/0!</v>
      </c>
      <c r="S5118" s="143">
        <f t="shared" si="402"/>
        <v>0</v>
      </c>
      <c r="T5118" s="144">
        <f>IF(P5118="nio",0,IF(P5118&gt;0,VLOOKUP(K5118,'3-Productie normen'!A:X,VLOOKUP(P5118,'3-Productie normen'!$B$37:$C$59,2,FALSE),FALSE)))/VLOOKUP(B5118,'2-Kosten per locatie'!$A$11:$C$31,3,FALSE)</f>
        <v>0</v>
      </c>
      <c r="U5118" s="144">
        <f t="shared" si="403"/>
        <v>0</v>
      </c>
      <c r="V5118" s="145" t="str">
        <f>VLOOKUP(K5118,'3-Productie normen'!A:AG,29,FALSE)</f>
        <v>L</v>
      </c>
      <c r="W5118" s="145"/>
      <c r="X5118" s="146"/>
      <c r="Y5118" s="147">
        <f t="shared" si="404"/>
        <v>13144</v>
      </c>
    </row>
    <row r="5119" spans="1:25" s="148" customFormat="1" ht="13.9" customHeight="1">
      <c r="A5119" s="137">
        <v>5973</v>
      </c>
      <c r="B5119" s="138" t="s">
        <v>4209</v>
      </c>
      <c r="C5119" s="138" t="s">
        <v>6253</v>
      </c>
      <c r="D5119" s="138" t="s">
        <v>8341</v>
      </c>
      <c r="E5119" s="2"/>
      <c r="F5119" s="2" t="s">
        <v>746</v>
      </c>
      <c r="G5119" s="2" t="s">
        <v>6967</v>
      </c>
      <c r="H5119" s="2" t="s">
        <v>6968</v>
      </c>
      <c r="I5119" s="139" t="s">
        <v>350</v>
      </c>
      <c r="J5119" s="139" t="s">
        <v>351</v>
      </c>
      <c r="K5119" s="139" t="s">
        <v>612</v>
      </c>
      <c r="L5119" s="139" t="s">
        <v>82</v>
      </c>
      <c r="M5119" s="140" t="s">
        <v>8160</v>
      </c>
      <c r="N5119" s="141">
        <v>65.86</v>
      </c>
      <c r="O5119" s="142">
        <f t="shared" si="400"/>
        <v>200</v>
      </c>
      <c r="P5119" s="2">
        <v>200</v>
      </c>
      <c r="Q5119" s="2"/>
      <c r="R5119" s="143" t="e">
        <f t="shared" si="401"/>
        <v>#DIV/0!</v>
      </c>
      <c r="S5119" s="143">
        <f t="shared" si="402"/>
        <v>0</v>
      </c>
      <c r="T5119" s="144">
        <f>IF(P5119="nio",0,IF(P5119&gt;0,VLOOKUP(K5119,'3-Productie normen'!A:X,VLOOKUP(P5119,'3-Productie normen'!$B$37:$C$59,2,FALSE),FALSE)))/VLOOKUP(B5119,'2-Kosten per locatie'!$A$11:$C$31,3,FALSE)</f>
        <v>0</v>
      </c>
      <c r="U5119" s="144">
        <f t="shared" si="403"/>
        <v>0</v>
      </c>
      <c r="V5119" s="145" t="str">
        <f>VLOOKUP(K5119,'3-Productie normen'!A:AG,29,FALSE)</f>
        <v>L</v>
      </c>
      <c r="W5119" s="145"/>
      <c r="X5119" s="146"/>
      <c r="Y5119" s="147">
        <f t="shared" si="404"/>
        <v>13172</v>
      </c>
    </row>
    <row r="5120" spans="1:25" s="148" customFormat="1" ht="13.9" customHeight="1">
      <c r="A5120" s="137">
        <v>5974</v>
      </c>
      <c r="B5120" s="138" t="s">
        <v>4209</v>
      </c>
      <c r="C5120" s="138" t="s">
        <v>6253</v>
      </c>
      <c r="D5120" s="138" t="s">
        <v>8341</v>
      </c>
      <c r="E5120" s="2"/>
      <c r="F5120" s="2" t="s">
        <v>746</v>
      </c>
      <c r="G5120" s="2" t="s">
        <v>6969</v>
      </c>
      <c r="H5120" s="2" t="s">
        <v>6970</v>
      </c>
      <c r="I5120" s="139" t="s">
        <v>350</v>
      </c>
      <c r="J5120" s="139" t="s">
        <v>351</v>
      </c>
      <c r="K5120" s="139" t="s">
        <v>612</v>
      </c>
      <c r="L5120" s="139" t="s">
        <v>82</v>
      </c>
      <c r="M5120" s="140" t="s">
        <v>8160</v>
      </c>
      <c r="N5120" s="141">
        <v>58.47</v>
      </c>
      <c r="O5120" s="142">
        <f t="shared" si="400"/>
        <v>200</v>
      </c>
      <c r="P5120" s="2">
        <v>200</v>
      </c>
      <c r="Q5120" s="2"/>
      <c r="R5120" s="143" t="e">
        <f t="shared" si="401"/>
        <v>#DIV/0!</v>
      </c>
      <c r="S5120" s="143">
        <f t="shared" si="402"/>
        <v>0</v>
      </c>
      <c r="T5120" s="144">
        <f>IF(P5120="nio",0,IF(P5120&gt;0,VLOOKUP(K5120,'3-Productie normen'!A:X,VLOOKUP(P5120,'3-Productie normen'!$B$37:$C$59,2,FALSE),FALSE)))/VLOOKUP(B5120,'2-Kosten per locatie'!$A$11:$C$31,3,FALSE)</f>
        <v>0</v>
      </c>
      <c r="U5120" s="144">
        <f t="shared" si="403"/>
        <v>0</v>
      </c>
      <c r="V5120" s="145" t="str">
        <f>VLOOKUP(K5120,'3-Productie normen'!A:AG,29,FALSE)</f>
        <v>L</v>
      </c>
      <c r="W5120" s="145"/>
      <c r="X5120" s="146"/>
      <c r="Y5120" s="147">
        <f t="shared" si="404"/>
        <v>11694</v>
      </c>
    </row>
    <row r="5121" spans="1:25" s="148" customFormat="1" ht="13.9" customHeight="1">
      <c r="A5121" s="137">
        <v>5975</v>
      </c>
      <c r="B5121" s="138" t="s">
        <v>4209</v>
      </c>
      <c r="C5121" s="138" t="s">
        <v>6253</v>
      </c>
      <c r="D5121" s="138" t="s">
        <v>8341</v>
      </c>
      <c r="E5121" s="2"/>
      <c r="F5121" s="2" t="s">
        <v>746</v>
      </c>
      <c r="G5121" s="2" t="s">
        <v>6971</v>
      </c>
      <c r="H5121" s="2" t="s">
        <v>6972</v>
      </c>
      <c r="I5121" s="139" t="s">
        <v>277</v>
      </c>
      <c r="J5121" s="139" t="s">
        <v>277</v>
      </c>
      <c r="K5121" s="139" t="s">
        <v>478</v>
      </c>
      <c r="L5121" s="139" t="s">
        <v>233</v>
      </c>
      <c r="M5121" s="140"/>
      <c r="N5121" s="141">
        <v>12.9</v>
      </c>
      <c r="O5121" s="142">
        <f t="shared" si="400"/>
        <v>120</v>
      </c>
      <c r="P5121" s="2">
        <v>120</v>
      </c>
      <c r="Q5121" s="2"/>
      <c r="R5121" s="143" t="e">
        <f t="shared" si="401"/>
        <v>#DIV/0!</v>
      </c>
      <c r="S5121" s="143">
        <f t="shared" si="402"/>
        <v>0</v>
      </c>
      <c r="T5121" s="144">
        <f>IF(P5121="nio",0,IF(P5121&gt;0,VLOOKUP(K5121,'3-Productie normen'!A:X,VLOOKUP(P5121,'3-Productie normen'!$B$37:$C$59,2,FALSE),FALSE)))/VLOOKUP(B5121,'2-Kosten per locatie'!$A$11:$C$31,3,FALSE)</f>
        <v>0</v>
      </c>
      <c r="U5121" s="144">
        <f t="shared" si="403"/>
        <v>0</v>
      </c>
      <c r="V5121" s="145" t="str">
        <f>VLOOKUP(K5121,'3-Productie normen'!A:AG,29,FALSE)</f>
        <v>B</v>
      </c>
      <c r="W5121" s="145"/>
      <c r="X5121" s="146"/>
      <c r="Y5121" s="147">
        <f t="shared" si="404"/>
        <v>1548</v>
      </c>
    </row>
    <row r="5122" spans="1:25" s="148" customFormat="1" ht="13.9" customHeight="1">
      <c r="A5122" s="137">
        <v>5976</v>
      </c>
      <c r="B5122" s="138" t="s">
        <v>4209</v>
      </c>
      <c r="C5122" s="138" t="s">
        <v>6253</v>
      </c>
      <c r="D5122" s="138" t="s">
        <v>8341</v>
      </c>
      <c r="E5122" s="2"/>
      <c r="F5122" s="2" t="s">
        <v>746</v>
      </c>
      <c r="G5122" s="2" t="s">
        <v>6973</v>
      </c>
      <c r="H5122" s="2" t="s">
        <v>6974</v>
      </c>
      <c r="I5122" s="139" t="s">
        <v>277</v>
      </c>
      <c r="J5122" s="139" t="s">
        <v>277</v>
      </c>
      <c r="K5122" s="139" t="s">
        <v>478</v>
      </c>
      <c r="L5122" s="139" t="s">
        <v>233</v>
      </c>
      <c r="M5122" s="140"/>
      <c r="N5122" s="141">
        <v>58.7</v>
      </c>
      <c r="O5122" s="142">
        <f t="shared" si="400"/>
        <v>120</v>
      </c>
      <c r="P5122" s="2">
        <v>120</v>
      </c>
      <c r="Q5122" s="2"/>
      <c r="R5122" s="143" t="e">
        <f t="shared" si="401"/>
        <v>#DIV/0!</v>
      </c>
      <c r="S5122" s="143">
        <f t="shared" si="402"/>
        <v>0</v>
      </c>
      <c r="T5122" s="144">
        <f>IF(P5122="nio",0,IF(P5122&gt;0,VLOOKUP(K5122,'3-Productie normen'!A:X,VLOOKUP(P5122,'3-Productie normen'!$B$37:$C$59,2,FALSE),FALSE)))/VLOOKUP(B5122,'2-Kosten per locatie'!$A$11:$C$31,3,FALSE)</f>
        <v>0</v>
      </c>
      <c r="U5122" s="144">
        <f t="shared" si="403"/>
        <v>0</v>
      </c>
      <c r="V5122" s="145" t="str">
        <f>VLOOKUP(K5122,'3-Productie normen'!A:AG,29,FALSE)</f>
        <v>B</v>
      </c>
      <c r="W5122" s="145"/>
      <c r="X5122" s="146"/>
      <c r="Y5122" s="147">
        <f t="shared" si="404"/>
        <v>7044</v>
      </c>
    </row>
    <row r="5123" spans="1:25" s="148" customFormat="1" ht="13.9" customHeight="1">
      <c r="A5123" s="137">
        <v>5977</v>
      </c>
      <c r="B5123" s="138" t="s">
        <v>4209</v>
      </c>
      <c r="C5123" s="138" t="s">
        <v>6253</v>
      </c>
      <c r="D5123" s="138" t="s">
        <v>8341</v>
      </c>
      <c r="E5123" s="2"/>
      <c r="F5123" s="2" t="s">
        <v>746</v>
      </c>
      <c r="G5123" s="2" t="s">
        <v>6975</v>
      </c>
      <c r="H5123" s="2" t="s">
        <v>6027</v>
      </c>
      <c r="I5123" s="139" t="s">
        <v>350</v>
      </c>
      <c r="J5123" s="139" t="s">
        <v>836</v>
      </c>
      <c r="K5123" s="139" t="s">
        <v>612</v>
      </c>
      <c r="L5123" s="139" t="s">
        <v>233</v>
      </c>
      <c r="M5123" s="140"/>
      <c r="N5123" s="141">
        <v>98.55</v>
      </c>
      <c r="O5123" s="142">
        <f t="shared" si="400"/>
        <v>200</v>
      </c>
      <c r="P5123" s="2">
        <v>200</v>
      </c>
      <c r="Q5123" s="2"/>
      <c r="R5123" s="143" t="e">
        <f t="shared" si="401"/>
        <v>#DIV/0!</v>
      </c>
      <c r="S5123" s="143">
        <f t="shared" si="402"/>
        <v>0</v>
      </c>
      <c r="T5123" s="144">
        <f>IF(P5123="nio",0,IF(P5123&gt;0,VLOOKUP(K5123,'3-Productie normen'!A:X,VLOOKUP(P5123,'3-Productie normen'!$B$37:$C$59,2,FALSE),FALSE)))/VLOOKUP(B5123,'2-Kosten per locatie'!$A$11:$C$31,3,FALSE)</f>
        <v>0</v>
      </c>
      <c r="U5123" s="144">
        <f t="shared" si="403"/>
        <v>0</v>
      </c>
      <c r="V5123" s="145" t="str">
        <f>VLOOKUP(K5123,'3-Productie normen'!A:AG,29,FALSE)</f>
        <v>L</v>
      </c>
      <c r="W5123" s="145"/>
      <c r="X5123" s="146"/>
      <c r="Y5123" s="147">
        <f t="shared" si="404"/>
        <v>19710</v>
      </c>
    </row>
    <row r="5124" spans="1:25" s="148" customFormat="1" ht="13.9" customHeight="1">
      <c r="A5124" s="137">
        <v>5978</v>
      </c>
      <c r="B5124" s="138" t="s">
        <v>4209</v>
      </c>
      <c r="C5124" s="138" t="s">
        <v>6253</v>
      </c>
      <c r="D5124" s="138" t="s">
        <v>8341</v>
      </c>
      <c r="E5124" s="2"/>
      <c r="F5124" s="2" t="s">
        <v>746</v>
      </c>
      <c r="G5124" s="2" t="s">
        <v>6976</v>
      </c>
      <c r="H5124" s="2" t="s">
        <v>6031</v>
      </c>
      <c r="I5124" s="139" t="s">
        <v>350</v>
      </c>
      <c r="J5124" s="139" t="s">
        <v>836</v>
      </c>
      <c r="K5124" s="139" t="s">
        <v>612</v>
      </c>
      <c r="L5124" s="139" t="s">
        <v>233</v>
      </c>
      <c r="M5124" s="140"/>
      <c r="N5124" s="141">
        <v>117.98</v>
      </c>
      <c r="O5124" s="142">
        <f t="shared" si="400"/>
        <v>200</v>
      </c>
      <c r="P5124" s="2">
        <v>200</v>
      </c>
      <c r="Q5124" s="2"/>
      <c r="R5124" s="143" t="e">
        <f t="shared" si="401"/>
        <v>#DIV/0!</v>
      </c>
      <c r="S5124" s="143">
        <f t="shared" si="402"/>
        <v>0</v>
      </c>
      <c r="T5124" s="144">
        <f>IF(P5124="nio",0,IF(P5124&gt;0,VLOOKUP(K5124,'3-Productie normen'!A:X,VLOOKUP(P5124,'3-Productie normen'!$B$37:$C$59,2,FALSE),FALSE)))/VLOOKUP(B5124,'2-Kosten per locatie'!$A$11:$C$31,3,FALSE)</f>
        <v>0</v>
      </c>
      <c r="U5124" s="144">
        <f t="shared" si="403"/>
        <v>0</v>
      </c>
      <c r="V5124" s="145" t="str">
        <f>VLOOKUP(K5124,'3-Productie normen'!A:AG,29,FALSE)</f>
        <v>L</v>
      </c>
      <c r="W5124" s="145"/>
      <c r="X5124" s="146"/>
      <c r="Y5124" s="147">
        <f t="shared" si="404"/>
        <v>23596</v>
      </c>
    </row>
    <row r="5125" spans="1:25" s="148" customFormat="1" ht="13.9" customHeight="1">
      <c r="A5125" s="137">
        <v>5979</v>
      </c>
      <c r="B5125" s="138" t="s">
        <v>4209</v>
      </c>
      <c r="C5125" s="138" t="s">
        <v>6253</v>
      </c>
      <c r="D5125" s="138" t="s">
        <v>8341</v>
      </c>
      <c r="E5125" s="2"/>
      <c r="F5125" s="2" t="s">
        <v>746</v>
      </c>
      <c r="G5125" s="2" t="s">
        <v>6977</v>
      </c>
      <c r="H5125" s="2" t="s">
        <v>6021</v>
      </c>
      <c r="I5125" s="139" t="s">
        <v>350</v>
      </c>
      <c r="J5125" s="139" t="s">
        <v>6978</v>
      </c>
      <c r="K5125" s="139" t="s">
        <v>612</v>
      </c>
      <c r="L5125" s="139" t="s">
        <v>233</v>
      </c>
      <c r="M5125" s="140"/>
      <c r="N5125" s="141">
        <v>222.26</v>
      </c>
      <c r="O5125" s="142">
        <f t="shared" si="400"/>
        <v>200</v>
      </c>
      <c r="P5125" s="2">
        <v>200</v>
      </c>
      <c r="Q5125" s="2"/>
      <c r="R5125" s="143" t="e">
        <f t="shared" si="401"/>
        <v>#DIV/0!</v>
      </c>
      <c r="S5125" s="143">
        <f t="shared" si="402"/>
        <v>0</v>
      </c>
      <c r="T5125" s="144">
        <f>IF(P5125="nio",0,IF(P5125&gt;0,VLOOKUP(K5125,'3-Productie normen'!A:X,VLOOKUP(P5125,'3-Productie normen'!$B$37:$C$59,2,FALSE),FALSE)))/VLOOKUP(B5125,'2-Kosten per locatie'!$A$11:$C$31,3,FALSE)</f>
        <v>0</v>
      </c>
      <c r="U5125" s="144">
        <f t="shared" si="403"/>
        <v>0</v>
      </c>
      <c r="V5125" s="145" t="str">
        <f>VLOOKUP(K5125,'3-Productie normen'!A:AG,29,FALSE)</f>
        <v>L</v>
      </c>
      <c r="W5125" s="145"/>
      <c r="X5125" s="146"/>
      <c r="Y5125" s="147">
        <f t="shared" si="404"/>
        <v>44452</v>
      </c>
    </row>
    <row r="5126" spans="1:25" s="148" customFormat="1" ht="13.9" customHeight="1">
      <c r="A5126" s="137">
        <v>5980</v>
      </c>
      <c r="B5126" s="138" t="s">
        <v>4209</v>
      </c>
      <c r="C5126" s="138" t="s">
        <v>6253</v>
      </c>
      <c r="D5126" s="138" t="s">
        <v>8341</v>
      </c>
      <c r="E5126" s="2"/>
      <c r="F5126" s="2" t="s">
        <v>746</v>
      </c>
      <c r="G5126" s="2" t="s">
        <v>6979</v>
      </c>
      <c r="H5126" s="2" t="s">
        <v>6980</v>
      </c>
      <c r="I5126" s="139" t="s">
        <v>350</v>
      </c>
      <c r="J5126" s="139" t="s">
        <v>351</v>
      </c>
      <c r="K5126" s="139" t="s">
        <v>612</v>
      </c>
      <c r="L5126" s="139" t="s">
        <v>233</v>
      </c>
      <c r="M5126" s="140"/>
      <c r="N5126" s="141">
        <v>37.65</v>
      </c>
      <c r="O5126" s="142">
        <f t="shared" si="400"/>
        <v>200</v>
      </c>
      <c r="P5126" s="2">
        <v>200</v>
      </c>
      <c r="Q5126" s="2"/>
      <c r="R5126" s="143" t="e">
        <f t="shared" si="401"/>
        <v>#DIV/0!</v>
      </c>
      <c r="S5126" s="143">
        <f t="shared" si="402"/>
        <v>0</v>
      </c>
      <c r="T5126" s="144">
        <f>IF(P5126="nio",0,IF(P5126&gt;0,VLOOKUP(K5126,'3-Productie normen'!A:X,VLOOKUP(P5126,'3-Productie normen'!$B$37:$C$59,2,FALSE),FALSE)))/VLOOKUP(B5126,'2-Kosten per locatie'!$A$11:$C$31,3,FALSE)</f>
        <v>0</v>
      </c>
      <c r="U5126" s="144">
        <f t="shared" si="403"/>
        <v>0</v>
      </c>
      <c r="V5126" s="145" t="str">
        <f>VLOOKUP(K5126,'3-Productie normen'!A:AG,29,FALSE)</f>
        <v>L</v>
      </c>
      <c r="W5126" s="145"/>
      <c r="X5126" s="146"/>
      <c r="Y5126" s="147">
        <f t="shared" si="404"/>
        <v>7530</v>
      </c>
    </row>
    <row r="5127" spans="1:25" s="148" customFormat="1" ht="13.9" customHeight="1">
      <c r="A5127" s="137">
        <v>5981</v>
      </c>
      <c r="B5127" s="138" t="s">
        <v>4209</v>
      </c>
      <c r="C5127" s="138" t="s">
        <v>6253</v>
      </c>
      <c r="D5127" s="138" t="s">
        <v>8341</v>
      </c>
      <c r="E5127" s="2"/>
      <c r="F5127" s="2" t="s">
        <v>746</v>
      </c>
      <c r="G5127" s="2" t="s">
        <v>6981</v>
      </c>
      <c r="H5127" s="2" t="s">
        <v>6022</v>
      </c>
      <c r="I5127" s="139" t="s">
        <v>350</v>
      </c>
      <c r="J5127" s="139" t="s">
        <v>351</v>
      </c>
      <c r="K5127" s="139" t="s">
        <v>612</v>
      </c>
      <c r="L5127" s="139" t="s">
        <v>233</v>
      </c>
      <c r="M5127" s="140"/>
      <c r="N5127" s="141">
        <v>73.05</v>
      </c>
      <c r="O5127" s="142">
        <f t="shared" si="400"/>
        <v>200</v>
      </c>
      <c r="P5127" s="2">
        <v>200</v>
      </c>
      <c r="Q5127" s="2"/>
      <c r="R5127" s="143" t="e">
        <f t="shared" si="401"/>
        <v>#DIV/0!</v>
      </c>
      <c r="S5127" s="143">
        <f t="shared" si="402"/>
        <v>0</v>
      </c>
      <c r="T5127" s="144">
        <f>IF(P5127="nio",0,IF(P5127&gt;0,VLOOKUP(K5127,'3-Productie normen'!A:X,VLOOKUP(P5127,'3-Productie normen'!$B$37:$C$59,2,FALSE),FALSE)))/VLOOKUP(B5127,'2-Kosten per locatie'!$A$11:$C$31,3,FALSE)</f>
        <v>0</v>
      </c>
      <c r="U5127" s="144">
        <f t="shared" si="403"/>
        <v>0</v>
      </c>
      <c r="V5127" s="145" t="str">
        <f>VLOOKUP(K5127,'3-Productie normen'!A:AG,29,FALSE)</f>
        <v>L</v>
      </c>
      <c r="W5127" s="145"/>
      <c r="X5127" s="146"/>
      <c r="Y5127" s="147">
        <f t="shared" si="404"/>
        <v>14610</v>
      </c>
    </row>
    <row r="5128" spans="1:25" s="148" customFormat="1" ht="13.9" customHeight="1">
      <c r="A5128" s="137">
        <v>5982</v>
      </c>
      <c r="B5128" s="138" t="s">
        <v>4209</v>
      </c>
      <c r="C5128" s="138" t="s">
        <v>6253</v>
      </c>
      <c r="D5128" s="138" t="s">
        <v>8341</v>
      </c>
      <c r="E5128" s="2"/>
      <c r="F5128" s="2" t="s">
        <v>746</v>
      </c>
      <c r="G5128" s="2" t="s">
        <v>6982</v>
      </c>
      <c r="H5128" s="2" t="s">
        <v>6983</v>
      </c>
      <c r="I5128" s="139" t="s">
        <v>277</v>
      </c>
      <c r="J5128" s="139" t="s">
        <v>277</v>
      </c>
      <c r="K5128" s="139" t="s">
        <v>478</v>
      </c>
      <c r="L5128" s="139" t="s">
        <v>233</v>
      </c>
      <c r="M5128" s="140"/>
      <c r="N5128" s="141">
        <v>31.97</v>
      </c>
      <c r="O5128" s="142">
        <f t="shared" si="400"/>
        <v>120</v>
      </c>
      <c r="P5128" s="2">
        <v>120</v>
      </c>
      <c r="Q5128" s="2"/>
      <c r="R5128" s="143" t="e">
        <f t="shared" si="401"/>
        <v>#DIV/0!</v>
      </c>
      <c r="S5128" s="143">
        <f t="shared" si="402"/>
        <v>0</v>
      </c>
      <c r="T5128" s="144">
        <f>IF(P5128="nio",0,IF(P5128&gt;0,VLOOKUP(K5128,'3-Productie normen'!A:X,VLOOKUP(P5128,'3-Productie normen'!$B$37:$C$59,2,FALSE),FALSE)))/VLOOKUP(B5128,'2-Kosten per locatie'!$A$11:$C$31,3,FALSE)</f>
        <v>0</v>
      </c>
      <c r="U5128" s="144">
        <f t="shared" si="403"/>
        <v>0</v>
      </c>
      <c r="V5128" s="145" t="str">
        <f>VLOOKUP(K5128,'3-Productie normen'!A:AG,29,FALSE)</f>
        <v>B</v>
      </c>
      <c r="W5128" s="145"/>
      <c r="X5128" s="146"/>
      <c r="Y5128" s="147">
        <f t="shared" si="404"/>
        <v>3836.3999999999996</v>
      </c>
    </row>
    <row r="5129" spans="1:25" s="148" customFormat="1" ht="13.9" customHeight="1">
      <c r="A5129" s="137">
        <v>5983</v>
      </c>
      <c r="B5129" s="138" t="s">
        <v>4209</v>
      </c>
      <c r="C5129" s="138" t="s">
        <v>6253</v>
      </c>
      <c r="D5129" s="138" t="s">
        <v>8341</v>
      </c>
      <c r="E5129" s="2"/>
      <c r="F5129" s="2" t="s">
        <v>746</v>
      </c>
      <c r="G5129" s="2" t="s">
        <v>6984</v>
      </c>
      <c r="H5129" s="2" t="s">
        <v>6020</v>
      </c>
      <c r="I5129" s="139" t="s">
        <v>350</v>
      </c>
      <c r="J5129" s="139" t="s">
        <v>351</v>
      </c>
      <c r="K5129" s="139" t="s">
        <v>612</v>
      </c>
      <c r="L5129" s="139" t="s">
        <v>233</v>
      </c>
      <c r="M5129" s="140"/>
      <c r="N5129" s="141">
        <v>59.7</v>
      </c>
      <c r="O5129" s="142">
        <f t="shared" si="400"/>
        <v>200</v>
      </c>
      <c r="P5129" s="2">
        <v>200</v>
      </c>
      <c r="Q5129" s="2"/>
      <c r="R5129" s="143" t="e">
        <f t="shared" si="401"/>
        <v>#DIV/0!</v>
      </c>
      <c r="S5129" s="143">
        <f t="shared" si="402"/>
        <v>0</v>
      </c>
      <c r="T5129" s="144">
        <f>IF(P5129="nio",0,IF(P5129&gt;0,VLOOKUP(K5129,'3-Productie normen'!A:X,VLOOKUP(P5129,'3-Productie normen'!$B$37:$C$59,2,FALSE),FALSE)))/VLOOKUP(B5129,'2-Kosten per locatie'!$A$11:$C$31,3,FALSE)</f>
        <v>0</v>
      </c>
      <c r="U5129" s="144">
        <f t="shared" si="403"/>
        <v>0</v>
      </c>
      <c r="V5129" s="145" t="str">
        <f>VLOOKUP(K5129,'3-Productie normen'!A:AG,29,FALSE)</f>
        <v>L</v>
      </c>
      <c r="W5129" s="145"/>
      <c r="X5129" s="146"/>
      <c r="Y5129" s="147">
        <f t="shared" si="404"/>
        <v>11940</v>
      </c>
    </row>
    <row r="5130" spans="1:25" s="148" customFormat="1" ht="13.9" customHeight="1">
      <c r="A5130" s="137">
        <v>5984</v>
      </c>
      <c r="B5130" s="138" t="s">
        <v>4209</v>
      </c>
      <c r="C5130" s="138" t="s">
        <v>6253</v>
      </c>
      <c r="D5130" s="138" t="s">
        <v>8341</v>
      </c>
      <c r="E5130" s="2"/>
      <c r="F5130" s="2" t="s">
        <v>746</v>
      </c>
      <c r="G5130" s="2" t="s">
        <v>6985</v>
      </c>
      <c r="H5130" s="2" t="s">
        <v>6013</v>
      </c>
      <c r="I5130" s="139" t="s">
        <v>350</v>
      </c>
      <c r="J5130" s="139" t="s">
        <v>6986</v>
      </c>
      <c r="K5130" s="139" t="s">
        <v>417</v>
      </c>
      <c r="L5130" s="139" t="s">
        <v>233</v>
      </c>
      <c r="M5130" s="140"/>
      <c r="N5130" s="141">
        <v>49.81</v>
      </c>
      <c r="O5130" s="142">
        <f t="shared" si="400"/>
        <v>200</v>
      </c>
      <c r="P5130" s="2">
        <v>200</v>
      </c>
      <c r="Q5130" s="2"/>
      <c r="R5130" s="143" t="e">
        <f t="shared" si="401"/>
        <v>#DIV/0!</v>
      </c>
      <c r="S5130" s="143">
        <f t="shared" si="402"/>
        <v>0</v>
      </c>
      <c r="T5130" s="144">
        <f>IF(P5130="nio",0,IF(P5130&gt;0,VLOOKUP(K5130,'3-Productie normen'!A:X,VLOOKUP(P5130,'3-Productie normen'!$B$37:$C$59,2,FALSE),FALSE)))/VLOOKUP(B5130,'2-Kosten per locatie'!$A$11:$C$31,3,FALSE)</f>
        <v>0</v>
      </c>
      <c r="U5130" s="144">
        <f t="shared" si="403"/>
        <v>0</v>
      </c>
      <c r="V5130" s="145" t="str">
        <f>VLOOKUP(K5130,'3-Productie normen'!A:AG,29,FALSE)</f>
        <v>B</v>
      </c>
      <c r="W5130" s="145"/>
      <c r="X5130" s="146"/>
      <c r="Y5130" s="147">
        <f t="shared" si="404"/>
        <v>9962</v>
      </c>
    </row>
    <row r="5131" spans="1:25" s="148" customFormat="1" ht="13.9" customHeight="1">
      <c r="A5131" s="137">
        <v>5985</v>
      </c>
      <c r="B5131" s="138" t="s">
        <v>4209</v>
      </c>
      <c r="C5131" s="138" t="s">
        <v>6253</v>
      </c>
      <c r="D5131" s="138" t="s">
        <v>8341</v>
      </c>
      <c r="E5131" s="2"/>
      <c r="F5131" s="2" t="s">
        <v>746</v>
      </c>
      <c r="G5131" s="2" t="s">
        <v>6987</v>
      </c>
      <c r="H5131" s="2" t="s">
        <v>6025</v>
      </c>
      <c r="I5131" s="139" t="s">
        <v>277</v>
      </c>
      <c r="J5131" s="139" t="s">
        <v>351</v>
      </c>
      <c r="K5131" s="139" t="s">
        <v>612</v>
      </c>
      <c r="L5131" s="139" t="s">
        <v>233</v>
      </c>
      <c r="M5131" s="140"/>
      <c r="N5131" s="141">
        <v>49.81</v>
      </c>
      <c r="O5131" s="142">
        <f t="shared" si="400"/>
        <v>200</v>
      </c>
      <c r="P5131" s="2">
        <v>200</v>
      </c>
      <c r="Q5131" s="2"/>
      <c r="R5131" s="143" t="e">
        <f t="shared" si="401"/>
        <v>#DIV/0!</v>
      </c>
      <c r="S5131" s="143">
        <f t="shared" si="402"/>
        <v>0</v>
      </c>
      <c r="T5131" s="144">
        <f>IF(P5131="nio",0,IF(P5131&gt;0,VLOOKUP(K5131,'3-Productie normen'!A:X,VLOOKUP(P5131,'3-Productie normen'!$B$37:$C$59,2,FALSE),FALSE)))/VLOOKUP(B5131,'2-Kosten per locatie'!$A$11:$C$31,3,FALSE)</f>
        <v>0</v>
      </c>
      <c r="U5131" s="144">
        <f t="shared" si="403"/>
        <v>0</v>
      </c>
      <c r="V5131" s="145" t="str">
        <f>VLOOKUP(K5131,'3-Productie normen'!A:AG,29,FALSE)</f>
        <v>L</v>
      </c>
      <c r="W5131" s="145"/>
      <c r="X5131" s="146"/>
      <c r="Y5131" s="147">
        <f t="shared" si="404"/>
        <v>9962</v>
      </c>
    </row>
    <row r="5132" spans="1:25" s="148" customFormat="1" ht="13.9" customHeight="1">
      <c r="A5132" s="137">
        <v>5986</v>
      </c>
      <c r="B5132" s="138" t="s">
        <v>4209</v>
      </c>
      <c r="C5132" s="138" t="s">
        <v>6253</v>
      </c>
      <c r="D5132" s="138" t="s">
        <v>8341</v>
      </c>
      <c r="E5132" s="2"/>
      <c r="F5132" s="2" t="s">
        <v>746</v>
      </c>
      <c r="G5132" s="2" t="s">
        <v>6988</v>
      </c>
      <c r="H5132" s="2" t="s">
        <v>6989</v>
      </c>
      <c r="I5132" s="139" t="s">
        <v>277</v>
      </c>
      <c r="J5132" s="139" t="s">
        <v>277</v>
      </c>
      <c r="K5132" s="139" t="s">
        <v>478</v>
      </c>
      <c r="L5132" s="139" t="s">
        <v>233</v>
      </c>
      <c r="M5132" s="140"/>
      <c r="N5132" s="141">
        <v>45.95</v>
      </c>
      <c r="O5132" s="142">
        <f t="shared" si="400"/>
        <v>120</v>
      </c>
      <c r="P5132" s="2">
        <v>120</v>
      </c>
      <c r="Q5132" s="2"/>
      <c r="R5132" s="143" t="e">
        <f t="shared" si="401"/>
        <v>#DIV/0!</v>
      </c>
      <c r="S5132" s="143">
        <f t="shared" si="402"/>
        <v>0</v>
      </c>
      <c r="T5132" s="144">
        <f>IF(P5132="nio",0,IF(P5132&gt;0,VLOOKUP(K5132,'3-Productie normen'!A:X,VLOOKUP(P5132,'3-Productie normen'!$B$37:$C$59,2,FALSE),FALSE)))/VLOOKUP(B5132,'2-Kosten per locatie'!$A$11:$C$31,3,FALSE)</f>
        <v>0</v>
      </c>
      <c r="U5132" s="144">
        <f t="shared" si="403"/>
        <v>0</v>
      </c>
      <c r="V5132" s="145" t="str">
        <f>VLOOKUP(K5132,'3-Productie normen'!A:AG,29,FALSE)</f>
        <v>B</v>
      </c>
      <c r="W5132" s="145"/>
      <c r="X5132" s="146"/>
      <c r="Y5132" s="147">
        <f t="shared" si="404"/>
        <v>5514</v>
      </c>
    </row>
    <row r="5133" spans="1:25" s="148" customFormat="1" ht="13.9" customHeight="1">
      <c r="A5133" s="137">
        <v>5987</v>
      </c>
      <c r="B5133" s="138" t="s">
        <v>4209</v>
      </c>
      <c r="C5133" s="138" t="s">
        <v>6253</v>
      </c>
      <c r="D5133" s="138" t="s">
        <v>8341</v>
      </c>
      <c r="E5133" s="2"/>
      <c r="F5133" s="2" t="s">
        <v>746</v>
      </c>
      <c r="G5133" s="2" t="s">
        <v>6990</v>
      </c>
      <c r="H5133" s="2" t="s">
        <v>6018</v>
      </c>
      <c r="I5133" s="139" t="s">
        <v>277</v>
      </c>
      <c r="J5133" s="139" t="s">
        <v>277</v>
      </c>
      <c r="K5133" s="139" t="s">
        <v>478</v>
      </c>
      <c r="L5133" s="139" t="s">
        <v>233</v>
      </c>
      <c r="M5133" s="140"/>
      <c r="N5133" s="141">
        <v>20.11</v>
      </c>
      <c r="O5133" s="142">
        <f t="shared" si="400"/>
        <v>120</v>
      </c>
      <c r="P5133" s="2">
        <v>120</v>
      </c>
      <c r="Q5133" s="2"/>
      <c r="R5133" s="143" t="e">
        <f t="shared" si="401"/>
        <v>#DIV/0!</v>
      </c>
      <c r="S5133" s="143">
        <f t="shared" si="402"/>
        <v>0</v>
      </c>
      <c r="T5133" s="144">
        <f>IF(P5133="nio",0,IF(P5133&gt;0,VLOOKUP(K5133,'3-Productie normen'!A:X,VLOOKUP(P5133,'3-Productie normen'!$B$37:$C$59,2,FALSE),FALSE)))/VLOOKUP(B5133,'2-Kosten per locatie'!$A$11:$C$31,3,FALSE)</f>
        <v>0</v>
      </c>
      <c r="U5133" s="144">
        <f t="shared" si="403"/>
        <v>0</v>
      </c>
      <c r="V5133" s="145" t="str">
        <f>VLOOKUP(K5133,'3-Productie normen'!A:AG,29,FALSE)</f>
        <v>B</v>
      </c>
      <c r="W5133" s="145"/>
      <c r="X5133" s="146"/>
      <c r="Y5133" s="147">
        <f t="shared" si="404"/>
        <v>2413.1999999999998</v>
      </c>
    </row>
    <row r="5134" spans="1:25" s="148" customFormat="1" ht="13.9" customHeight="1">
      <c r="A5134" s="137">
        <v>5988</v>
      </c>
      <c r="B5134" s="138" t="s">
        <v>4209</v>
      </c>
      <c r="C5134" s="138" t="s">
        <v>6253</v>
      </c>
      <c r="D5134" s="138" t="s">
        <v>8341</v>
      </c>
      <c r="E5134" s="2"/>
      <c r="F5134" s="2" t="s">
        <v>746</v>
      </c>
      <c r="G5134" s="2" t="s">
        <v>6991</v>
      </c>
      <c r="H5134" s="2" t="s">
        <v>6018</v>
      </c>
      <c r="I5134" s="139" t="s">
        <v>277</v>
      </c>
      <c r="J5134" s="139" t="s">
        <v>277</v>
      </c>
      <c r="K5134" s="139" t="s">
        <v>478</v>
      </c>
      <c r="L5134" s="139" t="s">
        <v>233</v>
      </c>
      <c r="M5134" s="140"/>
      <c r="N5134" s="141">
        <v>20.11</v>
      </c>
      <c r="O5134" s="142">
        <f t="shared" si="400"/>
        <v>120</v>
      </c>
      <c r="P5134" s="2">
        <v>120</v>
      </c>
      <c r="Q5134" s="2"/>
      <c r="R5134" s="143" t="e">
        <f t="shared" si="401"/>
        <v>#DIV/0!</v>
      </c>
      <c r="S5134" s="143">
        <f t="shared" si="402"/>
        <v>0</v>
      </c>
      <c r="T5134" s="144">
        <f>IF(P5134="nio",0,IF(P5134&gt;0,VLOOKUP(K5134,'3-Productie normen'!A:X,VLOOKUP(P5134,'3-Productie normen'!$B$37:$C$59,2,FALSE),FALSE)))/VLOOKUP(B5134,'2-Kosten per locatie'!$A$11:$C$31,3,FALSE)</f>
        <v>0</v>
      </c>
      <c r="U5134" s="144">
        <f t="shared" si="403"/>
        <v>0</v>
      </c>
      <c r="V5134" s="145" t="str">
        <f>VLOOKUP(K5134,'3-Productie normen'!A:AG,29,FALSE)</f>
        <v>B</v>
      </c>
      <c r="W5134" s="145"/>
      <c r="X5134" s="146"/>
      <c r="Y5134" s="147">
        <f t="shared" si="404"/>
        <v>2413.1999999999998</v>
      </c>
    </row>
    <row r="5135" spans="1:25" s="148" customFormat="1" ht="13.9" customHeight="1">
      <c r="A5135" s="137">
        <v>5989</v>
      </c>
      <c r="B5135" s="138" t="s">
        <v>4209</v>
      </c>
      <c r="C5135" s="138" t="s">
        <v>6253</v>
      </c>
      <c r="D5135" s="138" t="s">
        <v>8341</v>
      </c>
      <c r="E5135" s="2"/>
      <c r="F5135" s="2" t="s">
        <v>746</v>
      </c>
      <c r="G5135" s="2" t="s">
        <v>6992</v>
      </c>
      <c r="H5135" s="2" t="s">
        <v>6015</v>
      </c>
      <c r="I5135" s="139" t="s">
        <v>277</v>
      </c>
      <c r="J5135" s="139" t="s">
        <v>5168</v>
      </c>
      <c r="K5135" s="139" t="s">
        <v>417</v>
      </c>
      <c r="L5135" s="139" t="s">
        <v>233</v>
      </c>
      <c r="M5135" s="140"/>
      <c r="N5135" s="141">
        <v>24.5</v>
      </c>
      <c r="O5135" s="142">
        <f t="shared" si="400"/>
        <v>200</v>
      </c>
      <c r="P5135" s="2">
        <v>200</v>
      </c>
      <c r="Q5135" s="2"/>
      <c r="R5135" s="143" t="e">
        <f t="shared" si="401"/>
        <v>#DIV/0!</v>
      </c>
      <c r="S5135" s="143">
        <f t="shared" si="402"/>
        <v>0</v>
      </c>
      <c r="T5135" s="144">
        <f>IF(P5135="nio",0,IF(P5135&gt;0,VLOOKUP(K5135,'3-Productie normen'!A:X,VLOOKUP(P5135,'3-Productie normen'!$B$37:$C$59,2,FALSE),FALSE)))/VLOOKUP(B5135,'2-Kosten per locatie'!$A$11:$C$31,3,FALSE)</f>
        <v>0</v>
      </c>
      <c r="U5135" s="144">
        <f t="shared" si="403"/>
        <v>0</v>
      </c>
      <c r="V5135" s="145" t="str">
        <f>VLOOKUP(K5135,'3-Productie normen'!A:AG,29,FALSE)</f>
        <v>B</v>
      </c>
      <c r="W5135" s="145"/>
      <c r="X5135" s="146"/>
      <c r="Y5135" s="147">
        <f t="shared" si="404"/>
        <v>4900</v>
      </c>
    </row>
    <row r="5136" spans="1:25" s="148" customFormat="1" ht="13.9" customHeight="1">
      <c r="A5136" s="137">
        <v>5990</v>
      </c>
      <c r="B5136" s="138" t="s">
        <v>4209</v>
      </c>
      <c r="C5136" s="138" t="s">
        <v>6253</v>
      </c>
      <c r="D5136" s="138" t="s">
        <v>8341</v>
      </c>
      <c r="E5136" s="2"/>
      <c r="F5136" s="2" t="s">
        <v>746</v>
      </c>
      <c r="G5136" s="2" t="s">
        <v>6993</v>
      </c>
      <c r="H5136" s="2" t="s">
        <v>6994</v>
      </c>
      <c r="I5136" s="139" t="s">
        <v>277</v>
      </c>
      <c r="J5136" s="139" t="s">
        <v>277</v>
      </c>
      <c r="K5136" s="139" t="s">
        <v>478</v>
      </c>
      <c r="L5136" s="139" t="s">
        <v>233</v>
      </c>
      <c r="M5136" s="140"/>
      <c r="N5136" s="141">
        <v>18.829999999999998</v>
      </c>
      <c r="O5136" s="142">
        <f t="shared" si="400"/>
        <v>120</v>
      </c>
      <c r="P5136" s="2">
        <v>120</v>
      </c>
      <c r="Q5136" s="2"/>
      <c r="R5136" s="143" t="e">
        <f t="shared" si="401"/>
        <v>#DIV/0!</v>
      </c>
      <c r="S5136" s="143">
        <f t="shared" si="402"/>
        <v>0</v>
      </c>
      <c r="T5136" s="144">
        <f>IF(P5136="nio",0,IF(P5136&gt;0,VLOOKUP(K5136,'3-Productie normen'!A:X,VLOOKUP(P5136,'3-Productie normen'!$B$37:$C$59,2,FALSE),FALSE)))/VLOOKUP(B5136,'2-Kosten per locatie'!$A$11:$C$31,3,FALSE)</f>
        <v>0</v>
      </c>
      <c r="U5136" s="144">
        <f t="shared" si="403"/>
        <v>0</v>
      </c>
      <c r="V5136" s="145" t="str">
        <f>VLOOKUP(K5136,'3-Productie normen'!A:AG,29,FALSE)</f>
        <v>B</v>
      </c>
      <c r="W5136" s="145"/>
      <c r="X5136" s="146"/>
      <c r="Y5136" s="147">
        <f t="shared" si="404"/>
        <v>2259.6</v>
      </c>
    </row>
    <row r="5137" spans="1:25" s="148" customFormat="1" ht="13.9" customHeight="1">
      <c r="A5137" s="137">
        <v>5991</v>
      </c>
      <c r="B5137" s="138" t="s">
        <v>4209</v>
      </c>
      <c r="C5137" s="138" t="s">
        <v>6253</v>
      </c>
      <c r="D5137" s="138" t="s">
        <v>8341</v>
      </c>
      <c r="E5137" s="2"/>
      <c r="F5137" s="2" t="s">
        <v>746</v>
      </c>
      <c r="G5137" s="2" t="s">
        <v>6995</v>
      </c>
      <c r="H5137" s="2" t="s">
        <v>6996</v>
      </c>
      <c r="I5137" s="139" t="s">
        <v>277</v>
      </c>
      <c r="J5137" s="139" t="s">
        <v>277</v>
      </c>
      <c r="K5137" s="139" t="s">
        <v>478</v>
      </c>
      <c r="L5137" s="139" t="s">
        <v>233</v>
      </c>
      <c r="M5137" s="140"/>
      <c r="N5137" s="141">
        <v>18.88</v>
      </c>
      <c r="O5137" s="142">
        <f t="shared" si="400"/>
        <v>120</v>
      </c>
      <c r="P5137" s="2">
        <v>120</v>
      </c>
      <c r="Q5137" s="2"/>
      <c r="R5137" s="143" t="e">
        <f t="shared" si="401"/>
        <v>#DIV/0!</v>
      </c>
      <c r="S5137" s="143">
        <f t="shared" si="402"/>
        <v>0</v>
      </c>
      <c r="T5137" s="144">
        <f>IF(P5137="nio",0,IF(P5137&gt;0,VLOOKUP(K5137,'3-Productie normen'!A:X,VLOOKUP(P5137,'3-Productie normen'!$B$37:$C$59,2,FALSE),FALSE)))/VLOOKUP(B5137,'2-Kosten per locatie'!$A$11:$C$31,3,FALSE)</f>
        <v>0</v>
      </c>
      <c r="U5137" s="144">
        <f t="shared" si="403"/>
        <v>0</v>
      </c>
      <c r="V5137" s="145" t="str">
        <f>VLOOKUP(K5137,'3-Productie normen'!A:AG,29,FALSE)</f>
        <v>B</v>
      </c>
      <c r="W5137" s="145"/>
      <c r="X5137" s="146"/>
      <c r="Y5137" s="147">
        <f t="shared" si="404"/>
        <v>2265.6</v>
      </c>
    </row>
    <row r="5138" spans="1:25" s="148" customFormat="1" ht="13.9" customHeight="1">
      <c r="A5138" s="137">
        <v>5992</v>
      </c>
      <c r="B5138" s="138" t="s">
        <v>4209</v>
      </c>
      <c r="C5138" s="138" t="s">
        <v>6253</v>
      </c>
      <c r="D5138" s="138" t="s">
        <v>8341</v>
      </c>
      <c r="E5138" s="2"/>
      <c r="F5138" s="2" t="s">
        <v>746</v>
      </c>
      <c r="G5138" s="2" t="s">
        <v>6997</v>
      </c>
      <c r="H5138" s="2" t="s">
        <v>6998</v>
      </c>
      <c r="I5138" s="139" t="s">
        <v>277</v>
      </c>
      <c r="J5138" s="139" t="s">
        <v>277</v>
      </c>
      <c r="K5138" s="139" t="s">
        <v>478</v>
      </c>
      <c r="L5138" s="139" t="s">
        <v>739</v>
      </c>
      <c r="M5138" s="140"/>
      <c r="N5138" s="141">
        <v>76.27</v>
      </c>
      <c r="O5138" s="142">
        <f t="shared" si="400"/>
        <v>120</v>
      </c>
      <c r="P5138" s="2">
        <v>120</v>
      </c>
      <c r="Q5138" s="2"/>
      <c r="R5138" s="143" t="e">
        <f t="shared" si="401"/>
        <v>#DIV/0!</v>
      </c>
      <c r="S5138" s="143">
        <f t="shared" si="402"/>
        <v>0</v>
      </c>
      <c r="T5138" s="144">
        <f>IF(P5138="nio",0,IF(P5138&gt;0,VLOOKUP(K5138,'3-Productie normen'!A:X,VLOOKUP(P5138,'3-Productie normen'!$B$37:$C$59,2,FALSE),FALSE)))/VLOOKUP(B5138,'2-Kosten per locatie'!$A$11:$C$31,3,FALSE)</f>
        <v>0</v>
      </c>
      <c r="U5138" s="144">
        <f t="shared" si="403"/>
        <v>0</v>
      </c>
      <c r="V5138" s="145" t="str">
        <f>VLOOKUP(K5138,'3-Productie normen'!A:AG,29,FALSE)</f>
        <v>B</v>
      </c>
      <c r="W5138" s="145"/>
      <c r="X5138" s="146"/>
      <c r="Y5138" s="147">
        <f t="shared" si="404"/>
        <v>9152.4</v>
      </c>
    </row>
    <row r="5139" spans="1:25" s="148" customFormat="1" ht="13.9" customHeight="1">
      <c r="A5139" s="137">
        <v>5993</v>
      </c>
      <c r="B5139" s="138" t="s">
        <v>4209</v>
      </c>
      <c r="C5139" s="138" t="s">
        <v>6253</v>
      </c>
      <c r="D5139" s="138" t="s">
        <v>8341</v>
      </c>
      <c r="E5139" s="2"/>
      <c r="F5139" s="2" t="s">
        <v>746</v>
      </c>
      <c r="G5139" s="2" t="s">
        <v>6999</v>
      </c>
      <c r="H5139" s="2" t="s">
        <v>7000</v>
      </c>
      <c r="I5139" s="139" t="s">
        <v>350</v>
      </c>
      <c r="J5139" s="139" t="s">
        <v>836</v>
      </c>
      <c r="K5139" s="139" t="s">
        <v>612</v>
      </c>
      <c r="L5139" s="139" t="s">
        <v>233</v>
      </c>
      <c r="M5139" s="140"/>
      <c r="N5139" s="141">
        <v>73.11</v>
      </c>
      <c r="O5139" s="142">
        <f t="shared" si="400"/>
        <v>200</v>
      </c>
      <c r="P5139" s="2">
        <v>200</v>
      </c>
      <c r="Q5139" s="2"/>
      <c r="R5139" s="143" t="e">
        <f t="shared" si="401"/>
        <v>#DIV/0!</v>
      </c>
      <c r="S5139" s="143">
        <f t="shared" si="402"/>
        <v>0</v>
      </c>
      <c r="T5139" s="144">
        <f>IF(P5139="nio",0,IF(P5139&gt;0,VLOOKUP(K5139,'3-Productie normen'!A:X,VLOOKUP(P5139,'3-Productie normen'!$B$37:$C$59,2,FALSE),FALSE)))/VLOOKUP(B5139,'2-Kosten per locatie'!$A$11:$C$31,3,FALSE)</f>
        <v>0</v>
      </c>
      <c r="U5139" s="144">
        <f t="shared" si="403"/>
        <v>0</v>
      </c>
      <c r="V5139" s="145" t="str">
        <f>VLOOKUP(K5139,'3-Productie normen'!A:AG,29,FALSE)</f>
        <v>L</v>
      </c>
      <c r="W5139" s="145"/>
      <c r="X5139" s="146"/>
      <c r="Y5139" s="147">
        <f t="shared" si="404"/>
        <v>14622</v>
      </c>
    </row>
    <row r="5140" spans="1:25" s="148" customFormat="1" ht="13.9" customHeight="1">
      <c r="A5140" s="137">
        <v>5994</v>
      </c>
      <c r="B5140" s="138" t="s">
        <v>4209</v>
      </c>
      <c r="C5140" s="138" t="s">
        <v>6253</v>
      </c>
      <c r="D5140" s="138" t="s">
        <v>8341</v>
      </c>
      <c r="E5140" s="2"/>
      <c r="F5140" s="2" t="s">
        <v>746</v>
      </c>
      <c r="G5140" s="2" t="s">
        <v>7001</v>
      </c>
      <c r="H5140" s="2" t="s">
        <v>7002</v>
      </c>
      <c r="I5140" s="139" t="s">
        <v>350</v>
      </c>
      <c r="J5140" s="139" t="s">
        <v>836</v>
      </c>
      <c r="K5140" s="139" t="s">
        <v>612</v>
      </c>
      <c r="L5140" s="139" t="s">
        <v>233</v>
      </c>
      <c r="M5140" s="140"/>
      <c r="N5140" s="141">
        <v>73.11</v>
      </c>
      <c r="O5140" s="142">
        <f t="shared" si="400"/>
        <v>200</v>
      </c>
      <c r="P5140" s="2">
        <v>200</v>
      </c>
      <c r="Q5140" s="2"/>
      <c r="R5140" s="143" t="e">
        <f t="shared" si="401"/>
        <v>#DIV/0!</v>
      </c>
      <c r="S5140" s="143">
        <f t="shared" si="402"/>
        <v>0</v>
      </c>
      <c r="T5140" s="144">
        <f>IF(P5140="nio",0,IF(P5140&gt;0,VLOOKUP(K5140,'3-Productie normen'!A:X,VLOOKUP(P5140,'3-Productie normen'!$B$37:$C$59,2,FALSE),FALSE)))/VLOOKUP(B5140,'2-Kosten per locatie'!$A$11:$C$31,3,FALSE)</f>
        <v>0</v>
      </c>
      <c r="U5140" s="144">
        <f t="shared" si="403"/>
        <v>0</v>
      </c>
      <c r="V5140" s="145" t="str">
        <f>VLOOKUP(K5140,'3-Productie normen'!A:AG,29,FALSE)</f>
        <v>L</v>
      </c>
      <c r="W5140" s="145"/>
      <c r="X5140" s="146"/>
      <c r="Y5140" s="147">
        <f t="shared" si="404"/>
        <v>14622</v>
      </c>
    </row>
    <row r="5141" spans="1:25" s="148" customFormat="1" ht="13.9" customHeight="1">
      <c r="A5141" s="137">
        <v>5995</v>
      </c>
      <c r="B5141" s="138" t="s">
        <v>4209</v>
      </c>
      <c r="C5141" s="138" t="s">
        <v>6253</v>
      </c>
      <c r="D5141" s="138" t="s">
        <v>8341</v>
      </c>
      <c r="E5141" s="2"/>
      <c r="F5141" s="2" t="s">
        <v>746</v>
      </c>
      <c r="G5141" s="2" t="s">
        <v>7003</v>
      </c>
      <c r="H5141" s="2" t="s">
        <v>7004</v>
      </c>
      <c r="I5141" s="139" t="s">
        <v>350</v>
      </c>
      <c r="J5141" s="139" t="s">
        <v>836</v>
      </c>
      <c r="K5141" s="139" t="s">
        <v>612</v>
      </c>
      <c r="L5141" s="139" t="s">
        <v>233</v>
      </c>
      <c r="M5141" s="140"/>
      <c r="N5141" s="141">
        <v>56.17</v>
      </c>
      <c r="O5141" s="142">
        <f t="shared" si="400"/>
        <v>200</v>
      </c>
      <c r="P5141" s="2">
        <v>200</v>
      </c>
      <c r="Q5141" s="2"/>
      <c r="R5141" s="143" t="e">
        <f t="shared" si="401"/>
        <v>#DIV/0!</v>
      </c>
      <c r="S5141" s="143">
        <f t="shared" si="402"/>
        <v>0</v>
      </c>
      <c r="T5141" s="144">
        <f>IF(P5141="nio",0,IF(P5141&gt;0,VLOOKUP(K5141,'3-Productie normen'!A:X,VLOOKUP(P5141,'3-Productie normen'!$B$37:$C$59,2,FALSE),FALSE)))/VLOOKUP(B5141,'2-Kosten per locatie'!$A$11:$C$31,3,FALSE)</f>
        <v>0</v>
      </c>
      <c r="U5141" s="144">
        <f t="shared" si="403"/>
        <v>0</v>
      </c>
      <c r="V5141" s="145" t="str">
        <f>VLOOKUP(K5141,'3-Productie normen'!A:AG,29,FALSE)</f>
        <v>L</v>
      </c>
      <c r="W5141" s="145"/>
      <c r="X5141" s="146"/>
      <c r="Y5141" s="147">
        <f t="shared" si="404"/>
        <v>11234</v>
      </c>
    </row>
    <row r="5142" spans="1:25" s="148" customFormat="1" ht="13.9" customHeight="1">
      <c r="A5142" s="137">
        <v>5996</v>
      </c>
      <c r="B5142" s="138" t="s">
        <v>4209</v>
      </c>
      <c r="C5142" s="138" t="s">
        <v>6253</v>
      </c>
      <c r="D5142" s="138" t="s">
        <v>8341</v>
      </c>
      <c r="E5142" s="2"/>
      <c r="F5142" s="2" t="s">
        <v>746</v>
      </c>
      <c r="G5142" s="2" t="s">
        <v>7005</v>
      </c>
      <c r="H5142" s="2" t="s">
        <v>6029</v>
      </c>
      <c r="I5142" s="139" t="s">
        <v>350</v>
      </c>
      <c r="J5142" s="139" t="s">
        <v>836</v>
      </c>
      <c r="K5142" s="139" t="s">
        <v>612</v>
      </c>
      <c r="L5142" s="139" t="s">
        <v>233</v>
      </c>
      <c r="M5142" s="140"/>
      <c r="N5142" s="141">
        <v>58.34</v>
      </c>
      <c r="O5142" s="142">
        <f t="shared" si="400"/>
        <v>200</v>
      </c>
      <c r="P5142" s="2">
        <v>200</v>
      </c>
      <c r="Q5142" s="2"/>
      <c r="R5142" s="143" t="e">
        <f t="shared" si="401"/>
        <v>#DIV/0!</v>
      </c>
      <c r="S5142" s="143">
        <f t="shared" si="402"/>
        <v>0</v>
      </c>
      <c r="T5142" s="144">
        <f>IF(P5142="nio",0,IF(P5142&gt;0,VLOOKUP(K5142,'3-Productie normen'!A:X,VLOOKUP(P5142,'3-Productie normen'!$B$37:$C$59,2,FALSE),FALSE)))/VLOOKUP(B5142,'2-Kosten per locatie'!$A$11:$C$31,3,FALSE)</f>
        <v>0</v>
      </c>
      <c r="U5142" s="144">
        <f t="shared" si="403"/>
        <v>0</v>
      </c>
      <c r="V5142" s="145" t="str">
        <f>VLOOKUP(K5142,'3-Productie normen'!A:AG,29,FALSE)</f>
        <v>L</v>
      </c>
      <c r="W5142" s="145"/>
      <c r="X5142" s="146"/>
      <c r="Y5142" s="147">
        <f t="shared" si="404"/>
        <v>11668</v>
      </c>
    </row>
    <row r="5143" spans="1:25" s="148" customFormat="1" ht="13.9" customHeight="1">
      <c r="A5143" s="137">
        <v>5997</v>
      </c>
      <c r="B5143" s="138" t="s">
        <v>4209</v>
      </c>
      <c r="C5143" s="138" t="s">
        <v>6254</v>
      </c>
      <c r="D5143" s="138" t="s">
        <v>6291</v>
      </c>
      <c r="E5143" s="2"/>
      <c r="F5143" s="2" t="s">
        <v>746</v>
      </c>
      <c r="G5143" s="2" t="s">
        <v>7006</v>
      </c>
      <c r="H5143" s="2" t="s">
        <v>7007</v>
      </c>
      <c r="I5143" s="139" t="s">
        <v>484</v>
      </c>
      <c r="J5143" s="139" t="s">
        <v>56</v>
      </c>
      <c r="K5143" s="139" t="s">
        <v>248</v>
      </c>
      <c r="L5143" s="139" t="s">
        <v>82</v>
      </c>
      <c r="M5143" s="140" t="s">
        <v>8160</v>
      </c>
      <c r="N5143" s="141">
        <v>25.75</v>
      </c>
      <c r="O5143" s="142">
        <f t="shared" si="400"/>
        <v>255</v>
      </c>
      <c r="P5143" s="2">
        <v>255</v>
      </c>
      <c r="Q5143" s="2"/>
      <c r="R5143" s="143" t="e">
        <f t="shared" si="401"/>
        <v>#DIV/0!</v>
      </c>
      <c r="S5143" s="143">
        <f t="shared" si="402"/>
        <v>0</v>
      </c>
      <c r="T5143" s="144">
        <f>IF(P5143="nio",0,IF(P5143&gt;0,VLOOKUP(K5143,'3-Productie normen'!A:X,VLOOKUP(P5143,'3-Productie normen'!$B$37:$C$59,2,FALSE),FALSE)))/VLOOKUP(B5143,'2-Kosten per locatie'!$A$11:$C$31,3,FALSE)</f>
        <v>0</v>
      </c>
      <c r="U5143" s="144">
        <f t="shared" si="403"/>
        <v>0</v>
      </c>
      <c r="V5143" s="145" t="str">
        <f>VLOOKUP(K5143,'3-Productie normen'!A:AG,29,FALSE)</f>
        <v>V</v>
      </c>
      <c r="W5143" s="145"/>
      <c r="X5143" s="146"/>
      <c r="Y5143" s="147">
        <f t="shared" si="404"/>
        <v>6566.25</v>
      </c>
    </row>
    <row r="5144" spans="1:25" s="148" customFormat="1" ht="13.9" customHeight="1">
      <c r="A5144" s="137">
        <v>5998</v>
      </c>
      <c r="B5144" s="138" t="s">
        <v>4209</v>
      </c>
      <c r="C5144" s="138" t="s">
        <v>6254</v>
      </c>
      <c r="D5144" s="138" t="s">
        <v>6291</v>
      </c>
      <c r="E5144" s="2"/>
      <c r="F5144" s="2" t="s">
        <v>746</v>
      </c>
      <c r="G5144" s="2" t="s">
        <v>7008</v>
      </c>
      <c r="H5144" s="2"/>
      <c r="I5144" s="139" t="s">
        <v>491</v>
      </c>
      <c r="J5144" s="139" t="s">
        <v>253</v>
      </c>
      <c r="K5144" s="139" t="s">
        <v>4571</v>
      </c>
      <c r="L5144" s="139" t="s">
        <v>82</v>
      </c>
      <c r="M5144" s="140" t="s">
        <v>8160</v>
      </c>
      <c r="N5144" s="141">
        <v>101.06</v>
      </c>
      <c r="O5144" s="142">
        <f t="shared" si="400"/>
        <v>255</v>
      </c>
      <c r="P5144" s="2">
        <v>255</v>
      </c>
      <c r="Q5144" s="2"/>
      <c r="R5144" s="143" t="e">
        <f t="shared" si="401"/>
        <v>#DIV/0!</v>
      </c>
      <c r="S5144" s="143">
        <f t="shared" si="402"/>
        <v>0</v>
      </c>
      <c r="T5144" s="144">
        <f>IF(P5144="nio",0,IF(P5144&gt;0,VLOOKUP(K5144,'3-Productie normen'!A:X,VLOOKUP(P5144,'3-Productie normen'!$B$37:$C$59,2,FALSE),FALSE)))/VLOOKUP(B5144,'2-Kosten per locatie'!$A$11:$C$31,3,FALSE)</f>
        <v>0</v>
      </c>
      <c r="U5144" s="144">
        <f t="shared" si="403"/>
        <v>0</v>
      </c>
      <c r="V5144" s="145" t="str">
        <f>VLOOKUP(K5144,'3-Productie normen'!A:AG,29,FALSE)</f>
        <v>V</v>
      </c>
      <c r="W5144" s="145"/>
      <c r="X5144" s="146"/>
      <c r="Y5144" s="147">
        <f t="shared" si="404"/>
        <v>25770.3</v>
      </c>
    </row>
    <row r="5145" spans="1:25" s="148" customFormat="1" ht="13.9" customHeight="1">
      <c r="A5145" s="137">
        <v>5999</v>
      </c>
      <c r="B5145" s="138" t="s">
        <v>4209</v>
      </c>
      <c r="C5145" s="138" t="s">
        <v>6254</v>
      </c>
      <c r="D5145" s="138" t="s">
        <v>6291</v>
      </c>
      <c r="E5145" s="2"/>
      <c r="F5145" s="2" t="s">
        <v>746</v>
      </c>
      <c r="G5145" s="2" t="s">
        <v>7009</v>
      </c>
      <c r="H5145" s="2" t="s">
        <v>7010</v>
      </c>
      <c r="I5145" s="139" t="s">
        <v>257</v>
      </c>
      <c r="J5145" s="139" t="s">
        <v>495</v>
      </c>
      <c r="K5145" s="139" t="s">
        <v>259</v>
      </c>
      <c r="L5145" s="139"/>
      <c r="M5145" s="140"/>
      <c r="N5145" s="141">
        <v>1.26</v>
      </c>
      <c r="O5145" s="142">
        <f t="shared" si="400"/>
        <v>0</v>
      </c>
      <c r="P5145" s="2" t="s">
        <v>477</v>
      </c>
      <c r="Q5145" s="2"/>
      <c r="R5145" s="143">
        <f t="shared" si="401"/>
        <v>0</v>
      </c>
      <c r="S5145" s="143">
        <f t="shared" si="402"/>
        <v>0</v>
      </c>
      <c r="T5145" s="144">
        <f>IF(P5145="nio",0,IF(P5145&gt;0,VLOOKUP(K5145,'3-Productie normen'!A:X,VLOOKUP(P5145,'3-Productie normen'!$B$37:$C$59,2,FALSE),FALSE)))/VLOOKUP(B5145,'2-Kosten per locatie'!$A$11:$C$31,3,FALSE)</f>
        <v>0</v>
      </c>
      <c r="U5145" s="144">
        <f t="shared" si="403"/>
        <v>0</v>
      </c>
      <c r="V5145" s="145">
        <f>VLOOKUP(K5145,'3-Productie normen'!A:AG,29,FALSE)</f>
        <v>0</v>
      </c>
      <c r="W5145" s="145"/>
      <c r="X5145" s="146"/>
      <c r="Y5145" s="147">
        <f t="shared" si="404"/>
        <v>0</v>
      </c>
    </row>
    <row r="5146" spans="1:25" s="148" customFormat="1" ht="13.9" customHeight="1">
      <c r="A5146" s="137">
        <v>6000</v>
      </c>
      <c r="B5146" s="138" t="s">
        <v>4209</v>
      </c>
      <c r="C5146" s="138" t="s">
        <v>6254</v>
      </c>
      <c r="D5146" s="138" t="s">
        <v>6291</v>
      </c>
      <c r="E5146" s="2"/>
      <c r="F5146" s="2" t="s">
        <v>746</v>
      </c>
      <c r="G5146" s="2" t="s">
        <v>7011</v>
      </c>
      <c r="H5146" s="2"/>
      <c r="I5146" s="139" t="s">
        <v>257</v>
      </c>
      <c r="J5146" s="139" t="s">
        <v>318</v>
      </c>
      <c r="K5146" s="139" t="s">
        <v>259</v>
      </c>
      <c r="L5146" s="139"/>
      <c r="M5146" s="140"/>
      <c r="N5146" s="141">
        <v>5.47</v>
      </c>
      <c r="O5146" s="142">
        <f t="shared" si="400"/>
        <v>0</v>
      </c>
      <c r="P5146" s="2" t="s">
        <v>477</v>
      </c>
      <c r="Q5146" s="2"/>
      <c r="R5146" s="143">
        <f t="shared" si="401"/>
        <v>0</v>
      </c>
      <c r="S5146" s="143">
        <f t="shared" si="402"/>
        <v>0</v>
      </c>
      <c r="T5146" s="144">
        <f>IF(P5146="nio",0,IF(P5146&gt;0,VLOOKUP(K5146,'3-Productie normen'!A:X,VLOOKUP(P5146,'3-Productie normen'!$B$37:$C$59,2,FALSE),FALSE)))/VLOOKUP(B5146,'2-Kosten per locatie'!$A$11:$C$31,3,FALSE)</f>
        <v>0</v>
      </c>
      <c r="U5146" s="144">
        <f t="shared" si="403"/>
        <v>0</v>
      </c>
      <c r="V5146" s="145">
        <f>VLOOKUP(K5146,'3-Productie normen'!A:AG,29,FALSE)</f>
        <v>0</v>
      </c>
      <c r="W5146" s="145"/>
      <c r="X5146" s="146"/>
      <c r="Y5146" s="147">
        <f t="shared" si="404"/>
        <v>0</v>
      </c>
    </row>
    <row r="5147" spans="1:25" s="148" customFormat="1" ht="13.9" customHeight="1">
      <c r="A5147" s="137">
        <v>6001</v>
      </c>
      <c r="B5147" s="138" t="s">
        <v>4209</v>
      </c>
      <c r="C5147" s="138" t="s">
        <v>6254</v>
      </c>
      <c r="D5147" s="138" t="s">
        <v>6291</v>
      </c>
      <c r="E5147" s="2"/>
      <c r="F5147" s="2" t="s">
        <v>746</v>
      </c>
      <c r="G5147" s="2" t="s">
        <v>7012</v>
      </c>
      <c r="H5147" s="2" t="s">
        <v>7013</v>
      </c>
      <c r="I5147" s="139" t="s">
        <v>46</v>
      </c>
      <c r="J5147" s="139" t="s">
        <v>320</v>
      </c>
      <c r="K5147" s="139" t="s">
        <v>321</v>
      </c>
      <c r="L5147" s="139" t="s">
        <v>6263</v>
      </c>
      <c r="M5147" s="140"/>
      <c r="N5147" s="141">
        <v>5.8</v>
      </c>
      <c r="O5147" s="142">
        <f t="shared" si="400"/>
        <v>510</v>
      </c>
      <c r="P5147" s="2">
        <v>255</v>
      </c>
      <c r="Q5147" s="2">
        <v>255</v>
      </c>
      <c r="R5147" s="143" t="e">
        <f t="shared" si="401"/>
        <v>#DIV/0!</v>
      </c>
      <c r="S5147" s="143" t="e">
        <f t="shared" si="402"/>
        <v>#DIV/0!</v>
      </c>
      <c r="T5147" s="144">
        <f>IF(P5147="nio",0,IF(P5147&gt;0,VLOOKUP(K5147,'3-Productie normen'!A:X,VLOOKUP(P5147,'3-Productie normen'!$B$37:$C$59,2,FALSE),FALSE)))/VLOOKUP(B5147,'2-Kosten per locatie'!$A$11:$C$31,3,FALSE)</f>
        <v>0</v>
      </c>
      <c r="U5147" s="144">
        <f t="shared" si="403"/>
        <v>0</v>
      </c>
      <c r="V5147" s="145" t="str">
        <f>VLOOKUP(K5147,'3-Productie normen'!A:AG,29,FALSE)</f>
        <v>S</v>
      </c>
      <c r="W5147" s="145"/>
      <c r="X5147" s="146"/>
      <c r="Y5147" s="147">
        <f t="shared" si="404"/>
        <v>2958</v>
      </c>
    </row>
    <row r="5148" spans="1:25" s="148" customFormat="1" ht="13.9" customHeight="1">
      <c r="A5148" s="137">
        <v>6002</v>
      </c>
      <c r="B5148" s="138" t="s">
        <v>4209</v>
      </c>
      <c r="C5148" s="138" t="s">
        <v>6254</v>
      </c>
      <c r="D5148" s="138" t="s">
        <v>6291</v>
      </c>
      <c r="E5148" s="2"/>
      <c r="F5148" s="2" t="s">
        <v>746</v>
      </c>
      <c r="G5148" s="2" t="s">
        <v>7014</v>
      </c>
      <c r="H5148" s="2"/>
      <c r="I5148" s="139" t="s">
        <v>46</v>
      </c>
      <c r="J5148" s="139" t="s">
        <v>323</v>
      </c>
      <c r="K5148" s="139" t="s">
        <v>321</v>
      </c>
      <c r="L5148" s="139" t="s">
        <v>6263</v>
      </c>
      <c r="M5148" s="140"/>
      <c r="N5148" s="141">
        <v>1.1200000000000001</v>
      </c>
      <c r="O5148" s="142">
        <f t="shared" si="400"/>
        <v>510</v>
      </c>
      <c r="P5148" s="2">
        <v>255</v>
      </c>
      <c r="Q5148" s="2">
        <v>255</v>
      </c>
      <c r="R5148" s="143" t="e">
        <f t="shared" si="401"/>
        <v>#DIV/0!</v>
      </c>
      <c r="S5148" s="143" t="e">
        <f t="shared" si="402"/>
        <v>#DIV/0!</v>
      </c>
      <c r="T5148" s="144">
        <f>IF(P5148="nio",0,IF(P5148&gt;0,VLOOKUP(K5148,'3-Productie normen'!A:X,VLOOKUP(P5148,'3-Productie normen'!$B$37:$C$59,2,FALSE),FALSE)))/VLOOKUP(B5148,'2-Kosten per locatie'!$A$11:$C$31,3,FALSE)</f>
        <v>0</v>
      </c>
      <c r="U5148" s="144">
        <f t="shared" si="403"/>
        <v>0</v>
      </c>
      <c r="V5148" s="145" t="str">
        <f>VLOOKUP(K5148,'3-Productie normen'!A:AG,29,FALSE)</f>
        <v>S</v>
      </c>
      <c r="W5148" s="145"/>
      <c r="X5148" s="146"/>
      <c r="Y5148" s="147">
        <f t="shared" si="404"/>
        <v>571.20000000000005</v>
      </c>
    </row>
    <row r="5149" spans="1:25" s="148" customFormat="1" ht="13.9" customHeight="1">
      <c r="A5149" s="137">
        <v>6003</v>
      </c>
      <c r="B5149" s="138" t="s">
        <v>4209</v>
      </c>
      <c r="C5149" s="138" t="s">
        <v>6254</v>
      </c>
      <c r="D5149" s="138" t="s">
        <v>6291</v>
      </c>
      <c r="E5149" s="2"/>
      <c r="F5149" s="2" t="s">
        <v>746</v>
      </c>
      <c r="G5149" s="2" t="s">
        <v>7015</v>
      </c>
      <c r="H5149" s="2"/>
      <c r="I5149" s="139" t="s">
        <v>46</v>
      </c>
      <c r="J5149" s="139" t="s">
        <v>323</v>
      </c>
      <c r="K5149" s="139" t="s">
        <v>321</v>
      </c>
      <c r="L5149" s="139" t="s">
        <v>6263</v>
      </c>
      <c r="M5149" s="140"/>
      <c r="N5149" s="141">
        <v>1.1200000000000001</v>
      </c>
      <c r="O5149" s="142">
        <f t="shared" si="400"/>
        <v>510</v>
      </c>
      <c r="P5149" s="2">
        <v>255</v>
      </c>
      <c r="Q5149" s="2">
        <v>255</v>
      </c>
      <c r="R5149" s="143" t="e">
        <f t="shared" si="401"/>
        <v>#DIV/0!</v>
      </c>
      <c r="S5149" s="143" t="e">
        <f t="shared" si="402"/>
        <v>#DIV/0!</v>
      </c>
      <c r="T5149" s="144">
        <f>IF(P5149="nio",0,IF(P5149&gt;0,VLOOKUP(K5149,'3-Productie normen'!A:X,VLOOKUP(P5149,'3-Productie normen'!$B$37:$C$59,2,FALSE),FALSE)))/VLOOKUP(B5149,'2-Kosten per locatie'!$A$11:$C$31,3,FALSE)</f>
        <v>0</v>
      </c>
      <c r="U5149" s="144">
        <f t="shared" si="403"/>
        <v>0</v>
      </c>
      <c r="V5149" s="145" t="str">
        <f>VLOOKUP(K5149,'3-Productie normen'!A:AG,29,FALSE)</f>
        <v>S</v>
      </c>
      <c r="W5149" s="145"/>
      <c r="X5149" s="146"/>
      <c r="Y5149" s="147">
        <f t="shared" si="404"/>
        <v>571.20000000000005</v>
      </c>
    </row>
    <row r="5150" spans="1:25" s="148" customFormat="1" ht="13.9" customHeight="1">
      <c r="A5150" s="137">
        <v>6004</v>
      </c>
      <c r="B5150" s="138" t="s">
        <v>4209</v>
      </c>
      <c r="C5150" s="138" t="s">
        <v>6254</v>
      </c>
      <c r="D5150" s="138" t="s">
        <v>6291</v>
      </c>
      <c r="E5150" s="2"/>
      <c r="F5150" s="2" t="s">
        <v>746</v>
      </c>
      <c r="G5150" s="2" t="s">
        <v>7016</v>
      </c>
      <c r="H5150" s="2" t="s">
        <v>7017</v>
      </c>
      <c r="I5150" s="139" t="s">
        <v>46</v>
      </c>
      <c r="J5150" s="139" t="s">
        <v>320</v>
      </c>
      <c r="K5150" s="139" t="s">
        <v>321</v>
      </c>
      <c r="L5150" s="139" t="s">
        <v>6263</v>
      </c>
      <c r="M5150" s="140"/>
      <c r="N5150" s="141">
        <v>5.08</v>
      </c>
      <c r="O5150" s="142">
        <f t="shared" si="400"/>
        <v>510</v>
      </c>
      <c r="P5150" s="2">
        <v>255</v>
      </c>
      <c r="Q5150" s="2">
        <v>255</v>
      </c>
      <c r="R5150" s="143" t="e">
        <f t="shared" si="401"/>
        <v>#DIV/0!</v>
      </c>
      <c r="S5150" s="143" t="e">
        <f t="shared" si="402"/>
        <v>#DIV/0!</v>
      </c>
      <c r="T5150" s="144">
        <f>IF(P5150="nio",0,IF(P5150&gt;0,VLOOKUP(K5150,'3-Productie normen'!A:X,VLOOKUP(P5150,'3-Productie normen'!$B$37:$C$59,2,FALSE),FALSE)))/VLOOKUP(B5150,'2-Kosten per locatie'!$A$11:$C$31,3,FALSE)</f>
        <v>0</v>
      </c>
      <c r="U5150" s="144">
        <f t="shared" si="403"/>
        <v>0</v>
      </c>
      <c r="V5150" s="145" t="str">
        <f>VLOOKUP(K5150,'3-Productie normen'!A:AG,29,FALSE)</f>
        <v>S</v>
      </c>
      <c r="W5150" s="145"/>
      <c r="X5150" s="146"/>
      <c r="Y5150" s="147">
        <f t="shared" si="404"/>
        <v>2590.8000000000002</v>
      </c>
    </row>
    <row r="5151" spans="1:25" s="148" customFormat="1" ht="13.9" customHeight="1">
      <c r="A5151" s="137">
        <v>6005</v>
      </c>
      <c r="B5151" s="138" t="s">
        <v>4209</v>
      </c>
      <c r="C5151" s="138" t="s">
        <v>6254</v>
      </c>
      <c r="D5151" s="138" t="s">
        <v>6291</v>
      </c>
      <c r="E5151" s="2"/>
      <c r="F5151" s="2" t="s">
        <v>746</v>
      </c>
      <c r="G5151" s="2" t="s">
        <v>7018</v>
      </c>
      <c r="H5151" s="2"/>
      <c r="I5151" s="139" t="s">
        <v>46</v>
      </c>
      <c r="J5151" s="139" t="s">
        <v>323</v>
      </c>
      <c r="K5151" s="139" t="s">
        <v>321</v>
      </c>
      <c r="L5151" s="139" t="s">
        <v>6263</v>
      </c>
      <c r="M5151" s="140"/>
      <c r="N5151" s="141">
        <v>1.07</v>
      </c>
      <c r="O5151" s="142">
        <f t="shared" si="400"/>
        <v>510</v>
      </c>
      <c r="P5151" s="2">
        <v>255</v>
      </c>
      <c r="Q5151" s="2">
        <v>255</v>
      </c>
      <c r="R5151" s="143" t="e">
        <f t="shared" si="401"/>
        <v>#DIV/0!</v>
      </c>
      <c r="S5151" s="143" t="e">
        <f t="shared" si="402"/>
        <v>#DIV/0!</v>
      </c>
      <c r="T5151" s="144">
        <f>IF(P5151="nio",0,IF(P5151&gt;0,VLOOKUP(K5151,'3-Productie normen'!A:X,VLOOKUP(P5151,'3-Productie normen'!$B$37:$C$59,2,FALSE),FALSE)))/VLOOKUP(B5151,'2-Kosten per locatie'!$A$11:$C$31,3,FALSE)</f>
        <v>0</v>
      </c>
      <c r="U5151" s="144">
        <f t="shared" si="403"/>
        <v>0</v>
      </c>
      <c r="V5151" s="145" t="str">
        <f>VLOOKUP(K5151,'3-Productie normen'!A:AG,29,FALSE)</f>
        <v>S</v>
      </c>
      <c r="W5151" s="145"/>
      <c r="X5151" s="146"/>
      <c r="Y5151" s="147">
        <f t="shared" si="404"/>
        <v>545.70000000000005</v>
      </c>
    </row>
    <row r="5152" spans="1:25" s="148" customFormat="1" ht="13.9" customHeight="1">
      <c r="A5152" s="137">
        <v>6006</v>
      </c>
      <c r="B5152" s="138" t="s">
        <v>4209</v>
      </c>
      <c r="C5152" s="138" t="s">
        <v>6254</v>
      </c>
      <c r="D5152" s="138" t="s">
        <v>6291</v>
      </c>
      <c r="E5152" s="2"/>
      <c r="F5152" s="2" t="s">
        <v>746</v>
      </c>
      <c r="G5152" s="2" t="s">
        <v>7019</v>
      </c>
      <c r="H5152" s="2"/>
      <c r="I5152" s="139" t="s">
        <v>46</v>
      </c>
      <c r="J5152" s="139" t="s">
        <v>323</v>
      </c>
      <c r="K5152" s="139" t="s">
        <v>321</v>
      </c>
      <c r="L5152" s="139" t="s">
        <v>6263</v>
      </c>
      <c r="M5152" s="140"/>
      <c r="N5152" s="141">
        <v>1.07</v>
      </c>
      <c r="O5152" s="142">
        <f t="shared" si="400"/>
        <v>510</v>
      </c>
      <c r="P5152" s="2">
        <v>255</v>
      </c>
      <c r="Q5152" s="2">
        <v>255</v>
      </c>
      <c r="R5152" s="143" t="e">
        <f t="shared" si="401"/>
        <v>#DIV/0!</v>
      </c>
      <c r="S5152" s="143" t="e">
        <f t="shared" si="402"/>
        <v>#DIV/0!</v>
      </c>
      <c r="T5152" s="144">
        <f>IF(P5152="nio",0,IF(P5152&gt;0,VLOOKUP(K5152,'3-Productie normen'!A:X,VLOOKUP(P5152,'3-Productie normen'!$B$37:$C$59,2,FALSE),FALSE)))/VLOOKUP(B5152,'2-Kosten per locatie'!$A$11:$C$31,3,FALSE)</f>
        <v>0</v>
      </c>
      <c r="U5152" s="144">
        <f t="shared" si="403"/>
        <v>0</v>
      </c>
      <c r="V5152" s="145" t="str">
        <f>VLOOKUP(K5152,'3-Productie normen'!A:AG,29,FALSE)</f>
        <v>S</v>
      </c>
      <c r="W5152" s="145"/>
      <c r="X5152" s="146"/>
      <c r="Y5152" s="147">
        <f t="shared" si="404"/>
        <v>545.70000000000005</v>
      </c>
    </row>
    <row r="5153" spans="1:25" s="148" customFormat="1" ht="13.9" customHeight="1">
      <c r="A5153" s="137">
        <v>6007</v>
      </c>
      <c r="B5153" s="138" t="s">
        <v>4209</v>
      </c>
      <c r="C5153" s="138" t="s">
        <v>6254</v>
      </c>
      <c r="D5153" s="138" t="s">
        <v>6291</v>
      </c>
      <c r="E5153" s="2"/>
      <c r="F5153" s="2" t="s">
        <v>746</v>
      </c>
      <c r="G5153" s="2" t="s">
        <v>7020</v>
      </c>
      <c r="H5153" s="2"/>
      <c r="I5153" s="139" t="s">
        <v>46</v>
      </c>
      <c r="J5153" s="139" t="s">
        <v>323</v>
      </c>
      <c r="K5153" s="139" t="s">
        <v>321</v>
      </c>
      <c r="L5153" s="139" t="s">
        <v>6263</v>
      </c>
      <c r="M5153" s="140"/>
      <c r="N5153" s="141">
        <v>1.0900000000000001</v>
      </c>
      <c r="O5153" s="142">
        <f t="shared" si="400"/>
        <v>510</v>
      </c>
      <c r="P5153" s="2">
        <v>255</v>
      </c>
      <c r="Q5153" s="2">
        <v>255</v>
      </c>
      <c r="R5153" s="143" t="e">
        <f t="shared" si="401"/>
        <v>#DIV/0!</v>
      </c>
      <c r="S5153" s="143" t="e">
        <f t="shared" si="402"/>
        <v>#DIV/0!</v>
      </c>
      <c r="T5153" s="144">
        <f>IF(P5153="nio",0,IF(P5153&gt;0,VLOOKUP(K5153,'3-Productie normen'!A:X,VLOOKUP(P5153,'3-Productie normen'!$B$37:$C$59,2,FALSE),FALSE)))/VLOOKUP(B5153,'2-Kosten per locatie'!$A$11:$C$31,3,FALSE)</f>
        <v>0</v>
      </c>
      <c r="U5153" s="144">
        <f t="shared" si="403"/>
        <v>0</v>
      </c>
      <c r="V5153" s="145" t="str">
        <f>VLOOKUP(K5153,'3-Productie normen'!A:AG,29,FALSE)</f>
        <v>S</v>
      </c>
      <c r="W5153" s="145"/>
      <c r="X5153" s="146"/>
      <c r="Y5153" s="147">
        <f t="shared" si="404"/>
        <v>555.90000000000009</v>
      </c>
    </row>
    <row r="5154" spans="1:25" s="148" customFormat="1" ht="13.9" customHeight="1">
      <c r="A5154" s="137">
        <v>6008</v>
      </c>
      <c r="B5154" s="138" t="s">
        <v>4209</v>
      </c>
      <c r="C5154" s="138" t="s">
        <v>6254</v>
      </c>
      <c r="D5154" s="138" t="s">
        <v>6291</v>
      </c>
      <c r="E5154" s="2"/>
      <c r="F5154" s="2" t="s">
        <v>746</v>
      </c>
      <c r="G5154" s="2" t="s">
        <v>7021</v>
      </c>
      <c r="H5154" s="2" t="s">
        <v>7022</v>
      </c>
      <c r="I5154" s="139" t="s">
        <v>277</v>
      </c>
      <c r="J5154" s="139" t="s">
        <v>277</v>
      </c>
      <c r="K5154" s="139" t="s">
        <v>478</v>
      </c>
      <c r="L5154" s="139" t="s">
        <v>233</v>
      </c>
      <c r="M5154" s="140"/>
      <c r="N5154" s="141">
        <v>59.03</v>
      </c>
      <c r="O5154" s="142">
        <f t="shared" si="400"/>
        <v>153</v>
      </c>
      <c r="P5154" s="2">
        <v>153</v>
      </c>
      <c r="Q5154" s="2"/>
      <c r="R5154" s="143" t="e">
        <f t="shared" si="401"/>
        <v>#DIV/0!</v>
      </c>
      <c r="S5154" s="143">
        <f t="shared" si="402"/>
        <v>0</v>
      </c>
      <c r="T5154" s="144">
        <f>IF(P5154="nio",0,IF(P5154&gt;0,VLOOKUP(K5154,'3-Productie normen'!A:X,VLOOKUP(P5154,'3-Productie normen'!$B$37:$C$59,2,FALSE),FALSE)))/VLOOKUP(B5154,'2-Kosten per locatie'!$A$11:$C$31,3,FALSE)</f>
        <v>0</v>
      </c>
      <c r="U5154" s="144">
        <f t="shared" si="403"/>
        <v>0</v>
      </c>
      <c r="V5154" s="145" t="str">
        <f>VLOOKUP(K5154,'3-Productie normen'!A:AG,29,FALSE)</f>
        <v>B</v>
      </c>
      <c r="W5154" s="145"/>
      <c r="X5154" s="146"/>
      <c r="Y5154" s="147">
        <f t="shared" si="404"/>
        <v>9031.59</v>
      </c>
    </row>
    <row r="5155" spans="1:25" s="148" customFormat="1" ht="13.9" customHeight="1">
      <c r="A5155" s="137">
        <v>6009</v>
      </c>
      <c r="B5155" s="138" t="s">
        <v>4209</v>
      </c>
      <c r="C5155" s="138" t="s">
        <v>6254</v>
      </c>
      <c r="D5155" s="138" t="s">
        <v>6291</v>
      </c>
      <c r="E5155" s="2"/>
      <c r="F5155" s="2" t="s">
        <v>746</v>
      </c>
      <c r="G5155" s="2" t="s">
        <v>7023</v>
      </c>
      <c r="H5155" s="2" t="s">
        <v>7024</v>
      </c>
      <c r="I5155" s="139" t="s">
        <v>267</v>
      </c>
      <c r="J5155" s="139" t="s">
        <v>267</v>
      </c>
      <c r="K5155" s="139" t="s">
        <v>267</v>
      </c>
      <c r="L5155" s="139" t="s">
        <v>233</v>
      </c>
      <c r="M5155" s="140"/>
      <c r="N5155" s="141">
        <v>5.56</v>
      </c>
      <c r="O5155" s="142">
        <f t="shared" si="400"/>
        <v>2</v>
      </c>
      <c r="P5155" s="2">
        <v>2</v>
      </c>
      <c r="Q5155" s="2"/>
      <c r="R5155" s="143" t="e">
        <f t="shared" si="401"/>
        <v>#DIV/0!</v>
      </c>
      <c r="S5155" s="143">
        <f t="shared" si="402"/>
        <v>0</v>
      </c>
      <c r="T5155" s="144">
        <f>IF(P5155="nio",0,IF(P5155&gt;0,VLOOKUP(K5155,'3-Productie normen'!A:X,VLOOKUP(P5155,'3-Productie normen'!$B$37:$C$59,2,FALSE),FALSE)))/VLOOKUP(B5155,'2-Kosten per locatie'!$A$11:$C$31,3,FALSE)</f>
        <v>0</v>
      </c>
      <c r="U5155" s="144">
        <f t="shared" si="403"/>
        <v>0</v>
      </c>
      <c r="V5155" s="145" t="str">
        <f>VLOOKUP(K5155,'3-Productie normen'!A:AG,29,FALSE)</f>
        <v>V</v>
      </c>
      <c r="W5155" s="145"/>
      <c r="X5155" s="146"/>
      <c r="Y5155" s="147">
        <f t="shared" si="404"/>
        <v>11.12</v>
      </c>
    </row>
    <row r="5156" spans="1:25" s="148" customFormat="1" ht="13.9" customHeight="1">
      <c r="A5156" s="137">
        <v>6010</v>
      </c>
      <c r="B5156" s="138" t="s">
        <v>4209</v>
      </c>
      <c r="C5156" s="138" t="s">
        <v>6254</v>
      </c>
      <c r="D5156" s="138" t="s">
        <v>6291</v>
      </c>
      <c r="E5156" s="2"/>
      <c r="F5156" s="2" t="s">
        <v>746</v>
      </c>
      <c r="G5156" s="2" t="s">
        <v>7025</v>
      </c>
      <c r="H5156" s="2" t="s">
        <v>7026</v>
      </c>
      <c r="I5156" s="139" t="s">
        <v>277</v>
      </c>
      <c r="J5156" s="139" t="s">
        <v>277</v>
      </c>
      <c r="K5156" s="139" t="s">
        <v>478</v>
      </c>
      <c r="L5156" s="139" t="s">
        <v>233</v>
      </c>
      <c r="M5156" s="140"/>
      <c r="N5156" s="141">
        <v>58.92</v>
      </c>
      <c r="O5156" s="142">
        <f t="shared" si="400"/>
        <v>153</v>
      </c>
      <c r="P5156" s="2">
        <v>153</v>
      </c>
      <c r="Q5156" s="2"/>
      <c r="R5156" s="143" t="e">
        <f t="shared" si="401"/>
        <v>#DIV/0!</v>
      </c>
      <c r="S5156" s="143">
        <f t="shared" si="402"/>
        <v>0</v>
      </c>
      <c r="T5156" s="144">
        <f>IF(P5156="nio",0,IF(P5156&gt;0,VLOOKUP(K5156,'3-Productie normen'!A:X,VLOOKUP(P5156,'3-Productie normen'!$B$37:$C$59,2,FALSE),FALSE)))/VLOOKUP(B5156,'2-Kosten per locatie'!$A$11:$C$31,3,FALSE)</f>
        <v>0</v>
      </c>
      <c r="U5156" s="144">
        <f t="shared" si="403"/>
        <v>0</v>
      </c>
      <c r="V5156" s="145" t="str">
        <f>VLOOKUP(K5156,'3-Productie normen'!A:AG,29,FALSE)</f>
        <v>B</v>
      </c>
      <c r="W5156" s="145"/>
      <c r="X5156" s="146"/>
      <c r="Y5156" s="147">
        <f t="shared" si="404"/>
        <v>9014.76</v>
      </c>
    </row>
    <row r="5157" spans="1:25" s="148" customFormat="1" ht="13.9" customHeight="1">
      <c r="A5157" s="137">
        <v>6011</v>
      </c>
      <c r="B5157" s="138" t="s">
        <v>4209</v>
      </c>
      <c r="C5157" s="138" t="s">
        <v>6254</v>
      </c>
      <c r="D5157" s="138" t="s">
        <v>6291</v>
      </c>
      <c r="E5157" s="2"/>
      <c r="F5157" s="2" t="s">
        <v>746</v>
      </c>
      <c r="G5157" s="2" t="s">
        <v>7027</v>
      </c>
      <c r="H5157" s="2" t="s">
        <v>7028</v>
      </c>
      <c r="I5157" s="139" t="s">
        <v>277</v>
      </c>
      <c r="J5157" s="139" t="s">
        <v>277</v>
      </c>
      <c r="K5157" s="139" t="s">
        <v>478</v>
      </c>
      <c r="L5157" s="139" t="s">
        <v>233</v>
      </c>
      <c r="M5157" s="140"/>
      <c r="N5157" s="141">
        <v>43.23</v>
      </c>
      <c r="O5157" s="142">
        <f t="shared" si="400"/>
        <v>153</v>
      </c>
      <c r="P5157" s="2">
        <v>153</v>
      </c>
      <c r="Q5157" s="2"/>
      <c r="R5157" s="143" t="e">
        <f t="shared" si="401"/>
        <v>#DIV/0!</v>
      </c>
      <c r="S5157" s="143">
        <f t="shared" si="402"/>
        <v>0</v>
      </c>
      <c r="T5157" s="144">
        <f>IF(P5157="nio",0,IF(P5157&gt;0,VLOOKUP(K5157,'3-Productie normen'!A:X,VLOOKUP(P5157,'3-Productie normen'!$B$37:$C$59,2,FALSE),FALSE)))/VLOOKUP(B5157,'2-Kosten per locatie'!$A$11:$C$31,3,FALSE)</f>
        <v>0</v>
      </c>
      <c r="U5157" s="144">
        <f t="shared" si="403"/>
        <v>0</v>
      </c>
      <c r="V5157" s="145" t="str">
        <f>VLOOKUP(K5157,'3-Productie normen'!A:AG,29,FALSE)</f>
        <v>B</v>
      </c>
      <c r="W5157" s="145"/>
      <c r="X5157" s="146"/>
      <c r="Y5157" s="147">
        <f t="shared" si="404"/>
        <v>6614.19</v>
      </c>
    </row>
    <row r="5158" spans="1:25" s="148" customFormat="1" ht="13.9" customHeight="1">
      <c r="A5158" s="137">
        <v>6012</v>
      </c>
      <c r="B5158" s="138" t="s">
        <v>4209</v>
      </c>
      <c r="C5158" s="138" t="s">
        <v>6254</v>
      </c>
      <c r="D5158" s="138" t="s">
        <v>6291</v>
      </c>
      <c r="E5158" s="2"/>
      <c r="F5158" s="2" t="s">
        <v>746</v>
      </c>
      <c r="G5158" s="2" t="s">
        <v>7029</v>
      </c>
      <c r="H5158" s="2" t="s">
        <v>7030</v>
      </c>
      <c r="I5158" s="139" t="s">
        <v>277</v>
      </c>
      <c r="J5158" s="139" t="s">
        <v>277</v>
      </c>
      <c r="K5158" s="139" t="s">
        <v>478</v>
      </c>
      <c r="L5158" s="139" t="s">
        <v>233</v>
      </c>
      <c r="M5158" s="140"/>
      <c r="N5158" s="141">
        <v>38.83</v>
      </c>
      <c r="O5158" s="142">
        <f t="shared" si="400"/>
        <v>153</v>
      </c>
      <c r="P5158" s="2">
        <v>153</v>
      </c>
      <c r="Q5158" s="2"/>
      <c r="R5158" s="143" t="e">
        <f t="shared" si="401"/>
        <v>#DIV/0!</v>
      </c>
      <c r="S5158" s="143">
        <f t="shared" si="402"/>
        <v>0</v>
      </c>
      <c r="T5158" s="144">
        <f>IF(P5158="nio",0,IF(P5158&gt;0,VLOOKUP(K5158,'3-Productie normen'!A:X,VLOOKUP(P5158,'3-Productie normen'!$B$37:$C$59,2,FALSE),FALSE)))/VLOOKUP(B5158,'2-Kosten per locatie'!$A$11:$C$31,3,FALSE)</f>
        <v>0</v>
      </c>
      <c r="U5158" s="144">
        <f t="shared" si="403"/>
        <v>0</v>
      </c>
      <c r="V5158" s="145" t="str">
        <f>VLOOKUP(K5158,'3-Productie normen'!A:AG,29,FALSE)</f>
        <v>B</v>
      </c>
      <c r="W5158" s="145"/>
      <c r="X5158" s="146"/>
      <c r="Y5158" s="147">
        <f t="shared" si="404"/>
        <v>5940.99</v>
      </c>
    </row>
    <row r="5159" spans="1:25" s="148" customFormat="1" ht="13.9" customHeight="1">
      <c r="A5159" s="137">
        <v>6013</v>
      </c>
      <c r="B5159" s="138" t="s">
        <v>4209</v>
      </c>
      <c r="C5159" s="138" t="s">
        <v>6254</v>
      </c>
      <c r="D5159" s="138" t="s">
        <v>6291</v>
      </c>
      <c r="E5159" s="2"/>
      <c r="F5159" s="2" t="s">
        <v>746</v>
      </c>
      <c r="G5159" s="2" t="s">
        <v>7031</v>
      </c>
      <c r="H5159" s="2" t="s">
        <v>7032</v>
      </c>
      <c r="I5159" s="139" t="s">
        <v>277</v>
      </c>
      <c r="J5159" s="139" t="s">
        <v>277</v>
      </c>
      <c r="K5159" s="139" t="s">
        <v>478</v>
      </c>
      <c r="L5159" s="139" t="s">
        <v>233</v>
      </c>
      <c r="M5159" s="140"/>
      <c r="N5159" s="141">
        <v>19.03</v>
      </c>
      <c r="O5159" s="142">
        <f t="shared" si="400"/>
        <v>153</v>
      </c>
      <c r="P5159" s="2">
        <v>153</v>
      </c>
      <c r="Q5159" s="2"/>
      <c r="R5159" s="143" t="e">
        <f t="shared" si="401"/>
        <v>#DIV/0!</v>
      </c>
      <c r="S5159" s="143">
        <f t="shared" si="402"/>
        <v>0</v>
      </c>
      <c r="T5159" s="144">
        <f>IF(P5159="nio",0,IF(P5159&gt;0,VLOOKUP(K5159,'3-Productie normen'!A:X,VLOOKUP(P5159,'3-Productie normen'!$B$37:$C$59,2,FALSE),FALSE)))/VLOOKUP(B5159,'2-Kosten per locatie'!$A$11:$C$31,3,FALSE)</f>
        <v>0</v>
      </c>
      <c r="U5159" s="144">
        <f t="shared" si="403"/>
        <v>0</v>
      </c>
      <c r="V5159" s="145" t="str">
        <f>VLOOKUP(K5159,'3-Productie normen'!A:AG,29,FALSE)</f>
        <v>B</v>
      </c>
      <c r="W5159" s="145"/>
      <c r="X5159" s="146"/>
      <c r="Y5159" s="147">
        <f t="shared" si="404"/>
        <v>2911.59</v>
      </c>
    </row>
    <row r="5160" spans="1:25" s="148" customFormat="1" ht="13.9" customHeight="1">
      <c r="A5160" s="137">
        <v>6014</v>
      </c>
      <c r="B5160" s="138" t="s">
        <v>4209</v>
      </c>
      <c r="C5160" s="138" t="s">
        <v>6254</v>
      </c>
      <c r="D5160" s="138" t="s">
        <v>6291</v>
      </c>
      <c r="E5160" s="2"/>
      <c r="F5160" s="2" t="s">
        <v>746</v>
      </c>
      <c r="G5160" s="2" t="s">
        <v>7033</v>
      </c>
      <c r="H5160" s="2" t="s">
        <v>7034</v>
      </c>
      <c r="I5160" s="139" t="s">
        <v>277</v>
      </c>
      <c r="J5160" s="139" t="s">
        <v>277</v>
      </c>
      <c r="K5160" s="139" t="s">
        <v>478</v>
      </c>
      <c r="L5160" s="139" t="s">
        <v>233</v>
      </c>
      <c r="M5160" s="140"/>
      <c r="N5160" s="141">
        <v>19.03</v>
      </c>
      <c r="O5160" s="142">
        <f t="shared" si="400"/>
        <v>153</v>
      </c>
      <c r="P5160" s="2">
        <v>153</v>
      </c>
      <c r="Q5160" s="2"/>
      <c r="R5160" s="143" t="e">
        <f t="shared" si="401"/>
        <v>#DIV/0!</v>
      </c>
      <c r="S5160" s="143">
        <f t="shared" si="402"/>
        <v>0</v>
      </c>
      <c r="T5160" s="144">
        <f>IF(P5160="nio",0,IF(P5160&gt;0,VLOOKUP(K5160,'3-Productie normen'!A:X,VLOOKUP(P5160,'3-Productie normen'!$B$37:$C$59,2,FALSE),FALSE)))/VLOOKUP(B5160,'2-Kosten per locatie'!$A$11:$C$31,3,FALSE)</f>
        <v>0</v>
      </c>
      <c r="U5160" s="144">
        <f t="shared" si="403"/>
        <v>0</v>
      </c>
      <c r="V5160" s="145" t="str">
        <f>VLOOKUP(K5160,'3-Productie normen'!A:AG,29,FALSE)</f>
        <v>B</v>
      </c>
      <c r="W5160" s="145"/>
      <c r="X5160" s="146"/>
      <c r="Y5160" s="147">
        <f t="shared" si="404"/>
        <v>2911.59</v>
      </c>
    </row>
    <row r="5161" spans="1:25" s="148" customFormat="1" ht="13.9" customHeight="1">
      <c r="A5161" s="137">
        <v>6015</v>
      </c>
      <c r="B5161" s="138" t="s">
        <v>4209</v>
      </c>
      <c r="C5161" s="138" t="s">
        <v>6254</v>
      </c>
      <c r="D5161" s="138" t="s">
        <v>6291</v>
      </c>
      <c r="E5161" s="2"/>
      <c r="F5161" s="2" t="s">
        <v>746</v>
      </c>
      <c r="G5161" s="2" t="s">
        <v>7035</v>
      </c>
      <c r="H5161" s="2" t="s">
        <v>7036</v>
      </c>
      <c r="I5161" s="139" t="s">
        <v>277</v>
      </c>
      <c r="J5161" s="139" t="s">
        <v>277</v>
      </c>
      <c r="K5161" s="139" t="s">
        <v>478</v>
      </c>
      <c r="L5161" s="139" t="s">
        <v>233</v>
      </c>
      <c r="M5161" s="140"/>
      <c r="N5161" s="141">
        <v>19.02</v>
      </c>
      <c r="O5161" s="142">
        <f t="shared" si="400"/>
        <v>153</v>
      </c>
      <c r="P5161" s="2">
        <v>153</v>
      </c>
      <c r="Q5161" s="2"/>
      <c r="R5161" s="143" t="e">
        <f t="shared" si="401"/>
        <v>#DIV/0!</v>
      </c>
      <c r="S5161" s="143">
        <f t="shared" si="402"/>
        <v>0</v>
      </c>
      <c r="T5161" s="144">
        <f>IF(P5161="nio",0,IF(P5161&gt;0,VLOOKUP(K5161,'3-Productie normen'!A:X,VLOOKUP(P5161,'3-Productie normen'!$B$37:$C$59,2,FALSE),FALSE)))/VLOOKUP(B5161,'2-Kosten per locatie'!$A$11:$C$31,3,FALSE)</f>
        <v>0</v>
      </c>
      <c r="U5161" s="144">
        <f t="shared" si="403"/>
        <v>0</v>
      </c>
      <c r="V5161" s="145" t="str">
        <f>VLOOKUP(K5161,'3-Productie normen'!A:AG,29,FALSE)</f>
        <v>B</v>
      </c>
      <c r="W5161" s="145"/>
      <c r="X5161" s="146"/>
      <c r="Y5161" s="147">
        <f t="shared" si="404"/>
        <v>2910.06</v>
      </c>
    </row>
    <row r="5162" spans="1:25" s="148" customFormat="1" ht="13.9" customHeight="1">
      <c r="A5162" s="137">
        <v>6016</v>
      </c>
      <c r="B5162" s="138" t="s">
        <v>4209</v>
      </c>
      <c r="C5162" s="138" t="s">
        <v>6254</v>
      </c>
      <c r="D5162" s="138" t="s">
        <v>6291</v>
      </c>
      <c r="E5162" s="2"/>
      <c r="F5162" s="2" t="s">
        <v>746</v>
      </c>
      <c r="G5162" s="2" t="s">
        <v>7037</v>
      </c>
      <c r="H5162" s="2" t="s">
        <v>7038</v>
      </c>
      <c r="I5162" s="139" t="s">
        <v>277</v>
      </c>
      <c r="J5162" s="139" t="s">
        <v>277</v>
      </c>
      <c r="K5162" s="139" t="s">
        <v>478</v>
      </c>
      <c r="L5162" s="139" t="s">
        <v>233</v>
      </c>
      <c r="M5162" s="140"/>
      <c r="N5162" s="141">
        <v>29.03</v>
      </c>
      <c r="O5162" s="142">
        <f t="shared" si="400"/>
        <v>153</v>
      </c>
      <c r="P5162" s="2">
        <v>153</v>
      </c>
      <c r="Q5162" s="2"/>
      <c r="R5162" s="143" t="e">
        <f t="shared" si="401"/>
        <v>#DIV/0!</v>
      </c>
      <c r="S5162" s="143">
        <f t="shared" si="402"/>
        <v>0</v>
      </c>
      <c r="T5162" s="144">
        <f>IF(P5162="nio",0,IF(P5162&gt;0,VLOOKUP(K5162,'3-Productie normen'!A:X,VLOOKUP(P5162,'3-Productie normen'!$B$37:$C$59,2,FALSE),FALSE)))/VLOOKUP(B5162,'2-Kosten per locatie'!$A$11:$C$31,3,FALSE)</f>
        <v>0</v>
      </c>
      <c r="U5162" s="144">
        <f t="shared" si="403"/>
        <v>0</v>
      </c>
      <c r="V5162" s="145" t="str">
        <f>VLOOKUP(K5162,'3-Productie normen'!A:AG,29,FALSE)</f>
        <v>B</v>
      </c>
      <c r="W5162" s="145"/>
      <c r="X5162" s="146"/>
      <c r="Y5162" s="147">
        <f t="shared" si="404"/>
        <v>4441.59</v>
      </c>
    </row>
    <row r="5163" spans="1:25" s="148" customFormat="1" ht="13.9" customHeight="1">
      <c r="A5163" s="137">
        <v>6017</v>
      </c>
      <c r="B5163" s="138" t="s">
        <v>4209</v>
      </c>
      <c r="C5163" s="138" t="s">
        <v>6253</v>
      </c>
      <c r="D5163" s="138" t="s">
        <v>8341</v>
      </c>
      <c r="E5163" s="2"/>
      <c r="F5163" s="2" t="s">
        <v>913</v>
      </c>
      <c r="G5163" s="2" t="s">
        <v>7039</v>
      </c>
      <c r="H5163" s="2" t="s">
        <v>7040</v>
      </c>
      <c r="I5163" s="139" t="s">
        <v>484</v>
      </c>
      <c r="J5163" s="139" t="s">
        <v>56</v>
      </c>
      <c r="K5163" s="139" t="s">
        <v>248</v>
      </c>
      <c r="L5163" s="139" t="s">
        <v>82</v>
      </c>
      <c r="M5163" s="140" t="s">
        <v>8160</v>
      </c>
      <c r="N5163" s="141">
        <v>39.24</v>
      </c>
      <c r="O5163" s="142">
        <f t="shared" si="400"/>
        <v>200</v>
      </c>
      <c r="P5163" s="2">
        <v>200</v>
      </c>
      <c r="Q5163" s="2"/>
      <c r="R5163" s="143" t="e">
        <f t="shared" si="401"/>
        <v>#DIV/0!</v>
      </c>
      <c r="S5163" s="143">
        <f t="shared" si="402"/>
        <v>0</v>
      </c>
      <c r="T5163" s="144">
        <f>IF(P5163="nio",0,IF(P5163&gt;0,VLOOKUP(K5163,'3-Productie normen'!A:X,VLOOKUP(P5163,'3-Productie normen'!$B$37:$C$59,2,FALSE),FALSE)))/VLOOKUP(B5163,'2-Kosten per locatie'!$A$11:$C$31,3,FALSE)</f>
        <v>0</v>
      </c>
      <c r="U5163" s="144">
        <f t="shared" si="403"/>
        <v>0</v>
      </c>
      <c r="V5163" s="145" t="str">
        <f>VLOOKUP(K5163,'3-Productie normen'!A:AG,29,FALSE)</f>
        <v>V</v>
      </c>
      <c r="W5163" s="145"/>
      <c r="X5163" s="146"/>
      <c r="Y5163" s="147">
        <f t="shared" si="404"/>
        <v>7848</v>
      </c>
    </row>
    <row r="5164" spans="1:25" s="148" customFormat="1" ht="13.9" customHeight="1">
      <c r="A5164" s="137">
        <v>6018</v>
      </c>
      <c r="B5164" s="138" t="s">
        <v>4209</v>
      </c>
      <c r="C5164" s="138" t="s">
        <v>6253</v>
      </c>
      <c r="D5164" s="138" t="s">
        <v>8341</v>
      </c>
      <c r="E5164" s="2"/>
      <c r="F5164" s="2" t="s">
        <v>913</v>
      </c>
      <c r="G5164" s="2" t="s">
        <v>7041</v>
      </c>
      <c r="H5164" s="2"/>
      <c r="I5164" s="139" t="s">
        <v>484</v>
      </c>
      <c r="J5164" s="139" t="s">
        <v>57</v>
      </c>
      <c r="K5164" s="139" t="s">
        <v>259</v>
      </c>
      <c r="L5164" s="139" t="s">
        <v>1720</v>
      </c>
      <c r="M5164" s="140"/>
      <c r="N5164" s="141">
        <v>0</v>
      </c>
      <c r="O5164" s="142">
        <f t="shared" si="400"/>
        <v>0</v>
      </c>
      <c r="P5164" s="2" t="s">
        <v>477</v>
      </c>
      <c r="Q5164" s="2"/>
      <c r="R5164" s="143">
        <f t="shared" si="401"/>
        <v>0</v>
      </c>
      <c r="S5164" s="143">
        <f t="shared" si="402"/>
        <v>0</v>
      </c>
      <c r="T5164" s="144">
        <f>IF(P5164="nio",0,IF(P5164&gt;0,VLOOKUP(K5164,'3-Productie normen'!A:X,VLOOKUP(P5164,'3-Productie normen'!$B$37:$C$59,2,FALSE),FALSE)))/VLOOKUP(B5164,'2-Kosten per locatie'!$A$11:$C$31,3,FALSE)</f>
        <v>0</v>
      </c>
      <c r="U5164" s="144">
        <f t="shared" si="403"/>
        <v>0</v>
      </c>
      <c r="V5164" s="145">
        <f>VLOOKUP(K5164,'3-Productie normen'!A:AG,29,FALSE)</f>
        <v>0</v>
      </c>
      <c r="W5164" s="145"/>
      <c r="X5164" s="146"/>
      <c r="Y5164" s="147">
        <f t="shared" si="404"/>
        <v>0</v>
      </c>
    </row>
    <row r="5165" spans="1:25" s="148" customFormat="1" ht="13.9" customHeight="1">
      <c r="A5165" s="137">
        <v>6019</v>
      </c>
      <c r="B5165" s="138" t="s">
        <v>4209</v>
      </c>
      <c r="C5165" s="138" t="s">
        <v>6253</v>
      </c>
      <c r="D5165" s="138" t="s">
        <v>8341</v>
      </c>
      <c r="E5165" s="2"/>
      <c r="F5165" s="2" t="s">
        <v>913</v>
      </c>
      <c r="G5165" s="2" t="s">
        <v>7042</v>
      </c>
      <c r="H5165" s="2" t="s">
        <v>7043</v>
      </c>
      <c r="I5165" s="139" t="s">
        <v>484</v>
      </c>
      <c r="J5165" s="139" t="s">
        <v>56</v>
      </c>
      <c r="K5165" s="139" t="s">
        <v>248</v>
      </c>
      <c r="L5165" s="139" t="s">
        <v>82</v>
      </c>
      <c r="M5165" s="140" t="s">
        <v>8160</v>
      </c>
      <c r="N5165" s="141">
        <v>81.58</v>
      </c>
      <c r="O5165" s="142">
        <f t="shared" si="400"/>
        <v>200</v>
      </c>
      <c r="P5165" s="2">
        <v>200</v>
      </c>
      <c r="Q5165" s="2"/>
      <c r="R5165" s="143" t="e">
        <f t="shared" si="401"/>
        <v>#DIV/0!</v>
      </c>
      <c r="S5165" s="143">
        <f t="shared" si="402"/>
        <v>0</v>
      </c>
      <c r="T5165" s="144">
        <f>IF(P5165="nio",0,IF(P5165&gt;0,VLOOKUP(K5165,'3-Productie normen'!A:X,VLOOKUP(P5165,'3-Productie normen'!$B$37:$C$59,2,FALSE),FALSE)))/VLOOKUP(B5165,'2-Kosten per locatie'!$A$11:$C$31,3,FALSE)</f>
        <v>0</v>
      </c>
      <c r="U5165" s="144">
        <f t="shared" si="403"/>
        <v>0</v>
      </c>
      <c r="V5165" s="145" t="str">
        <f>VLOOKUP(K5165,'3-Productie normen'!A:AG,29,FALSE)</f>
        <v>V</v>
      </c>
      <c r="W5165" s="145"/>
      <c r="X5165" s="146"/>
      <c r="Y5165" s="147">
        <f t="shared" si="404"/>
        <v>16316</v>
      </c>
    </row>
    <row r="5166" spans="1:25" s="148" customFormat="1" ht="13.9" customHeight="1">
      <c r="A5166" s="137">
        <v>6020</v>
      </c>
      <c r="B5166" s="138" t="s">
        <v>4209</v>
      </c>
      <c r="C5166" s="138" t="s">
        <v>6253</v>
      </c>
      <c r="D5166" s="138" t="s">
        <v>8341</v>
      </c>
      <c r="E5166" s="2"/>
      <c r="F5166" s="2" t="s">
        <v>913</v>
      </c>
      <c r="G5166" s="2" t="s">
        <v>7044</v>
      </c>
      <c r="H5166" s="2" t="s">
        <v>7045</v>
      </c>
      <c r="I5166" s="139" t="s">
        <v>484</v>
      </c>
      <c r="J5166" s="139" t="s">
        <v>56</v>
      </c>
      <c r="K5166" s="139" t="s">
        <v>248</v>
      </c>
      <c r="L5166" s="139" t="s">
        <v>84</v>
      </c>
      <c r="M5166" s="140"/>
      <c r="N5166" s="141">
        <v>24.48</v>
      </c>
      <c r="O5166" s="142">
        <f t="shared" si="400"/>
        <v>200</v>
      </c>
      <c r="P5166" s="2">
        <v>200</v>
      </c>
      <c r="Q5166" s="2"/>
      <c r="R5166" s="143" t="e">
        <f t="shared" si="401"/>
        <v>#DIV/0!</v>
      </c>
      <c r="S5166" s="143">
        <f t="shared" si="402"/>
        <v>0</v>
      </c>
      <c r="T5166" s="144">
        <f>IF(P5166="nio",0,IF(P5166&gt;0,VLOOKUP(K5166,'3-Productie normen'!A:X,VLOOKUP(P5166,'3-Productie normen'!$B$37:$C$59,2,FALSE),FALSE)))/VLOOKUP(B5166,'2-Kosten per locatie'!$A$11:$C$31,3,FALSE)</f>
        <v>0</v>
      </c>
      <c r="U5166" s="144">
        <f t="shared" si="403"/>
        <v>0</v>
      </c>
      <c r="V5166" s="145" t="str">
        <f>VLOOKUP(K5166,'3-Productie normen'!A:AG,29,FALSE)</f>
        <v>V</v>
      </c>
      <c r="W5166" s="145"/>
      <c r="X5166" s="146"/>
      <c r="Y5166" s="147">
        <f t="shared" si="404"/>
        <v>4896</v>
      </c>
    </row>
    <row r="5167" spans="1:25" s="148" customFormat="1" ht="13.9" customHeight="1">
      <c r="A5167" s="137">
        <v>6021</v>
      </c>
      <c r="B5167" s="138" t="s">
        <v>4209</v>
      </c>
      <c r="C5167" s="138" t="s">
        <v>6253</v>
      </c>
      <c r="D5167" s="138" t="s">
        <v>8341</v>
      </c>
      <c r="E5167" s="2"/>
      <c r="F5167" s="2" t="s">
        <v>913</v>
      </c>
      <c r="G5167" s="2" t="s">
        <v>7046</v>
      </c>
      <c r="H5167" s="2" t="s">
        <v>7047</v>
      </c>
      <c r="I5167" s="139" t="s">
        <v>484</v>
      </c>
      <c r="J5167" s="139" t="s">
        <v>56</v>
      </c>
      <c r="K5167" s="139" t="s">
        <v>248</v>
      </c>
      <c r="L5167" s="139" t="s">
        <v>84</v>
      </c>
      <c r="M5167" s="140"/>
      <c r="N5167" s="141">
        <v>24.5</v>
      </c>
      <c r="O5167" s="142">
        <f t="shared" si="400"/>
        <v>200</v>
      </c>
      <c r="P5167" s="2">
        <v>200</v>
      </c>
      <c r="Q5167" s="2"/>
      <c r="R5167" s="143" t="e">
        <f t="shared" si="401"/>
        <v>#DIV/0!</v>
      </c>
      <c r="S5167" s="143">
        <f t="shared" si="402"/>
        <v>0</v>
      </c>
      <c r="T5167" s="144">
        <f>IF(P5167="nio",0,IF(P5167&gt;0,VLOOKUP(K5167,'3-Productie normen'!A:X,VLOOKUP(P5167,'3-Productie normen'!$B$37:$C$59,2,FALSE),FALSE)))/VLOOKUP(B5167,'2-Kosten per locatie'!$A$11:$C$31,3,FALSE)</f>
        <v>0</v>
      </c>
      <c r="U5167" s="144">
        <f t="shared" si="403"/>
        <v>0</v>
      </c>
      <c r="V5167" s="145" t="str">
        <f>VLOOKUP(K5167,'3-Productie normen'!A:AG,29,FALSE)</f>
        <v>V</v>
      </c>
      <c r="W5167" s="145"/>
      <c r="X5167" s="146"/>
      <c r="Y5167" s="147">
        <f t="shared" si="404"/>
        <v>4900</v>
      </c>
    </row>
    <row r="5168" spans="1:25" s="148" customFormat="1" ht="13.9" customHeight="1">
      <c r="A5168" s="137">
        <v>6022</v>
      </c>
      <c r="B5168" s="138" t="s">
        <v>4209</v>
      </c>
      <c r="C5168" s="138" t="s">
        <v>6253</v>
      </c>
      <c r="D5168" s="138" t="s">
        <v>8341</v>
      </c>
      <c r="E5168" s="2"/>
      <c r="F5168" s="2" t="s">
        <v>913</v>
      </c>
      <c r="G5168" s="2" t="s">
        <v>7048</v>
      </c>
      <c r="H5168" s="2"/>
      <c r="I5168" s="139" t="s">
        <v>272</v>
      </c>
      <c r="J5168" s="139" t="s">
        <v>303</v>
      </c>
      <c r="K5168" s="139" t="s">
        <v>50</v>
      </c>
      <c r="L5168" s="139" t="s">
        <v>82</v>
      </c>
      <c r="M5168" s="140" t="s">
        <v>8160</v>
      </c>
      <c r="N5168" s="141">
        <v>18.100000000000001</v>
      </c>
      <c r="O5168" s="142">
        <f t="shared" si="400"/>
        <v>200</v>
      </c>
      <c r="P5168" s="2">
        <v>200</v>
      </c>
      <c r="Q5168" s="2"/>
      <c r="R5168" s="143" t="e">
        <f t="shared" si="401"/>
        <v>#DIV/0!</v>
      </c>
      <c r="S5168" s="143">
        <f t="shared" si="402"/>
        <v>0</v>
      </c>
      <c r="T5168" s="144">
        <f>IF(P5168="nio",0,IF(P5168&gt;0,VLOOKUP(K5168,'3-Productie normen'!A:X,VLOOKUP(P5168,'3-Productie normen'!$B$37:$C$59,2,FALSE),FALSE)))/VLOOKUP(B5168,'2-Kosten per locatie'!$A$11:$C$31,3,FALSE)</f>
        <v>0</v>
      </c>
      <c r="U5168" s="144">
        <f t="shared" si="403"/>
        <v>0</v>
      </c>
      <c r="V5168" s="145" t="str">
        <f>VLOOKUP(K5168,'3-Productie normen'!A:AG,29,FALSE)</f>
        <v>V</v>
      </c>
      <c r="W5168" s="145"/>
      <c r="X5168" s="146"/>
      <c r="Y5168" s="147">
        <f t="shared" si="404"/>
        <v>3620.0000000000005</v>
      </c>
    </row>
    <row r="5169" spans="1:25" s="148" customFormat="1" ht="13.9" customHeight="1">
      <c r="A5169" s="137">
        <v>6023</v>
      </c>
      <c r="B5169" s="138" t="s">
        <v>4209</v>
      </c>
      <c r="C5169" s="138" t="s">
        <v>6253</v>
      </c>
      <c r="D5169" s="138" t="s">
        <v>8341</v>
      </c>
      <c r="E5169" s="2"/>
      <c r="F5169" s="2" t="s">
        <v>913</v>
      </c>
      <c r="G5169" s="2" t="s">
        <v>7049</v>
      </c>
      <c r="H5169" s="2"/>
      <c r="I5169" s="139" t="s">
        <v>491</v>
      </c>
      <c r="J5169" s="139" t="s">
        <v>253</v>
      </c>
      <c r="K5169" s="139" t="s">
        <v>4571</v>
      </c>
      <c r="L5169" s="139" t="s">
        <v>82</v>
      </c>
      <c r="M5169" s="140" t="s">
        <v>8160</v>
      </c>
      <c r="N5169" s="141">
        <v>108.56</v>
      </c>
      <c r="O5169" s="142">
        <f t="shared" si="400"/>
        <v>200</v>
      </c>
      <c r="P5169" s="2">
        <v>200</v>
      </c>
      <c r="Q5169" s="2"/>
      <c r="R5169" s="143" t="e">
        <f t="shared" si="401"/>
        <v>#DIV/0!</v>
      </c>
      <c r="S5169" s="143">
        <f t="shared" si="402"/>
        <v>0</v>
      </c>
      <c r="T5169" s="144">
        <f>IF(P5169="nio",0,IF(P5169&gt;0,VLOOKUP(K5169,'3-Productie normen'!A:X,VLOOKUP(P5169,'3-Productie normen'!$B$37:$C$59,2,FALSE),FALSE)))/VLOOKUP(B5169,'2-Kosten per locatie'!$A$11:$C$31,3,FALSE)</f>
        <v>0</v>
      </c>
      <c r="U5169" s="144">
        <f t="shared" si="403"/>
        <v>0</v>
      </c>
      <c r="V5169" s="145" t="str">
        <f>VLOOKUP(K5169,'3-Productie normen'!A:AG,29,FALSE)</f>
        <v>V</v>
      </c>
      <c r="W5169" s="145"/>
      <c r="X5169" s="146"/>
      <c r="Y5169" s="147">
        <f t="shared" si="404"/>
        <v>21712</v>
      </c>
    </row>
    <row r="5170" spans="1:25" s="148" customFormat="1" ht="13.9" customHeight="1">
      <c r="A5170" s="137">
        <v>6024</v>
      </c>
      <c r="B5170" s="138" t="s">
        <v>4209</v>
      </c>
      <c r="C5170" s="138" t="s">
        <v>6253</v>
      </c>
      <c r="D5170" s="138" t="s">
        <v>8341</v>
      </c>
      <c r="E5170" s="2"/>
      <c r="F5170" s="2" t="s">
        <v>913</v>
      </c>
      <c r="G5170" s="2" t="s">
        <v>7050</v>
      </c>
      <c r="H5170" s="2"/>
      <c r="I5170" s="139" t="s">
        <v>491</v>
      </c>
      <c r="J5170" s="139" t="s">
        <v>253</v>
      </c>
      <c r="K5170" s="139" t="s">
        <v>4571</v>
      </c>
      <c r="L5170" s="139" t="s">
        <v>82</v>
      </c>
      <c r="M5170" s="140" t="s">
        <v>8160</v>
      </c>
      <c r="N5170" s="141">
        <v>99.59</v>
      </c>
      <c r="O5170" s="142">
        <f t="shared" si="400"/>
        <v>200</v>
      </c>
      <c r="P5170" s="2">
        <v>200</v>
      </c>
      <c r="Q5170" s="2"/>
      <c r="R5170" s="143" t="e">
        <f t="shared" si="401"/>
        <v>#DIV/0!</v>
      </c>
      <c r="S5170" s="143">
        <f t="shared" si="402"/>
        <v>0</v>
      </c>
      <c r="T5170" s="144">
        <f>IF(P5170="nio",0,IF(P5170&gt;0,VLOOKUP(K5170,'3-Productie normen'!A:X,VLOOKUP(P5170,'3-Productie normen'!$B$37:$C$59,2,FALSE),FALSE)))/VLOOKUP(B5170,'2-Kosten per locatie'!$A$11:$C$31,3,FALSE)</f>
        <v>0</v>
      </c>
      <c r="U5170" s="144">
        <f t="shared" si="403"/>
        <v>0</v>
      </c>
      <c r="V5170" s="145" t="str">
        <f>VLOOKUP(K5170,'3-Productie normen'!A:AG,29,FALSE)</f>
        <v>V</v>
      </c>
      <c r="W5170" s="145"/>
      <c r="X5170" s="146"/>
      <c r="Y5170" s="147">
        <f t="shared" si="404"/>
        <v>19918</v>
      </c>
    </row>
    <row r="5171" spans="1:25" s="148" customFormat="1" ht="13.9" customHeight="1">
      <c r="A5171" s="137">
        <v>6025</v>
      </c>
      <c r="B5171" s="138" t="s">
        <v>4209</v>
      </c>
      <c r="C5171" s="138" t="s">
        <v>6253</v>
      </c>
      <c r="D5171" s="138" t="s">
        <v>8341</v>
      </c>
      <c r="E5171" s="2"/>
      <c r="F5171" s="2" t="s">
        <v>913</v>
      </c>
      <c r="G5171" s="2" t="s">
        <v>7051</v>
      </c>
      <c r="H5171" s="2"/>
      <c r="I5171" s="139" t="s">
        <v>272</v>
      </c>
      <c r="J5171" s="139" t="s">
        <v>303</v>
      </c>
      <c r="K5171" s="139" t="s">
        <v>50</v>
      </c>
      <c r="L5171" s="139" t="s">
        <v>6711</v>
      </c>
      <c r="M5171" s="140"/>
      <c r="N5171" s="141">
        <v>18.03</v>
      </c>
      <c r="O5171" s="142">
        <f t="shared" si="400"/>
        <v>200</v>
      </c>
      <c r="P5171" s="2">
        <v>200</v>
      </c>
      <c r="Q5171" s="2"/>
      <c r="R5171" s="143" t="e">
        <f t="shared" si="401"/>
        <v>#DIV/0!</v>
      </c>
      <c r="S5171" s="143">
        <f t="shared" si="402"/>
        <v>0</v>
      </c>
      <c r="T5171" s="144">
        <f>IF(P5171="nio",0,IF(P5171&gt;0,VLOOKUP(K5171,'3-Productie normen'!A:X,VLOOKUP(P5171,'3-Productie normen'!$B$37:$C$59,2,FALSE),FALSE)))/VLOOKUP(B5171,'2-Kosten per locatie'!$A$11:$C$31,3,FALSE)</f>
        <v>0</v>
      </c>
      <c r="U5171" s="144">
        <f t="shared" si="403"/>
        <v>0</v>
      </c>
      <c r="V5171" s="145" t="str">
        <f>VLOOKUP(K5171,'3-Productie normen'!A:AG,29,FALSE)</f>
        <v>V</v>
      </c>
      <c r="W5171" s="145"/>
      <c r="X5171" s="146"/>
      <c r="Y5171" s="147">
        <f t="shared" si="404"/>
        <v>3606</v>
      </c>
    </row>
    <row r="5172" spans="1:25" s="148" customFormat="1" ht="13.9" customHeight="1">
      <c r="A5172" s="137">
        <v>6026</v>
      </c>
      <c r="B5172" s="138" t="s">
        <v>4209</v>
      </c>
      <c r="C5172" s="138" t="s">
        <v>6253</v>
      </c>
      <c r="D5172" s="138" t="s">
        <v>8341</v>
      </c>
      <c r="E5172" s="2"/>
      <c r="F5172" s="2" t="s">
        <v>913</v>
      </c>
      <c r="G5172" s="2" t="s">
        <v>7052</v>
      </c>
      <c r="H5172" s="2"/>
      <c r="I5172" s="139" t="s">
        <v>491</v>
      </c>
      <c r="J5172" s="139" t="s">
        <v>253</v>
      </c>
      <c r="K5172" s="139" t="s">
        <v>4571</v>
      </c>
      <c r="L5172" s="139" t="s">
        <v>233</v>
      </c>
      <c r="M5172" s="140"/>
      <c r="N5172" s="141">
        <v>35.409999999999997</v>
      </c>
      <c r="O5172" s="142">
        <f t="shared" ref="O5172:O5235" si="405">SUM(P5172:Q5172)</f>
        <v>200</v>
      </c>
      <c r="P5172" s="2">
        <v>200</v>
      </c>
      <c r="Q5172" s="2"/>
      <c r="R5172" s="143" t="e">
        <f t="shared" ref="R5172:R5235" si="406">IF(P5172="nio",0,IF(P5172&gt;0,P5172*N5172/T5172,0))</f>
        <v>#DIV/0!</v>
      </c>
      <c r="S5172" s="143">
        <f t="shared" ref="S5172:S5235" si="407">IF(Q5172&gt;0,Q5172*N5172/U5172,0)</f>
        <v>0</v>
      </c>
      <c r="T5172" s="144">
        <f>IF(P5172="nio",0,IF(P5172&gt;0,VLOOKUP(K5172,'3-Productie normen'!A:X,VLOOKUP(P5172,'3-Productie normen'!$B$37:$C$59,2,FALSE),FALSE)))/VLOOKUP(B5172,'2-Kosten per locatie'!$A$11:$C$31,3,FALSE)</f>
        <v>0</v>
      </c>
      <c r="U5172" s="144">
        <f t="shared" ref="U5172:U5235" si="408">IF(Q5172&gt;0,T5172*$U$8,0)</f>
        <v>0</v>
      </c>
      <c r="V5172" s="145" t="str">
        <f>VLOOKUP(K5172,'3-Productie normen'!A:AG,29,FALSE)</f>
        <v>V</v>
      </c>
      <c r="W5172" s="145"/>
      <c r="X5172" s="146"/>
      <c r="Y5172" s="147">
        <f t="shared" ref="Y5172:Y5235" si="409">O5172*N5172</f>
        <v>7081.9999999999991</v>
      </c>
    </row>
    <row r="5173" spans="1:25" s="148" customFormat="1" ht="13.9" customHeight="1">
      <c r="A5173" s="137">
        <v>6027</v>
      </c>
      <c r="B5173" s="138" t="s">
        <v>4209</v>
      </c>
      <c r="C5173" s="138" t="s">
        <v>6253</v>
      </c>
      <c r="D5173" s="138" t="s">
        <v>8341</v>
      </c>
      <c r="E5173" s="2"/>
      <c r="F5173" s="2" t="s">
        <v>913</v>
      </c>
      <c r="G5173" s="2" t="s">
        <v>7053</v>
      </c>
      <c r="H5173" s="2"/>
      <c r="I5173" s="139" t="s">
        <v>491</v>
      </c>
      <c r="J5173" s="139" t="s">
        <v>253</v>
      </c>
      <c r="K5173" s="139" t="s">
        <v>4571</v>
      </c>
      <c r="L5173" s="139" t="s">
        <v>82</v>
      </c>
      <c r="M5173" s="140" t="s">
        <v>8160</v>
      </c>
      <c r="N5173" s="141">
        <v>66.25</v>
      </c>
      <c r="O5173" s="142">
        <f t="shared" si="405"/>
        <v>200</v>
      </c>
      <c r="P5173" s="2">
        <v>200</v>
      </c>
      <c r="Q5173" s="2"/>
      <c r="R5173" s="143" t="e">
        <f t="shared" si="406"/>
        <v>#DIV/0!</v>
      </c>
      <c r="S5173" s="143">
        <f t="shared" si="407"/>
        <v>0</v>
      </c>
      <c r="T5173" s="144">
        <f>IF(P5173="nio",0,IF(P5173&gt;0,VLOOKUP(K5173,'3-Productie normen'!A:X,VLOOKUP(P5173,'3-Productie normen'!$B$37:$C$59,2,FALSE),FALSE)))/VLOOKUP(B5173,'2-Kosten per locatie'!$A$11:$C$31,3,FALSE)</f>
        <v>0</v>
      </c>
      <c r="U5173" s="144">
        <f t="shared" si="408"/>
        <v>0</v>
      </c>
      <c r="V5173" s="145" t="str">
        <f>VLOOKUP(K5173,'3-Productie normen'!A:AG,29,FALSE)</f>
        <v>V</v>
      </c>
      <c r="W5173" s="145"/>
      <c r="X5173" s="146"/>
      <c r="Y5173" s="147">
        <f t="shared" si="409"/>
        <v>13250</v>
      </c>
    </row>
    <row r="5174" spans="1:25" s="148" customFormat="1" ht="13.9" customHeight="1">
      <c r="A5174" s="137">
        <v>6028</v>
      </c>
      <c r="B5174" s="138" t="s">
        <v>4209</v>
      </c>
      <c r="C5174" s="138" t="s">
        <v>6253</v>
      </c>
      <c r="D5174" s="138" t="s">
        <v>8341</v>
      </c>
      <c r="E5174" s="2"/>
      <c r="F5174" s="2" t="s">
        <v>913</v>
      </c>
      <c r="G5174" s="2" t="s">
        <v>7054</v>
      </c>
      <c r="H5174" s="2"/>
      <c r="I5174" s="139" t="s">
        <v>491</v>
      </c>
      <c r="J5174" s="139" t="s">
        <v>253</v>
      </c>
      <c r="K5174" s="139" t="s">
        <v>4571</v>
      </c>
      <c r="L5174" s="139" t="s">
        <v>233</v>
      </c>
      <c r="M5174" s="140"/>
      <c r="N5174" s="141">
        <v>46.1</v>
      </c>
      <c r="O5174" s="142">
        <f t="shared" si="405"/>
        <v>200</v>
      </c>
      <c r="P5174" s="2">
        <v>200</v>
      </c>
      <c r="Q5174" s="2"/>
      <c r="R5174" s="143" t="e">
        <f t="shared" si="406"/>
        <v>#DIV/0!</v>
      </c>
      <c r="S5174" s="143">
        <f t="shared" si="407"/>
        <v>0</v>
      </c>
      <c r="T5174" s="144">
        <f>IF(P5174="nio",0,IF(P5174&gt;0,VLOOKUP(K5174,'3-Productie normen'!A:X,VLOOKUP(P5174,'3-Productie normen'!$B$37:$C$59,2,FALSE),FALSE)))/VLOOKUP(B5174,'2-Kosten per locatie'!$A$11:$C$31,3,FALSE)</f>
        <v>0</v>
      </c>
      <c r="U5174" s="144">
        <f t="shared" si="408"/>
        <v>0</v>
      </c>
      <c r="V5174" s="145" t="str">
        <f>VLOOKUP(K5174,'3-Productie normen'!A:AG,29,FALSE)</f>
        <v>V</v>
      </c>
      <c r="W5174" s="145"/>
      <c r="X5174" s="146"/>
      <c r="Y5174" s="147">
        <f t="shared" si="409"/>
        <v>9220</v>
      </c>
    </row>
    <row r="5175" spans="1:25" s="148" customFormat="1" ht="13.9" customHeight="1">
      <c r="A5175" s="137">
        <v>6029</v>
      </c>
      <c r="B5175" s="138" t="s">
        <v>4209</v>
      </c>
      <c r="C5175" s="138" t="s">
        <v>6253</v>
      </c>
      <c r="D5175" s="138" t="s">
        <v>8341</v>
      </c>
      <c r="E5175" s="2"/>
      <c r="F5175" s="2" t="s">
        <v>913</v>
      </c>
      <c r="G5175" s="2" t="s">
        <v>7055</v>
      </c>
      <c r="H5175" s="2"/>
      <c r="I5175" s="139" t="s">
        <v>491</v>
      </c>
      <c r="J5175" s="139" t="s">
        <v>253</v>
      </c>
      <c r="K5175" s="139" t="s">
        <v>4571</v>
      </c>
      <c r="L5175" s="139" t="s">
        <v>82</v>
      </c>
      <c r="M5175" s="140" t="s">
        <v>8160</v>
      </c>
      <c r="N5175" s="141">
        <v>110.34</v>
      </c>
      <c r="O5175" s="142">
        <f t="shared" si="405"/>
        <v>200</v>
      </c>
      <c r="P5175" s="2">
        <v>200</v>
      </c>
      <c r="Q5175" s="2"/>
      <c r="R5175" s="143" t="e">
        <f t="shared" si="406"/>
        <v>#DIV/0!</v>
      </c>
      <c r="S5175" s="143">
        <f t="shared" si="407"/>
        <v>0</v>
      </c>
      <c r="T5175" s="144">
        <f>IF(P5175="nio",0,IF(P5175&gt;0,VLOOKUP(K5175,'3-Productie normen'!A:X,VLOOKUP(P5175,'3-Productie normen'!$B$37:$C$59,2,FALSE),FALSE)))/VLOOKUP(B5175,'2-Kosten per locatie'!$A$11:$C$31,3,FALSE)</f>
        <v>0</v>
      </c>
      <c r="U5175" s="144">
        <f t="shared" si="408"/>
        <v>0</v>
      </c>
      <c r="V5175" s="145" t="str">
        <f>VLOOKUP(K5175,'3-Productie normen'!A:AG,29,FALSE)</f>
        <v>V</v>
      </c>
      <c r="W5175" s="145"/>
      <c r="X5175" s="146"/>
      <c r="Y5175" s="147">
        <f t="shared" si="409"/>
        <v>22068</v>
      </c>
    </row>
    <row r="5176" spans="1:25" s="148" customFormat="1" ht="13.9" customHeight="1">
      <c r="A5176" s="137">
        <v>6030</v>
      </c>
      <c r="B5176" s="138" t="s">
        <v>4209</v>
      </c>
      <c r="C5176" s="138" t="s">
        <v>6253</v>
      </c>
      <c r="D5176" s="138" t="s">
        <v>8341</v>
      </c>
      <c r="E5176" s="2"/>
      <c r="F5176" s="2" t="s">
        <v>913</v>
      </c>
      <c r="G5176" s="2" t="s">
        <v>7056</v>
      </c>
      <c r="H5176" s="2"/>
      <c r="I5176" s="139" t="s">
        <v>491</v>
      </c>
      <c r="J5176" s="139" t="s">
        <v>253</v>
      </c>
      <c r="K5176" s="139" t="s">
        <v>4571</v>
      </c>
      <c r="L5176" s="139" t="s">
        <v>233</v>
      </c>
      <c r="M5176" s="140"/>
      <c r="N5176" s="141">
        <v>26.63</v>
      </c>
      <c r="O5176" s="142">
        <f t="shared" si="405"/>
        <v>200</v>
      </c>
      <c r="P5176" s="2">
        <v>200</v>
      </c>
      <c r="Q5176" s="2"/>
      <c r="R5176" s="143" t="e">
        <f t="shared" si="406"/>
        <v>#DIV/0!</v>
      </c>
      <c r="S5176" s="143">
        <f t="shared" si="407"/>
        <v>0</v>
      </c>
      <c r="T5176" s="144">
        <f>IF(P5176="nio",0,IF(P5176&gt;0,VLOOKUP(K5176,'3-Productie normen'!A:X,VLOOKUP(P5176,'3-Productie normen'!$B$37:$C$59,2,FALSE),FALSE)))/VLOOKUP(B5176,'2-Kosten per locatie'!$A$11:$C$31,3,FALSE)</f>
        <v>0</v>
      </c>
      <c r="U5176" s="144">
        <f t="shared" si="408"/>
        <v>0</v>
      </c>
      <c r="V5176" s="145" t="str">
        <f>VLOOKUP(K5176,'3-Productie normen'!A:AG,29,FALSE)</f>
        <v>V</v>
      </c>
      <c r="W5176" s="145"/>
      <c r="X5176" s="146"/>
      <c r="Y5176" s="147">
        <f t="shared" si="409"/>
        <v>5326</v>
      </c>
    </row>
    <row r="5177" spans="1:25" s="148" customFormat="1" ht="13.9" customHeight="1">
      <c r="A5177" s="137">
        <v>6031</v>
      </c>
      <c r="B5177" s="138" t="s">
        <v>4209</v>
      </c>
      <c r="C5177" s="138" t="s">
        <v>6253</v>
      </c>
      <c r="D5177" s="138" t="s">
        <v>8341</v>
      </c>
      <c r="E5177" s="2"/>
      <c r="F5177" s="2" t="s">
        <v>913</v>
      </c>
      <c r="G5177" s="2" t="s">
        <v>7057</v>
      </c>
      <c r="H5177" s="2" t="s">
        <v>7058</v>
      </c>
      <c r="I5177" s="139" t="s">
        <v>46</v>
      </c>
      <c r="J5177" s="139" t="s">
        <v>313</v>
      </c>
      <c r="K5177" s="139" t="s">
        <v>259</v>
      </c>
      <c r="L5177" s="139" t="s">
        <v>1720</v>
      </c>
      <c r="M5177" s="140"/>
      <c r="N5177" s="141">
        <v>2.5</v>
      </c>
      <c r="O5177" s="142">
        <f t="shared" si="405"/>
        <v>0</v>
      </c>
      <c r="P5177" s="2" t="s">
        <v>477</v>
      </c>
      <c r="Q5177" s="2"/>
      <c r="R5177" s="143">
        <f t="shared" si="406"/>
        <v>0</v>
      </c>
      <c r="S5177" s="143">
        <f t="shared" si="407"/>
        <v>0</v>
      </c>
      <c r="T5177" s="144">
        <f>IF(P5177="nio",0,IF(P5177&gt;0,VLOOKUP(K5177,'3-Productie normen'!A:X,VLOOKUP(P5177,'3-Productie normen'!$B$37:$C$59,2,FALSE),FALSE)))/VLOOKUP(B5177,'2-Kosten per locatie'!$A$11:$C$31,3,FALSE)</f>
        <v>0</v>
      </c>
      <c r="U5177" s="144">
        <f t="shared" si="408"/>
        <v>0</v>
      </c>
      <c r="V5177" s="145">
        <f>VLOOKUP(K5177,'3-Productie normen'!A:AG,29,FALSE)</f>
        <v>0</v>
      </c>
      <c r="W5177" s="145"/>
      <c r="X5177" s="146"/>
      <c r="Y5177" s="147">
        <f t="shared" si="409"/>
        <v>0</v>
      </c>
    </row>
    <row r="5178" spans="1:25" s="148" customFormat="1" ht="13.9" customHeight="1">
      <c r="A5178" s="137">
        <v>6032</v>
      </c>
      <c r="B5178" s="138" t="s">
        <v>4209</v>
      </c>
      <c r="C5178" s="138" t="s">
        <v>6253</v>
      </c>
      <c r="D5178" s="138" t="s">
        <v>8341</v>
      </c>
      <c r="E5178" s="2"/>
      <c r="F5178" s="2" t="s">
        <v>913</v>
      </c>
      <c r="G5178" s="2" t="s">
        <v>7059</v>
      </c>
      <c r="H5178" s="2"/>
      <c r="I5178" s="139" t="s">
        <v>257</v>
      </c>
      <c r="J5178" s="139" t="s">
        <v>495</v>
      </c>
      <c r="K5178" s="139" t="s">
        <v>259</v>
      </c>
      <c r="L5178" s="139" t="s">
        <v>1720</v>
      </c>
      <c r="M5178" s="140"/>
      <c r="N5178" s="141">
        <v>0.9</v>
      </c>
      <c r="O5178" s="142">
        <f t="shared" si="405"/>
        <v>0</v>
      </c>
      <c r="P5178" s="2" t="s">
        <v>477</v>
      </c>
      <c r="Q5178" s="2"/>
      <c r="R5178" s="143">
        <f t="shared" si="406"/>
        <v>0</v>
      </c>
      <c r="S5178" s="143">
        <f t="shared" si="407"/>
        <v>0</v>
      </c>
      <c r="T5178" s="144">
        <f>IF(P5178="nio",0,IF(P5178&gt;0,VLOOKUP(K5178,'3-Productie normen'!A:X,VLOOKUP(P5178,'3-Productie normen'!$B$37:$C$59,2,FALSE),FALSE)))/VLOOKUP(B5178,'2-Kosten per locatie'!$A$11:$C$31,3,FALSE)</f>
        <v>0</v>
      </c>
      <c r="U5178" s="144">
        <f t="shared" si="408"/>
        <v>0</v>
      </c>
      <c r="V5178" s="145">
        <f>VLOOKUP(K5178,'3-Productie normen'!A:AG,29,FALSE)</f>
        <v>0</v>
      </c>
      <c r="W5178" s="145"/>
      <c r="X5178" s="146"/>
      <c r="Y5178" s="147">
        <f t="shared" si="409"/>
        <v>0</v>
      </c>
    </row>
    <row r="5179" spans="1:25" s="148" customFormat="1" ht="13.9" customHeight="1">
      <c r="A5179" s="137">
        <v>6033</v>
      </c>
      <c r="B5179" s="138" t="s">
        <v>4209</v>
      </c>
      <c r="C5179" s="138" t="s">
        <v>6253</v>
      </c>
      <c r="D5179" s="138" t="s">
        <v>8341</v>
      </c>
      <c r="E5179" s="2"/>
      <c r="F5179" s="2" t="s">
        <v>913</v>
      </c>
      <c r="G5179" s="2" t="s">
        <v>7060</v>
      </c>
      <c r="H5179" s="2" t="s">
        <v>7061</v>
      </c>
      <c r="I5179" s="139" t="s">
        <v>257</v>
      </c>
      <c r="J5179" s="139" t="s">
        <v>495</v>
      </c>
      <c r="K5179" s="139" t="s">
        <v>259</v>
      </c>
      <c r="L5179" s="139" t="s">
        <v>1720</v>
      </c>
      <c r="M5179" s="140"/>
      <c r="N5179" s="141">
        <v>1.36</v>
      </c>
      <c r="O5179" s="142">
        <f t="shared" si="405"/>
        <v>0</v>
      </c>
      <c r="P5179" s="2" t="s">
        <v>477</v>
      </c>
      <c r="Q5179" s="2"/>
      <c r="R5179" s="143">
        <f t="shared" si="406"/>
        <v>0</v>
      </c>
      <c r="S5179" s="143">
        <f t="shared" si="407"/>
        <v>0</v>
      </c>
      <c r="T5179" s="144">
        <f>IF(P5179="nio",0,IF(P5179&gt;0,VLOOKUP(K5179,'3-Productie normen'!A:X,VLOOKUP(P5179,'3-Productie normen'!$B$37:$C$59,2,FALSE),FALSE)))/VLOOKUP(B5179,'2-Kosten per locatie'!$A$11:$C$31,3,FALSE)</f>
        <v>0</v>
      </c>
      <c r="U5179" s="144">
        <f t="shared" si="408"/>
        <v>0</v>
      </c>
      <c r="V5179" s="145">
        <f>VLOOKUP(K5179,'3-Productie normen'!A:AG,29,FALSE)</f>
        <v>0</v>
      </c>
      <c r="W5179" s="145"/>
      <c r="X5179" s="146"/>
      <c r="Y5179" s="147">
        <f t="shared" si="409"/>
        <v>0</v>
      </c>
    </row>
    <row r="5180" spans="1:25" s="148" customFormat="1" ht="13.9" customHeight="1">
      <c r="A5180" s="137">
        <v>6034</v>
      </c>
      <c r="B5180" s="138" t="s">
        <v>4209</v>
      </c>
      <c r="C5180" s="138" t="s">
        <v>6253</v>
      </c>
      <c r="D5180" s="138" t="s">
        <v>8341</v>
      </c>
      <c r="E5180" s="2"/>
      <c r="F5180" s="2" t="s">
        <v>913</v>
      </c>
      <c r="G5180" s="2" t="s">
        <v>7062</v>
      </c>
      <c r="H5180" s="2"/>
      <c r="I5180" s="139" t="s">
        <v>46</v>
      </c>
      <c r="J5180" s="139" t="s">
        <v>313</v>
      </c>
      <c r="K5180" s="139" t="s">
        <v>259</v>
      </c>
      <c r="L5180" s="139" t="s">
        <v>3060</v>
      </c>
      <c r="M5180" s="140"/>
      <c r="N5180" s="141">
        <v>3.5</v>
      </c>
      <c r="O5180" s="142">
        <f t="shared" si="405"/>
        <v>0</v>
      </c>
      <c r="P5180" s="2" t="s">
        <v>477</v>
      </c>
      <c r="Q5180" s="2"/>
      <c r="R5180" s="143">
        <f t="shared" si="406"/>
        <v>0</v>
      </c>
      <c r="S5180" s="143">
        <f t="shared" si="407"/>
        <v>0</v>
      </c>
      <c r="T5180" s="144">
        <f>IF(P5180="nio",0,IF(P5180&gt;0,VLOOKUP(K5180,'3-Productie normen'!A:X,VLOOKUP(P5180,'3-Productie normen'!$B$37:$C$59,2,FALSE),FALSE)))/VLOOKUP(B5180,'2-Kosten per locatie'!$A$11:$C$31,3,FALSE)</f>
        <v>0</v>
      </c>
      <c r="U5180" s="144">
        <f t="shared" si="408"/>
        <v>0</v>
      </c>
      <c r="V5180" s="145">
        <f>VLOOKUP(K5180,'3-Productie normen'!A:AG,29,FALSE)</f>
        <v>0</v>
      </c>
      <c r="W5180" s="145"/>
      <c r="X5180" s="146"/>
      <c r="Y5180" s="147">
        <f t="shared" si="409"/>
        <v>0</v>
      </c>
    </row>
    <row r="5181" spans="1:25" s="148" customFormat="1" ht="13.9" customHeight="1">
      <c r="A5181" s="137">
        <v>6035</v>
      </c>
      <c r="B5181" s="138" t="s">
        <v>4209</v>
      </c>
      <c r="C5181" s="138" t="s">
        <v>6253</v>
      </c>
      <c r="D5181" s="138" t="s">
        <v>8341</v>
      </c>
      <c r="E5181" s="2"/>
      <c r="F5181" s="2" t="s">
        <v>913</v>
      </c>
      <c r="G5181" s="2" t="s">
        <v>7063</v>
      </c>
      <c r="H5181" s="2"/>
      <c r="I5181" s="139" t="s">
        <v>257</v>
      </c>
      <c r="J5181" s="139" t="s">
        <v>495</v>
      </c>
      <c r="K5181" s="139" t="s">
        <v>259</v>
      </c>
      <c r="L5181" s="139" t="s">
        <v>1720</v>
      </c>
      <c r="M5181" s="140"/>
      <c r="N5181" s="141">
        <v>3.22</v>
      </c>
      <c r="O5181" s="142">
        <f t="shared" si="405"/>
        <v>0</v>
      </c>
      <c r="P5181" s="2" t="s">
        <v>477</v>
      </c>
      <c r="Q5181" s="2"/>
      <c r="R5181" s="143">
        <f t="shared" si="406"/>
        <v>0</v>
      </c>
      <c r="S5181" s="143">
        <f t="shared" si="407"/>
        <v>0</v>
      </c>
      <c r="T5181" s="144">
        <f>IF(P5181="nio",0,IF(P5181&gt;0,VLOOKUP(K5181,'3-Productie normen'!A:X,VLOOKUP(P5181,'3-Productie normen'!$B$37:$C$59,2,FALSE),FALSE)))/VLOOKUP(B5181,'2-Kosten per locatie'!$A$11:$C$31,3,FALSE)</f>
        <v>0</v>
      </c>
      <c r="U5181" s="144">
        <f t="shared" si="408"/>
        <v>0</v>
      </c>
      <c r="V5181" s="145">
        <f>VLOOKUP(K5181,'3-Productie normen'!A:AG,29,FALSE)</f>
        <v>0</v>
      </c>
      <c r="W5181" s="145"/>
      <c r="X5181" s="146"/>
      <c r="Y5181" s="147">
        <f t="shared" si="409"/>
        <v>0</v>
      </c>
    </row>
    <row r="5182" spans="1:25" s="148" customFormat="1" ht="13.9" customHeight="1">
      <c r="A5182" s="137">
        <v>6036</v>
      </c>
      <c r="B5182" s="138" t="s">
        <v>4209</v>
      </c>
      <c r="C5182" s="138" t="s">
        <v>6253</v>
      </c>
      <c r="D5182" s="138" t="s">
        <v>8341</v>
      </c>
      <c r="E5182" s="2"/>
      <c r="F5182" s="2" t="s">
        <v>913</v>
      </c>
      <c r="G5182" s="2" t="s">
        <v>7064</v>
      </c>
      <c r="H5182" s="2" t="s">
        <v>7065</v>
      </c>
      <c r="I5182" s="139" t="s">
        <v>257</v>
      </c>
      <c r="J5182" s="139" t="s">
        <v>495</v>
      </c>
      <c r="K5182" s="139" t="s">
        <v>259</v>
      </c>
      <c r="L5182" s="139" t="s">
        <v>1720</v>
      </c>
      <c r="M5182" s="140"/>
      <c r="N5182" s="141">
        <v>3.22</v>
      </c>
      <c r="O5182" s="142">
        <f t="shared" si="405"/>
        <v>0</v>
      </c>
      <c r="P5182" s="2" t="s">
        <v>477</v>
      </c>
      <c r="Q5182" s="2"/>
      <c r="R5182" s="143">
        <f t="shared" si="406"/>
        <v>0</v>
      </c>
      <c r="S5182" s="143">
        <f t="shared" si="407"/>
        <v>0</v>
      </c>
      <c r="T5182" s="144">
        <f>IF(P5182="nio",0,IF(P5182&gt;0,VLOOKUP(K5182,'3-Productie normen'!A:X,VLOOKUP(P5182,'3-Productie normen'!$B$37:$C$59,2,FALSE),FALSE)))/VLOOKUP(B5182,'2-Kosten per locatie'!$A$11:$C$31,3,FALSE)</f>
        <v>0</v>
      </c>
      <c r="U5182" s="144">
        <f t="shared" si="408"/>
        <v>0</v>
      </c>
      <c r="V5182" s="145">
        <f>VLOOKUP(K5182,'3-Productie normen'!A:AG,29,FALSE)</f>
        <v>0</v>
      </c>
      <c r="W5182" s="145"/>
      <c r="X5182" s="146"/>
      <c r="Y5182" s="147">
        <f t="shared" si="409"/>
        <v>0</v>
      </c>
    </row>
    <row r="5183" spans="1:25" s="148" customFormat="1" ht="13.9" customHeight="1">
      <c r="A5183" s="137">
        <v>6037</v>
      </c>
      <c r="B5183" s="138" t="s">
        <v>4209</v>
      </c>
      <c r="C5183" s="138" t="s">
        <v>6253</v>
      </c>
      <c r="D5183" s="138" t="s">
        <v>8341</v>
      </c>
      <c r="E5183" s="2"/>
      <c r="F5183" s="2" t="s">
        <v>913</v>
      </c>
      <c r="G5183" s="2" t="s">
        <v>7066</v>
      </c>
      <c r="H5183" s="2"/>
      <c r="I5183" s="139" t="s">
        <v>484</v>
      </c>
      <c r="J5183" s="139" t="s">
        <v>6361</v>
      </c>
      <c r="K5183" s="139" t="s">
        <v>259</v>
      </c>
      <c r="L5183" s="139" t="s">
        <v>1720</v>
      </c>
      <c r="M5183" s="140"/>
      <c r="N5183" s="141">
        <v>5.29</v>
      </c>
      <c r="O5183" s="142">
        <f t="shared" si="405"/>
        <v>0</v>
      </c>
      <c r="P5183" s="2" t="s">
        <v>477</v>
      </c>
      <c r="Q5183" s="2"/>
      <c r="R5183" s="143">
        <f t="shared" si="406"/>
        <v>0</v>
      </c>
      <c r="S5183" s="143">
        <f t="shared" si="407"/>
        <v>0</v>
      </c>
      <c r="T5183" s="144">
        <f>IF(P5183="nio",0,IF(P5183&gt;0,VLOOKUP(K5183,'3-Productie normen'!A:X,VLOOKUP(P5183,'3-Productie normen'!$B$37:$C$59,2,FALSE),FALSE)))/VLOOKUP(B5183,'2-Kosten per locatie'!$A$11:$C$31,3,FALSE)</f>
        <v>0</v>
      </c>
      <c r="U5183" s="144">
        <f t="shared" si="408"/>
        <v>0</v>
      </c>
      <c r="V5183" s="145">
        <f>VLOOKUP(K5183,'3-Productie normen'!A:AG,29,FALSE)</f>
        <v>0</v>
      </c>
      <c r="W5183" s="145"/>
      <c r="X5183" s="146"/>
      <c r="Y5183" s="147">
        <f t="shared" si="409"/>
        <v>0</v>
      </c>
    </row>
    <row r="5184" spans="1:25" s="148" customFormat="1" ht="13.9" customHeight="1">
      <c r="A5184" s="137">
        <v>6038</v>
      </c>
      <c r="B5184" s="138" t="s">
        <v>4209</v>
      </c>
      <c r="C5184" s="138" t="s">
        <v>6253</v>
      </c>
      <c r="D5184" s="138" t="s">
        <v>8341</v>
      </c>
      <c r="E5184" s="2"/>
      <c r="F5184" s="2" t="s">
        <v>913</v>
      </c>
      <c r="G5184" s="2" t="s">
        <v>7067</v>
      </c>
      <c r="H5184" s="2"/>
      <c r="I5184" s="139" t="s">
        <v>257</v>
      </c>
      <c r="J5184" s="139" t="s">
        <v>318</v>
      </c>
      <c r="K5184" s="139" t="s">
        <v>259</v>
      </c>
      <c r="L5184" s="139" t="s">
        <v>1720</v>
      </c>
      <c r="M5184" s="140"/>
      <c r="N5184" s="141">
        <v>0</v>
      </c>
      <c r="O5184" s="142">
        <f t="shared" si="405"/>
        <v>0</v>
      </c>
      <c r="P5184" s="2" t="s">
        <v>477</v>
      </c>
      <c r="Q5184" s="2"/>
      <c r="R5184" s="143">
        <f t="shared" si="406"/>
        <v>0</v>
      </c>
      <c r="S5184" s="143">
        <f t="shared" si="407"/>
        <v>0</v>
      </c>
      <c r="T5184" s="144">
        <f>IF(P5184="nio",0,IF(P5184&gt;0,VLOOKUP(K5184,'3-Productie normen'!A:X,VLOOKUP(P5184,'3-Productie normen'!$B$37:$C$59,2,FALSE),FALSE)))/VLOOKUP(B5184,'2-Kosten per locatie'!$A$11:$C$31,3,FALSE)</f>
        <v>0</v>
      </c>
      <c r="U5184" s="144">
        <f t="shared" si="408"/>
        <v>0</v>
      </c>
      <c r="V5184" s="145">
        <f>VLOOKUP(K5184,'3-Productie normen'!A:AG,29,FALSE)</f>
        <v>0</v>
      </c>
      <c r="W5184" s="145"/>
      <c r="X5184" s="146"/>
      <c r="Y5184" s="147">
        <f t="shared" si="409"/>
        <v>0</v>
      </c>
    </row>
    <row r="5185" spans="1:25" s="148" customFormat="1" ht="13.9" customHeight="1">
      <c r="A5185" s="137">
        <v>6039</v>
      </c>
      <c r="B5185" s="138" t="s">
        <v>4209</v>
      </c>
      <c r="C5185" s="138" t="s">
        <v>6253</v>
      </c>
      <c r="D5185" s="138" t="s">
        <v>8341</v>
      </c>
      <c r="E5185" s="2"/>
      <c r="F5185" s="2" t="s">
        <v>913</v>
      </c>
      <c r="G5185" s="2" t="s">
        <v>7068</v>
      </c>
      <c r="H5185" s="2"/>
      <c r="I5185" s="139" t="s">
        <v>257</v>
      </c>
      <c r="J5185" s="139" t="s">
        <v>318</v>
      </c>
      <c r="K5185" s="139" t="s">
        <v>259</v>
      </c>
      <c r="L5185" s="139" t="s">
        <v>1720</v>
      </c>
      <c r="M5185" s="140"/>
      <c r="N5185" s="141">
        <v>0</v>
      </c>
      <c r="O5185" s="142">
        <f t="shared" si="405"/>
        <v>0</v>
      </c>
      <c r="P5185" s="2" t="s">
        <v>477</v>
      </c>
      <c r="Q5185" s="2"/>
      <c r="R5185" s="143">
        <f t="shared" si="406"/>
        <v>0</v>
      </c>
      <c r="S5185" s="143">
        <f t="shared" si="407"/>
        <v>0</v>
      </c>
      <c r="T5185" s="144">
        <f>IF(P5185="nio",0,IF(P5185&gt;0,VLOOKUP(K5185,'3-Productie normen'!A:X,VLOOKUP(P5185,'3-Productie normen'!$B$37:$C$59,2,FALSE),FALSE)))/VLOOKUP(B5185,'2-Kosten per locatie'!$A$11:$C$31,3,FALSE)</f>
        <v>0</v>
      </c>
      <c r="U5185" s="144">
        <f t="shared" si="408"/>
        <v>0</v>
      </c>
      <c r="V5185" s="145">
        <f>VLOOKUP(K5185,'3-Productie normen'!A:AG,29,FALSE)</f>
        <v>0</v>
      </c>
      <c r="W5185" s="145"/>
      <c r="X5185" s="146"/>
      <c r="Y5185" s="147">
        <f t="shared" si="409"/>
        <v>0</v>
      </c>
    </row>
    <row r="5186" spans="1:25" s="148" customFormat="1" ht="13.9" customHeight="1">
      <c r="A5186" s="137">
        <v>6040</v>
      </c>
      <c r="B5186" s="138" t="s">
        <v>4209</v>
      </c>
      <c r="C5186" s="138" t="s">
        <v>6253</v>
      </c>
      <c r="D5186" s="138" t="s">
        <v>8341</v>
      </c>
      <c r="E5186" s="2"/>
      <c r="F5186" s="2" t="s">
        <v>913</v>
      </c>
      <c r="G5186" s="2" t="s">
        <v>7069</v>
      </c>
      <c r="H5186" s="2"/>
      <c r="I5186" s="139" t="s">
        <v>257</v>
      </c>
      <c r="J5186" s="139" t="s">
        <v>318</v>
      </c>
      <c r="K5186" s="139" t="s">
        <v>259</v>
      </c>
      <c r="L5186" s="139" t="s">
        <v>1720</v>
      </c>
      <c r="M5186" s="140"/>
      <c r="N5186" s="141">
        <v>0</v>
      </c>
      <c r="O5186" s="142">
        <f t="shared" si="405"/>
        <v>0</v>
      </c>
      <c r="P5186" s="2" t="s">
        <v>477</v>
      </c>
      <c r="Q5186" s="2"/>
      <c r="R5186" s="143">
        <f t="shared" si="406"/>
        <v>0</v>
      </c>
      <c r="S5186" s="143">
        <f t="shared" si="407"/>
        <v>0</v>
      </c>
      <c r="T5186" s="144">
        <f>IF(P5186="nio",0,IF(P5186&gt;0,VLOOKUP(K5186,'3-Productie normen'!A:X,VLOOKUP(P5186,'3-Productie normen'!$B$37:$C$59,2,FALSE),FALSE)))/VLOOKUP(B5186,'2-Kosten per locatie'!$A$11:$C$31,3,FALSE)</f>
        <v>0</v>
      </c>
      <c r="U5186" s="144">
        <f t="shared" si="408"/>
        <v>0</v>
      </c>
      <c r="V5186" s="145">
        <f>VLOOKUP(K5186,'3-Productie normen'!A:AG,29,FALSE)</f>
        <v>0</v>
      </c>
      <c r="W5186" s="145"/>
      <c r="X5186" s="146"/>
      <c r="Y5186" s="147">
        <f t="shared" si="409"/>
        <v>0</v>
      </c>
    </row>
    <row r="5187" spans="1:25" s="148" customFormat="1" ht="13.9" customHeight="1">
      <c r="A5187" s="137">
        <v>6041</v>
      </c>
      <c r="B5187" s="138" t="s">
        <v>4209</v>
      </c>
      <c r="C5187" s="138" t="s">
        <v>6253</v>
      </c>
      <c r="D5187" s="138" t="s">
        <v>8341</v>
      </c>
      <c r="E5187" s="2"/>
      <c r="F5187" s="2" t="s">
        <v>913</v>
      </c>
      <c r="G5187" s="2" t="s">
        <v>7070</v>
      </c>
      <c r="H5187" s="2" t="s">
        <v>7071</v>
      </c>
      <c r="I5187" s="139" t="s">
        <v>46</v>
      </c>
      <c r="J5187" s="139" t="s">
        <v>320</v>
      </c>
      <c r="K5187" s="139" t="s">
        <v>321</v>
      </c>
      <c r="L5187" s="139" t="s">
        <v>3060</v>
      </c>
      <c r="M5187" s="140"/>
      <c r="N5187" s="141">
        <v>14.46</v>
      </c>
      <c r="O5187" s="142">
        <f t="shared" si="405"/>
        <v>400</v>
      </c>
      <c r="P5187" s="2">
        <v>200</v>
      </c>
      <c r="Q5187" s="2">
        <v>200</v>
      </c>
      <c r="R5187" s="143" t="e">
        <f t="shared" si="406"/>
        <v>#DIV/0!</v>
      </c>
      <c r="S5187" s="143" t="e">
        <f t="shared" si="407"/>
        <v>#DIV/0!</v>
      </c>
      <c r="T5187" s="144">
        <f>IF(P5187="nio",0,IF(P5187&gt;0,VLOOKUP(K5187,'3-Productie normen'!A:X,VLOOKUP(P5187,'3-Productie normen'!$B$37:$C$59,2,FALSE),FALSE)))/VLOOKUP(B5187,'2-Kosten per locatie'!$A$11:$C$31,3,FALSE)</f>
        <v>0</v>
      </c>
      <c r="U5187" s="144">
        <f t="shared" si="408"/>
        <v>0</v>
      </c>
      <c r="V5187" s="145" t="str">
        <f>VLOOKUP(K5187,'3-Productie normen'!A:AG,29,FALSE)</f>
        <v>S</v>
      </c>
      <c r="W5187" s="145"/>
      <c r="X5187" s="146"/>
      <c r="Y5187" s="147">
        <f t="shared" si="409"/>
        <v>5784</v>
      </c>
    </row>
    <row r="5188" spans="1:25" s="148" customFormat="1" ht="13.9" customHeight="1">
      <c r="A5188" s="137">
        <v>6042</v>
      </c>
      <c r="B5188" s="138" t="s">
        <v>4209</v>
      </c>
      <c r="C5188" s="138" t="s">
        <v>6253</v>
      </c>
      <c r="D5188" s="138" t="s">
        <v>8341</v>
      </c>
      <c r="E5188" s="2"/>
      <c r="F5188" s="2" t="s">
        <v>913</v>
      </c>
      <c r="G5188" s="2" t="s">
        <v>7072</v>
      </c>
      <c r="H5188" s="2"/>
      <c r="I5188" s="139" t="s">
        <v>46</v>
      </c>
      <c r="J5188" s="139" t="s">
        <v>323</v>
      </c>
      <c r="K5188" s="139" t="s">
        <v>321</v>
      </c>
      <c r="L5188" s="139" t="s">
        <v>3060</v>
      </c>
      <c r="M5188" s="140"/>
      <c r="N5188" s="141">
        <v>1.0900000000000001</v>
      </c>
      <c r="O5188" s="142">
        <f t="shared" si="405"/>
        <v>400</v>
      </c>
      <c r="P5188" s="2">
        <v>200</v>
      </c>
      <c r="Q5188" s="2">
        <v>200</v>
      </c>
      <c r="R5188" s="143" t="e">
        <f t="shared" si="406"/>
        <v>#DIV/0!</v>
      </c>
      <c r="S5188" s="143" t="e">
        <f t="shared" si="407"/>
        <v>#DIV/0!</v>
      </c>
      <c r="T5188" s="144">
        <f>IF(P5188="nio",0,IF(P5188&gt;0,VLOOKUP(K5188,'3-Productie normen'!A:X,VLOOKUP(P5188,'3-Productie normen'!$B$37:$C$59,2,FALSE),FALSE)))/VLOOKUP(B5188,'2-Kosten per locatie'!$A$11:$C$31,3,FALSE)</f>
        <v>0</v>
      </c>
      <c r="U5188" s="144">
        <f t="shared" si="408"/>
        <v>0</v>
      </c>
      <c r="V5188" s="145" t="str">
        <f>VLOOKUP(K5188,'3-Productie normen'!A:AG,29,FALSE)</f>
        <v>S</v>
      </c>
      <c r="W5188" s="145"/>
      <c r="X5188" s="146"/>
      <c r="Y5188" s="147">
        <f t="shared" si="409"/>
        <v>436.00000000000006</v>
      </c>
    </row>
    <row r="5189" spans="1:25" s="148" customFormat="1" ht="13.9" customHeight="1">
      <c r="A5189" s="137">
        <v>6043</v>
      </c>
      <c r="B5189" s="138" t="s">
        <v>4209</v>
      </c>
      <c r="C5189" s="138" t="s">
        <v>6253</v>
      </c>
      <c r="D5189" s="138" t="s">
        <v>8341</v>
      </c>
      <c r="E5189" s="2"/>
      <c r="F5189" s="2" t="s">
        <v>913</v>
      </c>
      <c r="G5189" s="2" t="s">
        <v>7073</v>
      </c>
      <c r="H5189" s="2"/>
      <c r="I5189" s="139" t="s">
        <v>46</v>
      </c>
      <c r="J5189" s="139" t="s">
        <v>323</v>
      </c>
      <c r="K5189" s="139" t="s">
        <v>321</v>
      </c>
      <c r="L5189" s="139" t="s">
        <v>3060</v>
      </c>
      <c r="M5189" s="140"/>
      <c r="N5189" s="141">
        <v>1.08</v>
      </c>
      <c r="O5189" s="142">
        <f t="shared" si="405"/>
        <v>400</v>
      </c>
      <c r="P5189" s="2">
        <v>200</v>
      </c>
      <c r="Q5189" s="2">
        <v>200</v>
      </c>
      <c r="R5189" s="143" t="e">
        <f t="shared" si="406"/>
        <v>#DIV/0!</v>
      </c>
      <c r="S5189" s="143" t="e">
        <f t="shared" si="407"/>
        <v>#DIV/0!</v>
      </c>
      <c r="T5189" s="144">
        <f>IF(P5189="nio",0,IF(P5189&gt;0,VLOOKUP(K5189,'3-Productie normen'!A:X,VLOOKUP(P5189,'3-Productie normen'!$B$37:$C$59,2,FALSE),FALSE)))/VLOOKUP(B5189,'2-Kosten per locatie'!$A$11:$C$31,3,FALSE)</f>
        <v>0</v>
      </c>
      <c r="U5189" s="144">
        <f t="shared" si="408"/>
        <v>0</v>
      </c>
      <c r="V5189" s="145" t="str">
        <f>VLOOKUP(K5189,'3-Productie normen'!A:AG,29,FALSE)</f>
        <v>S</v>
      </c>
      <c r="W5189" s="145"/>
      <c r="X5189" s="146"/>
      <c r="Y5189" s="147">
        <f t="shared" si="409"/>
        <v>432</v>
      </c>
    </row>
    <row r="5190" spans="1:25" s="148" customFormat="1" ht="13.9" customHeight="1">
      <c r="A5190" s="137">
        <v>6044</v>
      </c>
      <c r="B5190" s="138" t="s">
        <v>4209</v>
      </c>
      <c r="C5190" s="138" t="s">
        <v>6253</v>
      </c>
      <c r="D5190" s="138" t="s">
        <v>8341</v>
      </c>
      <c r="E5190" s="2"/>
      <c r="F5190" s="2" t="s">
        <v>913</v>
      </c>
      <c r="G5190" s="2" t="s">
        <v>7074</v>
      </c>
      <c r="H5190" s="2"/>
      <c r="I5190" s="139" t="s">
        <v>46</v>
      </c>
      <c r="J5190" s="139" t="s">
        <v>323</v>
      </c>
      <c r="K5190" s="139" t="s">
        <v>321</v>
      </c>
      <c r="L5190" s="139" t="s">
        <v>3060</v>
      </c>
      <c r="M5190" s="140"/>
      <c r="N5190" s="141">
        <v>1.08</v>
      </c>
      <c r="O5190" s="142">
        <f t="shared" si="405"/>
        <v>400</v>
      </c>
      <c r="P5190" s="2">
        <v>200</v>
      </c>
      <c r="Q5190" s="2">
        <v>200</v>
      </c>
      <c r="R5190" s="143" t="e">
        <f t="shared" si="406"/>
        <v>#DIV/0!</v>
      </c>
      <c r="S5190" s="143" t="e">
        <f t="shared" si="407"/>
        <v>#DIV/0!</v>
      </c>
      <c r="T5190" s="144">
        <f>IF(P5190="nio",0,IF(P5190&gt;0,VLOOKUP(K5190,'3-Productie normen'!A:X,VLOOKUP(P5190,'3-Productie normen'!$B$37:$C$59,2,FALSE),FALSE)))/VLOOKUP(B5190,'2-Kosten per locatie'!$A$11:$C$31,3,FALSE)</f>
        <v>0</v>
      </c>
      <c r="U5190" s="144">
        <f t="shared" si="408"/>
        <v>0</v>
      </c>
      <c r="V5190" s="145" t="str">
        <f>VLOOKUP(K5190,'3-Productie normen'!A:AG,29,FALSE)</f>
        <v>S</v>
      </c>
      <c r="W5190" s="145"/>
      <c r="X5190" s="146"/>
      <c r="Y5190" s="147">
        <f t="shared" si="409"/>
        <v>432</v>
      </c>
    </row>
    <row r="5191" spans="1:25" s="148" customFormat="1" ht="13.9" customHeight="1">
      <c r="A5191" s="137">
        <v>6045</v>
      </c>
      <c r="B5191" s="138" t="s">
        <v>4209</v>
      </c>
      <c r="C5191" s="138" t="s">
        <v>6253</v>
      </c>
      <c r="D5191" s="138" t="s">
        <v>8341</v>
      </c>
      <c r="E5191" s="2"/>
      <c r="F5191" s="2" t="s">
        <v>913</v>
      </c>
      <c r="G5191" s="2" t="s">
        <v>7075</v>
      </c>
      <c r="H5191" s="2"/>
      <c r="I5191" s="139" t="s">
        <v>46</v>
      </c>
      <c r="J5191" s="139" t="s">
        <v>323</v>
      </c>
      <c r="K5191" s="139" t="s">
        <v>321</v>
      </c>
      <c r="L5191" s="139" t="s">
        <v>3060</v>
      </c>
      <c r="M5191" s="140"/>
      <c r="N5191" s="141">
        <v>1.08</v>
      </c>
      <c r="O5191" s="142">
        <f t="shared" si="405"/>
        <v>400</v>
      </c>
      <c r="P5191" s="2">
        <v>200</v>
      </c>
      <c r="Q5191" s="2">
        <v>200</v>
      </c>
      <c r="R5191" s="143" t="e">
        <f t="shared" si="406"/>
        <v>#DIV/0!</v>
      </c>
      <c r="S5191" s="143" t="e">
        <f t="shared" si="407"/>
        <v>#DIV/0!</v>
      </c>
      <c r="T5191" s="144">
        <f>IF(P5191="nio",0,IF(P5191&gt;0,VLOOKUP(K5191,'3-Productie normen'!A:X,VLOOKUP(P5191,'3-Productie normen'!$B$37:$C$59,2,FALSE),FALSE)))/VLOOKUP(B5191,'2-Kosten per locatie'!$A$11:$C$31,3,FALSE)</f>
        <v>0</v>
      </c>
      <c r="U5191" s="144">
        <f t="shared" si="408"/>
        <v>0</v>
      </c>
      <c r="V5191" s="145" t="str">
        <f>VLOOKUP(K5191,'3-Productie normen'!A:AG,29,FALSE)</f>
        <v>S</v>
      </c>
      <c r="W5191" s="145"/>
      <c r="X5191" s="146"/>
      <c r="Y5191" s="147">
        <f t="shared" si="409"/>
        <v>432</v>
      </c>
    </row>
    <row r="5192" spans="1:25" s="148" customFormat="1" ht="13.9" customHeight="1">
      <c r="A5192" s="137">
        <v>6046</v>
      </c>
      <c r="B5192" s="138" t="s">
        <v>4209</v>
      </c>
      <c r="C5192" s="138" t="s">
        <v>6253</v>
      </c>
      <c r="D5192" s="138" t="s">
        <v>8341</v>
      </c>
      <c r="E5192" s="2"/>
      <c r="F5192" s="2" t="s">
        <v>913</v>
      </c>
      <c r="G5192" s="2" t="s">
        <v>7076</v>
      </c>
      <c r="H5192" s="2"/>
      <c r="I5192" s="139" t="s">
        <v>46</v>
      </c>
      <c r="J5192" s="139" t="s">
        <v>323</v>
      </c>
      <c r="K5192" s="139" t="s">
        <v>321</v>
      </c>
      <c r="L5192" s="139" t="s">
        <v>3060</v>
      </c>
      <c r="M5192" s="140"/>
      <c r="N5192" s="141">
        <v>1.08</v>
      </c>
      <c r="O5192" s="142">
        <f t="shared" si="405"/>
        <v>400</v>
      </c>
      <c r="P5192" s="2">
        <v>200</v>
      </c>
      <c r="Q5192" s="2">
        <v>200</v>
      </c>
      <c r="R5192" s="143" t="e">
        <f t="shared" si="406"/>
        <v>#DIV/0!</v>
      </c>
      <c r="S5192" s="143" t="e">
        <f t="shared" si="407"/>
        <v>#DIV/0!</v>
      </c>
      <c r="T5192" s="144">
        <f>IF(P5192="nio",0,IF(P5192&gt;0,VLOOKUP(K5192,'3-Productie normen'!A:X,VLOOKUP(P5192,'3-Productie normen'!$B$37:$C$59,2,FALSE),FALSE)))/VLOOKUP(B5192,'2-Kosten per locatie'!$A$11:$C$31,3,FALSE)</f>
        <v>0</v>
      </c>
      <c r="U5192" s="144">
        <f t="shared" si="408"/>
        <v>0</v>
      </c>
      <c r="V5192" s="145" t="str">
        <f>VLOOKUP(K5192,'3-Productie normen'!A:AG,29,FALSE)</f>
        <v>S</v>
      </c>
      <c r="W5192" s="145"/>
      <c r="X5192" s="146"/>
      <c r="Y5192" s="147">
        <f t="shared" si="409"/>
        <v>432</v>
      </c>
    </row>
    <row r="5193" spans="1:25" s="148" customFormat="1" ht="13.9" customHeight="1">
      <c r="A5193" s="137">
        <v>6047</v>
      </c>
      <c r="B5193" s="138" t="s">
        <v>4209</v>
      </c>
      <c r="C5193" s="138" t="s">
        <v>6253</v>
      </c>
      <c r="D5193" s="138" t="s">
        <v>8341</v>
      </c>
      <c r="E5193" s="2"/>
      <c r="F5193" s="2" t="s">
        <v>913</v>
      </c>
      <c r="G5193" s="2" t="s">
        <v>7077</v>
      </c>
      <c r="H5193" s="2"/>
      <c r="I5193" s="139" t="s">
        <v>46</v>
      </c>
      <c r="J5193" s="139" t="s">
        <v>323</v>
      </c>
      <c r="K5193" s="139" t="s">
        <v>321</v>
      </c>
      <c r="L5193" s="139" t="s">
        <v>3060</v>
      </c>
      <c r="M5193" s="140"/>
      <c r="N5193" s="141">
        <v>1.06</v>
      </c>
      <c r="O5193" s="142">
        <f t="shared" si="405"/>
        <v>400</v>
      </c>
      <c r="P5193" s="2">
        <v>200</v>
      </c>
      <c r="Q5193" s="2">
        <v>200</v>
      </c>
      <c r="R5193" s="143" t="e">
        <f t="shared" si="406"/>
        <v>#DIV/0!</v>
      </c>
      <c r="S5193" s="143" t="e">
        <f t="shared" si="407"/>
        <v>#DIV/0!</v>
      </c>
      <c r="T5193" s="144">
        <f>IF(P5193="nio",0,IF(P5193&gt;0,VLOOKUP(K5193,'3-Productie normen'!A:X,VLOOKUP(P5193,'3-Productie normen'!$B$37:$C$59,2,FALSE),FALSE)))/VLOOKUP(B5193,'2-Kosten per locatie'!$A$11:$C$31,3,FALSE)</f>
        <v>0</v>
      </c>
      <c r="U5193" s="144">
        <f t="shared" si="408"/>
        <v>0</v>
      </c>
      <c r="V5193" s="145" t="str">
        <f>VLOOKUP(K5193,'3-Productie normen'!A:AG,29,FALSE)</f>
        <v>S</v>
      </c>
      <c r="W5193" s="145"/>
      <c r="X5193" s="146"/>
      <c r="Y5193" s="147">
        <f t="shared" si="409"/>
        <v>424</v>
      </c>
    </row>
    <row r="5194" spans="1:25" s="148" customFormat="1" ht="13.9" customHeight="1">
      <c r="A5194" s="137">
        <v>6048</v>
      </c>
      <c r="B5194" s="138" t="s">
        <v>4209</v>
      </c>
      <c r="C5194" s="138" t="s">
        <v>6253</v>
      </c>
      <c r="D5194" s="138" t="s">
        <v>8341</v>
      </c>
      <c r="E5194" s="2"/>
      <c r="F5194" s="2" t="s">
        <v>913</v>
      </c>
      <c r="G5194" s="2" t="s">
        <v>7078</v>
      </c>
      <c r="H5194" s="2" t="s">
        <v>7071</v>
      </c>
      <c r="I5194" s="139" t="s">
        <v>46</v>
      </c>
      <c r="J5194" s="139" t="s">
        <v>320</v>
      </c>
      <c r="K5194" s="139" t="s">
        <v>321</v>
      </c>
      <c r="L5194" s="139" t="s">
        <v>3060</v>
      </c>
      <c r="M5194" s="140"/>
      <c r="N5194" s="141">
        <v>13.8</v>
      </c>
      <c r="O5194" s="142">
        <f t="shared" si="405"/>
        <v>400</v>
      </c>
      <c r="P5194" s="2">
        <v>200</v>
      </c>
      <c r="Q5194" s="2">
        <v>200</v>
      </c>
      <c r="R5194" s="143" t="e">
        <f t="shared" si="406"/>
        <v>#DIV/0!</v>
      </c>
      <c r="S5194" s="143" t="e">
        <f t="shared" si="407"/>
        <v>#DIV/0!</v>
      </c>
      <c r="T5194" s="144">
        <f>IF(P5194="nio",0,IF(P5194&gt;0,VLOOKUP(K5194,'3-Productie normen'!A:X,VLOOKUP(P5194,'3-Productie normen'!$B$37:$C$59,2,FALSE),FALSE)))/VLOOKUP(B5194,'2-Kosten per locatie'!$A$11:$C$31,3,FALSE)</f>
        <v>0</v>
      </c>
      <c r="U5194" s="144">
        <f t="shared" si="408"/>
        <v>0</v>
      </c>
      <c r="V5194" s="145" t="str">
        <f>VLOOKUP(K5194,'3-Productie normen'!A:AG,29,FALSE)</f>
        <v>S</v>
      </c>
      <c r="W5194" s="145"/>
      <c r="X5194" s="146"/>
      <c r="Y5194" s="147">
        <f t="shared" si="409"/>
        <v>5520</v>
      </c>
    </row>
    <row r="5195" spans="1:25" s="148" customFormat="1" ht="13.9" customHeight="1">
      <c r="A5195" s="137">
        <v>6049</v>
      </c>
      <c r="B5195" s="138" t="s">
        <v>4209</v>
      </c>
      <c r="C5195" s="138" t="s">
        <v>6253</v>
      </c>
      <c r="D5195" s="138" t="s">
        <v>8341</v>
      </c>
      <c r="E5195" s="2"/>
      <c r="F5195" s="2" t="s">
        <v>913</v>
      </c>
      <c r="G5195" s="2" t="s">
        <v>7079</v>
      </c>
      <c r="H5195" s="2"/>
      <c r="I5195" s="139" t="s">
        <v>46</v>
      </c>
      <c r="J5195" s="139" t="s">
        <v>323</v>
      </c>
      <c r="K5195" s="139" t="s">
        <v>321</v>
      </c>
      <c r="L5195" s="139" t="s">
        <v>3060</v>
      </c>
      <c r="M5195" s="140"/>
      <c r="N5195" s="141">
        <v>1.04</v>
      </c>
      <c r="O5195" s="142">
        <f t="shared" si="405"/>
        <v>400</v>
      </c>
      <c r="P5195" s="2">
        <v>200</v>
      </c>
      <c r="Q5195" s="2">
        <v>200</v>
      </c>
      <c r="R5195" s="143" t="e">
        <f t="shared" si="406"/>
        <v>#DIV/0!</v>
      </c>
      <c r="S5195" s="143" t="e">
        <f t="shared" si="407"/>
        <v>#DIV/0!</v>
      </c>
      <c r="T5195" s="144">
        <f>IF(P5195="nio",0,IF(P5195&gt;0,VLOOKUP(K5195,'3-Productie normen'!A:X,VLOOKUP(P5195,'3-Productie normen'!$B$37:$C$59,2,FALSE),FALSE)))/VLOOKUP(B5195,'2-Kosten per locatie'!$A$11:$C$31,3,FALSE)</f>
        <v>0</v>
      </c>
      <c r="U5195" s="144">
        <f t="shared" si="408"/>
        <v>0</v>
      </c>
      <c r="V5195" s="145" t="str">
        <f>VLOOKUP(K5195,'3-Productie normen'!A:AG,29,FALSE)</f>
        <v>S</v>
      </c>
      <c r="W5195" s="145"/>
      <c r="X5195" s="146"/>
      <c r="Y5195" s="147">
        <f t="shared" si="409"/>
        <v>416</v>
      </c>
    </row>
    <row r="5196" spans="1:25" s="148" customFormat="1" ht="13.9" customHeight="1">
      <c r="A5196" s="137">
        <v>6050</v>
      </c>
      <c r="B5196" s="138" t="s">
        <v>4209</v>
      </c>
      <c r="C5196" s="138" t="s">
        <v>6253</v>
      </c>
      <c r="D5196" s="138" t="s">
        <v>8341</v>
      </c>
      <c r="E5196" s="2"/>
      <c r="F5196" s="2" t="s">
        <v>913</v>
      </c>
      <c r="G5196" s="2" t="s">
        <v>7080</v>
      </c>
      <c r="H5196" s="2"/>
      <c r="I5196" s="139" t="s">
        <v>46</v>
      </c>
      <c r="J5196" s="139" t="s">
        <v>323</v>
      </c>
      <c r="K5196" s="139" t="s">
        <v>321</v>
      </c>
      <c r="L5196" s="139" t="s">
        <v>3060</v>
      </c>
      <c r="M5196" s="140"/>
      <c r="N5196" s="141">
        <v>1.08</v>
      </c>
      <c r="O5196" s="142">
        <f t="shared" si="405"/>
        <v>400</v>
      </c>
      <c r="P5196" s="2">
        <v>200</v>
      </c>
      <c r="Q5196" s="2">
        <v>200</v>
      </c>
      <c r="R5196" s="143" t="e">
        <f t="shared" si="406"/>
        <v>#DIV/0!</v>
      </c>
      <c r="S5196" s="143" t="e">
        <f t="shared" si="407"/>
        <v>#DIV/0!</v>
      </c>
      <c r="T5196" s="144">
        <f>IF(P5196="nio",0,IF(P5196&gt;0,VLOOKUP(K5196,'3-Productie normen'!A:X,VLOOKUP(P5196,'3-Productie normen'!$B$37:$C$59,2,FALSE),FALSE)))/VLOOKUP(B5196,'2-Kosten per locatie'!$A$11:$C$31,3,FALSE)</f>
        <v>0</v>
      </c>
      <c r="U5196" s="144">
        <f t="shared" si="408"/>
        <v>0</v>
      </c>
      <c r="V5196" s="145" t="str">
        <f>VLOOKUP(K5196,'3-Productie normen'!A:AG,29,FALSE)</f>
        <v>S</v>
      </c>
      <c r="W5196" s="145"/>
      <c r="X5196" s="146"/>
      <c r="Y5196" s="147">
        <f t="shared" si="409"/>
        <v>432</v>
      </c>
    </row>
    <row r="5197" spans="1:25" s="148" customFormat="1" ht="13.9" customHeight="1">
      <c r="A5197" s="137">
        <v>6051</v>
      </c>
      <c r="B5197" s="138" t="s">
        <v>4209</v>
      </c>
      <c r="C5197" s="138" t="s">
        <v>6253</v>
      </c>
      <c r="D5197" s="138" t="s">
        <v>8341</v>
      </c>
      <c r="E5197" s="2"/>
      <c r="F5197" s="2" t="s">
        <v>913</v>
      </c>
      <c r="G5197" s="2" t="s">
        <v>7081</v>
      </c>
      <c r="H5197" s="2"/>
      <c r="I5197" s="139" t="s">
        <v>46</v>
      </c>
      <c r="J5197" s="139" t="s">
        <v>323</v>
      </c>
      <c r="K5197" s="139" t="s">
        <v>321</v>
      </c>
      <c r="L5197" s="139" t="s">
        <v>3060</v>
      </c>
      <c r="M5197" s="140"/>
      <c r="N5197" s="141">
        <v>1.0900000000000001</v>
      </c>
      <c r="O5197" s="142">
        <f t="shared" si="405"/>
        <v>400</v>
      </c>
      <c r="P5197" s="2">
        <v>200</v>
      </c>
      <c r="Q5197" s="2">
        <v>200</v>
      </c>
      <c r="R5197" s="143" t="e">
        <f t="shared" si="406"/>
        <v>#DIV/0!</v>
      </c>
      <c r="S5197" s="143" t="e">
        <f t="shared" si="407"/>
        <v>#DIV/0!</v>
      </c>
      <c r="T5197" s="144">
        <f>IF(P5197="nio",0,IF(P5197&gt;0,VLOOKUP(K5197,'3-Productie normen'!A:X,VLOOKUP(P5197,'3-Productie normen'!$B$37:$C$59,2,FALSE),FALSE)))/VLOOKUP(B5197,'2-Kosten per locatie'!$A$11:$C$31,3,FALSE)</f>
        <v>0</v>
      </c>
      <c r="U5197" s="144">
        <f t="shared" si="408"/>
        <v>0</v>
      </c>
      <c r="V5197" s="145" t="str">
        <f>VLOOKUP(K5197,'3-Productie normen'!A:AG,29,FALSE)</f>
        <v>S</v>
      </c>
      <c r="W5197" s="145"/>
      <c r="X5197" s="146"/>
      <c r="Y5197" s="147">
        <f t="shared" si="409"/>
        <v>436.00000000000006</v>
      </c>
    </row>
    <row r="5198" spans="1:25" s="148" customFormat="1" ht="13.9" customHeight="1">
      <c r="A5198" s="137">
        <v>6052</v>
      </c>
      <c r="B5198" s="138" t="s">
        <v>4209</v>
      </c>
      <c r="C5198" s="138" t="s">
        <v>6253</v>
      </c>
      <c r="D5198" s="138" t="s">
        <v>8341</v>
      </c>
      <c r="E5198" s="2"/>
      <c r="F5198" s="2" t="s">
        <v>913</v>
      </c>
      <c r="G5198" s="2" t="s">
        <v>7082</v>
      </c>
      <c r="H5198" s="2" t="s">
        <v>7083</v>
      </c>
      <c r="I5198" s="139" t="s">
        <v>46</v>
      </c>
      <c r="J5198" s="139" t="s">
        <v>323</v>
      </c>
      <c r="K5198" s="139" t="s">
        <v>321</v>
      </c>
      <c r="L5198" s="139" t="s">
        <v>3060</v>
      </c>
      <c r="M5198" s="140"/>
      <c r="N5198" s="141">
        <v>4.88</v>
      </c>
      <c r="O5198" s="142">
        <f t="shared" si="405"/>
        <v>400</v>
      </c>
      <c r="P5198" s="2">
        <v>200</v>
      </c>
      <c r="Q5198" s="2">
        <v>200</v>
      </c>
      <c r="R5198" s="143" t="e">
        <f t="shared" si="406"/>
        <v>#DIV/0!</v>
      </c>
      <c r="S5198" s="143" t="e">
        <f t="shared" si="407"/>
        <v>#DIV/0!</v>
      </c>
      <c r="T5198" s="144">
        <f>IF(P5198="nio",0,IF(P5198&gt;0,VLOOKUP(K5198,'3-Productie normen'!A:X,VLOOKUP(P5198,'3-Productie normen'!$B$37:$C$59,2,FALSE),FALSE)))/VLOOKUP(B5198,'2-Kosten per locatie'!$A$11:$C$31,3,FALSE)</f>
        <v>0</v>
      </c>
      <c r="U5198" s="144">
        <f t="shared" si="408"/>
        <v>0</v>
      </c>
      <c r="V5198" s="145" t="str">
        <f>VLOOKUP(K5198,'3-Productie normen'!A:AG,29,FALSE)</f>
        <v>S</v>
      </c>
      <c r="W5198" s="145"/>
      <c r="X5198" s="146"/>
      <c r="Y5198" s="147">
        <f t="shared" si="409"/>
        <v>1952</v>
      </c>
    </row>
    <row r="5199" spans="1:25" s="148" customFormat="1" ht="13.9" customHeight="1">
      <c r="A5199" s="137">
        <v>6053</v>
      </c>
      <c r="B5199" s="138" t="s">
        <v>4209</v>
      </c>
      <c r="C5199" s="138" t="s">
        <v>6253</v>
      </c>
      <c r="D5199" s="138" t="s">
        <v>8341</v>
      </c>
      <c r="E5199" s="2"/>
      <c r="F5199" s="2" t="s">
        <v>913</v>
      </c>
      <c r="G5199" s="2" t="s">
        <v>7084</v>
      </c>
      <c r="H5199" s="2" t="s">
        <v>7085</v>
      </c>
      <c r="I5199" s="139" t="s">
        <v>46</v>
      </c>
      <c r="J5199" s="139" t="s">
        <v>320</v>
      </c>
      <c r="K5199" s="139" t="s">
        <v>321</v>
      </c>
      <c r="L5199" s="139" t="s">
        <v>3060</v>
      </c>
      <c r="M5199" s="140"/>
      <c r="N5199" s="141">
        <v>10.93</v>
      </c>
      <c r="O5199" s="142">
        <f t="shared" si="405"/>
        <v>400</v>
      </c>
      <c r="P5199" s="2">
        <v>200</v>
      </c>
      <c r="Q5199" s="2">
        <v>200</v>
      </c>
      <c r="R5199" s="143" t="e">
        <f t="shared" si="406"/>
        <v>#DIV/0!</v>
      </c>
      <c r="S5199" s="143" t="e">
        <f t="shared" si="407"/>
        <v>#DIV/0!</v>
      </c>
      <c r="T5199" s="144">
        <f>IF(P5199="nio",0,IF(P5199&gt;0,VLOOKUP(K5199,'3-Productie normen'!A:X,VLOOKUP(P5199,'3-Productie normen'!$B$37:$C$59,2,FALSE),FALSE)))/VLOOKUP(B5199,'2-Kosten per locatie'!$A$11:$C$31,3,FALSE)</f>
        <v>0</v>
      </c>
      <c r="U5199" s="144">
        <f t="shared" si="408"/>
        <v>0</v>
      </c>
      <c r="V5199" s="145" t="str">
        <f>VLOOKUP(K5199,'3-Productie normen'!A:AG,29,FALSE)</f>
        <v>S</v>
      </c>
      <c r="W5199" s="145"/>
      <c r="X5199" s="146"/>
      <c r="Y5199" s="147">
        <f t="shared" si="409"/>
        <v>4372</v>
      </c>
    </row>
    <row r="5200" spans="1:25" s="148" customFormat="1" ht="13.9" customHeight="1">
      <c r="A5200" s="137">
        <v>6054</v>
      </c>
      <c r="B5200" s="138" t="s">
        <v>4209</v>
      </c>
      <c r="C5200" s="138" t="s">
        <v>6253</v>
      </c>
      <c r="D5200" s="138" t="s">
        <v>8341</v>
      </c>
      <c r="E5200" s="2"/>
      <c r="F5200" s="2" t="s">
        <v>913</v>
      </c>
      <c r="G5200" s="2" t="s">
        <v>7086</v>
      </c>
      <c r="H5200" s="2"/>
      <c r="I5200" s="139" t="s">
        <v>46</v>
      </c>
      <c r="J5200" s="139" t="s">
        <v>323</v>
      </c>
      <c r="K5200" s="139" t="s">
        <v>321</v>
      </c>
      <c r="L5200" s="139" t="s">
        <v>3060</v>
      </c>
      <c r="M5200" s="140"/>
      <c r="N5200" s="141">
        <v>1.0900000000000001</v>
      </c>
      <c r="O5200" s="142">
        <f t="shared" si="405"/>
        <v>400</v>
      </c>
      <c r="P5200" s="2">
        <v>200</v>
      </c>
      <c r="Q5200" s="2">
        <v>200</v>
      </c>
      <c r="R5200" s="143" t="e">
        <f t="shared" si="406"/>
        <v>#DIV/0!</v>
      </c>
      <c r="S5200" s="143" t="e">
        <f t="shared" si="407"/>
        <v>#DIV/0!</v>
      </c>
      <c r="T5200" s="144">
        <f>IF(P5200="nio",0,IF(P5200&gt;0,VLOOKUP(K5200,'3-Productie normen'!A:X,VLOOKUP(P5200,'3-Productie normen'!$B$37:$C$59,2,FALSE),FALSE)))/VLOOKUP(B5200,'2-Kosten per locatie'!$A$11:$C$31,3,FALSE)</f>
        <v>0</v>
      </c>
      <c r="U5200" s="144">
        <f t="shared" si="408"/>
        <v>0</v>
      </c>
      <c r="V5200" s="145" t="str">
        <f>VLOOKUP(K5200,'3-Productie normen'!A:AG,29,FALSE)</f>
        <v>S</v>
      </c>
      <c r="W5200" s="145"/>
      <c r="X5200" s="146"/>
      <c r="Y5200" s="147">
        <f t="shared" si="409"/>
        <v>436.00000000000006</v>
      </c>
    </row>
    <row r="5201" spans="1:25" s="148" customFormat="1" ht="13.9" customHeight="1">
      <c r="A5201" s="137">
        <v>6055</v>
      </c>
      <c r="B5201" s="138" t="s">
        <v>4209</v>
      </c>
      <c r="C5201" s="138" t="s">
        <v>6253</v>
      </c>
      <c r="D5201" s="138" t="s">
        <v>8341</v>
      </c>
      <c r="E5201" s="2"/>
      <c r="F5201" s="2" t="s">
        <v>913</v>
      </c>
      <c r="G5201" s="2" t="s">
        <v>7087</v>
      </c>
      <c r="H5201" s="2"/>
      <c r="I5201" s="139" t="s">
        <v>46</v>
      </c>
      <c r="J5201" s="139" t="s">
        <v>323</v>
      </c>
      <c r="K5201" s="139" t="s">
        <v>321</v>
      </c>
      <c r="L5201" s="139" t="s">
        <v>3060</v>
      </c>
      <c r="M5201" s="140"/>
      <c r="N5201" s="141">
        <v>1.08</v>
      </c>
      <c r="O5201" s="142">
        <f t="shared" si="405"/>
        <v>400</v>
      </c>
      <c r="P5201" s="2">
        <v>200</v>
      </c>
      <c r="Q5201" s="2">
        <v>200</v>
      </c>
      <c r="R5201" s="143" t="e">
        <f t="shared" si="406"/>
        <v>#DIV/0!</v>
      </c>
      <c r="S5201" s="143" t="e">
        <f t="shared" si="407"/>
        <v>#DIV/0!</v>
      </c>
      <c r="T5201" s="144">
        <f>IF(P5201="nio",0,IF(P5201&gt;0,VLOOKUP(K5201,'3-Productie normen'!A:X,VLOOKUP(P5201,'3-Productie normen'!$B$37:$C$59,2,FALSE),FALSE)))/VLOOKUP(B5201,'2-Kosten per locatie'!$A$11:$C$31,3,FALSE)</f>
        <v>0</v>
      </c>
      <c r="U5201" s="144">
        <f t="shared" si="408"/>
        <v>0</v>
      </c>
      <c r="V5201" s="145" t="str">
        <f>VLOOKUP(K5201,'3-Productie normen'!A:AG,29,FALSE)</f>
        <v>S</v>
      </c>
      <c r="W5201" s="145"/>
      <c r="X5201" s="146"/>
      <c r="Y5201" s="147">
        <f t="shared" si="409"/>
        <v>432</v>
      </c>
    </row>
    <row r="5202" spans="1:25" s="148" customFormat="1" ht="13.9" customHeight="1">
      <c r="A5202" s="137">
        <v>6056</v>
      </c>
      <c r="B5202" s="138" t="s">
        <v>4209</v>
      </c>
      <c r="C5202" s="138" t="s">
        <v>6253</v>
      </c>
      <c r="D5202" s="138" t="s">
        <v>8341</v>
      </c>
      <c r="E5202" s="2"/>
      <c r="F5202" s="2" t="s">
        <v>913</v>
      </c>
      <c r="G5202" s="2" t="s">
        <v>7088</v>
      </c>
      <c r="H5202" s="2"/>
      <c r="I5202" s="139" t="s">
        <v>46</v>
      </c>
      <c r="J5202" s="139" t="s">
        <v>323</v>
      </c>
      <c r="K5202" s="139" t="s">
        <v>321</v>
      </c>
      <c r="L5202" s="139" t="s">
        <v>3060</v>
      </c>
      <c r="M5202" s="140"/>
      <c r="N5202" s="141">
        <v>1.08</v>
      </c>
      <c r="O5202" s="142">
        <f t="shared" si="405"/>
        <v>400</v>
      </c>
      <c r="P5202" s="2">
        <v>200</v>
      </c>
      <c r="Q5202" s="2">
        <v>200</v>
      </c>
      <c r="R5202" s="143" t="e">
        <f t="shared" si="406"/>
        <v>#DIV/0!</v>
      </c>
      <c r="S5202" s="143" t="e">
        <f t="shared" si="407"/>
        <v>#DIV/0!</v>
      </c>
      <c r="T5202" s="144">
        <f>IF(P5202="nio",0,IF(P5202&gt;0,VLOOKUP(K5202,'3-Productie normen'!A:X,VLOOKUP(P5202,'3-Productie normen'!$B$37:$C$59,2,FALSE),FALSE)))/VLOOKUP(B5202,'2-Kosten per locatie'!$A$11:$C$31,3,FALSE)</f>
        <v>0</v>
      </c>
      <c r="U5202" s="144">
        <f t="shared" si="408"/>
        <v>0</v>
      </c>
      <c r="V5202" s="145" t="str">
        <f>VLOOKUP(K5202,'3-Productie normen'!A:AG,29,FALSE)</f>
        <v>S</v>
      </c>
      <c r="W5202" s="145"/>
      <c r="X5202" s="146"/>
      <c r="Y5202" s="147">
        <f t="shared" si="409"/>
        <v>432</v>
      </c>
    </row>
    <row r="5203" spans="1:25" s="148" customFormat="1" ht="13.9" customHeight="1">
      <c r="A5203" s="137">
        <v>6057</v>
      </c>
      <c r="B5203" s="138" t="s">
        <v>4209</v>
      </c>
      <c r="C5203" s="138" t="s">
        <v>6253</v>
      </c>
      <c r="D5203" s="138" t="s">
        <v>8341</v>
      </c>
      <c r="E5203" s="2"/>
      <c r="F5203" s="2" t="s">
        <v>913</v>
      </c>
      <c r="G5203" s="2" t="s">
        <v>7089</v>
      </c>
      <c r="H5203" s="2"/>
      <c r="I5203" s="139" t="s">
        <v>46</v>
      </c>
      <c r="J5203" s="139" t="s">
        <v>323</v>
      </c>
      <c r="K5203" s="139" t="s">
        <v>321</v>
      </c>
      <c r="L5203" s="139" t="s">
        <v>3060</v>
      </c>
      <c r="M5203" s="140"/>
      <c r="N5203" s="141">
        <v>1.08</v>
      </c>
      <c r="O5203" s="142">
        <f t="shared" si="405"/>
        <v>400</v>
      </c>
      <c r="P5203" s="2">
        <v>200</v>
      </c>
      <c r="Q5203" s="2">
        <v>200</v>
      </c>
      <c r="R5203" s="143" t="e">
        <f t="shared" si="406"/>
        <v>#DIV/0!</v>
      </c>
      <c r="S5203" s="143" t="e">
        <f t="shared" si="407"/>
        <v>#DIV/0!</v>
      </c>
      <c r="T5203" s="144">
        <f>IF(P5203="nio",0,IF(P5203&gt;0,VLOOKUP(K5203,'3-Productie normen'!A:X,VLOOKUP(P5203,'3-Productie normen'!$B$37:$C$59,2,FALSE),FALSE)))/VLOOKUP(B5203,'2-Kosten per locatie'!$A$11:$C$31,3,FALSE)</f>
        <v>0</v>
      </c>
      <c r="U5203" s="144">
        <f t="shared" si="408"/>
        <v>0</v>
      </c>
      <c r="V5203" s="145" t="str">
        <f>VLOOKUP(K5203,'3-Productie normen'!A:AG,29,FALSE)</f>
        <v>S</v>
      </c>
      <c r="W5203" s="145"/>
      <c r="X5203" s="146"/>
      <c r="Y5203" s="147">
        <f t="shared" si="409"/>
        <v>432</v>
      </c>
    </row>
    <row r="5204" spans="1:25" s="148" customFormat="1" ht="13.9" customHeight="1">
      <c r="A5204" s="137">
        <v>6058</v>
      </c>
      <c r="B5204" s="138" t="s">
        <v>4209</v>
      </c>
      <c r="C5204" s="138" t="s">
        <v>6253</v>
      </c>
      <c r="D5204" s="138" t="s">
        <v>8341</v>
      </c>
      <c r="E5204" s="2"/>
      <c r="F5204" s="2" t="s">
        <v>913</v>
      </c>
      <c r="G5204" s="2" t="s">
        <v>7090</v>
      </c>
      <c r="H5204" s="2"/>
      <c r="I5204" s="139" t="s">
        <v>46</v>
      </c>
      <c r="J5204" s="139" t="s">
        <v>323</v>
      </c>
      <c r="K5204" s="139" t="s">
        <v>321</v>
      </c>
      <c r="L5204" s="139" t="s">
        <v>3060</v>
      </c>
      <c r="M5204" s="140"/>
      <c r="N5204" s="141">
        <v>1.0900000000000001</v>
      </c>
      <c r="O5204" s="142">
        <f t="shared" si="405"/>
        <v>400</v>
      </c>
      <c r="P5204" s="2">
        <v>200</v>
      </c>
      <c r="Q5204" s="2">
        <v>200</v>
      </c>
      <c r="R5204" s="143" t="e">
        <f t="shared" si="406"/>
        <v>#DIV/0!</v>
      </c>
      <c r="S5204" s="143" t="e">
        <f t="shared" si="407"/>
        <v>#DIV/0!</v>
      </c>
      <c r="T5204" s="144">
        <f>IF(P5204="nio",0,IF(P5204&gt;0,VLOOKUP(K5204,'3-Productie normen'!A:X,VLOOKUP(P5204,'3-Productie normen'!$B$37:$C$59,2,FALSE),FALSE)))/VLOOKUP(B5204,'2-Kosten per locatie'!$A$11:$C$31,3,FALSE)</f>
        <v>0</v>
      </c>
      <c r="U5204" s="144">
        <f t="shared" si="408"/>
        <v>0</v>
      </c>
      <c r="V5204" s="145" t="str">
        <f>VLOOKUP(K5204,'3-Productie normen'!A:AG,29,FALSE)</f>
        <v>S</v>
      </c>
      <c r="W5204" s="145"/>
      <c r="X5204" s="146"/>
      <c r="Y5204" s="147">
        <f t="shared" si="409"/>
        <v>436.00000000000006</v>
      </c>
    </row>
    <row r="5205" spans="1:25" s="148" customFormat="1" ht="13.9" customHeight="1">
      <c r="A5205" s="137">
        <v>6059</v>
      </c>
      <c r="B5205" s="138" t="s">
        <v>4209</v>
      </c>
      <c r="C5205" s="138" t="s">
        <v>6253</v>
      </c>
      <c r="D5205" s="138" t="s">
        <v>8341</v>
      </c>
      <c r="E5205" s="2"/>
      <c r="F5205" s="2" t="s">
        <v>913</v>
      </c>
      <c r="G5205" s="2" t="s">
        <v>7091</v>
      </c>
      <c r="H5205" s="2" t="s">
        <v>7085</v>
      </c>
      <c r="I5205" s="139" t="s">
        <v>46</v>
      </c>
      <c r="J5205" s="139" t="s">
        <v>320</v>
      </c>
      <c r="K5205" s="139" t="s">
        <v>321</v>
      </c>
      <c r="L5205" s="139" t="s">
        <v>3060</v>
      </c>
      <c r="M5205" s="140"/>
      <c r="N5205" s="141">
        <v>14.3</v>
      </c>
      <c r="O5205" s="142">
        <f t="shared" si="405"/>
        <v>400</v>
      </c>
      <c r="P5205" s="2">
        <v>200</v>
      </c>
      <c r="Q5205" s="2">
        <v>200</v>
      </c>
      <c r="R5205" s="143" t="e">
        <f t="shared" si="406"/>
        <v>#DIV/0!</v>
      </c>
      <c r="S5205" s="143" t="e">
        <f t="shared" si="407"/>
        <v>#DIV/0!</v>
      </c>
      <c r="T5205" s="144">
        <f>IF(P5205="nio",0,IF(P5205&gt;0,VLOOKUP(K5205,'3-Productie normen'!A:X,VLOOKUP(P5205,'3-Productie normen'!$B$37:$C$59,2,FALSE),FALSE)))/VLOOKUP(B5205,'2-Kosten per locatie'!$A$11:$C$31,3,FALSE)</f>
        <v>0</v>
      </c>
      <c r="U5205" s="144">
        <f t="shared" si="408"/>
        <v>0</v>
      </c>
      <c r="V5205" s="145" t="str">
        <f>VLOOKUP(K5205,'3-Productie normen'!A:AG,29,FALSE)</f>
        <v>S</v>
      </c>
      <c r="W5205" s="145"/>
      <c r="X5205" s="146"/>
      <c r="Y5205" s="147">
        <f t="shared" si="409"/>
        <v>5720</v>
      </c>
    </row>
    <row r="5206" spans="1:25" s="148" customFormat="1" ht="13.9" customHeight="1">
      <c r="A5206" s="137">
        <v>6060</v>
      </c>
      <c r="B5206" s="138" t="s">
        <v>4209</v>
      </c>
      <c r="C5206" s="138" t="s">
        <v>6253</v>
      </c>
      <c r="D5206" s="138" t="s">
        <v>8341</v>
      </c>
      <c r="E5206" s="2"/>
      <c r="F5206" s="2" t="s">
        <v>913</v>
      </c>
      <c r="G5206" s="2" t="s">
        <v>7092</v>
      </c>
      <c r="H5206" s="2"/>
      <c r="I5206" s="139" t="s">
        <v>46</v>
      </c>
      <c r="J5206" s="139" t="s">
        <v>323</v>
      </c>
      <c r="K5206" s="139" t="s">
        <v>321</v>
      </c>
      <c r="L5206" s="139" t="s">
        <v>3060</v>
      </c>
      <c r="M5206" s="140"/>
      <c r="N5206" s="141">
        <v>1.27</v>
      </c>
      <c r="O5206" s="142">
        <f t="shared" si="405"/>
        <v>400</v>
      </c>
      <c r="P5206" s="2">
        <v>200</v>
      </c>
      <c r="Q5206" s="2">
        <v>200</v>
      </c>
      <c r="R5206" s="143" t="e">
        <f t="shared" si="406"/>
        <v>#DIV/0!</v>
      </c>
      <c r="S5206" s="143" t="e">
        <f t="shared" si="407"/>
        <v>#DIV/0!</v>
      </c>
      <c r="T5206" s="144">
        <f>IF(P5206="nio",0,IF(P5206&gt;0,VLOOKUP(K5206,'3-Productie normen'!A:X,VLOOKUP(P5206,'3-Productie normen'!$B$37:$C$59,2,FALSE),FALSE)))/VLOOKUP(B5206,'2-Kosten per locatie'!$A$11:$C$31,3,FALSE)</f>
        <v>0</v>
      </c>
      <c r="U5206" s="144">
        <f t="shared" si="408"/>
        <v>0</v>
      </c>
      <c r="V5206" s="145" t="str">
        <f>VLOOKUP(K5206,'3-Productie normen'!A:AG,29,FALSE)</f>
        <v>S</v>
      </c>
      <c r="W5206" s="145"/>
      <c r="X5206" s="146"/>
      <c r="Y5206" s="147">
        <f t="shared" si="409"/>
        <v>508</v>
      </c>
    </row>
    <row r="5207" spans="1:25" s="148" customFormat="1" ht="13.9" customHeight="1">
      <c r="A5207" s="137">
        <v>6061</v>
      </c>
      <c r="B5207" s="138" t="s">
        <v>4209</v>
      </c>
      <c r="C5207" s="138" t="s">
        <v>6253</v>
      </c>
      <c r="D5207" s="138" t="s">
        <v>8341</v>
      </c>
      <c r="E5207" s="2"/>
      <c r="F5207" s="2" t="s">
        <v>913</v>
      </c>
      <c r="G5207" s="2" t="s">
        <v>7093</v>
      </c>
      <c r="H5207" s="2"/>
      <c r="I5207" s="139" t="s">
        <v>46</v>
      </c>
      <c r="J5207" s="139" t="s">
        <v>323</v>
      </c>
      <c r="K5207" s="139" t="s">
        <v>321</v>
      </c>
      <c r="L5207" s="139" t="s">
        <v>3060</v>
      </c>
      <c r="M5207" s="140"/>
      <c r="N5207" s="141">
        <v>1.08</v>
      </c>
      <c r="O5207" s="142">
        <f t="shared" si="405"/>
        <v>400</v>
      </c>
      <c r="P5207" s="2">
        <v>200</v>
      </c>
      <c r="Q5207" s="2">
        <v>200</v>
      </c>
      <c r="R5207" s="143" t="e">
        <f t="shared" si="406"/>
        <v>#DIV/0!</v>
      </c>
      <c r="S5207" s="143" t="e">
        <f t="shared" si="407"/>
        <v>#DIV/0!</v>
      </c>
      <c r="T5207" s="144">
        <f>IF(P5207="nio",0,IF(P5207&gt;0,VLOOKUP(K5207,'3-Productie normen'!A:X,VLOOKUP(P5207,'3-Productie normen'!$B$37:$C$59,2,FALSE),FALSE)))/VLOOKUP(B5207,'2-Kosten per locatie'!$A$11:$C$31,3,FALSE)</f>
        <v>0</v>
      </c>
      <c r="U5207" s="144">
        <f t="shared" si="408"/>
        <v>0</v>
      </c>
      <c r="V5207" s="145" t="str">
        <f>VLOOKUP(K5207,'3-Productie normen'!A:AG,29,FALSE)</f>
        <v>S</v>
      </c>
      <c r="W5207" s="145"/>
      <c r="X5207" s="146"/>
      <c r="Y5207" s="147">
        <f t="shared" si="409"/>
        <v>432</v>
      </c>
    </row>
    <row r="5208" spans="1:25" s="148" customFormat="1" ht="13.9" customHeight="1">
      <c r="A5208" s="137">
        <v>6062</v>
      </c>
      <c r="B5208" s="138" t="s">
        <v>4209</v>
      </c>
      <c r="C5208" s="138" t="s">
        <v>6253</v>
      </c>
      <c r="D5208" s="138" t="s">
        <v>8341</v>
      </c>
      <c r="E5208" s="2"/>
      <c r="F5208" s="2" t="s">
        <v>913</v>
      </c>
      <c r="G5208" s="2" t="s">
        <v>7094</v>
      </c>
      <c r="H5208" s="2"/>
      <c r="I5208" s="139" t="s">
        <v>46</v>
      </c>
      <c r="J5208" s="139" t="s">
        <v>323</v>
      </c>
      <c r="K5208" s="139" t="s">
        <v>321</v>
      </c>
      <c r="L5208" s="139" t="s">
        <v>3060</v>
      </c>
      <c r="M5208" s="140"/>
      <c r="N5208" s="141">
        <v>1.08</v>
      </c>
      <c r="O5208" s="142">
        <f t="shared" si="405"/>
        <v>400</v>
      </c>
      <c r="P5208" s="2">
        <v>200</v>
      </c>
      <c r="Q5208" s="2">
        <v>200</v>
      </c>
      <c r="R5208" s="143" t="e">
        <f t="shared" si="406"/>
        <v>#DIV/0!</v>
      </c>
      <c r="S5208" s="143" t="e">
        <f t="shared" si="407"/>
        <v>#DIV/0!</v>
      </c>
      <c r="T5208" s="144">
        <f>IF(P5208="nio",0,IF(P5208&gt;0,VLOOKUP(K5208,'3-Productie normen'!A:X,VLOOKUP(P5208,'3-Productie normen'!$B$37:$C$59,2,FALSE),FALSE)))/VLOOKUP(B5208,'2-Kosten per locatie'!$A$11:$C$31,3,FALSE)</f>
        <v>0</v>
      </c>
      <c r="U5208" s="144">
        <f t="shared" si="408"/>
        <v>0</v>
      </c>
      <c r="V5208" s="145" t="str">
        <f>VLOOKUP(K5208,'3-Productie normen'!A:AG,29,FALSE)</f>
        <v>S</v>
      </c>
      <c r="W5208" s="145"/>
      <c r="X5208" s="146"/>
      <c r="Y5208" s="147">
        <f t="shared" si="409"/>
        <v>432</v>
      </c>
    </row>
    <row r="5209" spans="1:25" s="148" customFormat="1" ht="13.9" customHeight="1">
      <c r="A5209" s="137">
        <v>6063</v>
      </c>
      <c r="B5209" s="138" t="s">
        <v>4209</v>
      </c>
      <c r="C5209" s="138" t="s">
        <v>6253</v>
      </c>
      <c r="D5209" s="138" t="s">
        <v>8341</v>
      </c>
      <c r="E5209" s="2"/>
      <c r="F5209" s="2" t="s">
        <v>913</v>
      </c>
      <c r="G5209" s="2" t="s">
        <v>7095</v>
      </c>
      <c r="H5209" s="2" t="s">
        <v>7096</v>
      </c>
      <c r="I5209" s="139" t="s">
        <v>277</v>
      </c>
      <c r="J5209" s="139" t="s">
        <v>277</v>
      </c>
      <c r="K5209" s="139" t="s">
        <v>478</v>
      </c>
      <c r="L5209" s="139" t="s">
        <v>233</v>
      </c>
      <c r="M5209" s="140"/>
      <c r="N5209" s="141">
        <v>22.75</v>
      </c>
      <c r="O5209" s="142">
        <f t="shared" si="405"/>
        <v>120</v>
      </c>
      <c r="P5209" s="2">
        <v>120</v>
      </c>
      <c r="Q5209" s="2"/>
      <c r="R5209" s="143" t="e">
        <f t="shared" si="406"/>
        <v>#DIV/0!</v>
      </c>
      <c r="S5209" s="143">
        <f t="shared" si="407"/>
        <v>0</v>
      </c>
      <c r="T5209" s="144">
        <f>IF(P5209="nio",0,IF(P5209&gt;0,VLOOKUP(K5209,'3-Productie normen'!A:X,VLOOKUP(P5209,'3-Productie normen'!$B$37:$C$59,2,FALSE),FALSE)))/VLOOKUP(B5209,'2-Kosten per locatie'!$A$11:$C$31,3,FALSE)</f>
        <v>0</v>
      </c>
      <c r="U5209" s="144">
        <f t="shared" si="408"/>
        <v>0</v>
      </c>
      <c r="V5209" s="145" t="str">
        <f>VLOOKUP(K5209,'3-Productie normen'!A:AG,29,FALSE)</f>
        <v>B</v>
      </c>
      <c r="W5209" s="145"/>
      <c r="X5209" s="146"/>
      <c r="Y5209" s="147">
        <f t="shared" si="409"/>
        <v>2730</v>
      </c>
    </row>
    <row r="5210" spans="1:25" s="148" customFormat="1" ht="13.9" customHeight="1">
      <c r="A5210" s="137">
        <v>6064</v>
      </c>
      <c r="B5210" s="138" t="s">
        <v>4209</v>
      </c>
      <c r="C5210" s="138" t="s">
        <v>6253</v>
      </c>
      <c r="D5210" s="138" t="s">
        <v>8341</v>
      </c>
      <c r="E5210" s="2"/>
      <c r="F5210" s="2" t="s">
        <v>913</v>
      </c>
      <c r="G5210" s="2" t="s">
        <v>7097</v>
      </c>
      <c r="H5210" s="2" t="s">
        <v>7098</v>
      </c>
      <c r="I5210" s="139" t="s">
        <v>350</v>
      </c>
      <c r="J5210" s="139" t="s">
        <v>351</v>
      </c>
      <c r="K5210" s="139" t="s">
        <v>612</v>
      </c>
      <c r="L5210" s="139" t="s">
        <v>233</v>
      </c>
      <c r="M5210" s="140"/>
      <c r="N5210" s="141">
        <v>60.19</v>
      </c>
      <c r="O5210" s="142">
        <f t="shared" si="405"/>
        <v>200</v>
      </c>
      <c r="P5210" s="2">
        <v>200</v>
      </c>
      <c r="Q5210" s="2"/>
      <c r="R5210" s="143" t="e">
        <f t="shared" si="406"/>
        <v>#DIV/0!</v>
      </c>
      <c r="S5210" s="143">
        <f t="shared" si="407"/>
        <v>0</v>
      </c>
      <c r="T5210" s="144">
        <f>IF(P5210="nio",0,IF(P5210&gt;0,VLOOKUP(K5210,'3-Productie normen'!A:X,VLOOKUP(P5210,'3-Productie normen'!$B$37:$C$59,2,FALSE),FALSE)))/VLOOKUP(B5210,'2-Kosten per locatie'!$A$11:$C$31,3,FALSE)</f>
        <v>0</v>
      </c>
      <c r="U5210" s="144">
        <f t="shared" si="408"/>
        <v>0</v>
      </c>
      <c r="V5210" s="145" t="str">
        <f>VLOOKUP(K5210,'3-Productie normen'!A:AG,29,FALSE)</f>
        <v>L</v>
      </c>
      <c r="W5210" s="145"/>
      <c r="X5210" s="146"/>
      <c r="Y5210" s="147">
        <f t="shared" si="409"/>
        <v>12038</v>
      </c>
    </row>
    <row r="5211" spans="1:25" s="148" customFormat="1" ht="13.9" customHeight="1">
      <c r="A5211" s="137">
        <v>6065</v>
      </c>
      <c r="B5211" s="138" t="s">
        <v>4209</v>
      </c>
      <c r="C5211" s="138" t="s">
        <v>6253</v>
      </c>
      <c r="D5211" s="138" t="s">
        <v>8341</v>
      </c>
      <c r="E5211" s="2"/>
      <c r="F5211" s="2" t="s">
        <v>913</v>
      </c>
      <c r="G5211" s="2" t="s">
        <v>7099</v>
      </c>
      <c r="H5211" s="2" t="s">
        <v>7100</v>
      </c>
      <c r="I5211" s="139" t="s">
        <v>350</v>
      </c>
      <c r="J5211" s="139" t="s">
        <v>351</v>
      </c>
      <c r="K5211" s="139" t="s">
        <v>612</v>
      </c>
      <c r="L5211" s="139" t="s">
        <v>82</v>
      </c>
      <c r="M5211" s="140" t="s">
        <v>8160</v>
      </c>
      <c r="N5211" s="141">
        <v>60.19</v>
      </c>
      <c r="O5211" s="142">
        <f t="shared" si="405"/>
        <v>200</v>
      </c>
      <c r="P5211" s="2">
        <v>200</v>
      </c>
      <c r="Q5211" s="2"/>
      <c r="R5211" s="143" t="e">
        <f t="shared" si="406"/>
        <v>#DIV/0!</v>
      </c>
      <c r="S5211" s="143">
        <f t="shared" si="407"/>
        <v>0</v>
      </c>
      <c r="T5211" s="144">
        <f>IF(P5211="nio",0,IF(P5211&gt;0,VLOOKUP(K5211,'3-Productie normen'!A:X,VLOOKUP(P5211,'3-Productie normen'!$B$37:$C$59,2,FALSE),FALSE)))/VLOOKUP(B5211,'2-Kosten per locatie'!$A$11:$C$31,3,FALSE)</f>
        <v>0</v>
      </c>
      <c r="U5211" s="144">
        <f t="shared" si="408"/>
        <v>0</v>
      </c>
      <c r="V5211" s="145" t="str">
        <f>VLOOKUP(K5211,'3-Productie normen'!A:AG,29,FALSE)</f>
        <v>L</v>
      </c>
      <c r="W5211" s="145"/>
      <c r="X5211" s="146"/>
      <c r="Y5211" s="147">
        <f t="shared" si="409"/>
        <v>12038</v>
      </c>
    </row>
    <row r="5212" spans="1:25" s="148" customFormat="1" ht="13.9" customHeight="1">
      <c r="A5212" s="137">
        <v>6066</v>
      </c>
      <c r="B5212" s="138" t="s">
        <v>4209</v>
      </c>
      <c r="C5212" s="138" t="s">
        <v>6253</v>
      </c>
      <c r="D5212" s="138" t="s">
        <v>8341</v>
      </c>
      <c r="E5212" s="2"/>
      <c r="F5212" s="2" t="s">
        <v>913</v>
      </c>
      <c r="G5212" s="2" t="s">
        <v>7101</v>
      </c>
      <c r="H5212" s="2" t="s">
        <v>7102</v>
      </c>
      <c r="I5212" s="139" t="s">
        <v>350</v>
      </c>
      <c r="J5212" s="139" t="s">
        <v>351</v>
      </c>
      <c r="K5212" s="139" t="s">
        <v>612</v>
      </c>
      <c r="L5212" s="139" t="s">
        <v>82</v>
      </c>
      <c r="M5212" s="140" t="s">
        <v>8160</v>
      </c>
      <c r="N5212" s="141">
        <v>60.19</v>
      </c>
      <c r="O5212" s="142">
        <f t="shared" si="405"/>
        <v>200</v>
      </c>
      <c r="P5212" s="2">
        <v>200</v>
      </c>
      <c r="Q5212" s="2"/>
      <c r="R5212" s="143" t="e">
        <f t="shared" si="406"/>
        <v>#DIV/0!</v>
      </c>
      <c r="S5212" s="143">
        <f t="shared" si="407"/>
        <v>0</v>
      </c>
      <c r="T5212" s="144">
        <f>IF(P5212="nio",0,IF(P5212&gt;0,VLOOKUP(K5212,'3-Productie normen'!A:X,VLOOKUP(P5212,'3-Productie normen'!$B$37:$C$59,2,FALSE),FALSE)))/VLOOKUP(B5212,'2-Kosten per locatie'!$A$11:$C$31,3,FALSE)</f>
        <v>0</v>
      </c>
      <c r="U5212" s="144">
        <f t="shared" si="408"/>
        <v>0</v>
      </c>
      <c r="V5212" s="145" t="str">
        <f>VLOOKUP(K5212,'3-Productie normen'!A:AG,29,FALSE)</f>
        <v>L</v>
      </c>
      <c r="W5212" s="145"/>
      <c r="X5212" s="146"/>
      <c r="Y5212" s="147">
        <f t="shared" si="409"/>
        <v>12038</v>
      </c>
    </row>
    <row r="5213" spans="1:25" s="148" customFormat="1" ht="13.9" customHeight="1">
      <c r="A5213" s="137">
        <v>6067</v>
      </c>
      <c r="B5213" s="138" t="s">
        <v>4209</v>
      </c>
      <c r="C5213" s="138" t="s">
        <v>6253</v>
      </c>
      <c r="D5213" s="138" t="s">
        <v>8341</v>
      </c>
      <c r="E5213" s="2"/>
      <c r="F5213" s="2" t="s">
        <v>913</v>
      </c>
      <c r="G5213" s="2" t="s">
        <v>7103</v>
      </c>
      <c r="H5213" s="2" t="s">
        <v>7104</v>
      </c>
      <c r="I5213" s="139" t="s">
        <v>350</v>
      </c>
      <c r="J5213" s="139" t="s">
        <v>351</v>
      </c>
      <c r="K5213" s="139" t="s">
        <v>612</v>
      </c>
      <c r="L5213" s="139" t="s">
        <v>82</v>
      </c>
      <c r="M5213" s="140" t="s">
        <v>8160</v>
      </c>
      <c r="N5213" s="141">
        <v>60.19</v>
      </c>
      <c r="O5213" s="142">
        <f t="shared" si="405"/>
        <v>200</v>
      </c>
      <c r="P5213" s="2">
        <v>200</v>
      </c>
      <c r="Q5213" s="2"/>
      <c r="R5213" s="143" t="e">
        <f t="shared" si="406"/>
        <v>#DIV/0!</v>
      </c>
      <c r="S5213" s="143">
        <f t="shared" si="407"/>
        <v>0</v>
      </c>
      <c r="T5213" s="144">
        <f>IF(P5213="nio",0,IF(P5213&gt;0,VLOOKUP(K5213,'3-Productie normen'!A:X,VLOOKUP(P5213,'3-Productie normen'!$B$37:$C$59,2,FALSE),FALSE)))/VLOOKUP(B5213,'2-Kosten per locatie'!$A$11:$C$31,3,FALSE)</f>
        <v>0</v>
      </c>
      <c r="U5213" s="144">
        <f t="shared" si="408"/>
        <v>0</v>
      </c>
      <c r="V5213" s="145" t="str">
        <f>VLOOKUP(K5213,'3-Productie normen'!A:AG,29,FALSE)</f>
        <v>L</v>
      </c>
      <c r="W5213" s="145"/>
      <c r="X5213" s="146"/>
      <c r="Y5213" s="147">
        <f t="shared" si="409"/>
        <v>12038</v>
      </c>
    </row>
    <row r="5214" spans="1:25" s="148" customFormat="1" ht="13.9" customHeight="1">
      <c r="A5214" s="137">
        <v>6068</v>
      </c>
      <c r="B5214" s="138" t="s">
        <v>4209</v>
      </c>
      <c r="C5214" s="138" t="s">
        <v>6253</v>
      </c>
      <c r="D5214" s="138" t="s">
        <v>8341</v>
      </c>
      <c r="E5214" s="2"/>
      <c r="F5214" s="2" t="s">
        <v>913</v>
      </c>
      <c r="G5214" s="2" t="s">
        <v>7105</v>
      </c>
      <c r="H5214" s="2" t="s">
        <v>7106</v>
      </c>
      <c r="I5214" s="139" t="s">
        <v>350</v>
      </c>
      <c r="J5214" s="139" t="s">
        <v>351</v>
      </c>
      <c r="K5214" s="139" t="s">
        <v>612</v>
      </c>
      <c r="L5214" s="139" t="s">
        <v>82</v>
      </c>
      <c r="M5214" s="140" t="s">
        <v>8160</v>
      </c>
      <c r="N5214" s="141">
        <v>61.21</v>
      </c>
      <c r="O5214" s="142">
        <f t="shared" si="405"/>
        <v>200</v>
      </c>
      <c r="P5214" s="2">
        <v>200</v>
      </c>
      <c r="Q5214" s="2"/>
      <c r="R5214" s="143" t="e">
        <f t="shared" si="406"/>
        <v>#DIV/0!</v>
      </c>
      <c r="S5214" s="143">
        <f t="shared" si="407"/>
        <v>0</v>
      </c>
      <c r="T5214" s="144">
        <f>IF(P5214="nio",0,IF(P5214&gt;0,VLOOKUP(K5214,'3-Productie normen'!A:X,VLOOKUP(P5214,'3-Productie normen'!$B$37:$C$59,2,FALSE),FALSE)))/VLOOKUP(B5214,'2-Kosten per locatie'!$A$11:$C$31,3,FALSE)</f>
        <v>0</v>
      </c>
      <c r="U5214" s="144">
        <f t="shared" si="408"/>
        <v>0</v>
      </c>
      <c r="V5214" s="145" t="str">
        <f>VLOOKUP(K5214,'3-Productie normen'!A:AG,29,FALSE)</f>
        <v>L</v>
      </c>
      <c r="W5214" s="145"/>
      <c r="X5214" s="146"/>
      <c r="Y5214" s="147">
        <f t="shared" si="409"/>
        <v>12242</v>
      </c>
    </row>
    <row r="5215" spans="1:25" s="148" customFormat="1" ht="13.9" customHeight="1">
      <c r="A5215" s="137">
        <v>6069</v>
      </c>
      <c r="B5215" s="138" t="s">
        <v>4209</v>
      </c>
      <c r="C5215" s="138" t="s">
        <v>6253</v>
      </c>
      <c r="D5215" s="138" t="s">
        <v>8341</v>
      </c>
      <c r="E5215" s="2"/>
      <c r="F5215" s="2" t="s">
        <v>913</v>
      </c>
      <c r="G5215" s="2" t="s">
        <v>7107</v>
      </c>
      <c r="H5215" s="2" t="s">
        <v>7108</v>
      </c>
      <c r="I5215" s="139" t="s">
        <v>350</v>
      </c>
      <c r="J5215" s="139" t="s">
        <v>351</v>
      </c>
      <c r="K5215" s="139" t="s">
        <v>612</v>
      </c>
      <c r="L5215" s="139" t="s">
        <v>82</v>
      </c>
      <c r="M5215" s="140" t="s">
        <v>8160</v>
      </c>
      <c r="N5215" s="141">
        <v>66.11</v>
      </c>
      <c r="O5215" s="142">
        <f t="shared" si="405"/>
        <v>200</v>
      </c>
      <c r="P5215" s="2">
        <v>200</v>
      </c>
      <c r="Q5215" s="2"/>
      <c r="R5215" s="143" t="e">
        <f t="shared" si="406"/>
        <v>#DIV/0!</v>
      </c>
      <c r="S5215" s="143">
        <f t="shared" si="407"/>
        <v>0</v>
      </c>
      <c r="T5215" s="144">
        <f>IF(P5215="nio",0,IF(P5215&gt;0,VLOOKUP(K5215,'3-Productie normen'!A:X,VLOOKUP(P5215,'3-Productie normen'!$B$37:$C$59,2,FALSE),FALSE)))/VLOOKUP(B5215,'2-Kosten per locatie'!$A$11:$C$31,3,FALSE)</f>
        <v>0</v>
      </c>
      <c r="U5215" s="144">
        <f t="shared" si="408"/>
        <v>0</v>
      </c>
      <c r="V5215" s="145" t="str">
        <f>VLOOKUP(K5215,'3-Productie normen'!A:AG,29,FALSE)</f>
        <v>L</v>
      </c>
      <c r="W5215" s="145"/>
      <c r="X5215" s="146"/>
      <c r="Y5215" s="147">
        <f t="shared" si="409"/>
        <v>13222</v>
      </c>
    </row>
    <row r="5216" spans="1:25" s="148" customFormat="1" ht="13.9" customHeight="1">
      <c r="A5216" s="137">
        <v>6070</v>
      </c>
      <c r="B5216" s="138" t="s">
        <v>4209</v>
      </c>
      <c r="C5216" s="138" t="s">
        <v>6253</v>
      </c>
      <c r="D5216" s="138" t="s">
        <v>8341</v>
      </c>
      <c r="E5216" s="2"/>
      <c r="F5216" s="2" t="s">
        <v>913</v>
      </c>
      <c r="G5216" s="2" t="s">
        <v>7109</v>
      </c>
      <c r="H5216" s="2" t="s">
        <v>7110</v>
      </c>
      <c r="I5216" s="139" t="s">
        <v>350</v>
      </c>
      <c r="J5216" s="139" t="s">
        <v>351</v>
      </c>
      <c r="K5216" s="139" t="s">
        <v>612</v>
      </c>
      <c r="L5216" s="139" t="s">
        <v>233</v>
      </c>
      <c r="M5216" s="140"/>
      <c r="N5216" s="141">
        <v>50.67</v>
      </c>
      <c r="O5216" s="142">
        <f t="shared" si="405"/>
        <v>200</v>
      </c>
      <c r="P5216" s="2">
        <v>200</v>
      </c>
      <c r="Q5216" s="2"/>
      <c r="R5216" s="143" t="e">
        <f t="shared" si="406"/>
        <v>#DIV/0!</v>
      </c>
      <c r="S5216" s="143">
        <f t="shared" si="407"/>
        <v>0</v>
      </c>
      <c r="T5216" s="144">
        <f>IF(P5216="nio",0,IF(P5216&gt;0,VLOOKUP(K5216,'3-Productie normen'!A:X,VLOOKUP(P5216,'3-Productie normen'!$B$37:$C$59,2,FALSE),FALSE)))/VLOOKUP(B5216,'2-Kosten per locatie'!$A$11:$C$31,3,FALSE)</f>
        <v>0</v>
      </c>
      <c r="U5216" s="144">
        <f t="shared" si="408"/>
        <v>0</v>
      </c>
      <c r="V5216" s="145" t="str">
        <f>VLOOKUP(K5216,'3-Productie normen'!A:AG,29,FALSE)</f>
        <v>L</v>
      </c>
      <c r="W5216" s="145"/>
      <c r="X5216" s="146"/>
      <c r="Y5216" s="147">
        <f t="shared" si="409"/>
        <v>10134</v>
      </c>
    </row>
    <row r="5217" spans="1:25" s="148" customFormat="1" ht="13.9" customHeight="1">
      <c r="A5217" s="137">
        <v>6071</v>
      </c>
      <c r="B5217" s="138" t="s">
        <v>4209</v>
      </c>
      <c r="C5217" s="138" t="s">
        <v>6253</v>
      </c>
      <c r="D5217" s="138" t="s">
        <v>8341</v>
      </c>
      <c r="E5217" s="2"/>
      <c r="F5217" s="2" t="s">
        <v>913</v>
      </c>
      <c r="G5217" s="2" t="s">
        <v>7111</v>
      </c>
      <c r="H5217" s="2" t="s">
        <v>7112</v>
      </c>
      <c r="I5217" s="139" t="s">
        <v>350</v>
      </c>
      <c r="J5217" s="139" t="s">
        <v>351</v>
      </c>
      <c r="K5217" s="139" t="s">
        <v>612</v>
      </c>
      <c r="L5217" s="139" t="s">
        <v>233</v>
      </c>
      <c r="M5217" s="140"/>
      <c r="N5217" s="141">
        <v>58.79</v>
      </c>
      <c r="O5217" s="142">
        <f t="shared" si="405"/>
        <v>200</v>
      </c>
      <c r="P5217" s="2">
        <v>200</v>
      </c>
      <c r="Q5217" s="2"/>
      <c r="R5217" s="143" t="e">
        <f t="shared" si="406"/>
        <v>#DIV/0!</v>
      </c>
      <c r="S5217" s="143">
        <f t="shared" si="407"/>
        <v>0</v>
      </c>
      <c r="T5217" s="144">
        <f>IF(P5217="nio",0,IF(P5217&gt;0,VLOOKUP(K5217,'3-Productie normen'!A:X,VLOOKUP(P5217,'3-Productie normen'!$B$37:$C$59,2,FALSE),FALSE)))/VLOOKUP(B5217,'2-Kosten per locatie'!$A$11:$C$31,3,FALSE)</f>
        <v>0</v>
      </c>
      <c r="U5217" s="144">
        <f t="shared" si="408"/>
        <v>0</v>
      </c>
      <c r="V5217" s="145" t="str">
        <f>VLOOKUP(K5217,'3-Productie normen'!A:AG,29,FALSE)</f>
        <v>L</v>
      </c>
      <c r="W5217" s="145"/>
      <c r="X5217" s="146"/>
      <c r="Y5217" s="147">
        <f t="shared" si="409"/>
        <v>11758</v>
      </c>
    </row>
    <row r="5218" spans="1:25" s="148" customFormat="1" ht="13.9" customHeight="1">
      <c r="A5218" s="137">
        <v>6072</v>
      </c>
      <c r="B5218" s="138" t="s">
        <v>4209</v>
      </c>
      <c r="C5218" s="138" t="s">
        <v>6253</v>
      </c>
      <c r="D5218" s="138" t="s">
        <v>8341</v>
      </c>
      <c r="E5218" s="2"/>
      <c r="F5218" s="2" t="s">
        <v>913</v>
      </c>
      <c r="G5218" s="2" t="s">
        <v>7113</v>
      </c>
      <c r="H5218" s="2" t="s">
        <v>7114</v>
      </c>
      <c r="I5218" s="139" t="s">
        <v>350</v>
      </c>
      <c r="J5218" s="139" t="s">
        <v>351</v>
      </c>
      <c r="K5218" s="139" t="s">
        <v>612</v>
      </c>
      <c r="L5218" s="139" t="s">
        <v>82</v>
      </c>
      <c r="M5218" s="140" t="s">
        <v>8160</v>
      </c>
      <c r="N5218" s="141">
        <v>65.86</v>
      </c>
      <c r="O5218" s="142">
        <f t="shared" si="405"/>
        <v>200</v>
      </c>
      <c r="P5218" s="2">
        <v>200</v>
      </c>
      <c r="Q5218" s="2"/>
      <c r="R5218" s="143" t="e">
        <f t="shared" si="406"/>
        <v>#DIV/0!</v>
      </c>
      <c r="S5218" s="143">
        <f t="shared" si="407"/>
        <v>0</v>
      </c>
      <c r="T5218" s="144">
        <f>IF(P5218="nio",0,IF(P5218&gt;0,VLOOKUP(K5218,'3-Productie normen'!A:X,VLOOKUP(P5218,'3-Productie normen'!$B$37:$C$59,2,FALSE),FALSE)))/VLOOKUP(B5218,'2-Kosten per locatie'!$A$11:$C$31,3,FALSE)</f>
        <v>0</v>
      </c>
      <c r="U5218" s="144">
        <f t="shared" si="408"/>
        <v>0</v>
      </c>
      <c r="V5218" s="145" t="str">
        <f>VLOOKUP(K5218,'3-Productie normen'!A:AG,29,FALSE)</f>
        <v>L</v>
      </c>
      <c r="W5218" s="145"/>
      <c r="X5218" s="146"/>
      <c r="Y5218" s="147">
        <f t="shared" si="409"/>
        <v>13172</v>
      </c>
    </row>
    <row r="5219" spans="1:25" s="148" customFormat="1" ht="13.9" customHeight="1">
      <c r="A5219" s="137">
        <v>6073</v>
      </c>
      <c r="B5219" s="138" t="s">
        <v>4209</v>
      </c>
      <c r="C5219" s="138" t="s">
        <v>6253</v>
      </c>
      <c r="D5219" s="138" t="s">
        <v>8341</v>
      </c>
      <c r="E5219" s="2"/>
      <c r="F5219" s="2" t="s">
        <v>913</v>
      </c>
      <c r="G5219" s="2" t="s">
        <v>7115</v>
      </c>
      <c r="H5219" s="2" t="s">
        <v>7116</v>
      </c>
      <c r="I5219" s="139" t="s">
        <v>350</v>
      </c>
      <c r="J5219" s="139" t="s">
        <v>351</v>
      </c>
      <c r="K5219" s="139" t="s">
        <v>612</v>
      </c>
      <c r="L5219" s="139" t="s">
        <v>82</v>
      </c>
      <c r="M5219" s="140" t="s">
        <v>8160</v>
      </c>
      <c r="N5219" s="141">
        <v>77.849999999999994</v>
      </c>
      <c r="O5219" s="142">
        <f t="shared" si="405"/>
        <v>200</v>
      </c>
      <c r="P5219" s="2">
        <v>200</v>
      </c>
      <c r="Q5219" s="2"/>
      <c r="R5219" s="143" t="e">
        <f t="shared" si="406"/>
        <v>#DIV/0!</v>
      </c>
      <c r="S5219" s="143">
        <f t="shared" si="407"/>
        <v>0</v>
      </c>
      <c r="T5219" s="144">
        <f>IF(P5219="nio",0,IF(P5219&gt;0,VLOOKUP(K5219,'3-Productie normen'!A:X,VLOOKUP(P5219,'3-Productie normen'!$B$37:$C$59,2,FALSE),FALSE)))/VLOOKUP(B5219,'2-Kosten per locatie'!$A$11:$C$31,3,FALSE)</f>
        <v>0</v>
      </c>
      <c r="U5219" s="144">
        <f t="shared" si="408"/>
        <v>0</v>
      </c>
      <c r="V5219" s="145" t="str">
        <f>VLOOKUP(K5219,'3-Productie normen'!A:AG,29,FALSE)</f>
        <v>L</v>
      </c>
      <c r="W5219" s="145"/>
      <c r="X5219" s="146"/>
      <c r="Y5219" s="147">
        <f t="shared" si="409"/>
        <v>15569.999999999998</v>
      </c>
    </row>
    <row r="5220" spans="1:25" s="148" customFormat="1" ht="13.9" customHeight="1">
      <c r="A5220" s="137">
        <v>6074</v>
      </c>
      <c r="B5220" s="138" t="s">
        <v>4209</v>
      </c>
      <c r="C5220" s="138" t="s">
        <v>6253</v>
      </c>
      <c r="D5220" s="138" t="s">
        <v>8341</v>
      </c>
      <c r="E5220" s="2"/>
      <c r="F5220" s="2" t="s">
        <v>913</v>
      </c>
      <c r="G5220" s="2" t="s">
        <v>7117</v>
      </c>
      <c r="H5220" s="2" t="s">
        <v>7118</v>
      </c>
      <c r="I5220" s="139" t="s">
        <v>350</v>
      </c>
      <c r="J5220" s="139" t="s">
        <v>351</v>
      </c>
      <c r="K5220" s="139" t="s">
        <v>612</v>
      </c>
      <c r="L5220" s="139" t="s">
        <v>82</v>
      </c>
      <c r="M5220" s="140" t="s">
        <v>8160</v>
      </c>
      <c r="N5220" s="141">
        <v>58.5</v>
      </c>
      <c r="O5220" s="142">
        <f t="shared" si="405"/>
        <v>200</v>
      </c>
      <c r="P5220" s="2">
        <v>200</v>
      </c>
      <c r="Q5220" s="2"/>
      <c r="R5220" s="143" t="e">
        <f t="shared" si="406"/>
        <v>#DIV/0!</v>
      </c>
      <c r="S5220" s="143">
        <f t="shared" si="407"/>
        <v>0</v>
      </c>
      <c r="T5220" s="144">
        <f>IF(P5220="nio",0,IF(P5220&gt;0,VLOOKUP(K5220,'3-Productie normen'!A:X,VLOOKUP(P5220,'3-Productie normen'!$B$37:$C$59,2,FALSE),FALSE)))/VLOOKUP(B5220,'2-Kosten per locatie'!$A$11:$C$31,3,FALSE)</f>
        <v>0</v>
      </c>
      <c r="U5220" s="144">
        <f t="shared" si="408"/>
        <v>0</v>
      </c>
      <c r="V5220" s="145" t="str">
        <f>VLOOKUP(K5220,'3-Productie normen'!A:AG,29,FALSE)</f>
        <v>L</v>
      </c>
      <c r="W5220" s="145"/>
      <c r="X5220" s="146"/>
      <c r="Y5220" s="147">
        <f t="shared" si="409"/>
        <v>11700</v>
      </c>
    </row>
    <row r="5221" spans="1:25" s="148" customFormat="1" ht="13.9" customHeight="1">
      <c r="A5221" s="137">
        <v>6075</v>
      </c>
      <c r="B5221" s="138" t="s">
        <v>4209</v>
      </c>
      <c r="C5221" s="138" t="s">
        <v>6253</v>
      </c>
      <c r="D5221" s="138" t="s">
        <v>8341</v>
      </c>
      <c r="E5221" s="2"/>
      <c r="F5221" s="2" t="s">
        <v>913</v>
      </c>
      <c r="G5221" s="2" t="s">
        <v>7119</v>
      </c>
      <c r="H5221" s="2" t="s">
        <v>7120</v>
      </c>
      <c r="I5221" s="139" t="s">
        <v>277</v>
      </c>
      <c r="J5221" s="139" t="s">
        <v>277</v>
      </c>
      <c r="K5221" s="139" t="s">
        <v>478</v>
      </c>
      <c r="L5221" s="139" t="s">
        <v>233</v>
      </c>
      <c r="M5221" s="140"/>
      <c r="N5221" s="141">
        <v>19.079999999999998</v>
      </c>
      <c r="O5221" s="142">
        <f t="shared" si="405"/>
        <v>120</v>
      </c>
      <c r="P5221" s="2">
        <v>120</v>
      </c>
      <c r="Q5221" s="2"/>
      <c r="R5221" s="143" t="e">
        <f t="shared" si="406"/>
        <v>#DIV/0!</v>
      </c>
      <c r="S5221" s="143">
        <f t="shared" si="407"/>
        <v>0</v>
      </c>
      <c r="T5221" s="144">
        <f>IF(P5221="nio",0,IF(P5221&gt;0,VLOOKUP(K5221,'3-Productie normen'!A:X,VLOOKUP(P5221,'3-Productie normen'!$B$37:$C$59,2,FALSE),FALSE)))/VLOOKUP(B5221,'2-Kosten per locatie'!$A$11:$C$31,3,FALSE)</f>
        <v>0</v>
      </c>
      <c r="U5221" s="144">
        <f t="shared" si="408"/>
        <v>0</v>
      </c>
      <c r="V5221" s="145" t="str">
        <f>VLOOKUP(K5221,'3-Productie normen'!A:AG,29,FALSE)</f>
        <v>B</v>
      </c>
      <c r="W5221" s="145"/>
      <c r="X5221" s="146"/>
      <c r="Y5221" s="147">
        <f t="shared" si="409"/>
        <v>2289.6</v>
      </c>
    </row>
    <row r="5222" spans="1:25" s="148" customFormat="1" ht="13.9" customHeight="1">
      <c r="A5222" s="137">
        <v>6076</v>
      </c>
      <c r="B5222" s="138" t="s">
        <v>4209</v>
      </c>
      <c r="C5222" s="138" t="s">
        <v>6253</v>
      </c>
      <c r="D5222" s="138" t="s">
        <v>8341</v>
      </c>
      <c r="E5222" s="2"/>
      <c r="F5222" s="2" t="s">
        <v>913</v>
      </c>
      <c r="G5222" s="2" t="s">
        <v>7121</v>
      </c>
      <c r="H5222" s="2" t="s">
        <v>7122</v>
      </c>
      <c r="I5222" s="139" t="s">
        <v>350</v>
      </c>
      <c r="J5222" s="139" t="s">
        <v>351</v>
      </c>
      <c r="K5222" s="139" t="s">
        <v>612</v>
      </c>
      <c r="L5222" s="139" t="s">
        <v>233</v>
      </c>
      <c r="M5222" s="140"/>
      <c r="N5222" s="141">
        <v>78.34</v>
      </c>
      <c r="O5222" s="142">
        <f t="shared" si="405"/>
        <v>200</v>
      </c>
      <c r="P5222" s="2">
        <v>200</v>
      </c>
      <c r="Q5222" s="2"/>
      <c r="R5222" s="143" t="e">
        <f t="shared" si="406"/>
        <v>#DIV/0!</v>
      </c>
      <c r="S5222" s="143">
        <f t="shared" si="407"/>
        <v>0</v>
      </c>
      <c r="T5222" s="144">
        <f>IF(P5222="nio",0,IF(P5222&gt;0,VLOOKUP(K5222,'3-Productie normen'!A:X,VLOOKUP(P5222,'3-Productie normen'!$B$37:$C$59,2,FALSE),FALSE)))/VLOOKUP(B5222,'2-Kosten per locatie'!$A$11:$C$31,3,FALSE)</f>
        <v>0</v>
      </c>
      <c r="U5222" s="144">
        <f t="shared" si="408"/>
        <v>0</v>
      </c>
      <c r="V5222" s="145" t="str">
        <f>VLOOKUP(K5222,'3-Productie normen'!A:AG,29,FALSE)</f>
        <v>L</v>
      </c>
      <c r="W5222" s="145"/>
      <c r="X5222" s="146"/>
      <c r="Y5222" s="147">
        <f t="shared" si="409"/>
        <v>15668</v>
      </c>
    </row>
    <row r="5223" spans="1:25" s="148" customFormat="1" ht="13.9" customHeight="1">
      <c r="A5223" s="137">
        <v>6077</v>
      </c>
      <c r="B5223" s="138" t="s">
        <v>4209</v>
      </c>
      <c r="C5223" s="138" t="s">
        <v>6253</v>
      </c>
      <c r="D5223" s="138" t="s">
        <v>8341</v>
      </c>
      <c r="E5223" s="2"/>
      <c r="F5223" s="2" t="s">
        <v>913</v>
      </c>
      <c r="G5223" s="2" t="s">
        <v>7123</v>
      </c>
      <c r="H5223" s="2" t="s">
        <v>7124</v>
      </c>
      <c r="I5223" s="139" t="s">
        <v>350</v>
      </c>
      <c r="J5223" s="139" t="s">
        <v>351</v>
      </c>
      <c r="K5223" s="139" t="s">
        <v>612</v>
      </c>
      <c r="L5223" s="139" t="s">
        <v>233</v>
      </c>
      <c r="M5223" s="140"/>
      <c r="N5223" s="141">
        <v>57.75</v>
      </c>
      <c r="O5223" s="142">
        <f t="shared" si="405"/>
        <v>200</v>
      </c>
      <c r="P5223" s="2">
        <v>200</v>
      </c>
      <c r="Q5223" s="2"/>
      <c r="R5223" s="143" t="e">
        <f t="shared" si="406"/>
        <v>#DIV/0!</v>
      </c>
      <c r="S5223" s="143">
        <f t="shared" si="407"/>
        <v>0</v>
      </c>
      <c r="T5223" s="144">
        <f>IF(P5223="nio",0,IF(P5223&gt;0,VLOOKUP(K5223,'3-Productie normen'!A:X,VLOOKUP(P5223,'3-Productie normen'!$B$37:$C$59,2,FALSE),FALSE)))/VLOOKUP(B5223,'2-Kosten per locatie'!$A$11:$C$31,3,FALSE)</f>
        <v>0</v>
      </c>
      <c r="U5223" s="144">
        <f t="shared" si="408"/>
        <v>0</v>
      </c>
      <c r="V5223" s="145" t="str">
        <f>VLOOKUP(K5223,'3-Productie normen'!A:AG,29,FALSE)</f>
        <v>L</v>
      </c>
      <c r="W5223" s="145"/>
      <c r="X5223" s="146"/>
      <c r="Y5223" s="147">
        <f t="shared" si="409"/>
        <v>11550</v>
      </c>
    </row>
    <row r="5224" spans="1:25" s="148" customFormat="1" ht="13.9" customHeight="1">
      <c r="A5224" s="137">
        <v>6078</v>
      </c>
      <c r="B5224" s="138" t="s">
        <v>4209</v>
      </c>
      <c r="C5224" s="138" t="s">
        <v>6253</v>
      </c>
      <c r="D5224" s="138" t="s">
        <v>8341</v>
      </c>
      <c r="E5224" s="2"/>
      <c r="F5224" s="2" t="s">
        <v>913</v>
      </c>
      <c r="G5224" s="2" t="s">
        <v>7125</v>
      </c>
      <c r="H5224" s="2" t="s">
        <v>7126</v>
      </c>
      <c r="I5224" s="139" t="s">
        <v>350</v>
      </c>
      <c r="J5224" s="139" t="s">
        <v>351</v>
      </c>
      <c r="K5224" s="139" t="s">
        <v>612</v>
      </c>
      <c r="L5224" s="139" t="s">
        <v>233</v>
      </c>
      <c r="M5224" s="140"/>
      <c r="N5224" s="141">
        <v>59.53</v>
      </c>
      <c r="O5224" s="142">
        <f t="shared" si="405"/>
        <v>200</v>
      </c>
      <c r="P5224" s="2">
        <v>200</v>
      </c>
      <c r="Q5224" s="2"/>
      <c r="R5224" s="143" t="e">
        <f t="shared" si="406"/>
        <v>#DIV/0!</v>
      </c>
      <c r="S5224" s="143">
        <f t="shared" si="407"/>
        <v>0</v>
      </c>
      <c r="T5224" s="144">
        <f>IF(P5224="nio",0,IF(P5224&gt;0,VLOOKUP(K5224,'3-Productie normen'!A:X,VLOOKUP(P5224,'3-Productie normen'!$B$37:$C$59,2,FALSE),FALSE)))/VLOOKUP(B5224,'2-Kosten per locatie'!$A$11:$C$31,3,FALSE)</f>
        <v>0</v>
      </c>
      <c r="U5224" s="144">
        <f t="shared" si="408"/>
        <v>0</v>
      </c>
      <c r="V5224" s="145" t="str">
        <f>VLOOKUP(K5224,'3-Productie normen'!A:AG,29,FALSE)</f>
        <v>L</v>
      </c>
      <c r="W5224" s="145"/>
      <c r="X5224" s="146"/>
      <c r="Y5224" s="147">
        <f t="shared" si="409"/>
        <v>11906</v>
      </c>
    </row>
    <row r="5225" spans="1:25" s="148" customFormat="1" ht="13.9" customHeight="1">
      <c r="A5225" s="137">
        <v>6079</v>
      </c>
      <c r="B5225" s="138" t="s">
        <v>4209</v>
      </c>
      <c r="C5225" s="138" t="s">
        <v>6253</v>
      </c>
      <c r="D5225" s="138" t="s">
        <v>8341</v>
      </c>
      <c r="E5225" s="2"/>
      <c r="F5225" s="2" t="s">
        <v>913</v>
      </c>
      <c r="G5225" s="2" t="s">
        <v>7127</v>
      </c>
      <c r="H5225" s="2" t="s">
        <v>7128</v>
      </c>
      <c r="I5225" s="139" t="s">
        <v>350</v>
      </c>
      <c r="J5225" s="139" t="s">
        <v>351</v>
      </c>
      <c r="K5225" s="139" t="s">
        <v>612</v>
      </c>
      <c r="L5225" s="139" t="s">
        <v>233</v>
      </c>
      <c r="M5225" s="140"/>
      <c r="N5225" s="141">
        <v>38.24</v>
      </c>
      <c r="O5225" s="142">
        <f t="shared" si="405"/>
        <v>200</v>
      </c>
      <c r="P5225" s="2">
        <v>200</v>
      </c>
      <c r="Q5225" s="2"/>
      <c r="R5225" s="143" t="e">
        <f t="shared" si="406"/>
        <v>#DIV/0!</v>
      </c>
      <c r="S5225" s="143">
        <f t="shared" si="407"/>
        <v>0</v>
      </c>
      <c r="T5225" s="144">
        <f>IF(P5225="nio",0,IF(P5225&gt;0,VLOOKUP(K5225,'3-Productie normen'!A:X,VLOOKUP(P5225,'3-Productie normen'!$B$37:$C$59,2,FALSE),FALSE)))/VLOOKUP(B5225,'2-Kosten per locatie'!$A$11:$C$31,3,FALSE)</f>
        <v>0</v>
      </c>
      <c r="U5225" s="144">
        <f t="shared" si="408"/>
        <v>0</v>
      </c>
      <c r="V5225" s="145" t="str">
        <f>VLOOKUP(K5225,'3-Productie normen'!A:AG,29,FALSE)</f>
        <v>L</v>
      </c>
      <c r="W5225" s="145"/>
      <c r="X5225" s="146"/>
      <c r="Y5225" s="147">
        <f t="shared" si="409"/>
        <v>7648</v>
      </c>
    </row>
    <row r="5226" spans="1:25" s="148" customFormat="1" ht="13.9" customHeight="1">
      <c r="A5226" s="137">
        <v>6080</v>
      </c>
      <c r="B5226" s="138" t="s">
        <v>4209</v>
      </c>
      <c r="C5226" s="138" t="s">
        <v>6253</v>
      </c>
      <c r="D5226" s="138" t="s">
        <v>8341</v>
      </c>
      <c r="E5226" s="2"/>
      <c r="F5226" s="2" t="s">
        <v>913</v>
      </c>
      <c r="G5226" s="2"/>
      <c r="H5226" s="2" t="s">
        <v>7129</v>
      </c>
      <c r="I5226" s="139"/>
      <c r="J5226" s="139" t="s">
        <v>7130</v>
      </c>
      <c r="K5226" s="139" t="s">
        <v>417</v>
      </c>
      <c r="L5226" s="139" t="s">
        <v>82</v>
      </c>
      <c r="M5226" s="140" t="s">
        <v>8160</v>
      </c>
      <c r="N5226" s="141">
        <v>4</v>
      </c>
      <c r="O5226" s="142">
        <f t="shared" si="405"/>
        <v>200</v>
      </c>
      <c r="P5226" s="2">
        <v>200</v>
      </c>
      <c r="Q5226" s="2"/>
      <c r="R5226" s="143" t="e">
        <f t="shared" si="406"/>
        <v>#DIV/0!</v>
      </c>
      <c r="S5226" s="143">
        <f t="shared" si="407"/>
        <v>0</v>
      </c>
      <c r="T5226" s="144">
        <f>IF(P5226="nio",0,IF(P5226&gt;0,VLOOKUP(K5226,'3-Productie normen'!A:X,VLOOKUP(P5226,'3-Productie normen'!$B$37:$C$59,2,FALSE),FALSE)))/VLOOKUP(B5226,'2-Kosten per locatie'!$A$11:$C$31,3,FALSE)</f>
        <v>0</v>
      </c>
      <c r="U5226" s="144">
        <f t="shared" si="408"/>
        <v>0</v>
      </c>
      <c r="V5226" s="145" t="str">
        <f>VLOOKUP(K5226,'3-Productie normen'!A:AG,29,FALSE)</f>
        <v>B</v>
      </c>
      <c r="W5226" s="145"/>
      <c r="X5226" s="146"/>
      <c r="Y5226" s="147">
        <f t="shared" si="409"/>
        <v>800</v>
      </c>
    </row>
    <row r="5227" spans="1:25" s="148" customFormat="1" ht="13.9" customHeight="1">
      <c r="A5227" s="137">
        <v>6081</v>
      </c>
      <c r="B5227" s="138" t="s">
        <v>4209</v>
      </c>
      <c r="C5227" s="138" t="s">
        <v>6253</v>
      </c>
      <c r="D5227" s="138" t="s">
        <v>8341</v>
      </c>
      <c r="E5227" s="2"/>
      <c r="F5227" s="2" t="s">
        <v>913</v>
      </c>
      <c r="G5227" s="2"/>
      <c r="H5227" s="2" t="s">
        <v>7131</v>
      </c>
      <c r="I5227" s="139"/>
      <c r="J5227" s="139" t="s">
        <v>7130</v>
      </c>
      <c r="K5227" s="139" t="s">
        <v>417</v>
      </c>
      <c r="L5227" s="139" t="s">
        <v>82</v>
      </c>
      <c r="M5227" s="140" t="s">
        <v>8160</v>
      </c>
      <c r="N5227" s="141">
        <v>4</v>
      </c>
      <c r="O5227" s="142">
        <f t="shared" si="405"/>
        <v>200</v>
      </c>
      <c r="P5227" s="2">
        <v>200</v>
      </c>
      <c r="Q5227" s="2"/>
      <c r="R5227" s="143" t="e">
        <f t="shared" si="406"/>
        <v>#DIV/0!</v>
      </c>
      <c r="S5227" s="143">
        <f t="shared" si="407"/>
        <v>0</v>
      </c>
      <c r="T5227" s="144">
        <f>IF(P5227="nio",0,IF(P5227&gt;0,VLOOKUP(K5227,'3-Productie normen'!A:X,VLOOKUP(P5227,'3-Productie normen'!$B$37:$C$59,2,FALSE),FALSE)))/VLOOKUP(B5227,'2-Kosten per locatie'!$A$11:$C$31,3,FALSE)</f>
        <v>0</v>
      </c>
      <c r="U5227" s="144">
        <f t="shared" si="408"/>
        <v>0</v>
      </c>
      <c r="V5227" s="145" t="str">
        <f>VLOOKUP(K5227,'3-Productie normen'!A:AG,29,FALSE)</f>
        <v>B</v>
      </c>
      <c r="W5227" s="145"/>
      <c r="X5227" s="146"/>
      <c r="Y5227" s="147">
        <f t="shared" si="409"/>
        <v>800</v>
      </c>
    </row>
    <row r="5228" spans="1:25" s="148" customFormat="1" ht="13.9" customHeight="1">
      <c r="A5228" s="137">
        <v>6082</v>
      </c>
      <c r="B5228" s="138" t="s">
        <v>4209</v>
      </c>
      <c r="C5228" s="138" t="s">
        <v>6253</v>
      </c>
      <c r="D5228" s="138" t="s">
        <v>8341</v>
      </c>
      <c r="E5228" s="2"/>
      <c r="F5228" s="2" t="s">
        <v>913</v>
      </c>
      <c r="G5228" s="2" t="s">
        <v>7132</v>
      </c>
      <c r="H5228" s="2" t="s">
        <v>7133</v>
      </c>
      <c r="I5228" s="139" t="s">
        <v>350</v>
      </c>
      <c r="J5228" s="139" t="s">
        <v>351</v>
      </c>
      <c r="K5228" s="139" t="s">
        <v>612</v>
      </c>
      <c r="L5228" s="139" t="s">
        <v>233</v>
      </c>
      <c r="M5228" s="140"/>
      <c r="N5228" s="141">
        <v>39.72</v>
      </c>
      <c r="O5228" s="142">
        <f t="shared" si="405"/>
        <v>200</v>
      </c>
      <c r="P5228" s="2">
        <v>200</v>
      </c>
      <c r="Q5228" s="2"/>
      <c r="R5228" s="143" t="e">
        <f t="shared" si="406"/>
        <v>#DIV/0!</v>
      </c>
      <c r="S5228" s="143">
        <f t="shared" si="407"/>
        <v>0</v>
      </c>
      <c r="T5228" s="144">
        <f>IF(P5228="nio",0,IF(P5228&gt;0,VLOOKUP(K5228,'3-Productie normen'!A:X,VLOOKUP(P5228,'3-Productie normen'!$B$37:$C$59,2,FALSE),FALSE)))/VLOOKUP(B5228,'2-Kosten per locatie'!$A$11:$C$31,3,FALSE)</f>
        <v>0</v>
      </c>
      <c r="U5228" s="144">
        <f t="shared" si="408"/>
        <v>0</v>
      </c>
      <c r="V5228" s="145" t="str">
        <f>VLOOKUP(K5228,'3-Productie normen'!A:AG,29,FALSE)</f>
        <v>L</v>
      </c>
      <c r="W5228" s="145"/>
      <c r="X5228" s="146"/>
      <c r="Y5228" s="147">
        <f t="shared" si="409"/>
        <v>7944</v>
      </c>
    </row>
    <row r="5229" spans="1:25" s="148" customFormat="1" ht="13.9" customHeight="1">
      <c r="A5229" s="137">
        <v>6083</v>
      </c>
      <c r="B5229" s="138" t="s">
        <v>4209</v>
      </c>
      <c r="C5229" s="138" t="s">
        <v>6253</v>
      </c>
      <c r="D5229" s="138" t="s">
        <v>8341</v>
      </c>
      <c r="E5229" s="2"/>
      <c r="F5229" s="2" t="s">
        <v>913</v>
      </c>
      <c r="G5229" s="2" t="s">
        <v>7134</v>
      </c>
      <c r="H5229" s="2" t="s">
        <v>7135</v>
      </c>
      <c r="I5229" s="139" t="s">
        <v>350</v>
      </c>
      <c r="J5229" s="139" t="s">
        <v>351</v>
      </c>
      <c r="K5229" s="139" t="s">
        <v>612</v>
      </c>
      <c r="L5229" s="139" t="s">
        <v>233</v>
      </c>
      <c r="M5229" s="140"/>
      <c r="N5229" s="141">
        <v>42.29</v>
      </c>
      <c r="O5229" s="142">
        <f t="shared" si="405"/>
        <v>200</v>
      </c>
      <c r="P5229" s="2">
        <v>200</v>
      </c>
      <c r="Q5229" s="2"/>
      <c r="R5229" s="143" t="e">
        <f t="shared" si="406"/>
        <v>#DIV/0!</v>
      </c>
      <c r="S5229" s="143">
        <f t="shared" si="407"/>
        <v>0</v>
      </c>
      <c r="T5229" s="144">
        <f>IF(P5229="nio",0,IF(P5229&gt;0,VLOOKUP(K5229,'3-Productie normen'!A:X,VLOOKUP(P5229,'3-Productie normen'!$B$37:$C$59,2,FALSE),FALSE)))/VLOOKUP(B5229,'2-Kosten per locatie'!$A$11:$C$31,3,FALSE)</f>
        <v>0</v>
      </c>
      <c r="U5229" s="144">
        <f t="shared" si="408"/>
        <v>0</v>
      </c>
      <c r="V5229" s="145" t="str">
        <f>VLOOKUP(K5229,'3-Productie normen'!A:AG,29,FALSE)</f>
        <v>L</v>
      </c>
      <c r="W5229" s="145"/>
      <c r="X5229" s="146"/>
      <c r="Y5229" s="147">
        <f t="shared" si="409"/>
        <v>8458</v>
      </c>
    </row>
    <row r="5230" spans="1:25" s="148" customFormat="1" ht="13.9" customHeight="1">
      <c r="A5230" s="137">
        <v>6084</v>
      </c>
      <c r="B5230" s="138" t="s">
        <v>4209</v>
      </c>
      <c r="C5230" s="138" t="s">
        <v>6253</v>
      </c>
      <c r="D5230" s="138" t="s">
        <v>8341</v>
      </c>
      <c r="E5230" s="2"/>
      <c r="F5230" s="2" t="s">
        <v>913</v>
      </c>
      <c r="G5230" s="2" t="s">
        <v>7136</v>
      </c>
      <c r="H5230" s="2" t="s">
        <v>7137</v>
      </c>
      <c r="I5230" s="139" t="s">
        <v>350</v>
      </c>
      <c r="J5230" s="139" t="s">
        <v>351</v>
      </c>
      <c r="K5230" s="139" t="s">
        <v>612</v>
      </c>
      <c r="L5230" s="139" t="s">
        <v>233</v>
      </c>
      <c r="M5230" s="140"/>
      <c r="N5230" s="141">
        <v>99.42</v>
      </c>
      <c r="O5230" s="142">
        <f t="shared" si="405"/>
        <v>200</v>
      </c>
      <c r="P5230" s="2">
        <v>200</v>
      </c>
      <c r="Q5230" s="2"/>
      <c r="R5230" s="143" t="e">
        <f t="shared" si="406"/>
        <v>#DIV/0!</v>
      </c>
      <c r="S5230" s="143">
        <f t="shared" si="407"/>
        <v>0</v>
      </c>
      <c r="T5230" s="144">
        <f>IF(P5230="nio",0,IF(P5230&gt;0,VLOOKUP(K5230,'3-Productie normen'!A:X,VLOOKUP(P5230,'3-Productie normen'!$B$37:$C$59,2,FALSE),FALSE)))/VLOOKUP(B5230,'2-Kosten per locatie'!$A$11:$C$31,3,FALSE)</f>
        <v>0</v>
      </c>
      <c r="U5230" s="144">
        <f t="shared" si="408"/>
        <v>0</v>
      </c>
      <c r="V5230" s="145" t="str">
        <f>VLOOKUP(K5230,'3-Productie normen'!A:AG,29,FALSE)</f>
        <v>L</v>
      </c>
      <c r="W5230" s="145"/>
      <c r="X5230" s="146"/>
      <c r="Y5230" s="147">
        <f t="shared" si="409"/>
        <v>19884</v>
      </c>
    </row>
    <row r="5231" spans="1:25" s="148" customFormat="1" ht="13.9" customHeight="1">
      <c r="A5231" s="137">
        <v>6085</v>
      </c>
      <c r="B5231" s="138" t="s">
        <v>4209</v>
      </c>
      <c r="C5231" s="138" t="s">
        <v>6253</v>
      </c>
      <c r="D5231" s="138" t="s">
        <v>8341</v>
      </c>
      <c r="E5231" s="2"/>
      <c r="F5231" s="2" t="s">
        <v>913</v>
      </c>
      <c r="G5231" s="2" t="s">
        <v>7138</v>
      </c>
      <c r="H5231" s="2" t="s">
        <v>7139</v>
      </c>
      <c r="I5231" s="139" t="s">
        <v>350</v>
      </c>
      <c r="J5231" s="139" t="s">
        <v>351</v>
      </c>
      <c r="K5231" s="139" t="s">
        <v>612</v>
      </c>
      <c r="L5231" s="139" t="s">
        <v>233</v>
      </c>
      <c r="M5231" s="140"/>
      <c r="N5231" s="141">
        <v>109.86</v>
      </c>
      <c r="O5231" s="142">
        <f t="shared" si="405"/>
        <v>200</v>
      </c>
      <c r="P5231" s="2">
        <v>200</v>
      </c>
      <c r="Q5231" s="2"/>
      <c r="R5231" s="143" t="e">
        <f t="shared" si="406"/>
        <v>#DIV/0!</v>
      </c>
      <c r="S5231" s="143">
        <f t="shared" si="407"/>
        <v>0</v>
      </c>
      <c r="T5231" s="144">
        <f>IF(P5231="nio",0,IF(P5231&gt;0,VLOOKUP(K5231,'3-Productie normen'!A:X,VLOOKUP(P5231,'3-Productie normen'!$B$37:$C$59,2,FALSE),FALSE)))/VLOOKUP(B5231,'2-Kosten per locatie'!$A$11:$C$31,3,FALSE)</f>
        <v>0</v>
      </c>
      <c r="U5231" s="144">
        <f t="shared" si="408"/>
        <v>0</v>
      </c>
      <c r="V5231" s="145" t="str">
        <f>VLOOKUP(K5231,'3-Productie normen'!A:AG,29,FALSE)</f>
        <v>L</v>
      </c>
      <c r="W5231" s="145"/>
      <c r="X5231" s="146"/>
      <c r="Y5231" s="147">
        <f t="shared" si="409"/>
        <v>21972</v>
      </c>
    </row>
    <row r="5232" spans="1:25" s="148" customFormat="1" ht="13.9" customHeight="1">
      <c r="A5232" s="137">
        <v>6086</v>
      </c>
      <c r="B5232" s="138" t="s">
        <v>4209</v>
      </c>
      <c r="C5232" s="138" t="s">
        <v>6253</v>
      </c>
      <c r="D5232" s="138" t="s">
        <v>8341</v>
      </c>
      <c r="E5232" s="2"/>
      <c r="F5232" s="2" t="s">
        <v>913</v>
      </c>
      <c r="G5232" s="2" t="s">
        <v>7140</v>
      </c>
      <c r="H5232" s="2" t="s">
        <v>7141</v>
      </c>
      <c r="I5232" s="139" t="s">
        <v>277</v>
      </c>
      <c r="J5232" s="139" t="s">
        <v>344</v>
      </c>
      <c r="K5232" s="139" t="s">
        <v>479</v>
      </c>
      <c r="L5232" s="139" t="s">
        <v>739</v>
      </c>
      <c r="M5232" s="140"/>
      <c r="N5232" s="141">
        <v>83.96</v>
      </c>
      <c r="O5232" s="142">
        <f t="shared" si="405"/>
        <v>200</v>
      </c>
      <c r="P5232" s="2">
        <v>200</v>
      </c>
      <c r="Q5232" s="2"/>
      <c r="R5232" s="143" t="e">
        <f t="shared" si="406"/>
        <v>#DIV/0!</v>
      </c>
      <c r="S5232" s="143">
        <f t="shared" si="407"/>
        <v>0</v>
      </c>
      <c r="T5232" s="144">
        <f>IF(P5232="nio",0,IF(P5232&gt;0,VLOOKUP(K5232,'3-Productie normen'!A:X,VLOOKUP(P5232,'3-Productie normen'!$B$37:$C$59,2,FALSE),FALSE)))/VLOOKUP(B5232,'2-Kosten per locatie'!$A$11:$C$31,3,FALSE)</f>
        <v>0</v>
      </c>
      <c r="U5232" s="144">
        <f t="shared" si="408"/>
        <v>0</v>
      </c>
      <c r="V5232" s="145" t="str">
        <f>VLOOKUP(K5232,'3-Productie normen'!A:AG,29,FALSE)</f>
        <v>B</v>
      </c>
      <c r="W5232" s="145"/>
      <c r="X5232" s="146"/>
      <c r="Y5232" s="147">
        <f t="shared" si="409"/>
        <v>16792</v>
      </c>
    </row>
    <row r="5233" spans="1:25" s="148" customFormat="1" ht="13.9" customHeight="1">
      <c r="A5233" s="137">
        <v>6087</v>
      </c>
      <c r="B5233" s="138" t="s">
        <v>4209</v>
      </c>
      <c r="C5233" s="138" t="s">
        <v>6253</v>
      </c>
      <c r="D5233" s="138" t="s">
        <v>8341</v>
      </c>
      <c r="E5233" s="2"/>
      <c r="F5233" s="2" t="s">
        <v>913</v>
      </c>
      <c r="G5233" s="2" t="s">
        <v>7142</v>
      </c>
      <c r="H5233" s="2" t="s">
        <v>7143</v>
      </c>
      <c r="I5233" s="139" t="s">
        <v>277</v>
      </c>
      <c r="J5233" s="139" t="s">
        <v>277</v>
      </c>
      <c r="K5233" s="139" t="s">
        <v>478</v>
      </c>
      <c r="L5233" s="139" t="s">
        <v>233</v>
      </c>
      <c r="M5233" s="140"/>
      <c r="N5233" s="141">
        <v>25.95</v>
      </c>
      <c r="O5233" s="142">
        <f t="shared" si="405"/>
        <v>120</v>
      </c>
      <c r="P5233" s="2">
        <v>120</v>
      </c>
      <c r="Q5233" s="2"/>
      <c r="R5233" s="143" t="e">
        <f t="shared" si="406"/>
        <v>#DIV/0!</v>
      </c>
      <c r="S5233" s="143">
        <f t="shared" si="407"/>
        <v>0</v>
      </c>
      <c r="T5233" s="144">
        <f>IF(P5233="nio",0,IF(P5233&gt;0,VLOOKUP(K5233,'3-Productie normen'!A:X,VLOOKUP(P5233,'3-Productie normen'!$B$37:$C$59,2,FALSE),FALSE)))/VLOOKUP(B5233,'2-Kosten per locatie'!$A$11:$C$31,3,FALSE)</f>
        <v>0</v>
      </c>
      <c r="U5233" s="144">
        <f t="shared" si="408"/>
        <v>0</v>
      </c>
      <c r="V5233" s="145" t="str">
        <f>VLOOKUP(K5233,'3-Productie normen'!A:AG,29,FALSE)</f>
        <v>B</v>
      </c>
      <c r="W5233" s="145"/>
      <c r="X5233" s="146"/>
      <c r="Y5233" s="147">
        <f t="shared" si="409"/>
        <v>3114</v>
      </c>
    </row>
    <row r="5234" spans="1:25" s="148" customFormat="1" ht="13.9" customHeight="1">
      <c r="A5234" s="137">
        <v>6088</v>
      </c>
      <c r="B5234" s="138" t="s">
        <v>4209</v>
      </c>
      <c r="C5234" s="138" t="s">
        <v>6253</v>
      </c>
      <c r="D5234" s="138" t="s">
        <v>8341</v>
      </c>
      <c r="E5234" s="2"/>
      <c r="F5234" s="2" t="s">
        <v>913</v>
      </c>
      <c r="G5234" s="2" t="s">
        <v>7144</v>
      </c>
      <c r="H5234" s="2" t="s">
        <v>7145</v>
      </c>
      <c r="I5234" s="139" t="s">
        <v>257</v>
      </c>
      <c r="J5234" s="139" t="s">
        <v>1418</v>
      </c>
      <c r="K5234" s="139" t="s">
        <v>259</v>
      </c>
      <c r="L5234" s="139" t="s">
        <v>84</v>
      </c>
      <c r="M5234" s="140"/>
      <c r="N5234" s="141">
        <v>195.72</v>
      </c>
      <c r="O5234" s="142">
        <f t="shared" si="405"/>
        <v>0</v>
      </c>
      <c r="P5234" s="2" t="s">
        <v>477</v>
      </c>
      <c r="Q5234" s="2"/>
      <c r="R5234" s="143">
        <f t="shared" si="406"/>
        <v>0</v>
      </c>
      <c r="S5234" s="143">
        <f t="shared" si="407"/>
        <v>0</v>
      </c>
      <c r="T5234" s="144">
        <f>IF(P5234="nio",0,IF(P5234&gt;0,VLOOKUP(K5234,'3-Productie normen'!A:X,VLOOKUP(P5234,'3-Productie normen'!$B$37:$C$59,2,FALSE),FALSE)))/VLOOKUP(B5234,'2-Kosten per locatie'!$A$11:$C$31,3,FALSE)</f>
        <v>0</v>
      </c>
      <c r="U5234" s="144">
        <f t="shared" si="408"/>
        <v>0</v>
      </c>
      <c r="V5234" s="145">
        <f>VLOOKUP(K5234,'3-Productie normen'!A:AG,29,FALSE)</f>
        <v>0</v>
      </c>
      <c r="W5234" s="145"/>
      <c r="X5234" s="146"/>
      <c r="Y5234" s="147">
        <f t="shared" si="409"/>
        <v>0</v>
      </c>
    </row>
    <row r="5235" spans="1:25" s="148" customFormat="1" ht="13.9" customHeight="1">
      <c r="A5235" s="137">
        <v>6089</v>
      </c>
      <c r="B5235" s="138" t="s">
        <v>4209</v>
      </c>
      <c r="C5235" s="138" t="s">
        <v>6253</v>
      </c>
      <c r="D5235" s="138" t="s">
        <v>8341</v>
      </c>
      <c r="E5235" s="2"/>
      <c r="F5235" s="2" t="s">
        <v>913</v>
      </c>
      <c r="G5235" s="2" t="s">
        <v>7146</v>
      </c>
      <c r="H5235" s="2" t="s">
        <v>7147</v>
      </c>
      <c r="I5235" s="139" t="s">
        <v>277</v>
      </c>
      <c r="J5235" s="139" t="s">
        <v>277</v>
      </c>
      <c r="K5235" s="139" t="s">
        <v>478</v>
      </c>
      <c r="L5235" s="139" t="s">
        <v>233</v>
      </c>
      <c r="M5235" s="140"/>
      <c r="N5235" s="141">
        <v>18.829999999999998</v>
      </c>
      <c r="O5235" s="142">
        <f t="shared" si="405"/>
        <v>120</v>
      </c>
      <c r="P5235" s="2">
        <v>120</v>
      </c>
      <c r="Q5235" s="2"/>
      <c r="R5235" s="143" t="e">
        <f t="shared" si="406"/>
        <v>#DIV/0!</v>
      </c>
      <c r="S5235" s="143">
        <f t="shared" si="407"/>
        <v>0</v>
      </c>
      <c r="T5235" s="144">
        <f>IF(P5235="nio",0,IF(P5235&gt;0,VLOOKUP(K5235,'3-Productie normen'!A:X,VLOOKUP(P5235,'3-Productie normen'!$B$37:$C$59,2,FALSE),FALSE)))/VLOOKUP(B5235,'2-Kosten per locatie'!$A$11:$C$31,3,FALSE)</f>
        <v>0</v>
      </c>
      <c r="U5235" s="144">
        <f t="shared" si="408"/>
        <v>0</v>
      </c>
      <c r="V5235" s="145" t="str">
        <f>VLOOKUP(K5235,'3-Productie normen'!A:AG,29,FALSE)</f>
        <v>B</v>
      </c>
      <c r="W5235" s="145"/>
      <c r="X5235" s="146"/>
      <c r="Y5235" s="147">
        <f t="shared" si="409"/>
        <v>2259.6</v>
      </c>
    </row>
    <row r="5236" spans="1:25" s="148" customFormat="1" ht="13.9" customHeight="1">
      <c r="A5236" s="137">
        <v>6090</v>
      </c>
      <c r="B5236" s="138" t="s">
        <v>4209</v>
      </c>
      <c r="C5236" s="138" t="s">
        <v>6253</v>
      </c>
      <c r="D5236" s="138" t="s">
        <v>8341</v>
      </c>
      <c r="E5236" s="2"/>
      <c r="F5236" s="2" t="s">
        <v>913</v>
      </c>
      <c r="G5236" s="2" t="s">
        <v>7148</v>
      </c>
      <c r="H5236" s="2" t="s">
        <v>7149</v>
      </c>
      <c r="I5236" s="139" t="s">
        <v>277</v>
      </c>
      <c r="J5236" s="139" t="s">
        <v>277</v>
      </c>
      <c r="K5236" s="139" t="s">
        <v>478</v>
      </c>
      <c r="L5236" s="139" t="s">
        <v>233</v>
      </c>
      <c r="M5236" s="140"/>
      <c r="N5236" s="141">
        <v>18.88</v>
      </c>
      <c r="O5236" s="142">
        <f t="shared" ref="O5236:O5299" si="410">SUM(P5236:Q5236)</f>
        <v>120</v>
      </c>
      <c r="P5236" s="2">
        <v>120</v>
      </c>
      <c r="Q5236" s="2"/>
      <c r="R5236" s="143" t="e">
        <f t="shared" ref="R5236:R5299" si="411">IF(P5236="nio",0,IF(P5236&gt;0,P5236*N5236/T5236,0))</f>
        <v>#DIV/0!</v>
      </c>
      <c r="S5236" s="143">
        <f t="shared" ref="S5236:S5299" si="412">IF(Q5236&gt;0,Q5236*N5236/U5236,0)</f>
        <v>0</v>
      </c>
      <c r="T5236" s="144">
        <f>IF(P5236="nio",0,IF(P5236&gt;0,VLOOKUP(K5236,'3-Productie normen'!A:X,VLOOKUP(P5236,'3-Productie normen'!$B$37:$C$59,2,FALSE),FALSE)))/VLOOKUP(B5236,'2-Kosten per locatie'!$A$11:$C$31,3,FALSE)</f>
        <v>0</v>
      </c>
      <c r="U5236" s="144">
        <f t="shared" ref="U5236:U5299" si="413">IF(Q5236&gt;0,T5236*$U$8,0)</f>
        <v>0</v>
      </c>
      <c r="V5236" s="145" t="str">
        <f>VLOOKUP(K5236,'3-Productie normen'!A:AG,29,FALSE)</f>
        <v>B</v>
      </c>
      <c r="W5236" s="145"/>
      <c r="X5236" s="146"/>
      <c r="Y5236" s="147">
        <f t="shared" ref="Y5236:Y5299" si="414">O5236*N5236</f>
        <v>2265.6</v>
      </c>
    </row>
    <row r="5237" spans="1:25" s="148" customFormat="1" ht="13.9" customHeight="1">
      <c r="A5237" s="137">
        <v>6091</v>
      </c>
      <c r="B5237" s="138" t="s">
        <v>4209</v>
      </c>
      <c r="C5237" s="138" t="s">
        <v>6253</v>
      </c>
      <c r="D5237" s="138" t="s">
        <v>8341</v>
      </c>
      <c r="E5237" s="2"/>
      <c r="F5237" s="2" t="s">
        <v>913</v>
      </c>
      <c r="G5237" s="2" t="s">
        <v>7150</v>
      </c>
      <c r="H5237" s="2" t="s">
        <v>7151</v>
      </c>
      <c r="I5237" s="139" t="s">
        <v>277</v>
      </c>
      <c r="J5237" s="139" t="s">
        <v>277</v>
      </c>
      <c r="K5237" s="139" t="s">
        <v>478</v>
      </c>
      <c r="L5237" s="139" t="s">
        <v>233</v>
      </c>
      <c r="M5237" s="140"/>
      <c r="N5237" s="141">
        <v>13.92</v>
      </c>
      <c r="O5237" s="142">
        <f t="shared" si="410"/>
        <v>120</v>
      </c>
      <c r="P5237" s="2">
        <v>120</v>
      </c>
      <c r="Q5237" s="2"/>
      <c r="R5237" s="143" t="e">
        <f t="shared" si="411"/>
        <v>#DIV/0!</v>
      </c>
      <c r="S5237" s="143">
        <f t="shared" si="412"/>
        <v>0</v>
      </c>
      <c r="T5237" s="144">
        <f>IF(P5237="nio",0,IF(P5237&gt;0,VLOOKUP(K5237,'3-Productie normen'!A:X,VLOOKUP(P5237,'3-Productie normen'!$B$37:$C$59,2,FALSE),FALSE)))/VLOOKUP(B5237,'2-Kosten per locatie'!$A$11:$C$31,3,FALSE)</f>
        <v>0</v>
      </c>
      <c r="U5237" s="144">
        <f t="shared" si="413"/>
        <v>0</v>
      </c>
      <c r="V5237" s="145" t="str">
        <f>VLOOKUP(K5237,'3-Productie normen'!A:AG,29,FALSE)</f>
        <v>B</v>
      </c>
      <c r="W5237" s="145"/>
      <c r="X5237" s="146"/>
      <c r="Y5237" s="147">
        <f t="shared" si="414"/>
        <v>1670.4</v>
      </c>
    </row>
    <row r="5238" spans="1:25" s="148" customFormat="1" ht="13.9" customHeight="1">
      <c r="A5238" s="137">
        <v>6092</v>
      </c>
      <c r="B5238" s="138" t="s">
        <v>4209</v>
      </c>
      <c r="C5238" s="138" t="s">
        <v>6253</v>
      </c>
      <c r="D5238" s="138" t="s">
        <v>8341</v>
      </c>
      <c r="E5238" s="2"/>
      <c r="F5238" s="2" t="s">
        <v>913</v>
      </c>
      <c r="G5238" s="2" t="s">
        <v>7152</v>
      </c>
      <c r="H5238" s="2" t="s">
        <v>7153</v>
      </c>
      <c r="I5238" s="139" t="s">
        <v>277</v>
      </c>
      <c r="J5238" s="139" t="s">
        <v>344</v>
      </c>
      <c r="K5238" s="139" t="s">
        <v>479</v>
      </c>
      <c r="L5238" s="139" t="s">
        <v>739</v>
      </c>
      <c r="M5238" s="140"/>
      <c r="N5238" s="141">
        <v>76.23</v>
      </c>
      <c r="O5238" s="142">
        <f t="shared" si="410"/>
        <v>200</v>
      </c>
      <c r="P5238" s="2">
        <v>200</v>
      </c>
      <c r="Q5238" s="2"/>
      <c r="R5238" s="143" t="e">
        <f t="shared" si="411"/>
        <v>#DIV/0!</v>
      </c>
      <c r="S5238" s="143">
        <f t="shared" si="412"/>
        <v>0</v>
      </c>
      <c r="T5238" s="144">
        <f>IF(P5238="nio",0,IF(P5238&gt;0,VLOOKUP(K5238,'3-Productie normen'!A:X,VLOOKUP(P5238,'3-Productie normen'!$B$37:$C$59,2,FALSE),FALSE)))/VLOOKUP(B5238,'2-Kosten per locatie'!$A$11:$C$31,3,FALSE)</f>
        <v>0</v>
      </c>
      <c r="U5238" s="144">
        <f t="shared" si="413"/>
        <v>0</v>
      </c>
      <c r="V5238" s="145" t="str">
        <f>VLOOKUP(K5238,'3-Productie normen'!A:AG,29,FALSE)</f>
        <v>B</v>
      </c>
      <c r="W5238" s="145"/>
      <c r="X5238" s="146"/>
      <c r="Y5238" s="147">
        <f t="shared" si="414"/>
        <v>15246</v>
      </c>
    </row>
    <row r="5239" spans="1:25" s="148" customFormat="1" ht="13.9" customHeight="1">
      <c r="A5239" s="137">
        <v>6093</v>
      </c>
      <c r="B5239" s="138" t="s">
        <v>4209</v>
      </c>
      <c r="C5239" s="138" t="s">
        <v>6253</v>
      </c>
      <c r="D5239" s="138" t="s">
        <v>8341</v>
      </c>
      <c r="E5239" s="2"/>
      <c r="F5239" s="2" t="s">
        <v>913</v>
      </c>
      <c r="G5239" s="2" t="s">
        <v>7154</v>
      </c>
      <c r="H5239" s="2"/>
      <c r="I5239" s="139" t="s">
        <v>267</v>
      </c>
      <c r="J5239" s="139" t="s">
        <v>267</v>
      </c>
      <c r="K5239" s="139" t="s">
        <v>267</v>
      </c>
      <c r="L5239" s="139" t="s">
        <v>82</v>
      </c>
      <c r="M5239" s="140" t="s">
        <v>8160</v>
      </c>
      <c r="N5239" s="141">
        <v>7.01</v>
      </c>
      <c r="O5239" s="142">
        <f t="shared" si="410"/>
        <v>2</v>
      </c>
      <c r="P5239" s="2">
        <v>2</v>
      </c>
      <c r="Q5239" s="2"/>
      <c r="R5239" s="143" t="e">
        <f t="shared" si="411"/>
        <v>#DIV/0!</v>
      </c>
      <c r="S5239" s="143">
        <f t="shared" si="412"/>
        <v>0</v>
      </c>
      <c r="T5239" s="144">
        <f>IF(P5239="nio",0,IF(P5239&gt;0,VLOOKUP(K5239,'3-Productie normen'!A:X,VLOOKUP(P5239,'3-Productie normen'!$B$37:$C$59,2,FALSE),FALSE)))/VLOOKUP(B5239,'2-Kosten per locatie'!$A$11:$C$31,3,FALSE)</f>
        <v>0</v>
      </c>
      <c r="U5239" s="144">
        <f t="shared" si="413"/>
        <v>0</v>
      </c>
      <c r="V5239" s="145" t="str">
        <f>VLOOKUP(K5239,'3-Productie normen'!A:AG,29,FALSE)</f>
        <v>V</v>
      </c>
      <c r="W5239" s="145"/>
      <c r="X5239" s="146"/>
      <c r="Y5239" s="147">
        <f t="shared" si="414"/>
        <v>14.02</v>
      </c>
    </row>
    <row r="5240" spans="1:25" s="148" customFormat="1" ht="13.9" customHeight="1">
      <c r="A5240" s="137">
        <v>6094</v>
      </c>
      <c r="B5240" s="138" t="s">
        <v>4209</v>
      </c>
      <c r="C5240" s="138" t="s">
        <v>6253</v>
      </c>
      <c r="D5240" s="138" t="s">
        <v>8341</v>
      </c>
      <c r="E5240" s="2"/>
      <c r="F5240" s="2" t="s">
        <v>913</v>
      </c>
      <c r="G5240" s="2" t="s">
        <v>7155</v>
      </c>
      <c r="H5240" s="2" t="s">
        <v>7156</v>
      </c>
      <c r="I5240" s="139" t="s">
        <v>350</v>
      </c>
      <c r="J5240" s="139" t="s">
        <v>351</v>
      </c>
      <c r="K5240" s="139" t="s">
        <v>612</v>
      </c>
      <c r="L5240" s="139" t="s">
        <v>7157</v>
      </c>
      <c r="M5240" s="140"/>
      <c r="N5240" s="141">
        <v>43.18</v>
      </c>
      <c r="O5240" s="142">
        <f t="shared" si="410"/>
        <v>200</v>
      </c>
      <c r="P5240" s="2">
        <v>200</v>
      </c>
      <c r="Q5240" s="2"/>
      <c r="R5240" s="143" t="e">
        <f t="shared" si="411"/>
        <v>#DIV/0!</v>
      </c>
      <c r="S5240" s="143">
        <f t="shared" si="412"/>
        <v>0</v>
      </c>
      <c r="T5240" s="144">
        <f>IF(P5240="nio",0,IF(P5240&gt;0,VLOOKUP(K5240,'3-Productie normen'!A:X,VLOOKUP(P5240,'3-Productie normen'!$B$37:$C$59,2,FALSE),FALSE)))/VLOOKUP(B5240,'2-Kosten per locatie'!$A$11:$C$31,3,FALSE)</f>
        <v>0</v>
      </c>
      <c r="U5240" s="144">
        <f t="shared" si="413"/>
        <v>0</v>
      </c>
      <c r="V5240" s="145" t="str">
        <f>VLOOKUP(K5240,'3-Productie normen'!A:AG,29,FALSE)</f>
        <v>L</v>
      </c>
      <c r="W5240" s="145"/>
      <c r="X5240" s="146"/>
      <c r="Y5240" s="147">
        <f t="shared" si="414"/>
        <v>8636</v>
      </c>
    </row>
    <row r="5241" spans="1:25" s="148" customFormat="1" ht="13.9" customHeight="1">
      <c r="A5241" s="137">
        <v>6095</v>
      </c>
      <c r="B5241" s="138" t="s">
        <v>4209</v>
      </c>
      <c r="C5241" s="138" t="s">
        <v>6253</v>
      </c>
      <c r="D5241" s="138" t="s">
        <v>8341</v>
      </c>
      <c r="E5241" s="2"/>
      <c r="F5241" s="2" t="s">
        <v>913</v>
      </c>
      <c r="G5241" s="2" t="s">
        <v>7158</v>
      </c>
      <c r="H5241" s="2" t="s">
        <v>7159</v>
      </c>
      <c r="I5241" s="139" t="s">
        <v>350</v>
      </c>
      <c r="J5241" s="139" t="s">
        <v>351</v>
      </c>
      <c r="K5241" s="139" t="s">
        <v>612</v>
      </c>
      <c r="L5241" s="139" t="s">
        <v>233</v>
      </c>
      <c r="M5241" s="140"/>
      <c r="N5241" s="141">
        <v>43.18</v>
      </c>
      <c r="O5241" s="142">
        <f t="shared" si="410"/>
        <v>200</v>
      </c>
      <c r="P5241" s="2">
        <v>200</v>
      </c>
      <c r="Q5241" s="2"/>
      <c r="R5241" s="143" t="e">
        <f t="shared" si="411"/>
        <v>#DIV/0!</v>
      </c>
      <c r="S5241" s="143">
        <f t="shared" si="412"/>
        <v>0</v>
      </c>
      <c r="T5241" s="144">
        <f>IF(P5241="nio",0,IF(P5241&gt;0,VLOOKUP(K5241,'3-Productie normen'!A:X,VLOOKUP(P5241,'3-Productie normen'!$B$37:$C$59,2,FALSE),FALSE)))/VLOOKUP(B5241,'2-Kosten per locatie'!$A$11:$C$31,3,FALSE)</f>
        <v>0</v>
      </c>
      <c r="U5241" s="144">
        <f t="shared" si="413"/>
        <v>0</v>
      </c>
      <c r="V5241" s="145" t="str">
        <f>VLOOKUP(K5241,'3-Productie normen'!A:AG,29,FALSE)</f>
        <v>L</v>
      </c>
      <c r="W5241" s="145"/>
      <c r="X5241" s="146"/>
      <c r="Y5241" s="147">
        <f t="shared" si="414"/>
        <v>8636</v>
      </c>
    </row>
    <row r="5242" spans="1:25" s="148" customFormat="1" ht="13.9" customHeight="1">
      <c r="A5242" s="137">
        <v>6096</v>
      </c>
      <c r="B5242" s="138" t="s">
        <v>4209</v>
      </c>
      <c r="C5242" s="138" t="s">
        <v>6253</v>
      </c>
      <c r="D5242" s="138" t="s">
        <v>8341</v>
      </c>
      <c r="E5242" s="2"/>
      <c r="F5242" s="2" t="s">
        <v>913</v>
      </c>
      <c r="G5242" s="2" t="s">
        <v>7160</v>
      </c>
      <c r="H5242" s="2" t="s">
        <v>7161</v>
      </c>
      <c r="I5242" s="139" t="s">
        <v>277</v>
      </c>
      <c r="J5242" s="139" t="s">
        <v>277</v>
      </c>
      <c r="K5242" s="139" t="s">
        <v>478</v>
      </c>
      <c r="L5242" s="139" t="s">
        <v>233</v>
      </c>
      <c r="M5242" s="140"/>
      <c r="N5242" s="141">
        <v>20.079999999999998</v>
      </c>
      <c r="O5242" s="142">
        <f t="shared" si="410"/>
        <v>120</v>
      </c>
      <c r="P5242" s="2">
        <v>120</v>
      </c>
      <c r="Q5242" s="2"/>
      <c r="R5242" s="143" t="e">
        <f t="shared" si="411"/>
        <v>#DIV/0!</v>
      </c>
      <c r="S5242" s="143">
        <f t="shared" si="412"/>
        <v>0</v>
      </c>
      <c r="T5242" s="144">
        <f>IF(P5242="nio",0,IF(P5242&gt;0,VLOOKUP(K5242,'3-Productie normen'!A:X,VLOOKUP(P5242,'3-Productie normen'!$B$37:$C$59,2,FALSE),FALSE)))/VLOOKUP(B5242,'2-Kosten per locatie'!$A$11:$C$31,3,FALSE)</f>
        <v>0</v>
      </c>
      <c r="U5242" s="144">
        <f t="shared" si="413"/>
        <v>0</v>
      </c>
      <c r="V5242" s="145" t="str">
        <f>VLOOKUP(K5242,'3-Productie normen'!A:AG,29,FALSE)</f>
        <v>B</v>
      </c>
      <c r="W5242" s="145"/>
      <c r="X5242" s="146"/>
      <c r="Y5242" s="147">
        <f t="shared" si="414"/>
        <v>2409.6</v>
      </c>
    </row>
    <row r="5243" spans="1:25" s="148" customFormat="1" ht="13.9" customHeight="1">
      <c r="A5243" s="137">
        <v>6097</v>
      </c>
      <c r="B5243" s="138" t="s">
        <v>4209</v>
      </c>
      <c r="C5243" s="138" t="s">
        <v>6253</v>
      </c>
      <c r="D5243" s="138" t="s">
        <v>8341</v>
      </c>
      <c r="E5243" s="2"/>
      <c r="F5243" s="2" t="s">
        <v>913</v>
      </c>
      <c r="G5243" s="2" t="s">
        <v>7162</v>
      </c>
      <c r="H5243" s="2" t="s">
        <v>7163</v>
      </c>
      <c r="I5243" s="139" t="s">
        <v>350</v>
      </c>
      <c r="J5243" s="139" t="s">
        <v>836</v>
      </c>
      <c r="K5243" s="139" t="s">
        <v>612</v>
      </c>
      <c r="L5243" s="139" t="s">
        <v>233</v>
      </c>
      <c r="M5243" s="140"/>
      <c r="N5243" s="141">
        <v>56.86</v>
      </c>
      <c r="O5243" s="142">
        <f t="shared" si="410"/>
        <v>200</v>
      </c>
      <c r="P5243" s="2">
        <v>200</v>
      </c>
      <c r="Q5243" s="2"/>
      <c r="R5243" s="143" t="e">
        <f t="shared" si="411"/>
        <v>#DIV/0!</v>
      </c>
      <c r="S5243" s="143">
        <f t="shared" si="412"/>
        <v>0</v>
      </c>
      <c r="T5243" s="144">
        <f>IF(P5243="nio",0,IF(P5243&gt;0,VLOOKUP(K5243,'3-Productie normen'!A:X,VLOOKUP(P5243,'3-Productie normen'!$B$37:$C$59,2,FALSE),FALSE)))/VLOOKUP(B5243,'2-Kosten per locatie'!$A$11:$C$31,3,FALSE)</f>
        <v>0</v>
      </c>
      <c r="U5243" s="144">
        <f t="shared" si="413"/>
        <v>0</v>
      </c>
      <c r="V5243" s="145" t="str">
        <f>VLOOKUP(K5243,'3-Productie normen'!A:AG,29,FALSE)</f>
        <v>L</v>
      </c>
      <c r="W5243" s="145"/>
      <c r="X5243" s="146"/>
      <c r="Y5243" s="147">
        <f t="shared" si="414"/>
        <v>11372</v>
      </c>
    </row>
    <row r="5244" spans="1:25" s="148" customFormat="1" ht="13.9" customHeight="1">
      <c r="A5244" s="137">
        <v>6098</v>
      </c>
      <c r="B5244" s="138" t="s">
        <v>4209</v>
      </c>
      <c r="C5244" s="138" t="s">
        <v>6253</v>
      </c>
      <c r="D5244" s="138" t="s">
        <v>8341</v>
      </c>
      <c r="E5244" s="2"/>
      <c r="F5244" s="2" t="s">
        <v>913</v>
      </c>
      <c r="G5244" s="2" t="s">
        <v>7164</v>
      </c>
      <c r="H5244" s="2" t="s">
        <v>7165</v>
      </c>
      <c r="I5244" s="139" t="s">
        <v>277</v>
      </c>
      <c r="J5244" s="139" t="s">
        <v>277</v>
      </c>
      <c r="K5244" s="139" t="s">
        <v>478</v>
      </c>
      <c r="L5244" s="139" t="s">
        <v>233</v>
      </c>
      <c r="M5244" s="140"/>
      <c r="N5244" s="141">
        <v>18.82</v>
      </c>
      <c r="O5244" s="142">
        <f t="shared" si="410"/>
        <v>120</v>
      </c>
      <c r="P5244" s="2">
        <v>120</v>
      </c>
      <c r="Q5244" s="2"/>
      <c r="R5244" s="143" t="e">
        <f t="shared" si="411"/>
        <v>#DIV/0!</v>
      </c>
      <c r="S5244" s="143">
        <f t="shared" si="412"/>
        <v>0</v>
      </c>
      <c r="T5244" s="144">
        <f>IF(P5244="nio",0,IF(P5244&gt;0,VLOOKUP(K5244,'3-Productie normen'!A:X,VLOOKUP(P5244,'3-Productie normen'!$B$37:$C$59,2,FALSE),FALSE)))/VLOOKUP(B5244,'2-Kosten per locatie'!$A$11:$C$31,3,FALSE)</f>
        <v>0</v>
      </c>
      <c r="U5244" s="144">
        <f t="shared" si="413"/>
        <v>0</v>
      </c>
      <c r="V5244" s="145" t="str">
        <f>VLOOKUP(K5244,'3-Productie normen'!A:AG,29,FALSE)</f>
        <v>B</v>
      </c>
      <c r="W5244" s="145"/>
      <c r="X5244" s="146"/>
      <c r="Y5244" s="147">
        <f t="shared" si="414"/>
        <v>2258.4</v>
      </c>
    </row>
    <row r="5245" spans="1:25" s="148" customFormat="1" ht="13.9" customHeight="1">
      <c r="A5245" s="137">
        <v>6099</v>
      </c>
      <c r="B5245" s="138" t="s">
        <v>4209</v>
      </c>
      <c r="C5245" s="138" t="s">
        <v>6253</v>
      </c>
      <c r="D5245" s="138" t="s">
        <v>8341</v>
      </c>
      <c r="E5245" s="2"/>
      <c r="F5245" s="2" t="s">
        <v>913</v>
      </c>
      <c r="G5245" s="2" t="s">
        <v>7166</v>
      </c>
      <c r="H5245" s="2" t="s">
        <v>7167</v>
      </c>
      <c r="I5245" s="139" t="s">
        <v>277</v>
      </c>
      <c r="J5245" s="139" t="s">
        <v>277</v>
      </c>
      <c r="K5245" s="139" t="s">
        <v>478</v>
      </c>
      <c r="L5245" s="139" t="s">
        <v>233</v>
      </c>
      <c r="M5245" s="140"/>
      <c r="N5245" s="141">
        <v>18.84</v>
      </c>
      <c r="O5245" s="142">
        <f t="shared" si="410"/>
        <v>120</v>
      </c>
      <c r="P5245" s="2">
        <v>120</v>
      </c>
      <c r="Q5245" s="2"/>
      <c r="R5245" s="143" t="e">
        <f t="shared" si="411"/>
        <v>#DIV/0!</v>
      </c>
      <c r="S5245" s="143">
        <f t="shared" si="412"/>
        <v>0</v>
      </c>
      <c r="T5245" s="144">
        <f>IF(P5245="nio",0,IF(P5245&gt;0,VLOOKUP(K5245,'3-Productie normen'!A:X,VLOOKUP(P5245,'3-Productie normen'!$B$37:$C$59,2,FALSE),FALSE)))/VLOOKUP(B5245,'2-Kosten per locatie'!$A$11:$C$31,3,FALSE)</f>
        <v>0</v>
      </c>
      <c r="U5245" s="144">
        <f t="shared" si="413"/>
        <v>0</v>
      </c>
      <c r="V5245" s="145" t="str">
        <f>VLOOKUP(K5245,'3-Productie normen'!A:AG,29,FALSE)</f>
        <v>B</v>
      </c>
      <c r="W5245" s="145"/>
      <c r="X5245" s="146"/>
      <c r="Y5245" s="147">
        <f t="shared" si="414"/>
        <v>2260.8000000000002</v>
      </c>
    </row>
    <row r="5246" spans="1:25" s="148" customFormat="1" ht="13.9" customHeight="1">
      <c r="A5246" s="137">
        <v>6100</v>
      </c>
      <c r="B5246" s="138" t="s">
        <v>4209</v>
      </c>
      <c r="C5246" s="138" t="s">
        <v>6253</v>
      </c>
      <c r="D5246" s="138" t="s">
        <v>8341</v>
      </c>
      <c r="E5246" s="2"/>
      <c r="F5246" s="2" t="s">
        <v>913</v>
      </c>
      <c r="G5246" s="2" t="s">
        <v>7168</v>
      </c>
      <c r="H5246" s="2" t="s">
        <v>7065</v>
      </c>
      <c r="I5246" s="139" t="s">
        <v>257</v>
      </c>
      <c r="J5246" s="139" t="s">
        <v>381</v>
      </c>
      <c r="K5246" s="139" t="s">
        <v>259</v>
      </c>
      <c r="L5246" s="139" t="s">
        <v>233</v>
      </c>
      <c r="M5246" s="140"/>
      <c r="N5246" s="141">
        <v>18.82</v>
      </c>
      <c r="O5246" s="142">
        <f t="shared" si="410"/>
        <v>0</v>
      </c>
      <c r="P5246" s="2" t="s">
        <v>477</v>
      </c>
      <c r="Q5246" s="2"/>
      <c r="R5246" s="143">
        <f t="shared" si="411"/>
        <v>0</v>
      </c>
      <c r="S5246" s="143">
        <f t="shared" si="412"/>
        <v>0</v>
      </c>
      <c r="T5246" s="144">
        <f>IF(P5246="nio",0,IF(P5246&gt;0,VLOOKUP(K5246,'3-Productie normen'!A:X,VLOOKUP(P5246,'3-Productie normen'!$B$37:$C$59,2,FALSE),FALSE)))/VLOOKUP(B5246,'2-Kosten per locatie'!$A$11:$C$31,3,FALSE)</f>
        <v>0</v>
      </c>
      <c r="U5246" s="144">
        <f t="shared" si="413"/>
        <v>0</v>
      </c>
      <c r="V5246" s="145">
        <f>VLOOKUP(K5246,'3-Productie normen'!A:AG,29,FALSE)</f>
        <v>0</v>
      </c>
      <c r="W5246" s="145"/>
      <c r="X5246" s="146"/>
      <c r="Y5246" s="147">
        <f t="shared" si="414"/>
        <v>0</v>
      </c>
    </row>
    <row r="5247" spans="1:25" s="148" customFormat="1" ht="13.9" customHeight="1">
      <c r="A5247" s="137">
        <v>6101</v>
      </c>
      <c r="B5247" s="138" t="s">
        <v>4209</v>
      </c>
      <c r="C5247" s="138" t="s">
        <v>6254</v>
      </c>
      <c r="D5247" s="138" t="s">
        <v>6291</v>
      </c>
      <c r="E5247" s="2"/>
      <c r="F5247" s="2" t="s">
        <v>913</v>
      </c>
      <c r="G5247" s="2" t="s">
        <v>7169</v>
      </c>
      <c r="H5247" s="2" t="s">
        <v>7170</v>
      </c>
      <c r="I5247" s="139" t="s">
        <v>484</v>
      </c>
      <c r="J5247" s="139" t="s">
        <v>56</v>
      </c>
      <c r="K5247" s="139" t="s">
        <v>248</v>
      </c>
      <c r="L5247" s="139" t="s">
        <v>82</v>
      </c>
      <c r="M5247" s="140" t="s">
        <v>8160</v>
      </c>
      <c r="N5247" s="141">
        <v>25.69</v>
      </c>
      <c r="O5247" s="142">
        <f t="shared" si="410"/>
        <v>255</v>
      </c>
      <c r="P5247" s="2">
        <v>255</v>
      </c>
      <c r="Q5247" s="2"/>
      <c r="R5247" s="143" t="e">
        <f t="shared" si="411"/>
        <v>#DIV/0!</v>
      </c>
      <c r="S5247" s="143">
        <f t="shared" si="412"/>
        <v>0</v>
      </c>
      <c r="T5247" s="144">
        <f>IF(P5247="nio",0,IF(P5247&gt;0,VLOOKUP(K5247,'3-Productie normen'!A:X,VLOOKUP(P5247,'3-Productie normen'!$B$37:$C$59,2,FALSE),FALSE)))/VLOOKUP(B5247,'2-Kosten per locatie'!$A$11:$C$31,3,FALSE)</f>
        <v>0</v>
      </c>
      <c r="U5247" s="144">
        <f t="shared" si="413"/>
        <v>0</v>
      </c>
      <c r="V5247" s="145" t="str">
        <f>VLOOKUP(K5247,'3-Productie normen'!A:AG,29,FALSE)</f>
        <v>V</v>
      </c>
      <c r="W5247" s="145"/>
      <c r="X5247" s="146"/>
      <c r="Y5247" s="147">
        <f t="shared" si="414"/>
        <v>6550.9500000000007</v>
      </c>
    </row>
    <row r="5248" spans="1:25" s="148" customFormat="1" ht="13.9" customHeight="1">
      <c r="A5248" s="137">
        <v>6102</v>
      </c>
      <c r="B5248" s="138" t="s">
        <v>4209</v>
      </c>
      <c r="C5248" s="138" t="s">
        <v>6254</v>
      </c>
      <c r="D5248" s="138" t="s">
        <v>6291</v>
      </c>
      <c r="E5248" s="2"/>
      <c r="F5248" s="2" t="s">
        <v>913</v>
      </c>
      <c r="G5248" s="2" t="s">
        <v>7171</v>
      </c>
      <c r="H5248" s="2"/>
      <c r="I5248" s="139" t="s">
        <v>491</v>
      </c>
      <c r="J5248" s="139" t="s">
        <v>253</v>
      </c>
      <c r="K5248" s="139" t="s">
        <v>4571</v>
      </c>
      <c r="L5248" s="139" t="s">
        <v>739</v>
      </c>
      <c r="M5248" s="140"/>
      <c r="N5248" s="141">
        <v>62.49</v>
      </c>
      <c r="O5248" s="142">
        <f t="shared" si="410"/>
        <v>255</v>
      </c>
      <c r="P5248" s="2">
        <v>255</v>
      </c>
      <c r="Q5248" s="2"/>
      <c r="R5248" s="143" t="e">
        <f t="shared" si="411"/>
        <v>#DIV/0!</v>
      </c>
      <c r="S5248" s="143">
        <f t="shared" si="412"/>
        <v>0</v>
      </c>
      <c r="T5248" s="144">
        <f>IF(P5248="nio",0,IF(P5248&gt;0,VLOOKUP(K5248,'3-Productie normen'!A:X,VLOOKUP(P5248,'3-Productie normen'!$B$37:$C$59,2,FALSE),FALSE)))/VLOOKUP(B5248,'2-Kosten per locatie'!$A$11:$C$31,3,FALSE)</f>
        <v>0</v>
      </c>
      <c r="U5248" s="144">
        <f t="shared" si="413"/>
        <v>0</v>
      </c>
      <c r="V5248" s="145" t="str">
        <f>VLOOKUP(K5248,'3-Productie normen'!A:AG,29,FALSE)</f>
        <v>V</v>
      </c>
      <c r="W5248" s="145"/>
      <c r="X5248" s="146"/>
      <c r="Y5248" s="147">
        <f t="shared" si="414"/>
        <v>15934.95</v>
      </c>
    </row>
    <row r="5249" spans="1:25" s="148" customFormat="1" ht="13.9" customHeight="1">
      <c r="A5249" s="137">
        <v>6103</v>
      </c>
      <c r="B5249" s="138" t="s">
        <v>4209</v>
      </c>
      <c r="C5249" s="138" t="s">
        <v>6254</v>
      </c>
      <c r="D5249" s="138" t="s">
        <v>6291</v>
      </c>
      <c r="E5249" s="2"/>
      <c r="F5249" s="2" t="s">
        <v>913</v>
      </c>
      <c r="G5249" s="2" t="s">
        <v>7172</v>
      </c>
      <c r="H5249" s="2"/>
      <c r="I5249" s="139" t="s">
        <v>491</v>
      </c>
      <c r="J5249" s="139" t="s">
        <v>253</v>
      </c>
      <c r="K5249" s="139" t="s">
        <v>4571</v>
      </c>
      <c r="L5249" s="139" t="s">
        <v>233</v>
      </c>
      <c r="M5249" s="140"/>
      <c r="N5249" s="141">
        <v>54.04</v>
      </c>
      <c r="O5249" s="142">
        <f t="shared" si="410"/>
        <v>255</v>
      </c>
      <c r="P5249" s="2">
        <v>255</v>
      </c>
      <c r="Q5249" s="2"/>
      <c r="R5249" s="143" t="e">
        <f t="shared" si="411"/>
        <v>#DIV/0!</v>
      </c>
      <c r="S5249" s="143">
        <f t="shared" si="412"/>
        <v>0</v>
      </c>
      <c r="T5249" s="144">
        <f>IF(P5249="nio",0,IF(P5249&gt;0,VLOOKUP(K5249,'3-Productie normen'!A:X,VLOOKUP(P5249,'3-Productie normen'!$B$37:$C$59,2,FALSE),FALSE)))/VLOOKUP(B5249,'2-Kosten per locatie'!$A$11:$C$31,3,FALSE)</f>
        <v>0</v>
      </c>
      <c r="U5249" s="144">
        <f t="shared" si="413"/>
        <v>0</v>
      </c>
      <c r="V5249" s="145" t="str">
        <f>VLOOKUP(K5249,'3-Productie normen'!A:AG,29,FALSE)</f>
        <v>V</v>
      </c>
      <c r="W5249" s="145"/>
      <c r="X5249" s="146"/>
      <c r="Y5249" s="147">
        <f t="shared" si="414"/>
        <v>13780.199999999999</v>
      </c>
    </row>
    <row r="5250" spans="1:25" s="148" customFormat="1" ht="13.9" customHeight="1">
      <c r="A5250" s="137">
        <v>6104</v>
      </c>
      <c r="B5250" s="138" t="s">
        <v>4209</v>
      </c>
      <c r="C5250" s="138" t="s">
        <v>6254</v>
      </c>
      <c r="D5250" s="138" t="s">
        <v>6291</v>
      </c>
      <c r="E5250" s="2"/>
      <c r="F5250" s="2" t="s">
        <v>913</v>
      </c>
      <c r="G5250" s="2" t="s">
        <v>7173</v>
      </c>
      <c r="H5250" s="2" t="s">
        <v>7174</v>
      </c>
      <c r="I5250" s="139" t="s">
        <v>257</v>
      </c>
      <c r="J5250" s="139" t="s">
        <v>258</v>
      </c>
      <c r="K5250" s="139" t="s">
        <v>259</v>
      </c>
      <c r="L5250" s="139" t="s">
        <v>1720</v>
      </c>
      <c r="M5250" s="140"/>
      <c r="N5250" s="141">
        <v>64.989999999999995</v>
      </c>
      <c r="O5250" s="142">
        <f t="shared" si="410"/>
        <v>0</v>
      </c>
      <c r="P5250" s="2" t="s">
        <v>477</v>
      </c>
      <c r="Q5250" s="2"/>
      <c r="R5250" s="143">
        <f t="shared" si="411"/>
        <v>0</v>
      </c>
      <c r="S5250" s="143">
        <f t="shared" si="412"/>
        <v>0</v>
      </c>
      <c r="T5250" s="144">
        <f>IF(P5250="nio",0,IF(P5250&gt;0,VLOOKUP(K5250,'3-Productie normen'!A:X,VLOOKUP(P5250,'3-Productie normen'!$B$37:$C$59,2,FALSE),FALSE)))/VLOOKUP(B5250,'2-Kosten per locatie'!$A$11:$C$31,3,FALSE)</f>
        <v>0</v>
      </c>
      <c r="U5250" s="144">
        <f t="shared" si="413"/>
        <v>0</v>
      </c>
      <c r="V5250" s="145">
        <f>VLOOKUP(K5250,'3-Productie normen'!A:AG,29,FALSE)</f>
        <v>0</v>
      </c>
      <c r="W5250" s="145"/>
      <c r="X5250" s="146"/>
      <c r="Y5250" s="147">
        <f t="shared" si="414"/>
        <v>0</v>
      </c>
    </row>
    <row r="5251" spans="1:25" s="148" customFormat="1" ht="13.9" customHeight="1">
      <c r="A5251" s="137">
        <v>6105</v>
      </c>
      <c r="B5251" s="138" t="s">
        <v>4209</v>
      </c>
      <c r="C5251" s="138" t="s">
        <v>6254</v>
      </c>
      <c r="D5251" s="138" t="s">
        <v>6291</v>
      </c>
      <c r="E5251" s="2"/>
      <c r="F5251" s="2" t="s">
        <v>913</v>
      </c>
      <c r="G5251" s="2" t="s">
        <v>7175</v>
      </c>
      <c r="H5251" s="2" t="s">
        <v>7176</v>
      </c>
      <c r="I5251" s="139" t="s">
        <v>257</v>
      </c>
      <c r="J5251" s="139" t="s">
        <v>495</v>
      </c>
      <c r="K5251" s="139" t="s">
        <v>259</v>
      </c>
      <c r="L5251" s="139" t="s">
        <v>1720</v>
      </c>
      <c r="M5251" s="140"/>
      <c r="N5251" s="141">
        <v>1.25</v>
      </c>
      <c r="O5251" s="142">
        <f t="shared" si="410"/>
        <v>0</v>
      </c>
      <c r="P5251" s="2" t="s">
        <v>477</v>
      </c>
      <c r="Q5251" s="2"/>
      <c r="R5251" s="143">
        <f t="shared" si="411"/>
        <v>0</v>
      </c>
      <c r="S5251" s="143">
        <f t="shared" si="412"/>
        <v>0</v>
      </c>
      <c r="T5251" s="144">
        <f>IF(P5251="nio",0,IF(P5251&gt;0,VLOOKUP(K5251,'3-Productie normen'!A:X,VLOOKUP(P5251,'3-Productie normen'!$B$37:$C$59,2,FALSE),FALSE)))/VLOOKUP(B5251,'2-Kosten per locatie'!$A$11:$C$31,3,FALSE)</f>
        <v>0</v>
      </c>
      <c r="U5251" s="144">
        <f t="shared" si="413"/>
        <v>0</v>
      </c>
      <c r="V5251" s="145">
        <f>VLOOKUP(K5251,'3-Productie normen'!A:AG,29,FALSE)</f>
        <v>0</v>
      </c>
      <c r="W5251" s="145"/>
      <c r="X5251" s="146"/>
      <c r="Y5251" s="147">
        <f t="shared" si="414"/>
        <v>0</v>
      </c>
    </row>
    <row r="5252" spans="1:25" s="148" customFormat="1" ht="13.9" customHeight="1">
      <c r="A5252" s="137">
        <v>6106</v>
      </c>
      <c r="B5252" s="138" t="s">
        <v>4209</v>
      </c>
      <c r="C5252" s="138" t="s">
        <v>6254</v>
      </c>
      <c r="D5252" s="138" t="s">
        <v>6291</v>
      </c>
      <c r="E5252" s="2"/>
      <c r="F5252" s="2" t="s">
        <v>913</v>
      </c>
      <c r="G5252" s="2" t="s">
        <v>7177</v>
      </c>
      <c r="H5252" s="2"/>
      <c r="I5252" s="139" t="s">
        <v>257</v>
      </c>
      <c r="J5252" s="139" t="s">
        <v>318</v>
      </c>
      <c r="K5252" s="139" t="s">
        <v>259</v>
      </c>
      <c r="L5252" s="139" t="s">
        <v>1720</v>
      </c>
      <c r="M5252" s="140"/>
      <c r="N5252" s="141">
        <v>5.47</v>
      </c>
      <c r="O5252" s="142">
        <f t="shared" si="410"/>
        <v>0</v>
      </c>
      <c r="P5252" s="2" t="s">
        <v>477</v>
      </c>
      <c r="Q5252" s="2"/>
      <c r="R5252" s="143">
        <f t="shared" si="411"/>
        <v>0</v>
      </c>
      <c r="S5252" s="143">
        <f t="shared" si="412"/>
        <v>0</v>
      </c>
      <c r="T5252" s="144">
        <f>IF(P5252="nio",0,IF(P5252&gt;0,VLOOKUP(K5252,'3-Productie normen'!A:X,VLOOKUP(P5252,'3-Productie normen'!$B$37:$C$59,2,FALSE),FALSE)))/VLOOKUP(B5252,'2-Kosten per locatie'!$A$11:$C$31,3,FALSE)</f>
        <v>0</v>
      </c>
      <c r="U5252" s="144">
        <f t="shared" si="413"/>
        <v>0</v>
      </c>
      <c r="V5252" s="145">
        <f>VLOOKUP(K5252,'3-Productie normen'!A:AG,29,FALSE)</f>
        <v>0</v>
      </c>
      <c r="W5252" s="145"/>
      <c r="X5252" s="146"/>
      <c r="Y5252" s="147">
        <f t="shared" si="414"/>
        <v>0</v>
      </c>
    </row>
    <row r="5253" spans="1:25" s="148" customFormat="1" ht="13.9" customHeight="1">
      <c r="A5253" s="137">
        <v>6107</v>
      </c>
      <c r="B5253" s="138" t="s">
        <v>4209</v>
      </c>
      <c r="C5253" s="138" t="s">
        <v>6254</v>
      </c>
      <c r="D5253" s="138" t="s">
        <v>6291</v>
      </c>
      <c r="E5253" s="2"/>
      <c r="F5253" s="2" t="s">
        <v>913</v>
      </c>
      <c r="G5253" s="2" t="s">
        <v>7178</v>
      </c>
      <c r="H5253" s="2" t="s">
        <v>7179</v>
      </c>
      <c r="I5253" s="139" t="s">
        <v>277</v>
      </c>
      <c r="J5253" s="139" t="s">
        <v>277</v>
      </c>
      <c r="K5253" s="139" t="s">
        <v>478</v>
      </c>
      <c r="L5253" s="139" t="s">
        <v>233</v>
      </c>
      <c r="M5253" s="140"/>
      <c r="N5253" s="141">
        <v>152.24</v>
      </c>
      <c r="O5253" s="142">
        <f t="shared" si="410"/>
        <v>153</v>
      </c>
      <c r="P5253" s="2">
        <v>153</v>
      </c>
      <c r="Q5253" s="2"/>
      <c r="R5253" s="143" t="e">
        <f t="shared" si="411"/>
        <v>#DIV/0!</v>
      </c>
      <c r="S5253" s="143">
        <f t="shared" si="412"/>
        <v>0</v>
      </c>
      <c r="T5253" s="144">
        <f>IF(P5253="nio",0,IF(P5253&gt;0,VLOOKUP(K5253,'3-Productie normen'!A:X,VLOOKUP(P5253,'3-Productie normen'!$B$37:$C$59,2,FALSE),FALSE)))/VLOOKUP(B5253,'2-Kosten per locatie'!$A$11:$C$31,3,FALSE)</f>
        <v>0</v>
      </c>
      <c r="U5253" s="144">
        <f t="shared" si="413"/>
        <v>0</v>
      </c>
      <c r="V5253" s="145" t="str">
        <f>VLOOKUP(K5253,'3-Productie normen'!A:AG,29,FALSE)</f>
        <v>B</v>
      </c>
      <c r="W5253" s="145"/>
      <c r="X5253" s="146"/>
      <c r="Y5253" s="147">
        <f t="shared" si="414"/>
        <v>23292.720000000001</v>
      </c>
    </row>
    <row r="5254" spans="1:25" s="148" customFormat="1" ht="13.9" customHeight="1">
      <c r="A5254" s="137">
        <v>6108</v>
      </c>
      <c r="B5254" s="138" t="s">
        <v>4209</v>
      </c>
      <c r="C5254" s="138" t="s">
        <v>6254</v>
      </c>
      <c r="D5254" s="138" t="s">
        <v>6291</v>
      </c>
      <c r="E5254" s="2"/>
      <c r="F5254" s="2" t="s">
        <v>913</v>
      </c>
      <c r="G5254" s="2" t="s">
        <v>7180</v>
      </c>
      <c r="H5254" s="2" t="s">
        <v>7181</v>
      </c>
      <c r="I5254" s="139" t="s">
        <v>277</v>
      </c>
      <c r="J5254" s="139" t="s">
        <v>344</v>
      </c>
      <c r="K5254" s="139" t="s">
        <v>479</v>
      </c>
      <c r="L5254" s="139" t="s">
        <v>739</v>
      </c>
      <c r="M5254" s="140"/>
      <c r="N5254" s="141">
        <v>35.46</v>
      </c>
      <c r="O5254" s="142">
        <f t="shared" si="410"/>
        <v>255</v>
      </c>
      <c r="P5254" s="2">
        <v>255</v>
      </c>
      <c r="Q5254" s="2"/>
      <c r="R5254" s="143" t="e">
        <f t="shared" si="411"/>
        <v>#DIV/0!</v>
      </c>
      <c r="S5254" s="143">
        <f t="shared" si="412"/>
        <v>0</v>
      </c>
      <c r="T5254" s="144">
        <f>IF(P5254="nio",0,IF(P5254&gt;0,VLOOKUP(K5254,'3-Productie normen'!A:X,VLOOKUP(P5254,'3-Productie normen'!$B$37:$C$59,2,FALSE),FALSE)))/VLOOKUP(B5254,'2-Kosten per locatie'!$A$11:$C$31,3,FALSE)</f>
        <v>0</v>
      </c>
      <c r="U5254" s="144">
        <f t="shared" si="413"/>
        <v>0</v>
      </c>
      <c r="V5254" s="145" t="str">
        <f>VLOOKUP(K5254,'3-Productie normen'!A:AG,29,FALSE)</f>
        <v>B</v>
      </c>
      <c r="W5254" s="145"/>
      <c r="X5254" s="146"/>
      <c r="Y5254" s="147">
        <f t="shared" si="414"/>
        <v>9042.3000000000011</v>
      </c>
    </row>
    <row r="5255" spans="1:25" s="148" customFormat="1" ht="13.9" customHeight="1">
      <c r="A5255" s="137">
        <v>6109</v>
      </c>
      <c r="B5255" s="138" t="s">
        <v>4209</v>
      </c>
      <c r="C5255" s="138" t="s">
        <v>6254</v>
      </c>
      <c r="D5255" s="138" t="s">
        <v>6291</v>
      </c>
      <c r="E5255" s="2"/>
      <c r="F5255" s="2" t="s">
        <v>913</v>
      </c>
      <c r="G5255" s="2" t="s">
        <v>7182</v>
      </c>
      <c r="H5255" s="2" t="s">
        <v>7183</v>
      </c>
      <c r="I5255" s="139" t="s">
        <v>277</v>
      </c>
      <c r="J5255" s="139" t="s">
        <v>277</v>
      </c>
      <c r="K5255" s="139" t="s">
        <v>478</v>
      </c>
      <c r="L5255" s="139" t="s">
        <v>233</v>
      </c>
      <c r="M5255" s="140"/>
      <c r="N5255" s="141">
        <v>16.71</v>
      </c>
      <c r="O5255" s="142">
        <f t="shared" si="410"/>
        <v>153</v>
      </c>
      <c r="P5255" s="2">
        <v>153</v>
      </c>
      <c r="Q5255" s="2"/>
      <c r="R5255" s="143" t="e">
        <f t="shared" si="411"/>
        <v>#DIV/0!</v>
      </c>
      <c r="S5255" s="143">
        <f t="shared" si="412"/>
        <v>0</v>
      </c>
      <c r="T5255" s="144">
        <f>IF(P5255="nio",0,IF(P5255&gt;0,VLOOKUP(K5255,'3-Productie normen'!A:X,VLOOKUP(P5255,'3-Productie normen'!$B$37:$C$59,2,FALSE),FALSE)))/VLOOKUP(B5255,'2-Kosten per locatie'!$A$11:$C$31,3,FALSE)</f>
        <v>0</v>
      </c>
      <c r="U5255" s="144">
        <f t="shared" si="413"/>
        <v>0</v>
      </c>
      <c r="V5255" s="145" t="str">
        <f>VLOOKUP(K5255,'3-Productie normen'!A:AG,29,FALSE)</f>
        <v>B</v>
      </c>
      <c r="W5255" s="145"/>
      <c r="X5255" s="146"/>
      <c r="Y5255" s="147">
        <f t="shared" si="414"/>
        <v>2556.63</v>
      </c>
    </row>
    <row r="5256" spans="1:25" s="148" customFormat="1" ht="13.9" customHeight="1">
      <c r="A5256" s="137">
        <v>6110</v>
      </c>
      <c r="B5256" s="138" t="s">
        <v>4209</v>
      </c>
      <c r="C5256" s="138" t="s">
        <v>6254</v>
      </c>
      <c r="D5256" s="138" t="s">
        <v>6291</v>
      </c>
      <c r="E5256" s="2"/>
      <c r="F5256" s="2" t="s">
        <v>913</v>
      </c>
      <c r="G5256" s="2" t="s">
        <v>7184</v>
      </c>
      <c r="H5256" s="2" t="s">
        <v>7185</v>
      </c>
      <c r="I5256" s="139" t="s">
        <v>277</v>
      </c>
      <c r="J5256" s="139" t="s">
        <v>277</v>
      </c>
      <c r="K5256" s="139" t="s">
        <v>478</v>
      </c>
      <c r="L5256" s="139" t="s">
        <v>233</v>
      </c>
      <c r="M5256" s="140"/>
      <c r="N5256" s="141">
        <v>25.5</v>
      </c>
      <c r="O5256" s="142">
        <f t="shared" si="410"/>
        <v>153</v>
      </c>
      <c r="P5256" s="2">
        <v>153</v>
      </c>
      <c r="Q5256" s="2"/>
      <c r="R5256" s="143" t="e">
        <f t="shared" si="411"/>
        <v>#DIV/0!</v>
      </c>
      <c r="S5256" s="143">
        <f t="shared" si="412"/>
        <v>0</v>
      </c>
      <c r="T5256" s="144">
        <f>IF(P5256="nio",0,IF(P5256&gt;0,VLOOKUP(K5256,'3-Productie normen'!A:X,VLOOKUP(P5256,'3-Productie normen'!$B$37:$C$59,2,FALSE),FALSE)))/VLOOKUP(B5256,'2-Kosten per locatie'!$A$11:$C$31,3,FALSE)</f>
        <v>0</v>
      </c>
      <c r="U5256" s="144">
        <f t="shared" si="413"/>
        <v>0</v>
      </c>
      <c r="V5256" s="145" t="str">
        <f>VLOOKUP(K5256,'3-Productie normen'!A:AG,29,FALSE)</f>
        <v>B</v>
      </c>
      <c r="W5256" s="145"/>
      <c r="X5256" s="146"/>
      <c r="Y5256" s="147">
        <f t="shared" si="414"/>
        <v>3901.5</v>
      </c>
    </row>
    <row r="5257" spans="1:25" s="148" customFormat="1" ht="13.9" customHeight="1">
      <c r="A5257" s="137">
        <v>6111</v>
      </c>
      <c r="B5257" s="138" t="s">
        <v>4209</v>
      </c>
      <c r="C5257" s="138" t="s">
        <v>6254</v>
      </c>
      <c r="D5257" s="138" t="s">
        <v>6291</v>
      </c>
      <c r="E5257" s="2"/>
      <c r="F5257" s="2" t="s">
        <v>913</v>
      </c>
      <c r="G5257" s="2" t="s">
        <v>7186</v>
      </c>
      <c r="H5257" s="2" t="s">
        <v>7187</v>
      </c>
      <c r="I5257" s="139" t="s">
        <v>267</v>
      </c>
      <c r="J5257" s="139" t="s">
        <v>283</v>
      </c>
      <c r="K5257" s="139" t="s">
        <v>267</v>
      </c>
      <c r="L5257" s="139" t="s">
        <v>233</v>
      </c>
      <c r="M5257" s="140"/>
      <c r="N5257" s="141">
        <v>18.28</v>
      </c>
      <c r="O5257" s="142">
        <f t="shared" si="410"/>
        <v>2</v>
      </c>
      <c r="P5257" s="2">
        <v>2</v>
      </c>
      <c r="Q5257" s="2"/>
      <c r="R5257" s="143" t="e">
        <f t="shared" si="411"/>
        <v>#DIV/0!</v>
      </c>
      <c r="S5257" s="143">
        <f t="shared" si="412"/>
        <v>0</v>
      </c>
      <c r="T5257" s="144">
        <f>IF(P5257="nio",0,IF(P5257&gt;0,VLOOKUP(K5257,'3-Productie normen'!A:X,VLOOKUP(P5257,'3-Productie normen'!$B$37:$C$59,2,FALSE),FALSE)))/VLOOKUP(B5257,'2-Kosten per locatie'!$A$11:$C$31,3,FALSE)</f>
        <v>0</v>
      </c>
      <c r="U5257" s="144">
        <f t="shared" si="413"/>
        <v>0</v>
      </c>
      <c r="V5257" s="145" t="str">
        <f>VLOOKUP(K5257,'3-Productie normen'!A:AG,29,FALSE)</f>
        <v>V</v>
      </c>
      <c r="W5257" s="145"/>
      <c r="X5257" s="146"/>
      <c r="Y5257" s="147">
        <f t="shared" si="414"/>
        <v>36.56</v>
      </c>
    </row>
    <row r="5258" spans="1:25" s="148" customFormat="1" ht="13.9" customHeight="1">
      <c r="A5258" s="137">
        <v>6112</v>
      </c>
      <c r="B5258" s="138" t="s">
        <v>4209</v>
      </c>
      <c r="C5258" s="138" t="s">
        <v>6254</v>
      </c>
      <c r="D5258" s="138" t="s">
        <v>6291</v>
      </c>
      <c r="E5258" s="2"/>
      <c r="F5258" s="2" t="s">
        <v>913</v>
      </c>
      <c r="G5258" s="2" t="s">
        <v>7188</v>
      </c>
      <c r="H5258" s="2" t="s">
        <v>7189</v>
      </c>
      <c r="I5258" s="139" t="s">
        <v>277</v>
      </c>
      <c r="J5258" s="139" t="s">
        <v>52</v>
      </c>
      <c r="K5258" s="139" t="s">
        <v>417</v>
      </c>
      <c r="L5258" s="139" t="s">
        <v>233</v>
      </c>
      <c r="M5258" s="140"/>
      <c r="N5258" s="141">
        <v>19.25</v>
      </c>
      <c r="O5258" s="142">
        <f t="shared" si="410"/>
        <v>255</v>
      </c>
      <c r="P5258" s="2">
        <v>255</v>
      </c>
      <c r="Q5258" s="2"/>
      <c r="R5258" s="143" t="e">
        <f t="shared" si="411"/>
        <v>#DIV/0!</v>
      </c>
      <c r="S5258" s="143">
        <f t="shared" si="412"/>
        <v>0</v>
      </c>
      <c r="T5258" s="144">
        <f>IF(P5258="nio",0,IF(P5258&gt;0,VLOOKUP(K5258,'3-Productie normen'!A:X,VLOOKUP(P5258,'3-Productie normen'!$B$37:$C$59,2,FALSE),FALSE)))/VLOOKUP(B5258,'2-Kosten per locatie'!$A$11:$C$31,3,FALSE)</f>
        <v>0</v>
      </c>
      <c r="U5258" s="144">
        <f t="shared" si="413"/>
        <v>0</v>
      </c>
      <c r="V5258" s="145" t="str">
        <f>VLOOKUP(K5258,'3-Productie normen'!A:AG,29,FALSE)</f>
        <v>B</v>
      </c>
      <c r="W5258" s="145"/>
      <c r="X5258" s="146"/>
      <c r="Y5258" s="147">
        <f t="shared" si="414"/>
        <v>4908.75</v>
      </c>
    </row>
    <row r="5259" spans="1:25" s="148" customFormat="1" ht="13.9" customHeight="1">
      <c r="A5259" s="137">
        <v>6113</v>
      </c>
      <c r="B5259" s="138" t="s">
        <v>4209</v>
      </c>
      <c r="C5259" s="138" t="s">
        <v>6254</v>
      </c>
      <c r="D5259" s="138" t="s">
        <v>6291</v>
      </c>
      <c r="E5259" s="2"/>
      <c r="F5259" s="2" t="s">
        <v>913</v>
      </c>
      <c r="G5259" s="2" t="s">
        <v>7190</v>
      </c>
      <c r="H5259" s="2" t="s">
        <v>7191</v>
      </c>
      <c r="I5259" s="139" t="s">
        <v>277</v>
      </c>
      <c r="J5259" s="139" t="s">
        <v>277</v>
      </c>
      <c r="K5259" s="139" t="s">
        <v>478</v>
      </c>
      <c r="L5259" s="139" t="s">
        <v>233</v>
      </c>
      <c r="M5259" s="140"/>
      <c r="N5259" s="141">
        <v>68.69</v>
      </c>
      <c r="O5259" s="142">
        <f t="shared" si="410"/>
        <v>153</v>
      </c>
      <c r="P5259" s="2">
        <v>153</v>
      </c>
      <c r="Q5259" s="2"/>
      <c r="R5259" s="143" t="e">
        <f t="shared" si="411"/>
        <v>#DIV/0!</v>
      </c>
      <c r="S5259" s="143">
        <f t="shared" si="412"/>
        <v>0</v>
      </c>
      <c r="T5259" s="144">
        <f>IF(P5259="nio",0,IF(P5259&gt;0,VLOOKUP(K5259,'3-Productie normen'!A:X,VLOOKUP(P5259,'3-Productie normen'!$B$37:$C$59,2,FALSE),FALSE)))/VLOOKUP(B5259,'2-Kosten per locatie'!$A$11:$C$31,3,FALSE)</f>
        <v>0</v>
      </c>
      <c r="U5259" s="144">
        <f t="shared" si="413"/>
        <v>0</v>
      </c>
      <c r="V5259" s="145" t="str">
        <f>VLOOKUP(K5259,'3-Productie normen'!A:AG,29,FALSE)</f>
        <v>B</v>
      </c>
      <c r="W5259" s="145"/>
      <c r="X5259" s="146"/>
      <c r="Y5259" s="147">
        <f t="shared" si="414"/>
        <v>10509.57</v>
      </c>
    </row>
    <row r="5260" spans="1:25" s="148" customFormat="1" ht="13.9" customHeight="1">
      <c r="A5260" s="137">
        <v>6114</v>
      </c>
      <c r="B5260" s="138" t="s">
        <v>4209</v>
      </c>
      <c r="C5260" s="138" t="s">
        <v>6254</v>
      </c>
      <c r="D5260" s="138" t="s">
        <v>6291</v>
      </c>
      <c r="E5260" s="2"/>
      <c r="F5260" s="2" t="s">
        <v>913</v>
      </c>
      <c r="G5260" s="2" t="s">
        <v>7192</v>
      </c>
      <c r="H5260" s="2" t="s">
        <v>7193</v>
      </c>
      <c r="I5260" s="139" t="s">
        <v>277</v>
      </c>
      <c r="J5260" s="139" t="s">
        <v>277</v>
      </c>
      <c r="K5260" s="139" t="s">
        <v>478</v>
      </c>
      <c r="L5260" s="139" t="s">
        <v>233</v>
      </c>
      <c r="M5260" s="140"/>
      <c r="N5260" s="141">
        <v>9.3000000000000007</v>
      </c>
      <c r="O5260" s="142">
        <f t="shared" si="410"/>
        <v>153</v>
      </c>
      <c r="P5260" s="2">
        <v>153</v>
      </c>
      <c r="Q5260" s="2"/>
      <c r="R5260" s="143" t="e">
        <f t="shared" si="411"/>
        <v>#DIV/0!</v>
      </c>
      <c r="S5260" s="143">
        <f t="shared" si="412"/>
        <v>0</v>
      </c>
      <c r="T5260" s="144">
        <f>IF(P5260="nio",0,IF(P5260&gt;0,VLOOKUP(K5260,'3-Productie normen'!A:X,VLOOKUP(P5260,'3-Productie normen'!$B$37:$C$59,2,FALSE),FALSE)))/VLOOKUP(B5260,'2-Kosten per locatie'!$A$11:$C$31,3,FALSE)</f>
        <v>0</v>
      </c>
      <c r="U5260" s="144">
        <f t="shared" si="413"/>
        <v>0</v>
      </c>
      <c r="V5260" s="145" t="str">
        <f>VLOOKUP(K5260,'3-Productie normen'!A:AG,29,FALSE)</f>
        <v>B</v>
      </c>
      <c r="W5260" s="145"/>
      <c r="X5260" s="146"/>
      <c r="Y5260" s="147">
        <f t="shared" si="414"/>
        <v>1422.9</v>
      </c>
    </row>
    <row r="5261" spans="1:25" s="148" customFormat="1" ht="13.9" customHeight="1">
      <c r="A5261" s="137">
        <v>6115</v>
      </c>
      <c r="B5261" s="138" t="s">
        <v>4209</v>
      </c>
      <c r="C5261" s="138" t="s">
        <v>6254</v>
      </c>
      <c r="D5261" s="138" t="s">
        <v>6291</v>
      </c>
      <c r="E5261" s="2"/>
      <c r="F5261" s="2" t="s">
        <v>913</v>
      </c>
      <c r="G5261" s="2" t="s">
        <v>7194</v>
      </c>
      <c r="H5261" s="2" t="s">
        <v>7195</v>
      </c>
      <c r="I5261" s="139" t="s">
        <v>277</v>
      </c>
      <c r="J5261" s="139" t="s">
        <v>277</v>
      </c>
      <c r="K5261" s="139" t="s">
        <v>478</v>
      </c>
      <c r="L5261" s="139" t="s">
        <v>233</v>
      </c>
      <c r="M5261" s="140"/>
      <c r="N5261" s="141">
        <v>9.44</v>
      </c>
      <c r="O5261" s="142">
        <f t="shared" si="410"/>
        <v>153</v>
      </c>
      <c r="P5261" s="2">
        <v>153</v>
      </c>
      <c r="Q5261" s="2"/>
      <c r="R5261" s="143" t="e">
        <f t="shared" si="411"/>
        <v>#DIV/0!</v>
      </c>
      <c r="S5261" s="143">
        <f t="shared" si="412"/>
        <v>0</v>
      </c>
      <c r="T5261" s="144">
        <f>IF(P5261="nio",0,IF(P5261&gt;0,VLOOKUP(K5261,'3-Productie normen'!A:X,VLOOKUP(P5261,'3-Productie normen'!$B$37:$C$59,2,FALSE),FALSE)))/VLOOKUP(B5261,'2-Kosten per locatie'!$A$11:$C$31,3,FALSE)</f>
        <v>0</v>
      </c>
      <c r="U5261" s="144">
        <f t="shared" si="413"/>
        <v>0</v>
      </c>
      <c r="V5261" s="145" t="str">
        <f>VLOOKUP(K5261,'3-Productie normen'!A:AG,29,FALSE)</f>
        <v>B</v>
      </c>
      <c r="W5261" s="145"/>
      <c r="X5261" s="146"/>
      <c r="Y5261" s="147">
        <f t="shared" si="414"/>
        <v>1444.32</v>
      </c>
    </row>
    <row r="5262" spans="1:25" s="148" customFormat="1" ht="13.9" customHeight="1">
      <c r="A5262" s="137">
        <v>6116</v>
      </c>
      <c r="B5262" s="138" t="s">
        <v>4209</v>
      </c>
      <c r="C5262" s="138" t="s">
        <v>6254</v>
      </c>
      <c r="D5262" s="138" t="s">
        <v>6291</v>
      </c>
      <c r="E5262" s="2"/>
      <c r="F5262" s="2" t="s">
        <v>913</v>
      </c>
      <c r="G5262" s="2" t="s">
        <v>7196</v>
      </c>
      <c r="H5262" s="2" t="s">
        <v>7197</v>
      </c>
      <c r="I5262" s="139" t="s">
        <v>277</v>
      </c>
      <c r="J5262" s="139" t="s">
        <v>52</v>
      </c>
      <c r="K5262" s="139" t="s">
        <v>417</v>
      </c>
      <c r="L5262" s="139" t="s">
        <v>233</v>
      </c>
      <c r="M5262" s="140"/>
      <c r="N5262" s="141">
        <v>19.05</v>
      </c>
      <c r="O5262" s="142">
        <f t="shared" si="410"/>
        <v>255</v>
      </c>
      <c r="P5262" s="2">
        <v>255</v>
      </c>
      <c r="Q5262" s="2"/>
      <c r="R5262" s="143" t="e">
        <f t="shared" si="411"/>
        <v>#DIV/0!</v>
      </c>
      <c r="S5262" s="143">
        <f t="shared" si="412"/>
        <v>0</v>
      </c>
      <c r="T5262" s="144">
        <f>IF(P5262="nio",0,IF(P5262&gt;0,VLOOKUP(K5262,'3-Productie normen'!A:X,VLOOKUP(P5262,'3-Productie normen'!$B$37:$C$59,2,FALSE),FALSE)))/VLOOKUP(B5262,'2-Kosten per locatie'!$A$11:$C$31,3,FALSE)</f>
        <v>0</v>
      </c>
      <c r="U5262" s="144">
        <f t="shared" si="413"/>
        <v>0</v>
      </c>
      <c r="V5262" s="145" t="str">
        <f>VLOOKUP(K5262,'3-Productie normen'!A:AG,29,FALSE)</f>
        <v>B</v>
      </c>
      <c r="W5262" s="145"/>
      <c r="X5262" s="146"/>
      <c r="Y5262" s="147">
        <f t="shared" si="414"/>
        <v>4857.75</v>
      </c>
    </row>
    <row r="5263" spans="1:25" s="148" customFormat="1" ht="13.9" customHeight="1">
      <c r="A5263" s="137">
        <v>6117</v>
      </c>
      <c r="B5263" s="138" t="s">
        <v>4209</v>
      </c>
      <c r="C5263" s="138" t="s">
        <v>6255</v>
      </c>
      <c r="D5263" s="138"/>
      <c r="E5263" s="2"/>
      <c r="F5263" s="2" t="s">
        <v>81</v>
      </c>
      <c r="G5263" s="2"/>
      <c r="H5263" s="2" t="s">
        <v>1458</v>
      </c>
      <c r="I5263" s="139"/>
      <c r="J5263" s="139" t="s">
        <v>55</v>
      </c>
      <c r="K5263" s="139" t="s">
        <v>290</v>
      </c>
      <c r="L5263" s="139" t="s">
        <v>82</v>
      </c>
      <c r="M5263" s="140" t="s">
        <v>8160</v>
      </c>
      <c r="N5263" s="141">
        <v>11.8</v>
      </c>
      <c r="O5263" s="142">
        <f t="shared" si="410"/>
        <v>200</v>
      </c>
      <c r="P5263" s="2">
        <v>200</v>
      </c>
      <c r="Q5263" s="2"/>
      <c r="R5263" s="143" t="e">
        <f t="shared" si="411"/>
        <v>#DIV/0!</v>
      </c>
      <c r="S5263" s="143">
        <f t="shared" si="412"/>
        <v>0</v>
      </c>
      <c r="T5263" s="144">
        <f>IF(P5263="nio",0,IF(P5263&gt;0,VLOOKUP(K5263,'3-Productie normen'!A:X,VLOOKUP(P5263,'3-Productie normen'!$B$37:$C$59,2,FALSE),FALSE)))/VLOOKUP(B5263,'2-Kosten per locatie'!$A$11:$C$31,3,FALSE)</f>
        <v>0</v>
      </c>
      <c r="U5263" s="144">
        <f t="shared" si="413"/>
        <v>0</v>
      </c>
      <c r="V5263" s="145" t="str">
        <f>VLOOKUP(K5263,'3-Productie normen'!A:AG,29,FALSE)</f>
        <v>V</v>
      </c>
      <c r="W5263" s="145"/>
      <c r="X5263" s="146"/>
      <c r="Y5263" s="147">
        <f t="shared" si="414"/>
        <v>2360</v>
      </c>
    </row>
    <row r="5264" spans="1:25" s="148" customFormat="1" ht="13.9" customHeight="1">
      <c r="A5264" s="137">
        <v>6118</v>
      </c>
      <c r="B5264" s="138" t="s">
        <v>4209</v>
      </c>
      <c r="C5264" s="138" t="s">
        <v>6255</v>
      </c>
      <c r="D5264" s="138"/>
      <c r="E5264" s="2"/>
      <c r="F5264" s="2" t="s">
        <v>81</v>
      </c>
      <c r="G5264" s="2"/>
      <c r="H5264" s="2" t="s">
        <v>1544</v>
      </c>
      <c r="I5264" s="139"/>
      <c r="J5264" s="139" t="s">
        <v>6986</v>
      </c>
      <c r="K5264" s="139" t="s">
        <v>417</v>
      </c>
      <c r="L5264" s="139" t="s">
        <v>82</v>
      </c>
      <c r="M5264" s="140" t="s">
        <v>8160</v>
      </c>
      <c r="N5264" s="141">
        <v>55</v>
      </c>
      <c r="O5264" s="142">
        <f t="shared" si="410"/>
        <v>200</v>
      </c>
      <c r="P5264" s="2">
        <v>200</v>
      </c>
      <c r="Q5264" s="2"/>
      <c r="R5264" s="143" t="e">
        <f t="shared" si="411"/>
        <v>#DIV/0!</v>
      </c>
      <c r="S5264" s="143">
        <f t="shared" si="412"/>
        <v>0</v>
      </c>
      <c r="T5264" s="144">
        <f>IF(P5264="nio",0,IF(P5264&gt;0,VLOOKUP(K5264,'3-Productie normen'!A:X,VLOOKUP(P5264,'3-Productie normen'!$B$37:$C$59,2,FALSE),FALSE)))/VLOOKUP(B5264,'2-Kosten per locatie'!$A$11:$C$31,3,FALSE)</f>
        <v>0</v>
      </c>
      <c r="U5264" s="144">
        <f t="shared" si="413"/>
        <v>0</v>
      </c>
      <c r="V5264" s="145" t="str">
        <f>VLOOKUP(K5264,'3-Productie normen'!A:AG,29,FALSE)</f>
        <v>B</v>
      </c>
      <c r="W5264" s="145"/>
      <c r="X5264" s="146"/>
      <c r="Y5264" s="147">
        <f t="shared" si="414"/>
        <v>11000</v>
      </c>
    </row>
    <row r="5265" spans="1:25" s="148" customFormat="1" ht="13.9" customHeight="1">
      <c r="A5265" s="137">
        <v>6119</v>
      </c>
      <c r="B5265" s="138" t="s">
        <v>4209</v>
      </c>
      <c r="C5265" s="138" t="s">
        <v>6255</v>
      </c>
      <c r="D5265" s="138"/>
      <c r="E5265" s="2"/>
      <c r="F5265" s="2" t="s">
        <v>81</v>
      </c>
      <c r="G5265" s="2"/>
      <c r="H5265" s="2" t="s">
        <v>1992</v>
      </c>
      <c r="I5265" s="139" t="s">
        <v>491</v>
      </c>
      <c r="J5265" s="139" t="s">
        <v>253</v>
      </c>
      <c r="K5265" s="139" t="s">
        <v>4571</v>
      </c>
      <c r="L5265" s="139" t="s">
        <v>82</v>
      </c>
      <c r="M5265" s="140" t="s">
        <v>8160</v>
      </c>
      <c r="N5265" s="141">
        <v>219</v>
      </c>
      <c r="O5265" s="142">
        <f t="shared" si="410"/>
        <v>200</v>
      </c>
      <c r="P5265" s="2">
        <v>200</v>
      </c>
      <c r="Q5265" s="2"/>
      <c r="R5265" s="143" t="e">
        <f t="shared" si="411"/>
        <v>#DIV/0!</v>
      </c>
      <c r="S5265" s="143">
        <f t="shared" si="412"/>
        <v>0</v>
      </c>
      <c r="T5265" s="144">
        <f>IF(P5265="nio",0,IF(P5265&gt;0,VLOOKUP(K5265,'3-Productie normen'!A:X,VLOOKUP(P5265,'3-Productie normen'!$B$37:$C$59,2,FALSE),FALSE)))/VLOOKUP(B5265,'2-Kosten per locatie'!$A$11:$C$31,3,FALSE)</f>
        <v>0</v>
      </c>
      <c r="U5265" s="144">
        <f t="shared" si="413"/>
        <v>0</v>
      </c>
      <c r="V5265" s="145" t="str">
        <f>VLOOKUP(K5265,'3-Productie normen'!A:AG,29,FALSE)</f>
        <v>V</v>
      </c>
      <c r="W5265" s="145"/>
      <c r="X5265" s="146"/>
      <c r="Y5265" s="147">
        <f t="shared" si="414"/>
        <v>43800</v>
      </c>
    </row>
    <row r="5266" spans="1:25" s="148" customFormat="1" ht="13.9" customHeight="1">
      <c r="A5266" s="137">
        <v>6120</v>
      </c>
      <c r="B5266" s="138" t="s">
        <v>4209</v>
      </c>
      <c r="C5266" s="138" t="s">
        <v>6255</v>
      </c>
      <c r="D5266" s="138"/>
      <c r="E5266" s="2"/>
      <c r="F5266" s="2" t="s">
        <v>81</v>
      </c>
      <c r="G5266" s="2"/>
      <c r="H5266" s="2" t="s">
        <v>7198</v>
      </c>
      <c r="I5266" s="139"/>
      <c r="J5266" s="139" t="s">
        <v>7199</v>
      </c>
      <c r="K5266" s="139" t="s">
        <v>248</v>
      </c>
      <c r="L5266" s="139" t="s">
        <v>1697</v>
      </c>
      <c r="M5266" s="140"/>
      <c r="N5266" s="141">
        <v>20</v>
      </c>
      <c r="O5266" s="142">
        <f t="shared" si="410"/>
        <v>200</v>
      </c>
      <c r="P5266" s="2">
        <v>200</v>
      </c>
      <c r="Q5266" s="2"/>
      <c r="R5266" s="143" t="e">
        <f t="shared" si="411"/>
        <v>#DIV/0!</v>
      </c>
      <c r="S5266" s="143">
        <f t="shared" si="412"/>
        <v>0</v>
      </c>
      <c r="T5266" s="144">
        <f>IF(P5266="nio",0,IF(P5266&gt;0,VLOOKUP(K5266,'3-Productie normen'!A:X,VLOOKUP(P5266,'3-Productie normen'!$B$37:$C$59,2,FALSE),FALSE)))/VLOOKUP(B5266,'2-Kosten per locatie'!$A$11:$C$31,3,FALSE)</f>
        <v>0</v>
      </c>
      <c r="U5266" s="144">
        <f t="shared" si="413"/>
        <v>0</v>
      </c>
      <c r="V5266" s="145" t="str">
        <f>VLOOKUP(K5266,'3-Productie normen'!A:AG,29,FALSE)</f>
        <v>V</v>
      </c>
      <c r="W5266" s="145"/>
      <c r="X5266" s="146"/>
      <c r="Y5266" s="147">
        <f t="shared" si="414"/>
        <v>4000</v>
      </c>
    </row>
    <row r="5267" spans="1:25" s="148" customFormat="1" ht="13.9" customHeight="1">
      <c r="A5267" s="137">
        <v>6121</v>
      </c>
      <c r="B5267" s="138" t="s">
        <v>4209</v>
      </c>
      <c r="C5267" s="138" t="s">
        <v>6255</v>
      </c>
      <c r="D5267" s="138"/>
      <c r="E5267" s="2"/>
      <c r="F5267" s="2" t="s">
        <v>81</v>
      </c>
      <c r="G5267" s="2"/>
      <c r="H5267" s="2" t="s">
        <v>1710</v>
      </c>
      <c r="I5267" s="139"/>
      <c r="J5267" s="139" t="s">
        <v>3114</v>
      </c>
      <c r="K5267" s="139" t="s">
        <v>50</v>
      </c>
      <c r="L5267" s="139" t="s">
        <v>82</v>
      </c>
      <c r="M5267" s="140" t="s">
        <v>8160</v>
      </c>
      <c r="N5267" s="141">
        <v>10.8</v>
      </c>
      <c r="O5267" s="142">
        <f t="shared" si="410"/>
        <v>200</v>
      </c>
      <c r="P5267" s="2">
        <v>200</v>
      </c>
      <c r="Q5267" s="2"/>
      <c r="R5267" s="143" t="e">
        <f t="shared" si="411"/>
        <v>#DIV/0!</v>
      </c>
      <c r="S5267" s="143">
        <f t="shared" si="412"/>
        <v>0</v>
      </c>
      <c r="T5267" s="144">
        <f>IF(P5267="nio",0,IF(P5267&gt;0,VLOOKUP(K5267,'3-Productie normen'!A:X,VLOOKUP(P5267,'3-Productie normen'!$B$37:$C$59,2,FALSE),FALSE)))/VLOOKUP(B5267,'2-Kosten per locatie'!$A$11:$C$31,3,FALSE)</f>
        <v>0</v>
      </c>
      <c r="U5267" s="144">
        <f t="shared" si="413"/>
        <v>0</v>
      </c>
      <c r="V5267" s="145" t="str">
        <f>VLOOKUP(K5267,'3-Productie normen'!A:AG,29,FALSE)</f>
        <v>V</v>
      </c>
      <c r="W5267" s="145"/>
      <c r="X5267" s="146"/>
      <c r="Y5267" s="147">
        <f t="shared" si="414"/>
        <v>2160</v>
      </c>
    </row>
    <row r="5268" spans="1:25" s="148" customFormat="1" ht="13.9" customHeight="1">
      <c r="A5268" s="137">
        <v>6122</v>
      </c>
      <c r="B5268" s="138" t="s">
        <v>4209</v>
      </c>
      <c r="C5268" s="138" t="s">
        <v>6255</v>
      </c>
      <c r="D5268" s="138"/>
      <c r="E5268" s="2"/>
      <c r="F5268" s="2" t="s">
        <v>81</v>
      </c>
      <c r="G5268" s="2"/>
      <c r="H5268" s="2" t="s">
        <v>1708</v>
      </c>
      <c r="I5268" s="139"/>
      <c r="J5268" s="139" t="s">
        <v>1462</v>
      </c>
      <c r="K5268" s="139" t="s">
        <v>259</v>
      </c>
      <c r="L5268" s="139" t="s">
        <v>82</v>
      </c>
      <c r="M5268" s="140"/>
      <c r="N5268" s="141">
        <v>2.41</v>
      </c>
      <c r="O5268" s="142">
        <f t="shared" si="410"/>
        <v>0</v>
      </c>
      <c r="P5268" s="2" t="s">
        <v>477</v>
      </c>
      <c r="Q5268" s="2"/>
      <c r="R5268" s="143">
        <f t="shared" si="411"/>
        <v>0</v>
      </c>
      <c r="S5268" s="143">
        <f t="shared" si="412"/>
        <v>0</v>
      </c>
      <c r="T5268" s="144">
        <f>IF(P5268="nio",0,IF(P5268&gt;0,VLOOKUP(K5268,'3-Productie normen'!A:X,VLOOKUP(P5268,'3-Productie normen'!$B$37:$C$59,2,FALSE),FALSE)))/VLOOKUP(B5268,'2-Kosten per locatie'!$A$11:$C$31,3,FALSE)</f>
        <v>0</v>
      </c>
      <c r="U5268" s="144">
        <f t="shared" si="413"/>
        <v>0</v>
      </c>
      <c r="V5268" s="145">
        <f>VLOOKUP(K5268,'3-Productie normen'!A:AG,29,FALSE)</f>
        <v>0</v>
      </c>
      <c r="W5268" s="145"/>
      <c r="X5268" s="146"/>
      <c r="Y5268" s="147">
        <f t="shared" si="414"/>
        <v>0</v>
      </c>
    </row>
    <row r="5269" spans="1:25" s="148" customFormat="1" ht="13.9" customHeight="1">
      <c r="A5269" s="137">
        <v>6123</v>
      </c>
      <c r="B5269" s="138" t="s">
        <v>4209</v>
      </c>
      <c r="C5269" s="138" t="s">
        <v>6255</v>
      </c>
      <c r="D5269" s="138"/>
      <c r="E5269" s="2"/>
      <c r="F5269" s="2" t="s">
        <v>81</v>
      </c>
      <c r="G5269" s="2"/>
      <c r="H5269" s="2" t="s">
        <v>3144</v>
      </c>
      <c r="I5269" s="139"/>
      <c r="J5269" s="139" t="s">
        <v>323</v>
      </c>
      <c r="K5269" s="139" t="s">
        <v>321</v>
      </c>
      <c r="L5269" s="139" t="s">
        <v>3060</v>
      </c>
      <c r="M5269" s="140"/>
      <c r="N5269" s="141">
        <v>2.9</v>
      </c>
      <c r="O5269" s="142">
        <f t="shared" si="410"/>
        <v>200</v>
      </c>
      <c r="P5269" s="2">
        <v>200</v>
      </c>
      <c r="Q5269" s="2"/>
      <c r="R5269" s="143" t="e">
        <f t="shared" si="411"/>
        <v>#DIV/0!</v>
      </c>
      <c r="S5269" s="143">
        <f t="shared" si="412"/>
        <v>0</v>
      </c>
      <c r="T5269" s="144">
        <f>IF(P5269="nio",0,IF(P5269&gt;0,VLOOKUP(K5269,'3-Productie normen'!A:X,VLOOKUP(P5269,'3-Productie normen'!$B$37:$C$59,2,FALSE),FALSE)))/VLOOKUP(B5269,'2-Kosten per locatie'!$A$11:$C$31,3,FALSE)</f>
        <v>0</v>
      </c>
      <c r="U5269" s="144">
        <f t="shared" si="413"/>
        <v>0</v>
      </c>
      <c r="V5269" s="145" t="str">
        <f>VLOOKUP(K5269,'3-Productie normen'!A:AG,29,FALSE)</f>
        <v>S</v>
      </c>
      <c r="W5269" s="145"/>
      <c r="X5269" s="146"/>
      <c r="Y5269" s="147">
        <f t="shared" si="414"/>
        <v>580</v>
      </c>
    </row>
    <row r="5270" spans="1:25" s="148" customFormat="1" ht="13.9" customHeight="1">
      <c r="A5270" s="137">
        <v>6124</v>
      </c>
      <c r="B5270" s="138" t="s">
        <v>4209</v>
      </c>
      <c r="C5270" s="138" t="s">
        <v>6255</v>
      </c>
      <c r="D5270" s="138"/>
      <c r="E5270" s="2"/>
      <c r="F5270" s="2" t="s">
        <v>81</v>
      </c>
      <c r="G5270" s="2"/>
      <c r="H5270" s="2" t="s">
        <v>5617</v>
      </c>
      <c r="I5270" s="139"/>
      <c r="J5270" s="139" t="s">
        <v>323</v>
      </c>
      <c r="K5270" s="139" t="s">
        <v>321</v>
      </c>
      <c r="L5270" s="139" t="s">
        <v>3060</v>
      </c>
      <c r="M5270" s="140"/>
      <c r="N5270" s="141">
        <v>2.9</v>
      </c>
      <c r="O5270" s="142">
        <f t="shared" si="410"/>
        <v>200</v>
      </c>
      <c r="P5270" s="2">
        <v>200</v>
      </c>
      <c r="Q5270" s="2"/>
      <c r="R5270" s="143" t="e">
        <f t="shared" si="411"/>
        <v>#DIV/0!</v>
      </c>
      <c r="S5270" s="143">
        <f t="shared" si="412"/>
        <v>0</v>
      </c>
      <c r="T5270" s="144">
        <f>IF(P5270="nio",0,IF(P5270&gt;0,VLOOKUP(K5270,'3-Productie normen'!A:X,VLOOKUP(P5270,'3-Productie normen'!$B$37:$C$59,2,FALSE),FALSE)))/VLOOKUP(B5270,'2-Kosten per locatie'!$A$11:$C$31,3,FALSE)</f>
        <v>0</v>
      </c>
      <c r="U5270" s="144">
        <f t="shared" si="413"/>
        <v>0</v>
      </c>
      <c r="V5270" s="145" t="str">
        <f>VLOOKUP(K5270,'3-Productie normen'!A:AG,29,FALSE)</f>
        <v>S</v>
      </c>
      <c r="W5270" s="145"/>
      <c r="X5270" s="146"/>
      <c r="Y5270" s="147">
        <f t="shared" si="414"/>
        <v>580</v>
      </c>
    </row>
    <row r="5271" spans="1:25" s="148" customFormat="1" ht="13.9" customHeight="1">
      <c r="A5271" s="137">
        <v>6125</v>
      </c>
      <c r="B5271" s="138" t="s">
        <v>4209</v>
      </c>
      <c r="C5271" s="138" t="s">
        <v>6255</v>
      </c>
      <c r="D5271" s="138"/>
      <c r="E5271" s="2"/>
      <c r="F5271" s="2" t="s">
        <v>81</v>
      </c>
      <c r="G5271" s="2"/>
      <c r="H5271" s="2" t="s">
        <v>5619</v>
      </c>
      <c r="I5271" s="139"/>
      <c r="J5271" s="139" t="s">
        <v>323</v>
      </c>
      <c r="K5271" s="139" t="s">
        <v>321</v>
      </c>
      <c r="L5271" s="139" t="s">
        <v>3060</v>
      </c>
      <c r="M5271" s="140"/>
      <c r="N5271" s="141">
        <v>6.09</v>
      </c>
      <c r="O5271" s="142">
        <f t="shared" si="410"/>
        <v>200</v>
      </c>
      <c r="P5271" s="2">
        <v>200</v>
      </c>
      <c r="Q5271" s="2"/>
      <c r="R5271" s="143" t="e">
        <f t="shared" si="411"/>
        <v>#DIV/0!</v>
      </c>
      <c r="S5271" s="143">
        <f t="shared" si="412"/>
        <v>0</v>
      </c>
      <c r="T5271" s="144">
        <f>IF(P5271="nio",0,IF(P5271&gt;0,VLOOKUP(K5271,'3-Productie normen'!A:X,VLOOKUP(P5271,'3-Productie normen'!$B$37:$C$59,2,FALSE),FALSE)))/VLOOKUP(B5271,'2-Kosten per locatie'!$A$11:$C$31,3,FALSE)</f>
        <v>0</v>
      </c>
      <c r="U5271" s="144">
        <f t="shared" si="413"/>
        <v>0</v>
      </c>
      <c r="V5271" s="145" t="str">
        <f>VLOOKUP(K5271,'3-Productie normen'!A:AG,29,FALSE)</f>
        <v>S</v>
      </c>
      <c r="W5271" s="145"/>
      <c r="X5271" s="146"/>
      <c r="Y5271" s="147">
        <f t="shared" si="414"/>
        <v>1218</v>
      </c>
    </row>
    <row r="5272" spans="1:25" s="148" customFormat="1" ht="13.9" customHeight="1">
      <c r="A5272" s="137">
        <v>6126</v>
      </c>
      <c r="B5272" s="138" t="s">
        <v>4209</v>
      </c>
      <c r="C5272" s="138" t="s">
        <v>6255</v>
      </c>
      <c r="D5272" s="138"/>
      <c r="E5272" s="2"/>
      <c r="F5272" s="2" t="s">
        <v>81</v>
      </c>
      <c r="G5272" s="2"/>
      <c r="H5272" s="2" t="s">
        <v>5621</v>
      </c>
      <c r="I5272" s="139"/>
      <c r="J5272" s="139" t="s">
        <v>323</v>
      </c>
      <c r="K5272" s="139" t="s">
        <v>321</v>
      </c>
      <c r="L5272" s="139" t="s">
        <v>3060</v>
      </c>
      <c r="M5272" s="140"/>
      <c r="N5272" s="141">
        <v>13</v>
      </c>
      <c r="O5272" s="142">
        <f t="shared" si="410"/>
        <v>200</v>
      </c>
      <c r="P5272" s="2">
        <v>200</v>
      </c>
      <c r="Q5272" s="2"/>
      <c r="R5272" s="143" t="e">
        <f t="shared" si="411"/>
        <v>#DIV/0!</v>
      </c>
      <c r="S5272" s="143">
        <f t="shared" si="412"/>
        <v>0</v>
      </c>
      <c r="T5272" s="144">
        <f>IF(P5272="nio",0,IF(P5272&gt;0,VLOOKUP(K5272,'3-Productie normen'!A:X,VLOOKUP(P5272,'3-Productie normen'!$B$37:$C$59,2,FALSE),FALSE)))/VLOOKUP(B5272,'2-Kosten per locatie'!$A$11:$C$31,3,FALSE)</f>
        <v>0</v>
      </c>
      <c r="U5272" s="144">
        <f t="shared" si="413"/>
        <v>0</v>
      </c>
      <c r="V5272" s="145" t="str">
        <f>VLOOKUP(K5272,'3-Productie normen'!A:AG,29,FALSE)</f>
        <v>S</v>
      </c>
      <c r="W5272" s="145"/>
      <c r="X5272" s="146"/>
      <c r="Y5272" s="147">
        <f t="shared" si="414"/>
        <v>2600</v>
      </c>
    </row>
    <row r="5273" spans="1:25" s="148" customFormat="1" ht="13.9" customHeight="1">
      <c r="A5273" s="137">
        <v>6127</v>
      </c>
      <c r="B5273" s="138" t="s">
        <v>4209</v>
      </c>
      <c r="C5273" s="138" t="s">
        <v>6255</v>
      </c>
      <c r="D5273" s="138"/>
      <c r="E5273" s="2"/>
      <c r="F5273" s="2" t="s">
        <v>81</v>
      </c>
      <c r="G5273" s="2"/>
      <c r="H5273" s="2" t="s">
        <v>1506</v>
      </c>
      <c r="I5273" s="139"/>
      <c r="J5273" s="139" t="s">
        <v>7200</v>
      </c>
      <c r="K5273" s="139" t="s">
        <v>619</v>
      </c>
      <c r="L5273" s="139" t="s">
        <v>82</v>
      </c>
      <c r="M5273" s="140" t="s">
        <v>8160</v>
      </c>
      <c r="N5273" s="141">
        <v>90.9</v>
      </c>
      <c r="O5273" s="142">
        <f t="shared" si="410"/>
        <v>200</v>
      </c>
      <c r="P5273" s="2">
        <v>200</v>
      </c>
      <c r="Q5273" s="2"/>
      <c r="R5273" s="143" t="e">
        <f t="shared" si="411"/>
        <v>#DIV/0!</v>
      </c>
      <c r="S5273" s="143">
        <f t="shared" si="412"/>
        <v>0</v>
      </c>
      <c r="T5273" s="144">
        <f>IF(P5273="nio",0,IF(P5273&gt;0,VLOOKUP(K5273,'3-Productie normen'!A:X,VLOOKUP(P5273,'3-Productie normen'!$B$37:$C$59,2,FALSE),FALSE)))/VLOOKUP(B5273,'2-Kosten per locatie'!$A$11:$C$31,3,FALSE)</f>
        <v>0</v>
      </c>
      <c r="U5273" s="144">
        <f t="shared" si="413"/>
        <v>0</v>
      </c>
      <c r="V5273" s="145" t="str">
        <f>VLOOKUP(K5273,'3-Productie normen'!A:AG,29,FALSE)</f>
        <v>L</v>
      </c>
      <c r="W5273" s="145"/>
      <c r="X5273" s="146"/>
      <c r="Y5273" s="147">
        <f t="shared" si="414"/>
        <v>18180</v>
      </c>
    </row>
    <row r="5274" spans="1:25" s="148" customFormat="1" ht="13.9" customHeight="1">
      <c r="A5274" s="137">
        <v>6128</v>
      </c>
      <c r="B5274" s="138" t="s">
        <v>4209</v>
      </c>
      <c r="C5274" s="138" t="s">
        <v>6255</v>
      </c>
      <c r="D5274" s="138"/>
      <c r="E5274" s="2"/>
      <c r="F5274" s="2" t="s">
        <v>81</v>
      </c>
      <c r="G5274" s="2"/>
      <c r="H5274" s="2" t="s">
        <v>1542</v>
      </c>
      <c r="I5274" s="139"/>
      <c r="J5274" s="139" t="s">
        <v>7201</v>
      </c>
      <c r="K5274" s="139" t="s">
        <v>612</v>
      </c>
      <c r="L5274" s="139" t="s">
        <v>82</v>
      </c>
      <c r="M5274" s="140" t="s">
        <v>8160</v>
      </c>
      <c r="N5274" s="141">
        <v>55</v>
      </c>
      <c r="O5274" s="142">
        <f t="shared" si="410"/>
        <v>200</v>
      </c>
      <c r="P5274" s="2">
        <v>200</v>
      </c>
      <c r="Q5274" s="2"/>
      <c r="R5274" s="143" t="e">
        <f t="shared" si="411"/>
        <v>#DIV/0!</v>
      </c>
      <c r="S5274" s="143">
        <f t="shared" si="412"/>
        <v>0</v>
      </c>
      <c r="T5274" s="144">
        <f>IF(P5274="nio",0,IF(P5274&gt;0,VLOOKUP(K5274,'3-Productie normen'!A:X,VLOOKUP(P5274,'3-Productie normen'!$B$37:$C$59,2,FALSE),FALSE)))/VLOOKUP(B5274,'2-Kosten per locatie'!$A$11:$C$31,3,FALSE)</f>
        <v>0</v>
      </c>
      <c r="U5274" s="144">
        <f t="shared" si="413"/>
        <v>0</v>
      </c>
      <c r="V5274" s="145" t="str">
        <f>VLOOKUP(K5274,'3-Productie normen'!A:AG,29,FALSE)</f>
        <v>L</v>
      </c>
      <c r="W5274" s="145"/>
      <c r="X5274" s="146"/>
      <c r="Y5274" s="147">
        <f t="shared" si="414"/>
        <v>11000</v>
      </c>
    </row>
    <row r="5275" spans="1:25" s="148" customFormat="1" ht="13.9" customHeight="1">
      <c r="A5275" s="137">
        <v>6129</v>
      </c>
      <c r="B5275" s="138" t="s">
        <v>4209</v>
      </c>
      <c r="C5275" s="138" t="s">
        <v>6255</v>
      </c>
      <c r="D5275" s="138"/>
      <c r="E5275" s="2"/>
      <c r="F5275" s="2" t="s">
        <v>372</v>
      </c>
      <c r="G5275" s="2"/>
      <c r="H5275" s="2" t="s">
        <v>1694</v>
      </c>
      <c r="I5275" s="139" t="s">
        <v>491</v>
      </c>
      <c r="J5275" s="139" t="s">
        <v>253</v>
      </c>
      <c r="K5275" s="139" t="s">
        <v>4571</v>
      </c>
      <c r="L5275" s="139" t="s">
        <v>82</v>
      </c>
      <c r="M5275" s="140" t="s">
        <v>8160</v>
      </c>
      <c r="N5275" s="141">
        <v>15.9</v>
      </c>
      <c r="O5275" s="142">
        <f t="shared" si="410"/>
        <v>200</v>
      </c>
      <c r="P5275" s="2">
        <v>200</v>
      </c>
      <c r="Q5275" s="2"/>
      <c r="R5275" s="143" t="e">
        <f t="shared" si="411"/>
        <v>#DIV/0!</v>
      </c>
      <c r="S5275" s="143">
        <f t="shared" si="412"/>
        <v>0</v>
      </c>
      <c r="T5275" s="144">
        <f>IF(P5275="nio",0,IF(P5275&gt;0,VLOOKUP(K5275,'3-Productie normen'!A:X,VLOOKUP(P5275,'3-Productie normen'!$B$37:$C$59,2,FALSE),FALSE)))/VLOOKUP(B5275,'2-Kosten per locatie'!$A$11:$C$31,3,FALSE)</f>
        <v>0</v>
      </c>
      <c r="U5275" s="144">
        <f t="shared" si="413"/>
        <v>0</v>
      </c>
      <c r="V5275" s="145" t="str">
        <f>VLOOKUP(K5275,'3-Productie normen'!A:AG,29,FALSE)</f>
        <v>V</v>
      </c>
      <c r="W5275" s="145"/>
      <c r="X5275" s="146"/>
      <c r="Y5275" s="147">
        <f t="shared" si="414"/>
        <v>3180</v>
      </c>
    </row>
    <row r="5276" spans="1:25" s="148" customFormat="1" ht="13.9" customHeight="1">
      <c r="A5276" s="137">
        <v>6130</v>
      </c>
      <c r="B5276" s="138" t="s">
        <v>4209</v>
      </c>
      <c r="C5276" s="138" t="s">
        <v>6255</v>
      </c>
      <c r="D5276" s="138"/>
      <c r="E5276" s="2"/>
      <c r="F5276" s="2" t="s">
        <v>372</v>
      </c>
      <c r="G5276" s="2"/>
      <c r="H5276" s="2" t="s">
        <v>5683</v>
      </c>
      <c r="I5276" s="139"/>
      <c r="J5276" s="139" t="s">
        <v>323</v>
      </c>
      <c r="K5276" s="139" t="s">
        <v>321</v>
      </c>
      <c r="L5276" s="139" t="s">
        <v>3060</v>
      </c>
      <c r="M5276" s="140"/>
      <c r="N5276" s="141">
        <v>3.05</v>
      </c>
      <c r="O5276" s="142">
        <f t="shared" si="410"/>
        <v>200</v>
      </c>
      <c r="P5276" s="2">
        <v>200</v>
      </c>
      <c r="Q5276" s="2"/>
      <c r="R5276" s="143" t="e">
        <f t="shared" si="411"/>
        <v>#DIV/0!</v>
      </c>
      <c r="S5276" s="143">
        <f t="shared" si="412"/>
        <v>0</v>
      </c>
      <c r="T5276" s="144">
        <f>IF(P5276="nio",0,IF(P5276&gt;0,VLOOKUP(K5276,'3-Productie normen'!A:X,VLOOKUP(P5276,'3-Productie normen'!$B$37:$C$59,2,FALSE),FALSE)))/VLOOKUP(B5276,'2-Kosten per locatie'!$A$11:$C$31,3,FALSE)</f>
        <v>0</v>
      </c>
      <c r="U5276" s="144">
        <f t="shared" si="413"/>
        <v>0</v>
      </c>
      <c r="V5276" s="145" t="str">
        <f>VLOOKUP(K5276,'3-Productie normen'!A:AG,29,FALSE)</f>
        <v>S</v>
      </c>
      <c r="W5276" s="145"/>
      <c r="X5276" s="146"/>
      <c r="Y5276" s="147">
        <f t="shared" si="414"/>
        <v>610</v>
      </c>
    </row>
    <row r="5277" spans="1:25" s="148" customFormat="1" ht="13.9" customHeight="1">
      <c r="A5277" s="137">
        <v>6131</v>
      </c>
      <c r="B5277" s="138" t="s">
        <v>4209</v>
      </c>
      <c r="C5277" s="138" t="s">
        <v>6255</v>
      </c>
      <c r="D5277" s="138"/>
      <c r="E5277" s="2"/>
      <c r="F5277" s="2" t="s">
        <v>372</v>
      </c>
      <c r="G5277" s="2"/>
      <c r="H5277" s="2" t="s">
        <v>2026</v>
      </c>
      <c r="I5277" s="139"/>
      <c r="J5277" s="139" t="s">
        <v>7202</v>
      </c>
      <c r="K5277" s="139" t="s">
        <v>612</v>
      </c>
      <c r="L5277" s="139" t="s">
        <v>82</v>
      </c>
      <c r="M5277" s="140" t="s">
        <v>8160</v>
      </c>
      <c r="N5277" s="141">
        <v>60.2</v>
      </c>
      <c r="O5277" s="142">
        <f t="shared" si="410"/>
        <v>200</v>
      </c>
      <c r="P5277" s="2">
        <v>200</v>
      </c>
      <c r="Q5277" s="2"/>
      <c r="R5277" s="143" t="e">
        <f t="shared" si="411"/>
        <v>#DIV/0!</v>
      </c>
      <c r="S5277" s="143">
        <f t="shared" si="412"/>
        <v>0</v>
      </c>
      <c r="T5277" s="144">
        <f>IF(P5277="nio",0,IF(P5277&gt;0,VLOOKUP(K5277,'3-Productie normen'!A:X,VLOOKUP(P5277,'3-Productie normen'!$B$37:$C$59,2,FALSE),FALSE)))/VLOOKUP(B5277,'2-Kosten per locatie'!$A$11:$C$31,3,FALSE)</f>
        <v>0</v>
      </c>
      <c r="U5277" s="144">
        <f t="shared" si="413"/>
        <v>0</v>
      </c>
      <c r="V5277" s="145" t="str">
        <f>VLOOKUP(K5277,'3-Productie normen'!A:AG,29,FALSE)</f>
        <v>L</v>
      </c>
      <c r="W5277" s="145"/>
      <c r="X5277" s="146"/>
      <c r="Y5277" s="147">
        <f t="shared" si="414"/>
        <v>12040</v>
      </c>
    </row>
    <row r="5278" spans="1:25" s="148" customFormat="1" ht="13.9" customHeight="1">
      <c r="A5278" s="137">
        <v>6132</v>
      </c>
      <c r="B5278" s="138" t="s">
        <v>4209</v>
      </c>
      <c r="C5278" s="138" t="s">
        <v>6255</v>
      </c>
      <c r="D5278" s="138"/>
      <c r="E5278" s="2"/>
      <c r="F5278" s="2" t="s">
        <v>372</v>
      </c>
      <c r="G5278" s="2"/>
      <c r="H5278" s="2" t="s">
        <v>5668</v>
      </c>
      <c r="I5278" s="139"/>
      <c r="J5278" s="139" t="s">
        <v>267</v>
      </c>
      <c r="K5278" s="139" t="s">
        <v>267</v>
      </c>
      <c r="L5278" s="139" t="s">
        <v>82</v>
      </c>
      <c r="M5278" s="140" t="s">
        <v>8160</v>
      </c>
      <c r="N5278" s="141">
        <v>4.0999999999999996</v>
      </c>
      <c r="O5278" s="142">
        <f t="shared" si="410"/>
        <v>2</v>
      </c>
      <c r="P5278" s="2">
        <v>2</v>
      </c>
      <c r="Q5278" s="2"/>
      <c r="R5278" s="143" t="e">
        <f t="shared" si="411"/>
        <v>#DIV/0!</v>
      </c>
      <c r="S5278" s="143">
        <f t="shared" si="412"/>
        <v>0</v>
      </c>
      <c r="T5278" s="144">
        <f>IF(P5278="nio",0,IF(P5278&gt;0,VLOOKUP(K5278,'3-Productie normen'!A:X,VLOOKUP(P5278,'3-Productie normen'!$B$37:$C$59,2,FALSE),FALSE)))/VLOOKUP(B5278,'2-Kosten per locatie'!$A$11:$C$31,3,FALSE)</f>
        <v>0</v>
      </c>
      <c r="U5278" s="144">
        <f t="shared" si="413"/>
        <v>0</v>
      </c>
      <c r="V5278" s="145" t="str">
        <f>VLOOKUP(K5278,'3-Productie normen'!A:AG,29,FALSE)</f>
        <v>V</v>
      </c>
      <c r="W5278" s="145"/>
      <c r="X5278" s="146"/>
      <c r="Y5278" s="147">
        <f t="shared" si="414"/>
        <v>8.1999999999999993</v>
      </c>
    </row>
    <row r="5279" spans="1:25" s="148" customFormat="1" ht="13.9" customHeight="1">
      <c r="A5279" s="137">
        <v>6133</v>
      </c>
      <c r="B5279" s="138" t="s">
        <v>4209</v>
      </c>
      <c r="C5279" s="138" t="s">
        <v>6255</v>
      </c>
      <c r="D5279" s="138"/>
      <c r="E5279" s="2"/>
      <c r="F5279" s="2" t="s">
        <v>372</v>
      </c>
      <c r="G5279" s="2"/>
      <c r="H5279" s="2" t="s">
        <v>2463</v>
      </c>
      <c r="I5279" s="139"/>
      <c r="J5279" s="139" t="s">
        <v>7203</v>
      </c>
      <c r="K5279" s="139" t="s">
        <v>612</v>
      </c>
      <c r="L5279" s="139" t="s">
        <v>82</v>
      </c>
      <c r="M5279" s="140" t="s">
        <v>8160</v>
      </c>
      <c r="N5279" s="141">
        <v>60.2</v>
      </c>
      <c r="O5279" s="142">
        <f t="shared" si="410"/>
        <v>200</v>
      </c>
      <c r="P5279" s="2">
        <v>200</v>
      </c>
      <c r="Q5279" s="2"/>
      <c r="R5279" s="143" t="e">
        <f t="shared" si="411"/>
        <v>#DIV/0!</v>
      </c>
      <c r="S5279" s="143">
        <f t="shared" si="412"/>
        <v>0</v>
      </c>
      <c r="T5279" s="144">
        <f>IF(P5279="nio",0,IF(P5279&gt;0,VLOOKUP(K5279,'3-Productie normen'!A:X,VLOOKUP(P5279,'3-Productie normen'!$B$37:$C$59,2,FALSE),FALSE)))/VLOOKUP(B5279,'2-Kosten per locatie'!$A$11:$C$31,3,FALSE)</f>
        <v>0</v>
      </c>
      <c r="U5279" s="144">
        <f t="shared" si="413"/>
        <v>0</v>
      </c>
      <c r="V5279" s="145" t="str">
        <f>VLOOKUP(K5279,'3-Productie normen'!A:AG,29,FALSE)</f>
        <v>L</v>
      </c>
      <c r="W5279" s="145"/>
      <c r="X5279" s="146"/>
      <c r="Y5279" s="147">
        <f t="shared" si="414"/>
        <v>12040</v>
      </c>
    </row>
    <row r="5280" spans="1:25" s="148" customFormat="1" ht="13.9" customHeight="1">
      <c r="A5280" s="137">
        <v>6134</v>
      </c>
      <c r="B5280" s="138" t="s">
        <v>4209</v>
      </c>
      <c r="C5280" s="138" t="s">
        <v>6255</v>
      </c>
      <c r="D5280" s="138"/>
      <c r="E5280" s="2"/>
      <c r="F5280" s="2" t="s">
        <v>372</v>
      </c>
      <c r="G5280" s="2"/>
      <c r="H5280" s="2" t="s">
        <v>5672</v>
      </c>
      <c r="I5280" s="139"/>
      <c r="J5280" s="139" t="s">
        <v>267</v>
      </c>
      <c r="K5280" s="139" t="s">
        <v>267</v>
      </c>
      <c r="L5280" s="139" t="s">
        <v>82</v>
      </c>
      <c r="M5280" s="140" t="s">
        <v>8160</v>
      </c>
      <c r="N5280" s="141">
        <v>4.0999999999999996</v>
      </c>
      <c r="O5280" s="142">
        <f t="shared" si="410"/>
        <v>2</v>
      </c>
      <c r="P5280" s="2">
        <v>2</v>
      </c>
      <c r="Q5280" s="2"/>
      <c r="R5280" s="143" t="e">
        <f t="shared" si="411"/>
        <v>#DIV/0!</v>
      </c>
      <c r="S5280" s="143">
        <f t="shared" si="412"/>
        <v>0</v>
      </c>
      <c r="T5280" s="144">
        <f>IF(P5280="nio",0,IF(P5280&gt;0,VLOOKUP(K5280,'3-Productie normen'!A:X,VLOOKUP(P5280,'3-Productie normen'!$B$37:$C$59,2,FALSE),FALSE)))/VLOOKUP(B5280,'2-Kosten per locatie'!$A$11:$C$31,3,FALSE)</f>
        <v>0</v>
      </c>
      <c r="U5280" s="144">
        <f t="shared" si="413"/>
        <v>0</v>
      </c>
      <c r="V5280" s="145" t="str">
        <f>VLOOKUP(K5280,'3-Productie normen'!A:AG,29,FALSE)</f>
        <v>V</v>
      </c>
      <c r="W5280" s="145"/>
      <c r="X5280" s="146"/>
      <c r="Y5280" s="147">
        <f t="shared" si="414"/>
        <v>8.1999999999999993</v>
      </c>
    </row>
    <row r="5281" spans="1:25" s="148" customFormat="1" ht="13.9" customHeight="1">
      <c r="A5281" s="137">
        <v>6135</v>
      </c>
      <c r="B5281" s="138" t="s">
        <v>4209</v>
      </c>
      <c r="C5281" s="138" t="s">
        <v>6255</v>
      </c>
      <c r="D5281" s="138"/>
      <c r="E5281" s="2"/>
      <c r="F5281" s="2" t="s">
        <v>7204</v>
      </c>
      <c r="G5281" s="2"/>
      <c r="H5281" s="2" t="s">
        <v>1445</v>
      </c>
      <c r="I5281" s="139"/>
      <c r="J5281" s="139" t="s">
        <v>253</v>
      </c>
      <c r="K5281" s="139" t="s">
        <v>259</v>
      </c>
      <c r="L5281" s="139" t="s">
        <v>82</v>
      </c>
      <c r="M5281" s="140"/>
      <c r="N5281" s="141">
        <v>1.53</v>
      </c>
      <c r="O5281" s="142">
        <f t="shared" si="410"/>
        <v>0</v>
      </c>
      <c r="P5281" s="2" t="s">
        <v>477</v>
      </c>
      <c r="Q5281" s="2"/>
      <c r="R5281" s="143">
        <f t="shared" si="411"/>
        <v>0</v>
      </c>
      <c r="S5281" s="143">
        <f t="shared" si="412"/>
        <v>0</v>
      </c>
      <c r="T5281" s="144">
        <f>IF(P5281="nio",0,IF(P5281&gt;0,VLOOKUP(K5281,'3-Productie normen'!A:X,VLOOKUP(P5281,'3-Productie normen'!$B$37:$C$59,2,FALSE),FALSE)))/VLOOKUP(B5281,'2-Kosten per locatie'!$A$11:$C$31,3,FALSE)</f>
        <v>0</v>
      </c>
      <c r="U5281" s="144">
        <f t="shared" si="413"/>
        <v>0</v>
      </c>
      <c r="V5281" s="145">
        <f>VLOOKUP(K5281,'3-Productie normen'!A:AG,29,FALSE)</f>
        <v>0</v>
      </c>
      <c r="W5281" s="145"/>
      <c r="X5281" s="146"/>
      <c r="Y5281" s="147">
        <f t="shared" si="414"/>
        <v>0</v>
      </c>
    </row>
    <row r="5282" spans="1:25" s="148" customFormat="1" ht="13.9" customHeight="1">
      <c r="A5282" s="137">
        <v>6136</v>
      </c>
      <c r="B5282" s="138" t="s">
        <v>4209</v>
      </c>
      <c r="C5282" s="138" t="s">
        <v>6255</v>
      </c>
      <c r="D5282" s="138"/>
      <c r="E5282" s="2"/>
      <c r="F5282" s="2" t="s">
        <v>7204</v>
      </c>
      <c r="G5282" s="2"/>
      <c r="H5282" s="2" t="s">
        <v>1442</v>
      </c>
      <c r="I5282" s="139"/>
      <c r="J5282" s="139" t="s">
        <v>267</v>
      </c>
      <c r="K5282" s="139" t="s">
        <v>259</v>
      </c>
      <c r="L5282" s="139" t="s">
        <v>82</v>
      </c>
      <c r="M5282" s="140"/>
      <c r="N5282" s="141">
        <v>10.3</v>
      </c>
      <c r="O5282" s="142">
        <f t="shared" si="410"/>
        <v>0</v>
      </c>
      <c r="P5282" s="2" t="s">
        <v>477</v>
      </c>
      <c r="Q5282" s="2"/>
      <c r="R5282" s="143">
        <f t="shared" si="411"/>
        <v>0</v>
      </c>
      <c r="S5282" s="143">
        <f t="shared" si="412"/>
        <v>0</v>
      </c>
      <c r="T5282" s="144">
        <f>IF(P5282="nio",0,IF(P5282&gt;0,VLOOKUP(K5282,'3-Productie normen'!A:X,VLOOKUP(P5282,'3-Productie normen'!$B$37:$C$59,2,FALSE),FALSE)))/VLOOKUP(B5282,'2-Kosten per locatie'!$A$11:$C$31,3,FALSE)</f>
        <v>0</v>
      </c>
      <c r="U5282" s="144">
        <f t="shared" si="413"/>
        <v>0</v>
      </c>
      <c r="V5282" s="145">
        <f>VLOOKUP(K5282,'3-Productie normen'!A:AG,29,FALSE)</f>
        <v>0</v>
      </c>
      <c r="W5282" s="145"/>
      <c r="X5282" s="146"/>
      <c r="Y5282" s="147">
        <f t="shared" si="414"/>
        <v>0</v>
      </c>
    </row>
    <row r="5283" spans="1:25" s="148" customFormat="1" ht="13.9" customHeight="1">
      <c r="A5283" s="137">
        <v>6137</v>
      </c>
      <c r="B5283" s="138" t="s">
        <v>4209</v>
      </c>
      <c r="C5283" s="138" t="s">
        <v>6255</v>
      </c>
      <c r="D5283" s="138"/>
      <c r="E5283" s="2"/>
      <c r="F5283" s="2" t="s">
        <v>7204</v>
      </c>
      <c r="G5283" s="2"/>
      <c r="H5283" s="2" t="s">
        <v>1699</v>
      </c>
      <c r="I5283" s="139"/>
      <c r="J5283" s="139" t="s">
        <v>267</v>
      </c>
      <c r="K5283" s="139" t="s">
        <v>259</v>
      </c>
      <c r="L5283" s="139" t="s">
        <v>82</v>
      </c>
      <c r="M5283" s="140"/>
      <c r="N5283" s="141">
        <v>17.2</v>
      </c>
      <c r="O5283" s="142">
        <f t="shared" si="410"/>
        <v>0</v>
      </c>
      <c r="P5283" s="2" t="s">
        <v>477</v>
      </c>
      <c r="Q5283" s="2"/>
      <c r="R5283" s="143">
        <f t="shared" si="411"/>
        <v>0</v>
      </c>
      <c r="S5283" s="143">
        <f t="shared" si="412"/>
        <v>0</v>
      </c>
      <c r="T5283" s="144">
        <f>IF(P5283="nio",0,IF(P5283&gt;0,VLOOKUP(K5283,'3-Productie normen'!A:X,VLOOKUP(P5283,'3-Productie normen'!$B$37:$C$59,2,FALSE),FALSE)))/VLOOKUP(B5283,'2-Kosten per locatie'!$A$11:$C$31,3,FALSE)</f>
        <v>0</v>
      </c>
      <c r="U5283" s="144">
        <f t="shared" si="413"/>
        <v>0</v>
      </c>
      <c r="V5283" s="145">
        <f>VLOOKUP(K5283,'3-Productie normen'!A:AG,29,FALSE)</f>
        <v>0</v>
      </c>
      <c r="W5283" s="145"/>
      <c r="X5283" s="146"/>
      <c r="Y5283" s="147">
        <f t="shared" si="414"/>
        <v>0</v>
      </c>
    </row>
    <row r="5284" spans="1:25" s="148" customFormat="1" ht="13.9" customHeight="1">
      <c r="A5284" s="137">
        <v>6138</v>
      </c>
      <c r="B5284" s="138" t="s">
        <v>4209</v>
      </c>
      <c r="C5284" s="138" t="s">
        <v>6255</v>
      </c>
      <c r="D5284" s="138"/>
      <c r="E5284" s="2"/>
      <c r="F5284" s="2" t="s">
        <v>7204</v>
      </c>
      <c r="G5284" s="2"/>
      <c r="H5284" s="2" t="s">
        <v>1696</v>
      </c>
      <c r="I5284" s="139"/>
      <c r="J5284" s="139" t="s">
        <v>7205</v>
      </c>
      <c r="K5284" s="139" t="s">
        <v>259</v>
      </c>
      <c r="L5284" s="139" t="s">
        <v>82</v>
      </c>
      <c r="M5284" s="140"/>
      <c r="N5284" s="141">
        <v>35.5</v>
      </c>
      <c r="O5284" s="142">
        <f t="shared" si="410"/>
        <v>0</v>
      </c>
      <c r="P5284" s="2" t="s">
        <v>477</v>
      </c>
      <c r="Q5284" s="2"/>
      <c r="R5284" s="143">
        <f t="shared" si="411"/>
        <v>0</v>
      </c>
      <c r="S5284" s="143">
        <f t="shared" si="412"/>
        <v>0</v>
      </c>
      <c r="T5284" s="144">
        <f>IF(P5284="nio",0,IF(P5284&gt;0,VLOOKUP(K5284,'3-Productie normen'!A:X,VLOOKUP(P5284,'3-Productie normen'!$B$37:$C$59,2,FALSE),FALSE)))/VLOOKUP(B5284,'2-Kosten per locatie'!$A$11:$C$31,3,FALSE)</f>
        <v>0</v>
      </c>
      <c r="U5284" s="144">
        <f t="shared" si="413"/>
        <v>0</v>
      </c>
      <c r="V5284" s="145">
        <f>VLOOKUP(K5284,'3-Productie normen'!A:AG,29,FALSE)</f>
        <v>0</v>
      </c>
      <c r="W5284" s="145"/>
      <c r="X5284" s="146"/>
      <c r="Y5284" s="147">
        <f t="shared" si="414"/>
        <v>0</v>
      </c>
    </row>
    <row r="5285" spans="1:25" s="148" customFormat="1" ht="13.9" customHeight="1">
      <c r="A5285" s="137">
        <v>6139</v>
      </c>
      <c r="B5285" s="138" t="s">
        <v>7206</v>
      </c>
      <c r="C5285" s="138" t="s">
        <v>6256</v>
      </c>
      <c r="D5285" s="138"/>
      <c r="E5285" s="2"/>
      <c r="F5285" s="2" t="s">
        <v>2125</v>
      </c>
      <c r="G5285" s="2"/>
      <c r="H5285" s="2"/>
      <c r="I5285" s="139"/>
      <c r="J5285" s="139" t="s">
        <v>55</v>
      </c>
      <c r="K5285" s="139" t="s">
        <v>290</v>
      </c>
      <c r="L5285" s="139" t="s">
        <v>233</v>
      </c>
      <c r="M5285" s="140"/>
      <c r="N5285" s="141">
        <v>9</v>
      </c>
      <c r="O5285" s="142">
        <f t="shared" si="410"/>
        <v>200</v>
      </c>
      <c r="P5285" s="2">
        <v>200</v>
      </c>
      <c r="Q5285" s="2"/>
      <c r="R5285" s="143" t="e">
        <f t="shared" si="411"/>
        <v>#DIV/0!</v>
      </c>
      <c r="S5285" s="143">
        <f t="shared" si="412"/>
        <v>0</v>
      </c>
      <c r="T5285" s="144">
        <f>IF(P5285="nio",0,IF(P5285&gt;0,VLOOKUP(K5285,'3-Productie normen'!A:X,VLOOKUP(P5285,'3-Productie normen'!$B$37:$C$59,2,FALSE),FALSE)))/VLOOKUP(B5285,'2-Kosten per locatie'!$A$11:$C$31,3,FALSE)</f>
        <v>0</v>
      </c>
      <c r="U5285" s="144">
        <f t="shared" si="413"/>
        <v>0</v>
      </c>
      <c r="V5285" s="145" t="str">
        <f>VLOOKUP(K5285,'3-Productie normen'!A:AG,29,FALSE)</f>
        <v>V</v>
      </c>
      <c r="W5285" s="145"/>
      <c r="X5285" s="146"/>
      <c r="Y5285" s="147">
        <f t="shared" si="414"/>
        <v>1800</v>
      </c>
    </row>
    <row r="5286" spans="1:25" s="148" customFormat="1" ht="13.9" customHeight="1">
      <c r="A5286" s="137">
        <v>6140</v>
      </c>
      <c r="B5286" s="138" t="s">
        <v>7206</v>
      </c>
      <c r="C5286" s="138" t="s">
        <v>6256</v>
      </c>
      <c r="D5286" s="138"/>
      <c r="E5286" s="2"/>
      <c r="F5286" s="2" t="s">
        <v>2125</v>
      </c>
      <c r="G5286" s="2"/>
      <c r="H5286" s="2"/>
      <c r="I5286" s="139"/>
      <c r="J5286" s="139" t="s">
        <v>4117</v>
      </c>
      <c r="K5286" s="139" t="s">
        <v>248</v>
      </c>
      <c r="L5286" s="139" t="s">
        <v>82</v>
      </c>
      <c r="M5286" s="140" t="s">
        <v>8160</v>
      </c>
      <c r="N5286" s="141">
        <v>21</v>
      </c>
      <c r="O5286" s="142">
        <f t="shared" si="410"/>
        <v>200</v>
      </c>
      <c r="P5286" s="2">
        <v>200</v>
      </c>
      <c r="Q5286" s="2"/>
      <c r="R5286" s="143" t="e">
        <f t="shared" si="411"/>
        <v>#DIV/0!</v>
      </c>
      <c r="S5286" s="143">
        <f t="shared" si="412"/>
        <v>0</v>
      </c>
      <c r="T5286" s="144">
        <f>IF(P5286="nio",0,IF(P5286&gt;0,VLOOKUP(K5286,'3-Productie normen'!A:X,VLOOKUP(P5286,'3-Productie normen'!$B$37:$C$59,2,FALSE),FALSE)))/VLOOKUP(B5286,'2-Kosten per locatie'!$A$11:$C$31,3,FALSE)</f>
        <v>0</v>
      </c>
      <c r="U5286" s="144">
        <f t="shared" si="413"/>
        <v>0</v>
      </c>
      <c r="V5286" s="145" t="str">
        <f>VLOOKUP(K5286,'3-Productie normen'!A:AG,29,FALSE)</f>
        <v>V</v>
      </c>
      <c r="W5286" s="145"/>
      <c r="X5286" s="146"/>
      <c r="Y5286" s="147">
        <f t="shared" si="414"/>
        <v>4200</v>
      </c>
    </row>
    <row r="5287" spans="1:25" s="148" customFormat="1" ht="13.9" customHeight="1">
      <c r="A5287" s="137">
        <v>6141</v>
      </c>
      <c r="B5287" s="138" t="s">
        <v>7206</v>
      </c>
      <c r="C5287" s="138" t="s">
        <v>6256</v>
      </c>
      <c r="D5287" s="138"/>
      <c r="E5287" s="2"/>
      <c r="F5287" s="2" t="s">
        <v>2125</v>
      </c>
      <c r="G5287" s="2"/>
      <c r="H5287" s="2"/>
      <c r="I5287" s="139"/>
      <c r="J5287" s="139" t="s">
        <v>2163</v>
      </c>
      <c r="K5287" s="139" t="s">
        <v>248</v>
      </c>
      <c r="L5287" s="139" t="s">
        <v>2132</v>
      </c>
      <c r="M5287" s="140"/>
      <c r="N5287" s="141">
        <v>9</v>
      </c>
      <c r="O5287" s="142">
        <f t="shared" si="410"/>
        <v>200</v>
      </c>
      <c r="P5287" s="2">
        <v>200</v>
      </c>
      <c r="Q5287" s="2"/>
      <c r="R5287" s="143" t="e">
        <f t="shared" si="411"/>
        <v>#DIV/0!</v>
      </c>
      <c r="S5287" s="143">
        <f t="shared" si="412"/>
        <v>0</v>
      </c>
      <c r="T5287" s="144">
        <f>IF(P5287="nio",0,IF(P5287&gt;0,VLOOKUP(K5287,'3-Productie normen'!A:X,VLOOKUP(P5287,'3-Productie normen'!$B$37:$C$59,2,FALSE),FALSE)))/VLOOKUP(B5287,'2-Kosten per locatie'!$A$11:$C$31,3,FALSE)</f>
        <v>0</v>
      </c>
      <c r="U5287" s="144">
        <f t="shared" si="413"/>
        <v>0</v>
      </c>
      <c r="V5287" s="145" t="str">
        <f>VLOOKUP(K5287,'3-Productie normen'!A:AG,29,FALSE)</f>
        <v>V</v>
      </c>
      <c r="W5287" s="145"/>
      <c r="X5287" s="146"/>
      <c r="Y5287" s="147">
        <f t="shared" si="414"/>
        <v>1800</v>
      </c>
    </row>
    <row r="5288" spans="1:25" s="148" customFormat="1" ht="13.9" customHeight="1">
      <c r="A5288" s="137">
        <v>6142</v>
      </c>
      <c r="B5288" s="138" t="s">
        <v>7206</v>
      </c>
      <c r="C5288" s="138" t="s">
        <v>6256</v>
      </c>
      <c r="D5288" s="138"/>
      <c r="E5288" s="2"/>
      <c r="F5288" s="2" t="s">
        <v>2125</v>
      </c>
      <c r="G5288" s="2"/>
      <c r="H5288" s="2"/>
      <c r="I5288" s="139"/>
      <c r="J5288" s="139" t="s">
        <v>253</v>
      </c>
      <c r="K5288" s="139" t="s">
        <v>4571</v>
      </c>
      <c r="L5288" s="139" t="s">
        <v>82</v>
      </c>
      <c r="M5288" s="140" t="s">
        <v>8160</v>
      </c>
      <c r="N5288" s="141">
        <v>31</v>
      </c>
      <c r="O5288" s="142">
        <f t="shared" si="410"/>
        <v>200</v>
      </c>
      <c r="P5288" s="2">
        <v>200</v>
      </c>
      <c r="Q5288" s="2"/>
      <c r="R5288" s="143" t="e">
        <f t="shared" si="411"/>
        <v>#DIV/0!</v>
      </c>
      <c r="S5288" s="143">
        <f t="shared" si="412"/>
        <v>0</v>
      </c>
      <c r="T5288" s="144">
        <f>IF(P5288="nio",0,IF(P5288&gt;0,VLOOKUP(K5288,'3-Productie normen'!A:X,VLOOKUP(P5288,'3-Productie normen'!$B$37:$C$59,2,FALSE),FALSE)))/VLOOKUP(B5288,'2-Kosten per locatie'!$A$11:$C$31,3,FALSE)</f>
        <v>0</v>
      </c>
      <c r="U5288" s="144">
        <f t="shared" si="413"/>
        <v>0</v>
      </c>
      <c r="V5288" s="145" t="str">
        <f>VLOOKUP(K5288,'3-Productie normen'!A:AG,29,FALSE)</f>
        <v>V</v>
      </c>
      <c r="W5288" s="145"/>
      <c r="X5288" s="146"/>
      <c r="Y5288" s="147">
        <f t="shared" si="414"/>
        <v>6200</v>
      </c>
    </row>
    <row r="5289" spans="1:25" s="148" customFormat="1" ht="13.9" customHeight="1">
      <c r="A5289" s="137">
        <v>6143</v>
      </c>
      <c r="B5289" s="138" t="s">
        <v>7206</v>
      </c>
      <c r="C5289" s="138" t="s">
        <v>6256</v>
      </c>
      <c r="D5289" s="138"/>
      <c r="E5289" s="2"/>
      <c r="F5289" s="2" t="s">
        <v>2125</v>
      </c>
      <c r="G5289" s="2"/>
      <c r="H5289" s="2"/>
      <c r="I5289" s="139"/>
      <c r="J5289" s="139" t="s">
        <v>337</v>
      </c>
      <c r="K5289" s="139" t="s">
        <v>478</v>
      </c>
      <c r="L5289" s="139" t="s">
        <v>82</v>
      </c>
      <c r="M5289" s="140" t="s">
        <v>8160</v>
      </c>
      <c r="N5289" s="141">
        <v>6</v>
      </c>
      <c r="O5289" s="142">
        <f t="shared" si="410"/>
        <v>200</v>
      </c>
      <c r="P5289" s="2">
        <v>200</v>
      </c>
      <c r="Q5289" s="2"/>
      <c r="R5289" s="143" t="e">
        <f t="shared" si="411"/>
        <v>#DIV/0!</v>
      </c>
      <c r="S5289" s="143">
        <f t="shared" si="412"/>
        <v>0</v>
      </c>
      <c r="T5289" s="144">
        <f>IF(P5289="nio",0,IF(P5289&gt;0,VLOOKUP(K5289,'3-Productie normen'!A:X,VLOOKUP(P5289,'3-Productie normen'!$B$37:$C$59,2,FALSE),FALSE)))/VLOOKUP(B5289,'2-Kosten per locatie'!$A$11:$C$31,3,FALSE)</f>
        <v>0</v>
      </c>
      <c r="U5289" s="144">
        <f t="shared" si="413"/>
        <v>0</v>
      </c>
      <c r="V5289" s="145" t="str">
        <f>VLOOKUP(K5289,'3-Productie normen'!A:AG,29,FALSE)</f>
        <v>B</v>
      </c>
      <c r="W5289" s="145"/>
      <c r="X5289" s="146"/>
      <c r="Y5289" s="147">
        <f t="shared" si="414"/>
        <v>1200</v>
      </c>
    </row>
    <row r="5290" spans="1:25" s="148" customFormat="1" ht="13.9" customHeight="1">
      <c r="A5290" s="137">
        <v>6144</v>
      </c>
      <c r="B5290" s="138" t="s">
        <v>7206</v>
      </c>
      <c r="C5290" s="138" t="s">
        <v>6256</v>
      </c>
      <c r="D5290" s="138"/>
      <c r="E5290" s="2"/>
      <c r="F5290" s="2" t="s">
        <v>2125</v>
      </c>
      <c r="G5290" s="2"/>
      <c r="H5290" s="2"/>
      <c r="I5290" s="139"/>
      <c r="J5290" s="139" t="s">
        <v>2130</v>
      </c>
      <c r="K5290" s="139" t="s">
        <v>612</v>
      </c>
      <c r="L5290" s="139" t="s">
        <v>82</v>
      </c>
      <c r="M5290" s="140" t="s">
        <v>8160</v>
      </c>
      <c r="N5290" s="141">
        <v>48</v>
      </c>
      <c r="O5290" s="142">
        <f t="shared" si="410"/>
        <v>200</v>
      </c>
      <c r="P5290" s="2">
        <v>200</v>
      </c>
      <c r="Q5290" s="2"/>
      <c r="R5290" s="143" t="e">
        <f t="shared" si="411"/>
        <v>#DIV/0!</v>
      </c>
      <c r="S5290" s="143">
        <f t="shared" si="412"/>
        <v>0</v>
      </c>
      <c r="T5290" s="144">
        <f>IF(P5290="nio",0,IF(P5290&gt;0,VLOOKUP(K5290,'3-Productie normen'!A:X,VLOOKUP(P5290,'3-Productie normen'!$B$37:$C$59,2,FALSE),FALSE)))/VLOOKUP(B5290,'2-Kosten per locatie'!$A$11:$C$31,3,FALSE)</f>
        <v>0</v>
      </c>
      <c r="U5290" s="144">
        <f t="shared" si="413"/>
        <v>0</v>
      </c>
      <c r="V5290" s="145" t="str">
        <f>VLOOKUP(K5290,'3-Productie normen'!A:AG,29,FALSE)</f>
        <v>L</v>
      </c>
      <c r="W5290" s="145"/>
      <c r="X5290" s="146"/>
      <c r="Y5290" s="147">
        <f t="shared" si="414"/>
        <v>9600</v>
      </c>
    </row>
    <row r="5291" spans="1:25" s="148" customFormat="1" ht="13.9" customHeight="1">
      <c r="A5291" s="137">
        <v>6145</v>
      </c>
      <c r="B5291" s="138" t="s">
        <v>7206</v>
      </c>
      <c r="C5291" s="138" t="s">
        <v>6256</v>
      </c>
      <c r="D5291" s="138"/>
      <c r="E5291" s="2"/>
      <c r="F5291" s="2" t="s">
        <v>2125</v>
      </c>
      <c r="G5291" s="2"/>
      <c r="H5291" s="2"/>
      <c r="I5291" s="139"/>
      <c r="J5291" s="139" t="s">
        <v>2130</v>
      </c>
      <c r="K5291" s="139" t="s">
        <v>612</v>
      </c>
      <c r="L5291" s="139" t="s">
        <v>82</v>
      </c>
      <c r="M5291" s="140" t="s">
        <v>8160</v>
      </c>
      <c r="N5291" s="141">
        <v>48</v>
      </c>
      <c r="O5291" s="142">
        <f t="shared" si="410"/>
        <v>200</v>
      </c>
      <c r="P5291" s="2">
        <v>200</v>
      </c>
      <c r="Q5291" s="2"/>
      <c r="R5291" s="143" t="e">
        <f t="shared" si="411"/>
        <v>#DIV/0!</v>
      </c>
      <c r="S5291" s="143">
        <f t="shared" si="412"/>
        <v>0</v>
      </c>
      <c r="T5291" s="144">
        <f>IF(P5291="nio",0,IF(P5291&gt;0,VLOOKUP(K5291,'3-Productie normen'!A:X,VLOOKUP(P5291,'3-Productie normen'!$B$37:$C$59,2,FALSE),FALSE)))/VLOOKUP(B5291,'2-Kosten per locatie'!$A$11:$C$31,3,FALSE)</f>
        <v>0</v>
      </c>
      <c r="U5291" s="144">
        <f t="shared" si="413"/>
        <v>0</v>
      </c>
      <c r="V5291" s="145" t="str">
        <f>VLOOKUP(K5291,'3-Productie normen'!A:AG,29,FALSE)</f>
        <v>L</v>
      </c>
      <c r="W5291" s="145"/>
      <c r="X5291" s="146"/>
      <c r="Y5291" s="147">
        <f t="shared" si="414"/>
        <v>9600</v>
      </c>
    </row>
    <row r="5292" spans="1:25" s="148" customFormat="1" ht="13.9" customHeight="1">
      <c r="A5292" s="137">
        <v>6146</v>
      </c>
      <c r="B5292" s="138" t="s">
        <v>7206</v>
      </c>
      <c r="C5292" s="138" t="s">
        <v>6256</v>
      </c>
      <c r="D5292" s="138"/>
      <c r="E5292" s="2"/>
      <c r="F5292" s="2" t="s">
        <v>2125</v>
      </c>
      <c r="G5292" s="2"/>
      <c r="H5292" s="2"/>
      <c r="I5292" s="139"/>
      <c r="J5292" s="139" t="s">
        <v>7207</v>
      </c>
      <c r="K5292" s="139" t="s">
        <v>54</v>
      </c>
      <c r="L5292" s="139" t="s">
        <v>3090</v>
      </c>
      <c r="M5292" s="140"/>
      <c r="N5292" s="141">
        <v>146</v>
      </c>
      <c r="O5292" s="142">
        <f t="shared" si="410"/>
        <v>200</v>
      </c>
      <c r="P5292" s="2">
        <v>200</v>
      </c>
      <c r="Q5292" s="2"/>
      <c r="R5292" s="143" t="e">
        <f t="shared" si="411"/>
        <v>#DIV/0!</v>
      </c>
      <c r="S5292" s="143">
        <f t="shared" si="412"/>
        <v>0</v>
      </c>
      <c r="T5292" s="144">
        <f>IF(P5292="nio",0,IF(P5292&gt;0,VLOOKUP(K5292,'3-Productie normen'!A:X,VLOOKUP(P5292,'3-Productie normen'!$B$37:$C$59,2,FALSE),FALSE)))/VLOOKUP(B5292,'2-Kosten per locatie'!$A$11:$C$31,3,FALSE)</f>
        <v>0</v>
      </c>
      <c r="U5292" s="144">
        <f t="shared" si="413"/>
        <v>0</v>
      </c>
      <c r="V5292" s="145" t="str">
        <f>VLOOKUP(K5292,'3-Productie normen'!A:AG,29,FALSE)</f>
        <v>V</v>
      </c>
      <c r="W5292" s="145"/>
      <c r="X5292" s="146"/>
      <c r="Y5292" s="147">
        <f t="shared" si="414"/>
        <v>29200</v>
      </c>
    </row>
    <row r="5293" spans="1:25" s="148" customFormat="1" ht="13.9" customHeight="1">
      <c r="A5293" s="137">
        <v>6147</v>
      </c>
      <c r="B5293" s="138" t="s">
        <v>7206</v>
      </c>
      <c r="C5293" s="138" t="s">
        <v>6256</v>
      </c>
      <c r="D5293" s="138"/>
      <c r="E5293" s="2"/>
      <c r="F5293" s="2" t="s">
        <v>2125</v>
      </c>
      <c r="G5293" s="2"/>
      <c r="H5293" s="2"/>
      <c r="I5293" s="139"/>
      <c r="J5293" s="139" t="s">
        <v>2130</v>
      </c>
      <c r="K5293" s="139" t="s">
        <v>612</v>
      </c>
      <c r="L5293" s="139" t="s">
        <v>82</v>
      </c>
      <c r="M5293" s="140" t="s">
        <v>8160</v>
      </c>
      <c r="N5293" s="141">
        <v>48</v>
      </c>
      <c r="O5293" s="142">
        <f t="shared" si="410"/>
        <v>200</v>
      </c>
      <c r="P5293" s="2">
        <v>200</v>
      </c>
      <c r="Q5293" s="2"/>
      <c r="R5293" s="143" t="e">
        <f t="shared" si="411"/>
        <v>#DIV/0!</v>
      </c>
      <c r="S5293" s="143">
        <f t="shared" si="412"/>
        <v>0</v>
      </c>
      <c r="T5293" s="144">
        <f>IF(P5293="nio",0,IF(P5293&gt;0,VLOOKUP(K5293,'3-Productie normen'!A:X,VLOOKUP(P5293,'3-Productie normen'!$B$37:$C$59,2,FALSE),FALSE)))/VLOOKUP(B5293,'2-Kosten per locatie'!$A$11:$C$31,3,FALSE)</f>
        <v>0</v>
      </c>
      <c r="U5293" s="144">
        <f t="shared" si="413"/>
        <v>0</v>
      </c>
      <c r="V5293" s="145" t="str">
        <f>VLOOKUP(K5293,'3-Productie normen'!A:AG,29,FALSE)</f>
        <v>L</v>
      </c>
      <c r="W5293" s="145"/>
      <c r="X5293" s="146"/>
      <c r="Y5293" s="147">
        <f t="shared" si="414"/>
        <v>9600</v>
      </c>
    </row>
    <row r="5294" spans="1:25" s="148" customFormat="1" ht="13.9" customHeight="1">
      <c r="A5294" s="137">
        <v>6148</v>
      </c>
      <c r="B5294" s="138" t="s">
        <v>7206</v>
      </c>
      <c r="C5294" s="138" t="s">
        <v>6256</v>
      </c>
      <c r="D5294" s="138"/>
      <c r="E5294" s="2"/>
      <c r="F5294" s="2" t="s">
        <v>2125</v>
      </c>
      <c r="G5294" s="2"/>
      <c r="H5294" s="2"/>
      <c r="I5294" s="139"/>
      <c r="J5294" s="139" t="s">
        <v>2130</v>
      </c>
      <c r="K5294" s="139" t="s">
        <v>612</v>
      </c>
      <c r="L5294" s="139" t="s">
        <v>82</v>
      </c>
      <c r="M5294" s="140" t="s">
        <v>8160</v>
      </c>
      <c r="N5294" s="141">
        <v>48</v>
      </c>
      <c r="O5294" s="142">
        <f t="shared" si="410"/>
        <v>200</v>
      </c>
      <c r="P5294" s="2">
        <v>200</v>
      </c>
      <c r="Q5294" s="2"/>
      <c r="R5294" s="143" t="e">
        <f t="shared" si="411"/>
        <v>#DIV/0!</v>
      </c>
      <c r="S5294" s="143">
        <f t="shared" si="412"/>
        <v>0</v>
      </c>
      <c r="T5294" s="144">
        <f>IF(P5294="nio",0,IF(P5294&gt;0,VLOOKUP(K5294,'3-Productie normen'!A:X,VLOOKUP(P5294,'3-Productie normen'!$B$37:$C$59,2,FALSE),FALSE)))/VLOOKUP(B5294,'2-Kosten per locatie'!$A$11:$C$31,3,FALSE)</f>
        <v>0</v>
      </c>
      <c r="U5294" s="144">
        <f t="shared" si="413"/>
        <v>0</v>
      </c>
      <c r="V5294" s="145" t="str">
        <f>VLOOKUP(K5294,'3-Productie normen'!A:AG,29,FALSE)</f>
        <v>L</v>
      </c>
      <c r="W5294" s="145"/>
      <c r="X5294" s="146"/>
      <c r="Y5294" s="147">
        <f t="shared" si="414"/>
        <v>9600</v>
      </c>
    </row>
    <row r="5295" spans="1:25" s="148" customFormat="1" ht="13.9" customHeight="1">
      <c r="A5295" s="137">
        <v>6149</v>
      </c>
      <c r="B5295" s="138" t="s">
        <v>7206</v>
      </c>
      <c r="C5295" s="138" t="s">
        <v>6256</v>
      </c>
      <c r="D5295" s="138"/>
      <c r="E5295" s="2"/>
      <c r="F5295" s="2" t="s">
        <v>2125</v>
      </c>
      <c r="G5295" s="2"/>
      <c r="H5295" s="2"/>
      <c r="I5295" s="139"/>
      <c r="J5295" s="139" t="s">
        <v>253</v>
      </c>
      <c r="K5295" s="139" t="s">
        <v>4571</v>
      </c>
      <c r="L5295" s="139" t="s">
        <v>2132</v>
      </c>
      <c r="M5295" s="140"/>
      <c r="N5295" s="141">
        <v>41</v>
      </c>
      <c r="O5295" s="142">
        <f t="shared" si="410"/>
        <v>200</v>
      </c>
      <c r="P5295" s="2">
        <v>200</v>
      </c>
      <c r="Q5295" s="2"/>
      <c r="R5295" s="143" t="e">
        <f t="shared" si="411"/>
        <v>#DIV/0!</v>
      </c>
      <c r="S5295" s="143">
        <f t="shared" si="412"/>
        <v>0</v>
      </c>
      <c r="T5295" s="144">
        <f>IF(P5295="nio",0,IF(P5295&gt;0,VLOOKUP(K5295,'3-Productie normen'!A:X,VLOOKUP(P5295,'3-Productie normen'!$B$37:$C$59,2,FALSE),FALSE)))/VLOOKUP(B5295,'2-Kosten per locatie'!$A$11:$C$31,3,FALSE)</f>
        <v>0</v>
      </c>
      <c r="U5295" s="144">
        <f t="shared" si="413"/>
        <v>0</v>
      </c>
      <c r="V5295" s="145" t="str">
        <f>VLOOKUP(K5295,'3-Productie normen'!A:AG,29,FALSE)</f>
        <v>V</v>
      </c>
      <c r="W5295" s="145"/>
      <c r="X5295" s="146"/>
      <c r="Y5295" s="147">
        <f t="shared" si="414"/>
        <v>8200</v>
      </c>
    </row>
    <row r="5296" spans="1:25" s="148" customFormat="1" ht="13.9" customHeight="1">
      <c r="A5296" s="137">
        <v>6150</v>
      </c>
      <c r="B5296" s="138" t="s">
        <v>7206</v>
      </c>
      <c r="C5296" s="138" t="s">
        <v>6256</v>
      </c>
      <c r="D5296" s="138"/>
      <c r="E5296" s="2"/>
      <c r="F5296" s="2" t="s">
        <v>2125</v>
      </c>
      <c r="G5296" s="2"/>
      <c r="H5296" s="2"/>
      <c r="I5296" s="139"/>
      <c r="J5296" s="139" t="s">
        <v>2137</v>
      </c>
      <c r="K5296" s="139" t="s">
        <v>321</v>
      </c>
      <c r="L5296" s="139" t="s">
        <v>3060</v>
      </c>
      <c r="M5296" s="140"/>
      <c r="N5296" s="141">
        <v>6</v>
      </c>
      <c r="O5296" s="142">
        <f t="shared" si="410"/>
        <v>200</v>
      </c>
      <c r="P5296" s="2">
        <v>200</v>
      </c>
      <c r="Q5296" s="2"/>
      <c r="R5296" s="143" t="e">
        <f t="shared" si="411"/>
        <v>#DIV/0!</v>
      </c>
      <c r="S5296" s="143">
        <f t="shared" si="412"/>
        <v>0</v>
      </c>
      <c r="T5296" s="144">
        <f>IF(P5296="nio",0,IF(P5296&gt;0,VLOOKUP(K5296,'3-Productie normen'!A:X,VLOOKUP(P5296,'3-Productie normen'!$B$37:$C$59,2,FALSE),FALSE)))/VLOOKUP(B5296,'2-Kosten per locatie'!$A$11:$C$31,3,FALSE)</f>
        <v>0</v>
      </c>
      <c r="U5296" s="144">
        <f t="shared" si="413"/>
        <v>0</v>
      </c>
      <c r="V5296" s="145" t="str">
        <f>VLOOKUP(K5296,'3-Productie normen'!A:AG,29,FALSE)</f>
        <v>S</v>
      </c>
      <c r="W5296" s="145"/>
      <c r="X5296" s="146"/>
      <c r="Y5296" s="147">
        <f t="shared" si="414"/>
        <v>1200</v>
      </c>
    </row>
    <row r="5297" spans="1:25" s="148" customFormat="1" ht="13.9" customHeight="1">
      <c r="A5297" s="137">
        <v>6151</v>
      </c>
      <c r="B5297" s="138" t="s">
        <v>7206</v>
      </c>
      <c r="C5297" s="138" t="s">
        <v>6256</v>
      </c>
      <c r="D5297" s="138"/>
      <c r="E5297" s="2"/>
      <c r="F5297" s="2" t="s">
        <v>2125</v>
      </c>
      <c r="G5297" s="2"/>
      <c r="H5297" s="2"/>
      <c r="I5297" s="139"/>
      <c r="J5297" s="139" t="s">
        <v>1619</v>
      </c>
      <c r="K5297" s="139" t="s">
        <v>478</v>
      </c>
      <c r="L5297" s="139" t="s">
        <v>82</v>
      </c>
      <c r="M5297" s="140" t="s">
        <v>8160</v>
      </c>
      <c r="N5297" s="141">
        <v>14</v>
      </c>
      <c r="O5297" s="142">
        <f t="shared" si="410"/>
        <v>200</v>
      </c>
      <c r="P5297" s="2">
        <v>200</v>
      </c>
      <c r="Q5297" s="2"/>
      <c r="R5297" s="143" t="e">
        <f t="shared" si="411"/>
        <v>#DIV/0!</v>
      </c>
      <c r="S5297" s="143">
        <f t="shared" si="412"/>
        <v>0</v>
      </c>
      <c r="T5297" s="144">
        <f>IF(P5297="nio",0,IF(P5297&gt;0,VLOOKUP(K5297,'3-Productie normen'!A:X,VLOOKUP(P5297,'3-Productie normen'!$B$37:$C$59,2,FALSE),FALSE)))/VLOOKUP(B5297,'2-Kosten per locatie'!$A$11:$C$31,3,FALSE)</f>
        <v>0</v>
      </c>
      <c r="U5297" s="144">
        <f t="shared" si="413"/>
        <v>0</v>
      </c>
      <c r="V5297" s="145" t="str">
        <f>VLOOKUP(K5297,'3-Productie normen'!A:AG,29,FALSE)</f>
        <v>B</v>
      </c>
      <c r="W5297" s="145"/>
      <c r="X5297" s="146"/>
      <c r="Y5297" s="147">
        <f t="shared" si="414"/>
        <v>2800</v>
      </c>
    </row>
    <row r="5298" spans="1:25" s="148" customFormat="1" ht="13.9" customHeight="1">
      <c r="A5298" s="137">
        <v>6152</v>
      </c>
      <c r="B5298" s="138" t="s">
        <v>7206</v>
      </c>
      <c r="C5298" s="138" t="s">
        <v>6256</v>
      </c>
      <c r="D5298" s="138"/>
      <c r="E5298" s="2"/>
      <c r="F5298" s="2" t="s">
        <v>2125</v>
      </c>
      <c r="G5298" s="2"/>
      <c r="H5298" s="2"/>
      <c r="I5298" s="139"/>
      <c r="J5298" s="139" t="s">
        <v>2101</v>
      </c>
      <c r="K5298" s="139" t="s">
        <v>267</v>
      </c>
      <c r="L5298" s="139" t="s">
        <v>82</v>
      </c>
      <c r="M5298" s="140" t="s">
        <v>8160</v>
      </c>
      <c r="N5298" s="141">
        <v>2</v>
      </c>
      <c r="O5298" s="142">
        <f t="shared" si="410"/>
        <v>4</v>
      </c>
      <c r="P5298" s="2">
        <v>4</v>
      </c>
      <c r="Q5298" s="2"/>
      <c r="R5298" s="143" t="e">
        <f t="shared" si="411"/>
        <v>#DIV/0!</v>
      </c>
      <c r="S5298" s="143">
        <f t="shared" si="412"/>
        <v>0</v>
      </c>
      <c r="T5298" s="144">
        <f>IF(P5298="nio",0,IF(P5298&gt;0,VLOOKUP(K5298,'3-Productie normen'!A:X,VLOOKUP(P5298,'3-Productie normen'!$B$37:$C$59,2,FALSE),FALSE)))/VLOOKUP(B5298,'2-Kosten per locatie'!$A$11:$C$31,3,FALSE)</f>
        <v>0</v>
      </c>
      <c r="U5298" s="144">
        <f t="shared" si="413"/>
        <v>0</v>
      </c>
      <c r="V5298" s="145" t="str">
        <f>VLOOKUP(K5298,'3-Productie normen'!A:AG,29,FALSE)</f>
        <v>V</v>
      </c>
      <c r="W5298" s="145"/>
      <c r="X5298" s="146"/>
      <c r="Y5298" s="147">
        <f t="shared" si="414"/>
        <v>8</v>
      </c>
    </row>
    <row r="5299" spans="1:25" s="148" customFormat="1" ht="13.9" customHeight="1">
      <c r="A5299" s="137">
        <v>6153</v>
      </c>
      <c r="B5299" s="138" t="s">
        <v>7206</v>
      </c>
      <c r="C5299" s="138" t="s">
        <v>6256</v>
      </c>
      <c r="D5299" s="138"/>
      <c r="E5299" s="2"/>
      <c r="F5299" s="2" t="s">
        <v>2125</v>
      </c>
      <c r="G5299" s="2"/>
      <c r="H5299" s="2"/>
      <c r="I5299" s="139"/>
      <c r="J5299" s="139" t="s">
        <v>7208</v>
      </c>
      <c r="K5299" s="139" t="s">
        <v>51</v>
      </c>
      <c r="L5299" s="139" t="s">
        <v>82</v>
      </c>
      <c r="M5299" s="140" t="s">
        <v>8160</v>
      </c>
      <c r="N5299" s="141">
        <v>7</v>
      </c>
      <c r="O5299" s="142">
        <f t="shared" si="410"/>
        <v>200</v>
      </c>
      <c r="P5299" s="2">
        <v>200</v>
      </c>
      <c r="Q5299" s="2"/>
      <c r="R5299" s="143" t="e">
        <f t="shared" si="411"/>
        <v>#DIV/0!</v>
      </c>
      <c r="S5299" s="143">
        <f t="shared" si="412"/>
        <v>0</v>
      </c>
      <c r="T5299" s="144">
        <f>IF(P5299="nio",0,IF(P5299&gt;0,VLOOKUP(K5299,'3-Productie normen'!A:X,VLOOKUP(P5299,'3-Productie normen'!$B$37:$C$59,2,FALSE),FALSE)))/VLOOKUP(B5299,'2-Kosten per locatie'!$A$11:$C$31,3,FALSE)</f>
        <v>0</v>
      </c>
      <c r="U5299" s="144">
        <f t="shared" si="413"/>
        <v>0</v>
      </c>
      <c r="V5299" s="145" t="str">
        <f>VLOOKUP(K5299,'3-Productie normen'!A:AG,29,FALSE)</f>
        <v>V</v>
      </c>
      <c r="W5299" s="145"/>
      <c r="X5299" s="146"/>
      <c r="Y5299" s="147">
        <f t="shared" si="414"/>
        <v>1400</v>
      </c>
    </row>
    <row r="5300" spans="1:25" s="148" customFormat="1" ht="13.9" customHeight="1">
      <c r="A5300" s="137">
        <v>6154</v>
      </c>
      <c r="B5300" s="138" t="s">
        <v>7206</v>
      </c>
      <c r="C5300" s="138" t="s">
        <v>6256</v>
      </c>
      <c r="D5300" s="138"/>
      <c r="E5300" s="2"/>
      <c r="F5300" s="2" t="s">
        <v>2125</v>
      </c>
      <c r="G5300" s="2"/>
      <c r="H5300" s="2"/>
      <c r="I5300" s="139"/>
      <c r="J5300" s="139" t="s">
        <v>7209</v>
      </c>
      <c r="K5300" s="139" t="s">
        <v>51</v>
      </c>
      <c r="L5300" s="139" t="s">
        <v>82</v>
      </c>
      <c r="M5300" s="140" t="s">
        <v>8160</v>
      </c>
      <c r="N5300" s="141">
        <v>6</v>
      </c>
      <c r="O5300" s="142">
        <f t="shared" ref="O5300:O5363" si="415">SUM(P5300:Q5300)</f>
        <v>200</v>
      </c>
      <c r="P5300" s="2">
        <v>200</v>
      </c>
      <c r="Q5300" s="2"/>
      <c r="R5300" s="143" t="e">
        <f t="shared" ref="R5300:R5363" si="416">IF(P5300="nio",0,IF(P5300&gt;0,P5300*N5300/T5300,0))</f>
        <v>#DIV/0!</v>
      </c>
      <c r="S5300" s="143">
        <f t="shared" ref="S5300:S5363" si="417">IF(Q5300&gt;0,Q5300*N5300/U5300,0)</f>
        <v>0</v>
      </c>
      <c r="T5300" s="144">
        <f>IF(P5300="nio",0,IF(P5300&gt;0,VLOOKUP(K5300,'3-Productie normen'!A:X,VLOOKUP(P5300,'3-Productie normen'!$B$37:$C$59,2,FALSE),FALSE)))/VLOOKUP(B5300,'2-Kosten per locatie'!$A$11:$C$31,3,FALSE)</f>
        <v>0</v>
      </c>
      <c r="U5300" s="144">
        <f t="shared" ref="U5300:U5363" si="418">IF(Q5300&gt;0,T5300*$U$8,0)</f>
        <v>0</v>
      </c>
      <c r="V5300" s="145" t="str">
        <f>VLOOKUP(K5300,'3-Productie normen'!A:AG,29,FALSE)</f>
        <v>V</v>
      </c>
      <c r="W5300" s="145"/>
      <c r="X5300" s="146"/>
      <c r="Y5300" s="147">
        <f t="shared" ref="Y5300:Y5363" si="419">O5300*N5300</f>
        <v>1200</v>
      </c>
    </row>
    <row r="5301" spans="1:25" s="148" customFormat="1" ht="13.9" customHeight="1">
      <c r="A5301" s="137">
        <v>6155</v>
      </c>
      <c r="B5301" s="138" t="s">
        <v>7206</v>
      </c>
      <c r="C5301" s="138" t="s">
        <v>6256</v>
      </c>
      <c r="D5301" s="138"/>
      <c r="E5301" s="2"/>
      <c r="F5301" s="2" t="s">
        <v>2125</v>
      </c>
      <c r="G5301" s="2"/>
      <c r="H5301" s="2"/>
      <c r="I5301" s="139"/>
      <c r="J5301" s="139" t="s">
        <v>2101</v>
      </c>
      <c r="K5301" s="139" t="s">
        <v>267</v>
      </c>
      <c r="L5301" s="139" t="s">
        <v>82</v>
      </c>
      <c r="M5301" s="140" t="s">
        <v>8160</v>
      </c>
      <c r="N5301" s="141">
        <v>2</v>
      </c>
      <c r="O5301" s="142">
        <f t="shared" si="415"/>
        <v>4</v>
      </c>
      <c r="P5301" s="2">
        <v>4</v>
      </c>
      <c r="Q5301" s="2"/>
      <c r="R5301" s="143" t="e">
        <f t="shared" si="416"/>
        <v>#DIV/0!</v>
      </c>
      <c r="S5301" s="143">
        <f t="shared" si="417"/>
        <v>0</v>
      </c>
      <c r="T5301" s="144">
        <f>IF(P5301="nio",0,IF(P5301&gt;0,VLOOKUP(K5301,'3-Productie normen'!A:X,VLOOKUP(P5301,'3-Productie normen'!$B$37:$C$59,2,FALSE),FALSE)))/VLOOKUP(B5301,'2-Kosten per locatie'!$A$11:$C$31,3,FALSE)</f>
        <v>0</v>
      </c>
      <c r="U5301" s="144">
        <f t="shared" si="418"/>
        <v>0</v>
      </c>
      <c r="V5301" s="145" t="str">
        <f>VLOOKUP(K5301,'3-Productie normen'!A:AG,29,FALSE)</f>
        <v>V</v>
      </c>
      <c r="W5301" s="145"/>
      <c r="X5301" s="146"/>
      <c r="Y5301" s="147">
        <f t="shared" si="419"/>
        <v>8</v>
      </c>
    </row>
    <row r="5302" spans="1:25" s="148" customFormat="1" ht="13.9" customHeight="1">
      <c r="A5302" s="137">
        <v>6156</v>
      </c>
      <c r="B5302" s="138" t="s">
        <v>7206</v>
      </c>
      <c r="C5302" s="138" t="s">
        <v>6256</v>
      </c>
      <c r="D5302" s="138"/>
      <c r="E5302" s="2"/>
      <c r="F5302" s="2" t="s">
        <v>2125</v>
      </c>
      <c r="G5302" s="2"/>
      <c r="H5302" s="2"/>
      <c r="I5302" s="139"/>
      <c r="J5302" s="139" t="s">
        <v>7210</v>
      </c>
      <c r="K5302" s="139" t="s">
        <v>321</v>
      </c>
      <c r="L5302" s="139" t="s">
        <v>2132</v>
      </c>
      <c r="M5302" s="140"/>
      <c r="N5302" s="141">
        <v>5</v>
      </c>
      <c r="O5302" s="142">
        <f t="shared" si="415"/>
        <v>200</v>
      </c>
      <c r="P5302" s="2">
        <v>200</v>
      </c>
      <c r="Q5302" s="2"/>
      <c r="R5302" s="143" t="e">
        <f t="shared" si="416"/>
        <v>#DIV/0!</v>
      </c>
      <c r="S5302" s="143">
        <f t="shared" si="417"/>
        <v>0</v>
      </c>
      <c r="T5302" s="144">
        <f>IF(P5302="nio",0,IF(P5302&gt;0,VLOOKUP(K5302,'3-Productie normen'!A:X,VLOOKUP(P5302,'3-Productie normen'!$B$37:$C$59,2,FALSE),FALSE)))/VLOOKUP(B5302,'2-Kosten per locatie'!$A$11:$C$31,3,FALSE)</f>
        <v>0</v>
      </c>
      <c r="U5302" s="144">
        <f t="shared" si="418"/>
        <v>0</v>
      </c>
      <c r="V5302" s="145" t="str">
        <f>VLOOKUP(K5302,'3-Productie normen'!A:AG,29,FALSE)</f>
        <v>S</v>
      </c>
      <c r="W5302" s="145"/>
      <c r="X5302" s="146"/>
      <c r="Y5302" s="147">
        <f t="shared" si="419"/>
        <v>1000</v>
      </c>
    </row>
    <row r="5303" spans="1:25" s="148" customFormat="1" ht="13.9" customHeight="1">
      <c r="A5303" s="137">
        <v>6157</v>
      </c>
      <c r="B5303" s="138" t="s">
        <v>7206</v>
      </c>
      <c r="C5303" s="138" t="s">
        <v>6256</v>
      </c>
      <c r="D5303" s="138"/>
      <c r="E5303" s="2"/>
      <c r="F5303" s="2" t="s">
        <v>2125</v>
      </c>
      <c r="G5303" s="2"/>
      <c r="H5303" s="2"/>
      <c r="I5303" s="139"/>
      <c r="J5303" s="139" t="s">
        <v>2136</v>
      </c>
      <c r="K5303" s="139" t="s">
        <v>321</v>
      </c>
      <c r="L5303" s="139" t="s">
        <v>3060</v>
      </c>
      <c r="M5303" s="140"/>
      <c r="N5303" s="141">
        <v>6</v>
      </c>
      <c r="O5303" s="142">
        <f t="shared" si="415"/>
        <v>200</v>
      </c>
      <c r="P5303" s="2">
        <v>200</v>
      </c>
      <c r="Q5303" s="2"/>
      <c r="R5303" s="143" t="e">
        <f t="shared" si="416"/>
        <v>#DIV/0!</v>
      </c>
      <c r="S5303" s="143">
        <f t="shared" si="417"/>
        <v>0</v>
      </c>
      <c r="T5303" s="144">
        <f>IF(P5303="nio",0,IF(P5303&gt;0,VLOOKUP(K5303,'3-Productie normen'!A:X,VLOOKUP(P5303,'3-Productie normen'!$B$37:$C$59,2,FALSE),FALSE)))/VLOOKUP(B5303,'2-Kosten per locatie'!$A$11:$C$31,3,FALSE)</f>
        <v>0</v>
      </c>
      <c r="U5303" s="144">
        <f t="shared" si="418"/>
        <v>0</v>
      </c>
      <c r="V5303" s="145" t="str">
        <f>VLOOKUP(K5303,'3-Productie normen'!A:AG,29,FALSE)</f>
        <v>S</v>
      </c>
      <c r="W5303" s="145"/>
      <c r="X5303" s="146"/>
      <c r="Y5303" s="147">
        <f t="shared" si="419"/>
        <v>1200</v>
      </c>
    </row>
    <row r="5304" spans="1:25" s="148" customFormat="1" ht="13.9" customHeight="1">
      <c r="A5304" s="137">
        <v>6158</v>
      </c>
      <c r="B5304" s="138" t="s">
        <v>7206</v>
      </c>
      <c r="C5304" s="138" t="s">
        <v>6256</v>
      </c>
      <c r="D5304" s="138"/>
      <c r="E5304" s="2"/>
      <c r="F5304" s="2" t="s">
        <v>2138</v>
      </c>
      <c r="G5304" s="2"/>
      <c r="H5304" s="2"/>
      <c r="I5304" s="139"/>
      <c r="J5304" s="139" t="s">
        <v>4117</v>
      </c>
      <c r="K5304" s="139" t="s">
        <v>248</v>
      </c>
      <c r="L5304" s="139" t="s">
        <v>82</v>
      </c>
      <c r="M5304" s="140" t="s">
        <v>8160</v>
      </c>
      <c r="N5304" s="141">
        <v>14</v>
      </c>
      <c r="O5304" s="142">
        <f t="shared" si="415"/>
        <v>200</v>
      </c>
      <c r="P5304" s="2">
        <v>200</v>
      </c>
      <c r="Q5304" s="2"/>
      <c r="R5304" s="143" t="e">
        <f t="shared" si="416"/>
        <v>#DIV/0!</v>
      </c>
      <c r="S5304" s="143">
        <f t="shared" si="417"/>
        <v>0</v>
      </c>
      <c r="T5304" s="144">
        <f>IF(P5304="nio",0,IF(P5304&gt;0,VLOOKUP(K5304,'3-Productie normen'!A:X,VLOOKUP(P5304,'3-Productie normen'!$B$37:$C$59,2,FALSE),FALSE)))/VLOOKUP(B5304,'2-Kosten per locatie'!$A$11:$C$31,3,FALSE)</f>
        <v>0</v>
      </c>
      <c r="U5304" s="144">
        <f t="shared" si="418"/>
        <v>0</v>
      </c>
      <c r="V5304" s="145" t="str">
        <f>VLOOKUP(K5304,'3-Productie normen'!A:AG,29,FALSE)</f>
        <v>V</v>
      </c>
      <c r="W5304" s="145"/>
      <c r="X5304" s="146"/>
      <c r="Y5304" s="147">
        <f t="shared" si="419"/>
        <v>2800</v>
      </c>
    </row>
    <row r="5305" spans="1:25" s="148" customFormat="1" ht="13.9" customHeight="1">
      <c r="A5305" s="137">
        <v>6159</v>
      </c>
      <c r="B5305" s="138" t="s">
        <v>7206</v>
      </c>
      <c r="C5305" s="138" t="s">
        <v>6256</v>
      </c>
      <c r="D5305" s="138"/>
      <c r="E5305" s="2"/>
      <c r="F5305" s="2" t="s">
        <v>2138</v>
      </c>
      <c r="G5305" s="2"/>
      <c r="H5305" s="2"/>
      <c r="I5305" s="139"/>
      <c r="J5305" s="139" t="s">
        <v>2163</v>
      </c>
      <c r="K5305" s="139" t="s">
        <v>248</v>
      </c>
      <c r="L5305" s="139" t="s">
        <v>2132</v>
      </c>
      <c r="M5305" s="140"/>
      <c r="N5305" s="141">
        <v>9</v>
      </c>
      <c r="O5305" s="142">
        <f t="shared" si="415"/>
        <v>200</v>
      </c>
      <c r="P5305" s="2">
        <v>200</v>
      </c>
      <c r="Q5305" s="2"/>
      <c r="R5305" s="143" t="e">
        <f t="shared" si="416"/>
        <v>#DIV/0!</v>
      </c>
      <c r="S5305" s="143">
        <f t="shared" si="417"/>
        <v>0</v>
      </c>
      <c r="T5305" s="144">
        <f>IF(P5305="nio",0,IF(P5305&gt;0,VLOOKUP(K5305,'3-Productie normen'!A:X,VLOOKUP(P5305,'3-Productie normen'!$B$37:$C$59,2,FALSE),FALSE)))/VLOOKUP(B5305,'2-Kosten per locatie'!$A$11:$C$31,3,FALSE)</f>
        <v>0</v>
      </c>
      <c r="U5305" s="144">
        <f t="shared" si="418"/>
        <v>0</v>
      </c>
      <c r="V5305" s="145" t="str">
        <f>VLOOKUP(K5305,'3-Productie normen'!A:AG,29,FALSE)</f>
        <v>V</v>
      </c>
      <c r="W5305" s="145"/>
      <c r="X5305" s="146"/>
      <c r="Y5305" s="147">
        <f t="shared" si="419"/>
        <v>1800</v>
      </c>
    </row>
    <row r="5306" spans="1:25" s="148" customFormat="1" ht="13.9" customHeight="1">
      <c r="A5306" s="137">
        <v>6160</v>
      </c>
      <c r="B5306" s="138" t="s">
        <v>7206</v>
      </c>
      <c r="C5306" s="138" t="s">
        <v>6256</v>
      </c>
      <c r="D5306" s="138"/>
      <c r="E5306" s="2"/>
      <c r="F5306" s="2" t="s">
        <v>2138</v>
      </c>
      <c r="G5306" s="2"/>
      <c r="H5306" s="2"/>
      <c r="I5306" s="139"/>
      <c r="J5306" s="139" t="s">
        <v>1619</v>
      </c>
      <c r="K5306" s="139" t="s">
        <v>478</v>
      </c>
      <c r="L5306" s="139" t="s">
        <v>82</v>
      </c>
      <c r="M5306" s="140" t="s">
        <v>8160</v>
      </c>
      <c r="N5306" s="141">
        <v>23</v>
      </c>
      <c r="O5306" s="142">
        <f t="shared" si="415"/>
        <v>200</v>
      </c>
      <c r="P5306" s="2">
        <v>200</v>
      </c>
      <c r="Q5306" s="2"/>
      <c r="R5306" s="143" t="e">
        <f t="shared" si="416"/>
        <v>#DIV/0!</v>
      </c>
      <c r="S5306" s="143">
        <f t="shared" si="417"/>
        <v>0</v>
      </c>
      <c r="T5306" s="144">
        <f>IF(P5306="nio",0,IF(P5306&gt;0,VLOOKUP(K5306,'3-Productie normen'!A:X,VLOOKUP(P5306,'3-Productie normen'!$B$37:$C$59,2,FALSE),FALSE)))/VLOOKUP(B5306,'2-Kosten per locatie'!$A$11:$C$31,3,FALSE)</f>
        <v>0</v>
      </c>
      <c r="U5306" s="144">
        <f t="shared" si="418"/>
        <v>0</v>
      </c>
      <c r="V5306" s="145" t="str">
        <f>VLOOKUP(K5306,'3-Productie normen'!A:AG,29,FALSE)</f>
        <v>B</v>
      </c>
      <c r="W5306" s="145"/>
      <c r="X5306" s="146"/>
      <c r="Y5306" s="147">
        <f t="shared" si="419"/>
        <v>4600</v>
      </c>
    </row>
    <row r="5307" spans="1:25" s="148" customFormat="1" ht="13.9" customHeight="1">
      <c r="A5307" s="137">
        <v>6161</v>
      </c>
      <c r="B5307" s="138" t="s">
        <v>7206</v>
      </c>
      <c r="C5307" s="138" t="s">
        <v>6256</v>
      </c>
      <c r="D5307" s="138"/>
      <c r="E5307" s="2"/>
      <c r="F5307" s="2" t="s">
        <v>2138</v>
      </c>
      <c r="G5307" s="2"/>
      <c r="H5307" s="2"/>
      <c r="I5307" s="139"/>
      <c r="J5307" s="139" t="s">
        <v>253</v>
      </c>
      <c r="K5307" s="139" t="s">
        <v>4571</v>
      </c>
      <c r="L5307" s="139" t="s">
        <v>7211</v>
      </c>
      <c r="M5307" s="140"/>
      <c r="N5307" s="141">
        <v>43</v>
      </c>
      <c r="O5307" s="142">
        <f t="shared" si="415"/>
        <v>200</v>
      </c>
      <c r="P5307" s="2">
        <v>200</v>
      </c>
      <c r="Q5307" s="2"/>
      <c r="R5307" s="143" t="e">
        <f t="shared" si="416"/>
        <v>#DIV/0!</v>
      </c>
      <c r="S5307" s="143">
        <f t="shared" si="417"/>
        <v>0</v>
      </c>
      <c r="T5307" s="144">
        <f>IF(P5307="nio",0,IF(P5307&gt;0,VLOOKUP(K5307,'3-Productie normen'!A:X,VLOOKUP(P5307,'3-Productie normen'!$B$37:$C$59,2,FALSE),FALSE)))/VLOOKUP(B5307,'2-Kosten per locatie'!$A$11:$C$31,3,FALSE)</f>
        <v>0</v>
      </c>
      <c r="U5307" s="144">
        <f t="shared" si="418"/>
        <v>0</v>
      </c>
      <c r="V5307" s="145" t="str">
        <f>VLOOKUP(K5307,'3-Productie normen'!A:AG,29,FALSE)</f>
        <v>V</v>
      </c>
      <c r="W5307" s="145"/>
      <c r="X5307" s="146"/>
      <c r="Y5307" s="147">
        <f t="shared" si="419"/>
        <v>8600</v>
      </c>
    </row>
    <row r="5308" spans="1:25" s="148" customFormat="1" ht="13.9" customHeight="1">
      <c r="A5308" s="137">
        <v>6162</v>
      </c>
      <c r="B5308" s="138" t="s">
        <v>7206</v>
      </c>
      <c r="C5308" s="138" t="s">
        <v>6256</v>
      </c>
      <c r="D5308" s="138"/>
      <c r="E5308" s="2"/>
      <c r="F5308" s="2" t="s">
        <v>2138</v>
      </c>
      <c r="G5308" s="2"/>
      <c r="H5308" s="2"/>
      <c r="I5308" s="139"/>
      <c r="J5308" s="139" t="s">
        <v>323</v>
      </c>
      <c r="K5308" s="139" t="s">
        <v>321</v>
      </c>
      <c r="L5308" s="139" t="s">
        <v>3060</v>
      </c>
      <c r="M5308" s="140"/>
      <c r="N5308" s="141">
        <v>5</v>
      </c>
      <c r="O5308" s="142">
        <f t="shared" si="415"/>
        <v>200</v>
      </c>
      <c r="P5308" s="2">
        <v>200</v>
      </c>
      <c r="Q5308" s="2"/>
      <c r="R5308" s="143" t="e">
        <f t="shared" si="416"/>
        <v>#DIV/0!</v>
      </c>
      <c r="S5308" s="143">
        <f t="shared" si="417"/>
        <v>0</v>
      </c>
      <c r="T5308" s="144">
        <f>IF(P5308="nio",0,IF(P5308&gt;0,VLOOKUP(K5308,'3-Productie normen'!A:X,VLOOKUP(P5308,'3-Productie normen'!$B$37:$C$59,2,FALSE),FALSE)))/VLOOKUP(B5308,'2-Kosten per locatie'!$A$11:$C$31,3,FALSE)</f>
        <v>0</v>
      </c>
      <c r="U5308" s="144">
        <f t="shared" si="418"/>
        <v>0</v>
      </c>
      <c r="V5308" s="145" t="str">
        <f>VLOOKUP(K5308,'3-Productie normen'!A:AG,29,FALSE)</f>
        <v>S</v>
      </c>
      <c r="W5308" s="145"/>
      <c r="X5308" s="146"/>
      <c r="Y5308" s="147">
        <f t="shared" si="419"/>
        <v>1000</v>
      </c>
    </row>
    <row r="5309" spans="1:25" s="148" customFormat="1" ht="13.9" customHeight="1">
      <c r="A5309" s="137">
        <v>6163</v>
      </c>
      <c r="B5309" s="138" t="s">
        <v>7206</v>
      </c>
      <c r="C5309" s="138" t="s">
        <v>6256</v>
      </c>
      <c r="D5309" s="138"/>
      <c r="E5309" s="2"/>
      <c r="F5309" s="2" t="s">
        <v>2138</v>
      </c>
      <c r="G5309" s="2"/>
      <c r="H5309" s="2"/>
      <c r="I5309" s="139"/>
      <c r="J5309" s="139" t="s">
        <v>323</v>
      </c>
      <c r="K5309" s="139" t="s">
        <v>321</v>
      </c>
      <c r="L5309" s="139" t="s">
        <v>3060</v>
      </c>
      <c r="M5309" s="140"/>
      <c r="N5309" s="141">
        <v>5</v>
      </c>
      <c r="O5309" s="142">
        <f t="shared" si="415"/>
        <v>200</v>
      </c>
      <c r="P5309" s="2">
        <v>200</v>
      </c>
      <c r="Q5309" s="2"/>
      <c r="R5309" s="143" t="e">
        <f t="shared" si="416"/>
        <v>#DIV/0!</v>
      </c>
      <c r="S5309" s="143">
        <f t="shared" si="417"/>
        <v>0</v>
      </c>
      <c r="T5309" s="144">
        <f>IF(P5309="nio",0,IF(P5309&gt;0,VLOOKUP(K5309,'3-Productie normen'!A:X,VLOOKUP(P5309,'3-Productie normen'!$B$37:$C$59,2,FALSE),FALSE)))/VLOOKUP(B5309,'2-Kosten per locatie'!$A$11:$C$31,3,FALSE)</f>
        <v>0</v>
      </c>
      <c r="U5309" s="144">
        <f t="shared" si="418"/>
        <v>0</v>
      </c>
      <c r="V5309" s="145" t="str">
        <f>VLOOKUP(K5309,'3-Productie normen'!A:AG,29,FALSE)</f>
        <v>S</v>
      </c>
      <c r="W5309" s="145"/>
      <c r="X5309" s="146"/>
      <c r="Y5309" s="147">
        <f t="shared" si="419"/>
        <v>1000</v>
      </c>
    </row>
    <row r="5310" spans="1:25" s="148" customFormat="1" ht="13.9" customHeight="1">
      <c r="A5310" s="137">
        <v>6164</v>
      </c>
      <c r="B5310" s="138" t="s">
        <v>7206</v>
      </c>
      <c r="C5310" s="138" t="s">
        <v>6256</v>
      </c>
      <c r="D5310" s="138"/>
      <c r="E5310" s="2"/>
      <c r="F5310" s="2" t="s">
        <v>2138</v>
      </c>
      <c r="G5310" s="2"/>
      <c r="H5310" s="2"/>
      <c r="I5310" s="139"/>
      <c r="J5310" s="139" t="s">
        <v>323</v>
      </c>
      <c r="K5310" s="139" t="s">
        <v>321</v>
      </c>
      <c r="L5310" s="139" t="s">
        <v>3060</v>
      </c>
      <c r="M5310" s="140"/>
      <c r="N5310" s="141">
        <v>6</v>
      </c>
      <c r="O5310" s="142">
        <f t="shared" si="415"/>
        <v>200</v>
      </c>
      <c r="P5310" s="2">
        <v>200</v>
      </c>
      <c r="Q5310" s="2"/>
      <c r="R5310" s="143" t="e">
        <f t="shared" si="416"/>
        <v>#DIV/0!</v>
      </c>
      <c r="S5310" s="143">
        <f t="shared" si="417"/>
        <v>0</v>
      </c>
      <c r="T5310" s="144">
        <f>IF(P5310="nio",0,IF(P5310&gt;0,VLOOKUP(K5310,'3-Productie normen'!A:X,VLOOKUP(P5310,'3-Productie normen'!$B$37:$C$59,2,FALSE),FALSE)))/VLOOKUP(B5310,'2-Kosten per locatie'!$A$11:$C$31,3,FALSE)</f>
        <v>0</v>
      </c>
      <c r="U5310" s="144">
        <f t="shared" si="418"/>
        <v>0</v>
      </c>
      <c r="V5310" s="145" t="str">
        <f>VLOOKUP(K5310,'3-Productie normen'!A:AG,29,FALSE)</f>
        <v>S</v>
      </c>
      <c r="W5310" s="145"/>
      <c r="X5310" s="146"/>
      <c r="Y5310" s="147">
        <f t="shared" si="419"/>
        <v>1200</v>
      </c>
    </row>
    <row r="5311" spans="1:25" s="148" customFormat="1" ht="13.9" customHeight="1">
      <c r="A5311" s="137">
        <v>6165</v>
      </c>
      <c r="B5311" s="138" t="s">
        <v>7206</v>
      </c>
      <c r="C5311" s="138" t="s">
        <v>6256</v>
      </c>
      <c r="D5311" s="138"/>
      <c r="E5311" s="2"/>
      <c r="F5311" s="2" t="s">
        <v>2138</v>
      </c>
      <c r="G5311" s="2"/>
      <c r="H5311" s="2"/>
      <c r="I5311" s="139"/>
      <c r="J5311" s="139" t="s">
        <v>2130</v>
      </c>
      <c r="K5311" s="139" t="s">
        <v>612</v>
      </c>
      <c r="L5311" s="139" t="s">
        <v>7212</v>
      </c>
      <c r="M5311" s="140" t="s">
        <v>8160</v>
      </c>
      <c r="N5311" s="141">
        <v>19</v>
      </c>
      <c r="O5311" s="142">
        <f t="shared" si="415"/>
        <v>200</v>
      </c>
      <c r="P5311" s="2">
        <v>200</v>
      </c>
      <c r="Q5311" s="2"/>
      <c r="R5311" s="143" t="e">
        <f t="shared" si="416"/>
        <v>#DIV/0!</v>
      </c>
      <c r="S5311" s="143">
        <f t="shared" si="417"/>
        <v>0</v>
      </c>
      <c r="T5311" s="144">
        <f>IF(P5311="nio",0,IF(P5311&gt;0,VLOOKUP(K5311,'3-Productie normen'!A:X,VLOOKUP(P5311,'3-Productie normen'!$B$37:$C$59,2,FALSE),FALSE)))/VLOOKUP(B5311,'2-Kosten per locatie'!$A$11:$C$31,3,FALSE)</f>
        <v>0</v>
      </c>
      <c r="U5311" s="144">
        <f t="shared" si="418"/>
        <v>0</v>
      </c>
      <c r="V5311" s="145" t="str">
        <f>VLOOKUP(K5311,'3-Productie normen'!A:AG,29,FALSE)</f>
        <v>L</v>
      </c>
      <c r="W5311" s="145"/>
      <c r="X5311" s="146"/>
      <c r="Y5311" s="147">
        <f t="shared" si="419"/>
        <v>3800</v>
      </c>
    </row>
    <row r="5312" spans="1:25" s="148" customFormat="1" ht="13.9" customHeight="1">
      <c r="A5312" s="137">
        <v>6166</v>
      </c>
      <c r="B5312" s="138" t="s">
        <v>7206</v>
      </c>
      <c r="C5312" s="138" t="s">
        <v>6256</v>
      </c>
      <c r="D5312" s="138"/>
      <c r="E5312" s="2"/>
      <c r="F5312" s="2" t="s">
        <v>2138</v>
      </c>
      <c r="G5312" s="2"/>
      <c r="H5312" s="2"/>
      <c r="I5312" s="139"/>
      <c r="J5312" s="139" t="s">
        <v>2130</v>
      </c>
      <c r="K5312" s="139" t="s">
        <v>612</v>
      </c>
      <c r="L5312" s="139" t="s">
        <v>7212</v>
      </c>
      <c r="M5312" s="140" t="s">
        <v>8160</v>
      </c>
      <c r="N5312" s="141">
        <v>46</v>
      </c>
      <c r="O5312" s="142">
        <f t="shared" si="415"/>
        <v>200</v>
      </c>
      <c r="P5312" s="2">
        <v>200</v>
      </c>
      <c r="Q5312" s="2"/>
      <c r="R5312" s="143" t="e">
        <f t="shared" si="416"/>
        <v>#DIV/0!</v>
      </c>
      <c r="S5312" s="143">
        <f t="shared" si="417"/>
        <v>0</v>
      </c>
      <c r="T5312" s="144">
        <f>IF(P5312="nio",0,IF(P5312&gt;0,VLOOKUP(K5312,'3-Productie normen'!A:X,VLOOKUP(P5312,'3-Productie normen'!$B$37:$C$59,2,FALSE),FALSE)))/VLOOKUP(B5312,'2-Kosten per locatie'!$A$11:$C$31,3,FALSE)</f>
        <v>0</v>
      </c>
      <c r="U5312" s="144">
        <f t="shared" si="418"/>
        <v>0</v>
      </c>
      <c r="V5312" s="145" t="str">
        <f>VLOOKUP(K5312,'3-Productie normen'!A:AG,29,FALSE)</f>
        <v>L</v>
      </c>
      <c r="W5312" s="145"/>
      <c r="X5312" s="146"/>
      <c r="Y5312" s="147">
        <f t="shared" si="419"/>
        <v>9200</v>
      </c>
    </row>
    <row r="5313" spans="1:25" s="148" customFormat="1" ht="13.9" customHeight="1">
      <c r="A5313" s="137">
        <v>6167</v>
      </c>
      <c r="B5313" s="138" t="s">
        <v>7206</v>
      </c>
      <c r="C5313" s="138" t="s">
        <v>6256</v>
      </c>
      <c r="D5313" s="138"/>
      <c r="E5313" s="2"/>
      <c r="F5313" s="2" t="s">
        <v>2138</v>
      </c>
      <c r="G5313" s="2"/>
      <c r="H5313" s="2"/>
      <c r="I5313" s="139"/>
      <c r="J5313" s="139" t="s">
        <v>2130</v>
      </c>
      <c r="K5313" s="139" t="s">
        <v>612</v>
      </c>
      <c r="L5313" s="139" t="s">
        <v>7212</v>
      </c>
      <c r="M5313" s="140" t="s">
        <v>8160</v>
      </c>
      <c r="N5313" s="141">
        <v>46</v>
      </c>
      <c r="O5313" s="142">
        <f t="shared" si="415"/>
        <v>200</v>
      </c>
      <c r="P5313" s="2">
        <v>200</v>
      </c>
      <c r="Q5313" s="2"/>
      <c r="R5313" s="143" t="e">
        <f t="shared" si="416"/>
        <v>#DIV/0!</v>
      </c>
      <c r="S5313" s="143">
        <f t="shared" si="417"/>
        <v>0</v>
      </c>
      <c r="T5313" s="144">
        <f>IF(P5313="nio",0,IF(P5313&gt;0,VLOOKUP(K5313,'3-Productie normen'!A:X,VLOOKUP(P5313,'3-Productie normen'!$B$37:$C$59,2,FALSE),FALSE)))/VLOOKUP(B5313,'2-Kosten per locatie'!$A$11:$C$31,3,FALSE)</f>
        <v>0</v>
      </c>
      <c r="U5313" s="144">
        <f t="shared" si="418"/>
        <v>0</v>
      </c>
      <c r="V5313" s="145" t="str">
        <f>VLOOKUP(K5313,'3-Productie normen'!A:AG,29,FALSE)</f>
        <v>L</v>
      </c>
      <c r="W5313" s="145"/>
      <c r="X5313" s="146"/>
      <c r="Y5313" s="147">
        <f t="shared" si="419"/>
        <v>9200</v>
      </c>
    </row>
    <row r="5314" spans="1:25" s="148" customFormat="1" ht="13.9" customHeight="1">
      <c r="A5314" s="137">
        <v>6168</v>
      </c>
      <c r="B5314" s="138" t="s">
        <v>7214</v>
      </c>
      <c r="C5314" s="138" t="s">
        <v>7216</v>
      </c>
      <c r="D5314" s="138"/>
      <c r="E5314" s="2"/>
      <c r="F5314" s="2" t="s">
        <v>81</v>
      </c>
      <c r="G5314" s="2" t="s">
        <v>3105</v>
      </c>
      <c r="H5314" s="2"/>
      <c r="I5314" s="139"/>
      <c r="J5314" s="139" t="s">
        <v>7545</v>
      </c>
      <c r="K5314" s="139" t="s">
        <v>4571</v>
      </c>
      <c r="L5314" s="139" t="s">
        <v>7546</v>
      </c>
      <c r="M5314" s="140"/>
      <c r="N5314" s="141">
        <v>16.399999999999999</v>
      </c>
      <c r="O5314" s="142">
        <f t="shared" si="415"/>
        <v>200</v>
      </c>
      <c r="P5314" s="2">
        <v>200</v>
      </c>
      <c r="Q5314" s="2"/>
      <c r="R5314" s="143" t="e">
        <f t="shared" si="416"/>
        <v>#DIV/0!</v>
      </c>
      <c r="S5314" s="143">
        <f t="shared" si="417"/>
        <v>0</v>
      </c>
      <c r="T5314" s="144">
        <f>IF(P5314="nio",0,IF(P5314&gt;0,VLOOKUP(K5314,'3-Productie normen'!A:X,VLOOKUP(P5314,'3-Productie normen'!$B$37:$C$59,2,FALSE),FALSE)))/VLOOKUP(B5314,'2-Kosten per locatie'!$A$11:$C$31,3,FALSE)</f>
        <v>0</v>
      </c>
      <c r="U5314" s="144">
        <f t="shared" si="418"/>
        <v>0</v>
      </c>
      <c r="V5314" s="145" t="str">
        <f>VLOOKUP(K5314,'3-Productie normen'!A:AG,29,FALSE)</f>
        <v>V</v>
      </c>
      <c r="W5314" s="145"/>
      <c r="X5314" s="146"/>
      <c r="Y5314" s="147">
        <f t="shared" si="419"/>
        <v>3279.9999999999995</v>
      </c>
    </row>
    <row r="5315" spans="1:25" s="148" customFormat="1" ht="13.9" customHeight="1">
      <c r="A5315" s="137">
        <v>6169</v>
      </c>
      <c r="B5315" s="138" t="s">
        <v>7214</v>
      </c>
      <c r="C5315" s="138" t="s">
        <v>7216</v>
      </c>
      <c r="D5315" s="138"/>
      <c r="E5315" s="2"/>
      <c r="F5315" s="2" t="s">
        <v>81</v>
      </c>
      <c r="G5315" s="2" t="s">
        <v>3145</v>
      </c>
      <c r="H5315" s="2"/>
      <c r="I5315" s="139"/>
      <c r="J5315" s="139" t="s">
        <v>7547</v>
      </c>
      <c r="K5315" s="139" t="s">
        <v>290</v>
      </c>
      <c r="L5315" s="139" t="s">
        <v>7546</v>
      </c>
      <c r="M5315" s="140"/>
      <c r="N5315" s="141">
        <v>55.6</v>
      </c>
      <c r="O5315" s="142">
        <f t="shared" si="415"/>
        <v>200</v>
      </c>
      <c r="P5315" s="2">
        <v>200</v>
      </c>
      <c r="Q5315" s="2"/>
      <c r="R5315" s="143" t="e">
        <f t="shared" si="416"/>
        <v>#DIV/0!</v>
      </c>
      <c r="S5315" s="143">
        <f t="shared" si="417"/>
        <v>0</v>
      </c>
      <c r="T5315" s="144">
        <f>IF(P5315="nio",0,IF(P5315&gt;0,VLOOKUP(K5315,'3-Productie normen'!A:X,VLOOKUP(P5315,'3-Productie normen'!$B$37:$C$59,2,FALSE),FALSE)))/VLOOKUP(B5315,'2-Kosten per locatie'!$A$11:$C$31,3,FALSE)</f>
        <v>0</v>
      </c>
      <c r="U5315" s="144">
        <f t="shared" si="418"/>
        <v>0</v>
      </c>
      <c r="V5315" s="145" t="str">
        <f>VLOOKUP(K5315,'3-Productie normen'!A:AG,29,FALSE)</f>
        <v>V</v>
      </c>
      <c r="W5315" s="145"/>
      <c r="X5315" s="146"/>
      <c r="Y5315" s="147">
        <f t="shared" si="419"/>
        <v>11120</v>
      </c>
    </row>
    <row r="5316" spans="1:25" s="148" customFormat="1" ht="13.9" customHeight="1">
      <c r="A5316" s="137">
        <v>6170</v>
      </c>
      <c r="B5316" s="138" t="s">
        <v>7214</v>
      </c>
      <c r="C5316" s="138" t="s">
        <v>7216</v>
      </c>
      <c r="D5316" s="138"/>
      <c r="E5316" s="2"/>
      <c r="F5316" s="2" t="s">
        <v>81</v>
      </c>
      <c r="G5316" s="2" t="s">
        <v>3106</v>
      </c>
      <c r="H5316" s="2"/>
      <c r="I5316" s="139"/>
      <c r="J5316" s="139" t="s">
        <v>83</v>
      </c>
      <c r="K5316" s="139" t="s">
        <v>51</v>
      </c>
      <c r="L5316" s="139" t="s">
        <v>7546</v>
      </c>
      <c r="M5316" s="140"/>
      <c r="N5316" s="141">
        <v>20.399999999999999</v>
      </c>
      <c r="O5316" s="142">
        <f t="shared" si="415"/>
        <v>200</v>
      </c>
      <c r="P5316" s="2">
        <v>200</v>
      </c>
      <c r="Q5316" s="2"/>
      <c r="R5316" s="143" t="e">
        <f t="shared" si="416"/>
        <v>#DIV/0!</v>
      </c>
      <c r="S5316" s="143">
        <f t="shared" si="417"/>
        <v>0</v>
      </c>
      <c r="T5316" s="144">
        <f>IF(P5316="nio",0,IF(P5316&gt;0,VLOOKUP(K5316,'3-Productie normen'!A:X,VLOOKUP(P5316,'3-Productie normen'!$B$37:$C$59,2,FALSE),FALSE)))/VLOOKUP(B5316,'2-Kosten per locatie'!$A$11:$C$31,3,FALSE)</f>
        <v>0</v>
      </c>
      <c r="U5316" s="144">
        <f t="shared" si="418"/>
        <v>0</v>
      </c>
      <c r="V5316" s="145" t="str">
        <f>VLOOKUP(K5316,'3-Productie normen'!A:AG,29,FALSE)</f>
        <v>V</v>
      </c>
      <c r="W5316" s="145"/>
      <c r="X5316" s="146"/>
      <c r="Y5316" s="147">
        <f t="shared" si="419"/>
        <v>4079.9999999999995</v>
      </c>
    </row>
    <row r="5317" spans="1:25" s="148" customFormat="1" ht="13.9" customHeight="1">
      <c r="A5317" s="137">
        <v>6171</v>
      </c>
      <c r="B5317" s="138" t="s">
        <v>7214</v>
      </c>
      <c r="C5317" s="138" t="s">
        <v>7216</v>
      </c>
      <c r="D5317" s="138"/>
      <c r="E5317" s="2"/>
      <c r="F5317" s="2" t="s">
        <v>81</v>
      </c>
      <c r="G5317" s="2" t="s">
        <v>3107</v>
      </c>
      <c r="H5317" s="2"/>
      <c r="I5317" s="139"/>
      <c r="J5317" s="139" t="s">
        <v>2136</v>
      </c>
      <c r="K5317" s="139" t="s">
        <v>321</v>
      </c>
      <c r="L5317" s="139" t="s">
        <v>7546</v>
      </c>
      <c r="M5317" s="140"/>
      <c r="N5317" s="141">
        <v>15.1</v>
      </c>
      <c r="O5317" s="142">
        <f t="shared" si="415"/>
        <v>400</v>
      </c>
      <c r="P5317" s="2">
        <v>200</v>
      </c>
      <c r="Q5317" s="2">
        <v>200</v>
      </c>
      <c r="R5317" s="143" t="e">
        <f t="shared" si="416"/>
        <v>#DIV/0!</v>
      </c>
      <c r="S5317" s="143" t="e">
        <f t="shared" si="417"/>
        <v>#DIV/0!</v>
      </c>
      <c r="T5317" s="144">
        <f>IF(P5317="nio",0,IF(P5317&gt;0,VLOOKUP(K5317,'3-Productie normen'!A:X,VLOOKUP(P5317,'3-Productie normen'!$B$37:$C$59,2,FALSE),FALSE)))/VLOOKUP(B5317,'2-Kosten per locatie'!$A$11:$C$31,3,FALSE)</f>
        <v>0</v>
      </c>
      <c r="U5317" s="144">
        <f t="shared" si="418"/>
        <v>0</v>
      </c>
      <c r="V5317" s="145" t="str">
        <f>VLOOKUP(K5317,'3-Productie normen'!A:AG,29,FALSE)</f>
        <v>S</v>
      </c>
      <c r="W5317" s="145"/>
      <c r="X5317" s="146"/>
      <c r="Y5317" s="147">
        <f t="shared" si="419"/>
        <v>6040</v>
      </c>
    </row>
    <row r="5318" spans="1:25" s="148" customFormat="1" ht="13.9" customHeight="1">
      <c r="A5318" s="137">
        <v>6172</v>
      </c>
      <c r="B5318" s="138" t="s">
        <v>7214</v>
      </c>
      <c r="C5318" s="138" t="s">
        <v>7216</v>
      </c>
      <c r="D5318" s="138"/>
      <c r="E5318" s="2"/>
      <c r="F5318" s="2" t="s">
        <v>81</v>
      </c>
      <c r="G5318" s="2" t="s">
        <v>3108</v>
      </c>
      <c r="H5318" s="2"/>
      <c r="I5318" s="139"/>
      <c r="J5318" s="139" t="s">
        <v>7548</v>
      </c>
      <c r="K5318" s="139" t="s">
        <v>321</v>
      </c>
      <c r="L5318" s="139" t="s">
        <v>7546</v>
      </c>
      <c r="M5318" s="140"/>
      <c r="N5318" s="141">
        <v>4.5</v>
      </c>
      <c r="O5318" s="142">
        <f t="shared" si="415"/>
        <v>400</v>
      </c>
      <c r="P5318" s="2">
        <v>200</v>
      </c>
      <c r="Q5318" s="2">
        <v>200</v>
      </c>
      <c r="R5318" s="143" t="e">
        <f t="shared" si="416"/>
        <v>#DIV/0!</v>
      </c>
      <c r="S5318" s="143" t="e">
        <f t="shared" si="417"/>
        <v>#DIV/0!</v>
      </c>
      <c r="T5318" s="144">
        <f>IF(P5318="nio",0,IF(P5318&gt;0,VLOOKUP(K5318,'3-Productie normen'!A:X,VLOOKUP(P5318,'3-Productie normen'!$B$37:$C$59,2,FALSE),FALSE)))/VLOOKUP(B5318,'2-Kosten per locatie'!$A$11:$C$31,3,FALSE)</f>
        <v>0</v>
      </c>
      <c r="U5318" s="144">
        <f t="shared" si="418"/>
        <v>0</v>
      </c>
      <c r="V5318" s="145" t="str">
        <f>VLOOKUP(K5318,'3-Productie normen'!A:AG,29,FALSE)</f>
        <v>S</v>
      </c>
      <c r="W5318" s="145"/>
      <c r="X5318" s="146"/>
      <c r="Y5318" s="147">
        <f t="shared" si="419"/>
        <v>1800</v>
      </c>
    </row>
    <row r="5319" spans="1:25" s="148" customFormat="1" ht="13.9" customHeight="1">
      <c r="A5319" s="137">
        <v>6173</v>
      </c>
      <c r="B5319" s="138" t="s">
        <v>7214</v>
      </c>
      <c r="C5319" s="138" t="s">
        <v>7216</v>
      </c>
      <c r="D5319" s="138"/>
      <c r="E5319" s="2"/>
      <c r="F5319" s="2" t="s">
        <v>81</v>
      </c>
      <c r="G5319" s="2" t="s">
        <v>3109</v>
      </c>
      <c r="H5319" s="2"/>
      <c r="I5319" s="139"/>
      <c r="J5319" s="139" t="s">
        <v>7549</v>
      </c>
      <c r="K5319" s="139" t="s">
        <v>51</v>
      </c>
      <c r="L5319" s="139" t="s">
        <v>7546</v>
      </c>
      <c r="M5319" s="140"/>
      <c r="N5319" s="141">
        <v>9.4</v>
      </c>
      <c r="O5319" s="142">
        <f t="shared" si="415"/>
        <v>200</v>
      </c>
      <c r="P5319" s="2">
        <v>200</v>
      </c>
      <c r="Q5319" s="2"/>
      <c r="R5319" s="143" t="e">
        <f t="shared" si="416"/>
        <v>#DIV/0!</v>
      </c>
      <c r="S5319" s="143">
        <f t="shared" si="417"/>
        <v>0</v>
      </c>
      <c r="T5319" s="144">
        <f>IF(P5319="nio",0,IF(P5319&gt;0,VLOOKUP(K5319,'3-Productie normen'!A:X,VLOOKUP(P5319,'3-Productie normen'!$B$37:$C$59,2,FALSE),FALSE)))/VLOOKUP(B5319,'2-Kosten per locatie'!$A$11:$C$31,3,FALSE)</f>
        <v>0</v>
      </c>
      <c r="U5319" s="144">
        <f t="shared" si="418"/>
        <v>0</v>
      </c>
      <c r="V5319" s="145" t="str">
        <f>VLOOKUP(K5319,'3-Productie normen'!A:AG,29,FALSE)</f>
        <v>V</v>
      </c>
      <c r="W5319" s="145"/>
      <c r="X5319" s="146"/>
      <c r="Y5319" s="147">
        <f t="shared" si="419"/>
        <v>1880</v>
      </c>
    </row>
    <row r="5320" spans="1:25" s="148" customFormat="1" ht="13.9" customHeight="1">
      <c r="A5320" s="137">
        <v>6174</v>
      </c>
      <c r="B5320" s="138" t="s">
        <v>7214</v>
      </c>
      <c r="C5320" s="138" t="s">
        <v>7216</v>
      </c>
      <c r="D5320" s="138"/>
      <c r="E5320" s="2"/>
      <c r="F5320" s="2" t="s">
        <v>81</v>
      </c>
      <c r="G5320" s="2" t="s">
        <v>3111</v>
      </c>
      <c r="H5320" s="2"/>
      <c r="I5320" s="139"/>
      <c r="J5320" s="139" t="s">
        <v>7550</v>
      </c>
      <c r="K5320" s="139" t="s">
        <v>619</v>
      </c>
      <c r="L5320" s="139" t="s">
        <v>7551</v>
      </c>
      <c r="M5320" s="140"/>
      <c r="N5320" s="141">
        <v>761.7</v>
      </c>
      <c r="O5320" s="142">
        <f t="shared" si="415"/>
        <v>120</v>
      </c>
      <c r="P5320" s="2">
        <v>120</v>
      </c>
      <c r="Q5320" s="2"/>
      <c r="R5320" s="143" t="e">
        <f t="shared" si="416"/>
        <v>#DIV/0!</v>
      </c>
      <c r="S5320" s="143">
        <f t="shared" si="417"/>
        <v>0</v>
      </c>
      <c r="T5320" s="144">
        <f>IF(P5320="nio",0,IF(P5320&gt;0,VLOOKUP(K5320,'3-Productie normen'!A:X,VLOOKUP(P5320,'3-Productie normen'!$B$37:$C$59,2,FALSE),FALSE)))/VLOOKUP(B5320,'2-Kosten per locatie'!$A$11:$C$31,3,FALSE)</f>
        <v>0</v>
      </c>
      <c r="U5320" s="144">
        <f t="shared" si="418"/>
        <v>0</v>
      </c>
      <c r="V5320" s="145" t="str">
        <f>VLOOKUP(K5320,'3-Productie normen'!A:AG,29,FALSE)</f>
        <v>L</v>
      </c>
      <c r="W5320" s="145"/>
      <c r="X5320" s="146"/>
      <c r="Y5320" s="147">
        <f t="shared" si="419"/>
        <v>91404</v>
      </c>
    </row>
    <row r="5321" spans="1:25" s="148" customFormat="1" ht="13.9" customHeight="1">
      <c r="A5321" s="137">
        <v>6175</v>
      </c>
      <c r="B5321" s="138" t="s">
        <v>7214</v>
      </c>
      <c r="C5321" s="138" t="s">
        <v>7216</v>
      </c>
      <c r="D5321" s="138"/>
      <c r="E5321" s="2"/>
      <c r="F5321" s="2" t="s">
        <v>81</v>
      </c>
      <c r="G5321" s="2" t="s">
        <v>1755</v>
      </c>
      <c r="H5321" s="2"/>
      <c r="I5321" s="139"/>
      <c r="J5321" s="139" t="s">
        <v>7552</v>
      </c>
      <c r="K5321" s="139" t="s">
        <v>619</v>
      </c>
      <c r="L5321" s="139" t="s">
        <v>7551</v>
      </c>
      <c r="M5321" s="140"/>
      <c r="N5321" s="141">
        <v>230.7</v>
      </c>
      <c r="O5321" s="142">
        <f t="shared" si="415"/>
        <v>120</v>
      </c>
      <c r="P5321" s="2">
        <v>120</v>
      </c>
      <c r="Q5321" s="2"/>
      <c r="R5321" s="143" t="e">
        <f t="shared" si="416"/>
        <v>#DIV/0!</v>
      </c>
      <c r="S5321" s="143">
        <f t="shared" si="417"/>
        <v>0</v>
      </c>
      <c r="T5321" s="144">
        <f>IF(P5321="nio",0,IF(P5321&gt;0,VLOOKUP(K5321,'3-Productie normen'!A:X,VLOOKUP(P5321,'3-Productie normen'!$B$37:$C$59,2,FALSE),FALSE)))/VLOOKUP(B5321,'2-Kosten per locatie'!$A$11:$C$31,3,FALSE)</f>
        <v>0</v>
      </c>
      <c r="U5321" s="144">
        <f t="shared" si="418"/>
        <v>0</v>
      </c>
      <c r="V5321" s="145" t="str">
        <f>VLOOKUP(K5321,'3-Productie normen'!A:AG,29,FALSE)</f>
        <v>L</v>
      </c>
      <c r="W5321" s="145"/>
      <c r="X5321" s="146"/>
      <c r="Y5321" s="147">
        <f t="shared" si="419"/>
        <v>27684</v>
      </c>
    </row>
    <row r="5322" spans="1:25" s="148" customFormat="1" ht="13.9" customHeight="1">
      <c r="A5322" s="137">
        <v>6176</v>
      </c>
      <c r="B5322" s="138" t="s">
        <v>7214</v>
      </c>
      <c r="C5322" s="138" t="s">
        <v>7216</v>
      </c>
      <c r="D5322" s="138"/>
      <c r="E5322" s="2"/>
      <c r="F5322" s="2" t="s">
        <v>81</v>
      </c>
      <c r="G5322" s="2" t="s">
        <v>1344</v>
      </c>
      <c r="H5322" s="2"/>
      <c r="I5322" s="139"/>
      <c r="J5322" s="139" t="s">
        <v>7553</v>
      </c>
      <c r="K5322" s="139" t="s">
        <v>321</v>
      </c>
      <c r="L5322" s="139" t="s">
        <v>7546</v>
      </c>
      <c r="M5322" s="140"/>
      <c r="N5322" s="141">
        <v>5</v>
      </c>
      <c r="O5322" s="142">
        <f t="shared" si="415"/>
        <v>400</v>
      </c>
      <c r="P5322" s="2">
        <v>200</v>
      </c>
      <c r="Q5322" s="2">
        <v>200</v>
      </c>
      <c r="R5322" s="143" t="e">
        <f t="shared" si="416"/>
        <v>#DIV/0!</v>
      </c>
      <c r="S5322" s="143" t="e">
        <f t="shared" si="417"/>
        <v>#DIV/0!</v>
      </c>
      <c r="T5322" s="144">
        <f>IF(P5322="nio",0,IF(P5322&gt;0,VLOOKUP(K5322,'3-Productie normen'!A:X,VLOOKUP(P5322,'3-Productie normen'!$B$37:$C$59,2,FALSE),FALSE)))/VLOOKUP(B5322,'2-Kosten per locatie'!$A$11:$C$31,3,FALSE)</f>
        <v>0</v>
      </c>
      <c r="U5322" s="144">
        <f t="shared" si="418"/>
        <v>0</v>
      </c>
      <c r="V5322" s="145" t="str">
        <f>VLOOKUP(K5322,'3-Productie normen'!A:AG,29,FALSE)</f>
        <v>S</v>
      </c>
      <c r="W5322" s="145"/>
      <c r="X5322" s="146"/>
      <c r="Y5322" s="147">
        <f t="shared" si="419"/>
        <v>2000</v>
      </c>
    </row>
    <row r="5323" spans="1:25" s="148" customFormat="1" ht="13.9" customHeight="1">
      <c r="A5323" s="137">
        <v>6177</v>
      </c>
      <c r="B5323" s="138" t="s">
        <v>7214</v>
      </c>
      <c r="C5323" s="138" t="s">
        <v>7216</v>
      </c>
      <c r="D5323" s="138"/>
      <c r="E5323" s="2"/>
      <c r="F5323" s="2" t="s">
        <v>81</v>
      </c>
      <c r="G5323" s="2" t="s">
        <v>1522</v>
      </c>
      <c r="H5323" s="2"/>
      <c r="I5323" s="139"/>
      <c r="J5323" s="139" t="s">
        <v>7554</v>
      </c>
      <c r="K5323" s="139" t="s">
        <v>619</v>
      </c>
      <c r="L5323" s="139" t="s">
        <v>7551</v>
      </c>
      <c r="M5323" s="140"/>
      <c r="N5323" s="141">
        <v>240.8</v>
      </c>
      <c r="O5323" s="142">
        <f t="shared" si="415"/>
        <v>120</v>
      </c>
      <c r="P5323" s="2">
        <v>120</v>
      </c>
      <c r="Q5323" s="2"/>
      <c r="R5323" s="143" t="e">
        <f t="shared" si="416"/>
        <v>#DIV/0!</v>
      </c>
      <c r="S5323" s="143">
        <f t="shared" si="417"/>
        <v>0</v>
      </c>
      <c r="T5323" s="144">
        <f>IF(P5323="nio",0,IF(P5323&gt;0,VLOOKUP(K5323,'3-Productie normen'!A:X,VLOOKUP(P5323,'3-Productie normen'!$B$37:$C$59,2,FALSE),FALSE)))/VLOOKUP(B5323,'2-Kosten per locatie'!$A$11:$C$31,3,FALSE)</f>
        <v>0</v>
      </c>
      <c r="U5323" s="144">
        <f t="shared" si="418"/>
        <v>0</v>
      </c>
      <c r="V5323" s="145" t="str">
        <f>VLOOKUP(K5323,'3-Productie normen'!A:AG,29,FALSE)</f>
        <v>L</v>
      </c>
      <c r="W5323" s="145"/>
      <c r="X5323" s="146"/>
      <c r="Y5323" s="147">
        <f t="shared" si="419"/>
        <v>28896</v>
      </c>
    </row>
    <row r="5324" spans="1:25" s="148" customFormat="1" ht="13.9" customHeight="1">
      <c r="A5324" s="137">
        <v>6178</v>
      </c>
      <c r="B5324" s="138" t="s">
        <v>7214</v>
      </c>
      <c r="C5324" s="138" t="s">
        <v>7216</v>
      </c>
      <c r="D5324" s="138"/>
      <c r="E5324" s="2"/>
      <c r="F5324" s="2" t="s">
        <v>81</v>
      </c>
      <c r="G5324" s="2" t="s">
        <v>349</v>
      </c>
      <c r="H5324" s="2"/>
      <c r="I5324" s="139"/>
      <c r="J5324" s="139" t="s">
        <v>7555</v>
      </c>
      <c r="K5324" s="139" t="s">
        <v>257</v>
      </c>
      <c r="L5324" s="139" t="s">
        <v>7551</v>
      </c>
      <c r="M5324" s="140"/>
      <c r="N5324" s="141">
        <v>28.2</v>
      </c>
      <c r="O5324" s="142">
        <f t="shared" si="415"/>
        <v>4</v>
      </c>
      <c r="P5324" s="2">
        <v>4</v>
      </c>
      <c r="Q5324" s="2"/>
      <c r="R5324" s="143" t="e">
        <f t="shared" si="416"/>
        <v>#DIV/0!</v>
      </c>
      <c r="S5324" s="143">
        <f t="shared" si="417"/>
        <v>0</v>
      </c>
      <c r="T5324" s="144">
        <f>IF(P5324="nio",0,IF(P5324&gt;0,VLOOKUP(K5324,'3-Productie normen'!A:X,VLOOKUP(P5324,'3-Productie normen'!$B$37:$C$59,2,FALSE),FALSE)))/VLOOKUP(B5324,'2-Kosten per locatie'!$A$11:$C$31,3,FALSE)</f>
        <v>0</v>
      </c>
      <c r="U5324" s="144">
        <f t="shared" si="418"/>
        <v>0</v>
      </c>
      <c r="V5324" s="145" t="str">
        <f>VLOOKUP(K5324,'3-Productie normen'!A:AG,29,FALSE)</f>
        <v>V</v>
      </c>
      <c r="W5324" s="145"/>
      <c r="X5324" s="146"/>
      <c r="Y5324" s="147">
        <f t="shared" si="419"/>
        <v>112.8</v>
      </c>
    </row>
    <row r="5325" spans="1:25" s="148" customFormat="1" ht="13.9" customHeight="1">
      <c r="A5325" s="137">
        <v>6179</v>
      </c>
      <c r="B5325" s="138" t="s">
        <v>7214</v>
      </c>
      <c r="C5325" s="138" t="s">
        <v>7216</v>
      </c>
      <c r="D5325" s="138"/>
      <c r="E5325" s="2"/>
      <c r="F5325" s="2" t="s">
        <v>81</v>
      </c>
      <c r="G5325" s="2" t="s">
        <v>1549</v>
      </c>
      <c r="H5325" s="2"/>
      <c r="I5325" s="139"/>
      <c r="J5325" s="139" t="s">
        <v>7556</v>
      </c>
      <c r="K5325" s="139" t="s">
        <v>478</v>
      </c>
      <c r="L5325" s="139" t="s">
        <v>7546</v>
      </c>
      <c r="M5325" s="140"/>
      <c r="N5325" s="141">
        <v>80</v>
      </c>
      <c r="O5325" s="142">
        <f t="shared" si="415"/>
        <v>120</v>
      </c>
      <c r="P5325" s="2">
        <v>120</v>
      </c>
      <c r="Q5325" s="2"/>
      <c r="R5325" s="143" t="e">
        <f t="shared" si="416"/>
        <v>#DIV/0!</v>
      </c>
      <c r="S5325" s="143">
        <f t="shared" si="417"/>
        <v>0</v>
      </c>
      <c r="T5325" s="144">
        <f>IF(P5325="nio",0,IF(P5325&gt;0,VLOOKUP(K5325,'3-Productie normen'!A:X,VLOOKUP(P5325,'3-Productie normen'!$B$37:$C$59,2,FALSE),FALSE)))/VLOOKUP(B5325,'2-Kosten per locatie'!$A$11:$C$31,3,FALSE)</f>
        <v>0</v>
      </c>
      <c r="U5325" s="144">
        <f t="shared" si="418"/>
        <v>0</v>
      </c>
      <c r="V5325" s="145" t="str">
        <f>VLOOKUP(K5325,'3-Productie normen'!A:AG,29,FALSE)</f>
        <v>B</v>
      </c>
      <c r="W5325" s="145"/>
      <c r="X5325" s="146"/>
      <c r="Y5325" s="147">
        <f t="shared" si="419"/>
        <v>9600</v>
      </c>
    </row>
    <row r="5326" spans="1:25" s="148" customFormat="1" ht="13.9" customHeight="1">
      <c r="A5326" s="137">
        <v>6180</v>
      </c>
      <c r="B5326" s="138" t="s">
        <v>7214</v>
      </c>
      <c r="C5326" s="138" t="s">
        <v>7216</v>
      </c>
      <c r="D5326" s="138"/>
      <c r="E5326" s="2"/>
      <c r="F5326" s="2" t="s">
        <v>81</v>
      </c>
      <c r="G5326" s="2" t="s">
        <v>356</v>
      </c>
      <c r="H5326" s="2"/>
      <c r="I5326" s="139"/>
      <c r="J5326" s="139" t="s">
        <v>56</v>
      </c>
      <c r="K5326" s="139" t="s">
        <v>248</v>
      </c>
      <c r="L5326" s="139" t="s">
        <v>7546</v>
      </c>
      <c r="M5326" s="140"/>
      <c r="N5326" s="141">
        <v>57.8</v>
      </c>
      <c r="O5326" s="142">
        <f t="shared" si="415"/>
        <v>200</v>
      </c>
      <c r="P5326" s="2">
        <v>200</v>
      </c>
      <c r="Q5326" s="2"/>
      <c r="R5326" s="143" t="e">
        <f t="shared" si="416"/>
        <v>#DIV/0!</v>
      </c>
      <c r="S5326" s="143">
        <f t="shared" si="417"/>
        <v>0</v>
      </c>
      <c r="T5326" s="144">
        <f>IF(P5326="nio",0,IF(P5326&gt;0,VLOOKUP(K5326,'3-Productie normen'!A:X,VLOOKUP(P5326,'3-Productie normen'!$B$37:$C$59,2,FALSE),FALSE)))/VLOOKUP(B5326,'2-Kosten per locatie'!$A$11:$C$31,3,FALSE)</f>
        <v>0</v>
      </c>
      <c r="U5326" s="144">
        <f t="shared" si="418"/>
        <v>0</v>
      </c>
      <c r="V5326" s="145" t="str">
        <f>VLOOKUP(K5326,'3-Productie normen'!A:AG,29,FALSE)</f>
        <v>V</v>
      </c>
      <c r="W5326" s="145"/>
      <c r="X5326" s="146"/>
      <c r="Y5326" s="147">
        <f t="shared" si="419"/>
        <v>11560</v>
      </c>
    </row>
    <row r="5327" spans="1:25" s="148" customFormat="1" ht="13.9" customHeight="1">
      <c r="A5327" s="137">
        <v>6181</v>
      </c>
      <c r="B5327" s="138" t="s">
        <v>7214</v>
      </c>
      <c r="C5327" s="138" t="s">
        <v>7216</v>
      </c>
      <c r="D5327" s="138"/>
      <c r="E5327" s="2"/>
      <c r="F5327" s="2" t="s">
        <v>81</v>
      </c>
      <c r="G5327" s="2" t="s">
        <v>1761</v>
      </c>
      <c r="H5327" s="2"/>
      <c r="I5327" s="139"/>
      <c r="J5327" s="139" t="s">
        <v>57</v>
      </c>
      <c r="K5327" s="139" t="s">
        <v>57</v>
      </c>
      <c r="L5327" s="139" t="s">
        <v>7546</v>
      </c>
      <c r="M5327" s="140"/>
      <c r="N5327" s="141">
        <v>2</v>
      </c>
      <c r="O5327" s="142">
        <f t="shared" si="415"/>
        <v>200</v>
      </c>
      <c r="P5327" s="2">
        <v>200</v>
      </c>
      <c r="Q5327" s="2"/>
      <c r="R5327" s="143" t="e">
        <f t="shared" si="416"/>
        <v>#DIV/0!</v>
      </c>
      <c r="S5327" s="143">
        <f t="shared" si="417"/>
        <v>0</v>
      </c>
      <c r="T5327" s="144">
        <f>IF(P5327="nio",0,IF(P5327&gt;0,VLOOKUP(K5327,'3-Productie normen'!A:X,VLOOKUP(P5327,'3-Productie normen'!$B$37:$C$59,2,FALSE),FALSE)))/VLOOKUP(B5327,'2-Kosten per locatie'!$A$11:$C$31,3,FALSE)</f>
        <v>0</v>
      </c>
      <c r="U5327" s="144">
        <f t="shared" si="418"/>
        <v>0</v>
      </c>
      <c r="V5327" s="145" t="str">
        <f>VLOOKUP(K5327,'3-Productie normen'!A:AG,29,FALSE)</f>
        <v>V</v>
      </c>
      <c r="W5327" s="145"/>
      <c r="X5327" s="146"/>
      <c r="Y5327" s="147">
        <f t="shared" si="419"/>
        <v>400</v>
      </c>
    </row>
    <row r="5328" spans="1:25" s="148" customFormat="1" ht="13.9" customHeight="1">
      <c r="A5328" s="137">
        <v>6182</v>
      </c>
      <c r="B5328" s="138" t="s">
        <v>7214</v>
      </c>
      <c r="C5328" s="138" t="s">
        <v>7216</v>
      </c>
      <c r="D5328" s="138"/>
      <c r="E5328" s="2"/>
      <c r="F5328" s="2" t="s">
        <v>81</v>
      </c>
      <c r="G5328" s="2" t="s">
        <v>1508</v>
      </c>
      <c r="H5328" s="2"/>
      <c r="I5328" s="139"/>
      <c r="J5328" s="139" t="s">
        <v>56</v>
      </c>
      <c r="K5328" s="139" t="s">
        <v>248</v>
      </c>
      <c r="L5328" s="139" t="s">
        <v>7546</v>
      </c>
      <c r="M5328" s="140"/>
      <c r="N5328" s="141">
        <v>17.5</v>
      </c>
      <c r="O5328" s="142">
        <f t="shared" si="415"/>
        <v>200</v>
      </c>
      <c r="P5328" s="2">
        <v>200</v>
      </c>
      <c r="Q5328" s="2"/>
      <c r="R5328" s="143" t="e">
        <f t="shared" si="416"/>
        <v>#DIV/0!</v>
      </c>
      <c r="S5328" s="143">
        <f t="shared" si="417"/>
        <v>0</v>
      </c>
      <c r="T5328" s="144">
        <f>IF(P5328="nio",0,IF(P5328&gt;0,VLOOKUP(K5328,'3-Productie normen'!A:X,VLOOKUP(P5328,'3-Productie normen'!$B$37:$C$59,2,FALSE),FALSE)))/VLOOKUP(B5328,'2-Kosten per locatie'!$A$11:$C$31,3,FALSE)</f>
        <v>0</v>
      </c>
      <c r="U5328" s="144">
        <f t="shared" si="418"/>
        <v>0</v>
      </c>
      <c r="V5328" s="145" t="str">
        <f>VLOOKUP(K5328,'3-Productie normen'!A:AG,29,FALSE)</f>
        <v>V</v>
      </c>
      <c r="W5328" s="145"/>
      <c r="X5328" s="146"/>
      <c r="Y5328" s="147">
        <f t="shared" si="419"/>
        <v>3500</v>
      </c>
    </row>
    <row r="5329" spans="1:25" s="148" customFormat="1" ht="13.9" customHeight="1">
      <c r="A5329" s="137">
        <v>6183</v>
      </c>
      <c r="B5329" s="138" t="s">
        <v>7214</v>
      </c>
      <c r="C5329" s="138" t="s">
        <v>7216</v>
      </c>
      <c r="D5329" s="138"/>
      <c r="E5329" s="2"/>
      <c r="F5329" s="2" t="s">
        <v>422</v>
      </c>
      <c r="G5329" s="2" t="s">
        <v>3102</v>
      </c>
      <c r="H5329" s="2"/>
      <c r="I5329" s="139"/>
      <c r="J5329" s="139" t="s">
        <v>7557</v>
      </c>
      <c r="K5329" s="139" t="s">
        <v>612</v>
      </c>
      <c r="L5329" s="139" t="s">
        <v>7546</v>
      </c>
      <c r="M5329" s="140"/>
      <c r="N5329" s="141">
        <v>45.4</v>
      </c>
      <c r="O5329" s="142">
        <f t="shared" si="415"/>
        <v>200</v>
      </c>
      <c r="P5329" s="2">
        <v>200</v>
      </c>
      <c r="Q5329" s="2"/>
      <c r="R5329" s="143" t="e">
        <f t="shared" si="416"/>
        <v>#DIV/0!</v>
      </c>
      <c r="S5329" s="143">
        <f t="shared" si="417"/>
        <v>0</v>
      </c>
      <c r="T5329" s="144">
        <f>IF(P5329="nio",0,IF(P5329&gt;0,VLOOKUP(K5329,'3-Productie normen'!A:X,VLOOKUP(P5329,'3-Productie normen'!$B$37:$C$59,2,FALSE),FALSE)))/VLOOKUP(B5329,'2-Kosten per locatie'!$A$11:$C$31,3,FALSE)</f>
        <v>0</v>
      </c>
      <c r="U5329" s="144">
        <f t="shared" si="418"/>
        <v>0</v>
      </c>
      <c r="V5329" s="145" t="str">
        <f>VLOOKUP(K5329,'3-Productie normen'!A:AG,29,FALSE)</f>
        <v>L</v>
      </c>
      <c r="W5329" s="145"/>
      <c r="X5329" s="146"/>
      <c r="Y5329" s="147">
        <f t="shared" si="419"/>
        <v>9080</v>
      </c>
    </row>
    <row r="5330" spans="1:25" s="148" customFormat="1" ht="13.9" customHeight="1">
      <c r="A5330" s="137">
        <v>6184</v>
      </c>
      <c r="B5330" s="138" t="s">
        <v>7214</v>
      </c>
      <c r="C5330" s="138" t="s">
        <v>7216</v>
      </c>
      <c r="D5330" s="138"/>
      <c r="E5330" s="2"/>
      <c r="F5330" s="2" t="s">
        <v>422</v>
      </c>
      <c r="G5330" s="2" t="s">
        <v>3103</v>
      </c>
      <c r="H5330" s="2"/>
      <c r="I5330" s="139"/>
      <c r="J5330" s="139" t="s">
        <v>7558</v>
      </c>
      <c r="K5330" s="139" t="s">
        <v>612</v>
      </c>
      <c r="L5330" s="139" t="s">
        <v>7546</v>
      </c>
      <c r="M5330" s="140"/>
      <c r="N5330" s="141">
        <v>51.9</v>
      </c>
      <c r="O5330" s="142">
        <f t="shared" si="415"/>
        <v>200</v>
      </c>
      <c r="P5330" s="2">
        <v>200</v>
      </c>
      <c r="Q5330" s="2"/>
      <c r="R5330" s="143" t="e">
        <f t="shared" si="416"/>
        <v>#DIV/0!</v>
      </c>
      <c r="S5330" s="143">
        <f t="shared" si="417"/>
        <v>0</v>
      </c>
      <c r="T5330" s="144">
        <f>IF(P5330="nio",0,IF(P5330&gt;0,VLOOKUP(K5330,'3-Productie normen'!A:X,VLOOKUP(P5330,'3-Productie normen'!$B$37:$C$59,2,FALSE),FALSE)))/VLOOKUP(B5330,'2-Kosten per locatie'!$A$11:$C$31,3,FALSE)</f>
        <v>0</v>
      </c>
      <c r="U5330" s="144">
        <f t="shared" si="418"/>
        <v>0</v>
      </c>
      <c r="V5330" s="145" t="str">
        <f>VLOOKUP(K5330,'3-Productie normen'!A:AG,29,FALSE)</f>
        <v>L</v>
      </c>
      <c r="W5330" s="145"/>
      <c r="X5330" s="146"/>
      <c r="Y5330" s="147">
        <f t="shared" si="419"/>
        <v>10380</v>
      </c>
    </row>
    <row r="5331" spans="1:25" s="148" customFormat="1" ht="13.9" customHeight="1">
      <c r="A5331" s="137">
        <v>6185</v>
      </c>
      <c r="B5331" s="138" t="s">
        <v>7214</v>
      </c>
      <c r="C5331" s="138" t="s">
        <v>7216</v>
      </c>
      <c r="D5331" s="138"/>
      <c r="E5331" s="2"/>
      <c r="F5331" s="2" t="s">
        <v>422</v>
      </c>
      <c r="G5331" s="2" t="s">
        <v>3095</v>
      </c>
      <c r="H5331" s="2"/>
      <c r="I5331" s="139"/>
      <c r="J5331" s="139" t="s">
        <v>7559</v>
      </c>
      <c r="K5331" s="139" t="s">
        <v>612</v>
      </c>
      <c r="L5331" s="139" t="s">
        <v>7546</v>
      </c>
      <c r="M5331" s="140"/>
      <c r="N5331" s="141">
        <v>51.9</v>
      </c>
      <c r="O5331" s="142">
        <f t="shared" si="415"/>
        <v>200</v>
      </c>
      <c r="P5331" s="2">
        <v>200</v>
      </c>
      <c r="Q5331" s="2"/>
      <c r="R5331" s="143" t="e">
        <f t="shared" si="416"/>
        <v>#DIV/0!</v>
      </c>
      <c r="S5331" s="143">
        <f t="shared" si="417"/>
        <v>0</v>
      </c>
      <c r="T5331" s="144">
        <f>IF(P5331="nio",0,IF(P5331&gt;0,VLOOKUP(K5331,'3-Productie normen'!A:X,VLOOKUP(P5331,'3-Productie normen'!$B$37:$C$59,2,FALSE),FALSE)))/VLOOKUP(B5331,'2-Kosten per locatie'!$A$11:$C$31,3,FALSE)</f>
        <v>0</v>
      </c>
      <c r="U5331" s="144">
        <f t="shared" si="418"/>
        <v>0</v>
      </c>
      <c r="V5331" s="145" t="str">
        <f>VLOOKUP(K5331,'3-Productie normen'!A:AG,29,FALSE)</f>
        <v>L</v>
      </c>
      <c r="W5331" s="145"/>
      <c r="X5331" s="146"/>
      <c r="Y5331" s="147">
        <f t="shared" si="419"/>
        <v>10380</v>
      </c>
    </row>
    <row r="5332" spans="1:25" s="148" customFormat="1" ht="13.9" customHeight="1">
      <c r="A5332" s="137">
        <v>6186</v>
      </c>
      <c r="B5332" s="138" t="s">
        <v>7214</v>
      </c>
      <c r="C5332" s="138" t="s">
        <v>7216</v>
      </c>
      <c r="D5332" s="138"/>
      <c r="E5332" s="2"/>
      <c r="F5332" s="2" t="s">
        <v>422</v>
      </c>
      <c r="G5332" s="2" t="s">
        <v>3096</v>
      </c>
      <c r="H5332" s="2"/>
      <c r="I5332" s="139"/>
      <c r="J5332" s="139" t="s">
        <v>7560</v>
      </c>
      <c r="K5332" s="139" t="s">
        <v>612</v>
      </c>
      <c r="L5332" s="139" t="s">
        <v>7546</v>
      </c>
      <c r="M5332" s="140"/>
      <c r="N5332" s="141">
        <v>51.9</v>
      </c>
      <c r="O5332" s="142">
        <f t="shared" si="415"/>
        <v>200</v>
      </c>
      <c r="P5332" s="2">
        <v>200</v>
      </c>
      <c r="Q5332" s="2"/>
      <c r="R5332" s="143" t="e">
        <f t="shared" si="416"/>
        <v>#DIV/0!</v>
      </c>
      <c r="S5332" s="143">
        <f t="shared" si="417"/>
        <v>0</v>
      </c>
      <c r="T5332" s="144">
        <f>IF(P5332="nio",0,IF(P5332&gt;0,VLOOKUP(K5332,'3-Productie normen'!A:X,VLOOKUP(P5332,'3-Productie normen'!$B$37:$C$59,2,FALSE),FALSE)))/VLOOKUP(B5332,'2-Kosten per locatie'!$A$11:$C$31,3,FALSE)</f>
        <v>0</v>
      </c>
      <c r="U5332" s="144">
        <f t="shared" si="418"/>
        <v>0</v>
      </c>
      <c r="V5332" s="145" t="str">
        <f>VLOOKUP(K5332,'3-Productie normen'!A:AG,29,FALSE)</f>
        <v>L</v>
      </c>
      <c r="W5332" s="145"/>
      <c r="X5332" s="146"/>
      <c r="Y5332" s="147">
        <f t="shared" si="419"/>
        <v>10380</v>
      </c>
    </row>
    <row r="5333" spans="1:25" s="148" customFormat="1" ht="13.9" customHeight="1">
      <c r="A5333" s="137">
        <v>6187</v>
      </c>
      <c r="B5333" s="138" t="s">
        <v>7214</v>
      </c>
      <c r="C5333" s="138" t="s">
        <v>7216</v>
      </c>
      <c r="D5333" s="138"/>
      <c r="E5333" s="2"/>
      <c r="F5333" s="2" t="s">
        <v>422</v>
      </c>
      <c r="G5333" s="2" t="s">
        <v>3097</v>
      </c>
      <c r="H5333" s="2"/>
      <c r="I5333" s="139"/>
      <c r="J5333" s="139" t="s">
        <v>7561</v>
      </c>
      <c r="K5333" s="139" t="s">
        <v>612</v>
      </c>
      <c r="L5333" s="139" t="s">
        <v>7546</v>
      </c>
      <c r="M5333" s="140"/>
      <c r="N5333" s="141">
        <v>51.9</v>
      </c>
      <c r="O5333" s="142">
        <f t="shared" si="415"/>
        <v>200</v>
      </c>
      <c r="P5333" s="2">
        <v>200</v>
      </c>
      <c r="Q5333" s="2"/>
      <c r="R5333" s="143" t="e">
        <f t="shared" si="416"/>
        <v>#DIV/0!</v>
      </c>
      <c r="S5333" s="143">
        <f t="shared" si="417"/>
        <v>0</v>
      </c>
      <c r="T5333" s="144">
        <f>IF(P5333="nio",0,IF(P5333&gt;0,VLOOKUP(K5333,'3-Productie normen'!A:X,VLOOKUP(P5333,'3-Productie normen'!$B$37:$C$59,2,FALSE),FALSE)))/VLOOKUP(B5333,'2-Kosten per locatie'!$A$11:$C$31,3,FALSE)</f>
        <v>0</v>
      </c>
      <c r="U5333" s="144">
        <f t="shared" si="418"/>
        <v>0</v>
      </c>
      <c r="V5333" s="145" t="str">
        <f>VLOOKUP(K5333,'3-Productie normen'!A:AG,29,FALSE)</f>
        <v>L</v>
      </c>
      <c r="W5333" s="145"/>
      <c r="X5333" s="146"/>
      <c r="Y5333" s="147">
        <f t="shared" si="419"/>
        <v>10380</v>
      </c>
    </row>
    <row r="5334" spans="1:25" s="148" customFormat="1" ht="13.9" customHeight="1">
      <c r="A5334" s="137">
        <v>6188</v>
      </c>
      <c r="B5334" s="138" t="s">
        <v>7214</v>
      </c>
      <c r="C5334" s="138" t="s">
        <v>7216</v>
      </c>
      <c r="D5334" s="138"/>
      <c r="E5334" s="2"/>
      <c r="F5334" s="2" t="s">
        <v>422</v>
      </c>
      <c r="G5334" s="2" t="s">
        <v>3098</v>
      </c>
      <c r="H5334" s="2"/>
      <c r="I5334" s="139"/>
      <c r="J5334" s="139" t="s">
        <v>7562</v>
      </c>
      <c r="K5334" s="139" t="s">
        <v>478</v>
      </c>
      <c r="L5334" s="139" t="s">
        <v>7546</v>
      </c>
      <c r="M5334" s="140"/>
      <c r="N5334" s="141">
        <v>27</v>
      </c>
      <c r="O5334" s="142">
        <f t="shared" si="415"/>
        <v>120</v>
      </c>
      <c r="P5334" s="2">
        <v>120</v>
      </c>
      <c r="Q5334" s="2"/>
      <c r="R5334" s="143" t="e">
        <f t="shared" si="416"/>
        <v>#DIV/0!</v>
      </c>
      <c r="S5334" s="143">
        <f t="shared" si="417"/>
        <v>0</v>
      </c>
      <c r="T5334" s="144">
        <f>IF(P5334="nio",0,IF(P5334&gt;0,VLOOKUP(K5334,'3-Productie normen'!A:X,VLOOKUP(P5334,'3-Productie normen'!$B$37:$C$59,2,FALSE),FALSE)))/VLOOKUP(B5334,'2-Kosten per locatie'!$A$11:$C$31,3,FALSE)</f>
        <v>0</v>
      </c>
      <c r="U5334" s="144">
        <f t="shared" si="418"/>
        <v>0</v>
      </c>
      <c r="V5334" s="145" t="str">
        <f>VLOOKUP(K5334,'3-Productie normen'!A:AG,29,FALSE)</f>
        <v>B</v>
      </c>
      <c r="W5334" s="145"/>
      <c r="X5334" s="146"/>
      <c r="Y5334" s="147">
        <f t="shared" si="419"/>
        <v>3240</v>
      </c>
    </row>
    <row r="5335" spans="1:25" s="148" customFormat="1" ht="13.9" customHeight="1">
      <c r="A5335" s="137">
        <v>6189</v>
      </c>
      <c r="B5335" s="138" t="s">
        <v>7214</v>
      </c>
      <c r="C5335" s="138" t="s">
        <v>7216</v>
      </c>
      <c r="D5335" s="138"/>
      <c r="E5335" s="2"/>
      <c r="F5335" s="2" t="s">
        <v>422</v>
      </c>
      <c r="G5335" s="2" t="s">
        <v>3099</v>
      </c>
      <c r="H5335" s="2"/>
      <c r="I5335" s="139"/>
      <c r="J5335" s="139" t="s">
        <v>7563</v>
      </c>
      <c r="K5335" s="139" t="s">
        <v>619</v>
      </c>
      <c r="L5335" s="139" t="s">
        <v>7546</v>
      </c>
      <c r="M5335" s="140"/>
      <c r="N5335" s="141">
        <v>605.6</v>
      </c>
      <c r="O5335" s="142">
        <f t="shared" si="415"/>
        <v>120</v>
      </c>
      <c r="P5335" s="2">
        <v>120</v>
      </c>
      <c r="Q5335" s="2"/>
      <c r="R5335" s="143" t="e">
        <f t="shared" si="416"/>
        <v>#DIV/0!</v>
      </c>
      <c r="S5335" s="143">
        <f t="shared" si="417"/>
        <v>0</v>
      </c>
      <c r="T5335" s="144">
        <f>IF(P5335="nio",0,IF(P5335&gt;0,VLOOKUP(K5335,'3-Productie normen'!A:X,VLOOKUP(P5335,'3-Productie normen'!$B$37:$C$59,2,FALSE),FALSE)))/VLOOKUP(B5335,'2-Kosten per locatie'!$A$11:$C$31,3,FALSE)</f>
        <v>0</v>
      </c>
      <c r="U5335" s="144">
        <f t="shared" si="418"/>
        <v>0</v>
      </c>
      <c r="V5335" s="145" t="str">
        <f>VLOOKUP(K5335,'3-Productie normen'!A:AG,29,FALSE)</f>
        <v>L</v>
      </c>
      <c r="W5335" s="145"/>
      <c r="X5335" s="146"/>
      <c r="Y5335" s="147">
        <f t="shared" si="419"/>
        <v>72672</v>
      </c>
    </row>
    <row r="5336" spans="1:25" s="148" customFormat="1" ht="13.9" customHeight="1">
      <c r="A5336" s="137">
        <v>6190</v>
      </c>
      <c r="B5336" s="138" t="s">
        <v>7214</v>
      </c>
      <c r="C5336" s="138" t="s">
        <v>7216</v>
      </c>
      <c r="D5336" s="138"/>
      <c r="E5336" s="2"/>
      <c r="F5336" s="2" t="s">
        <v>422</v>
      </c>
      <c r="G5336" s="2" t="s">
        <v>3100</v>
      </c>
      <c r="H5336" s="2"/>
      <c r="I5336" s="139"/>
      <c r="J5336" s="139" t="s">
        <v>2019</v>
      </c>
      <c r="K5336" s="139" t="s">
        <v>417</v>
      </c>
      <c r="L5336" s="139" t="s">
        <v>7546</v>
      </c>
      <c r="M5336" s="140"/>
      <c r="N5336" s="141">
        <v>6.7</v>
      </c>
      <c r="O5336" s="142">
        <f t="shared" si="415"/>
        <v>200</v>
      </c>
      <c r="P5336" s="2">
        <v>200</v>
      </c>
      <c r="Q5336" s="2"/>
      <c r="R5336" s="143" t="e">
        <f t="shared" si="416"/>
        <v>#DIV/0!</v>
      </c>
      <c r="S5336" s="143">
        <f t="shared" si="417"/>
        <v>0</v>
      </c>
      <c r="T5336" s="144">
        <f>IF(P5336="nio",0,IF(P5336&gt;0,VLOOKUP(K5336,'3-Productie normen'!A:X,VLOOKUP(P5336,'3-Productie normen'!$B$37:$C$59,2,FALSE),FALSE)))/VLOOKUP(B5336,'2-Kosten per locatie'!$A$11:$C$31,3,FALSE)</f>
        <v>0</v>
      </c>
      <c r="U5336" s="144">
        <f t="shared" si="418"/>
        <v>0</v>
      </c>
      <c r="V5336" s="145" t="str">
        <f>VLOOKUP(K5336,'3-Productie normen'!A:AG,29,FALSE)</f>
        <v>B</v>
      </c>
      <c r="W5336" s="145"/>
      <c r="X5336" s="146"/>
      <c r="Y5336" s="147">
        <f t="shared" si="419"/>
        <v>1340</v>
      </c>
    </row>
    <row r="5337" spans="1:25" s="148" customFormat="1" ht="13.9" customHeight="1">
      <c r="A5337" s="137">
        <v>6191</v>
      </c>
      <c r="B5337" s="138" t="s">
        <v>7214</v>
      </c>
      <c r="C5337" s="138" t="s">
        <v>7216</v>
      </c>
      <c r="D5337" s="138"/>
      <c r="E5337" s="2"/>
      <c r="F5337" s="2" t="s">
        <v>422</v>
      </c>
      <c r="G5337" s="2" t="s">
        <v>3101</v>
      </c>
      <c r="H5337" s="2"/>
      <c r="I5337" s="139"/>
      <c r="J5337" s="139" t="s">
        <v>2019</v>
      </c>
      <c r="K5337" s="139" t="s">
        <v>417</v>
      </c>
      <c r="L5337" s="139" t="s">
        <v>7546</v>
      </c>
      <c r="M5337" s="140"/>
      <c r="N5337" s="141">
        <v>6.7</v>
      </c>
      <c r="O5337" s="142">
        <f t="shared" si="415"/>
        <v>200</v>
      </c>
      <c r="P5337" s="2">
        <v>200</v>
      </c>
      <c r="Q5337" s="2"/>
      <c r="R5337" s="143" t="e">
        <f t="shared" si="416"/>
        <v>#DIV/0!</v>
      </c>
      <c r="S5337" s="143">
        <f t="shared" si="417"/>
        <v>0</v>
      </c>
      <c r="T5337" s="144">
        <f>IF(P5337="nio",0,IF(P5337&gt;0,VLOOKUP(K5337,'3-Productie normen'!A:X,VLOOKUP(P5337,'3-Productie normen'!$B$37:$C$59,2,FALSE),FALSE)))/VLOOKUP(B5337,'2-Kosten per locatie'!$A$11:$C$31,3,FALSE)</f>
        <v>0</v>
      </c>
      <c r="U5337" s="144">
        <f t="shared" si="418"/>
        <v>0</v>
      </c>
      <c r="V5337" s="145" t="str">
        <f>VLOOKUP(K5337,'3-Productie normen'!A:AG,29,FALSE)</f>
        <v>B</v>
      </c>
      <c r="W5337" s="145"/>
      <c r="X5337" s="146"/>
      <c r="Y5337" s="147">
        <f t="shared" si="419"/>
        <v>1340</v>
      </c>
    </row>
    <row r="5338" spans="1:25" s="148" customFormat="1" ht="13.9" customHeight="1">
      <c r="A5338" s="137">
        <v>6192</v>
      </c>
      <c r="B5338" s="138" t="s">
        <v>7214</v>
      </c>
      <c r="C5338" s="138" t="s">
        <v>7216</v>
      </c>
      <c r="D5338" s="138"/>
      <c r="E5338" s="2"/>
      <c r="F5338" s="2" t="s">
        <v>422</v>
      </c>
      <c r="G5338" s="2" t="s">
        <v>1917</v>
      </c>
      <c r="H5338" s="2"/>
      <c r="I5338" s="139"/>
      <c r="J5338" s="139" t="s">
        <v>253</v>
      </c>
      <c r="K5338" s="139" t="s">
        <v>4571</v>
      </c>
      <c r="L5338" s="139" t="s">
        <v>7546</v>
      </c>
      <c r="M5338" s="140"/>
      <c r="N5338" s="141">
        <v>191.2</v>
      </c>
      <c r="O5338" s="142">
        <f t="shared" si="415"/>
        <v>200</v>
      </c>
      <c r="P5338" s="2">
        <v>200</v>
      </c>
      <c r="Q5338" s="2"/>
      <c r="R5338" s="143" t="e">
        <f t="shared" si="416"/>
        <v>#DIV/0!</v>
      </c>
      <c r="S5338" s="143">
        <f t="shared" si="417"/>
        <v>0</v>
      </c>
      <c r="T5338" s="144">
        <f>IF(P5338="nio",0,IF(P5338&gt;0,VLOOKUP(K5338,'3-Productie normen'!A:X,VLOOKUP(P5338,'3-Productie normen'!$B$37:$C$59,2,FALSE),FALSE)))/VLOOKUP(B5338,'2-Kosten per locatie'!$A$11:$C$31,3,FALSE)</f>
        <v>0</v>
      </c>
      <c r="U5338" s="144">
        <f t="shared" si="418"/>
        <v>0</v>
      </c>
      <c r="V5338" s="145" t="str">
        <f>VLOOKUP(K5338,'3-Productie normen'!A:AG,29,FALSE)</f>
        <v>V</v>
      </c>
      <c r="W5338" s="145"/>
      <c r="X5338" s="146"/>
      <c r="Y5338" s="147">
        <f t="shared" si="419"/>
        <v>38240</v>
      </c>
    </row>
    <row r="5339" spans="1:25" s="148" customFormat="1" ht="13.9" customHeight="1">
      <c r="A5339" s="137">
        <v>6193</v>
      </c>
      <c r="B5339" s="138" t="s">
        <v>7214</v>
      </c>
      <c r="C5339" s="138" t="s">
        <v>7216</v>
      </c>
      <c r="D5339" s="138"/>
      <c r="E5339" s="2"/>
      <c r="F5339" s="2" t="s">
        <v>422</v>
      </c>
      <c r="G5339" s="2" t="s">
        <v>1919</v>
      </c>
      <c r="H5339" s="2"/>
      <c r="I5339" s="139"/>
      <c r="J5339" s="139" t="s">
        <v>2098</v>
      </c>
      <c r="K5339" s="139" t="s">
        <v>304</v>
      </c>
      <c r="L5339" s="139" t="s">
        <v>7546</v>
      </c>
      <c r="M5339" s="140"/>
      <c r="N5339" s="141">
        <v>198.3</v>
      </c>
      <c r="O5339" s="142">
        <f t="shared" si="415"/>
        <v>200</v>
      </c>
      <c r="P5339" s="2">
        <v>200</v>
      </c>
      <c r="Q5339" s="2"/>
      <c r="R5339" s="143" t="e">
        <f t="shared" si="416"/>
        <v>#DIV/0!</v>
      </c>
      <c r="S5339" s="143">
        <f t="shared" si="417"/>
        <v>0</v>
      </c>
      <c r="T5339" s="144">
        <f>IF(P5339="nio",0,IF(P5339&gt;0,VLOOKUP(K5339,'3-Productie normen'!A:X,VLOOKUP(P5339,'3-Productie normen'!$B$37:$C$59,2,FALSE),FALSE)))/VLOOKUP(B5339,'2-Kosten per locatie'!$A$11:$C$31,3,FALSE)</f>
        <v>0</v>
      </c>
      <c r="U5339" s="144">
        <f t="shared" si="418"/>
        <v>0</v>
      </c>
      <c r="V5339" s="145" t="str">
        <f>VLOOKUP(K5339,'3-Productie normen'!A:AG,29,FALSE)</f>
        <v>V</v>
      </c>
      <c r="W5339" s="145"/>
      <c r="X5339" s="146"/>
      <c r="Y5339" s="147">
        <f t="shared" si="419"/>
        <v>39660</v>
      </c>
    </row>
    <row r="5340" spans="1:25" s="148" customFormat="1" ht="13.9" customHeight="1">
      <c r="A5340" s="137">
        <v>6194</v>
      </c>
      <c r="B5340" s="138" t="s">
        <v>7214</v>
      </c>
      <c r="C5340" s="138" t="s">
        <v>7216</v>
      </c>
      <c r="D5340" s="138"/>
      <c r="E5340" s="2"/>
      <c r="F5340" s="2" t="s">
        <v>422</v>
      </c>
      <c r="G5340" s="2" t="s">
        <v>1922</v>
      </c>
      <c r="H5340" s="2"/>
      <c r="I5340" s="139"/>
      <c r="J5340" s="139" t="s">
        <v>7564</v>
      </c>
      <c r="K5340" s="139" t="s">
        <v>612</v>
      </c>
      <c r="L5340" s="139" t="s">
        <v>7546</v>
      </c>
      <c r="M5340" s="140"/>
      <c r="N5340" s="141">
        <v>61.6</v>
      </c>
      <c r="O5340" s="142">
        <f t="shared" si="415"/>
        <v>200</v>
      </c>
      <c r="P5340" s="2">
        <v>200</v>
      </c>
      <c r="Q5340" s="2"/>
      <c r="R5340" s="143" t="e">
        <f t="shared" si="416"/>
        <v>#DIV/0!</v>
      </c>
      <c r="S5340" s="143">
        <f t="shared" si="417"/>
        <v>0</v>
      </c>
      <c r="T5340" s="144">
        <f>IF(P5340="nio",0,IF(P5340&gt;0,VLOOKUP(K5340,'3-Productie normen'!A:X,VLOOKUP(P5340,'3-Productie normen'!$B$37:$C$59,2,FALSE),FALSE)))/VLOOKUP(B5340,'2-Kosten per locatie'!$A$11:$C$31,3,FALSE)</f>
        <v>0</v>
      </c>
      <c r="U5340" s="144">
        <f t="shared" si="418"/>
        <v>0</v>
      </c>
      <c r="V5340" s="145" t="str">
        <f>VLOOKUP(K5340,'3-Productie normen'!A:AG,29,FALSE)</f>
        <v>L</v>
      </c>
      <c r="W5340" s="145"/>
      <c r="X5340" s="146"/>
      <c r="Y5340" s="147">
        <f t="shared" si="419"/>
        <v>12320</v>
      </c>
    </row>
    <row r="5341" spans="1:25" s="148" customFormat="1" ht="13.9" customHeight="1">
      <c r="A5341" s="137">
        <v>6195</v>
      </c>
      <c r="B5341" s="138" t="s">
        <v>7214</v>
      </c>
      <c r="C5341" s="138" t="s">
        <v>7216</v>
      </c>
      <c r="D5341" s="138"/>
      <c r="E5341" s="2"/>
      <c r="F5341" s="2" t="s">
        <v>422</v>
      </c>
      <c r="G5341" s="2" t="s">
        <v>1655</v>
      </c>
      <c r="H5341" s="2"/>
      <c r="I5341" s="139"/>
      <c r="J5341" s="139" t="s">
        <v>7565</v>
      </c>
      <c r="K5341" s="139" t="s">
        <v>612</v>
      </c>
      <c r="L5341" s="139" t="s">
        <v>7546</v>
      </c>
      <c r="M5341" s="140"/>
      <c r="N5341" s="141">
        <v>33.1</v>
      </c>
      <c r="O5341" s="142">
        <f t="shared" si="415"/>
        <v>200</v>
      </c>
      <c r="P5341" s="2">
        <v>200</v>
      </c>
      <c r="Q5341" s="2"/>
      <c r="R5341" s="143" t="e">
        <f t="shared" si="416"/>
        <v>#DIV/0!</v>
      </c>
      <c r="S5341" s="143">
        <f t="shared" si="417"/>
        <v>0</v>
      </c>
      <c r="T5341" s="144">
        <f>IF(P5341="nio",0,IF(P5341&gt;0,VLOOKUP(K5341,'3-Productie normen'!A:X,VLOOKUP(P5341,'3-Productie normen'!$B$37:$C$59,2,FALSE),FALSE)))/VLOOKUP(B5341,'2-Kosten per locatie'!$A$11:$C$31,3,FALSE)</f>
        <v>0</v>
      </c>
      <c r="U5341" s="144">
        <f t="shared" si="418"/>
        <v>0</v>
      </c>
      <c r="V5341" s="145" t="str">
        <f>VLOOKUP(K5341,'3-Productie normen'!A:AG,29,FALSE)</f>
        <v>L</v>
      </c>
      <c r="W5341" s="145"/>
      <c r="X5341" s="146"/>
      <c r="Y5341" s="147">
        <f t="shared" si="419"/>
        <v>6620</v>
      </c>
    </row>
    <row r="5342" spans="1:25" s="148" customFormat="1" ht="13.9" customHeight="1">
      <c r="A5342" s="137">
        <v>6196</v>
      </c>
      <c r="B5342" s="138" t="s">
        <v>7214</v>
      </c>
      <c r="C5342" s="138" t="s">
        <v>7216</v>
      </c>
      <c r="D5342" s="138"/>
      <c r="E5342" s="2"/>
      <c r="F5342" s="2" t="s">
        <v>422</v>
      </c>
      <c r="G5342" s="2" t="s">
        <v>1660</v>
      </c>
      <c r="H5342" s="2"/>
      <c r="I5342" s="139"/>
      <c r="J5342" s="139" t="s">
        <v>2135</v>
      </c>
      <c r="K5342" s="139" t="s">
        <v>321</v>
      </c>
      <c r="L5342" s="139" t="s">
        <v>7546</v>
      </c>
      <c r="M5342" s="140"/>
      <c r="N5342" s="141">
        <v>7.8</v>
      </c>
      <c r="O5342" s="142">
        <f t="shared" si="415"/>
        <v>400</v>
      </c>
      <c r="P5342" s="2">
        <v>200</v>
      </c>
      <c r="Q5342" s="2">
        <v>200</v>
      </c>
      <c r="R5342" s="143" t="e">
        <f t="shared" si="416"/>
        <v>#DIV/0!</v>
      </c>
      <c r="S5342" s="143" t="e">
        <f t="shared" si="417"/>
        <v>#DIV/0!</v>
      </c>
      <c r="T5342" s="144">
        <f>IF(P5342="nio",0,IF(P5342&gt;0,VLOOKUP(K5342,'3-Productie normen'!A:X,VLOOKUP(P5342,'3-Productie normen'!$B$37:$C$59,2,FALSE),FALSE)))/VLOOKUP(B5342,'2-Kosten per locatie'!$A$11:$C$31,3,FALSE)</f>
        <v>0</v>
      </c>
      <c r="U5342" s="144">
        <f t="shared" si="418"/>
        <v>0</v>
      </c>
      <c r="V5342" s="145" t="str">
        <f>VLOOKUP(K5342,'3-Productie normen'!A:AG,29,FALSE)</f>
        <v>S</v>
      </c>
      <c r="W5342" s="145"/>
      <c r="X5342" s="146"/>
      <c r="Y5342" s="147">
        <f t="shared" si="419"/>
        <v>3120</v>
      </c>
    </row>
    <row r="5343" spans="1:25" s="148" customFormat="1" ht="13.9" customHeight="1">
      <c r="A5343" s="137">
        <v>6197</v>
      </c>
      <c r="B5343" s="138" t="s">
        <v>7214</v>
      </c>
      <c r="C5343" s="138" t="s">
        <v>7216</v>
      </c>
      <c r="D5343" s="138"/>
      <c r="E5343" s="2"/>
      <c r="F5343" s="2" t="s">
        <v>422</v>
      </c>
      <c r="G5343" s="2" t="s">
        <v>1662</v>
      </c>
      <c r="H5343" s="2"/>
      <c r="I5343" s="139"/>
      <c r="J5343" s="139" t="s">
        <v>7566</v>
      </c>
      <c r="K5343" s="139" t="s">
        <v>321</v>
      </c>
      <c r="L5343" s="139" t="s">
        <v>7546</v>
      </c>
      <c r="M5343" s="140"/>
      <c r="N5343" s="141">
        <v>3.9</v>
      </c>
      <c r="O5343" s="142">
        <f t="shared" si="415"/>
        <v>400</v>
      </c>
      <c r="P5343" s="2">
        <v>200</v>
      </c>
      <c r="Q5343" s="2">
        <v>200</v>
      </c>
      <c r="R5343" s="143" t="e">
        <f t="shared" si="416"/>
        <v>#DIV/0!</v>
      </c>
      <c r="S5343" s="143" t="e">
        <f t="shared" si="417"/>
        <v>#DIV/0!</v>
      </c>
      <c r="T5343" s="144">
        <f>IF(P5343="nio",0,IF(P5343&gt;0,VLOOKUP(K5343,'3-Productie normen'!A:X,VLOOKUP(P5343,'3-Productie normen'!$B$37:$C$59,2,FALSE),FALSE)))/VLOOKUP(B5343,'2-Kosten per locatie'!$A$11:$C$31,3,FALSE)</f>
        <v>0</v>
      </c>
      <c r="U5343" s="144">
        <f t="shared" si="418"/>
        <v>0</v>
      </c>
      <c r="V5343" s="145" t="str">
        <f>VLOOKUP(K5343,'3-Productie normen'!A:AG,29,FALSE)</f>
        <v>S</v>
      </c>
      <c r="W5343" s="145"/>
      <c r="X5343" s="146"/>
      <c r="Y5343" s="147">
        <f t="shared" si="419"/>
        <v>1560</v>
      </c>
    </row>
    <row r="5344" spans="1:25" s="148" customFormat="1" ht="13.9" customHeight="1">
      <c r="A5344" s="137">
        <v>6198</v>
      </c>
      <c r="B5344" s="138" t="s">
        <v>7214</v>
      </c>
      <c r="C5344" s="138" t="s">
        <v>7216</v>
      </c>
      <c r="D5344" s="138"/>
      <c r="E5344" s="2"/>
      <c r="F5344" s="2" t="s">
        <v>422</v>
      </c>
      <c r="G5344" s="2" t="s">
        <v>1669</v>
      </c>
      <c r="H5344" s="2"/>
      <c r="I5344" s="139"/>
      <c r="J5344" s="139" t="s">
        <v>7567</v>
      </c>
      <c r="K5344" s="139" t="s">
        <v>321</v>
      </c>
      <c r="L5344" s="139" t="s">
        <v>7546</v>
      </c>
      <c r="M5344" s="140"/>
      <c r="N5344" s="141">
        <v>3.9</v>
      </c>
      <c r="O5344" s="142">
        <f t="shared" si="415"/>
        <v>400</v>
      </c>
      <c r="P5344" s="2">
        <v>200</v>
      </c>
      <c r="Q5344" s="2">
        <v>200</v>
      </c>
      <c r="R5344" s="143" t="e">
        <f t="shared" si="416"/>
        <v>#DIV/0!</v>
      </c>
      <c r="S5344" s="143" t="e">
        <f t="shared" si="417"/>
        <v>#DIV/0!</v>
      </c>
      <c r="T5344" s="144">
        <f>IF(P5344="nio",0,IF(P5344&gt;0,VLOOKUP(K5344,'3-Productie normen'!A:X,VLOOKUP(P5344,'3-Productie normen'!$B$37:$C$59,2,FALSE),FALSE)))/VLOOKUP(B5344,'2-Kosten per locatie'!$A$11:$C$31,3,FALSE)</f>
        <v>0</v>
      </c>
      <c r="U5344" s="144">
        <f t="shared" si="418"/>
        <v>0</v>
      </c>
      <c r="V5344" s="145" t="str">
        <f>VLOOKUP(K5344,'3-Productie normen'!A:AG,29,FALSE)</f>
        <v>S</v>
      </c>
      <c r="W5344" s="145"/>
      <c r="X5344" s="146"/>
      <c r="Y5344" s="147">
        <f t="shared" si="419"/>
        <v>1560</v>
      </c>
    </row>
    <row r="5345" spans="1:25" s="148" customFormat="1" ht="13.9" customHeight="1">
      <c r="A5345" s="137">
        <v>6199</v>
      </c>
      <c r="B5345" s="138" t="s">
        <v>7214</v>
      </c>
      <c r="C5345" s="138" t="s">
        <v>7216</v>
      </c>
      <c r="D5345" s="138"/>
      <c r="E5345" s="2"/>
      <c r="F5345" s="2" t="s">
        <v>422</v>
      </c>
      <c r="G5345" s="2" t="s">
        <v>1671</v>
      </c>
      <c r="H5345" s="2"/>
      <c r="I5345" s="139"/>
      <c r="J5345" s="139" t="s">
        <v>2137</v>
      </c>
      <c r="K5345" s="139" t="s">
        <v>321</v>
      </c>
      <c r="L5345" s="139" t="s">
        <v>7546</v>
      </c>
      <c r="M5345" s="140"/>
      <c r="N5345" s="141">
        <v>3.9</v>
      </c>
      <c r="O5345" s="142">
        <f t="shared" si="415"/>
        <v>400</v>
      </c>
      <c r="P5345" s="2">
        <v>200</v>
      </c>
      <c r="Q5345" s="2">
        <v>200</v>
      </c>
      <c r="R5345" s="143" t="e">
        <f t="shared" si="416"/>
        <v>#DIV/0!</v>
      </c>
      <c r="S5345" s="143" t="e">
        <f t="shared" si="417"/>
        <v>#DIV/0!</v>
      </c>
      <c r="T5345" s="144">
        <f>IF(P5345="nio",0,IF(P5345&gt;0,VLOOKUP(K5345,'3-Productie normen'!A:X,VLOOKUP(P5345,'3-Productie normen'!$B$37:$C$59,2,FALSE),FALSE)))/VLOOKUP(B5345,'2-Kosten per locatie'!$A$11:$C$31,3,FALSE)</f>
        <v>0</v>
      </c>
      <c r="U5345" s="144">
        <f t="shared" si="418"/>
        <v>0</v>
      </c>
      <c r="V5345" s="145" t="str">
        <f>VLOOKUP(K5345,'3-Productie normen'!A:AG,29,FALSE)</f>
        <v>S</v>
      </c>
      <c r="W5345" s="145"/>
      <c r="X5345" s="146"/>
      <c r="Y5345" s="147">
        <f t="shared" si="419"/>
        <v>1560</v>
      </c>
    </row>
    <row r="5346" spans="1:25" s="148" customFormat="1" ht="13.9" customHeight="1">
      <c r="A5346" s="137">
        <v>6200</v>
      </c>
      <c r="B5346" s="138" t="s">
        <v>7214</v>
      </c>
      <c r="C5346" s="138" t="s">
        <v>7216</v>
      </c>
      <c r="D5346" s="138"/>
      <c r="E5346" s="2"/>
      <c r="F5346" s="2" t="s">
        <v>422</v>
      </c>
      <c r="G5346" s="2" t="s">
        <v>1673</v>
      </c>
      <c r="H5346" s="2"/>
      <c r="I5346" s="139"/>
      <c r="J5346" s="139" t="s">
        <v>2136</v>
      </c>
      <c r="K5346" s="139" t="s">
        <v>321</v>
      </c>
      <c r="L5346" s="139" t="s">
        <v>7546</v>
      </c>
      <c r="M5346" s="140"/>
      <c r="N5346" s="141">
        <v>8.8000000000000007</v>
      </c>
      <c r="O5346" s="142">
        <f t="shared" si="415"/>
        <v>400</v>
      </c>
      <c r="P5346" s="2">
        <v>200</v>
      </c>
      <c r="Q5346" s="2">
        <v>200</v>
      </c>
      <c r="R5346" s="143" t="e">
        <f t="shared" si="416"/>
        <v>#DIV/0!</v>
      </c>
      <c r="S5346" s="143" t="e">
        <f t="shared" si="417"/>
        <v>#DIV/0!</v>
      </c>
      <c r="T5346" s="144">
        <f>IF(P5346="nio",0,IF(P5346&gt;0,VLOOKUP(K5346,'3-Productie normen'!A:X,VLOOKUP(P5346,'3-Productie normen'!$B$37:$C$59,2,FALSE),FALSE)))/VLOOKUP(B5346,'2-Kosten per locatie'!$A$11:$C$31,3,FALSE)</f>
        <v>0</v>
      </c>
      <c r="U5346" s="144">
        <f t="shared" si="418"/>
        <v>0</v>
      </c>
      <c r="V5346" s="145" t="str">
        <f>VLOOKUP(K5346,'3-Productie normen'!A:AG,29,FALSE)</f>
        <v>S</v>
      </c>
      <c r="W5346" s="145"/>
      <c r="X5346" s="146"/>
      <c r="Y5346" s="147">
        <f t="shared" si="419"/>
        <v>3520.0000000000005</v>
      </c>
    </row>
    <row r="5347" spans="1:25" s="148" customFormat="1" ht="13.9" customHeight="1">
      <c r="A5347" s="137">
        <v>6201</v>
      </c>
      <c r="B5347" s="138" t="s">
        <v>7214</v>
      </c>
      <c r="C5347" s="138" t="s">
        <v>7216</v>
      </c>
      <c r="D5347" s="138"/>
      <c r="E5347" s="2"/>
      <c r="F5347" s="2" t="s">
        <v>422</v>
      </c>
      <c r="G5347" s="2" t="s">
        <v>1680</v>
      </c>
      <c r="H5347" s="2"/>
      <c r="I5347" s="139"/>
      <c r="J5347" s="139" t="s">
        <v>7568</v>
      </c>
      <c r="K5347" s="139" t="s">
        <v>478</v>
      </c>
      <c r="L5347" s="139" t="s">
        <v>7546</v>
      </c>
      <c r="M5347" s="140"/>
      <c r="N5347" s="141">
        <v>92.6</v>
      </c>
      <c r="O5347" s="142">
        <f t="shared" si="415"/>
        <v>120</v>
      </c>
      <c r="P5347" s="2">
        <v>120</v>
      </c>
      <c r="Q5347" s="2"/>
      <c r="R5347" s="143" t="e">
        <f t="shared" si="416"/>
        <v>#DIV/0!</v>
      </c>
      <c r="S5347" s="143">
        <f t="shared" si="417"/>
        <v>0</v>
      </c>
      <c r="T5347" s="144">
        <f>IF(P5347="nio",0,IF(P5347&gt;0,VLOOKUP(K5347,'3-Productie normen'!A:X,VLOOKUP(P5347,'3-Productie normen'!$B$37:$C$59,2,FALSE),FALSE)))/VLOOKUP(B5347,'2-Kosten per locatie'!$A$11:$C$31,3,FALSE)</f>
        <v>0</v>
      </c>
      <c r="U5347" s="144">
        <f t="shared" si="418"/>
        <v>0</v>
      </c>
      <c r="V5347" s="145" t="str">
        <f>VLOOKUP(K5347,'3-Productie normen'!A:AG,29,FALSE)</f>
        <v>B</v>
      </c>
      <c r="W5347" s="145"/>
      <c r="X5347" s="146"/>
      <c r="Y5347" s="147">
        <f t="shared" si="419"/>
        <v>11112</v>
      </c>
    </row>
    <row r="5348" spans="1:25" s="148" customFormat="1" ht="13.9" customHeight="1">
      <c r="A5348" s="137">
        <v>6202</v>
      </c>
      <c r="B5348" s="138" t="s">
        <v>7214</v>
      </c>
      <c r="C5348" s="138" t="s">
        <v>7216</v>
      </c>
      <c r="D5348" s="138"/>
      <c r="E5348" s="2"/>
      <c r="F5348" s="2" t="s">
        <v>422</v>
      </c>
      <c r="G5348" s="2" t="s">
        <v>1682</v>
      </c>
      <c r="H5348" s="2"/>
      <c r="I5348" s="139"/>
      <c r="J5348" s="139" t="s">
        <v>7569</v>
      </c>
      <c r="K5348" s="139" t="s">
        <v>619</v>
      </c>
      <c r="L5348" s="139" t="s">
        <v>7551</v>
      </c>
      <c r="M5348" s="140"/>
      <c r="N5348" s="141">
        <v>314.39999999999998</v>
      </c>
      <c r="O5348" s="142">
        <f t="shared" si="415"/>
        <v>120</v>
      </c>
      <c r="P5348" s="2">
        <v>120</v>
      </c>
      <c r="Q5348" s="2"/>
      <c r="R5348" s="143" t="e">
        <f t="shared" si="416"/>
        <v>#DIV/0!</v>
      </c>
      <c r="S5348" s="143">
        <f t="shared" si="417"/>
        <v>0</v>
      </c>
      <c r="T5348" s="144">
        <f>IF(P5348="nio",0,IF(P5348&gt;0,VLOOKUP(K5348,'3-Productie normen'!A:X,VLOOKUP(P5348,'3-Productie normen'!$B$37:$C$59,2,FALSE),FALSE)))/VLOOKUP(B5348,'2-Kosten per locatie'!$A$11:$C$31,3,FALSE)</f>
        <v>0</v>
      </c>
      <c r="U5348" s="144">
        <f t="shared" si="418"/>
        <v>0</v>
      </c>
      <c r="V5348" s="145" t="str">
        <f>VLOOKUP(K5348,'3-Productie normen'!A:AG,29,FALSE)</f>
        <v>L</v>
      </c>
      <c r="W5348" s="145"/>
      <c r="X5348" s="146"/>
      <c r="Y5348" s="147">
        <f t="shared" si="419"/>
        <v>37728</v>
      </c>
    </row>
    <row r="5349" spans="1:25" s="148" customFormat="1" ht="13.9" customHeight="1">
      <c r="A5349" s="137">
        <v>6203</v>
      </c>
      <c r="B5349" s="138" t="s">
        <v>8136</v>
      </c>
      <c r="C5349" s="138" t="s">
        <v>8057</v>
      </c>
      <c r="D5349" s="138"/>
      <c r="E5349" s="2"/>
      <c r="F5349" s="2"/>
      <c r="G5349" s="2"/>
      <c r="H5349" s="2"/>
      <c r="I5349" s="139" t="s">
        <v>2098</v>
      </c>
      <c r="J5349" s="139"/>
      <c r="K5349" s="139" t="s">
        <v>304</v>
      </c>
      <c r="L5349" s="139" t="s">
        <v>739</v>
      </c>
      <c r="M5349" s="140"/>
      <c r="N5349" s="141">
        <v>472</v>
      </c>
      <c r="O5349" s="142">
        <f t="shared" si="415"/>
        <v>210</v>
      </c>
      <c r="P5349" s="2">
        <v>210</v>
      </c>
      <c r="Q5349" s="2"/>
      <c r="R5349" s="143" t="e">
        <f t="shared" si="416"/>
        <v>#DIV/0!</v>
      </c>
      <c r="S5349" s="143">
        <f t="shared" si="417"/>
        <v>0</v>
      </c>
      <c r="T5349" s="144">
        <f>IF(P5349="nio",0,IF(P5349&gt;0,VLOOKUP(K5349,'3-Productie normen'!A:X,VLOOKUP(P5349,'3-Productie normen'!$B$37:$C$59,2,FALSE),FALSE)))/VLOOKUP(B5349,'2-Kosten per locatie'!$A$11:$C$31,3,FALSE)</f>
        <v>0</v>
      </c>
      <c r="U5349" s="144">
        <f t="shared" si="418"/>
        <v>0</v>
      </c>
      <c r="V5349" s="145" t="str">
        <f>VLOOKUP(K5349,'3-Productie normen'!A:AG,29,FALSE)</f>
        <v>V</v>
      </c>
      <c r="W5349" s="145"/>
      <c r="X5349" s="146"/>
      <c r="Y5349" s="147">
        <f t="shared" si="419"/>
        <v>99120</v>
      </c>
    </row>
    <row r="5350" spans="1:25" s="148" customFormat="1" ht="13.9" customHeight="1">
      <c r="A5350" s="137">
        <v>6204</v>
      </c>
      <c r="B5350" s="138" t="s">
        <v>8136</v>
      </c>
      <c r="C5350" s="138" t="s">
        <v>8057</v>
      </c>
      <c r="D5350" s="138"/>
      <c r="E5350" s="2"/>
      <c r="F5350" s="2"/>
      <c r="G5350" s="2"/>
      <c r="H5350" s="2"/>
      <c r="I5350" s="139" t="s">
        <v>1619</v>
      </c>
      <c r="J5350" s="139"/>
      <c r="K5350" s="139" t="s">
        <v>478</v>
      </c>
      <c r="L5350" s="139" t="s">
        <v>233</v>
      </c>
      <c r="M5350" s="140"/>
      <c r="N5350" s="141">
        <v>17</v>
      </c>
      <c r="O5350" s="142">
        <f t="shared" si="415"/>
        <v>210</v>
      </c>
      <c r="P5350" s="2">
        <v>210</v>
      </c>
      <c r="Q5350" s="2"/>
      <c r="R5350" s="143" t="e">
        <f t="shared" si="416"/>
        <v>#DIV/0!</v>
      </c>
      <c r="S5350" s="143">
        <f t="shared" si="417"/>
        <v>0</v>
      </c>
      <c r="T5350" s="144">
        <f>IF(P5350="nio",0,IF(P5350&gt;0,VLOOKUP(K5350,'3-Productie normen'!A:X,VLOOKUP(P5350,'3-Productie normen'!$B$37:$C$59,2,FALSE),FALSE)))/VLOOKUP(B5350,'2-Kosten per locatie'!$A$11:$C$31,3,FALSE)</f>
        <v>0</v>
      </c>
      <c r="U5350" s="144">
        <f t="shared" si="418"/>
        <v>0</v>
      </c>
      <c r="V5350" s="145" t="str">
        <f>VLOOKUP(K5350,'3-Productie normen'!A:AG,29,FALSE)</f>
        <v>B</v>
      </c>
      <c r="W5350" s="145"/>
      <c r="X5350" s="146"/>
      <c r="Y5350" s="147">
        <f t="shared" si="419"/>
        <v>3570</v>
      </c>
    </row>
    <row r="5351" spans="1:25" s="148" customFormat="1" ht="13.9" customHeight="1">
      <c r="A5351" s="137">
        <v>6205</v>
      </c>
      <c r="B5351" s="138" t="s">
        <v>8136</v>
      </c>
      <c r="C5351" s="138" t="s">
        <v>8057</v>
      </c>
      <c r="D5351" s="138"/>
      <c r="E5351" s="2"/>
      <c r="F5351" s="2"/>
      <c r="G5351" s="2"/>
      <c r="H5351" s="2"/>
      <c r="I5351" s="139" t="s">
        <v>1619</v>
      </c>
      <c r="J5351" s="139"/>
      <c r="K5351" s="139" t="s">
        <v>478</v>
      </c>
      <c r="L5351" s="139" t="s">
        <v>233</v>
      </c>
      <c r="M5351" s="140"/>
      <c r="N5351" s="141">
        <v>17</v>
      </c>
      <c r="O5351" s="142">
        <f t="shared" si="415"/>
        <v>210</v>
      </c>
      <c r="P5351" s="2">
        <v>210</v>
      </c>
      <c r="Q5351" s="2"/>
      <c r="R5351" s="143" t="e">
        <f t="shared" si="416"/>
        <v>#DIV/0!</v>
      </c>
      <c r="S5351" s="143">
        <f t="shared" si="417"/>
        <v>0</v>
      </c>
      <c r="T5351" s="144">
        <f>IF(P5351="nio",0,IF(P5351&gt;0,VLOOKUP(K5351,'3-Productie normen'!A:X,VLOOKUP(P5351,'3-Productie normen'!$B$37:$C$59,2,FALSE),FALSE)))/VLOOKUP(B5351,'2-Kosten per locatie'!$A$11:$C$31,3,FALSE)</f>
        <v>0</v>
      </c>
      <c r="U5351" s="144">
        <f t="shared" si="418"/>
        <v>0</v>
      </c>
      <c r="V5351" s="145" t="str">
        <f>VLOOKUP(K5351,'3-Productie normen'!A:AG,29,FALSE)</f>
        <v>B</v>
      </c>
      <c r="W5351" s="145"/>
      <c r="X5351" s="146"/>
      <c r="Y5351" s="147">
        <f t="shared" si="419"/>
        <v>3570</v>
      </c>
    </row>
    <row r="5352" spans="1:25" s="148" customFormat="1" ht="13.9" customHeight="1">
      <c r="A5352" s="137">
        <v>6206</v>
      </c>
      <c r="B5352" s="138" t="s">
        <v>8136</v>
      </c>
      <c r="C5352" s="138" t="s">
        <v>8057</v>
      </c>
      <c r="D5352" s="138"/>
      <c r="E5352" s="2"/>
      <c r="F5352" s="2"/>
      <c r="G5352" s="2"/>
      <c r="H5352" s="2"/>
      <c r="I5352" s="139" t="s">
        <v>8059</v>
      </c>
      <c r="J5352" s="139"/>
      <c r="K5352" s="139" t="s">
        <v>533</v>
      </c>
      <c r="L5352" s="139" t="s">
        <v>233</v>
      </c>
      <c r="M5352" s="140"/>
      <c r="N5352" s="141">
        <v>17</v>
      </c>
      <c r="O5352" s="142">
        <f t="shared" si="415"/>
        <v>210</v>
      </c>
      <c r="P5352" s="2">
        <v>210</v>
      </c>
      <c r="Q5352" s="2"/>
      <c r="R5352" s="143" t="e">
        <f t="shared" si="416"/>
        <v>#DIV/0!</v>
      </c>
      <c r="S5352" s="143">
        <f t="shared" si="417"/>
        <v>0</v>
      </c>
      <c r="T5352" s="144">
        <f>IF(P5352="nio",0,IF(P5352&gt;0,VLOOKUP(K5352,'3-Productie normen'!A:X,VLOOKUP(P5352,'3-Productie normen'!$B$37:$C$59,2,FALSE),FALSE)))/VLOOKUP(B5352,'2-Kosten per locatie'!$A$11:$C$31,3,FALSE)</f>
        <v>0</v>
      </c>
      <c r="U5352" s="144">
        <f t="shared" si="418"/>
        <v>0</v>
      </c>
      <c r="V5352" s="145" t="str">
        <f>VLOOKUP(K5352,'3-Productie normen'!A:AG,29,FALSE)</f>
        <v>V</v>
      </c>
      <c r="W5352" s="145"/>
      <c r="X5352" s="146"/>
      <c r="Y5352" s="147">
        <f t="shared" si="419"/>
        <v>3570</v>
      </c>
    </row>
    <row r="5353" spans="1:25" s="148" customFormat="1" ht="13.9" customHeight="1">
      <c r="A5353" s="137">
        <v>6207</v>
      </c>
      <c r="B5353" s="138" t="s">
        <v>8136</v>
      </c>
      <c r="C5353" s="138" t="s">
        <v>8057</v>
      </c>
      <c r="D5353" s="138"/>
      <c r="E5353" s="2"/>
      <c r="F5353" s="2"/>
      <c r="G5353" s="2"/>
      <c r="H5353" s="2"/>
      <c r="I5353" s="139" t="s">
        <v>2145</v>
      </c>
      <c r="J5353" s="139"/>
      <c r="K5353" s="139" t="s">
        <v>478</v>
      </c>
      <c r="L5353" s="139" t="s">
        <v>233</v>
      </c>
      <c r="M5353" s="140"/>
      <c r="N5353" s="141">
        <v>17</v>
      </c>
      <c r="O5353" s="142">
        <f t="shared" si="415"/>
        <v>210</v>
      </c>
      <c r="P5353" s="2">
        <v>210</v>
      </c>
      <c r="Q5353" s="2"/>
      <c r="R5353" s="143" t="e">
        <f t="shared" si="416"/>
        <v>#DIV/0!</v>
      </c>
      <c r="S5353" s="143">
        <f t="shared" si="417"/>
        <v>0</v>
      </c>
      <c r="T5353" s="144">
        <f>IF(P5353="nio",0,IF(P5353&gt;0,VLOOKUP(K5353,'3-Productie normen'!A:X,VLOOKUP(P5353,'3-Productie normen'!$B$37:$C$59,2,FALSE),FALSE)))/VLOOKUP(B5353,'2-Kosten per locatie'!$A$11:$C$31,3,FALSE)</f>
        <v>0</v>
      </c>
      <c r="U5353" s="144">
        <f t="shared" si="418"/>
        <v>0</v>
      </c>
      <c r="V5353" s="145" t="str">
        <f>VLOOKUP(K5353,'3-Productie normen'!A:AG,29,FALSE)</f>
        <v>B</v>
      </c>
      <c r="W5353" s="145"/>
      <c r="X5353" s="146"/>
      <c r="Y5353" s="147">
        <f t="shared" si="419"/>
        <v>3570</v>
      </c>
    </row>
    <row r="5354" spans="1:25" s="148" customFormat="1" ht="13.9" customHeight="1">
      <c r="A5354" s="137">
        <v>6208</v>
      </c>
      <c r="B5354" s="138" t="s">
        <v>8136</v>
      </c>
      <c r="C5354" s="138" t="s">
        <v>8057</v>
      </c>
      <c r="D5354" s="138"/>
      <c r="E5354" s="2"/>
      <c r="F5354" s="2"/>
      <c r="G5354" s="2"/>
      <c r="H5354" s="2"/>
      <c r="I5354" s="139" t="s">
        <v>1619</v>
      </c>
      <c r="J5354" s="139"/>
      <c r="K5354" s="139" t="s">
        <v>478</v>
      </c>
      <c r="L5354" s="139" t="s">
        <v>233</v>
      </c>
      <c r="M5354" s="140"/>
      <c r="N5354" s="141">
        <v>22</v>
      </c>
      <c r="O5354" s="142">
        <f t="shared" si="415"/>
        <v>210</v>
      </c>
      <c r="P5354" s="2">
        <v>210</v>
      </c>
      <c r="Q5354" s="2"/>
      <c r="R5354" s="143" t="e">
        <f t="shared" si="416"/>
        <v>#DIV/0!</v>
      </c>
      <c r="S5354" s="143">
        <f t="shared" si="417"/>
        <v>0</v>
      </c>
      <c r="T5354" s="144">
        <f>IF(P5354="nio",0,IF(P5354&gt;0,VLOOKUP(K5354,'3-Productie normen'!A:X,VLOOKUP(P5354,'3-Productie normen'!$B$37:$C$59,2,FALSE),FALSE)))/VLOOKUP(B5354,'2-Kosten per locatie'!$A$11:$C$31,3,FALSE)</f>
        <v>0</v>
      </c>
      <c r="U5354" s="144">
        <f t="shared" si="418"/>
        <v>0</v>
      </c>
      <c r="V5354" s="145" t="str">
        <f>VLOOKUP(K5354,'3-Productie normen'!A:AG,29,FALSE)</f>
        <v>B</v>
      </c>
      <c r="W5354" s="145"/>
      <c r="X5354" s="146"/>
      <c r="Y5354" s="147">
        <f t="shared" si="419"/>
        <v>4620</v>
      </c>
    </row>
    <row r="5355" spans="1:25" s="148" customFormat="1" ht="13.9" customHeight="1">
      <c r="A5355" s="137">
        <v>6209</v>
      </c>
      <c r="B5355" s="138" t="s">
        <v>8136</v>
      </c>
      <c r="C5355" s="138" t="s">
        <v>8057</v>
      </c>
      <c r="D5355" s="138"/>
      <c r="E5355" s="2"/>
      <c r="F5355" s="2"/>
      <c r="G5355" s="2"/>
      <c r="H5355" s="2"/>
      <c r="I5355" s="139" t="s">
        <v>1619</v>
      </c>
      <c r="J5355" s="139"/>
      <c r="K5355" s="139" t="s">
        <v>478</v>
      </c>
      <c r="L5355" s="139" t="s">
        <v>233</v>
      </c>
      <c r="M5355" s="140"/>
      <c r="N5355" s="141">
        <v>24</v>
      </c>
      <c r="O5355" s="142">
        <f t="shared" si="415"/>
        <v>210</v>
      </c>
      <c r="P5355" s="2">
        <v>210</v>
      </c>
      <c r="Q5355" s="2"/>
      <c r="R5355" s="143" t="e">
        <f t="shared" si="416"/>
        <v>#DIV/0!</v>
      </c>
      <c r="S5355" s="143">
        <f t="shared" si="417"/>
        <v>0</v>
      </c>
      <c r="T5355" s="144">
        <f>IF(P5355="nio",0,IF(P5355&gt;0,VLOOKUP(K5355,'3-Productie normen'!A:X,VLOOKUP(P5355,'3-Productie normen'!$B$37:$C$59,2,FALSE),FALSE)))/VLOOKUP(B5355,'2-Kosten per locatie'!$A$11:$C$31,3,FALSE)</f>
        <v>0</v>
      </c>
      <c r="U5355" s="144">
        <f t="shared" si="418"/>
        <v>0</v>
      </c>
      <c r="V5355" s="145" t="str">
        <f>VLOOKUP(K5355,'3-Productie normen'!A:AG,29,FALSE)</f>
        <v>B</v>
      </c>
      <c r="W5355" s="145"/>
      <c r="X5355" s="146"/>
      <c r="Y5355" s="147">
        <f t="shared" si="419"/>
        <v>5040</v>
      </c>
    </row>
    <row r="5356" spans="1:25" s="148" customFormat="1" ht="13.9" customHeight="1">
      <c r="A5356" s="137">
        <v>6210</v>
      </c>
      <c r="B5356" s="138" t="s">
        <v>8136</v>
      </c>
      <c r="C5356" s="138" t="s">
        <v>8057</v>
      </c>
      <c r="D5356" s="138"/>
      <c r="E5356" s="2"/>
      <c r="F5356" s="2"/>
      <c r="G5356" s="2"/>
      <c r="H5356" s="2"/>
      <c r="I5356" s="139" t="s">
        <v>2019</v>
      </c>
      <c r="J5356" s="139"/>
      <c r="K5356" s="139" t="s">
        <v>417</v>
      </c>
      <c r="L5356" s="139" t="s">
        <v>233</v>
      </c>
      <c r="M5356" s="140"/>
      <c r="N5356" s="141">
        <v>6</v>
      </c>
      <c r="O5356" s="142">
        <f t="shared" si="415"/>
        <v>210</v>
      </c>
      <c r="P5356" s="2">
        <v>210</v>
      </c>
      <c r="Q5356" s="2"/>
      <c r="R5356" s="143" t="e">
        <f t="shared" si="416"/>
        <v>#DIV/0!</v>
      </c>
      <c r="S5356" s="143">
        <f t="shared" si="417"/>
        <v>0</v>
      </c>
      <c r="T5356" s="144">
        <f>IF(P5356="nio",0,IF(P5356&gt;0,VLOOKUP(K5356,'3-Productie normen'!A:X,VLOOKUP(P5356,'3-Productie normen'!$B$37:$C$59,2,FALSE),FALSE)))/VLOOKUP(B5356,'2-Kosten per locatie'!$A$11:$C$31,3,FALSE)</f>
        <v>0</v>
      </c>
      <c r="U5356" s="144">
        <f t="shared" si="418"/>
        <v>0</v>
      </c>
      <c r="V5356" s="145" t="str">
        <f>VLOOKUP(K5356,'3-Productie normen'!A:AG,29,FALSE)</f>
        <v>B</v>
      </c>
      <c r="W5356" s="145"/>
      <c r="X5356" s="146"/>
      <c r="Y5356" s="147">
        <f t="shared" si="419"/>
        <v>1260</v>
      </c>
    </row>
    <row r="5357" spans="1:25" s="148" customFormat="1" ht="13.9" customHeight="1">
      <c r="A5357" s="137">
        <v>6211</v>
      </c>
      <c r="B5357" s="138" t="s">
        <v>8136</v>
      </c>
      <c r="C5357" s="138" t="s">
        <v>8057</v>
      </c>
      <c r="D5357" s="138"/>
      <c r="E5357" s="2"/>
      <c r="F5357" s="2"/>
      <c r="G5357" s="2"/>
      <c r="H5357" s="2"/>
      <c r="I5357" s="139" t="s">
        <v>2019</v>
      </c>
      <c r="J5357" s="139"/>
      <c r="K5357" s="139" t="s">
        <v>417</v>
      </c>
      <c r="L5357" s="139" t="s">
        <v>233</v>
      </c>
      <c r="M5357" s="140"/>
      <c r="N5357" s="141">
        <v>6</v>
      </c>
      <c r="O5357" s="142">
        <f t="shared" si="415"/>
        <v>210</v>
      </c>
      <c r="P5357" s="2">
        <v>210</v>
      </c>
      <c r="Q5357" s="2"/>
      <c r="R5357" s="143" t="e">
        <f t="shared" si="416"/>
        <v>#DIV/0!</v>
      </c>
      <c r="S5357" s="143">
        <f t="shared" si="417"/>
        <v>0</v>
      </c>
      <c r="T5357" s="144">
        <f>IF(P5357="nio",0,IF(P5357&gt;0,VLOOKUP(K5357,'3-Productie normen'!A:X,VLOOKUP(P5357,'3-Productie normen'!$B$37:$C$59,2,FALSE),FALSE)))/VLOOKUP(B5357,'2-Kosten per locatie'!$A$11:$C$31,3,FALSE)</f>
        <v>0</v>
      </c>
      <c r="U5357" s="144">
        <f t="shared" si="418"/>
        <v>0</v>
      </c>
      <c r="V5357" s="145" t="str">
        <f>VLOOKUP(K5357,'3-Productie normen'!A:AG,29,FALSE)</f>
        <v>B</v>
      </c>
      <c r="W5357" s="145"/>
      <c r="X5357" s="146"/>
      <c r="Y5357" s="147">
        <f t="shared" si="419"/>
        <v>1260</v>
      </c>
    </row>
    <row r="5358" spans="1:25" s="148" customFormat="1" ht="13.9" customHeight="1">
      <c r="A5358" s="137">
        <v>6212</v>
      </c>
      <c r="B5358" s="138" t="s">
        <v>8136</v>
      </c>
      <c r="C5358" s="138" t="s">
        <v>8057</v>
      </c>
      <c r="D5358" s="138"/>
      <c r="E5358" s="2"/>
      <c r="F5358" s="2"/>
      <c r="G5358" s="2"/>
      <c r="H5358" s="2"/>
      <c r="I5358" s="139" t="s">
        <v>2019</v>
      </c>
      <c r="J5358" s="139"/>
      <c r="K5358" s="139" t="s">
        <v>417</v>
      </c>
      <c r="L5358" s="139" t="s">
        <v>233</v>
      </c>
      <c r="M5358" s="140"/>
      <c r="N5358" s="141">
        <v>6</v>
      </c>
      <c r="O5358" s="142">
        <f t="shared" si="415"/>
        <v>210</v>
      </c>
      <c r="P5358" s="2">
        <v>210</v>
      </c>
      <c r="Q5358" s="2"/>
      <c r="R5358" s="143" t="e">
        <f t="shared" si="416"/>
        <v>#DIV/0!</v>
      </c>
      <c r="S5358" s="143">
        <f t="shared" si="417"/>
        <v>0</v>
      </c>
      <c r="T5358" s="144">
        <f>IF(P5358="nio",0,IF(P5358&gt;0,VLOOKUP(K5358,'3-Productie normen'!A:X,VLOOKUP(P5358,'3-Productie normen'!$B$37:$C$59,2,FALSE),FALSE)))/VLOOKUP(B5358,'2-Kosten per locatie'!$A$11:$C$31,3,FALSE)</f>
        <v>0</v>
      </c>
      <c r="U5358" s="144">
        <f t="shared" si="418"/>
        <v>0</v>
      </c>
      <c r="V5358" s="145" t="str">
        <f>VLOOKUP(K5358,'3-Productie normen'!A:AG,29,FALSE)</f>
        <v>B</v>
      </c>
      <c r="W5358" s="145"/>
      <c r="X5358" s="146"/>
      <c r="Y5358" s="147">
        <f t="shared" si="419"/>
        <v>1260</v>
      </c>
    </row>
    <row r="5359" spans="1:25" s="148" customFormat="1" ht="13.9" customHeight="1">
      <c r="A5359" s="137">
        <v>6213</v>
      </c>
      <c r="B5359" s="138" t="s">
        <v>8136</v>
      </c>
      <c r="C5359" s="138" t="s">
        <v>8057</v>
      </c>
      <c r="D5359" s="138"/>
      <c r="E5359" s="2"/>
      <c r="F5359" s="2"/>
      <c r="G5359" s="2"/>
      <c r="H5359" s="2"/>
      <c r="I5359" s="139" t="s">
        <v>253</v>
      </c>
      <c r="J5359" s="139"/>
      <c r="K5359" s="139" t="s">
        <v>254</v>
      </c>
      <c r="L5359" s="139" t="s">
        <v>233</v>
      </c>
      <c r="M5359" s="140"/>
      <c r="N5359" s="141">
        <v>157</v>
      </c>
      <c r="O5359" s="142">
        <f t="shared" si="415"/>
        <v>210</v>
      </c>
      <c r="P5359" s="2">
        <v>210</v>
      </c>
      <c r="Q5359" s="2"/>
      <c r="R5359" s="143" t="e">
        <f t="shared" si="416"/>
        <v>#DIV/0!</v>
      </c>
      <c r="S5359" s="143">
        <f t="shared" si="417"/>
        <v>0</v>
      </c>
      <c r="T5359" s="144">
        <f>IF(P5359="nio",0,IF(P5359&gt;0,VLOOKUP(K5359,'3-Productie normen'!A:X,VLOOKUP(P5359,'3-Productie normen'!$B$37:$C$59,2,FALSE),FALSE)))/VLOOKUP(B5359,'2-Kosten per locatie'!$A$11:$C$31,3,FALSE)</f>
        <v>0</v>
      </c>
      <c r="U5359" s="144">
        <f t="shared" si="418"/>
        <v>0</v>
      </c>
      <c r="V5359" s="145" t="str">
        <f>VLOOKUP(K5359,'3-Productie normen'!A:AG,29,FALSE)</f>
        <v>V</v>
      </c>
      <c r="W5359" s="145"/>
      <c r="X5359" s="146"/>
      <c r="Y5359" s="147">
        <f t="shared" si="419"/>
        <v>32970</v>
      </c>
    </row>
    <row r="5360" spans="1:25" s="148" customFormat="1" ht="13.9" customHeight="1">
      <c r="A5360" s="137">
        <v>6214</v>
      </c>
      <c r="B5360" s="138" t="s">
        <v>8136</v>
      </c>
      <c r="C5360" s="138" t="s">
        <v>8057</v>
      </c>
      <c r="D5360" s="138"/>
      <c r="E5360" s="2"/>
      <c r="F5360" s="2"/>
      <c r="G5360" s="2"/>
      <c r="H5360" s="2"/>
      <c r="I5360" s="139" t="s">
        <v>1619</v>
      </c>
      <c r="J5360" s="139"/>
      <c r="K5360" s="139" t="s">
        <v>478</v>
      </c>
      <c r="L5360" s="139" t="s">
        <v>233</v>
      </c>
      <c r="M5360" s="140"/>
      <c r="N5360" s="141">
        <v>57</v>
      </c>
      <c r="O5360" s="142">
        <f t="shared" si="415"/>
        <v>210</v>
      </c>
      <c r="P5360" s="2">
        <v>210</v>
      </c>
      <c r="Q5360" s="2"/>
      <c r="R5360" s="143" t="e">
        <f t="shared" si="416"/>
        <v>#DIV/0!</v>
      </c>
      <c r="S5360" s="143">
        <f t="shared" si="417"/>
        <v>0</v>
      </c>
      <c r="T5360" s="144">
        <f>IF(P5360="nio",0,IF(P5360&gt;0,VLOOKUP(K5360,'3-Productie normen'!A:X,VLOOKUP(P5360,'3-Productie normen'!$B$37:$C$59,2,FALSE),FALSE)))/VLOOKUP(B5360,'2-Kosten per locatie'!$A$11:$C$31,3,FALSE)</f>
        <v>0</v>
      </c>
      <c r="U5360" s="144">
        <f t="shared" si="418"/>
        <v>0</v>
      </c>
      <c r="V5360" s="145" t="str">
        <f>VLOOKUP(K5360,'3-Productie normen'!A:AG,29,FALSE)</f>
        <v>B</v>
      </c>
      <c r="W5360" s="145"/>
      <c r="X5360" s="146"/>
      <c r="Y5360" s="147">
        <f t="shared" si="419"/>
        <v>11970</v>
      </c>
    </row>
    <row r="5361" spans="1:25" s="148" customFormat="1" ht="13.9" customHeight="1">
      <c r="A5361" s="137">
        <v>6215</v>
      </c>
      <c r="B5361" s="138" t="s">
        <v>8136</v>
      </c>
      <c r="C5361" s="138" t="s">
        <v>8057</v>
      </c>
      <c r="D5361" s="138"/>
      <c r="E5361" s="2"/>
      <c r="F5361" s="2"/>
      <c r="G5361" s="2"/>
      <c r="H5361" s="2"/>
      <c r="I5361" s="139" t="s">
        <v>2130</v>
      </c>
      <c r="J5361" s="139"/>
      <c r="K5361" s="139" t="s">
        <v>612</v>
      </c>
      <c r="L5361" s="139" t="s">
        <v>233</v>
      </c>
      <c r="M5361" s="140"/>
      <c r="N5361" s="141">
        <v>57</v>
      </c>
      <c r="O5361" s="142">
        <f t="shared" si="415"/>
        <v>210</v>
      </c>
      <c r="P5361" s="2">
        <v>210</v>
      </c>
      <c r="Q5361" s="2"/>
      <c r="R5361" s="143" t="e">
        <f t="shared" si="416"/>
        <v>#DIV/0!</v>
      </c>
      <c r="S5361" s="143">
        <f t="shared" si="417"/>
        <v>0</v>
      </c>
      <c r="T5361" s="144">
        <f>IF(P5361="nio",0,IF(P5361&gt;0,VLOOKUP(K5361,'3-Productie normen'!A:X,VLOOKUP(P5361,'3-Productie normen'!$B$37:$C$59,2,FALSE),FALSE)))/VLOOKUP(B5361,'2-Kosten per locatie'!$A$11:$C$31,3,FALSE)</f>
        <v>0</v>
      </c>
      <c r="U5361" s="144">
        <f t="shared" si="418"/>
        <v>0</v>
      </c>
      <c r="V5361" s="145" t="str">
        <f>VLOOKUP(K5361,'3-Productie normen'!A:AG,29,FALSE)</f>
        <v>L</v>
      </c>
      <c r="W5361" s="145"/>
      <c r="X5361" s="146"/>
      <c r="Y5361" s="147">
        <f t="shared" si="419"/>
        <v>11970</v>
      </c>
    </row>
    <row r="5362" spans="1:25" s="148" customFormat="1" ht="13.9" customHeight="1">
      <c r="A5362" s="137">
        <v>6216</v>
      </c>
      <c r="B5362" s="138" t="s">
        <v>8136</v>
      </c>
      <c r="C5362" s="138" t="s">
        <v>8057</v>
      </c>
      <c r="D5362" s="138"/>
      <c r="E5362" s="2"/>
      <c r="F5362" s="2"/>
      <c r="G5362" s="2"/>
      <c r="H5362" s="2"/>
      <c r="I5362" s="139" t="s">
        <v>2130</v>
      </c>
      <c r="J5362" s="139"/>
      <c r="K5362" s="139" t="s">
        <v>612</v>
      </c>
      <c r="L5362" s="139" t="s">
        <v>233</v>
      </c>
      <c r="M5362" s="140"/>
      <c r="N5362" s="141">
        <v>57</v>
      </c>
      <c r="O5362" s="142">
        <f t="shared" si="415"/>
        <v>210</v>
      </c>
      <c r="P5362" s="2">
        <v>210</v>
      </c>
      <c r="Q5362" s="2"/>
      <c r="R5362" s="143" t="e">
        <f t="shared" si="416"/>
        <v>#DIV/0!</v>
      </c>
      <c r="S5362" s="143">
        <f t="shared" si="417"/>
        <v>0</v>
      </c>
      <c r="T5362" s="144">
        <f>IF(P5362="nio",0,IF(P5362&gt;0,VLOOKUP(K5362,'3-Productie normen'!A:X,VLOOKUP(P5362,'3-Productie normen'!$B$37:$C$59,2,FALSE),FALSE)))/VLOOKUP(B5362,'2-Kosten per locatie'!$A$11:$C$31,3,FALSE)</f>
        <v>0</v>
      </c>
      <c r="U5362" s="144">
        <f t="shared" si="418"/>
        <v>0</v>
      </c>
      <c r="V5362" s="145" t="str">
        <f>VLOOKUP(K5362,'3-Productie normen'!A:AG,29,FALSE)</f>
        <v>L</v>
      </c>
      <c r="W5362" s="145"/>
      <c r="X5362" s="146"/>
      <c r="Y5362" s="147">
        <f t="shared" si="419"/>
        <v>11970</v>
      </c>
    </row>
    <row r="5363" spans="1:25" s="148" customFormat="1" ht="13.9" customHeight="1">
      <c r="A5363" s="137">
        <v>6217</v>
      </c>
      <c r="B5363" s="138" t="s">
        <v>8136</v>
      </c>
      <c r="C5363" s="138" t="s">
        <v>8057</v>
      </c>
      <c r="D5363" s="138"/>
      <c r="E5363" s="2"/>
      <c r="F5363" s="2"/>
      <c r="G5363" s="2"/>
      <c r="H5363" s="2"/>
      <c r="I5363" s="139" t="s">
        <v>2130</v>
      </c>
      <c r="J5363" s="139"/>
      <c r="K5363" s="139" t="s">
        <v>612</v>
      </c>
      <c r="L5363" s="139" t="s">
        <v>233</v>
      </c>
      <c r="M5363" s="140"/>
      <c r="N5363" s="141">
        <v>57</v>
      </c>
      <c r="O5363" s="142">
        <f t="shared" si="415"/>
        <v>210</v>
      </c>
      <c r="P5363" s="2">
        <v>210</v>
      </c>
      <c r="Q5363" s="2"/>
      <c r="R5363" s="143" t="e">
        <f t="shared" si="416"/>
        <v>#DIV/0!</v>
      </c>
      <c r="S5363" s="143">
        <f t="shared" si="417"/>
        <v>0</v>
      </c>
      <c r="T5363" s="144">
        <f>IF(P5363="nio",0,IF(P5363&gt;0,VLOOKUP(K5363,'3-Productie normen'!A:X,VLOOKUP(P5363,'3-Productie normen'!$B$37:$C$59,2,FALSE),FALSE)))/VLOOKUP(B5363,'2-Kosten per locatie'!$A$11:$C$31,3,FALSE)</f>
        <v>0</v>
      </c>
      <c r="U5363" s="144">
        <f t="shared" si="418"/>
        <v>0</v>
      </c>
      <c r="V5363" s="145" t="str">
        <f>VLOOKUP(K5363,'3-Productie normen'!A:AG,29,FALSE)</f>
        <v>L</v>
      </c>
      <c r="W5363" s="145"/>
      <c r="X5363" s="146"/>
      <c r="Y5363" s="147">
        <f t="shared" si="419"/>
        <v>11970</v>
      </c>
    </row>
    <row r="5364" spans="1:25" s="148" customFormat="1" ht="13.9" customHeight="1">
      <c r="A5364" s="137">
        <v>6218</v>
      </c>
      <c r="B5364" s="138" t="s">
        <v>8136</v>
      </c>
      <c r="C5364" s="138" t="s">
        <v>8057</v>
      </c>
      <c r="D5364" s="138"/>
      <c r="E5364" s="2"/>
      <c r="F5364" s="2"/>
      <c r="G5364" s="2"/>
      <c r="H5364" s="2"/>
      <c r="I5364" s="139" t="s">
        <v>2130</v>
      </c>
      <c r="J5364" s="139"/>
      <c r="K5364" s="139" t="s">
        <v>612</v>
      </c>
      <c r="L5364" s="139" t="s">
        <v>233</v>
      </c>
      <c r="M5364" s="140"/>
      <c r="N5364" s="141">
        <v>57</v>
      </c>
      <c r="O5364" s="142">
        <f t="shared" ref="O5364:O5427" si="420">SUM(P5364:Q5364)</f>
        <v>210</v>
      </c>
      <c r="P5364" s="2">
        <v>210</v>
      </c>
      <c r="Q5364" s="2"/>
      <c r="R5364" s="143" t="e">
        <f t="shared" ref="R5364:R5427" si="421">IF(P5364="nio",0,IF(P5364&gt;0,P5364*N5364/T5364,0))</f>
        <v>#DIV/0!</v>
      </c>
      <c r="S5364" s="143">
        <f t="shared" ref="S5364:S5427" si="422">IF(Q5364&gt;0,Q5364*N5364/U5364,0)</f>
        <v>0</v>
      </c>
      <c r="T5364" s="144">
        <f>IF(P5364="nio",0,IF(P5364&gt;0,VLOOKUP(K5364,'3-Productie normen'!A:X,VLOOKUP(P5364,'3-Productie normen'!$B$37:$C$59,2,FALSE),FALSE)))/VLOOKUP(B5364,'2-Kosten per locatie'!$A$11:$C$31,3,FALSE)</f>
        <v>0</v>
      </c>
      <c r="U5364" s="144">
        <f t="shared" ref="U5364:U5427" si="423">IF(Q5364&gt;0,T5364*$U$8,0)</f>
        <v>0</v>
      </c>
      <c r="V5364" s="145" t="str">
        <f>VLOOKUP(K5364,'3-Productie normen'!A:AG,29,FALSE)</f>
        <v>L</v>
      </c>
      <c r="W5364" s="145"/>
      <c r="X5364" s="146"/>
      <c r="Y5364" s="147">
        <f t="shared" ref="Y5364:Y5427" si="424">O5364*N5364</f>
        <v>11970</v>
      </c>
    </row>
    <row r="5365" spans="1:25" s="148" customFormat="1" ht="13.9" customHeight="1">
      <c r="A5365" s="137">
        <v>6219</v>
      </c>
      <c r="B5365" s="138" t="s">
        <v>8136</v>
      </c>
      <c r="C5365" s="138" t="s">
        <v>8057</v>
      </c>
      <c r="D5365" s="138"/>
      <c r="E5365" s="2"/>
      <c r="F5365" s="2"/>
      <c r="G5365" s="2"/>
      <c r="H5365" s="2"/>
      <c r="I5365" s="139" t="s">
        <v>56</v>
      </c>
      <c r="J5365" s="139"/>
      <c r="K5365" s="139" t="s">
        <v>525</v>
      </c>
      <c r="L5365" s="139" t="s">
        <v>7157</v>
      </c>
      <c r="M5365" s="140"/>
      <c r="N5365" s="141">
        <v>5</v>
      </c>
      <c r="O5365" s="142">
        <f t="shared" si="420"/>
        <v>210</v>
      </c>
      <c r="P5365" s="2">
        <v>210</v>
      </c>
      <c r="Q5365" s="2"/>
      <c r="R5365" s="143" t="e">
        <f t="shared" si="421"/>
        <v>#DIV/0!</v>
      </c>
      <c r="S5365" s="143">
        <f t="shared" si="422"/>
        <v>0</v>
      </c>
      <c r="T5365" s="144">
        <f>IF(P5365="nio",0,IF(P5365&gt;0,VLOOKUP(K5365,'3-Productie normen'!A:X,VLOOKUP(P5365,'3-Productie normen'!$B$37:$C$59,2,FALSE),FALSE)))/VLOOKUP(B5365,'2-Kosten per locatie'!$A$11:$C$31,3,FALSE)</f>
        <v>0</v>
      </c>
      <c r="U5365" s="144">
        <f t="shared" si="423"/>
        <v>0</v>
      </c>
      <c r="V5365" s="145" t="str">
        <f>VLOOKUP(K5365,'3-Productie normen'!A:AG,29,FALSE)</f>
        <v>V</v>
      </c>
      <c r="W5365" s="145"/>
      <c r="X5365" s="146"/>
      <c r="Y5365" s="147">
        <f t="shared" si="424"/>
        <v>1050</v>
      </c>
    </row>
    <row r="5366" spans="1:25" s="148" customFormat="1" ht="13.9" customHeight="1">
      <c r="A5366" s="137">
        <v>6220</v>
      </c>
      <c r="B5366" s="138" t="s">
        <v>8136</v>
      </c>
      <c r="C5366" s="138" t="s">
        <v>8057</v>
      </c>
      <c r="D5366" s="138"/>
      <c r="E5366" s="2"/>
      <c r="F5366" s="2"/>
      <c r="G5366" s="2"/>
      <c r="H5366" s="2"/>
      <c r="I5366" s="139" t="s">
        <v>2136</v>
      </c>
      <c r="J5366" s="139"/>
      <c r="K5366" s="139" t="s">
        <v>321</v>
      </c>
      <c r="L5366" s="139" t="s">
        <v>2132</v>
      </c>
      <c r="M5366" s="140"/>
      <c r="N5366" s="141">
        <v>20</v>
      </c>
      <c r="O5366" s="142">
        <f t="shared" si="420"/>
        <v>420</v>
      </c>
      <c r="P5366" s="2">
        <v>210</v>
      </c>
      <c r="Q5366" s="2">
        <v>210</v>
      </c>
      <c r="R5366" s="143" t="e">
        <f t="shared" si="421"/>
        <v>#DIV/0!</v>
      </c>
      <c r="S5366" s="143" t="e">
        <f t="shared" si="422"/>
        <v>#DIV/0!</v>
      </c>
      <c r="T5366" s="144">
        <f>IF(P5366="nio",0,IF(P5366&gt;0,VLOOKUP(K5366,'3-Productie normen'!A:X,VLOOKUP(P5366,'3-Productie normen'!$B$37:$C$59,2,FALSE),FALSE)))/VLOOKUP(B5366,'2-Kosten per locatie'!$A$11:$C$31,3,FALSE)</f>
        <v>0</v>
      </c>
      <c r="U5366" s="144">
        <f t="shared" si="423"/>
        <v>0</v>
      </c>
      <c r="V5366" s="145" t="str">
        <f>VLOOKUP(K5366,'3-Productie normen'!A:AG,29,FALSE)</f>
        <v>S</v>
      </c>
      <c r="W5366" s="145"/>
      <c r="X5366" s="146"/>
      <c r="Y5366" s="147">
        <f t="shared" si="424"/>
        <v>8400</v>
      </c>
    </row>
    <row r="5367" spans="1:25" s="148" customFormat="1" ht="13.9" customHeight="1">
      <c r="A5367" s="137">
        <v>6221</v>
      </c>
      <c r="B5367" s="138" t="s">
        <v>8136</v>
      </c>
      <c r="C5367" s="138" t="s">
        <v>8057</v>
      </c>
      <c r="D5367" s="138"/>
      <c r="E5367" s="2"/>
      <c r="F5367" s="2"/>
      <c r="G5367" s="2"/>
      <c r="H5367" s="2"/>
      <c r="I5367" s="139" t="s">
        <v>2137</v>
      </c>
      <c r="J5367" s="139"/>
      <c r="K5367" s="139" t="s">
        <v>321</v>
      </c>
      <c r="L5367" s="139" t="s">
        <v>2132</v>
      </c>
      <c r="M5367" s="140"/>
      <c r="N5367" s="141">
        <v>20</v>
      </c>
      <c r="O5367" s="142">
        <f t="shared" si="420"/>
        <v>420</v>
      </c>
      <c r="P5367" s="2">
        <v>210</v>
      </c>
      <c r="Q5367" s="2">
        <v>210</v>
      </c>
      <c r="R5367" s="143" t="e">
        <f t="shared" si="421"/>
        <v>#DIV/0!</v>
      </c>
      <c r="S5367" s="143" t="e">
        <f t="shared" si="422"/>
        <v>#DIV/0!</v>
      </c>
      <c r="T5367" s="144">
        <f>IF(P5367="nio",0,IF(P5367&gt;0,VLOOKUP(K5367,'3-Productie normen'!A:X,VLOOKUP(P5367,'3-Productie normen'!$B$37:$C$59,2,FALSE),FALSE)))/VLOOKUP(B5367,'2-Kosten per locatie'!$A$11:$C$31,3,FALSE)</f>
        <v>0</v>
      </c>
      <c r="U5367" s="144">
        <f t="shared" si="423"/>
        <v>0</v>
      </c>
      <c r="V5367" s="145" t="str">
        <f>VLOOKUP(K5367,'3-Productie normen'!A:AG,29,FALSE)</f>
        <v>S</v>
      </c>
      <c r="W5367" s="145"/>
      <c r="X5367" s="146"/>
      <c r="Y5367" s="147">
        <f t="shared" si="424"/>
        <v>8400</v>
      </c>
    </row>
    <row r="5368" spans="1:25" s="148" customFormat="1" ht="13.9" customHeight="1">
      <c r="A5368" s="137">
        <v>6222</v>
      </c>
      <c r="B5368" s="138" t="s">
        <v>8136</v>
      </c>
      <c r="C5368" s="138" t="s">
        <v>8057</v>
      </c>
      <c r="D5368" s="138"/>
      <c r="E5368" s="2"/>
      <c r="F5368" s="2"/>
      <c r="G5368" s="2"/>
      <c r="H5368" s="2"/>
      <c r="I5368" s="139" t="s">
        <v>7210</v>
      </c>
      <c r="J5368" s="139"/>
      <c r="K5368" s="139" t="s">
        <v>321</v>
      </c>
      <c r="L5368" s="139" t="s">
        <v>2132</v>
      </c>
      <c r="M5368" s="140"/>
      <c r="N5368" s="141">
        <v>7</v>
      </c>
      <c r="O5368" s="142">
        <f t="shared" si="420"/>
        <v>420</v>
      </c>
      <c r="P5368" s="2">
        <v>210</v>
      </c>
      <c r="Q5368" s="2">
        <v>210</v>
      </c>
      <c r="R5368" s="143" t="e">
        <f t="shared" si="421"/>
        <v>#DIV/0!</v>
      </c>
      <c r="S5368" s="143" t="e">
        <f t="shared" si="422"/>
        <v>#DIV/0!</v>
      </c>
      <c r="T5368" s="144">
        <f>IF(P5368="nio",0,IF(P5368&gt;0,VLOOKUP(K5368,'3-Productie normen'!A:X,VLOOKUP(P5368,'3-Productie normen'!$B$37:$C$59,2,FALSE),FALSE)))/VLOOKUP(B5368,'2-Kosten per locatie'!$A$11:$C$31,3,FALSE)</f>
        <v>0</v>
      </c>
      <c r="U5368" s="144">
        <f t="shared" si="423"/>
        <v>0</v>
      </c>
      <c r="V5368" s="145" t="str">
        <f>VLOOKUP(K5368,'3-Productie normen'!A:AG,29,FALSE)</f>
        <v>S</v>
      </c>
      <c r="W5368" s="145"/>
      <c r="X5368" s="146"/>
      <c r="Y5368" s="147">
        <f t="shared" si="424"/>
        <v>2940</v>
      </c>
    </row>
    <row r="5369" spans="1:25" s="148" customFormat="1" ht="13.9" customHeight="1">
      <c r="A5369" s="137">
        <v>6223</v>
      </c>
      <c r="B5369" s="138" t="s">
        <v>8136</v>
      </c>
      <c r="C5369" s="138" t="s">
        <v>8057</v>
      </c>
      <c r="D5369" s="138"/>
      <c r="E5369" s="2"/>
      <c r="F5369" s="2"/>
      <c r="G5369" s="2"/>
      <c r="H5369" s="2"/>
      <c r="I5369" s="139" t="s">
        <v>7210</v>
      </c>
      <c r="J5369" s="139"/>
      <c r="K5369" s="139" t="s">
        <v>321</v>
      </c>
      <c r="L5369" s="139" t="s">
        <v>2132</v>
      </c>
      <c r="M5369" s="140"/>
      <c r="N5369" s="141">
        <v>7</v>
      </c>
      <c r="O5369" s="142">
        <f t="shared" si="420"/>
        <v>420</v>
      </c>
      <c r="P5369" s="2">
        <v>210</v>
      </c>
      <c r="Q5369" s="2">
        <v>210</v>
      </c>
      <c r="R5369" s="143" t="e">
        <f t="shared" si="421"/>
        <v>#DIV/0!</v>
      </c>
      <c r="S5369" s="143" t="e">
        <f t="shared" si="422"/>
        <v>#DIV/0!</v>
      </c>
      <c r="T5369" s="144">
        <f>IF(P5369="nio",0,IF(P5369&gt;0,VLOOKUP(K5369,'3-Productie normen'!A:X,VLOOKUP(P5369,'3-Productie normen'!$B$37:$C$59,2,FALSE),FALSE)))/VLOOKUP(B5369,'2-Kosten per locatie'!$A$11:$C$31,3,FALSE)</f>
        <v>0</v>
      </c>
      <c r="U5369" s="144">
        <f t="shared" si="423"/>
        <v>0</v>
      </c>
      <c r="V5369" s="145" t="str">
        <f>VLOOKUP(K5369,'3-Productie normen'!A:AG,29,FALSE)</f>
        <v>S</v>
      </c>
      <c r="W5369" s="145"/>
      <c r="X5369" s="146"/>
      <c r="Y5369" s="147">
        <f t="shared" si="424"/>
        <v>2940</v>
      </c>
    </row>
    <row r="5370" spans="1:25" s="148" customFormat="1" ht="13.9" customHeight="1">
      <c r="A5370" s="137">
        <v>6224</v>
      </c>
      <c r="B5370" s="138" t="s">
        <v>8136</v>
      </c>
      <c r="C5370" s="138" t="s">
        <v>8057</v>
      </c>
      <c r="D5370" s="138"/>
      <c r="E5370" s="2"/>
      <c r="F5370" s="2"/>
      <c r="G5370" s="2"/>
      <c r="H5370" s="2"/>
      <c r="I5370" s="139" t="s">
        <v>253</v>
      </c>
      <c r="J5370" s="139"/>
      <c r="K5370" s="139" t="s">
        <v>254</v>
      </c>
      <c r="L5370" s="139" t="s">
        <v>233</v>
      </c>
      <c r="M5370" s="140"/>
      <c r="N5370" s="141">
        <v>31</v>
      </c>
      <c r="O5370" s="142">
        <f t="shared" si="420"/>
        <v>210</v>
      </c>
      <c r="P5370" s="2">
        <v>210</v>
      </c>
      <c r="Q5370" s="2"/>
      <c r="R5370" s="143" t="e">
        <f t="shared" si="421"/>
        <v>#DIV/0!</v>
      </c>
      <c r="S5370" s="143">
        <f t="shared" si="422"/>
        <v>0</v>
      </c>
      <c r="T5370" s="144">
        <f>IF(P5370="nio",0,IF(P5370&gt;0,VLOOKUP(K5370,'3-Productie normen'!A:X,VLOOKUP(P5370,'3-Productie normen'!$B$37:$C$59,2,FALSE),FALSE)))/VLOOKUP(B5370,'2-Kosten per locatie'!$A$11:$C$31,3,FALSE)</f>
        <v>0</v>
      </c>
      <c r="U5370" s="144">
        <f t="shared" si="423"/>
        <v>0</v>
      </c>
      <c r="V5370" s="145" t="str">
        <f>VLOOKUP(K5370,'3-Productie normen'!A:AG,29,FALSE)</f>
        <v>V</v>
      </c>
      <c r="W5370" s="145"/>
      <c r="X5370" s="146"/>
      <c r="Y5370" s="147">
        <f t="shared" si="424"/>
        <v>6510</v>
      </c>
    </row>
    <row r="5371" spans="1:25" s="148" customFormat="1" ht="13.9" customHeight="1">
      <c r="A5371" s="137">
        <v>6225</v>
      </c>
      <c r="B5371" s="138" t="s">
        <v>8136</v>
      </c>
      <c r="C5371" s="138" t="s">
        <v>8057</v>
      </c>
      <c r="D5371" s="138"/>
      <c r="E5371" s="2"/>
      <c r="F5371" s="2"/>
      <c r="G5371" s="2"/>
      <c r="H5371" s="2"/>
      <c r="I5371" s="139" t="s">
        <v>253</v>
      </c>
      <c r="J5371" s="139"/>
      <c r="K5371" s="139" t="s">
        <v>254</v>
      </c>
      <c r="L5371" s="139" t="s">
        <v>233</v>
      </c>
      <c r="M5371" s="140"/>
      <c r="N5371" s="141">
        <v>147</v>
      </c>
      <c r="O5371" s="142">
        <f t="shared" si="420"/>
        <v>210</v>
      </c>
      <c r="P5371" s="2">
        <v>210</v>
      </c>
      <c r="Q5371" s="2"/>
      <c r="R5371" s="143" t="e">
        <f t="shared" si="421"/>
        <v>#DIV/0!</v>
      </c>
      <c r="S5371" s="143">
        <f t="shared" si="422"/>
        <v>0</v>
      </c>
      <c r="T5371" s="144">
        <f>IF(P5371="nio",0,IF(P5371&gt;0,VLOOKUP(K5371,'3-Productie normen'!A:X,VLOOKUP(P5371,'3-Productie normen'!$B$37:$C$59,2,FALSE),FALSE)))/VLOOKUP(B5371,'2-Kosten per locatie'!$A$11:$C$31,3,FALSE)</f>
        <v>0</v>
      </c>
      <c r="U5371" s="144">
        <f t="shared" si="423"/>
        <v>0</v>
      </c>
      <c r="V5371" s="145" t="str">
        <f>VLOOKUP(K5371,'3-Productie normen'!A:AG,29,FALSE)</f>
        <v>V</v>
      </c>
      <c r="W5371" s="145"/>
      <c r="X5371" s="146"/>
      <c r="Y5371" s="147">
        <f t="shared" si="424"/>
        <v>30870</v>
      </c>
    </row>
    <row r="5372" spans="1:25" s="148" customFormat="1" ht="13.9" customHeight="1">
      <c r="A5372" s="137">
        <v>6226</v>
      </c>
      <c r="B5372" s="138" t="s">
        <v>8136</v>
      </c>
      <c r="C5372" s="138" t="s">
        <v>8057</v>
      </c>
      <c r="D5372" s="138"/>
      <c r="E5372" s="2"/>
      <c r="F5372" s="2"/>
      <c r="G5372" s="2"/>
      <c r="H5372" s="2"/>
      <c r="I5372" s="139" t="s">
        <v>4201</v>
      </c>
      <c r="J5372" s="139"/>
      <c r="K5372" s="139" t="s">
        <v>612</v>
      </c>
      <c r="L5372" s="139" t="s">
        <v>233</v>
      </c>
      <c r="M5372" s="140"/>
      <c r="N5372" s="141">
        <v>66</v>
      </c>
      <c r="O5372" s="142">
        <f t="shared" si="420"/>
        <v>210</v>
      </c>
      <c r="P5372" s="2">
        <v>210</v>
      </c>
      <c r="Q5372" s="2"/>
      <c r="R5372" s="143" t="e">
        <f t="shared" si="421"/>
        <v>#DIV/0!</v>
      </c>
      <c r="S5372" s="143">
        <f t="shared" si="422"/>
        <v>0</v>
      </c>
      <c r="T5372" s="144">
        <f>IF(P5372="nio",0,IF(P5372&gt;0,VLOOKUP(K5372,'3-Productie normen'!A:X,VLOOKUP(P5372,'3-Productie normen'!$B$37:$C$59,2,FALSE),FALSE)))/VLOOKUP(B5372,'2-Kosten per locatie'!$A$11:$C$31,3,FALSE)</f>
        <v>0</v>
      </c>
      <c r="U5372" s="144">
        <f t="shared" si="423"/>
        <v>0</v>
      </c>
      <c r="V5372" s="145" t="str">
        <f>VLOOKUP(K5372,'3-Productie normen'!A:AG,29,FALSE)</f>
        <v>L</v>
      </c>
      <c r="W5372" s="145"/>
      <c r="X5372" s="146"/>
      <c r="Y5372" s="147">
        <f t="shared" si="424"/>
        <v>13860</v>
      </c>
    </row>
    <row r="5373" spans="1:25" s="148" customFormat="1" ht="13.9" customHeight="1">
      <c r="A5373" s="137">
        <v>6227</v>
      </c>
      <c r="B5373" s="138" t="s">
        <v>8136</v>
      </c>
      <c r="C5373" s="138" t="s">
        <v>8057</v>
      </c>
      <c r="D5373" s="138"/>
      <c r="E5373" s="2"/>
      <c r="F5373" s="2"/>
      <c r="G5373" s="2"/>
      <c r="H5373" s="2"/>
      <c r="I5373" s="139" t="s">
        <v>4201</v>
      </c>
      <c r="J5373" s="139"/>
      <c r="K5373" s="139" t="s">
        <v>612</v>
      </c>
      <c r="L5373" s="139" t="s">
        <v>233</v>
      </c>
      <c r="M5373" s="140"/>
      <c r="N5373" s="141">
        <v>61</v>
      </c>
      <c r="O5373" s="142">
        <f t="shared" si="420"/>
        <v>210</v>
      </c>
      <c r="P5373" s="2">
        <v>210</v>
      </c>
      <c r="Q5373" s="2"/>
      <c r="R5373" s="143" t="e">
        <f t="shared" si="421"/>
        <v>#DIV/0!</v>
      </c>
      <c r="S5373" s="143">
        <f t="shared" si="422"/>
        <v>0</v>
      </c>
      <c r="T5373" s="144">
        <f>IF(P5373="nio",0,IF(P5373&gt;0,VLOOKUP(K5373,'3-Productie normen'!A:X,VLOOKUP(P5373,'3-Productie normen'!$B$37:$C$59,2,FALSE),FALSE)))/VLOOKUP(B5373,'2-Kosten per locatie'!$A$11:$C$31,3,FALSE)</f>
        <v>0</v>
      </c>
      <c r="U5373" s="144">
        <f t="shared" si="423"/>
        <v>0</v>
      </c>
      <c r="V5373" s="145" t="str">
        <f>VLOOKUP(K5373,'3-Productie normen'!A:AG,29,FALSE)</f>
        <v>L</v>
      </c>
      <c r="W5373" s="145"/>
      <c r="X5373" s="146"/>
      <c r="Y5373" s="147">
        <f t="shared" si="424"/>
        <v>12810</v>
      </c>
    </row>
    <row r="5374" spans="1:25" s="148" customFormat="1" ht="13.9" customHeight="1">
      <c r="A5374" s="137">
        <v>6228</v>
      </c>
      <c r="B5374" s="138" t="s">
        <v>8136</v>
      </c>
      <c r="C5374" s="138" t="s">
        <v>8057</v>
      </c>
      <c r="D5374" s="138"/>
      <c r="E5374" s="2"/>
      <c r="F5374" s="2"/>
      <c r="G5374" s="2"/>
      <c r="H5374" s="2"/>
      <c r="I5374" s="139" t="s">
        <v>2019</v>
      </c>
      <c r="J5374" s="139"/>
      <c r="K5374" s="139" t="s">
        <v>417</v>
      </c>
      <c r="L5374" s="139" t="s">
        <v>233</v>
      </c>
      <c r="M5374" s="140"/>
      <c r="N5374" s="141">
        <v>6</v>
      </c>
      <c r="O5374" s="142">
        <f t="shared" si="420"/>
        <v>210</v>
      </c>
      <c r="P5374" s="2">
        <v>210</v>
      </c>
      <c r="Q5374" s="2"/>
      <c r="R5374" s="143" t="e">
        <f t="shared" si="421"/>
        <v>#DIV/0!</v>
      </c>
      <c r="S5374" s="143">
        <f t="shared" si="422"/>
        <v>0</v>
      </c>
      <c r="T5374" s="144">
        <f>IF(P5374="nio",0,IF(P5374&gt;0,VLOOKUP(K5374,'3-Productie normen'!A:X,VLOOKUP(P5374,'3-Productie normen'!$B$37:$C$59,2,FALSE),FALSE)))/VLOOKUP(B5374,'2-Kosten per locatie'!$A$11:$C$31,3,FALSE)</f>
        <v>0</v>
      </c>
      <c r="U5374" s="144">
        <f t="shared" si="423"/>
        <v>0</v>
      </c>
      <c r="V5374" s="145" t="str">
        <f>VLOOKUP(K5374,'3-Productie normen'!A:AG,29,FALSE)</f>
        <v>B</v>
      </c>
      <c r="W5374" s="145"/>
      <c r="X5374" s="146"/>
      <c r="Y5374" s="147">
        <f t="shared" si="424"/>
        <v>1260</v>
      </c>
    </row>
    <row r="5375" spans="1:25" s="148" customFormat="1" ht="13.9" customHeight="1">
      <c r="A5375" s="137">
        <v>6229</v>
      </c>
      <c r="B5375" s="138" t="s">
        <v>8136</v>
      </c>
      <c r="C5375" s="138" t="s">
        <v>8057</v>
      </c>
      <c r="D5375" s="138"/>
      <c r="E5375" s="2"/>
      <c r="F5375" s="2"/>
      <c r="G5375" s="2"/>
      <c r="H5375" s="2"/>
      <c r="I5375" s="139" t="s">
        <v>2019</v>
      </c>
      <c r="J5375" s="139"/>
      <c r="K5375" s="139" t="s">
        <v>417</v>
      </c>
      <c r="L5375" s="139" t="s">
        <v>233</v>
      </c>
      <c r="M5375" s="140"/>
      <c r="N5375" s="141">
        <v>6</v>
      </c>
      <c r="O5375" s="142">
        <f t="shared" si="420"/>
        <v>210</v>
      </c>
      <c r="P5375" s="2">
        <v>210</v>
      </c>
      <c r="Q5375" s="2"/>
      <c r="R5375" s="143" t="e">
        <f t="shared" si="421"/>
        <v>#DIV/0!</v>
      </c>
      <c r="S5375" s="143">
        <f t="shared" si="422"/>
        <v>0</v>
      </c>
      <c r="T5375" s="144">
        <f>IF(P5375="nio",0,IF(P5375&gt;0,VLOOKUP(K5375,'3-Productie normen'!A:X,VLOOKUP(P5375,'3-Productie normen'!$B$37:$C$59,2,FALSE),FALSE)))/VLOOKUP(B5375,'2-Kosten per locatie'!$A$11:$C$31,3,FALSE)</f>
        <v>0</v>
      </c>
      <c r="U5375" s="144">
        <f t="shared" si="423"/>
        <v>0</v>
      </c>
      <c r="V5375" s="145" t="str">
        <f>VLOOKUP(K5375,'3-Productie normen'!A:AG,29,FALSE)</f>
        <v>B</v>
      </c>
      <c r="W5375" s="145"/>
      <c r="X5375" s="146"/>
      <c r="Y5375" s="147">
        <f t="shared" si="424"/>
        <v>1260</v>
      </c>
    </row>
    <row r="5376" spans="1:25" s="148" customFormat="1" ht="13.9" customHeight="1">
      <c r="A5376" s="137">
        <v>6230</v>
      </c>
      <c r="B5376" s="138" t="s">
        <v>8136</v>
      </c>
      <c r="C5376" s="138" t="s">
        <v>8057</v>
      </c>
      <c r="D5376" s="138"/>
      <c r="E5376" s="2"/>
      <c r="F5376" s="2"/>
      <c r="G5376" s="2"/>
      <c r="H5376" s="2"/>
      <c r="I5376" s="139" t="s">
        <v>2019</v>
      </c>
      <c r="J5376" s="139"/>
      <c r="K5376" s="139" t="s">
        <v>417</v>
      </c>
      <c r="L5376" s="139" t="s">
        <v>233</v>
      </c>
      <c r="M5376" s="140"/>
      <c r="N5376" s="141">
        <v>6</v>
      </c>
      <c r="O5376" s="142">
        <f t="shared" si="420"/>
        <v>210</v>
      </c>
      <c r="P5376" s="2">
        <v>210</v>
      </c>
      <c r="Q5376" s="2"/>
      <c r="R5376" s="143" t="e">
        <f t="shared" si="421"/>
        <v>#DIV/0!</v>
      </c>
      <c r="S5376" s="143">
        <f t="shared" si="422"/>
        <v>0</v>
      </c>
      <c r="T5376" s="144">
        <f>IF(P5376="nio",0,IF(P5376&gt;0,VLOOKUP(K5376,'3-Productie normen'!A:X,VLOOKUP(P5376,'3-Productie normen'!$B$37:$C$59,2,FALSE),FALSE)))/VLOOKUP(B5376,'2-Kosten per locatie'!$A$11:$C$31,3,FALSE)</f>
        <v>0</v>
      </c>
      <c r="U5376" s="144">
        <f t="shared" si="423"/>
        <v>0</v>
      </c>
      <c r="V5376" s="145" t="str">
        <f>VLOOKUP(K5376,'3-Productie normen'!A:AG,29,FALSE)</f>
        <v>B</v>
      </c>
      <c r="W5376" s="145"/>
      <c r="X5376" s="146"/>
      <c r="Y5376" s="147">
        <f t="shared" si="424"/>
        <v>1260</v>
      </c>
    </row>
    <row r="5377" spans="1:25" s="148" customFormat="1" ht="13.9" customHeight="1">
      <c r="A5377" s="137">
        <v>6231</v>
      </c>
      <c r="B5377" s="138" t="s">
        <v>8136</v>
      </c>
      <c r="C5377" s="138" t="s">
        <v>8057</v>
      </c>
      <c r="D5377" s="138"/>
      <c r="E5377" s="2"/>
      <c r="F5377" s="2"/>
      <c r="G5377" s="2"/>
      <c r="H5377" s="2"/>
      <c r="I5377" s="139" t="s">
        <v>2019</v>
      </c>
      <c r="J5377" s="139"/>
      <c r="K5377" s="139" t="s">
        <v>417</v>
      </c>
      <c r="L5377" s="139" t="s">
        <v>233</v>
      </c>
      <c r="M5377" s="140"/>
      <c r="N5377" s="141">
        <v>6</v>
      </c>
      <c r="O5377" s="142">
        <f t="shared" si="420"/>
        <v>210</v>
      </c>
      <c r="P5377" s="2">
        <v>210</v>
      </c>
      <c r="Q5377" s="2"/>
      <c r="R5377" s="143" t="e">
        <f t="shared" si="421"/>
        <v>#DIV/0!</v>
      </c>
      <c r="S5377" s="143">
        <f t="shared" si="422"/>
        <v>0</v>
      </c>
      <c r="T5377" s="144">
        <f>IF(P5377="nio",0,IF(P5377&gt;0,VLOOKUP(K5377,'3-Productie normen'!A:X,VLOOKUP(P5377,'3-Productie normen'!$B$37:$C$59,2,FALSE),FALSE)))/VLOOKUP(B5377,'2-Kosten per locatie'!$A$11:$C$31,3,FALSE)</f>
        <v>0</v>
      </c>
      <c r="U5377" s="144">
        <f t="shared" si="423"/>
        <v>0</v>
      </c>
      <c r="V5377" s="145" t="str">
        <f>VLOOKUP(K5377,'3-Productie normen'!A:AG,29,FALSE)</f>
        <v>B</v>
      </c>
      <c r="W5377" s="145"/>
      <c r="X5377" s="146"/>
      <c r="Y5377" s="147">
        <f t="shared" si="424"/>
        <v>1260</v>
      </c>
    </row>
    <row r="5378" spans="1:25" s="148" customFormat="1" ht="13.9" customHeight="1">
      <c r="A5378" s="137">
        <v>6232</v>
      </c>
      <c r="B5378" s="138" t="s">
        <v>8136</v>
      </c>
      <c r="C5378" s="138" t="s">
        <v>8057</v>
      </c>
      <c r="D5378" s="138"/>
      <c r="E5378" s="2"/>
      <c r="F5378" s="2"/>
      <c r="G5378" s="2"/>
      <c r="H5378" s="2"/>
      <c r="I5378" s="139" t="s">
        <v>1619</v>
      </c>
      <c r="J5378" s="139"/>
      <c r="K5378" s="139" t="s">
        <v>478</v>
      </c>
      <c r="L5378" s="139" t="s">
        <v>233</v>
      </c>
      <c r="M5378" s="140"/>
      <c r="N5378" s="141">
        <v>9</v>
      </c>
      <c r="O5378" s="142">
        <f t="shared" si="420"/>
        <v>210</v>
      </c>
      <c r="P5378" s="2">
        <v>210</v>
      </c>
      <c r="Q5378" s="2"/>
      <c r="R5378" s="143" t="e">
        <f t="shared" si="421"/>
        <v>#DIV/0!</v>
      </c>
      <c r="S5378" s="143">
        <f t="shared" si="422"/>
        <v>0</v>
      </c>
      <c r="T5378" s="144">
        <f>IF(P5378="nio",0,IF(P5378&gt;0,VLOOKUP(K5378,'3-Productie normen'!A:X,VLOOKUP(P5378,'3-Productie normen'!$B$37:$C$59,2,FALSE),FALSE)))/VLOOKUP(B5378,'2-Kosten per locatie'!$A$11:$C$31,3,FALSE)</f>
        <v>0</v>
      </c>
      <c r="U5378" s="144">
        <f t="shared" si="423"/>
        <v>0</v>
      </c>
      <c r="V5378" s="145" t="str">
        <f>VLOOKUP(K5378,'3-Productie normen'!A:AG,29,FALSE)</f>
        <v>B</v>
      </c>
      <c r="W5378" s="145"/>
      <c r="X5378" s="146"/>
      <c r="Y5378" s="147">
        <f t="shared" si="424"/>
        <v>1890</v>
      </c>
    </row>
    <row r="5379" spans="1:25" s="148" customFormat="1" ht="13.9" customHeight="1">
      <c r="A5379" s="137">
        <v>6233</v>
      </c>
      <c r="B5379" s="138" t="s">
        <v>8136</v>
      </c>
      <c r="C5379" s="138" t="s">
        <v>8057</v>
      </c>
      <c r="D5379" s="138"/>
      <c r="E5379" s="2"/>
      <c r="F5379" s="2"/>
      <c r="G5379" s="2"/>
      <c r="H5379" s="2"/>
      <c r="I5379" s="139" t="s">
        <v>1619</v>
      </c>
      <c r="J5379" s="139"/>
      <c r="K5379" s="139" t="s">
        <v>478</v>
      </c>
      <c r="L5379" s="139" t="s">
        <v>233</v>
      </c>
      <c r="M5379" s="140"/>
      <c r="N5379" s="141">
        <v>39</v>
      </c>
      <c r="O5379" s="142">
        <f t="shared" si="420"/>
        <v>210</v>
      </c>
      <c r="P5379" s="2">
        <v>210</v>
      </c>
      <c r="Q5379" s="2"/>
      <c r="R5379" s="143" t="e">
        <f t="shared" si="421"/>
        <v>#DIV/0!</v>
      </c>
      <c r="S5379" s="143">
        <f t="shared" si="422"/>
        <v>0</v>
      </c>
      <c r="T5379" s="144">
        <f>IF(P5379="nio",0,IF(P5379&gt;0,VLOOKUP(K5379,'3-Productie normen'!A:X,VLOOKUP(P5379,'3-Productie normen'!$B$37:$C$59,2,FALSE),FALSE)))/VLOOKUP(B5379,'2-Kosten per locatie'!$A$11:$C$31,3,FALSE)</f>
        <v>0</v>
      </c>
      <c r="U5379" s="144">
        <f t="shared" si="423"/>
        <v>0</v>
      </c>
      <c r="V5379" s="145" t="str">
        <f>VLOOKUP(K5379,'3-Productie normen'!A:AG,29,FALSE)</f>
        <v>B</v>
      </c>
      <c r="W5379" s="145"/>
      <c r="X5379" s="146"/>
      <c r="Y5379" s="147">
        <f t="shared" si="424"/>
        <v>8190</v>
      </c>
    </row>
    <row r="5380" spans="1:25" s="148" customFormat="1" ht="13.9" customHeight="1">
      <c r="A5380" s="137">
        <v>6234</v>
      </c>
      <c r="B5380" s="138" t="s">
        <v>8136</v>
      </c>
      <c r="C5380" s="138" t="s">
        <v>8057</v>
      </c>
      <c r="D5380" s="138"/>
      <c r="E5380" s="2"/>
      <c r="F5380" s="2"/>
      <c r="G5380" s="2"/>
      <c r="H5380" s="2"/>
      <c r="I5380" s="139" t="s">
        <v>1619</v>
      </c>
      <c r="J5380" s="139"/>
      <c r="K5380" s="139" t="s">
        <v>478</v>
      </c>
      <c r="L5380" s="139" t="s">
        <v>233</v>
      </c>
      <c r="M5380" s="140"/>
      <c r="N5380" s="141">
        <v>39</v>
      </c>
      <c r="O5380" s="142">
        <f t="shared" si="420"/>
        <v>210</v>
      </c>
      <c r="P5380" s="2">
        <v>210</v>
      </c>
      <c r="Q5380" s="2"/>
      <c r="R5380" s="143" t="e">
        <f t="shared" si="421"/>
        <v>#DIV/0!</v>
      </c>
      <c r="S5380" s="143">
        <f t="shared" si="422"/>
        <v>0</v>
      </c>
      <c r="T5380" s="144">
        <f>IF(P5380="nio",0,IF(P5380&gt;0,VLOOKUP(K5380,'3-Productie normen'!A:X,VLOOKUP(P5380,'3-Productie normen'!$B$37:$C$59,2,FALSE),FALSE)))/VLOOKUP(B5380,'2-Kosten per locatie'!$A$11:$C$31,3,FALSE)</f>
        <v>0</v>
      </c>
      <c r="U5380" s="144">
        <f t="shared" si="423"/>
        <v>0</v>
      </c>
      <c r="V5380" s="145" t="str">
        <f>VLOOKUP(K5380,'3-Productie normen'!A:AG,29,FALSE)</f>
        <v>B</v>
      </c>
      <c r="W5380" s="145"/>
      <c r="X5380" s="146"/>
      <c r="Y5380" s="147">
        <f t="shared" si="424"/>
        <v>8190</v>
      </c>
    </row>
    <row r="5381" spans="1:25" s="148" customFormat="1" ht="13.9" customHeight="1">
      <c r="A5381" s="137">
        <v>6235</v>
      </c>
      <c r="B5381" s="138" t="s">
        <v>8136</v>
      </c>
      <c r="C5381" s="138" t="s">
        <v>8057</v>
      </c>
      <c r="D5381" s="138"/>
      <c r="E5381" s="2"/>
      <c r="F5381" s="2"/>
      <c r="G5381" s="2"/>
      <c r="H5381" s="2"/>
      <c r="I5381" s="139" t="s">
        <v>2019</v>
      </c>
      <c r="J5381" s="139"/>
      <c r="K5381" s="139" t="s">
        <v>417</v>
      </c>
      <c r="L5381" s="139" t="s">
        <v>82</v>
      </c>
      <c r="M5381" s="140" t="s">
        <v>8160</v>
      </c>
      <c r="N5381" s="141">
        <v>9</v>
      </c>
      <c r="O5381" s="142">
        <f t="shared" si="420"/>
        <v>210</v>
      </c>
      <c r="P5381" s="2">
        <v>210</v>
      </c>
      <c r="Q5381" s="2"/>
      <c r="R5381" s="143" t="e">
        <f t="shared" si="421"/>
        <v>#DIV/0!</v>
      </c>
      <c r="S5381" s="143">
        <f t="shared" si="422"/>
        <v>0</v>
      </c>
      <c r="T5381" s="144">
        <f>IF(P5381="nio",0,IF(P5381&gt;0,VLOOKUP(K5381,'3-Productie normen'!A:X,VLOOKUP(P5381,'3-Productie normen'!$B$37:$C$59,2,FALSE),FALSE)))/VLOOKUP(B5381,'2-Kosten per locatie'!$A$11:$C$31,3,FALSE)</f>
        <v>0</v>
      </c>
      <c r="U5381" s="144">
        <f t="shared" si="423"/>
        <v>0</v>
      </c>
      <c r="V5381" s="145" t="str">
        <f>VLOOKUP(K5381,'3-Productie normen'!A:AG,29,FALSE)</f>
        <v>B</v>
      </c>
      <c r="W5381" s="145"/>
      <c r="X5381" s="146"/>
      <c r="Y5381" s="147">
        <f t="shared" si="424"/>
        <v>1890</v>
      </c>
    </row>
    <row r="5382" spans="1:25" s="148" customFormat="1" ht="13.9" customHeight="1">
      <c r="A5382" s="137">
        <v>6236</v>
      </c>
      <c r="B5382" s="138" t="s">
        <v>8136</v>
      </c>
      <c r="C5382" s="138" t="s">
        <v>8057</v>
      </c>
      <c r="D5382" s="138"/>
      <c r="E5382" s="2"/>
      <c r="F5382" s="2"/>
      <c r="G5382" s="2"/>
      <c r="H5382" s="2"/>
      <c r="I5382" s="139" t="s">
        <v>344</v>
      </c>
      <c r="J5382" s="139"/>
      <c r="K5382" s="139" t="s">
        <v>8078</v>
      </c>
      <c r="L5382" s="139" t="s">
        <v>233</v>
      </c>
      <c r="M5382" s="140"/>
      <c r="N5382" s="141">
        <v>56</v>
      </c>
      <c r="O5382" s="142">
        <f t="shared" si="420"/>
        <v>210</v>
      </c>
      <c r="P5382" s="2">
        <v>210</v>
      </c>
      <c r="Q5382" s="2"/>
      <c r="R5382" s="143" t="e">
        <f t="shared" si="421"/>
        <v>#DIV/0!</v>
      </c>
      <c r="S5382" s="143">
        <f t="shared" si="422"/>
        <v>0</v>
      </c>
      <c r="T5382" s="144">
        <f>IF(P5382="nio",0,IF(P5382&gt;0,VLOOKUP(K5382,'3-Productie normen'!A:X,VLOOKUP(P5382,'3-Productie normen'!$B$37:$C$59,2,FALSE),FALSE)))/VLOOKUP(B5382,'2-Kosten per locatie'!$A$11:$C$31,3,FALSE)</f>
        <v>0</v>
      </c>
      <c r="U5382" s="144">
        <f t="shared" si="423"/>
        <v>0</v>
      </c>
      <c r="V5382" s="145" t="str">
        <f>VLOOKUP(K5382,'3-Productie normen'!A:AG,29,FALSE)</f>
        <v>B</v>
      </c>
      <c r="W5382" s="145"/>
      <c r="X5382" s="146"/>
      <c r="Y5382" s="147">
        <f t="shared" si="424"/>
        <v>11760</v>
      </c>
    </row>
    <row r="5383" spans="1:25" s="148" customFormat="1" ht="13.9" customHeight="1">
      <c r="A5383" s="137">
        <v>6237</v>
      </c>
      <c r="B5383" s="138" t="s">
        <v>8136</v>
      </c>
      <c r="C5383" s="138" t="s">
        <v>8057</v>
      </c>
      <c r="D5383" s="138"/>
      <c r="E5383" s="2"/>
      <c r="F5383" s="2"/>
      <c r="G5383" s="2"/>
      <c r="H5383" s="2"/>
      <c r="I5383" s="139" t="s">
        <v>522</v>
      </c>
      <c r="J5383" s="139"/>
      <c r="K5383" s="139" t="s">
        <v>254</v>
      </c>
      <c r="L5383" s="139" t="s">
        <v>84</v>
      </c>
      <c r="M5383" s="140"/>
      <c r="N5383" s="141">
        <v>190</v>
      </c>
      <c r="O5383" s="142">
        <f t="shared" si="420"/>
        <v>4</v>
      </c>
      <c r="P5383" s="2">
        <v>4</v>
      </c>
      <c r="Q5383" s="2"/>
      <c r="R5383" s="143" t="e">
        <f t="shared" si="421"/>
        <v>#DIV/0!</v>
      </c>
      <c r="S5383" s="143">
        <f t="shared" si="422"/>
        <v>0</v>
      </c>
      <c r="T5383" s="144">
        <f>IF(P5383="nio",0,IF(P5383&gt;0,VLOOKUP(K5383,'3-Productie normen'!A:X,VLOOKUP(P5383,'3-Productie normen'!$B$37:$C$59,2,FALSE),FALSE)))/VLOOKUP(B5383,'2-Kosten per locatie'!$A$11:$C$31,3,FALSE)</f>
        <v>0</v>
      </c>
      <c r="U5383" s="144">
        <f t="shared" si="423"/>
        <v>0</v>
      </c>
      <c r="V5383" s="145" t="str">
        <f>VLOOKUP(K5383,'3-Productie normen'!A:AG,29,FALSE)</f>
        <v>V</v>
      </c>
      <c r="W5383" s="145"/>
      <c r="X5383" s="146"/>
      <c r="Y5383" s="147">
        <f t="shared" si="424"/>
        <v>760</v>
      </c>
    </row>
    <row r="5384" spans="1:25" s="148" customFormat="1" ht="13.9" customHeight="1">
      <c r="A5384" s="137">
        <v>6238</v>
      </c>
      <c r="B5384" s="138" t="s">
        <v>8136</v>
      </c>
      <c r="C5384" s="138" t="s">
        <v>8057</v>
      </c>
      <c r="D5384" s="138"/>
      <c r="E5384" s="2"/>
      <c r="F5384" s="2"/>
      <c r="G5384" s="2"/>
      <c r="H5384" s="2"/>
      <c r="I5384" s="139" t="s">
        <v>8060</v>
      </c>
      <c r="J5384" s="139"/>
      <c r="K5384" s="139" t="s">
        <v>8079</v>
      </c>
      <c r="L5384" s="139" t="s">
        <v>84</v>
      </c>
      <c r="M5384" s="140"/>
      <c r="N5384" s="141">
        <v>15</v>
      </c>
      <c r="O5384" s="142">
        <f t="shared" si="420"/>
        <v>4</v>
      </c>
      <c r="P5384" s="2">
        <v>4</v>
      </c>
      <c r="Q5384" s="2"/>
      <c r="R5384" s="143" t="e">
        <f t="shared" si="421"/>
        <v>#DIV/0!</v>
      </c>
      <c r="S5384" s="143">
        <f t="shared" si="422"/>
        <v>0</v>
      </c>
      <c r="T5384" s="144">
        <f>IF(P5384="nio",0,IF(P5384&gt;0,VLOOKUP(K5384,'3-Productie normen'!A:X,VLOOKUP(P5384,'3-Productie normen'!$B$37:$C$59,2,FALSE),FALSE)))/VLOOKUP(B5384,'2-Kosten per locatie'!$A$11:$C$31,3,FALSE)</f>
        <v>0</v>
      </c>
      <c r="U5384" s="144">
        <f t="shared" si="423"/>
        <v>0</v>
      </c>
      <c r="V5384" s="145" t="str">
        <f>VLOOKUP(K5384,'3-Productie normen'!A:AG,29,FALSE)</f>
        <v>V</v>
      </c>
      <c r="W5384" s="145"/>
      <c r="X5384" s="146"/>
      <c r="Y5384" s="147">
        <f t="shared" si="424"/>
        <v>60</v>
      </c>
    </row>
    <row r="5385" spans="1:25" s="148" customFormat="1" ht="13.9" customHeight="1">
      <c r="A5385" s="137">
        <v>6239</v>
      </c>
      <c r="B5385" s="138" t="s">
        <v>8136</v>
      </c>
      <c r="C5385" s="138" t="s">
        <v>8057</v>
      </c>
      <c r="D5385" s="138"/>
      <c r="E5385" s="2"/>
      <c r="F5385" s="2"/>
      <c r="G5385" s="2"/>
      <c r="H5385" s="2"/>
      <c r="I5385" s="139" t="s">
        <v>2134</v>
      </c>
      <c r="J5385" s="139"/>
      <c r="K5385" s="139" t="s">
        <v>259</v>
      </c>
      <c r="L5385" s="139" t="s">
        <v>84</v>
      </c>
      <c r="M5385" s="140"/>
      <c r="N5385" s="141">
        <v>9</v>
      </c>
      <c r="O5385" s="142">
        <f t="shared" si="420"/>
        <v>0</v>
      </c>
      <c r="P5385" s="2" t="s">
        <v>477</v>
      </c>
      <c r="Q5385" s="2"/>
      <c r="R5385" s="143">
        <f t="shared" si="421"/>
        <v>0</v>
      </c>
      <c r="S5385" s="143">
        <f t="shared" si="422"/>
        <v>0</v>
      </c>
      <c r="T5385" s="144">
        <f>IF(P5385="nio",0,IF(P5385&gt;0,VLOOKUP(K5385,'3-Productie normen'!A:X,VLOOKUP(P5385,'3-Productie normen'!$B$37:$C$59,2,FALSE),FALSE)))/VLOOKUP(B5385,'2-Kosten per locatie'!$A$11:$C$31,3,FALSE)</f>
        <v>0</v>
      </c>
      <c r="U5385" s="144">
        <f t="shared" si="423"/>
        <v>0</v>
      </c>
      <c r="V5385" s="145">
        <f>VLOOKUP(K5385,'3-Productie normen'!A:AG,29,FALSE)</f>
        <v>0</v>
      </c>
      <c r="W5385" s="145"/>
      <c r="X5385" s="146"/>
      <c r="Y5385" s="147">
        <f t="shared" si="424"/>
        <v>0</v>
      </c>
    </row>
    <row r="5386" spans="1:25" s="148" customFormat="1" ht="13.9" customHeight="1">
      <c r="A5386" s="137">
        <v>6240</v>
      </c>
      <c r="B5386" s="138" t="s">
        <v>8136</v>
      </c>
      <c r="C5386" s="138" t="s">
        <v>8057</v>
      </c>
      <c r="D5386" s="138"/>
      <c r="E5386" s="2"/>
      <c r="F5386" s="2"/>
      <c r="G5386" s="2"/>
      <c r="H5386" s="2"/>
      <c r="I5386" s="139" t="s">
        <v>1619</v>
      </c>
      <c r="J5386" s="139"/>
      <c r="K5386" s="139" t="s">
        <v>478</v>
      </c>
      <c r="L5386" s="139" t="s">
        <v>233</v>
      </c>
      <c r="M5386" s="140"/>
      <c r="N5386" s="141">
        <v>56</v>
      </c>
      <c r="O5386" s="142">
        <f t="shared" si="420"/>
        <v>210</v>
      </c>
      <c r="P5386" s="2">
        <v>210</v>
      </c>
      <c r="Q5386" s="2"/>
      <c r="R5386" s="143" t="e">
        <f t="shared" si="421"/>
        <v>#DIV/0!</v>
      </c>
      <c r="S5386" s="143">
        <f t="shared" si="422"/>
        <v>0</v>
      </c>
      <c r="T5386" s="144">
        <f>IF(P5386="nio",0,IF(P5386&gt;0,VLOOKUP(K5386,'3-Productie normen'!A:X,VLOOKUP(P5386,'3-Productie normen'!$B$37:$C$59,2,FALSE),FALSE)))/VLOOKUP(B5386,'2-Kosten per locatie'!$A$11:$C$31,3,FALSE)</f>
        <v>0</v>
      </c>
      <c r="U5386" s="144">
        <f t="shared" si="423"/>
        <v>0</v>
      </c>
      <c r="V5386" s="145" t="str">
        <f>VLOOKUP(K5386,'3-Productie normen'!A:AG,29,FALSE)</f>
        <v>B</v>
      </c>
      <c r="W5386" s="145"/>
      <c r="X5386" s="146"/>
      <c r="Y5386" s="147">
        <f t="shared" si="424"/>
        <v>11760</v>
      </c>
    </row>
    <row r="5387" spans="1:25" s="148" customFormat="1" ht="13.9" customHeight="1">
      <c r="A5387" s="137">
        <v>6241</v>
      </c>
      <c r="B5387" s="138" t="s">
        <v>8136</v>
      </c>
      <c r="C5387" s="138" t="s">
        <v>8057</v>
      </c>
      <c r="D5387" s="138"/>
      <c r="E5387" s="2"/>
      <c r="F5387" s="2"/>
      <c r="G5387" s="2"/>
      <c r="H5387" s="2"/>
      <c r="I5387" s="139" t="s">
        <v>1619</v>
      </c>
      <c r="J5387" s="139"/>
      <c r="K5387" s="139" t="s">
        <v>478</v>
      </c>
      <c r="L5387" s="139" t="s">
        <v>233</v>
      </c>
      <c r="M5387" s="140"/>
      <c r="N5387" s="141">
        <v>56</v>
      </c>
      <c r="O5387" s="142">
        <f t="shared" si="420"/>
        <v>210</v>
      </c>
      <c r="P5387" s="2">
        <v>210</v>
      </c>
      <c r="Q5387" s="2"/>
      <c r="R5387" s="143" t="e">
        <f t="shared" si="421"/>
        <v>#DIV/0!</v>
      </c>
      <c r="S5387" s="143">
        <f t="shared" si="422"/>
        <v>0</v>
      </c>
      <c r="T5387" s="144">
        <f>IF(P5387="nio",0,IF(P5387&gt;0,VLOOKUP(K5387,'3-Productie normen'!A:X,VLOOKUP(P5387,'3-Productie normen'!$B$37:$C$59,2,FALSE),FALSE)))/VLOOKUP(B5387,'2-Kosten per locatie'!$A$11:$C$31,3,FALSE)</f>
        <v>0</v>
      </c>
      <c r="U5387" s="144">
        <f t="shared" si="423"/>
        <v>0</v>
      </c>
      <c r="V5387" s="145" t="str">
        <f>VLOOKUP(K5387,'3-Productie normen'!A:AG,29,FALSE)</f>
        <v>B</v>
      </c>
      <c r="W5387" s="145"/>
      <c r="X5387" s="146"/>
      <c r="Y5387" s="147">
        <f t="shared" si="424"/>
        <v>11760</v>
      </c>
    </row>
    <row r="5388" spans="1:25" s="148" customFormat="1" ht="13.9" customHeight="1">
      <c r="A5388" s="137">
        <v>6242</v>
      </c>
      <c r="B5388" s="138" t="s">
        <v>8136</v>
      </c>
      <c r="C5388" s="138" t="s">
        <v>8057</v>
      </c>
      <c r="D5388" s="138"/>
      <c r="E5388" s="2"/>
      <c r="F5388" s="2"/>
      <c r="G5388" s="2"/>
      <c r="H5388" s="2"/>
      <c r="I5388" s="139" t="s">
        <v>1619</v>
      </c>
      <c r="J5388" s="139"/>
      <c r="K5388" s="139" t="s">
        <v>478</v>
      </c>
      <c r="L5388" s="139" t="s">
        <v>233</v>
      </c>
      <c r="M5388" s="140"/>
      <c r="N5388" s="141">
        <v>56</v>
      </c>
      <c r="O5388" s="142">
        <f t="shared" si="420"/>
        <v>210</v>
      </c>
      <c r="P5388" s="2">
        <v>210</v>
      </c>
      <c r="Q5388" s="2"/>
      <c r="R5388" s="143" t="e">
        <f t="shared" si="421"/>
        <v>#DIV/0!</v>
      </c>
      <c r="S5388" s="143">
        <f t="shared" si="422"/>
        <v>0</v>
      </c>
      <c r="T5388" s="144">
        <f>IF(P5388="nio",0,IF(P5388&gt;0,VLOOKUP(K5388,'3-Productie normen'!A:X,VLOOKUP(P5388,'3-Productie normen'!$B$37:$C$59,2,FALSE),FALSE)))/VLOOKUP(B5388,'2-Kosten per locatie'!$A$11:$C$31,3,FALSE)</f>
        <v>0</v>
      </c>
      <c r="U5388" s="144">
        <f t="shared" si="423"/>
        <v>0</v>
      </c>
      <c r="V5388" s="145" t="str">
        <f>VLOOKUP(K5388,'3-Productie normen'!A:AG,29,FALSE)</f>
        <v>B</v>
      </c>
      <c r="W5388" s="145"/>
      <c r="X5388" s="146"/>
      <c r="Y5388" s="147">
        <f t="shared" si="424"/>
        <v>11760</v>
      </c>
    </row>
    <row r="5389" spans="1:25" s="148" customFormat="1" ht="13.9" customHeight="1">
      <c r="A5389" s="137">
        <v>6243</v>
      </c>
      <c r="B5389" s="138" t="s">
        <v>8136</v>
      </c>
      <c r="C5389" s="138" t="s">
        <v>8057</v>
      </c>
      <c r="D5389" s="138"/>
      <c r="E5389" s="2"/>
      <c r="F5389" s="2"/>
      <c r="G5389" s="2"/>
      <c r="H5389" s="2"/>
      <c r="I5389" s="139" t="s">
        <v>1619</v>
      </c>
      <c r="J5389" s="139"/>
      <c r="K5389" s="139" t="s">
        <v>478</v>
      </c>
      <c r="L5389" s="139" t="s">
        <v>233</v>
      </c>
      <c r="M5389" s="140"/>
      <c r="N5389" s="141">
        <v>56</v>
      </c>
      <c r="O5389" s="142">
        <f t="shared" si="420"/>
        <v>210</v>
      </c>
      <c r="P5389" s="2">
        <v>210</v>
      </c>
      <c r="Q5389" s="2"/>
      <c r="R5389" s="143" t="e">
        <f t="shared" si="421"/>
        <v>#DIV/0!</v>
      </c>
      <c r="S5389" s="143">
        <f t="shared" si="422"/>
        <v>0</v>
      </c>
      <c r="T5389" s="144">
        <f>IF(P5389="nio",0,IF(P5389&gt;0,VLOOKUP(K5389,'3-Productie normen'!A:X,VLOOKUP(P5389,'3-Productie normen'!$B$37:$C$59,2,FALSE),FALSE)))/VLOOKUP(B5389,'2-Kosten per locatie'!$A$11:$C$31,3,FALSE)</f>
        <v>0</v>
      </c>
      <c r="U5389" s="144">
        <f t="shared" si="423"/>
        <v>0</v>
      </c>
      <c r="V5389" s="145" t="str">
        <f>VLOOKUP(K5389,'3-Productie normen'!A:AG,29,FALSE)</f>
        <v>B</v>
      </c>
      <c r="W5389" s="145"/>
      <c r="X5389" s="146"/>
      <c r="Y5389" s="147">
        <f t="shared" si="424"/>
        <v>11760</v>
      </c>
    </row>
    <row r="5390" spans="1:25" s="148" customFormat="1" ht="13.9" customHeight="1">
      <c r="A5390" s="137">
        <v>6244</v>
      </c>
      <c r="B5390" s="138" t="s">
        <v>8136</v>
      </c>
      <c r="C5390" s="138" t="s">
        <v>8057</v>
      </c>
      <c r="D5390" s="138"/>
      <c r="E5390" s="2"/>
      <c r="F5390" s="2"/>
      <c r="G5390" s="2"/>
      <c r="H5390" s="2"/>
      <c r="I5390" s="139" t="s">
        <v>1050</v>
      </c>
      <c r="J5390" s="139"/>
      <c r="K5390" s="139" t="s">
        <v>619</v>
      </c>
      <c r="L5390" s="139" t="s">
        <v>82</v>
      </c>
      <c r="M5390" s="140" t="s">
        <v>8160</v>
      </c>
      <c r="N5390" s="141">
        <v>87</v>
      </c>
      <c r="O5390" s="142">
        <f t="shared" si="420"/>
        <v>210</v>
      </c>
      <c r="P5390" s="2">
        <v>210</v>
      </c>
      <c r="Q5390" s="2"/>
      <c r="R5390" s="143" t="e">
        <f t="shared" si="421"/>
        <v>#DIV/0!</v>
      </c>
      <c r="S5390" s="143">
        <f t="shared" si="422"/>
        <v>0</v>
      </c>
      <c r="T5390" s="144">
        <f>IF(P5390="nio",0,IF(P5390&gt;0,VLOOKUP(K5390,'3-Productie normen'!A:X,VLOOKUP(P5390,'3-Productie normen'!$B$37:$C$59,2,FALSE),FALSE)))/VLOOKUP(B5390,'2-Kosten per locatie'!$A$11:$C$31,3,FALSE)</f>
        <v>0</v>
      </c>
      <c r="U5390" s="144">
        <f t="shared" si="423"/>
        <v>0</v>
      </c>
      <c r="V5390" s="145" t="str">
        <f>VLOOKUP(K5390,'3-Productie normen'!A:AG,29,FALSE)</f>
        <v>L</v>
      </c>
      <c r="W5390" s="145"/>
      <c r="X5390" s="146"/>
      <c r="Y5390" s="147">
        <f t="shared" si="424"/>
        <v>18270</v>
      </c>
    </row>
    <row r="5391" spans="1:25" s="148" customFormat="1" ht="13.9" customHeight="1">
      <c r="A5391" s="137">
        <v>6245</v>
      </c>
      <c r="B5391" s="138" t="s">
        <v>8136</v>
      </c>
      <c r="C5391" s="138" t="s">
        <v>8057</v>
      </c>
      <c r="D5391" s="138"/>
      <c r="E5391" s="2"/>
      <c r="F5391" s="2"/>
      <c r="G5391" s="2"/>
      <c r="H5391" s="2"/>
      <c r="I5391" s="139" t="s">
        <v>253</v>
      </c>
      <c r="J5391" s="139"/>
      <c r="K5391" s="139" t="s">
        <v>254</v>
      </c>
      <c r="L5391" s="139" t="s">
        <v>233</v>
      </c>
      <c r="M5391" s="140"/>
      <c r="N5391" s="141">
        <v>44</v>
      </c>
      <c r="O5391" s="142">
        <f t="shared" si="420"/>
        <v>210</v>
      </c>
      <c r="P5391" s="2">
        <v>210</v>
      </c>
      <c r="Q5391" s="2"/>
      <c r="R5391" s="143" t="e">
        <f t="shared" si="421"/>
        <v>#DIV/0!</v>
      </c>
      <c r="S5391" s="143">
        <f t="shared" si="422"/>
        <v>0</v>
      </c>
      <c r="T5391" s="144">
        <f>IF(P5391="nio",0,IF(P5391&gt;0,VLOOKUP(K5391,'3-Productie normen'!A:X,VLOOKUP(P5391,'3-Productie normen'!$B$37:$C$59,2,FALSE),FALSE)))/VLOOKUP(B5391,'2-Kosten per locatie'!$A$11:$C$31,3,FALSE)</f>
        <v>0</v>
      </c>
      <c r="U5391" s="144">
        <f t="shared" si="423"/>
        <v>0</v>
      </c>
      <c r="V5391" s="145" t="str">
        <f>VLOOKUP(K5391,'3-Productie normen'!A:AG,29,FALSE)</f>
        <v>V</v>
      </c>
      <c r="W5391" s="145"/>
      <c r="X5391" s="146"/>
      <c r="Y5391" s="147">
        <f t="shared" si="424"/>
        <v>9240</v>
      </c>
    </row>
    <row r="5392" spans="1:25" s="148" customFormat="1" ht="13.9" customHeight="1">
      <c r="A5392" s="137">
        <v>6246</v>
      </c>
      <c r="B5392" s="138" t="s">
        <v>8136</v>
      </c>
      <c r="C5392" s="138" t="s">
        <v>8057</v>
      </c>
      <c r="D5392" s="138"/>
      <c r="E5392" s="2"/>
      <c r="F5392" s="2"/>
      <c r="G5392" s="2"/>
      <c r="H5392" s="2"/>
      <c r="I5392" s="139" t="s">
        <v>8061</v>
      </c>
      <c r="J5392" s="139"/>
      <c r="K5392" s="139" t="s">
        <v>525</v>
      </c>
      <c r="L5392" s="139" t="s">
        <v>84</v>
      </c>
      <c r="M5392" s="140"/>
      <c r="N5392" s="141">
        <v>44</v>
      </c>
      <c r="O5392" s="142">
        <f t="shared" si="420"/>
        <v>210</v>
      </c>
      <c r="P5392" s="2">
        <v>210</v>
      </c>
      <c r="Q5392" s="2"/>
      <c r="R5392" s="143" t="e">
        <f t="shared" si="421"/>
        <v>#DIV/0!</v>
      </c>
      <c r="S5392" s="143">
        <f t="shared" si="422"/>
        <v>0</v>
      </c>
      <c r="T5392" s="144">
        <f>IF(P5392="nio",0,IF(P5392&gt;0,VLOOKUP(K5392,'3-Productie normen'!A:X,VLOOKUP(P5392,'3-Productie normen'!$B$37:$C$59,2,FALSE),FALSE)))/VLOOKUP(B5392,'2-Kosten per locatie'!$A$11:$C$31,3,FALSE)</f>
        <v>0</v>
      </c>
      <c r="U5392" s="144">
        <f t="shared" si="423"/>
        <v>0</v>
      </c>
      <c r="V5392" s="145" t="str">
        <f>VLOOKUP(K5392,'3-Productie normen'!A:AG,29,FALSE)</f>
        <v>V</v>
      </c>
      <c r="W5392" s="145"/>
      <c r="X5392" s="146"/>
      <c r="Y5392" s="147">
        <f t="shared" si="424"/>
        <v>9240</v>
      </c>
    </row>
    <row r="5393" spans="1:25" s="148" customFormat="1" ht="13.9" customHeight="1">
      <c r="A5393" s="137">
        <v>6247</v>
      </c>
      <c r="B5393" s="138" t="s">
        <v>8136</v>
      </c>
      <c r="C5393" s="138" t="s">
        <v>8057</v>
      </c>
      <c r="D5393" s="138"/>
      <c r="E5393" s="2"/>
      <c r="F5393" s="2"/>
      <c r="G5393" s="2"/>
      <c r="H5393" s="2"/>
      <c r="I5393" s="139" t="s">
        <v>8062</v>
      </c>
      <c r="J5393" s="139"/>
      <c r="K5393" s="139" t="s">
        <v>254</v>
      </c>
      <c r="L5393" s="139" t="s">
        <v>2132</v>
      </c>
      <c r="M5393" s="140"/>
      <c r="N5393" s="141">
        <v>332</v>
      </c>
      <c r="O5393" s="142">
        <f t="shared" si="420"/>
        <v>210</v>
      </c>
      <c r="P5393" s="2">
        <v>210</v>
      </c>
      <c r="Q5393" s="2"/>
      <c r="R5393" s="143" t="e">
        <f t="shared" si="421"/>
        <v>#DIV/0!</v>
      </c>
      <c r="S5393" s="143">
        <f t="shared" si="422"/>
        <v>0</v>
      </c>
      <c r="T5393" s="144">
        <f>IF(P5393="nio",0,IF(P5393&gt;0,VLOOKUP(K5393,'3-Productie normen'!A:X,VLOOKUP(P5393,'3-Productie normen'!$B$37:$C$59,2,FALSE),FALSE)))/VLOOKUP(B5393,'2-Kosten per locatie'!$A$11:$C$31,3,FALSE)</f>
        <v>0</v>
      </c>
      <c r="U5393" s="144">
        <f t="shared" si="423"/>
        <v>0</v>
      </c>
      <c r="V5393" s="145" t="str">
        <f>VLOOKUP(K5393,'3-Productie normen'!A:AG,29,FALSE)</f>
        <v>V</v>
      </c>
      <c r="W5393" s="145"/>
      <c r="X5393" s="146"/>
      <c r="Y5393" s="147">
        <f t="shared" si="424"/>
        <v>69720</v>
      </c>
    </row>
    <row r="5394" spans="1:25" s="148" customFormat="1" ht="13.9" customHeight="1">
      <c r="A5394" s="137">
        <v>6248</v>
      </c>
      <c r="B5394" s="138" t="s">
        <v>8136</v>
      </c>
      <c r="C5394" s="138" t="s">
        <v>8057</v>
      </c>
      <c r="D5394" s="138"/>
      <c r="E5394" s="2"/>
      <c r="F5394" s="2"/>
      <c r="G5394" s="2"/>
      <c r="H5394" s="2"/>
      <c r="I5394" s="139" t="s">
        <v>2137</v>
      </c>
      <c r="J5394" s="139"/>
      <c r="K5394" s="139" t="s">
        <v>321</v>
      </c>
      <c r="L5394" s="139" t="s">
        <v>2132</v>
      </c>
      <c r="M5394" s="140"/>
      <c r="N5394" s="141">
        <v>17</v>
      </c>
      <c r="O5394" s="142">
        <f t="shared" si="420"/>
        <v>420</v>
      </c>
      <c r="P5394" s="2">
        <v>210</v>
      </c>
      <c r="Q5394" s="2">
        <v>210</v>
      </c>
      <c r="R5394" s="143" t="e">
        <f t="shared" si="421"/>
        <v>#DIV/0!</v>
      </c>
      <c r="S5394" s="143" t="e">
        <f t="shared" si="422"/>
        <v>#DIV/0!</v>
      </c>
      <c r="T5394" s="144">
        <f>IF(P5394="nio",0,IF(P5394&gt;0,VLOOKUP(K5394,'3-Productie normen'!A:X,VLOOKUP(P5394,'3-Productie normen'!$B$37:$C$59,2,FALSE),FALSE)))/VLOOKUP(B5394,'2-Kosten per locatie'!$A$11:$C$31,3,FALSE)</f>
        <v>0</v>
      </c>
      <c r="U5394" s="144">
        <f t="shared" si="423"/>
        <v>0</v>
      </c>
      <c r="V5394" s="145" t="str">
        <f>VLOOKUP(K5394,'3-Productie normen'!A:AG,29,FALSE)</f>
        <v>S</v>
      </c>
      <c r="W5394" s="145"/>
      <c r="X5394" s="146"/>
      <c r="Y5394" s="147">
        <f t="shared" si="424"/>
        <v>7140</v>
      </c>
    </row>
    <row r="5395" spans="1:25" s="148" customFormat="1" ht="13.9" customHeight="1">
      <c r="A5395" s="137">
        <v>6249</v>
      </c>
      <c r="B5395" s="138" t="s">
        <v>8136</v>
      </c>
      <c r="C5395" s="138" t="s">
        <v>8057</v>
      </c>
      <c r="D5395" s="138"/>
      <c r="E5395" s="2"/>
      <c r="F5395" s="2"/>
      <c r="G5395" s="2"/>
      <c r="H5395" s="2"/>
      <c r="I5395" s="139" t="s">
        <v>2136</v>
      </c>
      <c r="J5395" s="139"/>
      <c r="K5395" s="139" t="s">
        <v>321</v>
      </c>
      <c r="L5395" s="139" t="s">
        <v>2132</v>
      </c>
      <c r="M5395" s="140"/>
      <c r="N5395" s="141">
        <v>22</v>
      </c>
      <c r="O5395" s="142">
        <f t="shared" si="420"/>
        <v>420</v>
      </c>
      <c r="P5395" s="2">
        <v>210</v>
      </c>
      <c r="Q5395" s="2">
        <v>210</v>
      </c>
      <c r="R5395" s="143" t="e">
        <f t="shared" si="421"/>
        <v>#DIV/0!</v>
      </c>
      <c r="S5395" s="143" t="e">
        <f t="shared" si="422"/>
        <v>#DIV/0!</v>
      </c>
      <c r="T5395" s="144">
        <f>IF(P5395="nio",0,IF(P5395&gt;0,VLOOKUP(K5395,'3-Productie normen'!A:X,VLOOKUP(P5395,'3-Productie normen'!$B$37:$C$59,2,FALSE),FALSE)))/VLOOKUP(B5395,'2-Kosten per locatie'!$A$11:$C$31,3,FALSE)</f>
        <v>0</v>
      </c>
      <c r="U5395" s="144">
        <f t="shared" si="423"/>
        <v>0</v>
      </c>
      <c r="V5395" s="145" t="str">
        <f>VLOOKUP(K5395,'3-Productie normen'!A:AG,29,FALSE)</f>
        <v>S</v>
      </c>
      <c r="W5395" s="145"/>
      <c r="X5395" s="146"/>
      <c r="Y5395" s="147">
        <f t="shared" si="424"/>
        <v>9240</v>
      </c>
    </row>
    <row r="5396" spans="1:25" s="148" customFormat="1" ht="13.9" customHeight="1">
      <c r="A5396" s="137">
        <v>6250</v>
      </c>
      <c r="B5396" s="138" t="s">
        <v>8136</v>
      </c>
      <c r="C5396" s="138" t="s">
        <v>8057</v>
      </c>
      <c r="D5396" s="138"/>
      <c r="E5396" s="2"/>
      <c r="F5396" s="2"/>
      <c r="G5396" s="2"/>
      <c r="H5396" s="2"/>
      <c r="I5396" s="139" t="s">
        <v>2135</v>
      </c>
      <c r="J5396" s="139"/>
      <c r="K5396" s="139" t="s">
        <v>321</v>
      </c>
      <c r="L5396" s="139" t="s">
        <v>2132</v>
      </c>
      <c r="M5396" s="140"/>
      <c r="N5396" s="141">
        <v>4</v>
      </c>
      <c r="O5396" s="142">
        <f t="shared" si="420"/>
        <v>420</v>
      </c>
      <c r="P5396" s="2">
        <v>210</v>
      </c>
      <c r="Q5396" s="2">
        <v>210</v>
      </c>
      <c r="R5396" s="143" t="e">
        <f t="shared" si="421"/>
        <v>#DIV/0!</v>
      </c>
      <c r="S5396" s="143" t="e">
        <f t="shared" si="422"/>
        <v>#DIV/0!</v>
      </c>
      <c r="T5396" s="144">
        <f>IF(P5396="nio",0,IF(P5396&gt;0,VLOOKUP(K5396,'3-Productie normen'!A:X,VLOOKUP(P5396,'3-Productie normen'!$B$37:$C$59,2,FALSE),FALSE)))/VLOOKUP(B5396,'2-Kosten per locatie'!$A$11:$C$31,3,FALSE)</f>
        <v>0</v>
      </c>
      <c r="U5396" s="144">
        <f t="shared" si="423"/>
        <v>0</v>
      </c>
      <c r="V5396" s="145" t="str">
        <f>VLOOKUP(K5396,'3-Productie normen'!A:AG,29,FALSE)</f>
        <v>S</v>
      </c>
      <c r="W5396" s="145"/>
      <c r="X5396" s="146"/>
      <c r="Y5396" s="147">
        <f t="shared" si="424"/>
        <v>1680</v>
      </c>
    </row>
    <row r="5397" spans="1:25" s="148" customFormat="1" ht="13.9" customHeight="1">
      <c r="A5397" s="137">
        <v>6251</v>
      </c>
      <c r="B5397" s="138" t="s">
        <v>8136</v>
      </c>
      <c r="C5397" s="138" t="s">
        <v>8057</v>
      </c>
      <c r="D5397" s="138"/>
      <c r="E5397" s="2"/>
      <c r="F5397" s="2"/>
      <c r="G5397" s="2"/>
      <c r="H5397" s="2"/>
      <c r="I5397" s="139" t="s">
        <v>2142</v>
      </c>
      <c r="J5397" s="139"/>
      <c r="K5397" s="139" t="s">
        <v>304</v>
      </c>
      <c r="L5397" s="139" t="s">
        <v>739</v>
      </c>
      <c r="M5397" s="140"/>
      <c r="N5397" s="141">
        <v>26</v>
      </c>
      <c r="O5397" s="142">
        <f t="shared" si="420"/>
        <v>210</v>
      </c>
      <c r="P5397" s="2">
        <v>210</v>
      </c>
      <c r="Q5397" s="2"/>
      <c r="R5397" s="143" t="e">
        <f t="shared" si="421"/>
        <v>#DIV/0!</v>
      </c>
      <c r="S5397" s="143">
        <f t="shared" si="422"/>
        <v>0</v>
      </c>
      <c r="T5397" s="144">
        <f>IF(P5397="nio",0,IF(P5397&gt;0,VLOOKUP(K5397,'3-Productie normen'!A:X,VLOOKUP(P5397,'3-Productie normen'!$B$37:$C$59,2,FALSE),FALSE)))/VLOOKUP(B5397,'2-Kosten per locatie'!$A$11:$C$31,3,FALSE)</f>
        <v>0</v>
      </c>
      <c r="U5397" s="144">
        <f t="shared" si="423"/>
        <v>0</v>
      </c>
      <c r="V5397" s="145" t="str">
        <f>VLOOKUP(K5397,'3-Productie normen'!A:AG,29,FALSE)</f>
        <v>V</v>
      </c>
      <c r="W5397" s="145"/>
      <c r="X5397" s="146"/>
      <c r="Y5397" s="147">
        <f t="shared" si="424"/>
        <v>5460</v>
      </c>
    </row>
    <row r="5398" spans="1:25" s="148" customFormat="1" ht="13.9" customHeight="1">
      <c r="A5398" s="137">
        <v>6252</v>
      </c>
      <c r="B5398" s="138" t="s">
        <v>8136</v>
      </c>
      <c r="C5398" s="138" t="s">
        <v>8057</v>
      </c>
      <c r="D5398" s="138"/>
      <c r="E5398" s="2"/>
      <c r="F5398" s="2"/>
      <c r="G5398" s="2"/>
      <c r="H5398" s="2"/>
      <c r="I5398" s="139" t="s">
        <v>8063</v>
      </c>
      <c r="J5398" s="139"/>
      <c r="K5398" s="139" t="s">
        <v>619</v>
      </c>
      <c r="L5398" s="139" t="s">
        <v>739</v>
      </c>
      <c r="M5398" s="140"/>
      <c r="N5398" s="141">
        <v>42</v>
      </c>
      <c r="O5398" s="142">
        <f t="shared" si="420"/>
        <v>210</v>
      </c>
      <c r="P5398" s="2">
        <v>210</v>
      </c>
      <c r="Q5398" s="2"/>
      <c r="R5398" s="143" t="e">
        <f t="shared" si="421"/>
        <v>#DIV/0!</v>
      </c>
      <c r="S5398" s="143">
        <f t="shared" si="422"/>
        <v>0</v>
      </c>
      <c r="T5398" s="144">
        <f>IF(P5398="nio",0,IF(P5398&gt;0,VLOOKUP(K5398,'3-Productie normen'!A:X,VLOOKUP(P5398,'3-Productie normen'!$B$37:$C$59,2,FALSE),FALSE)))/VLOOKUP(B5398,'2-Kosten per locatie'!$A$11:$C$31,3,FALSE)</f>
        <v>0</v>
      </c>
      <c r="U5398" s="144">
        <f t="shared" si="423"/>
        <v>0</v>
      </c>
      <c r="V5398" s="145" t="str">
        <f>VLOOKUP(K5398,'3-Productie normen'!A:AG,29,FALSE)</f>
        <v>L</v>
      </c>
      <c r="W5398" s="145"/>
      <c r="X5398" s="146"/>
      <c r="Y5398" s="147">
        <f t="shared" si="424"/>
        <v>8820</v>
      </c>
    </row>
    <row r="5399" spans="1:25" s="148" customFormat="1" ht="13.9" customHeight="1">
      <c r="A5399" s="137">
        <v>6253</v>
      </c>
      <c r="B5399" s="138" t="s">
        <v>8136</v>
      </c>
      <c r="C5399" s="138" t="s">
        <v>8057</v>
      </c>
      <c r="D5399" s="138"/>
      <c r="E5399" s="2"/>
      <c r="F5399" s="2"/>
      <c r="G5399" s="2"/>
      <c r="H5399" s="2"/>
      <c r="I5399" s="139" t="s">
        <v>313</v>
      </c>
      <c r="J5399" s="139"/>
      <c r="K5399" s="139" t="s">
        <v>259</v>
      </c>
      <c r="L5399" s="139" t="s">
        <v>2132</v>
      </c>
      <c r="M5399" s="140"/>
      <c r="N5399" s="141">
        <v>7</v>
      </c>
      <c r="O5399" s="142">
        <f t="shared" si="420"/>
        <v>0</v>
      </c>
      <c r="P5399" s="2" t="s">
        <v>477</v>
      </c>
      <c r="Q5399" s="2"/>
      <c r="R5399" s="143">
        <f t="shared" si="421"/>
        <v>0</v>
      </c>
      <c r="S5399" s="143">
        <f t="shared" si="422"/>
        <v>0</v>
      </c>
      <c r="T5399" s="144">
        <f>IF(P5399="nio",0,IF(P5399&gt;0,VLOOKUP(K5399,'3-Productie normen'!A:X,VLOOKUP(P5399,'3-Productie normen'!$B$37:$C$59,2,FALSE),FALSE)))/VLOOKUP(B5399,'2-Kosten per locatie'!$A$11:$C$31,3,FALSE)</f>
        <v>0</v>
      </c>
      <c r="U5399" s="144">
        <f t="shared" si="423"/>
        <v>0</v>
      </c>
      <c r="V5399" s="145">
        <f>VLOOKUP(K5399,'3-Productie normen'!A:AG,29,FALSE)</f>
        <v>0</v>
      </c>
      <c r="W5399" s="145"/>
      <c r="X5399" s="146"/>
      <c r="Y5399" s="147">
        <f t="shared" si="424"/>
        <v>0</v>
      </c>
    </row>
    <row r="5400" spans="1:25" s="148" customFormat="1" ht="13.9" customHeight="1">
      <c r="A5400" s="137">
        <v>6254</v>
      </c>
      <c r="B5400" s="138" t="s">
        <v>8136</v>
      </c>
      <c r="C5400" s="138" t="s">
        <v>8057</v>
      </c>
      <c r="D5400" s="138"/>
      <c r="E5400" s="2"/>
      <c r="F5400" s="2"/>
      <c r="G5400" s="2"/>
      <c r="H5400" s="2"/>
      <c r="I5400" s="139" t="s">
        <v>2163</v>
      </c>
      <c r="J5400" s="139"/>
      <c r="K5400" s="139" t="s">
        <v>525</v>
      </c>
      <c r="L5400" s="139" t="s">
        <v>84</v>
      </c>
      <c r="M5400" s="140"/>
      <c r="N5400" s="141">
        <v>13</v>
      </c>
      <c r="O5400" s="142">
        <f t="shared" si="420"/>
        <v>210</v>
      </c>
      <c r="P5400" s="2">
        <v>210</v>
      </c>
      <c r="Q5400" s="2"/>
      <c r="R5400" s="143" t="e">
        <f t="shared" si="421"/>
        <v>#DIV/0!</v>
      </c>
      <c r="S5400" s="143">
        <f t="shared" si="422"/>
        <v>0</v>
      </c>
      <c r="T5400" s="144">
        <f>IF(P5400="nio",0,IF(P5400&gt;0,VLOOKUP(K5400,'3-Productie normen'!A:X,VLOOKUP(P5400,'3-Productie normen'!$B$37:$C$59,2,FALSE),FALSE)))/VLOOKUP(B5400,'2-Kosten per locatie'!$A$11:$C$31,3,FALSE)</f>
        <v>0</v>
      </c>
      <c r="U5400" s="144">
        <f t="shared" si="423"/>
        <v>0</v>
      </c>
      <c r="V5400" s="145" t="str">
        <f>VLOOKUP(K5400,'3-Productie normen'!A:AG,29,FALSE)</f>
        <v>V</v>
      </c>
      <c r="W5400" s="145"/>
      <c r="X5400" s="146"/>
      <c r="Y5400" s="147">
        <f t="shared" si="424"/>
        <v>2730</v>
      </c>
    </row>
    <row r="5401" spans="1:25" s="148" customFormat="1" ht="13.9" customHeight="1">
      <c r="A5401" s="137">
        <v>6255</v>
      </c>
      <c r="B5401" s="138" t="s">
        <v>8136</v>
      </c>
      <c r="C5401" s="138" t="s">
        <v>8057</v>
      </c>
      <c r="D5401" s="138"/>
      <c r="E5401" s="2"/>
      <c r="F5401" s="2"/>
      <c r="G5401" s="2"/>
      <c r="H5401" s="2"/>
      <c r="I5401" s="139" t="s">
        <v>2130</v>
      </c>
      <c r="J5401" s="139"/>
      <c r="K5401" s="139" t="s">
        <v>612</v>
      </c>
      <c r="L5401" s="139" t="s">
        <v>233</v>
      </c>
      <c r="M5401" s="140"/>
      <c r="N5401" s="141">
        <v>52</v>
      </c>
      <c r="O5401" s="142">
        <f t="shared" si="420"/>
        <v>210</v>
      </c>
      <c r="P5401" s="2">
        <v>210</v>
      </c>
      <c r="Q5401" s="2"/>
      <c r="R5401" s="143" t="e">
        <f t="shared" si="421"/>
        <v>#DIV/0!</v>
      </c>
      <c r="S5401" s="143">
        <f t="shared" si="422"/>
        <v>0</v>
      </c>
      <c r="T5401" s="144">
        <f>IF(P5401="nio",0,IF(P5401&gt;0,VLOOKUP(K5401,'3-Productie normen'!A:X,VLOOKUP(P5401,'3-Productie normen'!$B$37:$C$59,2,FALSE),FALSE)))/VLOOKUP(B5401,'2-Kosten per locatie'!$A$11:$C$31,3,FALSE)</f>
        <v>0</v>
      </c>
      <c r="U5401" s="144">
        <f t="shared" si="423"/>
        <v>0</v>
      </c>
      <c r="V5401" s="145" t="str">
        <f>VLOOKUP(K5401,'3-Productie normen'!A:AG,29,FALSE)</f>
        <v>L</v>
      </c>
      <c r="W5401" s="145"/>
      <c r="X5401" s="146"/>
      <c r="Y5401" s="147">
        <f t="shared" si="424"/>
        <v>10920</v>
      </c>
    </row>
    <row r="5402" spans="1:25" s="148" customFormat="1" ht="13.9" customHeight="1">
      <c r="A5402" s="137">
        <v>6256</v>
      </c>
      <c r="B5402" s="138" t="s">
        <v>8136</v>
      </c>
      <c r="C5402" s="138" t="s">
        <v>8057</v>
      </c>
      <c r="D5402" s="138"/>
      <c r="E5402" s="2"/>
      <c r="F5402" s="2"/>
      <c r="G5402" s="2"/>
      <c r="H5402" s="2"/>
      <c r="I5402" s="139" t="s">
        <v>2130</v>
      </c>
      <c r="J5402" s="139"/>
      <c r="K5402" s="139" t="s">
        <v>612</v>
      </c>
      <c r="L5402" s="139" t="s">
        <v>233</v>
      </c>
      <c r="M5402" s="140"/>
      <c r="N5402" s="141">
        <v>52</v>
      </c>
      <c r="O5402" s="142">
        <f t="shared" si="420"/>
        <v>210</v>
      </c>
      <c r="P5402" s="2">
        <v>210</v>
      </c>
      <c r="Q5402" s="2"/>
      <c r="R5402" s="143" t="e">
        <f t="shared" si="421"/>
        <v>#DIV/0!</v>
      </c>
      <c r="S5402" s="143">
        <f t="shared" si="422"/>
        <v>0</v>
      </c>
      <c r="T5402" s="144">
        <f>IF(P5402="nio",0,IF(P5402&gt;0,VLOOKUP(K5402,'3-Productie normen'!A:X,VLOOKUP(P5402,'3-Productie normen'!$B$37:$C$59,2,FALSE),FALSE)))/VLOOKUP(B5402,'2-Kosten per locatie'!$A$11:$C$31,3,FALSE)</f>
        <v>0</v>
      </c>
      <c r="U5402" s="144">
        <f t="shared" si="423"/>
        <v>0</v>
      </c>
      <c r="V5402" s="145" t="str">
        <f>VLOOKUP(K5402,'3-Productie normen'!A:AG,29,FALSE)</f>
        <v>L</v>
      </c>
      <c r="W5402" s="145"/>
      <c r="X5402" s="146"/>
      <c r="Y5402" s="147">
        <f t="shared" si="424"/>
        <v>10920</v>
      </c>
    </row>
    <row r="5403" spans="1:25" s="148" customFormat="1" ht="13.9" customHeight="1">
      <c r="A5403" s="137">
        <v>6257</v>
      </c>
      <c r="B5403" s="138" t="s">
        <v>8136</v>
      </c>
      <c r="C5403" s="138" t="s">
        <v>8057</v>
      </c>
      <c r="D5403" s="138"/>
      <c r="E5403" s="2"/>
      <c r="F5403" s="2"/>
      <c r="G5403" s="2"/>
      <c r="H5403" s="2"/>
      <c r="I5403" s="139" t="s">
        <v>2130</v>
      </c>
      <c r="J5403" s="139"/>
      <c r="K5403" s="139" t="s">
        <v>612</v>
      </c>
      <c r="L5403" s="139" t="s">
        <v>233</v>
      </c>
      <c r="M5403" s="140"/>
      <c r="N5403" s="141">
        <v>52</v>
      </c>
      <c r="O5403" s="142">
        <f t="shared" si="420"/>
        <v>210</v>
      </c>
      <c r="P5403" s="2">
        <v>210</v>
      </c>
      <c r="Q5403" s="2"/>
      <c r="R5403" s="143" t="e">
        <f t="shared" si="421"/>
        <v>#DIV/0!</v>
      </c>
      <c r="S5403" s="143">
        <f t="shared" si="422"/>
        <v>0</v>
      </c>
      <c r="T5403" s="144">
        <f>IF(P5403="nio",0,IF(P5403&gt;0,VLOOKUP(K5403,'3-Productie normen'!A:X,VLOOKUP(P5403,'3-Productie normen'!$B$37:$C$59,2,FALSE),FALSE)))/VLOOKUP(B5403,'2-Kosten per locatie'!$A$11:$C$31,3,FALSE)</f>
        <v>0</v>
      </c>
      <c r="U5403" s="144">
        <f t="shared" si="423"/>
        <v>0</v>
      </c>
      <c r="V5403" s="145" t="str">
        <f>VLOOKUP(K5403,'3-Productie normen'!A:AG,29,FALSE)</f>
        <v>L</v>
      </c>
      <c r="W5403" s="145"/>
      <c r="X5403" s="146"/>
      <c r="Y5403" s="147">
        <f t="shared" si="424"/>
        <v>10920</v>
      </c>
    </row>
    <row r="5404" spans="1:25" s="148" customFormat="1" ht="13.9" customHeight="1">
      <c r="A5404" s="137">
        <v>6258</v>
      </c>
      <c r="B5404" s="138" t="s">
        <v>8136</v>
      </c>
      <c r="C5404" s="138" t="s">
        <v>8057</v>
      </c>
      <c r="D5404" s="138"/>
      <c r="E5404" s="2"/>
      <c r="F5404" s="2"/>
      <c r="G5404" s="2"/>
      <c r="H5404" s="2"/>
      <c r="I5404" s="139" t="s">
        <v>2130</v>
      </c>
      <c r="J5404" s="139"/>
      <c r="K5404" s="139" t="s">
        <v>612</v>
      </c>
      <c r="L5404" s="139" t="s">
        <v>233</v>
      </c>
      <c r="M5404" s="140"/>
      <c r="N5404" s="141">
        <v>52</v>
      </c>
      <c r="O5404" s="142">
        <f t="shared" si="420"/>
        <v>210</v>
      </c>
      <c r="P5404" s="2">
        <v>210</v>
      </c>
      <c r="Q5404" s="2"/>
      <c r="R5404" s="143" t="e">
        <f t="shared" si="421"/>
        <v>#DIV/0!</v>
      </c>
      <c r="S5404" s="143">
        <f t="shared" si="422"/>
        <v>0</v>
      </c>
      <c r="T5404" s="144">
        <f>IF(P5404="nio",0,IF(P5404&gt;0,VLOOKUP(K5404,'3-Productie normen'!A:X,VLOOKUP(P5404,'3-Productie normen'!$B$37:$C$59,2,FALSE),FALSE)))/VLOOKUP(B5404,'2-Kosten per locatie'!$A$11:$C$31,3,FALSE)</f>
        <v>0</v>
      </c>
      <c r="U5404" s="144">
        <f t="shared" si="423"/>
        <v>0</v>
      </c>
      <c r="V5404" s="145" t="str">
        <f>VLOOKUP(K5404,'3-Productie normen'!A:AG,29,FALSE)</f>
        <v>L</v>
      </c>
      <c r="W5404" s="145"/>
      <c r="X5404" s="146"/>
      <c r="Y5404" s="147">
        <f t="shared" si="424"/>
        <v>10920</v>
      </c>
    </row>
    <row r="5405" spans="1:25" s="148" customFormat="1" ht="13.9" customHeight="1">
      <c r="A5405" s="137">
        <v>6259</v>
      </c>
      <c r="B5405" s="138" t="s">
        <v>8136</v>
      </c>
      <c r="C5405" s="138" t="s">
        <v>8057</v>
      </c>
      <c r="D5405" s="138"/>
      <c r="E5405" s="2"/>
      <c r="F5405" s="2"/>
      <c r="G5405" s="2"/>
      <c r="H5405" s="2"/>
      <c r="I5405" s="139" t="s">
        <v>2130</v>
      </c>
      <c r="J5405" s="139"/>
      <c r="K5405" s="139" t="s">
        <v>612</v>
      </c>
      <c r="L5405" s="139" t="s">
        <v>233</v>
      </c>
      <c r="M5405" s="140"/>
      <c r="N5405" s="141">
        <v>52</v>
      </c>
      <c r="O5405" s="142">
        <f t="shared" si="420"/>
        <v>210</v>
      </c>
      <c r="P5405" s="2">
        <v>210</v>
      </c>
      <c r="Q5405" s="2"/>
      <c r="R5405" s="143" t="e">
        <f t="shared" si="421"/>
        <v>#DIV/0!</v>
      </c>
      <c r="S5405" s="143">
        <f t="shared" si="422"/>
        <v>0</v>
      </c>
      <c r="T5405" s="144">
        <f>IF(P5405="nio",0,IF(P5405&gt;0,VLOOKUP(K5405,'3-Productie normen'!A:X,VLOOKUP(P5405,'3-Productie normen'!$B$37:$C$59,2,FALSE),FALSE)))/VLOOKUP(B5405,'2-Kosten per locatie'!$A$11:$C$31,3,FALSE)</f>
        <v>0</v>
      </c>
      <c r="U5405" s="144">
        <f t="shared" si="423"/>
        <v>0</v>
      </c>
      <c r="V5405" s="145" t="str">
        <f>VLOOKUP(K5405,'3-Productie normen'!A:AG,29,FALSE)</f>
        <v>L</v>
      </c>
      <c r="W5405" s="145"/>
      <c r="X5405" s="146"/>
      <c r="Y5405" s="147">
        <f t="shared" si="424"/>
        <v>10920</v>
      </c>
    </row>
    <row r="5406" spans="1:25" s="148" customFormat="1" ht="13.9" customHeight="1">
      <c r="A5406" s="137">
        <v>6260</v>
      </c>
      <c r="B5406" s="138" t="s">
        <v>8136</v>
      </c>
      <c r="C5406" s="138" t="s">
        <v>8057</v>
      </c>
      <c r="D5406" s="138"/>
      <c r="E5406" s="2"/>
      <c r="F5406" s="2"/>
      <c r="G5406" s="2"/>
      <c r="H5406" s="2"/>
      <c r="I5406" s="139" t="s">
        <v>1050</v>
      </c>
      <c r="J5406" s="139"/>
      <c r="K5406" s="139" t="s">
        <v>619</v>
      </c>
      <c r="L5406" s="139" t="s">
        <v>82</v>
      </c>
      <c r="M5406" s="140" t="s">
        <v>8160</v>
      </c>
      <c r="N5406" s="141">
        <v>74</v>
      </c>
      <c r="O5406" s="142">
        <f t="shared" si="420"/>
        <v>210</v>
      </c>
      <c r="P5406" s="2">
        <v>210</v>
      </c>
      <c r="Q5406" s="2"/>
      <c r="R5406" s="143" t="e">
        <f t="shared" si="421"/>
        <v>#DIV/0!</v>
      </c>
      <c r="S5406" s="143">
        <f t="shared" si="422"/>
        <v>0</v>
      </c>
      <c r="T5406" s="144">
        <f>IF(P5406="nio",0,IF(P5406&gt;0,VLOOKUP(K5406,'3-Productie normen'!A:X,VLOOKUP(P5406,'3-Productie normen'!$B$37:$C$59,2,FALSE),FALSE)))/VLOOKUP(B5406,'2-Kosten per locatie'!$A$11:$C$31,3,FALSE)</f>
        <v>0</v>
      </c>
      <c r="U5406" s="144">
        <f t="shared" si="423"/>
        <v>0</v>
      </c>
      <c r="V5406" s="145" t="str">
        <f>VLOOKUP(K5406,'3-Productie normen'!A:AG,29,FALSE)</f>
        <v>L</v>
      </c>
      <c r="W5406" s="145"/>
      <c r="X5406" s="146"/>
      <c r="Y5406" s="147">
        <f t="shared" si="424"/>
        <v>15540</v>
      </c>
    </row>
    <row r="5407" spans="1:25" s="148" customFormat="1" ht="13.9" customHeight="1">
      <c r="A5407" s="137">
        <v>6261</v>
      </c>
      <c r="B5407" s="138" t="s">
        <v>8136</v>
      </c>
      <c r="C5407" s="138" t="s">
        <v>8057</v>
      </c>
      <c r="D5407" s="138"/>
      <c r="E5407" s="2"/>
      <c r="F5407" s="2"/>
      <c r="G5407" s="2"/>
      <c r="H5407" s="2"/>
      <c r="I5407" s="139" t="s">
        <v>2130</v>
      </c>
      <c r="J5407" s="139"/>
      <c r="K5407" s="139" t="s">
        <v>612</v>
      </c>
      <c r="L5407" s="139" t="s">
        <v>233</v>
      </c>
      <c r="M5407" s="140"/>
      <c r="N5407" s="141">
        <v>57</v>
      </c>
      <c r="O5407" s="142">
        <f t="shared" si="420"/>
        <v>210</v>
      </c>
      <c r="P5407" s="2">
        <v>210</v>
      </c>
      <c r="Q5407" s="2"/>
      <c r="R5407" s="143" t="e">
        <f t="shared" si="421"/>
        <v>#DIV/0!</v>
      </c>
      <c r="S5407" s="143">
        <f t="shared" si="422"/>
        <v>0</v>
      </c>
      <c r="T5407" s="144">
        <f>IF(P5407="nio",0,IF(P5407&gt;0,VLOOKUP(K5407,'3-Productie normen'!A:X,VLOOKUP(P5407,'3-Productie normen'!$B$37:$C$59,2,FALSE),FALSE)))/VLOOKUP(B5407,'2-Kosten per locatie'!$A$11:$C$31,3,FALSE)</f>
        <v>0</v>
      </c>
      <c r="U5407" s="144">
        <f t="shared" si="423"/>
        <v>0</v>
      </c>
      <c r="V5407" s="145" t="str">
        <f>VLOOKUP(K5407,'3-Productie normen'!A:AG,29,FALSE)</f>
        <v>L</v>
      </c>
      <c r="W5407" s="145"/>
      <c r="X5407" s="146"/>
      <c r="Y5407" s="147">
        <f t="shared" si="424"/>
        <v>11970</v>
      </c>
    </row>
    <row r="5408" spans="1:25" s="148" customFormat="1" ht="13.9" customHeight="1">
      <c r="A5408" s="137">
        <v>6262</v>
      </c>
      <c r="B5408" s="138" t="s">
        <v>8136</v>
      </c>
      <c r="C5408" s="138" t="s">
        <v>8057</v>
      </c>
      <c r="D5408" s="138"/>
      <c r="E5408" s="2"/>
      <c r="F5408" s="2"/>
      <c r="G5408" s="2"/>
      <c r="H5408" s="2"/>
      <c r="I5408" s="139" t="s">
        <v>2130</v>
      </c>
      <c r="J5408" s="139"/>
      <c r="K5408" s="139" t="s">
        <v>612</v>
      </c>
      <c r="L5408" s="139" t="s">
        <v>233</v>
      </c>
      <c r="M5408" s="140"/>
      <c r="N5408" s="141">
        <v>57</v>
      </c>
      <c r="O5408" s="142">
        <f t="shared" si="420"/>
        <v>210</v>
      </c>
      <c r="P5408" s="2">
        <v>210</v>
      </c>
      <c r="Q5408" s="2"/>
      <c r="R5408" s="143" t="e">
        <f t="shared" si="421"/>
        <v>#DIV/0!</v>
      </c>
      <c r="S5408" s="143">
        <f t="shared" si="422"/>
        <v>0</v>
      </c>
      <c r="T5408" s="144">
        <f>IF(P5408="nio",0,IF(P5408&gt;0,VLOOKUP(K5408,'3-Productie normen'!A:X,VLOOKUP(P5408,'3-Productie normen'!$B$37:$C$59,2,FALSE),FALSE)))/VLOOKUP(B5408,'2-Kosten per locatie'!$A$11:$C$31,3,FALSE)</f>
        <v>0</v>
      </c>
      <c r="U5408" s="144">
        <f t="shared" si="423"/>
        <v>0</v>
      </c>
      <c r="V5408" s="145" t="str">
        <f>VLOOKUP(K5408,'3-Productie normen'!A:AG,29,FALSE)</f>
        <v>L</v>
      </c>
      <c r="W5408" s="145"/>
      <c r="X5408" s="146"/>
      <c r="Y5408" s="147">
        <f t="shared" si="424"/>
        <v>11970</v>
      </c>
    </row>
    <row r="5409" spans="1:25" s="148" customFormat="1" ht="13.9" customHeight="1">
      <c r="A5409" s="137">
        <v>6263</v>
      </c>
      <c r="B5409" s="138" t="s">
        <v>8136</v>
      </c>
      <c r="C5409" s="138" t="s">
        <v>8057</v>
      </c>
      <c r="D5409" s="138"/>
      <c r="E5409" s="2"/>
      <c r="F5409" s="2"/>
      <c r="G5409" s="2"/>
      <c r="H5409" s="2"/>
      <c r="I5409" s="139" t="s">
        <v>2130</v>
      </c>
      <c r="J5409" s="139"/>
      <c r="K5409" s="139" t="s">
        <v>612</v>
      </c>
      <c r="L5409" s="139" t="s">
        <v>233</v>
      </c>
      <c r="M5409" s="140"/>
      <c r="N5409" s="141">
        <v>57</v>
      </c>
      <c r="O5409" s="142">
        <f t="shared" si="420"/>
        <v>210</v>
      </c>
      <c r="P5409" s="2">
        <v>210</v>
      </c>
      <c r="Q5409" s="2"/>
      <c r="R5409" s="143" t="e">
        <f t="shared" si="421"/>
        <v>#DIV/0!</v>
      </c>
      <c r="S5409" s="143">
        <f t="shared" si="422"/>
        <v>0</v>
      </c>
      <c r="T5409" s="144">
        <f>IF(P5409="nio",0,IF(P5409&gt;0,VLOOKUP(K5409,'3-Productie normen'!A:X,VLOOKUP(P5409,'3-Productie normen'!$B$37:$C$59,2,FALSE),FALSE)))/VLOOKUP(B5409,'2-Kosten per locatie'!$A$11:$C$31,3,FALSE)</f>
        <v>0</v>
      </c>
      <c r="U5409" s="144">
        <f t="shared" si="423"/>
        <v>0</v>
      </c>
      <c r="V5409" s="145" t="str">
        <f>VLOOKUP(K5409,'3-Productie normen'!A:AG,29,FALSE)</f>
        <v>L</v>
      </c>
      <c r="W5409" s="145"/>
      <c r="X5409" s="146"/>
      <c r="Y5409" s="147">
        <f t="shared" si="424"/>
        <v>11970</v>
      </c>
    </row>
    <row r="5410" spans="1:25" s="148" customFormat="1" ht="13.9" customHeight="1">
      <c r="A5410" s="137">
        <v>6264</v>
      </c>
      <c r="B5410" s="138" t="s">
        <v>8136</v>
      </c>
      <c r="C5410" s="138" t="s">
        <v>8057</v>
      </c>
      <c r="D5410" s="138"/>
      <c r="E5410" s="2"/>
      <c r="F5410" s="2"/>
      <c r="G5410" s="2"/>
      <c r="H5410" s="2"/>
      <c r="I5410" s="139" t="s">
        <v>2130</v>
      </c>
      <c r="J5410" s="139"/>
      <c r="K5410" s="139" t="s">
        <v>612</v>
      </c>
      <c r="L5410" s="139" t="s">
        <v>233</v>
      </c>
      <c r="M5410" s="140"/>
      <c r="N5410" s="141">
        <v>57</v>
      </c>
      <c r="O5410" s="142">
        <f t="shared" si="420"/>
        <v>210</v>
      </c>
      <c r="P5410" s="2">
        <v>210</v>
      </c>
      <c r="Q5410" s="2"/>
      <c r="R5410" s="143" t="e">
        <f t="shared" si="421"/>
        <v>#DIV/0!</v>
      </c>
      <c r="S5410" s="143">
        <f t="shared" si="422"/>
        <v>0</v>
      </c>
      <c r="T5410" s="144">
        <f>IF(P5410="nio",0,IF(P5410&gt;0,VLOOKUP(K5410,'3-Productie normen'!A:X,VLOOKUP(P5410,'3-Productie normen'!$B$37:$C$59,2,FALSE),FALSE)))/VLOOKUP(B5410,'2-Kosten per locatie'!$A$11:$C$31,3,FALSE)</f>
        <v>0</v>
      </c>
      <c r="U5410" s="144">
        <f t="shared" si="423"/>
        <v>0</v>
      </c>
      <c r="V5410" s="145" t="str">
        <f>VLOOKUP(K5410,'3-Productie normen'!A:AG,29,FALSE)</f>
        <v>L</v>
      </c>
      <c r="W5410" s="145"/>
      <c r="X5410" s="146"/>
      <c r="Y5410" s="147">
        <f t="shared" si="424"/>
        <v>11970</v>
      </c>
    </row>
    <row r="5411" spans="1:25" s="148" customFormat="1" ht="13.9" customHeight="1">
      <c r="A5411" s="137">
        <v>6265</v>
      </c>
      <c r="B5411" s="138" t="s">
        <v>8136</v>
      </c>
      <c r="C5411" s="138" t="s">
        <v>8057</v>
      </c>
      <c r="D5411" s="138"/>
      <c r="E5411" s="2"/>
      <c r="F5411" s="2"/>
      <c r="G5411" s="2"/>
      <c r="H5411" s="2"/>
      <c r="I5411" s="139" t="s">
        <v>2130</v>
      </c>
      <c r="J5411" s="139"/>
      <c r="K5411" s="139" t="s">
        <v>612</v>
      </c>
      <c r="L5411" s="139" t="s">
        <v>233</v>
      </c>
      <c r="M5411" s="140"/>
      <c r="N5411" s="141">
        <v>57</v>
      </c>
      <c r="O5411" s="142">
        <f t="shared" si="420"/>
        <v>210</v>
      </c>
      <c r="P5411" s="2">
        <v>210</v>
      </c>
      <c r="Q5411" s="2"/>
      <c r="R5411" s="143" t="e">
        <f t="shared" si="421"/>
        <v>#DIV/0!</v>
      </c>
      <c r="S5411" s="143">
        <f t="shared" si="422"/>
        <v>0</v>
      </c>
      <c r="T5411" s="144">
        <f>IF(P5411="nio",0,IF(P5411&gt;0,VLOOKUP(K5411,'3-Productie normen'!A:X,VLOOKUP(P5411,'3-Productie normen'!$B$37:$C$59,2,FALSE),FALSE)))/VLOOKUP(B5411,'2-Kosten per locatie'!$A$11:$C$31,3,FALSE)</f>
        <v>0</v>
      </c>
      <c r="U5411" s="144">
        <f t="shared" si="423"/>
        <v>0</v>
      </c>
      <c r="V5411" s="145" t="str">
        <f>VLOOKUP(K5411,'3-Productie normen'!A:AG,29,FALSE)</f>
        <v>L</v>
      </c>
      <c r="W5411" s="145"/>
      <c r="X5411" s="146"/>
      <c r="Y5411" s="147">
        <f t="shared" si="424"/>
        <v>11970</v>
      </c>
    </row>
    <row r="5412" spans="1:25" s="148" customFormat="1" ht="13.9" customHeight="1">
      <c r="A5412" s="137">
        <v>6266</v>
      </c>
      <c r="B5412" s="138" t="s">
        <v>8136</v>
      </c>
      <c r="C5412" s="138" t="s">
        <v>8057</v>
      </c>
      <c r="D5412" s="138"/>
      <c r="E5412" s="2"/>
      <c r="F5412" s="2"/>
      <c r="G5412" s="2"/>
      <c r="H5412" s="2"/>
      <c r="I5412" s="139" t="s">
        <v>2130</v>
      </c>
      <c r="J5412" s="139"/>
      <c r="K5412" s="139" t="s">
        <v>612</v>
      </c>
      <c r="L5412" s="139" t="s">
        <v>233</v>
      </c>
      <c r="M5412" s="140"/>
      <c r="N5412" s="141">
        <v>57</v>
      </c>
      <c r="O5412" s="142">
        <f t="shared" si="420"/>
        <v>210</v>
      </c>
      <c r="P5412" s="2">
        <v>210</v>
      </c>
      <c r="Q5412" s="2"/>
      <c r="R5412" s="143" t="e">
        <f t="shared" si="421"/>
        <v>#DIV/0!</v>
      </c>
      <c r="S5412" s="143">
        <f t="shared" si="422"/>
        <v>0</v>
      </c>
      <c r="T5412" s="144">
        <f>IF(P5412="nio",0,IF(P5412&gt;0,VLOOKUP(K5412,'3-Productie normen'!A:X,VLOOKUP(P5412,'3-Productie normen'!$B$37:$C$59,2,FALSE),FALSE)))/VLOOKUP(B5412,'2-Kosten per locatie'!$A$11:$C$31,3,FALSE)</f>
        <v>0</v>
      </c>
      <c r="U5412" s="144">
        <f t="shared" si="423"/>
        <v>0</v>
      </c>
      <c r="V5412" s="145" t="str">
        <f>VLOOKUP(K5412,'3-Productie normen'!A:AG,29,FALSE)</f>
        <v>L</v>
      </c>
      <c r="W5412" s="145"/>
      <c r="X5412" s="146"/>
      <c r="Y5412" s="147">
        <f t="shared" si="424"/>
        <v>11970</v>
      </c>
    </row>
    <row r="5413" spans="1:25" s="148" customFormat="1" ht="13.9" customHeight="1">
      <c r="A5413" s="137">
        <v>6267</v>
      </c>
      <c r="B5413" s="138" t="s">
        <v>8136</v>
      </c>
      <c r="C5413" s="138" t="s">
        <v>8057</v>
      </c>
      <c r="D5413" s="138"/>
      <c r="E5413" s="2"/>
      <c r="F5413" s="2"/>
      <c r="G5413" s="2"/>
      <c r="H5413" s="2"/>
      <c r="I5413" s="139" t="s">
        <v>8064</v>
      </c>
      <c r="J5413" s="139"/>
      <c r="K5413" s="139" t="s">
        <v>612</v>
      </c>
      <c r="L5413" s="139" t="s">
        <v>233</v>
      </c>
      <c r="M5413" s="140"/>
      <c r="N5413" s="141">
        <v>57</v>
      </c>
      <c r="O5413" s="142">
        <f t="shared" si="420"/>
        <v>210</v>
      </c>
      <c r="P5413" s="2">
        <v>210</v>
      </c>
      <c r="Q5413" s="2"/>
      <c r="R5413" s="143" t="e">
        <f t="shared" si="421"/>
        <v>#DIV/0!</v>
      </c>
      <c r="S5413" s="143">
        <f t="shared" si="422"/>
        <v>0</v>
      </c>
      <c r="T5413" s="144">
        <f>IF(P5413="nio",0,IF(P5413&gt;0,VLOOKUP(K5413,'3-Productie normen'!A:X,VLOOKUP(P5413,'3-Productie normen'!$B$37:$C$59,2,FALSE),FALSE)))/VLOOKUP(B5413,'2-Kosten per locatie'!$A$11:$C$31,3,FALSE)</f>
        <v>0</v>
      </c>
      <c r="U5413" s="144">
        <f t="shared" si="423"/>
        <v>0</v>
      </c>
      <c r="V5413" s="145" t="str">
        <f>VLOOKUP(K5413,'3-Productie normen'!A:AG,29,FALSE)</f>
        <v>L</v>
      </c>
      <c r="W5413" s="145"/>
      <c r="X5413" s="146"/>
      <c r="Y5413" s="147">
        <f t="shared" si="424"/>
        <v>11970</v>
      </c>
    </row>
    <row r="5414" spans="1:25" s="148" customFormat="1" ht="13.9" customHeight="1">
      <c r="A5414" s="137">
        <v>6268</v>
      </c>
      <c r="B5414" s="138" t="s">
        <v>8136</v>
      </c>
      <c r="C5414" s="138" t="s">
        <v>8057</v>
      </c>
      <c r="D5414" s="138"/>
      <c r="E5414" s="2"/>
      <c r="F5414" s="2"/>
      <c r="G5414" s="2"/>
      <c r="H5414" s="2"/>
      <c r="I5414" s="139" t="s">
        <v>253</v>
      </c>
      <c r="J5414" s="139"/>
      <c r="K5414" s="139" t="s">
        <v>254</v>
      </c>
      <c r="L5414" s="139" t="s">
        <v>233</v>
      </c>
      <c r="M5414" s="140"/>
      <c r="N5414" s="141">
        <v>103</v>
      </c>
      <c r="O5414" s="142">
        <f t="shared" si="420"/>
        <v>210</v>
      </c>
      <c r="P5414" s="2">
        <v>210</v>
      </c>
      <c r="Q5414" s="2"/>
      <c r="R5414" s="143" t="e">
        <f t="shared" si="421"/>
        <v>#DIV/0!</v>
      </c>
      <c r="S5414" s="143">
        <f t="shared" si="422"/>
        <v>0</v>
      </c>
      <c r="T5414" s="144">
        <f>IF(P5414="nio",0,IF(P5414&gt;0,VLOOKUP(K5414,'3-Productie normen'!A:X,VLOOKUP(P5414,'3-Productie normen'!$B$37:$C$59,2,FALSE),FALSE)))/VLOOKUP(B5414,'2-Kosten per locatie'!$A$11:$C$31,3,FALSE)</f>
        <v>0</v>
      </c>
      <c r="U5414" s="144">
        <f t="shared" si="423"/>
        <v>0</v>
      </c>
      <c r="V5414" s="145" t="str">
        <f>VLOOKUP(K5414,'3-Productie normen'!A:AG,29,FALSE)</f>
        <v>V</v>
      </c>
      <c r="W5414" s="145"/>
      <c r="X5414" s="146"/>
      <c r="Y5414" s="147">
        <f t="shared" si="424"/>
        <v>21630</v>
      </c>
    </row>
    <row r="5415" spans="1:25" s="148" customFormat="1" ht="13.9" customHeight="1">
      <c r="A5415" s="137">
        <v>6269</v>
      </c>
      <c r="B5415" s="138" t="s">
        <v>8136</v>
      </c>
      <c r="C5415" s="138" t="s">
        <v>8057</v>
      </c>
      <c r="D5415" s="138"/>
      <c r="E5415" s="2"/>
      <c r="F5415" s="2"/>
      <c r="G5415" s="2"/>
      <c r="H5415" s="2"/>
      <c r="I5415" s="139" t="s">
        <v>253</v>
      </c>
      <c r="J5415" s="139"/>
      <c r="K5415" s="139" t="s">
        <v>254</v>
      </c>
      <c r="L5415" s="139" t="s">
        <v>233</v>
      </c>
      <c r="M5415" s="140"/>
      <c r="N5415" s="141">
        <v>87</v>
      </c>
      <c r="O5415" s="142">
        <f t="shared" si="420"/>
        <v>210</v>
      </c>
      <c r="P5415" s="2">
        <v>210</v>
      </c>
      <c r="Q5415" s="2"/>
      <c r="R5415" s="143" t="e">
        <f t="shared" si="421"/>
        <v>#DIV/0!</v>
      </c>
      <c r="S5415" s="143">
        <f t="shared" si="422"/>
        <v>0</v>
      </c>
      <c r="T5415" s="144">
        <f>IF(P5415="nio",0,IF(P5415&gt;0,VLOOKUP(K5415,'3-Productie normen'!A:X,VLOOKUP(P5415,'3-Productie normen'!$B$37:$C$59,2,FALSE),FALSE)))/VLOOKUP(B5415,'2-Kosten per locatie'!$A$11:$C$31,3,FALSE)</f>
        <v>0</v>
      </c>
      <c r="U5415" s="144">
        <f t="shared" si="423"/>
        <v>0</v>
      </c>
      <c r="V5415" s="145" t="str">
        <f>VLOOKUP(K5415,'3-Productie normen'!A:AG,29,FALSE)</f>
        <v>V</v>
      </c>
      <c r="W5415" s="145"/>
      <c r="X5415" s="146"/>
      <c r="Y5415" s="147">
        <f t="shared" si="424"/>
        <v>18270</v>
      </c>
    </row>
    <row r="5416" spans="1:25" s="148" customFormat="1" ht="13.9" customHeight="1">
      <c r="A5416" s="137">
        <v>6270</v>
      </c>
      <c r="B5416" s="138" t="s">
        <v>8136</v>
      </c>
      <c r="C5416" s="138" t="s">
        <v>8057</v>
      </c>
      <c r="D5416" s="138"/>
      <c r="E5416" s="2"/>
      <c r="F5416" s="2"/>
      <c r="G5416" s="2"/>
      <c r="H5416" s="2"/>
      <c r="I5416" s="139" t="s">
        <v>253</v>
      </c>
      <c r="J5416" s="139"/>
      <c r="K5416" s="139" t="s">
        <v>254</v>
      </c>
      <c r="L5416" s="139" t="s">
        <v>233</v>
      </c>
      <c r="M5416" s="140"/>
      <c r="N5416" s="141">
        <v>61</v>
      </c>
      <c r="O5416" s="142">
        <f t="shared" si="420"/>
        <v>210</v>
      </c>
      <c r="P5416" s="2">
        <v>210</v>
      </c>
      <c r="Q5416" s="2"/>
      <c r="R5416" s="143" t="e">
        <f t="shared" si="421"/>
        <v>#DIV/0!</v>
      </c>
      <c r="S5416" s="143">
        <f t="shared" si="422"/>
        <v>0</v>
      </c>
      <c r="T5416" s="144">
        <f>IF(P5416="nio",0,IF(P5416&gt;0,VLOOKUP(K5416,'3-Productie normen'!A:X,VLOOKUP(P5416,'3-Productie normen'!$B$37:$C$59,2,FALSE),FALSE)))/VLOOKUP(B5416,'2-Kosten per locatie'!$A$11:$C$31,3,FALSE)</f>
        <v>0</v>
      </c>
      <c r="U5416" s="144">
        <f t="shared" si="423"/>
        <v>0</v>
      </c>
      <c r="V5416" s="145" t="str">
        <f>VLOOKUP(K5416,'3-Productie normen'!A:AG,29,FALSE)</f>
        <v>V</v>
      </c>
      <c r="W5416" s="145"/>
      <c r="X5416" s="146"/>
      <c r="Y5416" s="147">
        <f t="shared" si="424"/>
        <v>12810</v>
      </c>
    </row>
    <row r="5417" spans="1:25" s="148" customFormat="1" ht="13.9" customHeight="1">
      <c r="A5417" s="137">
        <v>6271</v>
      </c>
      <c r="B5417" s="138" t="s">
        <v>8136</v>
      </c>
      <c r="C5417" s="138" t="s">
        <v>8057</v>
      </c>
      <c r="D5417" s="138"/>
      <c r="E5417" s="2"/>
      <c r="F5417" s="2"/>
      <c r="G5417" s="2"/>
      <c r="H5417" s="2"/>
      <c r="I5417" s="139" t="s">
        <v>253</v>
      </c>
      <c r="J5417" s="139"/>
      <c r="K5417" s="139" t="s">
        <v>254</v>
      </c>
      <c r="L5417" s="139" t="s">
        <v>233</v>
      </c>
      <c r="M5417" s="140"/>
      <c r="N5417" s="141">
        <v>44</v>
      </c>
      <c r="O5417" s="142">
        <f t="shared" si="420"/>
        <v>210</v>
      </c>
      <c r="P5417" s="2">
        <v>210</v>
      </c>
      <c r="Q5417" s="2"/>
      <c r="R5417" s="143" t="e">
        <f t="shared" si="421"/>
        <v>#DIV/0!</v>
      </c>
      <c r="S5417" s="143">
        <f t="shared" si="422"/>
        <v>0</v>
      </c>
      <c r="T5417" s="144">
        <f>IF(P5417="nio",0,IF(P5417&gt;0,VLOOKUP(K5417,'3-Productie normen'!A:X,VLOOKUP(P5417,'3-Productie normen'!$B$37:$C$59,2,FALSE),FALSE)))/VLOOKUP(B5417,'2-Kosten per locatie'!$A$11:$C$31,3,FALSE)</f>
        <v>0</v>
      </c>
      <c r="U5417" s="144">
        <f t="shared" si="423"/>
        <v>0</v>
      </c>
      <c r="V5417" s="145" t="str">
        <f>VLOOKUP(K5417,'3-Productie normen'!A:AG,29,FALSE)</f>
        <v>V</v>
      </c>
      <c r="W5417" s="145"/>
      <c r="X5417" s="146"/>
      <c r="Y5417" s="147">
        <f t="shared" si="424"/>
        <v>9240</v>
      </c>
    </row>
    <row r="5418" spans="1:25" s="148" customFormat="1" ht="13.9" customHeight="1">
      <c r="A5418" s="137">
        <v>6272</v>
      </c>
      <c r="B5418" s="138" t="s">
        <v>8136</v>
      </c>
      <c r="C5418" s="138" t="s">
        <v>8057</v>
      </c>
      <c r="D5418" s="138"/>
      <c r="E5418" s="2"/>
      <c r="F5418" s="2"/>
      <c r="G5418" s="2"/>
      <c r="H5418" s="2"/>
      <c r="I5418" s="139" t="s">
        <v>8065</v>
      </c>
      <c r="J5418" s="139"/>
      <c r="K5418" s="139" t="s">
        <v>525</v>
      </c>
      <c r="L5418" s="139" t="s">
        <v>84</v>
      </c>
      <c r="M5418" s="140"/>
      <c r="N5418" s="141">
        <v>44</v>
      </c>
      <c r="O5418" s="142">
        <f t="shared" si="420"/>
        <v>210</v>
      </c>
      <c r="P5418" s="2">
        <v>210</v>
      </c>
      <c r="Q5418" s="2"/>
      <c r="R5418" s="143" t="e">
        <f t="shared" si="421"/>
        <v>#DIV/0!</v>
      </c>
      <c r="S5418" s="143">
        <f t="shared" si="422"/>
        <v>0</v>
      </c>
      <c r="T5418" s="144">
        <f>IF(P5418="nio",0,IF(P5418&gt;0,VLOOKUP(K5418,'3-Productie normen'!A:X,VLOOKUP(P5418,'3-Productie normen'!$B$37:$C$59,2,FALSE),FALSE)))/VLOOKUP(B5418,'2-Kosten per locatie'!$A$11:$C$31,3,FALSE)</f>
        <v>0</v>
      </c>
      <c r="U5418" s="144">
        <f t="shared" si="423"/>
        <v>0</v>
      </c>
      <c r="V5418" s="145" t="str">
        <f>VLOOKUP(K5418,'3-Productie normen'!A:AG,29,FALSE)</f>
        <v>V</v>
      </c>
      <c r="W5418" s="145"/>
      <c r="X5418" s="146"/>
      <c r="Y5418" s="147">
        <f t="shared" si="424"/>
        <v>9240</v>
      </c>
    </row>
    <row r="5419" spans="1:25" s="148" customFormat="1" ht="13.9" customHeight="1">
      <c r="A5419" s="137">
        <v>6273</v>
      </c>
      <c r="B5419" s="138" t="s">
        <v>8136</v>
      </c>
      <c r="C5419" s="138" t="s">
        <v>8057</v>
      </c>
      <c r="D5419" s="138"/>
      <c r="E5419" s="2"/>
      <c r="F5419" s="2"/>
      <c r="G5419" s="2"/>
      <c r="H5419" s="2"/>
      <c r="I5419" s="139" t="s">
        <v>2130</v>
      </c>
      <c r="J5419" s="139"/>
      <c r="K5419" s="139" t="s">
        <v>612</v>
      </c>
      <c r="L5419" s="139" t="s">
        <v>233</v>
      </c>
      <c r="M5419" s="140"/>
      <c r="N5419" s="141">
        <v>109</v>
      </c>
      <c r="O5419" s="142">
        <f t="shared" si="420"/>
        <v>210</v>
      </c>
      <c r="P5419" s="2">
        <v>210</v>
      </c>
      <c r="Q5419" s="2"/>
      <c r="R5419" s="143" t="e">
        <f t="shared" si="421"/>
        <v>#DIV/0!</v>
      </c>
      <c r="S5419" s="143">
        <f t="shared" si="422"/>
        <v>0</v>
      </c>
      <c r="T5419" s="144">
        <f>IF(P5419="nio",0,IF(P5419&gt;0,VLOOKUP(K5419,'3-Productie normen'!A:X,VLOOKUP(P5419,'3-Productie normen'!$B$37:$C$59,2,FALSE),FALSE)))/VLOOKUP(B5419,'2-Kosten per locatie'!$A$11:$C$31,3,FALSE)</f>
        <v>0</v>
      </c>
      <c r="U5419" s="144">
        <f t="shared" si="423"/>
        <v>0</v>
      </c>
      <c r="V5419" s="145" t="str">
        <f>VLOOKUP(K5419,'3-Productie normen'!A:AG,29,FALSE)</f>
        <v>L</v>
      </c>
      <c r="W5419" s="145"/>
      <c r="X5419" s="146"/>
      <c r="Y5419" s="147">
        <f t="shared" si="424"/>
        <v>22890</v>
      </c>
    </row>
    <row r="5420" spans="1:25" s="148" customFormat="1" ht="13.9" customHeight="1">
      <c r="A5420" s="137">
        <v>6274</v>
      </c>
      <c r="B5420" s="138" t="s">
        <v>8136</v>
      </c>
      <c r="C5420" s="138" t="s">
        <v>8057</v>
      </c>
      <c r="D5420" s="138"/>
      <c r="E5420" s="2"/>
      <c r="F5420" s="2"/>
      <c r="G5420" s="2"/>
      <c r="H5420" s="2"/>
      <c r="I5420" s="139" t="s">
        <v>4201</v>
      </c>
      <c r="J5420" s="139"/>
      <c r="K5420" s="139" t="s">
        <v>612</v>
      </c>
      <c r="L5420" s="139" t="s">
        <v>233</v>
      </c>
      <c r="M5420" s="140"/>
      <c r="N5420" s="141">
        <v>70</v>
      </c>
      <c r="O5420" s="142">
        <f t="shared" si="420"/>
        <v>210</v>
      </c>
      <c r="P5420" s="2">
        <v>210</v>
      </c>
      <c r="Q5420" s="2"/>
      <c r="R5420" s="143" t="e">
        <f t="shared" si="421"/>
        <v>#DIV/0!</v>
      </c>
      <c r="S5420" s="143">
        <f t="shared" si="422"/>
        <v>0</v>
      </c>
      <c r="T5420" s="144">
        <f>IF(P5420="nio",0,IF(P5420&gt;0,VLOOKUP(K5420,'3-Productie normen'!A:X,VLOOKUP(P5420,'3-Productie normen'!$B$37:$C$59,2,FALSE),FALSE)))/VLOOKUP(B5420,'2-Kosten per locatie'!$A$11:$C$31,3,FALSE)</f>
        <v>0</v>
      </c>
      <c r="U5420" s="144">
        <f t="shared" si="423"/>
        <v>0</v>
      </c>
      <c r="V5420" s="145" t="str">
        <f>VLOOKUP(K5420,'3-Productie normen'!A:AG,29,FALSE)</f>
        <v>L</v>
      </c>
      <c r="W5420" s="145"/>
      <c r="X5420" s="146"/>
      <c r="Y5420" s="147">
        <f t="shared" si="424"/>
        <v>14700</v>
      </c>
    </row>
    <row r="5421" spans="1:25" s="148" customFormat="1" ht="13.9" customHeight="1">
      <c r="A5421" s="137">
        <v>6275</v>
      </c>
      <c r="B5421" s="138" t="s">
        <v>8136</v>
      </c>
      <c r="C5421" s="138" t="s">
        <v>8057</v>
      </c>
      <c r="D5421" s="138"/>
      <c r="E5421" s="2"/>
      <c r="F5421" s="2"/>
      <c r="G5421" s="2"/>
      <c r="H5421" s="2"/>
      <c r="I5421" s="139" t="s">
        <v>4201</v>
      </c>
      <c r="J5421" s="139"/>
      <c r="K5421" s="139" t="s">
        <v>259</v>
      </c>
      <c r="L5421" s="139" t="s">
        <v>233</v>
      </c>
      <c r="M5421" s="140"/>
      <c r="N5421" s="141">
        <v>66</v>
      </c>
      <c r="O5421" s="142">
        <f t="shared" si="420"/>
        <v>0</v>
      </c>
      <c r="P5421" s="2" t="s">
        <v>477</v>
      </c>
      <c r="Q5421" s="2"/>
      <c r="R5421" s="143">
        <f t="shared" si="421"/>
        <v>0</v>
      </c>
      <c r="S5421" s="143">
        <f t="shared" si="422"/>
        <v>0</v>
      </c>
      <c r="T5421" s="144">
        <f>IF(P5421="nio",0,IF(P5421&gt;0,VLOOKUP(K5421,'3-Productie normen'!A:X,VLOOKUP(P5421,'3-Productie normen'!$B$37:$C$59,2,FALSE),FALSE)))/VLOOKUP(B5421,'2-Kosten per locatie'!$A$11:$C$31,3,FALSE)</f>
        <v>0</v>
      </c>
      <c r="U5421" s="144">
        <f t="shared" si="423"/>
        <v>0</v>
      </c>
      <c r="V5421" s="145">
        <f>VLOOKUP(K5421,'3-Productie normen'!A:AG,29,FALSE)</f>
        <v>0</v>
      </c>
      <c r="W5421" s="145"/>
      <c r="X5421" s="146"/>
      <c r="Y5421" s="147">
        <f t="shared" si="424"/>
        <v>0</v>
      </c>
    </row>
    <row r="5422" spans="1:25" s="148" customFormat="1" ht="13.9" customHeight="1">
      <c r="A5422" s="137">
        <v>6276</v>
      </c>
      <c r="B5422" s="138" t="s">
        <v>8136</v>
      </c>
      <c r="C5422" s="138" t="s">
        <v>8057</v>
      </c>
      <c r="D5422" s="138"/>
      <c r="E5422" s="2"/>
      <c r="F5422" s="2"/>
      <c r="G5422" s="2"/>
      <c r="H5422" s="2"/>
      <c r="I5422" s="139" t="s">
        <v>2137</v>
      </c>
      <c r="J5422" s="139"/>
      <c r="K5422" s="139" t="s">
        <v>321</v>
      </c>
      <c r="L5422" s="139" t="s">
        <v>2132</v>
      </c>
      <c r="M5422" s="140"/>
      <c r="N5422" s="141">
        <v>20</v>
      </c>
      <c r="O5422" s="142">
        <f t="shared" si="420"/>
        <v>420</v>
      </c>
      <c r="P5422" s="2">
        <v>210</v>
      </c>
      <c r="Q5422" s="2">
        <v>210</v>
      </c>
      <c r="R5422" s="143" t="e">
        <f t="shared" si="421"/>
        <v>#DIV/0!</v>
      </c>
      <c r="S5422" s="143" t="e">
        <f t="shared" si="422"/>
        <v>#DIV/0!</v>
      </c>
      <c r="T5422" s="144">
        <f>IF(P5422="nio",0,IF(P5422&gt;0,VLOOKUP(K5422,'3-Productie normen'!A:X,VLOOKUP(P5422,'3-Productie normen'!$B$37:$C$59,2,FALSE),FALSE)))/VLOOKUP(B5422,'2-Kosten per locatie'!$A$11:$C$31,3,FALSE)</f>
        <v>0</v>
      </c>
      <c r="U5422" s="144">
        <f t="shared" si="423"/>
        <v>0</v>
      </c>
      <c r="V5422" s="145" t="str">
        <f>VLOOKUP(K5422,'3-Productie normen'!A:AG,29,FALSE)</f>
        <v>S</v>
      </c>
      <c r="W5422" s="145"/>
      <c r="X5422" s="146"/>
      <c r="Y5422" s="147">
        <f t="shared" si="424"/>
        <v>8400</v>
      </c>
    </row>
    <row r="5423" spans="1:25" s="148" customFormat="1" ht="13.9" customHeight="1">
      <c r="A5423" s="137">
        <v>6277</v>
      </c>
      <c r="B5423" s="138" t="s">
        <v>8136</v>
      </c>
      <c r="C5423" s="138" t="s">
        <v>8057</v>
      </c>
      <c r="D5423" s="138"/>
      <c r="E5423" s="2"/>
      <c r="F5423" s="2"/>
      <c r="G5423" s="2"/>
      <c r="H5423" s="2"/>
      <c r="I5423" s="139" t="s">
        <v>2136</v>
      </c>
      <c r="J5423" s="139"/>
      <c r="K5423" s="139" t="s">
        <v>321</v>
      </c>
      <c r="L5423" s="139" t="s">
        <v>2132</v>
      </c>
      <c r="M5423" s="140"/>
      <c r="N5423" s="141">
        <v>20</v>
      </c>
      <c r="O5423" s="142">
        <f t="shared" si="420"/>
        <v>420</v>
      </c>
      <c r="P5423" s="2">
        <v>210</v>
      </c>
      <c r="Q5423" s="2">
        <v>210</v>
      </c>
      <c r="R5423" s="143" t="e">
        <f t="shared" si="421"/>
        <v>#DIV/0!</v>
      </c>
      <c r="S5423" s="143" t="e">
        <f t="shared" si="422"/>
        <v>#DIV/0!</v>
      </c>
      <c r="T5423" s="144">
        <f>IF(P5423="nio",0,IF(P5423&gt;0,VLOOKUP(K5423,'3-Productie normen'!A:X,VLOOKUP(P5423,'3-Productie normen'!$B$37:$C$59,2,FALSE),FALSE)))/VLOOKUP(B5423,'2-Kosten per locatie'!$A$11:$C$31,3,FALSE)</f>
        <v>0</v>
      </c>
      <c r="U5423" s="144">
        <f t="shared" si="423"/>
        <v>0</v>
      </c>
      <c r="V5423" s="145" t="str">
        <f>VLOOKUP(K5423,'3-Productie normen'!A:AG,29,FALSE)</f>
        <v>S</v>
      </c>
      <c r="W5423" s="145"/>
      <c r="X5423" s="146"/>
      <c r="Y5423" s="147">
        <f t="shared" si="424"/>
        <v>8400</v>
      </c>
    </row>
    <row r="5424" spans="1:25" s="148" customFormat="1" ht="13.9" customHeight="1">
      <c r="A5424" s="137">
        <v>6278</v>
      </c>
      <c r="B5424" s="138" t="s">
        <v>8136</v>
      </c>
      <c r="C5424" s="138" t="s">
        <v>8057</v>
      </c>
      <c r="D5424" s="138"/>
      <c r="E5424" s="2"/>
      <c r="F5424" s="2"/>
      <c r="G5424" s="2"/>
      <c r="H5424" s="2"/>
      <c r="I5424" s="139" t="s">
        <v>2101</v>
      </c>
      <c r="J5424" s="139"/>
      <c r="K5424" s="139" t="s">
        <v>8079</v>
      </c>
      <c r="L5424" s="139" t="s">
        <v>2132</v>
      </c>
      <c r="M5424" s="140"/>
      <c r="N5424" s="141">
        <v>18</v>
      </c>
      <c r="O5424" s="142">
        <f t="shared" si="420"/>
        <v>4</v>
      </c>
      <c r="P5424" s="2">
        <v>4</v>
      </c>
      <c r="Q5424" s="2"/>
      <c r="R5424" s="143" t="e">
        <f t="shared" si="421"/>
        <v>#DIV/0!</v>
      </c>
      <c r="S5424" s="143">
        <f t="shared" si="422"/>
        <v>0</v>
      </c>
      <c r="T5424" s="144">
        <f>IF(P5424="nio",0,IF(P5424&gt;0,VLOOKUP(K5424,'3-Productie normen'!A:X,VLOOKUP(P5424,'3-Productie normen'!$B$37:$C$59,2,FALSE),FALSE)))/VLOOKUP(B5424,'2-Kosten per locatie'!$A$11:$C$31,3,FALSE)</f>
        <v>0</v>
      </c>
      <c r="U5424" s="144">
        <f t="shared" si="423"/>
        <v>0</v>
      </c>
      <c r="V5424" s="145" t="str">
        <f>VLOOKUP(K5424,'3-Productie normen'!A:AG,29,FALSE)</f>
        <v>V</v>
      </c>
      <c r="W5424" s="145"/>
      <c r="X5424" s="146"/>
      <c r="Y5424" s="147">
        <f t="shared" si="424"/>
        <v>72</v>
      </c>
    </row>
    <row r="5425" spans="1:25" s="148" customFormat="1" ht="13.9" customHeight="1">
      <c r="A5425" s="137">
        <v>6279</v>
      </c>
      <c r="B5425" s="138" t="s">
        <v>8136</v>
      </c>
      <c r="C5425" s="138" t="s">
        <v>8057</v>
      </c>
      <c r="D5425" s="138"/>
      <c r="E5425" s="2"/>
      <c r="F5425" s="2"/>
      <c r="G5425" s="2"/>
      <c r="H5425" s="2"/>
      <c r="I5425" s="139" t="s">
        <v>1619</v>
      </c>
      <c r="J5425" s="139"/>
      <c r="K5425" s="139" t="s">
        <v>478</v>
      </c>
      <c r="L5425" s="139" t="s">
        <v>233</v>
      </c>
      <c r="M5425" s="140"/>
      <c r="N5425" s="141">
        <v>57</v>
      </c>
      <c r="O5425" s="142">
        <f t="shared" si="420"/>
        <v>210</v>
      </c>
      <c r="P5425" s="2">
        <v>210</v>
      </c>
      <c r="Q5425" s="2"/>
      <c r="R5425" s="143" t="e">
        <f t="shared" si="421"/>
        <v>#DIV/0!</v>
      </c>
      <c r="S5425" s="143">
        <f t="shared" si="422"/>
        <v>0</v>
      </c>
      <c r="T5425" s="144">
        <f>IF(P5425="nio",0,IF(P5425&gt;0,VLOOKUP(K5425,'3-Productie normen'!A:X,VLOOKUP(P5425,'3-Productie normen'!$B$37:$C$59,2,FALSE),FALSE)))/VLOOKUP(B5425,'2-Kosten per locatie'!$A$11:$C$31,3,FALSE)</f>
        <v>0</v>
      </c>
      <c r="U5425" s="144">
        <f t="shared" si="423"/>
        <v>0</v>
      </c>
      <c r="V5425" s="145" t="str">
        <f>VLOOKUP(K5425,'3-Productie normen'!A:AG,29,FALSE)</f>
        <v>B</v>
      </c>
      <c r="W5425" s="145"/>
      <c r="X5425" s="146"/>
      <c r="Y5425" s="147">
        <f t="shared" si="424"/>
        <v>11970</v>
      </c>
    </row>
    <row r="5426" spans="1:25" s="148" customFormat="1" ht="13.9" customHeight="1">
      <c r="A5426" s="137">
        <v>6280</v>
      </c>
      <c r="B5426" s="138" t="s">
        <v>8136</v>
      </c>
      <c r="C5426" s="138" t="s">
        <v>8057</v>
      </c>
      <c r="D5426" s="138"/>
      <c r="E5426" s="2"/>
      <c r="F5426" s="2"/>
      <c r="G5426" s="2"/>
      <c r="H5426" s="2"/>
      <c r="I5426" s="139" t="s">
        <v>2019</v>
      </c>
      <c r="J5426" s="139"/>
      <c r="K5426" s="139" t="s">
        <v>417</v>
      </c>
      <c r="L5426" s="139" t="s">
        <v>233</v>
      </c>
      <c r="M5426" s="140"/>
      <c r="N5426" s="141">
        <v>9</v>
      </c>
      <c r="O5426" s="142">
        <f t="shared" si="420"/>
        <v>210</v>
      </c>
      <c r="P5426" s="2">
        <v>210</v>
      </c>
      <c r="Q5426" s="2"/>
      <c r="R5426" s="143" t="e">
        <f t="shared" si="421"/>
        <v>#DIV/0!</v>
      </c>
      <c r="S5426" s="143">
        <f t="shared" si="422"/>
        <v>0</v>
      </c>
      <c r="T5426" s="144">
        <f>IF(P5426="nio",0,IF(P5426&gt;0,VLOOKUP(K5426,'3-Productie normen'!A:X,VLOOKUP(P5426,'3-Productie normen'!$B$37:$C$59,2,FALSE),FALSE)))/VLOOKUP(B5426,'2-Kosten per locatie'!$A$11:$C$31,3,FALSE)</f>
        <v>0</v>
      </c>
      <c r="U5426" s="144">
        <f t="shared" si="423"/>
        <v>0</v>
      </c>
      <c r="V5426" s="145" t="str">
        <f>VLOOKUP(K5426,'3-Productie normen'!A:AG,29,FALSE)</f>
        <v>B</v>
      </c>
      <c r="W5426" s="145"/>
      <c r="X5426" s="146"/>
      <c r="Y5426" s="147">
        <f t="shared" si="424"/>
        <v>1890</v>
      </c>
    </row>
    <row r="5427" spans="1:25" s="148" customFormat="1" ht="13.9" customHeight="1">
      <c r="A5427" s="137">
        <v>6281</v>
      </c>
      <c r="B5427" s="138" t="s">
        <v>8136</v>
      </c>
      <c r="C5427" s="138" t="s">
        <v>8057</v>
      </c>
      <c r="D5427" s="138"/>
      <c r="E5427" s="2"/>
      <c r="F5427" s="2"/>
      <c r="G5427" s="2"/>
      <c r="H5427" s="2"/>
      <c r="I5427" s="139" t="s">
        <v>1619</v>
      </c>
      <c r="J5427" s="139"/>
      <c r="K5427" s="139" t="s">
        <v>478</v>
      </c>
      <c r="L5427" s="139" t="s">
        <v>233</v>
      </c>
      <c r="M5427" s="140"/>
      <c r="N5427" s="141">
        <v>39</v>
      </c>
      <c r="O5427" s="142">
        <f t="shared" si="420"/>
        <v>210</v>
      </c>
      <c r="P5427" s="2">
        <v>210</v>
      </c>
      <c r="Q5427" s="2"/>
      <c r="R5427" s="143" t="e">
        <f t="shared" si="421"/>
        <v>#DIV/0!</v>
      </c>
      <c r="S5427" s="143">
        <f t="shared" si="422"/>
        <v>0</v>
      </c>
      <c r="T5427" s="144">
        <f>IF(P5427="nio",0,IF(P5427&gt;0,VLOOKUP(K5427,'3-Productie normen'!A:X,VLOOKUP(P5427,'3-Productie normen'!$B$37:$C$59,2,FALSE),FALSE)))/VLOOKUP(B5427,'2-Kosten per locatie'!$A$11:$C$31,3,FALSE)</f>
        <v>0</v>
      </c>
      <c r="U5427" s="144">
        <f t="shared" si="423"/>
        <v>0</v>
      </c>
      <c r="V5427" s="145" t="str">
        <f>VLOOKUP(K5427,'3-Productie normen'!A:AG,29,FALSE)</f>
        <v>B</v>
      </c>
      <c r="W5427" s="145"/>
      <c r="X5427" s="146"/>
      <c r="Y5427" s="147">
        <f t="shared" si="424"/>
        <v>8190</v>
      </c>
    </row>
    <row r="5428" spans="1:25" s="148" customFormat="1" ht="13.9" customHeight="1">
      <c r="A5428" s="137">
        <v>6282</v>
      </c>
      <c r="B5428" s="138" t="s">
        <v>8136</v>
      </c>
      <c r="C5428" s="138" t="s">
        <v>8057</v>
      </c>
      <c r="D5428" s="138"/>
      <c r="E5428" s="2"/>
      <c r="F5428" s="2"/>
      <c r="G5428" s="2"/>
      <c r="H5428" s="2"/>
      <c r="I5428" s="139" t="s">
        <v>1619</v>
      </c>
      <c r="J5428" s="139"/>
      <c r="K5428" s="139" t="s">
        <v>478</v>
      </c>
      <c r="L5428" s="139" t="s">
        <v>233</v>
      </c>
      <c r="M5428" s="140"/>
      <c r="N5428" s="141">
        <v>39</v>
      </c>
      <c r="O5428" s="142">
        <f t="shared" ref="O5428:O5491" si="425">SUM(P5428:Q5428)</f>
        <v>210</v>
      </c>
      <c r="P5428" s="2">
        <v>210</v>
      </c>
      <c r="Q5428" s="2"/>
      <c r="R5428" s="143" t="e">
        <f t="shared" ref="R5428:R5491" si="426">IF(P5428="nio",0,IF(P5428&gt;0,P5428*N5428/T5428,0))</f>
        <v>#DIV/0!</v>
      </c>
      <c r="S5428" s="143">
        <f t="shared" ref="S5428:S5491" si="427">IF(Q5428&gt;0,Q5428*N5428/U5428,0)</f>
        <v>0</v>
      </c>
      <c r="T5428" s="144">
        <f>IF(P5428="nio",0,IF(P5428&gt;0,VLOOKUP(K5428,'3-Productie normen'!A:X,VLOOKUP(P5428,'3-Productie normen'!$B$37:$C$59,2,FALSE),FALSE)))/VLOOKUP(B5428,'2-Kosten per locatie'!$A$11:$C$31,3,FALSE)</f>
        <v>0</v>
      </c>
      <c r="U5428" s="144">
        <f t="shared" ref="U5428:U5491" si="428">IF(Q5428&gt;0,T5428*$U$8,0)</f>
        <v>0</v>
      </c>
      <c r="V5428" s="145" t="str">
        <f>VLOOKUP(K5428,'3-Productie normen'!A:AG,29,FALSE)</f>
        <v>B</v>
      </c>
      <c r="W5428" s="145"/>
      <c r="X5428" s="146"/>
      <c r="Y5428" s="147">
        <f t="shared" ref="Y5428:Y5491" si="429">O5428*N5428</f>
        <v>8190</v>
      </c>
    </row>
    <row r="5429" spans="1:25" s="148" customFormat="1" ht="13.9" customHeight="1">
      <c r="A5429" s="137">
        <v>6283</v>
      </c>
      <c r="B5429" s="138" t="s">
        <v>8136</v>
      </c>
      <c r="C5429" s="138" t="s">
        <v>8057</v>
      </c>
      <c r="D5429" s="138"/>
      <c r="E5429" s="2"/>
      <c r="F5429" s="2"/>
      <c r="G5429" s="2"/>
      <c r="H5429" s="2"/>
      <c r="I5429" s="139" t="s">
        <v>2019</v>
      </c>
      <c r="J5429" s="139"/>
      <c r="K5429" s="139" t="s">
        <v>417</v>
      </c>
      <c r="L5429" s="139" t="s">
        <v>233</v>
      </c>
      <c r="M5429" s="140"/>
      <c r="N5429" s="141">
        <v>9</v>
      </c>
      <c r="O5429" s="142">
        <f t="shared" si="425"/>
        <v>210</v>
      </c>
      <c r="P5429" s="2">
        <v>210</v>
      </c>
      <c r="Q5429" s="2"/>
      <c r="R5429" s="143" t="e">
        <f t="shared" si="426"/>
        <v>#DIV/0!</v>
      </c>
      <c r="S5429" s="143">
        <f t="shared" si="427"/>
        <v>0</v>
      </c>
      <c r="T5429" s="144">
        <f>IF(P5429="nio",0,IF(P5429&gt;0,VLOOKUP(K5429,'3-Productie normen'!A:X,VLOOKUP(P5429,'3-Productie normen'!$B$37:$C$59,2,FALSE),FALSE)))/VLOOKUP(B5429,'2-Kosten per locatie'!$A$11:$C$31,3,FALSE)</f>
        <v>0</v>
      </c>
      <c r="U5429" s="144">
        <f t="shared" si="428"/>
        <v>0</v>
      </c>
      <c r="V5429" s="145" t="str">
        <f>VLOOKUP(K5429,'3-Productie normen'!A:AG,29,FALSE)</f>
        <v>B</v>
      </c>
      <c r="W5429" s="145"/>
      <c r="X5429" s="146"/>
      <c r="Y5429" s="147">
        <f t="shared" si="429"/>
        <v>1890</v>
      </c>
    </row>
    <row r="5430" spans="1:25" s="148" customFormat="1" ht="13.9" customHeight="1">
      <c r="A5430" s="137">
        <v>6284</v>
      </c>
      <c r="B5430" s="138" t="s">
        <v>8136</v>
      </c>
      <c r="C5430" s="138" t="s">
        <v>8057</v>
      </c>
      <c r="D5430" s="138"/>
      <c r="E5430" s="2"/>
      <c r="F5430" s="2"/>
      <c r="G5430" s="2"/>
      <c r="H5430" s="2"/>
      <c r="I5430" s="139" t="s">
        <v>2130</v>
      </c>
      <c r="J5430" s="139"/>
      <c r="K5430" s="139" t="s">
        <v>612</v>
      </c>
      <c r="L5430" s="139" t="s">
        <v>233</v>
      </c>
      <c r="M5430" s="140"/>
      <c r="N5430" s="141">
        <v>53</v>
      </c>
      <c r="O5430" s="142">
        <f t="shared" si="425"/>
        <v>210</v>
      </c>
      <c r="P5430" s="2">
        <v>210</v>
      </c>
      <c r="Q5430" s="2"/>
      <c r="R5430" s="143" t="e">
        <f t="shared" si="426"/>
        <v>#DIV/0!</v>
      </c>
      <c r="S5430" s="143">
        <f t="shared" si="427"/>
        <v>0</v>
      </c>
      <c r="T5430" s="144">
        <f>IF(P5430="nio",0,IF(P5430&gt;0,VLOOKUP(K5430,'3-Productie normen'!A:X,VLOOKUP(P5430,'3-Productie normen'!$B$37:$C$59,2,FALSE),FALSE)))/VLOOKUP(B5430,'2-Kosten per locatie'!$A$11:$C$31,3,FALSE)</f>
        <v>0</v>
      </c>
      <c r="U5430" s="144">
        <f t="shared" si="428"/>
        <v>0</v>
      </c>
      <c r="V5430" s="145" t="str">
        <f>VLOOKUP(K5430,'3-Productie normen'!A:AG,29,FALSE)</f>
        <v>L</v>
      </c>
      <c r="W5430" s="145"/>
      <c r="X5430" s="146"/>
      <c r="Y5430" s="147">
        <f t="shared" si="429"/>
        <v>11130</v>
      </c>
    </row>
    <row r="5431" spans="1:25" s="148" customFormat="1" ht="13.9" customHeight="1">
      <c r="A5431" s="137">
        <v>6285</v>
      </c>
      <c r="B5431" s="138" t="s">
        <v>8136</v>
      </c>
      <c r="C5431" s="138" t="s">
        <v>8057</v>
      </c>
      <c r="D5431" s="138"/>
      <c r="E5431" s="2"/>
      <c r="F5431" s="2"/>
      <c r="G5431" s="2"/>
      <c r="H5431" s="2"/>
      <c r="I5431" s="139" t="s">
        <v>2130</v>
      </c>
      <c r="J5431" s="139"/>
      <c r="K5431" s="139" t="s">
        <v>612</v>
      </c>
      <c r="L5431" s="139" t="s">
        <v>233</v>
      </c>
      <c r="M5431" s="140"/>
      <c r="N5431" s="141">
        <v>53</v>
      </c>
      <c r="O5431" s="142">
        <f t="shared" si="425"/>
        <v>210</v>
      </c>
      <c r="P5431" s="2">
        <v>210</v>
      </c>
      <c r="Q5431" s="2"/>
      <c r="R5431" s="143" t="e">
        <f t="shared" si="426"/>
        <v>#DIV/0!</v>
      </c>
      <c r="S5431" s="143">
        <f t="shared" si="427"/>
        <v>0</v>
      </c>
      <c r="T5431" s="144">
        <f>IF(P5431="nio",0,IF(P5431&gt;0,VLOOKUP(K5431,'3-Productie normen'!A:X,VLOOKUP(P5431,'3-Productie normen'!$B$37:$C$59,2,FALSE),FALSE)))/VLOOKUP(B5431,'2-Kosten per locatie'!$A$11:$C$31,3,FALSE)</f>
        <v>0</v>
      </c>
      <c r="U5431" s="144">
        <f t="shared" si="428"/>
        <v>0</v>
      </c>
      <c r="V5431" s="145" t="str">
        <f>VLOOKUP(K5431,'3-Productie normen'!A:AG,29,FALSE)</f>
        <v>L</v>
      </c>
      <c r="W5431" s="145"/>
      <c r="X5431" s="146"/>
      <c r="Y5431" s="147">
        <f t="shared" si="429"/>
        <v>11130</v>
      </c>
    </row>
    <row r="5432" spans="1:25" s="148" customFormat="1" ht="13.9" customHeight="1">
      <c r="A5432" s="137">
        <v>6286</v>
      </c>
      <c r="B5432" s="138" t="s">
        <v>8136</v>
      </c>
      <c r="C5432" s="138" t="s">
        <v>8057</v>
      </c>
      <c r="D5432" s="138"/>
      <c r="E5432" s="2"/>
      <c r="F5432" s="2"/>
      <c r="G5432" s="2"/>
      <c r="H5432" s="2"/>
      <c r="I5432" s="139" t="s">
        <v>2137</v>
      </c>
      <c r="J5432" s="139"/>
      <c r="K5432" s="139" t="s">
        <v>321</v>
      </c>
      <c r="L5432" s="139" t="s">
        <v>2132</v>
      </c>
      <c r="M5432" s="140"/>
      <c r="N5432" s="141">
        <v>18</v>
      </c>
      <c r="O5432" s="142">
        <f t="shared" si="425"/>
        <v>420</v>
      </c>
      <c r="P5432" s="2">
        <v>210</v>
      </c>
      <c r="Q5432" s="2">
        <v>210</v>
      </c>
      <c r="R5432" s="143" t="e">
        <f t="shared" si="426"/>
        <v>#DIV/0!</v>
      </c>
      <c r="S5432" s="143" t="e">
        <f t="shared" si="427"/>
        <v>#DIV/0!</v>
      </c>
      <c r="T5432" s="144">
        <f>IF(P5432="nio",0,IF(P5432&gt;0,VLOOKUP(K5432,'3-Productie normen'!A:X,VLOOKUP(P5432,'3-Productie normen'!$B$37:$C$59,2,FALSE),FALSE)))/VLOOKUP(B5432,'2-Kosten per locatie'!$A$11:$C$31,3,FALSE)</f>
        <v>0</v>
      </c>
      <c r="U5432" s="144">
        <f t="shared" si="428"/>
        <v>0</v>
      </c>
      <c r="V5432" s="145" t="str">
        <f>VLOOKUP(K5432,'3-Productie normen'!A:AG,29,FALSE)</f>
        <v>S</v>
      </c>
      <c r="W5432" s="145"/>
      <c r="X5432" s="146"/>
      <c r="Y5432" s="147">
        <f t="shared" si="429"/>
        <v>7560</v>
      </c>
    </row>
    <row r="5433" spans="1:25" s="148" customFormat="1" ht="13.9" customHeight="1">
      <c r="A5433" s="137">
        <v>6287</v>
      </c>
      <c r="B5433" s="138" t="s">
        <v>8136</v>
      </c>
      <c r="C5433" s="138" t="s">
        <v>8057</v>
      </c>
      <c r="D5433" s="138"/>
      <c r="E5433" s="2"/>
      <c r="F5433" s="2"/>
      <c r="G5433" s="2"/>
      <c r="H5433" s="2"/>
      <c r="I5433" s="139" t="s">
        <v>2135</v>
      </c>
      <c r="J5433" s="139"/>
      <c r="K5433" s="139" t="s">
        <v>321</v>
      </c>
      <c r="L5433" s="139" t="s">
        <v>2132</v>
      </c>
      <c r="M5433" s="140"/>
      <c r="N5433" s="141">
        <v>4</v>
      </c>
      <c r="O5433" s="142">
        <f t="shared" si="425"/>
        <v>420</v>
      </c>
      <c r="P5433" s="2">
        <v>210</v>
      </c>
      <c r="Q5433" s="2">
        <v>210</v>
      </c>
      <c r="R5433" s="143" t="e">
        <f t="shared" si="426"/>
        <v>#DIV/0!</v>
      </c>
      <c r="S5433" s="143" t="e">
        <f t="shared" si="427"/>
        <v>#DIV/0!</v>
      </c>
      <c r="T5433" s="144">
        <f>IF(P5433="nio",0,IF(P5433&gt;0,VLOOKUP(K5433,'3-Productie normen'!A:X,VLOOKUP(P5433,'3-Productie normen'!$B$37:$C$59,2,FALSE),FALSE)))/VLOOKUP(B5433,'2-Kosten per locatie'!$A$11:$C$31,3,FALSE)</f>
        <v>0</v>
      </c>
      <c r="U5433" s="144">
        <f t="shared" si="428"/>
        <v>0</v>
      </c>
      <c r="V5433" s="145" t="str">
        <f>VLOOKUP(K5433,'3-Productie normen'!A:AG,29,FALSE)</f>
        <v>S</v>
      </c>
      <c r="W5433" s="145"/>
      <c r="X5433" s="146"/>
      <c r="Y5433" s="147">
        <f t="shared" si="429"/>
        <v>1680</v>
      </c>
    </row>
    <row r="5434" spans="1:25" s="148" customFormat="1" ht="13.9" customHeight="1">
      <c r="A5434" s="137">
        <v>6288</v>
      </c>
      <c r="B5434" s="138" t="s">
        <v>8136</v>
      </c>
      <c r="C5434" s="138" t="s">
        <v>8057</v>
      </c>
      <c r="D5434" s="138"/>
      <c r="E5434" s="2"/>
      <c r="F5434" s="2"/>
      <c r="G5434" s="2"/>
      <c r="H5434" s="2"/>
      <c r="I5434" s="139" t="s">
        <v>2136</v>
      </c>
      <c r="J5434" s="139"/>
      <c r="K5434" s="139" t="s">
        <v>321</v>
      </c>
      <c r="L5434" s="139" t="s">
        <v>2132</v>
      </c>
      <c r="M5434" s="140"/>
      <c r="N5434" s="141">
        <v>22</v>
      </c>
      <c r="O5434" s="142">
        <f t="shared" si="425"/>
        <v>420</v>
      </c>
      <c r="P5434" s="2">
        <v>210</v>
      </c>
      <c r="Q5434" s="2">
        <v>210</v>
      </c>
      <c r="R5434" s="143" t="e">
        <f t="shared" si="426"/>
        <v>#DIV/0!</v>
      </c>
      <c r="S5434" s="143" t="e">
        <f t="shared" si="427"/>
        <v>#DIV/0!</v>
      </c>
      <c r="T5434" s="144">
        <f>IF(P5434="nio",0,IF(P5434&gt;0,VLOOKUP(K5434,'3-Productie normen'!A:X,VLOOKUP(P5434,'3-Productie normen'!$B$37:$C$59,2,FALSE),FALSE)))/VLOOKUP(B5434,'2-Kosten per locatie'!$A$11:$C$31,3,FALSE)</f>
        <v>0</v>
      </c>
      <c r="U5434" s="144">
        <f t="shared" si="428"/>
        <v>0</v>
      </c>
      <c r="V5434" s="145" t="str">
        <f>VLOOKUP(K5434,'3-Productie normen'!A:AG,29,FALSE)</f>
        <v>S</v>
      </c>
      <c r="W5434" s="145"/>
      <c r="X5434" s="146"/>
      <c r="Y5434" s="147">
        <f t="shared" si="429"/>
        <v>9240</v>
      </c>
    </row>
    <row r="5435" spans="1:25" s="148" customFormat="1" ht="13.9" customHeight="1">
      <c r="A5435" s="137">
        <v>6289</v>
      </c>
      <c r="B5435" s="138" t="s">
        <v>8136</v>
      </c>
      <c r="C5435" s="138" t="s">
        <v>8057</v>
      </c>
      <c r="D5435" s="138"/>
      <c r="E5435" s="2"/>
      <c r="F5435" s="2"/>
      <c r="G5435" s="2"/>
      <c r="H5435" s="2"/>
      <c r="I5435" s="139" t="s">
        <v>313</v>
      </c>
      <c r="J5435" s="139"/>
      <c r="K5435" s="139" t="s">
        <v>259</v>
      </c>
      <c r="L5435" s="139" t="s">
        <v>2132</v>
      </c>
      <c r="M5435" s="140"/>
      <c r="N5435" s="141">
        <v>7</v>
      </c>
      <c r="O5435" s="142">
        <f t="shared" si="425"/>
        <v>0</v>
      </c>
      <c r="P5435" s="2" t="s">
        <v>477</v>
      </c>
      <c r="Q5435" s="2"/>
      <c r="R5435" s="143">
        <f t="shared" si="426"/>
        <v>0</v>
      </c>
      <c r="S5435" s="143">
        <f t="shared" si="427"/>
        <v>0</v>
      </c>
      <c r="T5435" s="144">
        <f>IF(P5435="nio",0,IF(P5435&gt;0,VLOOKUP(K5435,'3-Productie normen'!A:X,VLOOKUP(P5435,'3-Productie normen'!$B$37:$C$59,2,FALSE),FALSE)))/VLOOKUP(B5435,'2-Kosten per locatie'!$A$11:$C$31,3,FALSE)</f>
        <v>0</v>
      </c>
      <c r="U5435" s="144">
        <f t="shared" si="428"/>
        <v>0</v>
      </c>
      <c r="V5435" s="145">
        <f>VLOOKUP(K5435,'3-Productie normen'!A:AG,29,FALSE)</f>
        <v>0</v>
      </c>
      <c r="W5435" s="145"/>
      <c r="X5435" s="146"/>
      <c r="Y5435" s="147">
        <f t="shared" si="429"/>
        <v>0</v>
      </c>
    </row>
    <row r="5436" spans="1:25" s="148" customFormat="1" ht="13.9" customHeight="1">
      <c r="A5436" s="137">
        <v>6290</v>
      </c>
      <c r="B5436" s="138" t="s">
        <v>8136</v>
      </c>
      <c r="C5436" s="138" t="s">
        <v>8057</v>
      </c>
      <c r="D5436" s="138"/>
      <c r="E5436" s="2"/>
      <c r="F5436" s="2"/>
      <c r="G5436" s="2"/>
      <c r="H5436" s="2"/>
      <c r="I5436" s="139" t="s">
        <v>8066</v>
      </c>
      <c r="J5436" s="139"/>
      <c r="K5436" s="139" t="s">
        <v>8080</v>
      </c>
      <c r="L5436" s="139" t="s">
        <v>233</v>
      </c>
      <c r="M5436" s="140"/>
      <c r="N5436" s="141">
        <v>9</v>
      </c>
      <c r="O5436" s="142">
        <f t="shared" si="425"/>
        <v>4</v>
      </c>
      <c r="P5436" s="2">
        <v>4</v>
      </c>
      <c r="Q5436" s="2"/>
      <c r="R5436" s="143" t="e">
        <f t="shared" si="426"/>
        <v>#DIV/0!</v>
      </c>
      <c r="S5436" s="143">
        <f t="shared" si="427"/>
        <v>0</v>
      </c>
      <c r="T5436" s="144">
        <f>IF(P5436="nio",0,IF(P5436&gt;0,VLOOKUP(K5436,'3-Productie normen'!A:X,VLOOKUP(P5436,'3-Productie normen'!$B$37:$C$59,2,FALSE),FALSE)))/VLOOKUP(B5436,'2-Kosten per locatie'!$A$11:$C$31,3,FALSE)</f>
        <v>0</v>
      </c>
      <c r="U5436" s="144">
        <f t="shared" si="428"/>
        <v>0</v>
      </c>
      <c r="V5436" s="145" t="str">
        <f>VLOOKUP(K5436,'3-Productie normen'!A:AG,29,FALSE)</f>
        <v>V</v>
      </c>
      <c r="W5436" s="145"/>
      <c r="X5436" s="146"/>
      <c r="Y5436" s="147">
        <f t="shared" si="429"/>
        <v>36</v>
      </c>
    </row>
    <row r="5437" spans="1:25" s="148" customFormat="1" ht="13.9" customHeight="1">
      <c r="A5437" s="137">
        <v>6291</v>
      </c>
      <c r="B5437" s="138" t="s">
        <v>8136</v>
      </c>
      <c r="C5437" s="138" t="s">
        <v>8057</v>
      </c>
      <c r="D5437" s="138"/>
      <c r="E5437" s="2"/>
      <c r="F5437" s="2"/>
      <c r="G5437" s="2"/>
      <c r="H5437" s="2"/>
      <c r="I5437" s="139" t="s">
        <v>2163</v>
      </c>
      <c r="J5437" s="139"/>
      <c r="K5437" s="139" t="s">
        <v>525</v>
      </c>
      <c r="L5437" s="139" t="s">
        <v>84</v>
      </c>
      <c r="M5437" s="140"/>
      <c r="N5437" s="141">
        <v>13</v>
      </c>
      <c r="O5437" s="142">
        <f t="shared" si="425"/>
        <v>210</v>
      </c>
      <c r="P5437" s="2">
        <v>210</v>
      </c>
      <c r="Q5437" s="2"/>
      <c r="R5437" s="143" t="e">
        <f t="shared" si="426"/>
        <v>#DIV/0!</v>
      </c>
      <c r="S5437" s="143">
        <f t="shared" si="427"/>
        <v>0</v>
      </c>
      <c r="T5437" s="144">
        <f>IF(P5437="nio",0,IF(P5437&gt;0,VLOOKUP(K5437,'3-Productie normen'!A:X,VLOOKUP(P5437,'3-Productie normen'!$B$37:$C$59,2,FALSE),FALSE)))/VLOOKUP(B5437,'2-Kosten per locatie'!$A$11:$C$31,3,FALSE)</f>
        <v>0</v>
      </c>
      <c r="U5437" s="144">
        <f t="shared" si="428"/>
        <v>0</v>
      </c>
      <c r="V5437" s="145" t="str">
        <f>VLOOKUP(K5437,'3-Productie normen'!A:AG,29,FALSE)</f>
        <v>V</v>
      </c>
      <c r="W5437" s="145"/>
      <c r="X5437" s="146"/>
      <c r="Y5437" s="147">
        <f t="shared" si="429"/>
        <v>2730</v>
      </c>
    </row>
    <row r="5438" spans="1:25" s="148" customFormat="1" ht="13.9" customHeight="1">
      <c r="A5438" s="137">
        <v>6292</v>
      </c>
      <c r="B5438" s="138" t="s">
        <v>8235</v>
      </c>
      <c r="C5438" s="138" t="s">
        <v>8058</v>
      </c>
      <c r="D5438" s="138" t="s">
        <v>8056</v>
      </c>
      <c r="E5438" s="2"/>
      <c r="F5438" s="2"/>
      <c r="G5438" s="2"/>
      <c r="H5438" s="2"/>
      <c r="I5438" s="139" t="s">
        <v>1619</v>
      </c>
      <c r="J5438" s="139"/>
      <c r="K5438" s="139" t="s">
        <v>259</v>
      </c>
      <c r="L5438" s="139" t="s">
        <v>233</v>
      </c>
      <c r="M5438" s="140"/>
      <c r="N5438" s="141">
        <v>43</v>
      </c>
      <c r="O5438" s="142">
        <f t="shared" si="425"/>
        <v>0</v>
      </c>
      <c r="P5438" s="2" t="s">
        <v>477</v>
      </c>
      <c r="Q5438" s="2"/>
      <c r="R5438" s="143">
        <f t="shared" si="426"/>
        <v>0</v>
      </c>
      <c r="S5438" s="143">
        <f t="shared" si="427"/>
        <v>0</v>
      </c>
      <c r="T5438" s="144">
        <f>IF(P5438="nio",0,IF(P5438&gt;0,VLOOKUP(K5438,'3-Productie normen'!A:X,VLOOKUP(P5438,'3-Productie normen'!$B$37:$C$59,2,FALSE),FALSE)))/VLOOKUP(B5438,'2-Kosten per locatie'!$A$11:$C$31,3,FALSE)</f>
        <v>0</v>
      </c>
      <c r="U5438" s="144">
        <f t="shared" si="428"/>
        <v>0</v>
      </c>
      <c r="V5438" s="145">
        <f>VLOOKUP(K5438,'3-Productie normen'!A:AG,29,FALSE)</f>
        <v>0</v>
      </c>
      <c r="W5438" s="145"/>
      <c r="X5438" s="146"/>
      <c r="Y5438" s="147">
        <f t="shared" si="429"/>
        <v>0</v>
      </c>
    </row>
    <row r="5439" spans="1:25" s="148" customFormat="1" ht="13.9" customHeight="1">
      <c r="A5439" s="137">
        <v>6293</v>
      </c>
      <c r="B5439" s="138" t="s">
        <v>8235</v>
      </c>
      <c r="C5439" s="138" t="s">
        <v>8058</v>
      </c>
      <c r="D5439" s="138" t="s">
        <v>8056</v>
      </c>
      <c r="E5439" s="2"/>
      <c r="F5439" s="2"/>
      <c r="G5439" s="2"/>
      <c r="H5439" s="2"/>
      <c r="I5439" s="139" t="s">
        <v>1619</v>
      </c>
      <c r="J5439" s="139"/>
      <c r="K5439" s="139" t="s">
        <v>259</v>
      </c>
      <c r="L5439" s="139" t="s">
        <v>233</v>
      </c>
      <c r="M5439" s="140"/>
      <c r="N5439" s="141">
        <v>33</v>
      </c>
      <c r="O5439" s="142">
        <f t="shared" si="425"/>
        <v>0</v>
      </c>
      <c r="P5439" s="2" t="s">
        <v>477</v>
      </c>
      <c r="Q5439" s="2"/>
      <c r="R5439" s="143">
        <f t="shared" si="426"/>
        <v>0</v>
      </c>
      <c r="S5439" s="143">
        <f t="shared" si="427"/>
        <v>0</v>
      </c>
      <c r="T5439" s="144">
        <f>IF(P5439="nio",0,IF(P5439&gt;0,VLOOKUP(K5439,'3-Productie normen'!A:X,VLOOKUP(P5439,'3-Productie normen'!$B$37:$C$59,2,FALSE),FALSE)))/VLOOKUP(B5439,'2-Kosten per locatie'!$A$11:$C$31,3,FALSE)</f>
        <v>0</v>
      </c>
      <c r="U5439" s="144">
        <f t="shared" si="428"/>
        <v>0</v>
      </c>
      <c r="V5439" s="145">
        <f>VLOOKUP(K5439,'3-Productie normen'!A:AG,29,FALSE)</f>
        <v>0</v>
      </c>
      <c r="W5439" s="145"/>
      <c r="X5439" s="146"/>
      <c r="Y5439" s="147">
        <f t="shared" si="429"/>
        <v>0</v>
      </c>
    </row>
    <row r="5440" spans="1:25" s="148" customFormat="1" ht="13.9" customHeight="1">
      <c r="A5440" s="137">
        <v>6294</v>
      </c>
      <c r="B5440" s="138" t="s">
        <v>8235</v>
      </c>
      <c r="C5440" s="138" t="s">
        <v>8058</v>
      </c>
      <c r="D5440" s="138" t="s">
        <v>8056</v>
      </c>
      <c r="E5440" s="2"/>
      <c r="F5440" s="2"/>
      <c r="G5440" s="2"/>
      <c r="H5440" s="2"/>
      <c r="I5440" s="139" t="s">
        <v>2101</v>
      </c>
      <c r="J5440" s="139"/>
      <c r="K5440" s="139" t="s">
        <v>259</v>
      </c>
      <c r="L5440" s="139" t="s">
        <v>84</v>
      </c>
      <c r="M5440" s="140"/>
      <c r="N5440" s="141">
        <v>3</v>
      </c>
      <c r="O5440" s="142">
        <f t="shared" si="425"/>
        <v>0</v>
      </c>
      <c r="P5440" s="2" t="s">
        <v>477</v>
      </c>
      <c r="Q5440" s="2"/>
      <c r="R5440" s="143">
        <f t="shared" si="426"/>
        <v>0</v>
      </c>
      <c r="S5440" s="143">
        <f t="shared" si="427"/>
        <v>0</v>
      </c>
      <c r="T5440" s="144">
        <f>IF(P5440="nio",0,IF(P5440&gt;0,VLOOKUP(K5440,'3-Productie normen'!A:X,VLOOKUP(P5440,'3-Productie normen'!$B$37:$C$59,2,FALSE),FALSE)))/VLOOKUP(B5440,'2-Kosten per locatie'!$A$11:$C$31,3,FALSE)</f>
        <v>0</v>
      </c>
      <c r="U5440" s="144">
        <f t="shared" si="428"/>
        <v>0</v>
      </c>
      <c r="V5440" s="145">
        <f>VLOOKUP(K5440,'3-Productie normen'!A:AG,29,FALSE)</f>
        <v>0</v>
      </c>
      <c r="W5440" s="145"/>
      <c r="X5440" s="146"/>
      <c r="Y5440" s="147">
        <f t="shared" si="429"/>
        <v>0</v>
      </c>
    </row>
    <row r="5441" spans="1:25" s="148" customFormat="1" ht="13.9" customHeight="1">
      <c r="A5441" s="137">
        <v>6295</v>
      </c>
      <c r="B5441" s="138" t="s">
        <v>8235</v>
      </c>
      <c r="C5441" s="138" t="s">
        <v>8058</v>
      </c>
      <c r="D5441" s="138"/>
      <c r="E5441" s="2"/>
      <c r="F5441" s="2"/>
      <c r="G5441" s="2"/>
      <c r="H5441" s="2"/>
      <c r="I5441" s="139" t="s">
        <v>1459</v>
      </c>
      <c r="J5441" s="139"/>
      <c r="K5441" s="139" t="s">
        <v>259</v>
      </c>
      <c r="L5441" s="139" t="s">
        <v>84</v>
      </c>
      <c r="M5441" s="140"/>
      <c r="N5441" s="141">
        <v>15</v>
      </c>
      <c r="O5441" s="142">
        <f t="shared" si="425"/>
        <v>0</v>
      </c>
      <c r="P5441" s="2" t="s">
        <v>477</v>
      </c>
      <c r="Q5441" s="2"/>
      <c r="R5441" s="143">
        <f t="shared" si="426"/>
        <v>0</v>
      </c>
      <c r="S5441" s="143">
        <f t="shared" si="427"/>
        <v>0</v>
      </c>
      <c r="T5441" s="144">
        <f>IF(P5441="nio",0,IF(P5441&gt;0,VLOOKUP(K5441,'3-Productie normen'!A:X,VLOOKUP(P5441,'3-Productie normen'!$B$37:$C$59,2,FALSE),FALSE)))/VLOOKUP(B5441,'2-Kosten per locatie'!$A$11:$C$31,3,FALSE)</f>
        <v>0</v>
      </c>
      <c r="U5441" s="144">
        <f t="shared" si="428"/>
        <v>0</v>
      </c>
      <c r="V5441" s="145">
        <f>VLOOKUP(K5441,'3-Productie normen'!A:AG,29,FALSE)</f>
        <v>0</v>
      </c>
      <c r="W5441" s="145"/>
      <c r="X5441" s="146"/>
      <c r="Y5441" s="147">
        <f t="shared" si="429"/>
        <v>0</v>
      </c>
    </row>
    <row r="5442" spans="1:25" s="148" customFormat="1" ht="13.9" customHeight="1">
      <c r="A5442" s="137">
        <v>6296</v>
      </c>
      <c r="B5442" s="138" t="s">
        <v>8235</v>
      </c>
      <c r="C5442" s="138" t="s">
        <v>8058</v>
      </c>
      <c r="D5442" s="138"/>
      <c r="E5442" s="2"/>
      <c r="F5442" s="2"/>
      <c r="G5442" s="2"/>
      <c r="H5442" s="2"/>
      <c r="I5442" s="139" t="s">
        <v>2130</v>
      </c>
      <c r="J5442" s="139"/>
      <c r="K5442" s="139" t="s">
        <v>259</v>
      </c>
      <c r="L5442" s="139" t="s">
        <v>233</v>
      </c>
      <c r="M5442" s="140"/>
      <c r="N5442" s="141">
        <v>103</v>
      </c>
      <c r="O5442" s="142">
        <f t="shared" si="425"/>
        <v>0</v>
      </c>
      <c r="P5442" s="2" t="s">
        <v>477</v>
      </c>
      <c r="Q5442" s="2"/>
      <c r="R5442" s="143">
        <f t="shared" si="426"/>
        <v>0</v>
      </c>
      <c r="S5442" s="143">
        <f t="shared" si="427"/>
        <v>0</v>
      </c>
      <c r="T5442" s="144">
        <f>IF(P5442="nio",0,IF(P5442&gt;0,VLOOKUP(K5442,'3-Productie normen'!A:X,VLOOKUP(P5442,'3-Productie normen'!$B$37:$C$59,2,FALSE),FALSE)))/VLOOKUP(B5442,'2-Kosten per locatie'!$A$11:$C$31,3,FALSE)</f>
        <v>0</v>
      </c>
      <c r="U5442" s="144">
        <f t="shared" si="428"/>
        <v>0</v>
      </c>
      <c r="V5442" s="145">
        <f>VLOOKUP(K5442,'3-Productie normen'!A:AG,29,FALSE)</f>
        <v>0</v>
      </c>
      <c r="W5442" s="145"/>
      <c r="X5442" s="146"/>
      <c r="Y5442" s="147">
        <f t="shared" si="429"/>
        <v>0</v>
      </c>
    </row>
    <row r="5443" spans="1:25" s="148" customFormat="1" ht="13.9" customHeight="1">
      <c r="A5443" s="137">
        <v>6297</v>
      </c>
      <c r="B5443" s="138" t="s">
        <v>8235</v>
      </c>
      <c r="C5443" s="138" t="s">
        <v>8058</v>
      </c>
      <c r="D5443" s="138"/>
      <c r="E5443" s="2"/>
      <c r="F5443" s="2"/>
      <c r="G5443" s="2"/>
      <c r="H5443" s="2"/>
      <c r="I5443" s="139" t="s">
        <v>2130</v>
      </c>
      <c r="J5443" s="139"/>
      <c r="K5443" s="139" t="s">
        <v>259</v>
      </c>
      <c r="L5443" s="139" t="s">
        <v>233</v>
      </c>
      <c r="M5443" s="140"/>
      <c r="N5443" s="141">
        <v>49</v>
      </c>
      <c r="O5443" s="142">
        <f t="shared" si="425"/>
        <v>0</v>
      </c>
      <c r="P5443" s="2" t="s">
        <v>477</v>
      </c>
      <c r="Q5443" s="2"/>
      <c r="R5443" s="143">
        <f t="shared" si="426"/>
        <v>0</v>
      </c>
      <c r="S5443" s="143">
        <f t="shared" si="427"/>
        <v>0</v>
      </c>
      <c r="T5443" s="144">
        <f>IF(P5443="nio",0,IF(P5443&gt;0,VLOOKUP(K5443,'3-Productie normen'!A:X,VLOOKUP(P5443,'3-Productie normen'!$B$37:$C$59,2,FALSE),FALSE)))/VLOOKUP(B5443,'2-Kosten per locatie'!$A$11:$C$31,3,FALSE)</f>
        <v>0</v>
      </c>
      <c r="U5443" s="144">
        <f t="shared" si="428"/>
        <v>0</v>
      </c>
      <c r="V5443" s="145">
        <f>VLOOKUP(K5443,'3-Productie normen'!A:AG,29,FALSE)</f>
        <v>0</v>
      </c>
      <c r="W5443" s="145"/>
      <c r="X5443" s="146"/>
      <c r="Y5443" s="147">
        <f t="shared" si="429"/>
        <v>0</v>
      </c>
    </row>
    <row r="5444" spans="1:25" s="148" customFormat="1" ht="13.9" customHeight="1">
      <c r="A5444" s="137">
        <v>6298</v>
      </c>
      <c r="B5444" s="138" t="s">
        <v>8235</v>
      </c>
      <c r="C5444" s="138" t="s">
        <v>8058</v>
      </c>
      <c r="D5444" s="138"/>
      <c r="E5444" s="2"/>
      <c r="F5444" s="2"/>
      <c r="G5444" s="2"/>
      <c r="H5444" s="2"/>
      <c r="I5444" s="139" t="s">
        <v>5193</v>
      </c>
      <c r="J5444" s="139"/>
      <c r="K5444" s="139" t="s">
        <v>259</v>
      </c>
      <c r="L5444" s="139" t="s">
        <v>233</v>
      </c>
      <c r="M5444" s="140"/>
      <c r="N5444" s="141">
        <v>126</v>
      </c>
      <c r="O5444" s="142">
        <f t="shared" si="425"/>
        <v>0</v>
      </c>
      <c r="P5444" s="2" t="s">
        <v>477</v>
      </c>
      <c r="Q5444" s="2"/>
      <c r="R5444" s="143">
        <f t="shared" si="426"/>
        <v>0</v>
      </c>
      <c r="S5444" s="143">
        <f t="shared" si="427"/>
        <v>0</v>
      </c>
      <c r="T5444" s="144">
        <f>IF(P5444="nio",0,IF(P5444&gt;0,VLOOKUP(K5444,'3-Productie normen'!A:X,VLOOKUP(P5444,'3-Productie normen'!$B$37:$C$59,2,FALSE),FALSE)))/VLOOKUP(B5444,'2-Kosten per locatie'!$A$11:$C$31,3,FALSE)</f>
        <v>0</v>
      </c>
      <c r="U5444" s="144">
        <f t="shared" si="428"/>
        <v>0</v>
      </c>
      <c r="V5444" s="145">
        <f>VLOOKUP(K5444,'3-Productie normen'!A:AG,29,FALSE)</f>
        <v>0</v>
      </c>
      <c r="W5444" s="145"/>
      <c r="X5444" s="146"/>
      <c r="Y5444" s="147">
        <f t="shared" si="429"/>
        <v>0</v>
      </c>
    </row>
    <row r="5445" spans="1:25" s="148" customFormat="1" ht="13.9" customHeight="1">
      <c r="A5445" s="137">
        <v>6299</v>
      </c>
      <c r="B5445" s="138" t="s">
        <v>8235</v>
      </c>
      <c r="C5445" s="138" t="s">
        <v>8058</v>
      </c>
      <c r="D5445" s="138"/>
      <c r="E5445" s="2"/>
      <c r="F5445" s="2"/>
      <c r="G5445" s="2"/>
      <c r="H5445" s="2"/>
      <c r="I5445" s="139" t="s">
        <v>2129</v>
      </c>
      <c r="J5445" s="139"/>
      <c r="K5445" s="139" t="s">
        <v>259</v>
      </c>
      <c r="L5445" s="139" t="s">
        <v>233</v>
      </c>
      <c r="M5445" s="140"/>
      <c r="N5445" s="141">
        <v>57</v>
      </c>
      <c r="O5445" s="142">
        <f t="shared" si="425"/>
        <v>0</v>
      </c>
      <c r="P5445" s="2" t="s">
        <v>477</v>
      </c>
      <c r="Q5445" s="2"/>
      <c r="R5445" s="143">
        <f t="shared" si="426"/>
        <v>0</v>
      </c>
      <c r="S5445" s="143">
        <f t="shared" si="427"/>
        <v>0</v>
      </c>
      <c r="T5445" s="144">
        <f>IF(P5445="nio",0,IF(P5445&gt;0,VLOOKUP(K5445,'3-Productie normen'!A:X,VLOOKUP(P5445,'3-Productie normen'!$B$37:$C$59,2,FALSE),FALSE)))/VLOOKUP(B5445,'2-Kosten per locatie'!$A$11:$C$31,3,FALSE)</f>
        <v>0</v>
      </c>
      <c r="U5445" s="144">
        <f t="shared" si="428"/>
        <v>0</v>
      </c>
      <c r="V5445" s="145">
        <f>VLOOKUP(K5445,'3-Productie normen'!A:AG,29,FALSE)</f>
        <v>0</v>
      </c>
      <c r="W5445" s="145"/>
      <c r="X5445" s="146"/>
      <c r="Y5445" s="147">
        <f t="shared" si="429"/>
        <v>0</v>
      </c>
    </row>
    <row r="5446" spans="1:25" s="148" customFormat="1" ht="13.9" customHeight="1">
      <c r="A5446" s="137">
        <v>6300</v>
      </c>
      <c r="B5446" s="138" t="s">
        <v>8235</v>
      </c>
      <c r="C5446" s="138" t="s">
        <v>8058</v>
      </c>
      <c r="D5446" s="138"/>
      <c r="E5446" s="2"/>
      <c r="F5446" s="2"/>
      <c r="G5446" s="2"/>
      <c r="H5446" s="2"/>
      <c r="I5446" s="139" t="s">
        <v>313</v>
      </c>
      <c r="J5446" s="139"/>
      <c r="K5446" s="139" t="s">
        <v>259</v>
      </c>
      <c r="L5446" s="139" t="s">
        <v>84</v>
      </c>
      <c r="M5446" s="140"/>
      <c r="N5446" s="141">
        <v>2</v>
      </c>
      <c r="O5446" s="142">
        <f t="shared" si="425"/>
        <v>0</v>
      </c>
      <c r="P5446" s="2" t="s">
        <v>477</v>
      </c>
      <c r="Q5446" s="2"/>
      <c r="R5446" s="143">
        <f t="shared" si="426"/>
        <v>0</v>
      </c>
      <c r="S5446" s="143">
        <f t="shared" si="427"/>
        <v>0</v>
      </c>
      <c r="T5446" s="144">
        <f>IF(P5446="nio",0,IF(P5446&gt;0,VLOOKUP(K5446,'3-Productie normen'!A:X,VLOOKUP(P5446,'3-Productie normen'!$B$37:$C$59,2,FALSE),FALSE)))/VLOOKUP(B5446,'2-Kosten per locatie'!$A$11:$C$31,3,FALSE)</f>
        <v>0</v>
      </c>
      <c r="U5446" s="144">
        <f t="shared" si="428"/>
        <v>0</v>
      </c>
      <c r="V5446" s="145">
        <f>VLOOKUP(K5446,'3-Productie normen'!A:AG,29,FALSE)</f>
        <v>0</v>
      </c>
      <c r="W5446" s="145"/>
      <c r="X5446" s="146"/>
      <c r="Y5446" s="147">
        <f t="shared" si="429"/>
        <v>0</v>
      </c>
    </row>
    <row r="5447" spans="1:25" s="148" customFormat="1" ht="13.9" customHeight="1">
      <c r="A5447" s="137">
        <v>6301</v>
      </c>
      <c r="B5447" s="138" t="s">
        <v>8235</v>
      </c>
      <c r="C5447" s="138" t="s">
        <v>8058</v>
      </c>
      <c r="D5447" s="138"/>
      <c r="E5447" s="2"/>
      <c r="F5447" s="2"/>
      <c r="G5447" s="2"/>
      <c r="H5447" s="2"/>
      <c r="I5447" s="139" t="s">
        <v>2130</v>
      </c>
      <c r="J5447" s="139"/>
      <c r="K5447" s="139" t="s">
        <v>259</v>
      </c>
      <c r="L5447" s="139" t="s">
        <v>233</v>
      </c>
      <c r="M5447" s="140"/>
      <c r="N5447" s="141">
        <v>63</v>
      </c>
      <c r="O5447" s="142">
        <f t="shared" si="425"/>
        <v>0</v>
      </c>
      <c r="P5447" s="2" t="s">
        <v>477</v>
      </c>
      <c r="Q5447" s="2"/>
      <c r="R5447" s="143">
        <f t="shared" si="426"/>
        <v>0</v>
      </c>
      <c r="S5447" s="143">
        <f t="shared" si="427"/>
        <v>0</v>
      </c>
      <c r="T5447" s="144">
        <f>IF(P5447="nio",0,IF(P5447&gt;0,VLOOKUP(K5447,'3-Productie normen'!A:X,VLOOKUP(P5447,'3-Productie normen'!$B$37:$C$59,2,FALSE),FALSE)))/VLOOKUP(B5447,'2-Kosten per locatie'!$A$11:$C$31,3,FALSE)</f>
        <v>0</v>
      </c>
      <c r="U5447" s="144">
        <f t="shared" si="428"/>
        <v>0</v>
      </c>
      <c r="V5447" s="145">
        <f>VLOOKUP(K5447,'3-Productie normen'!A:AG,29,FALSE)</f>
        <v>0</v>
      </c>
      <c r="W5447" s="145"/>
      <c r="X5447" s="146"/>
      <c r="Y5447" s="147">
        <f t="shared" si="429"/>
        <v>0</v>
      </c>
    </row>
    <row r="5448" spans="1:25" s="148" customFormat="1" ht="13.9" customHeight="1">
      <c r="A5448" s="137">
        <v>6302</v>
      </c>
      <c r="B5448" s="138" t="s">
        <v>8235</v>
      </c>
      <c r="C5448" s="138" t="s">
        <v>8058</v>
      </c>
      <c r="D5448" s="138"/>
      <c r="E5448" s="2"/>
      <c r="F5448" s="2"/>
      <c r="G5448" s="2"/>
      <c r="H5448" s="2"/>
      <c r="I5448" s="139" t="s">
        <v>2130</v>
      </c>
      <c r="J5448" s="139"/>
      <c r="K5448" s="139" t="s">
        <v>259</v>
      </c>
      <c r="L5448" s="139" t="s">
        <v>233</v>
      </c>
      <c r="M5448" s="140"/>
      <c r="N5448" s="141">
        <v>51</v>
      </c>
      <c r="O5448" s="142">
        <f t="shared" si="425"/>
        <v>0</v>
      </c>
      <c r="P5448" s="2" t="s">
        <v>477</v>
      </c>
      <c r="Q5448" s="2"/>
      <c r="R5448" s="143">
        <f t="shared" si="426"/>
        <v>0</v>
      </c>
      <c r="S5448" s="143">
        <f t="shared" si="427"/>
        <v>0</v>
      </c>
      <c r="T5448" s="144">
        <f>IF(P5448="nio",0,IF(P5448&gt;0,VLOOKUP(K5448,'3-Productie normen'!A:X,VLOOKUP(P5448,'3-Productie normen'!$B$37:$C$59,2,FALSE),FALSE)))/VLOOKUP(B5448,'2-Kosten per locatie'!$A$11:$C$31,3,FALSE)</f>
        <v>0</v>
      </c>
      <c r="U5448" s="144">
        <f t="shared" si="428"/>
        <v>0</v>
      </c>
      <c r="V5448" s="145">
        <f>VLOOKUP(K5448,'3-Productie normen'!A:AG,29,FALSE)</f>
        <v>0</v>
      </c>
      <c r="W5448" s="145"/>
      <c r="X5448" s="146"/>
      <c r="Y5448" s="147">
        <f t="shared" si="429"/>
        <v>0</v>
      </c>
    </row>
    <row r="5449" spans="1:25" s="148" customFormat="1" ht="13.9" customHeight="1">
      <c r="A5449" s="137">
        <v>6303</v>
      </c>
      <c r="B5449" s="138" t="s">
        <v>8235</v>
      </c>
      <c r="C5449" s="138" t="s">
        <v>8058</v>
      </c>
      <c r="D5449" s="138"/>
      <c r="E5449" s="2"/>
      <c r="F5449" s="2"/>
      <c r="G5449" s="2"/>
      <c r="H5449" s="2"/>
      <c r="I5449" s="139" t="s">
        <v>2130</v>
      </c>
      <c r="J5449" s="139"/>
      <c r="K5449" s="139" t="s">
        <v>259</v>
      </c>
      <c r="L5449" s="139" t="s">
        <v>233</v>
      </c>
      <c r="M5449" s="140"/>
      <c r="N5449" s="141">
        <v>52</v>
      </c>
      <c r="O5449" s="142">
        <f t="shared" si="425"/>
        <v>0</v>
      </c>
      <c r="P5449" s="2" t="s">
        <v>477</v>
      </c>
      <c r="Q5449" s="2"/>
      <c r="R5449" s="143">
        <f t="shared" si="426"/>
        <v>0</v>
      </c>
      <c r="S5449" s="143">
        <f t="shared" si="427"/>
        <v>0</v>
      </c>
      <c r="T5449" s="144">
        <f>IF(P5449="nio",0,IF(P5449&gt;0,VLOOKUP(K5449,'3-Productie normen'!A:X,VLOOKUP(P5449,'3-Productie normen'!$B$37:$C$59,2,FALSE),FALSE)))/VLOOKUP(B5449,'2-Kosten per locatie'!$A$11:$C$31,3,FALSE)</f>
        <v>0</v>
      </c>
      <c r="U5449" s="144">
        <f t="shared" si="428"/>
        <v>0</v>
      </c>
      <c r="V5449" s="145">
        <f>VLOOKUP(K5449,'3-Productie normen'!A:AG,29,FALSE)</f>
        <v>0</v>
      </c>
      <c r="W5449" s="145"/>
      <c r="X5449" s="146"/>
      <c r="Y5449" s="147">
        <f t="shared" si="429"/>
        <v>0</v>
      </c>
    </row>
    <row r="5450" spans="1:25" s="148" customFormat="1" ht="13.9" customHeight="1">
      <c r="A5450" s="137">
        <v>6304</v>
      </c>
      <c r="B5450" s="138" t="s">
        <v>8235</v>
      </c>
      <c r="C5450" s="138" t="s">
        <v>8058</v>
      </c>
      <c r="D5450" s="138"/>
      <c r="E5450" s="2"/>
      <c r="F5450" s="2"/>
      <c r="G5450" s="2"/>
      <c r="H5450" s="2"/>
      <c r="I5450" s="139" t="s">
        <v>2130</v>
      </c>
      <c r="J5450" s="139"/>
      <c r="K5450" s="139" t="s">
        <v>259</v>
      </c>
      <c r="L5450" s="139" t="s">
        <v>233</v>
      </c>
      <c r="M5450" s="140"/>
      <c r="N5450" s="141">
        <v>48</v>
      </c>
      <c r="O5450" s="142">
        <f t="shared" si="425"/>
        <v>0</v>
      </c>
      <c r="P5450" s="2" t="s">
        <v>477</v>
      </c>
      <c r="Q5450" s="2"/>
      <c r="R5450" s="143">
        <f t="shared" si="426"/>
        <v>0</v>
      </c>
      <c r="S5450" s="143">
        <f t="shared" si="427"/>
        <v>0</v>
      </c>
      <c r="T5450" s="144">
        <f>IF(P5450="nio",0,IF(P5450&gt;0,VLOOKUP(K5450,'3-Productie normen'!A:X,VLOOKUP(P5450,'3-Productie normen'!$B$37:$C$59,2,FALSE),FALSE)))/VLOOKUP(B5450,'2-Kosten per locatie'!$A$11:$C$31,3,FALSE)</f>
        <v>0</v>
      </c>
      <c r="U5450" s="144">
        <f t="shared" si="428"/>
        <v>0</v>
      </c>
      <c r="V5450" s="145">
        <f>VLOOKUP(K5450,'3-Productie normen'!A:AG,29,FALSE)</f>
        <v>0</v>
      </c>
      <c r="W5450" s="145"/>
      <c r="X5450" s="146"/>
      <c r="Y5450" s="147">
        <f t="shared" si="429"/>
        <v>0</v>
      </c>
    </row>
    <row r="5451" spans="1:25" s="148" customFormat="1" ht="13.9" customHeight="1">
      <c r="A5451" s="137">
        <v>6305</v>
      </c>
      <c r="B5451" s="138" t="s">
        <v>8235</v>
      </c>
      <c r="C5451" s="138" t="s">
        <v>8058</v>
      </c>
      <c r="D5451" s="138"/>
      <c r="E5451" s="2"/>
      <c r="F5451" s="2"/>
      <c r="G5451" s="2"/>
      <c r="H5451" s="2"/>
      <c r="I5451" s="139" t="s">
        <v>2139</v>
      </c>
      <c r="J5451" s="139"/>
      <c r="K5451" s="139" t="s">
        <v>259</v>
      </c>
      <c r="L5451" s="139" t="s">
        <v>233</v>
      </c>
      <c r="M5451" s="140"/>
      <c r="N5451" s="141">
        <v>88</v>
      </c>
      <c r="O5451" s="142">
        <f t="shared" si="425"/>
        <v>0</v>
      </c>
      <c r="P5451" s="2" t="s">
        <v>477</v>
      </c>
      <c r="Q5451" s="2"/>
      <c r="R5451" s="143">
        <f t="shared" si="426"/>
        <v>0</v>
      </c>
      <c r="S5451" s="143">
        <f t="shared" si="427"/>
        <v>0</v>
      </c>
      <c r="T5451" s="144">
        <f>IF(P5451="nio",0,IF(P5451&gt;0,VLOOKUP(K5451,'3-Productie normen'!A:X,VLOOKUP(P5451,'3-Productie normen'!$B$37:$C$59,2,FALSE),FALSE)))/VLOOKUP(B5451,'2-Kosten per locatie'!$A$11:$C$31,3,FALSE)</f>
        <v>0</v>
      </c>
      <c r="U5451" s="144">
        <f t="shared" si="428"/>
        <v>0</v>
      </c>
      <c r="V5451" s="145">
        <f>VLOOKUP(K5451,'3-Productie normen'!A:AG,29,FALSE)</f>
        <v>0</v>
      </c>
      <c r="W5451" s="145"/>
      <c r="X5451" s="146"/>
      <c r="Y5451" s="147">
        <f t="shared" si="429"/>
        <v>0</v>
      </c>
    </row>
    <row r="5452" spans="1:25" s="148" customFormat="1" ht="13.9" customHeight="1">
      <c r="A5452" s="137">
        <v>6306</v>
      </c>
      <c r="B5452" s="138" t="s">
        <v>8235</v>
      </c>
      <c r="C5452" s="138" t="s">
        <v>8058</v>
      </c>
      <c r="D5452" s="138"/>
      <c r="E5452" s="2"/>
      <c r="F5452" s="2"/>
      <c r="G5452" s="2"/>
      <c r="H5452" s="2"/>
      <c r="I5452" s="139" t="s">
        <v>2019</v>
      </c>
      <c r="J5452" s="139"/>
      <c r="K5452" s="139" t="s">
        <v>259</v>
      </c>
      <c r="L5452" s="139" t="s">
        <v>233</v>
      </c>
      <c r="M5452" s="140"/>
      <c r="N5452" s="141">
        <v>20</v>
      </c>
      <c r="O5452" s="142">
        <f t="shared" si="425"/>
        <v>0</v>
      </c>
      <c r="P5452" s="2" t="s">
        <v>477</v>
      </c>
      <c r="Q5452" s="2"/>
      <c r="R5452" s="143">
        <f t="shared" si="426"/>
        <v>0</v>
      </c>
      <c r="S5452" s="143">
        <f t="shared" si="427"/>
        <v>0</v>
      </c>
      <c r="T5452" s="144">
        <f>IF(P5452="nio",0,IF(P5452&gt;0,VLOOKUP(K5452,'3-Productie normen'!A:X,VLOOKUP(P5452,'3-Productie normen'!$B$37:$C$59,2,FALSE),FALSE)))/VLOOKUP(B5452,'2-Kosten per locatie'!$A$11:$C$31,3,FALSE)</f>
        <v>0</v>
      </c>
      <c r="U5452" s="144">
        <f t="shared" si="428"/>
        <v>0</v>
      </c>
      <c r="V5452" s="145">
        <f>VLOOKUP(K5452,'3-Productie normen'!A:AG,29,FALSE)</f>
        <v>0</v>
      </c>
      <c r="W5452" s="145"/>
      <c r="X5452" s="146"/>
      <c r="Y5452" s="147">
        <f t="shared" si="429"/>
        <v>0</v>
      </c>
    </row>
    <row r="5453" spans="1:25" s="148" customFormat="1" ht="13.9" customHeight="1">
      <c r="A5453" s="137">
        <v>6307</v>
      </c>
      <c r="B5453" s="138" t="s">
        <v>8235</v>
      </c>
      <c r="C5453" s="138" t="s">
        <v>8058</v>
      </c>
      <c r="D5453" s="138"/>
      <c r="E5453" s="2"/>
      <c r="F5453" s="2"/>
      <c r="G5453" s="2"/>
      <c r="H5453" s="2"/>
      <c r="I5453" s="139" t="s">
        <v>337</v>
      </c>
      <c r="J5453" s="139"/>
      <c r="K5453" s="139" t="s">
        <v>259</v>
      </c>
      <c r="L5453" s="139" t="s">
        <v>233</v>
      </c>
      <c r="M5453" s="140"/>
      <c r="N5453" s="141">
        <v>9</v>
      </c>
      <c r="O5453" s="142">
        <f t="shared" si="425"/>
        <v>0</v>
      </c>
      <c r="P5453" s="2" t="s">
        <v>477</v>
      </c>
      <c r="Q5453" s="2"/>
      <c r="R5453" s="143">
        <f t="shared" si="426"/>
        <v>0</v>
      </c>
      <c r="S5453" s="143">
        <f t="shared" si="427"/>
        <v>0</v>
      </c>
      <c r="T5453" s="144">
        <f>IF(P5453="nio",0,IF(P5453&gt;0,VLOOKUP(K5453,'3-Productie normen'!A:X,VLOOKUP(P5453,'3-Productie normen'!$B$37:$C$59,2,FALSE),FALSE)))/VLOOKUP(B5453,'2-Kosten per locatie'!$A$11:$C$31,3,FALSE)</f>
        <v>0</v>
      </c>
      <c r="U5453" s="144">
        <f t="shared" si="428"/>
        <v>0</v>
      </c>
      <c r="V5453" s="145">
        <f>VLOOKUP(K5453,'3-Productie normen'!A:AG,29,FALSE)</f>
        <v>0</v>
      </c>
      <c r="W5453" s="145"/>
      <c r="X5453" s="146"/>
      <c r="Y5453" s="147">
        <f t="shared" si="429"/>
        <v>0</v>
      </c>
    </row>
    <row r="5454" spans="1:25" s="148" customFormat="1" ht="13.9" customHeight="1">
      <c r="A5454" s="137">
        <v>6308</v>
      </c>
      <c r="B5454" s="138" t="s">
        <v>8235</v>
      </c>
      <c r="C5454" s="138" t="s">
        <v>8058</v>
      </c>
      <c r="D5454" s="138"/>
      <c r="E5454" s="2"/>
      <c r="F5454" s="2"/>
      <c r="G5454" s="2"/>
      <c r="H5454" s="2"/>
      <c r="I5454" s="139" t="s">
        <v>253</v>
      </c>
      <c r="J5454" s="139"/>
      <c r="K5454" s="139" t="s">
        <v>259</v>
      </c>
      <c r="L5454" s="139" t="s">
        <v>233</v>
      </c>
      <c r="M5454" s="140"/>
      <c r="N5454" s="141">
        <v>96</v>
      </c>
      <c r="O5454" s="142">
        <f t="shared" si="425"/>
        <v>0</v>
      </c>
      <c r="P5454" s="2" t="s">
        <v>477</v>
      </c>
      <c r="Q5454" s="2"/>
      <c r="R5454" s="143">
        <f t="shared" si="426"/>
        <v>0</v>
      </c>
      <c r="S5454" s="143">
        <f t="shared" si="427"/>
        <v>0</v>
      </c>
      <c r="T5454" s="144">
        <f>IF(P5454="nio",0,IF(P5454&gt;0,VLOOKUP(K5454,'3-Productie normen'!A:X,VLOOKUP(P5454,'3-Productie normen'!$B$37:$C$59,2,FALSE),FALSE)))/VLOOKUP(B5454,'2-Kosten per locatie'!$A$11:$C$31,3,FALSE)</f>
        <v>0</v>
      </c>
      <c r="U5454" s="144">
        <f t="shared" si="428"/>
        <v>0</v>
      </c>
      <c r="V5454" s="145">
        <f>VLOOKUP(K5454,'3-Productie normen'!A:AG,29,FALSE)</f>
        <v>0</v>
      </c>
      <c r="W5454" s="145"/>
      <c r="X5454" s="146"/>
      <c r="Y5454" s="147">
        <f t="shared" si="429"/>
        <v>0</v>
      </c>
    </row>
    <row r="5455" spans="1:25" s="148" customFormat="1" ht="13.9" customHeight="1">
      <c r="A5455" s="137">
        <v>6309</v>
      </c>
      <c r="B5455" s="138" t="s">
        <v>8235</v>
      </c>
      <c r="C5455" s="138" t="s">
        <v>8058</v>
      </c>
      <c r="D5455" s="138"/>
      <c r="E5455" s="2"/>
      <c r="F5455" s="2"/>
      <c r="G5455" s="2"/>
      <c r="H5455" s="2"/>
      <c r="I5455" s="139" t="s">
        <v>2163</v>
      </c>
      <c r="J5455" s="139"/>
      <c r="K5455" s="139" t="s">
        <v>259</v>
      </c>
      <c r="L5455" s="139" t="s">
        <v>8081</v>
      </c>
      <c r="M5455" s="140"/>
      <c r="N5455" s="141">
        <v>54</v>
      </c>
      <c r="O5455" s="142">
        <f t="shared" si="425"/>
        <v>0</v>
      </c>
      <c r="P5455" s="2" t="s">
        <v>477</v>
      </c>
      <c r="Q5455" s="2"/>
      <c r="R5455" s="143">
        <f t="shared" si="426"/>
        <v>0</v>
      </c>
      <c r="S5455" s="143">
        <f t="shared" si="427"/>
        <v>0</v>
      </c>
      <c r="T5455" s="144">
        <f>IF(P5455="nio",0,IF(P5455&gt;0,VLOOKUP(K5455,'3-Productie normen'!A:X,VLOOKUP(P5455,'3-Productie normen'!$B$37:$C$59,2,FALSE),FALSE)))/VLOOKUP(B5455,'2-Kosten per locatie'!$A$11:$C$31,3,FALSE)</f>
        <v>0</v>
      </c>
      <c r="U5455" s="144">
        <f t="shared" si="428"/>
        <v>0</v>
      </c>
      <c r="V5455" s="145">
        <f>VLOOKUP(K5455,'3-Productie normen'!A:AG,29,FALSE)</f>
        <v>0</v>
      </c>
      <c r="W5455" s="145"/>
      <c r="X5455" s="146"/>
      <c r="Y5455" s="147">
        <f t="shared" si="429"/>
        <v>0</v>
      </c>
    </row>
    <row r="5456" spans="1:25" s="148" customFormat="1" ht="13.9" customHeight="1">
      <c r="A5456" s="137">
        <v>6310</v>
      </c>
      <c r="B5456" s="138" t="s">
        <v>8235</v>
      </c>
      <c r="C5456" s="138" t="s">
        <v>8058</v>
      </c>
      <c r="D5456" s="138"/>
      <c r="E5456" s="2"/>
      <c r="F5456" s="2"/>
      <c r="G5456" s="2"/>
      <c r="H5456" s="2"/>
      <c r="I5456" s="139" t="s">
        <v>55</v>
      </c>
      <c r="J5456" s="139"/>
      <c r="K5456" s="139" t="s">
        <v>259</v>
      </c>
      <c r="L5456" s="139" t="s">
        <v>233</v>
      </c>
      <c r="M5456" s="140"/>
      <c r="N5456" s="141">
        <v>29</v>
      </c>
      <c r="O5456" s="142">
        <f t="shared" si="425"/>
        <v>0</v>
      </c>
      <c r="P5456" s="2" t="s">
        <v>477</v>
      </c>
      <c r="Q5456" s="2"/>
      <c r="R5456" s="143">
        <f t="shared" si="426"/>
        <v>0</v>
      </c>
      <c r="S5456" s="143">
        <f t="shared" si="427"/>
        <v>0</v>
      </c>
      <c r="T5456" s="144">
        <f>IF(P5456="nio",0,IF(P5456&gt;0,VLOOKUP(K5456,'3-Productie normen'!A:X,VLOOKUP(P5456,'3-Productie normen'!$B$37:$C$59,2,FALSE),FALSE)))/VLOOKUP(B5456,'2-Kosten per locatie'!$A$11:$C$31,3,FALSE)</f>
        <v>0</v>
      </c>
      <c r="U5456" s="144">
        <f t="shared" si="428"/>
        <v>0</v>
      </c>
      <c r="V5456" s="145">
        <f>VLOOKUP(K5456,'3-Productie normen'!A:AG,29,FALSE)</f>
        <v>0</v>
      </c>
      <c r="W5456" s="145"/>
      <c r="X5456" s="146"/>
      <c r="Y5456" s="147">
        <f t="shared" si="429"/>
        <v>0</v>
      </c>
    </row>
    <row r="5457" spans="1:25" s="148" customFormat="1" ht="13.9" customHeight="1">
      <c r="A5457" s="137">
        <v>6311</v>
      </c>
      <c r="B5457" s="138" t="s">
        <v>8235</v>
      </c>
      <c r="C5457" s="138" t="s">
        <v>8058</v>
      </c>
      <c r="D5457" s="138"/>
      <c r="E5457" s="2"/>
      <c r="F5457" s="2"/>
      <c r="G5457" s="2"/>
      <c r="H5457" s="2"/>
      <c r="I5457" s="139" t="s">
        <v>8067</v>
      </c>
      <c r="J5457" s="139"/>
      <c r="K5457" s="139" t="s">
        <v>259</v>
      </c>
      <c r="L5457" s="139" t="s">
        <v>2132</v>
      </c>
      <c r="M5457" s="140"/>
      <c r="N5457" s="141">
        <v>9</v>
      </c>
      <c r="O5457" s="142">
        <f t="shared" si="425"/>
        <v>0</v>
      </c>
      <c r="P5457" s="2" t="s">
        <v>477</v>
      </c>
      <c r="Q5457" s="2"/>
      <c r="R5457" s="143">
        <f t="shared" si="426"/>
        <v>0</v>
      </c>
      <c r="S5457" s="143">
        <f t="shared" si="427"/>
        <v>0</v>
      </c>
      <c r="T5457" s="144">
        <f>IF(P5457="nio",0,IF(P5457&gt;0,VLOOKUP(K5457,'3-Productie normen'!A:X,VLOOKUP(P5457,'3-Productie normen'!$B$37:$C$59,2,FALSE),FALSE)))/VLOOKUP(B5457,'2-Kosten per locatie'!$A$11:$C$31,3,FALSE)</f>
        <v>0</v>
      </c>
      <c r="U5457" s="144">
        <f t="shared" si="428"/>
        <v>0</v>
      </c>
      <c r="V5457" s="145">
        <f>VLOOKUP(K5457,'3-Productie normen'!A:AG,29,FALSE)</f>
        <v>0</v>
      </c>
      <c r="W5457" s="145"/>
      <c r="X5457" s="146"/>
      <c r="Y5457" s="147">
        <f t="shared" si="429"/>
        <v>0</v>
      </c>
    </row>
    <row r="5458" spans="1:25" s="148" customFormat="1" ht="13.9" customHeight="1">
      <c r="A5458" s="137">
        <v>6312</v>
      </c>
      <c r="B5458" s="138" t="s">
        <v>8235</v>
      </c>
      <c r="C5458" s="138" t="s">
        <v>8058</v>
      </c>
      <c r="D5458" s="138"/>
      <c r="E5458" s="2"/>
      <c r="F5458" s="2"/>
      <c r="G5458" s="2"/>
      <c r="H5458" s="2"/>
      <c r="I5458" s="139" t="s">
        <v>8068</v>
      </c>
      <c r="J5458" s="139"/>
      <c r="K5458" s="139" t="s">
        <v>259</v>
      </c>
      <c r="L5458" s="139" t="s">
        <v>2132</v>
      </c>
      <c r="M5458" s="140"/>
      <c r="N5458" s="141">
        <v>9</v>
      </c>
      <c r="O5458" s="142">
        <f t="shared" si="425"/>
        <v>0</v>
      </c>
      <c r="P5458" s="2" t="s">
        <v>477</v>
      </c>
      <c r="Q5458" s="2"/>
      <c r="R5458" s="143">
        <f t="shared" si="426"/>
        <v>0</v>
      </c>
      <c r="S5458" s="143">
        <f t="shared" si="427"/>
        <v>0</v>
      </c>
      <c r="T5458" s="144">
        <f>IF(P5458="nio",0,IF(P5458&gt;0,VLOOKUP(K5458,'3-Productie normen'!A:X,VLOOKUP(P5458,'3-Productie normen'!$B$37:$C$59,2,FALSE),FALSE)))/VLOOKUP(B5458,'2-Kosten per locatie'!$A$11:$C$31,3,FALSE)</f>
        <v>0</v>
      </c>
      <c r="U5458" s="144">
        <f t="shared" si="428"/>
        <v>0</v>
      </c>
      <c r="V5458" s="145">
        <f>VLOOKUP(K5458,'3-Productie normen'!A:AG,29,FALSE)</f>
        <v>0</v>
      </c>
      <c r="W5458" s="145"/>
      <c r="X5458" s="146"/>
      <c r="Y5458" s="147">
        <f t="shared" si="429"/>
        <v>0</v>
      </c>
    </row>
    <row r="5459" spans="1:25" s="148" customFormat="1" ht="13.9" customHeight="1">
      <c r="A5459" s="137">
        <v>6313</v>
      </c>
      <c r="B5459" s="138" t="s">
        <v>8235</v>
      </c>
      <c r="C5459" s="138" t="s">
        <v>8058</v>
      </c>
      <c r="D5459" s="138"/>
      <c r="E5459" s="2"/>
      <c r="F5459" s="2"/>
      <c r="G5459" s="2"/>
      <c r="H5459" s="2"/>
      <c r="I5459" s="139" t="s">
        <v>8068</v>
      </c>
      <c r="J5459" s="139"/>
      <c r="K5459" s="139" t="s">
        <v>259</v>
      </c>
      <c r="L5459" s="139" t="s">
        <v>2132</v>
      </c>
      <c r="M5459" s="140"/>
      <c r="N5459" s="141">
        <v>9</v>
      </c>
      <c r="O5459" s="142">
        <f t="shared" si="425"/>
        <v>0</v>
      </c>
      <c r="P5459" s="2" t="s">
        <v>477</v>
      </c>
      <c r="Q5459" s="2"/>
      <c r="R5459" s="143">
        <f t="shared" si="426"/>
        <v>0</v>
      </c>
      <c r="S5459" s="143">
        <f t="shared" si="427"/>
        <v>0</v>
      </c>
      <c r="T5459" s="144">
        <f>IF(P5459="nio",0,IF(P5459&gt;0,VLOOKUP(K5459,'3-Productie normen'!A:X,VLOOKUP(P5459,'3-Productie normen'!$B$37:$C$59,2,FALSE),FALSE)))/VLOOKUP(B5459,'2-Kosten per locatie'!$A$11:$C$31,3,FALSE)</f>
        <v>0</v>
      </c>
      <c r="U5459" s="144">
        <f t="shared" si="428"/>
        <v>0</v>
      </c>
      <c r="V5459" s="145">
        <f>VLOOKUP(K5459,'3-Productie normen'!A:AG,29,FALSE)</f>
        <v>0</v>
      </c>
      <c r="W5459" s="145"/>
      <c r="X5459" s="146"/>
      <c r="Y5459" s="147">
        <f t="shared" si="429"/>
        <v>0</v>
      </c>
    </row>
    <row r="5460" spans="1:25" s="148" customFormat="1" ht="13.9" customHeight="1">
      <c r="A5460" s="137">
        <v>6314</v>
      </c>
      <c r="B5460" s="138" t="s">
        <v>8235</v>
      </c>
      <c r="C5460" s="138" t="s">
        <v>8058</v>
      </c>
      <c r="D5460" s="138"/>
      <c r="E5460" s="2"/>
      <c r="F5460" s="2"/>
      <c r="G5460" s="2"/>
      <c r="H5460" s="2"/>
      <c r="I5460" s="139" t="s">
        <v>57</v>
      </c>
      <c r="J5460" s="139"/>
      <c r="K5460" s="139" t="s">
        <v>259</v>
      </c>
      <c r="L5460" s="139" t="s">
        <v>82</v>
      </c>
      <c r="M5460" s="140"/>
      <c r="N5460" s="141">
        <v>3</v>
      </c>
      <c r="O5460" s="142">
        <f t="shared" si="425"/>
        <v>0</v>
      </c>
      <c r="P5460" s="2" t="s">
        <v>477</v>
      </c>
      <c r="Q5460" s="2"/>
      <c r="R5460" s="143">
        <f t="shared" si="426"/>
        <v>0</v>
      </c>
      <c r="S5460" s="143">
        <f t="shared" si="427"/>
        <v>0</v>
      </c>
      <c r="T5460" s="144">
        <f>IF(P5460="nio",0,IF(P5460&gt;0,VLOOKUP(K5460,'3-Productie normen'!A:X,VLOOKUP(P5460,'3-Productie normen'!$B$37:$C$59,2,FALSE),FALSE)))/VLOOKUP(B5460,'2-Kosten per locatie'!$A$11:$C$31,3,FALSE)</f>
        <v>0</v>
      </c>
      <c r="U5460" s="144">
        <f t="shared" si="428"/>
        <v>0</v>
      </c>
      <c r="V5460" s="145">
        <f>VLOOKUP(K5460,'3-Productie normen'!A:AG,29,FALSE)</f>
        <v>0</v>
      </c>
      <c r="W5460" s="145"/>
      <c r="X5460" s="146"/>
      <c r="Y5460" s="147">
        <f t="shared" si="429"/>
        <v>0</v>
      </c>
    </row>
    <row r="5461" spans="1:25" s="148" customFormat="1" ht="13.9" customHeight="1">
      <c r="A5461" s="137">
        <v>6315</v>
      </c>
      <c r="B5461" s="138" t="s">
        <v>8235</v>
      </c>
      <c r="C5461" s="138" t="s">
        <v>8058</v>
      </c>
      <c r="D5461" s="138"/>
      <c r="E5461" s="2"/>
      <c r="F5461" s="2"/>
      <c r="G5461" s="2"/>
      <c r="H5461" s="2"/>
      <c r="I5461" s="139" t="s">
        <v>57</v>
      </c>
      <c r="J5461" s="139"/>
      <c r="K5461" s="139" t="s">
        <v>259</v>
      </c>
      <c r="L5461" s="139" t="s">
        <v>82</v>
      </c>
      <c r="M5461" s="140"/>
      <c r="N5461" s="141">
        <v>3</v>
      </c>
      <c r="O5461" s="142">
        <f t="shared" si="425"/>
        <v>0</v>
      </c>
      <c r="P5461" s="2" t="s">
        <v>477</v>
      </c>
      <c r="Q5461" s="2"/>
      <c r="R5461" s="143">
        <f t="shared" si="426"/>
        <v>0</v>
      </c>
      <c r="S5461" s="143">
        <f t="shared" si="427"/>
        <v>0</v>
      </c>
      <c r="T5461" s="144">
        <f>IF(P5461="nio",0,IF(P5461&gt;0,VLOOKUP(K5461,'3-Productie normen'!A:X,VLOOKUP(P5461,'3-Productie normen'!$B$37:$C$59,2,FALSE),FALSE)))/VLOOKUP(B5461,'2-Kosten per locatie'!$A$11:$C$31,3,FALSE)</f>
        <v>0</v>
      </c>
      <c r="U5461" s="144">
        <f t="shared" si="428"/>
        <v>0</v>
      </c>
      <c r="V5461" s="145">
        <f>VLOOKUP(K5461,'3-Productie normen'!A:AG,29,FALSE)</f>
        <v>0</v>
      </c>
      <c r="W5461" s="145"/>
      <c r="X5461" s="146"/>
      <c r="Y5461" s="147">
        <f t="shared" si="429"/>
        <v>0</v>
      </c>
    </row>
    <row r="5462" spans="1:25" s="148" customFormat="1" ht="13.9" customHeight="1">
      <c r="A5462" s="137">
        <v>6316</v>
      </c>
      <c r="B5462" s="138" t="s">
        <v>8235</v>
      </c>
      <c r="C5462" s="138" t="s">
        <v>8058</v>
      </c>
      <c r="D5462" s="138"/>
      <c r="E5462" s="2"/>
      <c r="F5462" s="2"/>
      <c r="G5462" s="2"/>
      <c r="H5462" s="2"/>
      <c r="I5462" s="139" t="s">
        <v>56</v>
      </c>
      <c r="J5462" s="139"/>
      <c r="K5462" s="139" t="s">
        <v>259</v>
      </c>
      <c r="L5462" s="139" t="s">
        <v>8081</v>
      </c>
      <c r="M5462" s="140"/>
      <c r="N5462" s="141">
        <v>30</v>
      </c>
      <c r="O5462" s="142">
        <f t="shared" si="425"/>
        <v>0</v>
      </c>
      <c r="P5462" s="2" t="s">
        <v>477</v>
      </c>
      <c r="Q5462" s="2"/>
      <c r="R5462" s="143">
        <f t="shared" si="426"/>
        <v>0</v>
      </c>
      <c r="S5462" s="143">
        <f t="shared" si="427"/>
        <v>0</v>
      </c>
      <c r="T5462" s="144">
        <f>IF(P5462="nio",0,IF(P5462&gt;0,VLOOKUP(K5462,'3-Productie normen'!A:X,VLOOKUP(P5462,'3-Productie normen'!$B$37:$C$59,2,FALSE),FALSE)))/VLOOKUP(B5462,'2-Kosten per locatie'!$A$11:$C$31,3,FALSE)</f>
        <v>0</v>
      </c>
      <c r="U5462" s="144">
        <f t="shared" si="428"/>
        <v>0</v>
      </c>
      <c r="V5462" s="145">
        <f>VLOOKUP(K5462,'3-Productie normen'!A:AG,29,FALSE)</f>
        <v>0</v>
      </c>
      <c r="W5462" s="145"/>
      <c r="X5462" s="146"/>
      <c r="Y5462" s="147">
        <f t="shared" si="429"/>
        <v>0</v>
      </c>
    </row>
    <row r="5463" spans="1:25" s="148" customFormat="1" ht="13.9" customHeight="1">
      <c r="A5463" s="137">
        <v>6317</v>
      </c>
      <c r="B5463" s="138" t="s">
        <v>8235</v>
      </c>
      <c r="C5463" s="138" t="s">
        <v>8058</v>
      </c>
      <c r="D5463" s="138"/>
      <c r="E5463" s="2"/>
      <c r="F5463" s="2"/>
      <c r="G5463" s="2"/>
      <c r="H5463" s="2"/>
      <c r="I5463" s="139" t="s">
        <v>2101</v>
      </c>
      <c r="J5463" s="139"/>
      <c r="K5463" s="139" t="s">
        <v>259</v>
      </c>
      <c r="L5463" s="139" t="s">
        <v>84</v>
      </c>
      <c r="M5463" s="140"/>
      <c r="N5463" s="141">
        <v>11</v>
      </c>
      <c r="O5463" s="142">
        <f t="shared" si="425"/>
        <v>0</v>
      </c>
      <c r="P5463" s="2" t="s">
        <v>477</v>
      </c>
      <c r="Q5463" s="2"/>
      <c r="R5463" s="143">
        <f t="shared" si="426"/>
        <v>0</v>
      </c>
      <c r="S5463" s="143">
        <f t="shared" si="427"/>
        <v>0</v>
      </c>
      <c r="T5463" s="144">
        <f>IF(P5463="nio",0,IF(P5463&gt;0,VLOOKUP(K5463,'3-Productie normen'!A:X,VLOOKUP(P5463,'3-Productie normen'!$B$37:$C$59,2,FALSE),FALSE)))/VLOOKUP(B5463,'2-Kosten per locatie'!$A$11:$C$31,3,FALSE)</f>
        <v>0</v>
      </c>
      <c r="U5463" s="144">
        <f t="shared" si="428"/>
        <v>0</v>
      </c>
      <c r="V5463" s="145">
        <f>VLOOKUP(K5463,'3-Productie normen'!A:AG,29,FALSE)</f>
        <v>0</v>
      </c>
      <c r="W5463" s="145"/>
      <c r="X5463" s="146"/>
      <c r="Y5463" s="147">
        <f t="shared" si="429"/>
        <v>0</v>
      </c>
    </row>
    <row r="5464" spans="1:25" s="148" customFormat="1" ht="13.9" customHeight="1">
      <c r="A5464" s="137">
        <v>6318</v>
      </c>
      <c r="B5464" s="138" t="s">
        <v>8235</v>
      </c>
      <c r="C5464" s="138" t="s">
        <v>8058</v>
      </c>
      <c r="D5464" s="138"/>
      <c r="E5464" s="2"/>
      <c r="F5464" s="2"/>
      <c r="G5464" s="2"/>
      <c r="H5464" s="2"/>
      <c r="I5464" s="139" t="s">
        <v>2115</v>
      </c>
      <c r="J5464" s="139"/>
      <c r="K5464" s="139" t="s">
        <v>259</v>
      </c>
      <c r="L5464" s="139" t="s">
        <v>84</v>
      </c>
      <c r="M5464" s="140"/>
      <c r="N5464" s="141">
        <v>9</v>
      </c>
      <c r="O5464" s="142">
        <f t="shared" si="425"/>
        <v>0</v>
      </c>
      <c r="P5464" s="2" t="s">
        <v>477</v>
      </c>
      <c r="Q5464" s="2"/>
      <c r="R5464" s="143">
        <f t="shared" si="426"/>
        <v>0</v>
      </c>
      <c r="S5464" s="143">
        <f t="shared" si="427"/>
        <v>0</v>
      </c>
      <c r="T5464" s="144">
        <f>IF(P5464="nio",0,IF(P5464&gt;0,VLOOKUP(K5464,'3-Productie normen'!A:X,VLOOKUP(P5464,'3-Productie normen'!$B$37:$C$59,2,FALSE),FALSE)))/VLOOKUP(B5464,'2-Kosten per locatie'!$A$11:$C$31,3,FALSE)</f>
        <v>0</v>
      </c>
      <c r="U5464" s="144">
        <f t="shared" si="428"/>
        <v>0</v>
      </c>
      <c r="V5464" s="145">
        <f>VLOOKUP(K5464,'3-Productie normen'!A:AG,29,FALSE)</f>
        <v>0</v>
      </c>
      <c r="W5464" s="145"/>
      <c r="X5464" s="146"/>
      <c r="Y5464" s="147">
        <f t="shared" si="429"/>
        <v>0</v>
      </c>
    </row>
    <row r="5465" spans="1:25" s="148" customFormat="1" ht="13.9" customHeight="1">
      <c r="A5465" s="137">
        <v>6319</v>
      </c>
      <c r="B5465" s="138" t="s">
        <v>8235</v>
      </c>
      <c r="C5465" s="138" t="s">
        <v>8058</v>
      </c>
      <c r="D5465" s="138"/>
      <c r="E5465" s="2"/>
      <c r="F5465" s="2"/>
      <c r="G5465" s="2"/>
      <c r="H5465" s="2"/>
      <c r="I5465" s="139" t="s">
        <v>2130</v>
      </c>
      <c r="J5465" s="139"/>
      <c r="K5465" s="139" t="s">
        <v>259</v>
      </c>
      <c r="L5465" s="139" t="s">
        <v>233</v>
      </c>
      <c r="M5465" s="140"/>
      <c r="N5465" s="141">
        <v>50</v>
      </c>
      <c r="O5465" s="142">
        <f t="shared" si="425"/>
        <v>0</v>
      </c>
      <c r="P5465" s="2" t="s">
        <v>477</v>
      </c>
      <c r="Q5465" s="2"/>
      <c r="R5465" s="143">
        <f t="shared" si="426"/>
        <v>0</v>
      </c>
      <c r="S5465" s="143">
        <f t="shared" si="427"/>
        <v>0</v>
      </c>
      <c r="T5465" s="144">
        <f>IF(P5465="nio",0,IF(P5465&gt;0,VLOOKUP(K5465,'3-Productie normen'!A:X,VLOOKUP(P5465,'3-Productie normen'!$B$37:$C$59,2,FALSE),FALSE)))/VLOOKUP(B5465,'2-Kosten per locatie'!$A$11:$C$31,3,FALSE)</f>
        <v>0</v>
      </c>
      <c r="U5465" s="144">
        <f t="shared" si="428"/>
        <v>0</v>
      </c>
      <c r="V5465" s="145">
        <f>VLOOKUP(K5465,'3-Productie normen'!A:AG,29,FALSE)</f>
        <v>0</v>
      </c>
      <c r="W5465" s="145"/>
      <c r="X5465" s="146"/>
      <c r="Y5465" s="147">
        <f t="shared" si="429"/>
        <v>0</v>
      </c>
    </row>
    <row r="5466" spans="1:25" s="148" customFormat="1" ht="13.9" customHeight="1">
      <c r="A5466" s="137">
        <v>6320</v>
      </c>
      <c r="B5466" s="138" t="s">
        <v>8235</v>
      </c>
      <c r="C5466" s="138" t="s">
        <v>8058</v>
      </c>
      <c r="D5466" s="138"/>
      <c r="E5466" s="2"/>
      <c r="F5466" s="2"/>
      <c r="G5466" s="2"/>
      <c r="H5466" s="2"/>
      <c r="I5466" s="139" t="s">
        <v>2130</v>
      </c>
      <c r="J5466" s="139"/>
      <c r="K5466" s="139" t="s">
        <v>259</v>
      </c>
      <c r="L5466" s="139" t="s">
        <v>233</v>
      </c>
      <c r="M5466" s="140"/>
      <c r="N5466" s="141">
        <v>50</v>
      </c>
      <c r="O5466" s="142">
        <f t="shared" si="425"/>
        <v>0</v>
      </c>
      <c r="P5466" s="2" t="s">
        <v>477</v>
      </c>
      <c r="Q5466" s="2"/>
      <c r="R5466" s="143">
        <f t="shared" si="426"/>
        <v>0</v>
      </c>
      <c r="S5466" s="143">
        <f t="shared" si="427"/>
        <v>0</v>
      </c>
      <c r="T5466" s="144">
        <f>IF(P5466="nio",0,IF(P5466&gt;0,VLOOKUP(K5466,'3-Productie normen'!A:X,VLOOKUP(P5466,'3-Productie normen'!$B$37:$C$59,2,FALSE),FALSE)))/VLOOKUP(B5466,'2-Kosten per locatie'!$A$11:$C$31,3,FALSE)</f>
        <v>0</v>
      </c>
      <c r="U5466" s="144">
        <f t="shared" si="428"/>
        <v>0</v>
      </c>
      <c r="V5466" s="145">
        <f>VLOOKUP(K5466,'3-Productie normen'!A:AG,29,FALSE)</f>
        <v>0</v>
      </c>
      <c r="W5466" s="145"/>
      <c r="X5466" s="146"/>
      <c r="Y5466" s="147">
        <f t="shared" si="429"/>
        <v>0</v>
      </c>
    </row>
    <row r="5467" spans="1:25" s="148" customFormat="1" ht="13.9" customHeight="1">
      <c r="A5467" s="137">
        <v>6321</v>
      </c>
      <c r="B5467" s="138" t="s">
        <v>8235</v>
      </c>
      <c r="C5467" s="138" t="s">
        <v>8058</v>
      </c>
      <c r="D5467" s="138"/>
      <c r="E5467" s="2"/>
      <c r="F5467" s="2"/>
      <c r="G5467" s="2"/>
      <c r="H5467" s="2"/>
      <c r="I5467" s="139" t="s">
        <v>2130</v>
      </c>
      <c r="J5467" s="139"/>
      <c r="K5467" s="139" t="s">
        <v>259</v>
      </c>
      <c r="L5467" s="139" t="s">
        <v>233</v>
      </c>
      <c r="M5467" s="140"/>
      <c r="N5467" s="141">
        <v>50</v>
      </c>
      <c r="O5467" s="142">
        <f t="shared" si="425"/>
        <v>0</v>
      </c>
      <c r="P5467" s="2" t="s">
        <v>477</v>
      </c>
      <c r="Q5467" s="2"/>
      <c r="R5467" s="143">
        <f t="shared" si="426"/>
        <v>0</v>
      </c>
      <c r="S5467" s="143">
        <f t="shared" si="427"/>
        <v>0</v>
      </c>
      <c r="T5467" s="144">
        <f>IF(P5467="nio",0,IF(P5467&gt;0,VLOOKUP(K5467,'3-Productie normen'!A:X,VLOOKUP(P5467,'3-Productie normen'!$B$37:$C$59,2,FALSE),FALSE)))/VLOOKUP(B5467,'2-Kosten per locatie'!$A$11:$C$31,3,FALSE)</f>
        <v>0</v>
      </c>
      <c r="U5467" s="144">
        <f t="shared" si="428"/>
        <v>0</v>
      </c>
      <c r="V5467" s="145">
        <f>VLOOKUP(K5467,'3-Productie normen'!A:AG,29,FALSE)</f>
        <v>0</v>
      </c>
      <c r="W5467" s="145"/>
      <c r="X5467" s="146"/>
      <c r="Y5467" s="147">
        <f t="shared" si="429"/>
        <v>0</v>
      </c>
    </row>
    <row r="5468" spans="1:25" s="148" customFormat="1" ht="13.9" customHeight="1">
      <c r="A5468" s="137">
        <v>6322</v>
      </c>
      <c r="B5468" s="138" t="s">
        <v>8235</v>
      </c>
      <c r="C5468" s="138" t="s">
        <v>8058</v>
      </c>
      <c r="D5468" s="138"/>
      <c r="E5468" s="2"/>
      <c r="F5468" s="2"/>
      <c r="G5468" s="2"/>
      <c r="H5468" s="2"/>
      <c r="I5468" s="139" t="s">
        <v>2130</v>
      </c>
      <c r="J5468" s="139"/>
      <c r="K5468" s="139" t="s">
        <v>259</v>
      </c>
      <c r="L5468" s="139" t="s">
        <v>233</v>
      </c>
      <c r="M5468" s="140"/>
      <c r="N5468" s="141">
        <v>48</v>
      </c>
      <c r="O5468" s="142">
        <f t="shared" si="425"/>
        <v>0</v>
      </c>
      <c r="P5468" s="2" t="s">
        <v>477</v>
      </c>
      <c r="Q5468" s="2"/>
      <c r="R5468" s="143">
        <f t="shared" si="426"/>
        <v>0</v>
      </c>
      <c r="S5468" s="143">
        <f t="shared" si="427"/>
        <v>0</v>
      </c>
      <c r="T5468" s="144">
        <f>IF(P5468="nio",0,IF(P5468&gt;0,VLOOKUP(K5468,'3-Productie normen'!A:X,VLOOKUP(P5468,'3-Productie normen'!$B$37:$C$59,2,FALSE),FALSE)))/VLOOKUP(B5468,'2-Kosten per locatie'!$A$11:$C$31,3,FALSE)</f>
        <v>0</v>
      </c>
      <c r="U5468" s="144">
        <f t="shared" si="428"/>
        <v>0</v>
      </c>
      <c r="V5468" s="145">
        <f>VLOOKUP(K5468,'3-Productie normen'!A:AG,29,FALSE)</f>
        <v>0</v>
      </c>
      <c r="W5468" s="145"/>
      <c r="X5468" s="146"/>
      <c r="Y5468" s="147">
        <f t="shared" si="429"/>
        <v>0</v>
      </c>
    </row>
    <row r="5469" spans="1:25" s="148" customFormat="1" ht="13.9" customHeight="1">
      <c r="A5469" s="137">
        <v>6323</v>
      </c>
      <c r="B5469" s="138" t="s">
        <v>8235</v>
      </c>
      <c r="C5469" s="138" t="s">
        <v>8058</v>
      </c>
      <c r="D5469" s="138"/>
      <c r="E5469" s="2"/>
      <c r="F5469" s="2"/>
      <c r="G5469" s="2"/>
      <c r="H5469" s="2"/>
      <c r="I5469" s="139" t="s">
        <v>253</v>
      </c>
      <c r="J5469" s="139"/>
      <c r="K5469" s="139" t="s">
        <v>259</v>
      </c>
      <c r="L5469" s="139" t="s">
        <v>233</v>
      </c>
      <c r="M5469" s="140"/>
      <c r="N5469" s="141">
        <v>20</v>
      </c>
      <c r="O5469" s="142">
        <f t="shared" si="425"/>
        <v>0</v>
      </c>
      <c r="P5469" s="2" t="s">
        <v>477</v>
      </c>
      <c r="Q5469" s="2"/>
      <c r="R5469" s="143">
        <f t="shared" si="426"/>
        <v>0</v>
      </c>
      <c r="S5469" s="143">
        <f t="shared" si="427"/>
        <v>0</v>
      </c>
      <c r="T5469" s="144">
        <f>IF(P5469="nio",0,IF(P5469&gt;0,VLOOKUP(K5469,'3-Productie normen'!A:X,VLOOKUP(P5469,'3-Productie normen'!$B$37:$C$59,2,FALSE),FALSE)))/VLOOKUP(B5469,'2-Kosten per locatie'!$A$11:$C$31,3,FALSE)</f>
        <v>0</v>
      </c>
      <c r="U5469" s="144">
        <f t="shared" si="428"/>
        <v>0</v>
      </c>
      <c r="V5469" s="145">
        <f>VLOOKUP(K5469,'3-Productie normen'!A:AG,29,FALSE)</f>
        <v>0</v>
      </c>
      <c r="W5469" s="145"/>
      <c r="X5469" s="146"/>
      <c r="Y5469" s="147">
        <f t="shared" si="429"/>
        <v>0</v>
      </c>
    </row>
    <row r="5470" spans="1:25" s="148" customFormat="1" ht="13.9" customHeight="1">
      <c r="A5470" s="137">
        <v>6324</v>
      </c>
      <c r="B5470" s="138" t="s">
        <v>8235</v>
      </c>
      <c r="C5470" s="138" t="s">
        <v>8058</v>
      </c>
      <c r="D5470" s="138"/>
      <c r="E5470" s="2"/>
      <c r="F5470" s="2"/>
      <c r="G5470" s="2"/>
      <c r="H5470" s="2"/>
      <c r="I5470" s="139" t="s">
        <v>1619</v>
      </c>
      <c r="J5470" s="139"/>
      <c r="K5470" s="139" t="s">
        <v>259</v>
      </c>
      <c r="L5470" s="139" t="s">
        <v>233</v>
      </c>
      <c r="M5470" s="140"/>
      <c r="N5470" s="141">
        <v>7</v>
      </c>
      <c r="O5470" s="142">
        <f t="shared" si="425"/>
        <v>0</v>
      </c>
      <c r="P5470" s="2" t="s">
        <v>477</v>
      </c>
      <c r="Q5470" s="2"/>
      <c r="R5470" s="143">
        <f t="shared" si="426"/>
        <v>0</v>
      </c>
      <c r="S5470" s="143">
        <f t="shared" si="427"/>
        <v>0</v>
      </c>
      <c r="T5470" s="144">
        <f>IF(P5470="nio",0,IF(P5470&gt;0,VLOOKUP(K5470,'3-Productie normen'!A:X,VLOOKUP(P5470,'3-Productie normen'!$B$37:$C$59,2,FALSE),FALSE)))/VLOOKUP(B5470,'2-Kosten per locatie'!$A$11:$C$31,3,FALSE)</f>
        <v>0</v>
      </c>
      <c r="U5470" s="144">
        <f t="shared" si="428"/>
        <v>0</v>
      </c>
      <c r="V5470" s="145">
        <f>VLOOKUP(K5470,'3-Productie normen'!A:AG,29,FALSE)</f>
        <v>0</v>
      </c>
      <c r="W5470" s="145"/>
      <c r="X5470" s="146"/>
      <c r="Y5470" s="147">
        <f t="shared" si="429"/>
        <v>0</v>
      </c>
    </row>
    <row r="5471" spans="1:25" s="148" customFormat="1" ht="13.9" customHeight="1">
      <c r="A5471" s="137">
        <v>6325</v>
      </c>
      <c r="B5471" s="138" t="s">
        <v>8235</v>
      </c>
      <c r="C5471" s="138" t="s">
        <v>8058</v>
      </c>
      <c r="D5471" s="138"/>
      <c r="E5471" s="2"/>
      <c r="F5471" s="2"/>
      <c r="G5471" s="2"/>
      <c r="H5471" s="2"/>
      <c r="I5471" s="139" t="s">
        <v>1619</v>
      </c>
      <c r="J5471" s="139"/>
      <c r="K5471" s="139" t="s">
        <v>259</v>
      </c>
      <c r="L5471" s="139" t="s">
        <v>233</v>
      </c>
      <c r="M5471" s="140"/>
      <c r="N5471" s="141">
        <v>7</v>
      </c>
      <c r="O5471" s="142">
        <f t="shared" si="425"/>
        <v>0</v>
      </c>
      <c r="P5471" s="2" t="s">
        <v>477</v>
      </c>
      <c r="Q5471" s="2"/>
      <c r="R5471" s="143">
        <f t="shared" si="426"/>
        <v>0</v>
      </c>
      <c r="S5471" s="143">
        <f t="shared" si="427"/>
        <v>0</v>
      </c>
      <c r="T5471" s="144">
        <f>IF(P5471="nio",0,IF(P5471&gt;0,VLOOKUP(K5471,'3-Productie normen'!A:X,VLOOKUP(P5471,'3-Productie normen'!$B$37:$C$59,2,FALSE),FALSE)))/VLOOKUP(B5471,'2-Kosten per locatie'!$A$11:$C$31,3,FALSE)</f>
        <v>0</v>
      </c>
      <c r="U5471" s="144">
        <f t="shared" si="428"/>
        <v>0</v>
      </c>
      <c r="V5471" s="145">
        <f>VLOOKUP(K5471,'3-Productie normen'!A:AG,29,FALSE)</f>
        <v>0</v>
      </c>
      <c r="W5471" s="145"/>
      <c r="X5471" s="146"/>
      <c r="Y5471" s="147">
        <f t="shared" si="429"/>
        <v>0</v>
      </c>
    </row>
    <row r="5472" spans="1:25" s="148" customFormat="1" ht="13.9" customHeight="1">
      <c r="A5472" s="137">
        <v>6326</v>
      </c>
      <c r="B5472" s="138" t="s">
        <v>8235</v>
      </c>
      <c r="C5472" s="138" t="s">
        <v>8058</v>
      </c>
      <c r="D5472" s="138"/>
      <c r="E5472" s="2"/>
      <c r="F5472" s="2"/>
      <c r="G5472" s="2"/>
      <c r="H5472" s="2"/>
      <c r="I5472" s="139" t="s">
        <v>1459</v>
      </c>
      <c r="J5472" s="139"/>
      <c r="K5472" s="139" t="s">
        <v>259</v>
      </c>
      <c r="L5472" s="139" t="s">
        <v>84</v>
      </c>
      <c r="M5472" s="140"/>
      <c r="N5472" s="141">
        <v>21</v>
      </c>
      <c r="O5472" s="142">
        <f t="shared" si="425"/>
        <v>0</v>
      </c>
      <c r="P5472" s="2" t="s">
        <v>477</v>
      </c>
      <c r="Q5472" s="2"/>
      <c r="R5472" s="143">
        <f t="shared" si="426"/>
        <v>0</v>
      </c>
      <c r="S5472" s="143">
        <f t="shared" si="427"/>
        <v>0</v>
      </c>
      <c r="T5472" s="144">
        <f>IF(P5472="nio",0,IF(P5472&gt;0,VLOOKUP(K5472,'3-Productie normen'!A:X,VLOOKUP(P5472,'3-Productie normen'!$B$37:$C$59,2,FALSE),FALSE)))/VLOOKUP(B5472,'2-Kosten per locatie'!$A$11:$C$31,3,FALSE)</f>
        <v>0</v>
      </c>
      <c r="U5472" s="144">
        <f t="shared" si="428"/>
        <v>0</v>
      </c>
      <c r="V5472" s="145">
        <f>VLOOKUP(K5472,'3-Productie normen'!A:AG,29,FALSE)</f>
        <v>0</v>
      </c>
      <c r="W5472" s="145"/>
      <c r="X5472" s="146"/>
      <c r="Y5472" s="147">
        <f t="shared" si="429"/>
        <v>0</v>
      </c>
    </row>
    <row r="5473" spans="1:25" s="148" customFormat="1" ht="13.9" customHeight="1">
      <c r="A5473" s="137">
        <v>6327</v>
      </c>
      <c r="B5473" s="138" t="s">
        <v>8235</v>
      </c>
      <c r="C5473" s="138" t="s">
        <v>8058</v>
      </c>
      <c r="D5473" s="138"/>
      <c r="E5473" s="2"/>
      <c r="F5473" s="2"/>
      <c r="G5473" s="2"/>
      <c r="H5473" s="2"/>
      <c r="I5473" s="139" t="s">
        <v>2137</v>
      </c>
      <c r="J5473" s="139"/>
      <c r="K5473" s="139" t="s">
        <v>259</v>
      </c>
      <c r="L5473" s="139" t="s">
        <v>2132</v>
      </c>
      <c r="M5473" s="140"/>
      <c r="N5473" s="141">
        <v>14</v>
      </c>
      <c r="O5473" s="142">
        <f t="shared" si="425"/>
        <v>0</v>
      </c>
      <c r="P5473" s="2" t="s">
        <v>477</v>
      </c>
      <c r="Q5473" s="2"/>
      <c r="R5473" s="143">
        <f t="shared" si="426"/>
        <v>0</v>
      </c>
      <c r="S5473" s="143">
        <f t="shared" si="427"/>
        <v>0</v>
      </c>
      <c r="T5473" s="144">
        <f>IF(P5473="nio",0,IF(P5473&gt;0,VLOOKUP(K5473,'3-Productie normen'!A:X,VLOOKUP(P5473,'3-Productie normen'!$B$37:$C$59,2,FALSE),FALSE)))/VLOOKUP(B5473,'2-Kosten per locatie'!$A$11:$C$31,3,FALSE)</f>
        <v>0</v>
      </c>
      <c r="U5473" s="144">
        <f t="shared" si="428"/>
        <v>0</v>
      </c>
      <c r="V5473" s="145">
        <f>VLOOKUP(K5473,'3-Productie normen'!A:AG,29,FALSE)</f>
        <v>0</v>
      </c>
      <c r="W5473" s="145"/>
      <c r="X5473" s="146"/>
      <c r="Y5473" s="147">
        <f t="shared" si="429"/>
        <v>0</v>
      </c>
    </row>
    <row r="5474" spans="1:25" s="148" customFormat="1" ht="13.9" customHeight="1">
      <c r="A5474" s="137">
        <v>6328</v>
      </c>
      <c r="B5474" s="138" t="s">
        <v>8235</v>
      </c>
      <c r="C5474" s="138" t="s">
        <v>8058</v>
      </c>
      <c r="D5474" s="138"/>
      <c r="E5474" s="2"/>
      <c r="F5474" s="2"/>
      <c r="G5474" s="2"/>
      <c r="H5474" s="2"/>
      <c r="I5474" s="139" t="s">
        <v>313</v>
      </c>
      <c r="J5474" s="139"/>
      <c r="K5474" s="139" t="s">
        <v>259</v>
      </c>
      <c r="L5474" s="139" t="s">
        <v>84</v>
      </c>
      <c r="M5474" s="140"/>
      <c r="N5474" s="141">
        <v>2</v>
      </c>
      <c r="O5474" s="142">
        <f t="shared" si="425"/>
        <v>0</v>
      </c>
      <c r="P5474" s="2" t="s">
        <v>477</v>
      </c>
      <c r="Q5474" s="2"/>
      <c r="R5474" s="143">
        <f t="shared" si="426"/>
        <v>0</v>
      </c>
      <c r="S5474" s="143">
        <f t="shared" si="427"/>
        <v>0</v>
      </c>
      <c r="T5474" s="144">
        <f>IF(P5474="nio",0,IF(P5474&gt;0,VLOOKUP(K5474,'3-Productie normen'!A:X,VLOOKUP(P5474,'3-Productie normen'!$B$37:$C$59,2,FALSE),FALSE)))/VLOOKUP(B5474,'2-Kosten per locatie'!$A$11:$C$31,3,FALSE)</f>
        <v>0</v>
      </c>
      <c r="U5474" s="144">
        <f t="shared" si="428"/>
        <v>0</v>
      </c>
      <c r="V5474" s="145">
        <f>VLOOKUP(K5474,'3-Productie normen'!A:AG,29,FALSE)</f>
        <v>0</v>
      </c>
      <c r="W5474" s="145"/>
      <c r="X5474" s="146"/>
      <c r="Y5474" s="147">
        <f t="shared" si="429"/>
        <v>0</v>
      </c>
    </row>
    <row r="5475" spans="1:25" s="148" customFormat="1" ht="13.9" customHeight="1">
      <c r="A5475" s="137">
        <v>6329</v>
      </c>
      <c r="B5475" s="138" t="s">
        <v>8235</v>
      </c>
      <c r="C5475" s="138" t="s">
        <v>8058</v>
      </c>
      <c r="D5475" s="138"/>
      <c r="E5475" s="2"/>
      <c r="F5475" s="2"/>
      <c r="G5475" s="2"/>
      <c r="H5475" s="2"/>
      <c r="I5475" s="139" t="s">
        <v>2136</v>
      </c>
      <c r="J5475" s="139"/>
      <c r="K5475" s="139" t="s">
        <v>259</v>
      </c>
      <c r="L5475" s="139" t="s">
        <v>2132</v>
      </c>
      <c r="M5475" s="140"/>
      <c r="N5475" s="141">
        <v>8</v>
      </c>
      <c r="O5475" s="142">
        <f t="shared" si="425"/>
        <v>0</v>
      </c>
      <c r="P5475" s="2" t="s">
        <v>477</v>
      </c>
      <c r="Q5475" s="2"/>
      <c r="R5475" s="143">
        <f t="shared" si="426"/>
        <v>0</v>
      </c>
      <c r="S5475" s="143">
        <f t="shared" si="427"/>
        <v>0</v>
      </c>
      <c r="T5475" s="144">
        <f>IF(P5475="nio",0,IF(P5475&gt;0,VLOOKUP(K5475,'3-Productie normen'!A:X,VLOOKUP(P5475,'3-Productie normen'!$B$37:$C$59,2,FALSE),FALSE)))/VLOOKUP(B5475,'2-Kosten per locatie'!$A$11:$C$31,3,FALSE)</f>
        <v>0</v>
      </c>
      <c r="U5475" s="144">
        <f t="shared" si="428"/>
        <v>0</v>
      </c>
      <c r="V5475" s="145">
        <f>VLOOKUP(K5475,'3-Productie normen'!A:AG,29,FALSE)</f>
        <v>0</v>
      </c>
      <c r="W5475" s="145"/>
      <c r="X5475" s="146"/>
      <c r="Y5475" s="147">
        <f t="shared" si="429"/>
        <v>0</v>
      </c>
    </row>
    <row r="5476" spans="1:25" s="148" customFormat="1" ht="13.9" customHeight="1">
      <c r="A5476" s="137">
        <v>6330</v>
      </c>
      <c r="B5476" s="138" t="s">
        <v>8235</v>
      </c>
      <c r="C5476" s="138" t="s">
        <v>8058</v>
      </c>
      <c r="D5476" s="138"/>
      <c r="E5476" s="2"/>
      <c r="F5476" s="2"/>
      <c r="G5476" s="2"/>
      <c r="H5476" s="2"/>
      <c r="I5476" s="139" t="s">
        <v>2115</v>
      </c>
      <c r="J5476" s="139"/>
      <c r="K5476" s="139" t="s">
        <v>259</v>
      </c>
      <c r="L5476" s="139" t="s">
        <v>84</v>
      </c>
      <c r="M5476" s="140"/>
      <c r="N5476" s="141">
        <v>2</v>
      </c>
      <c r="O5476" s="142">
        <f t="shared" si="425"/>
        <v>0</v>
      </c>
      <c r="P5476" s="2" t="s">
        <v>477</v>
      </c>
      <c r="Q5476" s="2"/>
      <c r="R5476" s="143">
        <f t="shared" si="426"/>
        <v>0</v>
      </c>
      <c r="S5476" s="143">
        <f t="shared" si="427"/>
        <v>0</v>
      </c>
      <c r="T5476" s="144">
        <f>IF(P5476="nio",0,IF(P5476&gt;0,VLOOKUP(K5476,'3-Productie normen'!A:X,VLOOKUP(P5476,'3-Productie normen'!$B$37:$C$59,2,FALSE),FALSE)))/VLOOKUP(B5476,'2-Kosten per locatie'!$A$11:$C$31,3,FALSE)</f>
        <v>0</v>
      </c>
      <c r="U5476" s="144">
        <f t="shared" si="428"/>
        <v>0</v>
      </c>
      <c r="V5476" s="145">
        <f>VLOOKUP(K5476,'3-Productie normen'!A:AG,29,FALSE)</f>
        <v>0</v>
      </c>
      <c r="W5476" s="145"/>
      <c r="X5476" s="146"/>
      <c r="Y5476" s="147">
        <f t="shared" si="429"/>
        <v>0</v>
      </c>
    </row>
    <row r="5477" spans="1:25" s="148" customFormat="1" ht="13.9" customHeight="1">
      <c r="A5477" s="137">
        <v>6331</v>
      </c>
      <c r="B5477" s="138" t="s">
        <v>8235</v>
      </c>
      <c r="C5477" s="138" t="s">
        <v>8058</v>
      </c>
      <c r="D5477" s="138"/>
      <c r="E5477" s="2"/>
      <c r="F5477" s="2"/>
      <c r="G5477" s="2"/>
      <c r="H5477" s="2"/>
      <c r="I5477" s="139" t="s">
        <v>1619</v>
      </c>
      <c r="J5477" s="139"/>
      <c r="K5477" s="139" t="s">
        <v>259</v>
      </c>
      <c r="L5477" s="139" t="s">
        <v>233</v>
      </c>
      <c r="M5477" s="140"/>
      <c r="N5477" s="141">
        <v>60</v>
      </c>
      <c r="O5477" s="142">
        <f t="shared" si="425"/>
        <v>0</v>
      </c>
      <c r="P5477" s="2" t="s">
        <v>477</v>
      </c>
      <c r="Q5477" s="2"/>
      <c r="R5477" s="143">
        <f t="shared" si="426"/>
        <v>0</v>
      </c>
      <c r="S5477" s="143">
        <f t="shared" si="427"/>
        <v>0</v>
      </c>
      <c r="T5477" s="144">
        <f>IF(P5477="nio",0,IF(P5477&gt;0,VLOOKUP(K5477,'3-Productie normen'!A:X,VLOOKUP(P5477,'3-Productie normen'!$B$37:$C$59,2,FALSE),FALSE)))/VLOOKUP(B5477,'2-Kosten per locatie'!$A$11:$C$31,3,FALSE)</f>
        <v>0</v>
      </c>
      <c r="U5477" s="144">
        <f t="shared" si="428"/>
        <v>0</v>
      </c>
      <c r="V5477" s="145">
        <f>VLOOKUP(K5477,'3-Productie normen'!A:AG,29,FALSE)</f>
        <v>0</v>
      </c>
      <c r="W5477" s="145"/>
      <c r="X5477" s="146"/>
      <c r="Y5477" s="147">
        <f t="shared" si="429"/>
        <v>0</v>
      </c>
    </row>
    <row r="5478" spans="1:25" s="148" customFormat="1" ht="13.9" customHeight="1">
      <c r="A5478" s="137">
        <v>6332</v>
      </c>
      <c r="B5478" s="138" t="s">
        <v>8235</v>
      </c>
      <c r="C5478" s="138" t="s">
        <v>8058</v>
      </c>
      <c r="D5478" s="138"/>
      <c r="E5478" s="2"/>
      <c r="F5478" s="2"/>
      <c r="G5478" s="2"/>
      <c r="H5478" s="2"/>
      <c r="I5478" s="139" t="s">
        <v>2130</v>
      </c>
      <c r="J5478" s="139"/>
      <c r="K5478" s="139" t="s">
        <v>259</v>
      </c>
      <c r="L5478" s="139" t="s">
        <v>233</v>
      </c>
      <c r="M5478" s="140"/>
      <c r="N5478" s="141">
        <v>50</v>
      </c>
      <c r="O5478" s="142">
        <f t="shared" si="425"/>
        <v>0</v>
      </c>
      <c r="P5478" s="2" t="s">
        <v>477</v>
      </c>
      <c r="Q5478" s="2"/>
      <c r="R5478" s="143">
        <f t="shared" si="426"/>
        <v>0</v>
      </c>
      <c r="S5478" s="143">
        <f t="shared" si="427"/>
        <v>0</v>
      </c>
      <c r="T5478" s="144">
        <f>IF(P5478="nio",0,IF(P5478&gt;0,VLOOKUP(K5478,'3-Productie normen'!A:X,VLOOKUP(P5478,'3-Productie normen'!$B$37:$C$59,2,FALSE),FALSE)))/VLOOKUP(B5478,'2-Kosten per locatie'!$A$11:$C$31,3,FALSE)</f>
        <v>0</v>
      </c>
      <c r="U5478" s="144">
        <f t="shared" si="428"/>
        <v>0</v>
      </c>
      <c r="V5478" s="145">
        <f>VLOOKUP(K5478,'3-Productie normen'!A:AG,29,FALSE)</f>
        <v>0</v>
      </c>
      <c r="W5478" s="145"/>
      <c r="X5478" s="146"/>
      <c r="Y5478" s="147">
        <f t="shared" si="429"/>
        <v>0</v>
      </c>
    </row>
    <row r="5479" spans="1:25" s="148" customFormat="1" ht="13.9" customHeight="1">
      <c r="A5479" s="137">
        <v>6333</v>
      </c>
      <c r="B5479" s="138" t="s">
        <v>8235</v>
      </c>
      <c r="C5479" s="138" t="s">
        <v>8058</v>
      </c>
      <c r="D5479" s="138"/>
      <c r="E5479" s="2"/>
      <c r="F5479" s="2"/>
      <c r="G5479" s="2"/>
      <c r="H5479" s="2"/>
      <c r="I5479" s="139" t="s">
        <v>2098</v>
      </c>
      <c r="J5479" s="139"/>
      <c r="K5479" s="139" t="s">
        <v>259</v>
      </c>
      <c r="L5479" s="139" t="s">
        <v>82</v>
      </c>
      <c r="M5479" s="140"/>
      <c r="N5479" s="141">
        <v>346</v>
      </c>
      <c r="O5479" s="142">
        <f t="shared" si="425"/>
        <v>0</v>
      </c>
      <c r="P5479" s="2" t="s">
        <v>477</v>
      </c>
      <c r="Q5479" s="2"/>
      <c r="R5479" s="143">
        <f t="shared" si="426"/>
        <v>0</v>
      </c>
      <c r="S5479" s="143">
        <f t="shared" si="427"/>
        <v>0</v>
      </c>
      <c r="T5479" s="144">
        <f>IF(P5479="nio",0,IF(P5479&gt;0,VLOOKUP(K5479,'3-Productie normen'!A:X,VLOOKUP(P5479,'3-Productie normen'!$B$37:$C$59,2,FALSE),FALSE)))/VLOOKUP(B5479,'2-Kosten per locatie'!$A$11:$C$31,3,FALSE)</f>
        <v>0</v>
      </c>
      <c r="U5479" s="144">
        <f t="shared" si="428"/>
        <v>0</v>
      </c>
      <c r="V5479" s="145">
        <f>VLOOKUP(K5479,'3-Productie normen'!A:AG,29,FALSE)</f>
        <v>0</v>
      </c>
      <c r="W5479" s="145"/>
      <c r="X5479" s="146"/>
      <c r="Y5479" s="147">
        <f t="shared" si="429"/>
        <v>0</v>
      </c>
    </row>
    <row r="5480" spans="1:25" s="148" customFormat="1" ht="13.9" customHeight="1">
      <c r="A5480" s="137">
        <v>6334</v>
      </c>
      <c r="B5480" s="138" t="s">
        <v>8235</v>
      </c>
      <c r="C5480" s="138" t="s">
        <v>8058</v>
      </c>
      <c r="D5480" s="138"/>
      <c r="E5480" s="2"/>
      <c r="F5480" s="2"/>
      <c r="G5480" s="2"/>
      <c r="H5480" s="2"/>
      <c r="I5480" s="139" t="s">
        <v>253</v>
      </c>
      <c r="J5480" s="139"/>
      <c r="K5480" s="139" t="s">
        <v>259</v>
      </c>
      <c r="L5480" s="139" t="s">
        <v>233</v>
      </c>
      <c r="M5480" s="140"/>
      <c r="N5480" s="141">
        <v>55</v>
      </c>
      <c r="O5480" s="142">
        <f t="shared" si="425"/>
        <v>0</v>
      </c>
      <c r="P5480" s="2" t="s">
        <v>477</v>
      </c>
      <c r="Q5480" s="2"/>
      <c r="R5480" s="143">
        <f t="shared" si="426"/>
        <v>0</v>
      </c>
      <c r="S5480" s="143">
        <f t="shared" si="427"/>
        <v>0</v>
      </c>
      <c r="T5480" s="144">
        <f>IF(P5480="nio",0,IF(P5480&gt;0,VLOOKUP(K5480,'3-Productie normen'!A:X,VLOOKUP(P5480,'3-Productie normen'!$B$37:$C$59,2,FALSE),FALSE)))/VLOOKUP(B5480,'2-Kosten per locatie'!$A$11:$C$31,3,FALSE)</f>
        <v>0</v>
      </c>
      <c r="U5480" s="144">
        <f t="shared" si="428"/>
        <v>0</v>
      </c>
      <c r="V5480" s="145">
        <f>VLOOKUP(K5480,'3-Productie normen'!A:AG,29,FALSE)</f>
        <v>0</v>
      </c>
      <c r="W5480" s="145"/>
      <c r="X5480" s="146"/>
      <c r="Y5480" s="147">
        <f t="shared" si="429"/>
        <v>0</v>
      </c>
    </row>
    <row r="5481" spans="1:25" s="148" customFormat="1" ht="13.9" customHeight="1">
      <c r="A5481" s="137">
        <v>6335</v>
      </c>
      <c r="B5481" s="138" t="s">
        <v>8235</v>
      </c>
      <c r="C5481" s="138" t="s">
        <v>8058</v>
      </c>
      <c r="D5481" s="138"/>
      <c r="E5481" s="2"/>
      <c r="F5481" s="2"/>
      <c r="G5481" s="2"/>
      <c r="H5481" s="2"/>
      <c r="I5481" s="139" t="s">
        <v>253</v>
      </c>
      <c r="J5481" s="139"/>
      <c r="K5481" s="139" t="s">
        <v>259</v>
      </c>
      <c r="L5481" s="139" t="s">
        <v>233</v>
      </c>
      <c r="M5481" s="140"/>
      <c r="N5481" s="141">
        <v>13</v>
      </c>
      <c r="O5481" s="142">
        <f t="shared" si="425"/>
        <v>0</v>
      </c>
      <c r="P5481" s="2" t="s">
        <v>477</v>
      </c>
      <c r="Q5481" s="2"/>
      <c r="R5481" s="143">
        <f t="shared" si="426"/>
        <v>0</v>
      </c>
      <c r="S5481" s="143">
        <f t="shared" si="427"/>
        <v>0</v>
      </c>
      <c r="T5481" s="144">
        <f>IF(P5481="nio",0,IF(P5481&gt;0,VLOOKUP(K5481,'3-Productie normen'!A:X,VLOOKUP(P5481,'3-Productie normen'!$B$37:$C$59,2,FALSE),FALSE)))/VLOOKUP(B5481,'2-Kosten per locatie'!$A$11:$C$31,3,FALSE)</f>
        <v>0</v>
      </c>
      <c r="U5481" s="144">
        <f t="shared" si="428"/>
        <v>0</v>
      </c>
      <c r="V5481" s="145">
        <f>VLOOKUP(K5481,'3-Productie normen'!A:AG,29,FALSE)</f>
        <v>0</v>
      </c>
      <c r="W5481" s="145"/>
      <c r="X5481" s="146"/>
      <c r="Y5481" s="147">
        <f t="shared" si="429"/>
        <v>0</v>
      </c>
    </row>
    <row r="5482" spans="1:25" s="148" customFormat="1" ht="13.9" customHeight="1">
      <c r="A5482" s="137">
        <v>6336</v>
      </c>
      <c r="B5482" s="138" t="s">
        <v>8235</v>
      </c>
      <c r="C5482" s="138" t="s">
        <v>8058</v>
      </c>
      <c r="D5482" s="138"/>
      <c r="E5482" s="2"/>
      <c r="F5482" s="2"/>
      <c r="G5482" s="2"/>
      <c r="H5482" s="2"/>
      <c r="I5482" s="139" t="s">
        <v>56</v>
      </c>
      <c r="J5482" s="139"/>
      <c r="K5482" s="139" t="s">
        <v>259</v>
      </c>
      <c r="L5482" s="139" t="s">
        <v>2132</v>
      </c>
      <c r="M5482" s="140"/>
      <c r="N5482" s="141">
        <v>18</v>
      </c>
      <c r="O5482" s="142">
        <f t="shared" si="425"/>
        <v>0</v>
      </c>
      <c r="P5482" s="2" t="s">
        <v>477</v>
      </c>
      <c r="Q5482" s="2"/>
      <c r="R5482" s="143">
        <f t="shared" si="426"/>
        <v>0</v>
      </c>
      <c r="S5482" s="143">
        <f t="shared" si="427"/>
        <v>0</v>
      </c>
      <c r="T5482" s="144">
        <f>IF(P5482="nio",0,IF(P5482&gt;0,VLOOKUP(K5482,'3-Productie normen'!A:X,VLOOKUP(P5482,'3-Productie normen'!$B$37:$C$59,2,FALSE),FALSE)))/VLOOKUP(B5482,'2-Kosten per locatie'!$A$11:$C$31,3,FALSE)</f>
        <v>0</v>
      </c>
      <c r="U5482" s="144">
        <f t="shared" si="428"/>
        <v>0</v>
      </c>
      <c r="V5482" s="145">
        <f>VLOOKUP(K5482,'3-Productie normen'!A:AG,29,FALSE)</f>
        <v>0</v>
      </c>
      <c r="W5482" s="145"/>
      <c r="X5482" s="146"/>
      <c r="Y5482" s="147">
        <f t="shared" si="429"/>
        <v>0</v>
      </c>
    </row>
    <row r="5483" spans="1:25" s="148" customFormat="1" ht="13.9" customHeight="1">
      <c r="A5483" s="137">
        <v>6337</v>
      </c>
      <c r="B5483" s="138" t="s">
        <v>8235</v>
      </c>
      <c r="C5483" s="138" t="s">
        <v>8058</v>
      </c>
      <c r="D5483" s="138"/>
      <c r="E5483" s="2"/>
      <c r="F5483" s="2"/>
      <c r="G5483" s="2"/>
      <c r="H5483" s="2"/>
      <c r="I5483" s="139" t="s">
        <v>8069</v>
      </c>
      <c r="J5483" s="139"/>
      <c r="K5483" s="139" t="s">
        <v>259</v>
      </c>
      <c r="L5483" s="139" t="s">
        <v>739</v>
      </c>
      <c r="M5483" s="140"/>
      <c r="N5483" s="141">
        <v>21</v>
      </c>
      <c r="O5483" s="142">
        <f t="shared" si="425"/>
        <v>0</v>
      </c>
      <c r="P5483" s="2" t="s">
        <v>477</v>
      </c>
      <c r="Q5483" s="2"/>
      <c r="R5483" s="143">
        <f t="shared" si="426"/>
        <v>0</v>
      </c>
      <c r="S5483" s="143">
        <f t="shared" si="427"/>
        <v>0</v>
      </c>
      <c r="T5483" s="144">
        <f>IF(P5483="nio",0,IF(P5483&gt;0,VLOOKUP(K5483,'3-Productie normen'!A:X,VLOOKUP(P5483,'3-Productie normen'!$B$37:$C$59,2,FALSE),FALSE)))/VLOOKUP(B5483,'2-Kosten per locatie'!$A$11:$C$31,3,FALSE)</f>
        <v>0</v>
      </c>
      <c r="U5483" s="144">
        <f t="shared" si="428"/>
        <v>0</v>
      </c>
      <c r="V5483" s="145">
        <f>VLOOKUP(K5483,'3-Productie normen'!A:AG,29,FALSE)</f>
        <v>0</v>
      </c>
      <c r="W5483" s="145"/>
      <c r="X5483" s="146"/>
      <c r="Y5483" s="147">
        <f t="shared" si="429"/>
        <v>0</v>
      </c>
    </row>
    <row r="5484" spans="1:25" s="148" customFormat="1" ht="13.9" customHeight="1">
      <c r="A5484" s="137">
        <v>6338</v>
      </c>
      <c r="B5484" s="138" t="s">
        <v>8235</v>
      </c>
      <c r="C5484" s="138" t="s">
        <v>8058</v>
      </c>
      <c r="D5484" s="138"/>
      <c r="E5484" s="2"/>
      <c r="F5484" s="2"/>
      <c r="G5484" s="2"/>
      <c r="H5484" s="2"/>
      <c r="I5484" s="139" t="s">
        <v>522</v>
      </c>
      <c r="J5484" s="139"/>
      <c r="K5484" s="139" t="s">
        <v>259</v>
      </c>
      <c r="L5484" s="139" t="s">
        <v>84</v>
      </c>
      <c r="M5484" s="140"/>
      <c r="N5484" s="141">
        <v>122</v>
      </c>
      <c r="O5484" s="142">
        <f t="shared" si="425"/>
        <v>0</v>
      </c>
      <c r="P5484" s="2" t="s">
        <v>477</v>
      </c>
      <c r="Q5484" s="2"/>
      <c r="R5484" s="143">
        <f t="shared" si="426"/>
        <v>0</v>
      </c>
      <c r="S5484" s="143">
        <f t="shared" si="427"/>
        <v>0</v>
      </c>
      <c r="T5484" s="144">
        <f>IF(P5484="nio",0,IF(P5484&gt;0,VLOOKUP(K5484,'3-Productie normen'!A:X,VLOOKUP(P5484,'3-Productie normen'!$B$37:$C$59,2,FALSE),FALSE)))/VLOOKUP(B5484,'2-Kosten per locatie'!$A$11:$C$31,3,FALSE)</f>
        <v>0</v>
      </c>
      <c r="U5484" s="144">
        <f t="shared" si="428"/>
        <v>0</v>
      </c>
      <c r="V5484" s="145">
        <f>VLOOKUP(K5484,'3-Productie normen'!A:AG,29,FALSE)</f>
        <v>0</v>
      </c>
      <c r="W5484" s="145"/>
      <c r="X5484" s="146"/>
      <c r="Y5484" s="147">
        <f t="shared" si="429"/>
        <v>0</v>
      </c>
    </row>
    <row r="5485" spans="1:25" s="148" customFormat="1" ht="13.9" customHeight="1">
      <c r="A5485" s="137">
        <v>6339</v>
      </c>
      <c r="B5485" s="138" t="s">
        <v>8235</v>
      </c>
      <c r="C5485" s="138" t="s">
        <v>8058</v>
      </c>
      <c r="D5485" s="138"/>
      <c r="E5485" s="2"/>
      <c r="F5485" s="2"/>
      <c r="G5485" s="2"/>
      <c r="H5485" s="2"/>
      <c r="I5485" s="139" t="s">
        <v>8070</v>
      </c>
      <c r="J5485" s="139"/>
      <c r="K5485" s="139" t="s">
        <v>259</v>
      </c>
      <c r="L5485" s="139" t="s">
        <v>2132</v>
      </c>
      <c r="M5485" s="140"/>
      <c r="N5485" s="141">
        <v>6</v>
      </c>
      <c r="O5485" s="142">
        <f t="shared" si="425"/>
        <v>0</v>
      </c>
      <c r="P5485" s="2" t="s">
        <v>477</v>
      </c>
      <c r="Q5485" s="2"/>
      <c r="R5485" s="143">
        <f t="shared" si="426"/>
        <v>0</v>
      </c>
      <c r="S5485" s="143">
        <f t="shared" si="427"/>
        <v>0</v>
      </c>
      <c r="T5485" s="144">
        <f>IF(P5485="nio",0,IF(P5485&gt;0,VLOOKUP(K5485,'3-Productie normen'!A:X,VLOOKUP(P5485,'3-Productie normen'!$B$37:$C$59,2,FALSE),FALSE)))/VLOOKUP(B5485,'2-Kosten per locatie'!$A$11:$C$31,3,FALSE)</f>
        <v>0</v>
      </c>
      <c r="U5485" s="144">
        <f t="shared" si="428"/>
        <v>0</v>
      </c>
      <c r="V5485" s="145">
        <f>VLOOKUP(K5485,'3-Productie normen'!A:AG,29,FALSE)</f>
        <v>0</v>
      </c>
      <c r="W5485" s="145"/>
      <c r="X5485" s="146"/>
      <c r="Y5485" s="147">
        <f t="shared" si="429"/>
        <v>0</v>
      </c>
    </row>
    <row r="5486" spans="1:25" s="148" customFormat="1" ht="13.9" customHeight="1">
      <c r="A5486" s="137">
        <v>6340</v>
      </c>
      <c r="B5486" s="138" t="s">
        <v>8235</v>
      </c>
      <c r="C5486" s="138" t="s">
        <v>8058</v>
      </c>
      <c r="D5486" s="138"/>
      <c r="E5486" s="2"/>
      <c r="F5486" s="2"/>
      <c r="G5486" s="2"/>
      <c r="H5486" s="2"/>
      <c r="I5486" s="139" t="s">
        <v>56</v>
      </c>
      <c r="J5486" s="139"/>
      <c r="K5486" s="139" t="s">
        <v>259</v>
      </c>
      <c r="L5486" s="139" t="s">
        <v>8081</v>
      </c>
      <c r="M5486" s="140"/>
      <c r="N5486" s="141">
        <v>52</v>
      </c>
      <c r="O5486" s="142">
        <f t="shared" si="425"/>
        <v>0</v>
      </c>
      <c r="P5486" s="2" t="s">
        <v>477</v>
      </c>
      <c r="Q5486" s="2"/>
      <c r="R5486" s="143">
        <f t="shared" si="426"/>
        <v>0</v>
      </c>
      <c r="S5486" s="143">
        <f t="shared" si="427"/>
        <v>0</v>
      </c>
      <c r="T5486" s="144">
        <f>IF(P5486="nio",0,IF(P5486&gt;0,VLOOKUP(K5486,'3-Productie normen'!A:X,VLOOKUP(P5486,'3-Productie normen'!$B$37:$C$59,2,FALSE),FALSE)))/VLOOKUP(B5486,'2-Kosten per locatie'!$A$11:$C$31,3,FALSE)</f>
        <v>0</v>
      </c>
      <c r="U5486" s="144">
        <f t="shared" si="428"/>
        <v>0</v>
      </c>
      <c r="V5486" s="145">
        <f>VLOOKUP(K5486,'3-Productie normen'!A:AG,29,FALSE)</f>
        <v>0</v>
      </c>
      <c r="W5486" s="145"/>
      <c r="X5486" s="146"/>
      <c r="Y5486" s="147">
        <f t="shared" si="429"/>
        <v>0</v>
      </c>
    </row>
    <row r="5487" spans="1:25" s="148" customFormat="1" ht="13.9" customHeight="1">
      <c r="A5487" s="137">
        <v>6341</v>
      </c>
      <c r="B5487" s="138" t="s">
        <v>8235</v>
      </c>
      <c r="C5487" s="138" t="s">
        <v>8058</v>
      </c>
      <c r="D5487" s="138"/>
      <c r="E5487" s="2"/>
      <c r="F5487" s="2"/>
      <c r="G5487" s="2"/>
      <c r="H5487" s="2"/>
      <c r="I5487" s="139" t="s">
        <v>8071</v>
      </c>
      <c r="J5487" s="139"/>
      <c r="K5487" s="139" t="s">
        <v>259</v>
      </c>
      <c r="L5487" s="139" t="s">
        <v>233</v>
      </c>
      <c r="M5487" s="140"/>
      <c r="N5487" s="141">
        <v>17</v>
      </c>
      <c r="O5487" s="142">
        <f t="shared" si="425"/>
        <v>0</v>
      </c>
      <c r="P5487" s="2" t="s">
        <v>477</v>
      </c>
      <c r="Q5487" s="2"/>
      <c r="R5487" s="143">
        <f t="shared" si="426"/>
        <v>0</v>
      </c>
      <c r="S5487" s="143">
        <f t="shared" si="427"/>
        <v>0</v>
      </c>
      <c r="T5487" s="144">
        <f>IF(P5487="nio",0,IF(P5487&gt;0,VLOOKUP(K5487,'3-Productie normen'!A:X,VLOOKUP(P5487,'3-Productie normen'!$B$37:$C$59,2,FALSE),FALSE)))/VLOOKUP(B5487,'2-Kosten per locatie'!$A$11:$C$31,3,FALSE)</f>
        <v>0</v>
      </c>
      <c r="U5487" s="144">
        <f t="shared" si="428"/>
        <v>0</v>
      </c>
      <c r="V5487" s="145">
        <f>VLOOKUP(K5487,'3-Productie normen'!A:AG,29,FALSE)</f>
        <v>0</v>
      </c>
      <c r="W5487" s="145"/>
      <c r="X5487" s="146"/>
      <c r="Y5487" s="147">
        <f t="shared" si="429"/>
        <v>0</v>
      </c>
    </row>
    <row r="5488" spans="1:25" s="148" customFormat="1" ht="13.9" customHeight="1">
      <c r="A5488" s="137">
        <v>6342</v>
      </c>
      <c r="B5488" s="138" t="s">
        <v>8235</v>
      </c>
      <c r="C5488" s="138" t="s">
        <v>8058</v>
      </c>
      <c r="D5488" s="138"/>
      <c r="E5488" s="2"/>
      <c r="F5488" s="2"/>
      <c r="G5488" s="2"/>
      <c r="H5488" s="2"/>
      <c r="I5488" s="139" t="s">
        <v>1619</v>
      </c>
      <c r="J5488" s="139"/>
      <c r="K5488" s="139" t="s">
        <v>259</v>
      </c>
      <c r="L5488" s="139" t="s">
        <v>233</v>
      </c>
      <c r="M5488" s="140"/>
      <c r="N5488" s="141">
        <v>17</v>
      </c>
      <c r="O5488" s="142">
        <f t="shared" si="425"/>
        <v>0</v>
      </c>
      <c r="P5488" s="2" t="s">
        <v>477</v>
      </c>
      <c r="Q5488" s="2"/>
      <c r="R5488" s="143">
        <f t="shared" si="426"/>
        <v>0</v>
      </c>
      <c r="S5488" s="143">
        <f t="shared" si="427"/>
        <v>0</v>
      </c>
      <c r="T5488" s="144">
        <f>IF(P5488="nio",0,IF(P5488&gt;0,VLOOKUP(K5488,'3-Productie normen'!A:X,VLOOKUP(P5488,'3-Productie normen'!$B$37:$C$59,2,FALSE),FALSE)))/VLOOKUP(B5488,'2-Kosten per locatie'!$A$11:$C$31,3,FALSE)</f>
        <v>0</v>
      </c>
      <c r="U5488" s="144">
        <f t="shared" si="428"/>
        <v>0</v>
      </c>
      <c r="V5488" s="145">
        <f>VLOOKUP(K5488,'3-Productie normen'!A:AG,29,FALSE)</f>
        <v>0</v>
      </c>
      <c r="W5488" s="145"/>
      <c r="X5488" s="146"/>
      <c r="Y5488" s="147">
        <f t="shared" si="429"/>
        <v>0</v>
      </c>
    </row>
    <row r="5489" spans="1:25" s="148" customFormat="1" ht="13.9" customHeight="1">
      <c r="A5489" s="137">
        <v>6343</v>
      </c>
      <c r="B5489" s="138" t="s">
        <v>8235</v>
      </c>
      <c r="C5489" s="138" t="s">
        <v>8058</v>
      </c>
      <c r="D5489" s="138"/>
      <c r="E5489" s="2"/>
      <c r="F5489" s="2"/>
      <c r="G5489" s="2"/>
      <c r="H5489" s="2"/>
      <c r="I5489" s="139" t="s">
        <v>1619</v>
      </c>
      <c r="J5489" s="139"/>
      <c r="K5489" s="139" t="s">
        <v>259</v>
      </c>
      <c r="L5489" s="139" t="s">
        <v>233</v>
      </c>
      <c r="M5489" s="140"/>
      <c r="N5489" s="141">
        <v>17</v>
      </c>
      <c r="O5489" s="142">
        <f t="shared" si="425"/>
        <v>0</v>
      </c>
      <c r="P5489" s="2" t="s">
        <v>477</v>
      </c>
      <c r="Q5489" s="2"/>
      <c r="R5489" s="143">
        <f t="shared" si="426"/>
        <v>0</v>
      </c>
      <c r="S5489" s="143">
        <f t="shared" si="427"/>
        <v>0</v>
      </c>
      <c r="T5489" s="144">
        <f>IF(P5489="nio",0,IF(P5489&gt;0,VLOOKUP(K5489,'3-Productie normen'!A:X,VLOOKUP(P5489,'3-Productie normen'!$B$37:$C$59,2,FALSE),FALSE)))/VLOOKUP(B5489,'2-Kosten per locatie'!$A$11:$C$31,3,FALSE)</f>
        <v>0</v>
      </c>
      <c r="U5489" s="144">
        <f t="shared" si="428"/>
        <v>0</v>
      </c>
      <c r="V5489" s="145">
        <f>VLOOKUP(K5489,'3-Productie normen'!A:AG,29,FALSE)</f>
        <v>0</v>
      </c>
      <c r="W5489" s="145"/>
      <c r="X5489" s="146"/>
      <c r="Y5489" s="147">
        <f t="shared" si="429"/>
        <v>0</v>
      </c>
    </row>
    <row r="5490" spans="1:25" s="148" customFormat="1" ht="13.9" customHeight="1">
      <c r="A5490" s="137">
        <v>6344</v>
      </c>
      <c r="B5490" s="138" t="s">
        <v>8235</v>
      </c>
      <c r="C5490" s="138" t="s">
        <v>8058</v>
      </c>
      <c r="D5490" s="138"/>
      <c r="E5490" s="2"/>
      <c r="F5490" s="2"/>
      <c r="G5490" s="2"/>
      <c r="H5490" s="2"/>
      <c r="I5490" s="139" t="s">
        <v>8072</v>
      </c>
      <c r="J5490" s="139"/>
      <c r="K5490" s="139" t="s">
        <v>259</v>
      </c>
      <c r="L5490" s="139" t="s">
        <v>233</v>
      </c>
      <c r="M5490" s="140"/>
      <c r="N5490" s="141">
        <v>17</v>
      </c>
      <c r="O5490" s="142">
        <f t="shared" si="425"/>
        <v>0</v>
      </c>
      <c r="P5490" s="2" t="s">
        <v>477</v>
      </c>
      <c r="Q5490" s="2"/>
      <c r="R5490" s="143">
        <f t="shared" si="426"/>
        <v>0</v>
      </c>
      <c r="S5490" s="143">
        <f t="shared" si="427"/>
        <v>0</v>
      </c>
      <c r="T5490" s="144">
        <f>IF(P5490="nio",0,IF(P5490&gt;0,VLOOKUP(K5490,'3-Productie normen'!A:X,VLOOKUP(P5490,'3-Productie normen'!$B$37:$C$59,2,FALSE),FALSE)))/VLOOKUP(B5490,'2-Kosten per locatie'!$A$11:$C$31,3,FALSE)</f>
        <v>0</v>
      </c>
      <c r="U5490" s="144">
        <f t="shared" si="428"/>
        <v>0</v>
      </c>
      <c r="V5490" s="145">
        <f>VLOOKUP(K5490,'3-Productie normen'!A:AG,29,FALSE)</f>
        <v>0</v>
      </c>
      <c r="W5490" s="145"/>
      <c r="X5490" s="146"/>
      <c r="Y5490" s="147">
        <f t="shared" si="429"/>
        <v>0</v>
      </c>
    </row>
    <row r="5491" spans="1:25" s="148" customFormat="1" ht="13.9" customHeight="1">
      <c r="A5491" s="137">
        <v>6345</v>
      </c>
      <c r="B5491" s="138" t="s">
        <v>8235</v>
      </c>
      <c r="C5491" s="138" t="s">
        <v>8058</v>
      </c>
      <c r="D5491" s="138"/>
      <c r="E5491" s="2"/>
      <c r="F5491" s="2"/>
      <c r="G5491" s="2"/>
      <c r="H5491" s="2"/>
      <c r="I5491" s="139" t="s">
        <v>1619</v>
      </c>
      <c r="J5491" s="139"/>
      <c r="K5491" s="139" t="s">
        <v>259</v>
      </c>
      <c r="L5491" s="139" t="s">
        <v>233</v>
      </c>
      <c r="M5491" s="140"/>
      <c r="N5491" s="141">
        <v>29</v>
      </c>
      <c r="O5491" s="142">
        <f t="shared" si="425"/>
        <v>0</v>
      </c>
      <c r="P5491" s="2" t="s">
        <v>477</v>
      </c>
      <c r="Q5491" s="2"/>
      <c r="R5491" s="143">
        <f t="shared" si="426"/>
        <v>0</v>
      </c>
      <c r="S5491" s="143">
        <f t="shared" si="427"/>
        <v>0</v>
      </c>
      <c r="T5491" s="144">
        <f>IF(P5491="nio",0,IF(P5491&gt;0,VLOOKUP(K5491,'3-Productie normen'!A:X,VLOOKUP(P5491,'3-Productie normen'!$B$37:$C$59,2,FALSE),FALSE)))/VLOOKUP(B5491,'2-Kosten per locatie'!$A$11:$C$31,3,FALSE)</f>
        <v>0</v>
      </c>
      <c r="U5491" s="144">
        <f t="shared" si="428"/>
        <v>0</v>
      </c>
      <c r="V5491" s="145">
        <f>VLOOKUP(K5491,'3-Productie normen'!A:AG,29,FALSE)</f>
        <v>0</v>
      </c>
      <c r="W5491" s="145"/>
      <c r="X5491" s="146"/>
      <c r="Y5491" s="147">
        <f t="shared" si="429"/>
        <v>0</v>
      </c>
    </row>
    <row r="5492" spans="1:25" s="148" customFormat="1" ht="13.9" customHeight="1">
      <c r="A5492" s="137">
        <v>6346</v>
      </c>
      <c r="B5492" s="138" t="s">
        <v>8235</v>
      </c>
      <c r="C5492" s="138" t="s">
        <v>8058</v>
      </c>
      <c r="D5492" s="138"/>
      <c r="E5492" s="2"/>
      <c r="F5492" s="2"/>
      <c r="G5492" s="2"/>
      <c r="H5492" s="2"/>
      <c r="I5492" s="139" t="s">
        <v>253</v>
      </c>
      <c r="J5492" s="139"/>
      <c r="K5492" s="139" t="s">
        <v>259</v>
      </c>
      <c r="L5492" s="139" t="s">
        <v>233</v>
      </c>
      <c r="M5492" s="140"/>
      <c r="N5492" s="141">
        <v>27</v>
      </c>
      <c r="O5492" s="142">
        <f t="shared" ref="O5492:O5555" si="430">SUM(P5492:Q5492)</f>
        <v>0</v>
      </c>
      <c r="P5492" s="2" t="s">
        <v>477</v>
      </c>
      <c r="Q5492" s="2"/>
      <c r="R5492" s="143">
        <f t="shared" ref="R5492:R5555" si="431">IF(P5492="nio",0,IF(P5492&gt;0,P5492*N5492/T5492,0))</f>
        <v>0</v>
      </c>
      <c r="S5492" s="143">
        <f t="shared" ref="S5492:S5555" si="432">IF(Q5492&gt;0,Q5492*N5492/U5492,0)</f>
        <v>0</v>
      </c>
      <c r="T5492" s="144">
        <f>IF(P5492="nio",0,IF(P5492&gt;0,VLOOKUP(K5492,'3-Productie normen'!A:X,VLOOKUP(P5492,'3-Productie normen'!$B$37:$C$59,2,FALSE),FALSE)))/VLOOKUP(B5492,'2-Kosten per locatie'!$A$11:$C$31,3,FALSE)</f>
        <v>0</v>
      </c>
      <c r="U5492" s="144">
        <f t="shared" ref="U5492:U5555" si="433">IF(Q5492&gt;0,T5492*$U$8,0)</f>
        <v>0</v>
      </c>
      <c r="V5492" s="145">
        <f>VLOOKUP(K5492,'3-Productie normen'!A:AG,29,FALSE)</f>
        <v>0</v>
      </c>
      <c r="W5492" s="145"/>
      <c r="X5492" s="146"/>
      <c r="Y5492" s="147">
        <f t="shared" ref="Y5492:Y5555" si="434">O5492*N5492</f>
        <v>0</v>
      </c>
    </row>
    <row r="5493" spans="1:25" s="148" customFormat="1" ht="13.9" customHeight="1">
      <c r="A5493" s="137">
        <v>6347</v>
      </c>
      <c r="B5493" s="138" t="s">
        <v>8235</v>
      </c>
      <c r="C5493" s="138" t="s">
        <v>8058</v>
      </c>
      <c r="D5493" s="138"/>
      <c r="E5493" s="2"/>
      <c r="F5493" s="2"/>
      <c r="G5493" s="2"/>
      <c r="H5493" s="2"/>
      <c r="I5493" s="139" t="s">
        <v>8073</v>
      </c>
      <c r="J5493" s="139"/>
      <c r="K5493" s="139" t="s">
        <v>259</v>
      </c>
      <c r="L5493" s="139" t="s">
        <v>233</v>
      </c>
      <c r="M5493" s="140"/>
      <c r="N5493" s="141">
        <v>18</v>
      </c>
      <c r="O5493" s="142">
        <f t="shared" si="430"/>
        <v>0</v>
      </c>
      <c r="P5493" s="2" t="s">
        <v>477</v>
      </c>
      <c r="Q5493" s="2"/>
      <c r="R5493" s="143">
        <f t="shared" si="431"/>
        <v>0</v>
      </c>
      <c r="S5493" s="143">
        <f t="shared" si="432"/>
        <v>0</v>
      </c>
      <c r="T5493" s="144">
        <f>IF(P5493="nio",0,IF(P5493&gt;0,VLOOKUP(K5493,'3-Productie normen'!A:X,VLOOKUP(P5493,'3-Productie normen'!$B$37:$C$59,2,FALSE),FALSE)))/VLOOKUP(B5493,'2-Kosten per locatie'!$A$11:$C$31,3,FALSE)</f>
        <v>0</v>
      </c>
      <c r="U5493" s="144">
        <f t="shared" si="433"/>
        <v>0</v>
      </c>
      <c r="V5493" s="145">
        <f>VLOOKUP(K5493,'3-Productie normen'!A:AG,29,FALSE)</f>
        <v>0</v>
      </c>
      <c r="W5493" s="145"/>
      <c r="X5493" s="146"/>
      <c r="Y5493" s="147">
        <f t="shared" si="434"/>
        <v>0</v>
      </c>
    </row>
    <row r="5494" spans="1:25" s="148" customFormat="1" ht="13.9" customHeight="1">
      <c r="A5494" s="137">
        <v>6348</v>
      </c>
      <c r="B5494" s="138" t="s">
        <v>8235</v>
      </c>
      <c r="C5494" s="138" t="s">
        <v>8058</v>
      </c>
      <c r="D5494" s="138"/>
      <c r="E5494" s="2"/>
      <c r="F5494" s="2"/>
      <c r="G5494" s="2"/>
      <c r="H5494" s="2"/>
      <c r="I5494" s="139" t="s">
        <v>1459</v>
      </c>
      <c r="J5494" s="139"/>
      <c r="K5494" s="139" t="s">
        <v>259</v>
      </c>
      <c r="L5494" s="139" t="s">
        <v>84</v>
      </c>
      <c r="M5494" s="140"/>
      <c r="N5494" s="141">
        <v>6</v>
      </c>
      <c r="O5494" s="142">
        <f t="shared" si="430"/>
        <v>0</v>
      </c>
      <c r="P5494" s="2" t="s">
        <v>477</v>
      </c>
      <c r="Q5494" s="2"/>
      <c r="R5494" s="143">
        <f t="shared" si="431"/>
        <v>0</v>
      </c>
      <c r="S5494" s="143">
        <f t="shared" si="432"/>
        <v>0</v>
      </c>
      <c r="T5494" s="144">
        <f>IF(P5494="nio",0,IF(P5494&gt;0,VLOOKUP(K5494,'3-Productie normen'!A:X,VLOOKUP(P5494,'3-Productie normen'!$B$37:$C$59,2,FALSE),FALSE)))/VLOOKUP(B5494,'2-Kosten per locatie'!$A$11:$C$31,3,FALSE)</f>
        <v>0</v>
      </c>
      <c r="U5494" s="144">
        <f t="shared" si="433"/>
        <v>0</v>
      </c>
      <c r="V5494" s="145">
        <f>VLOOKUP(K5494,'3-Productie normen'!A:AG,29,FALSE)</f>
        <v>0</v>
      </c>
      <c r="W5494" s="145"/>
      <c r="X5494" s="146"/>
      <c r="Y5494" s="147">
        <f t="shared" si="434"/>
        <v>0</v>
      </c>
    </row>
    <row r="5495" spans="1:25" s="148" customFormat="1" ht="13.9" customHeight="1">
      <c r="A5495" s="137">
        <v>6349</v>
      </c>
      <c r="B5495" s="138" t="s">
        <v>8235</v>
      </c>
      <c r="C5495" s="138" t="s">
        <v>8058</v>
      </c>
      <c r="D5495" s="138"/>
      <c r="E5495" s="2"/>
      <c r="F5495" s="2"/>
      <c r="G5495" s="2"/>
      <c r="H5495" s="2"/>
      <c r="I5495" s="139" t="s">
        <v>2122</v>
      </c>
      <c r="J5495" s="139"/>
      <c r="K5495" s="139" t="s">
        <v>259</v>
      </c>
      <c r="L5495" s="139" t="s">
        <v>84</v>
      </c>
      <c r="M5495" s="140"/>
      <c r="N5495" s="141">
        <v>18</v>
      </c>
      <c r="O5495" s="142">
        <f t="shared" si="430"/>
        <v>0</v>
      </c>
      <c r="P5495" s="2" t="s">
        <v>477</v>
      </c>
      <c r="Q5495" s="2"/>
      <c r="R5495" s="143">
        <f t="shared" si="431"/>
        <v>0</v>
      </c>
      <c r="S5495" s="143">
        <f t="shared" si="432"/>
        <v>0</v>
      </c>
      <c r="T5495" s="144">
        <f>IF(P5495="nio",0,IF(P5495&gt;0,VLOOKUP(K5495,'3-Productie normen'!A:X,VLOOKUP(P5495,'3-Productie normen'!$B$37:$C$59,2,FALSE),FALSE)))/VLOOKUP(B5495,'2-Kosten per locatie'!$A$11:$C$31,3,FALSE)</f>
        <v>0</v>
      </c>
      <c r="U5495" s="144">
        <f t="shared" si="433"/>
        <v>0</v>
      </c>
      <c r="V5495" s="145">
        <f>VLOOKUP(K5495,'3-Productie normen'!A:AG,29,FALSE)</f>
        <v>0</v>
      </c>
      <c r="W5495" s="145"/>
      <c r="X5495" s="146"/>
      <c r="Y5495" s="147">
        <f t="shared" si="434"/>
        <v>0</v>
      </c>
    </row>
    <row r="5496" spans="1:25" s="148" customFormat="1" ht="13.9" customHeight="1">
      <c r="A5496" s="137">
        <v>6350</v>
      </c>
      <c r="B5496" s="138" t="s">
        <v>8235</v>
      </c>
      <c r="C5496" s="138" t="s">
        <v>8058</v>
      </c>
      <c r="D5496" s="138"/>
      <c r="E5496" s="2"/>
      <c r="F5496" s="2"/>
      <c r="G5496" s="2"/>
      <c r="H5496" s="2"/>
      <c r="I5496" s="139" t="s">
        <v>2130</v>
      </c>
      <c r="J5496" s="139"/>
      <c r="K5496" s="139" t="s">
        <v>259</v>
      </c>
      <c r="L5496" s="139" t="s">
        <v>233</v>
      </c>
      <c r="M5496" s="140"/>
      <c r="N5496" s="141">
        <v>49</v>
      </c>
      <c r="O5496" s="142">
        <f t="shared" si="430"/>
        <v>0</v>
      </c>
      <c r="P5496" s="2" t="s">
        <v>477</v>
      </c>
      <c r="Q5496" s="2"/>
      <c r="R5496" s="143">
        <f t="shared" si="431"/>
        <v>0</v>
      </c>
      <c r="S5496" s="143">
        <f t="shared" si="432"/>
        <v>0</v>
      </c>
      <c r="T5496" s="144">
        <f>IF(P5496="nio",0,IF(P5496&gt;0,VLOOKUP(K5496,'3-Productie normen'!A:X,VLOOKUP(P5496,'3-Productie normen'!$B$37:$C$59,2,FALSE),FALSE)))/VLOOKUP(B5496,'2-Kosten per locatie'!$A$11:$C$31,3,FALSE)</f>
        <v>0</v>
      </c>
      <c r="U5496" s="144">
        <f t="shared" si="433"/>
        <v>0</v>
      </c>
      <c r="V5496" s="145">
        <f>VLOOKUP(K5496,'3-Productie normen'!A:AG,29,FALSE)</f>
        <v>0</v>
      </c>
      <c r="W5496" s="145"/>
      <c r="X5496" s="146"/>
      <c r="Y5496" s="147">
        <f t="shared" si="434"/>
        <v>0</v>
      </c>
    </row>
    <row r="5497" spans="1:25" s="148" customFormat="1" ht="13.9" customHeight="1">
      <c r="A5497" s="137">
        <v>6351</v>
      </c>
      <c r="B5497" s="138" t="s">
        <v>8235</v>
      </c>
      <c r="C5497" s="138" t="s">
        <v>8058</v>
      </c>
      <c r="D5497" s="138"/>
      <c r="E5497" s="2"/>
      <c r="F5497" s="2"/>
      <c r="G5497" s="2"/>
      <c r="H5497" s="2"/>
      <c r="I5497" s="139" t="s">
        <v>2130</v>
      </c>
      <c r="J5497" s="139"/>
      <c r="K5497" s="139" t="s">
        <v>259</v>
      </c>
      <c r="L5497" s="139" t="s">
        <v>233</v>
      </c>
      <c r="M5497" s="140"/>
      <c r="N5497" s="141">
        <v>102</v>
      </c>
      <c r="O5497" s="142">
        <f t="shared" si="430"/>
        <v>0</v>
      </c>
      <c r="P5497" s="2" t="s">
        <v>477</v>
      </c>
      <c r="Q5497" s="2"/>
      <c r="R5497" s="143">
        <f t="shared" si="431"/>
        <v>0</v>
      </c>
      <c r="S5497" s="143">
        <f t="shared" si="432"/>
        <v>0</v>
      </c>
      <c r="T5497" s="144">
        <f>IF(P5497="nio",0,IF(P5497&gt;0,VLOOKUP(K5497,'3-Productie normen'!A:X,VLOOKUP(P5497,'3-Productie normen'!$B$37:$C$59,2,FALSE),FALSE)))/VLOOKUP(B5497,'2-Kosten per locatie'!$A$11:$C$31,3,FALSE)</f>
        <v>0</v>
      </c>
      <c r="U5497" s="144">
        <f t="shared" si="433"/>
        <v>0</v>
      </c>
      <c r="V5497" s="145">
        <f>VLOOKUP(K5497,'3-Productie normen'!A:AG,29,FALSE)</f>
        <v>0</v>
      </c>
      <c r="W5497" s="145"/>
      <c r="X5497" s="146"/>
      <c r="Y5497" s="147">
        <f t="shared" si="434"/>
        <v>0</v>
      </c>
    </row>
    <row r="5498" spans="1:25" s="148" customFormat="1" ht="13.9" customHeight="1">
      <c r="A5498" s="137">
        <v>6352</v>
      </c>
      <c r="B5498" s="138" t="s">
        <v>8235</v>
      </c>
      <c r="C5498" s="138" t="s">
        <v>8058</v>
      </c>
      <c r="D5498" s="138"/>
      <c r="E5498" s="2"/>
      <c r="F5498" s="2"/>
      <c r="G5498" s="2"/>
      <c r="H5498" s="2"/>
      <c r="I5498" s="139" t="s">
        <v>2130</v>
      </c>
      <c r="J5498" s="139"/>
      <c r="K5498" s="139" t="s">
        <v>259</v>
      </c>
      <c r="L5498" s="139" t="s">
        <v>233</v>
      </c>
      <c r="M5498" s="140"/>
      <c r="N5498" s="141">
        <v>49</v>
      </c>
      <c r="O5498" s="142">
        <f t="shared" si="430"/>
        <v>0</v>
      </c>
      <c r="P5498" s="2" t="s">
        <v>477</v>
      </c>
      <c r="Q5498" s="2"/>
      <c r="R5498" s="143">
        <f t="shared" si="431"/>
        <v>0</v>
      </c>
      <c r="S5498" s="143">
        <f t="shared" si="432"/>
        <v>0</v>
      </c>
      <c r="T5498" s="144">
        <f>IF(P5498="nio",0,IF(P5498&gt;0,VLOOKUP(K5498,'3-Productie normen'!A:X,VLOOKUP(P5498,'3-Productie normen'!$B$37:$C$59,2,FALSE),FALSE)))/VLOOKUP(B5498,'2-Kosten per locatie'!$A$11:$C$31,3,FALSE)</f>
        <v>0</v>
      </c>
      <c r="U5498" s="144">
        <f t="shared" si="433"/>
        <v>0</v>
      </c>
      <c r="V5498" s="145">
        <f>VLOOKUP(K5498,'3-Productie normen'!A:AG,29,FALSE)</f>
        <v>0</v>
      </c>
      <c r="W5498" s="145"/>
      <c r="X5498" s="146"/>
      <c r="Y5498" s="147">
        <f t="shared" si="434"/>
        <v>0</v>
      </c>
    </row>
    <row r="5499" spans="1:25" s="148" customFormat="1" ht="13.9" customHeight="1">
      <c r="A5499" s="137">
        <v>6353</v>
      </c>
      <c r="B5499" s="138" t="s">
        <v>8235</v>
      </c>
      <c r="C5499" s="138" t="s">
        <v>8058</v>
      </c>
      <c r="D5499" s="138"/>
      <c r="E5499" s="2"/>
      <c r="F5499" s="2"/>
      <c r="G5499" s="2"/>
      <c r="H5499" s="2"/>
      <c r="I5499" s="139" t="s">
        <v>2130</v>
      </c>
      <c r="J5499" s="139"/>
      <c r="K5499" s="139" t="s">
        <v>259</v>
      </c>
      <c r="L5499" s="139" t="s">
        <v>82</v>
      </c>
      <c r="M5499" s="140"/>
      <c r="N5499" s="141">
        <v>123</v>
      </c>
      <c r="O5499" s="142">
        <f t="shared" si="430"/>
        <v>0</v>
      </c>
      <c r="P5499" s="2" t="s">
        <v>477</v>
      </c>
      <c r="Q5499" s="2"/>
      <c r="R5499" s="143">
        <f t="shared" si="431"/>
        <v>0</v>
      </c>
      <c r="S5499" s="143">
        <f t="shared" si="432"/>
        <v>0</v>
      </c>
      <c r="T5499" s="144">
        <f>IF(P5499="nio",0,IF(P5499&gt;0,VLOOKUP(K5499,'3-Productie normen'!A:X,VLOOKUP(P5499,'3-Productie normen'!$B$37:$C$59,2,FALSE),FALSE)))/VLOOKUP(B5499,'2-Kosten per locatie'!$A$11:$C$31,3,FALSE)</f>
        <v>0</v>
      </c>
      <c r="U5499" s="144">
        <f t="shared" si="433"/>
        <v>0</v>
      </c>
      <c r="V5499" s="145">
        <f>VLOOKUP(K5499,'3-Productie normen'!A:AG,29,FALSE)</f>
        <v>0</v>
      </c>
      <c r="W5499" s="145"/>
      <c r="X5499" s="146"/>
      <c r="Y5499" s="147">
        <f t="shared" si="434"/>
        <v>0</v>
      </c>
    </row>
    <row r="5500" spans="1:25" s="148" customFormat="1" ht="13.9" customHeight="1">
      <c r="A5500" s="137">
        <v>6354</v>
      </c>
      <c r="B5500" s="138" t="s">
        <v>8235</v>
      </c>
      <c r="C5500" s="138" t="s">
        <v>8058</v>
      </c>
      <c r="D5500" s="138"/>
      <c r="E5500" s="2"/>
      <c r="F5500" s="2"/>
      <c r="G5500" s="2"/>
      <c r="H5500" s="2"/>
      <c r="I5500" s="139" t="s">
        <v>2101</v>
      </c>
      <c r="J5500" s="139"/>
      <c r="K5500" s="139" t="s">
        <v>259</v>
      </c>
      <c r="L5500" s="139" t="s">
        <v>82</v>
      </c>
      <c r="M5500" s="140"/>
      <c r="N5500" s="141">
        <v>4</v>
      </c>
      <c r="O5500" s="142">
        <f t="shared" si="430"/>
        <v>0</v>
      </c>
      <c r="P5500" s="2" t="s">
        <v>477</v>
      </c>
      <c r="Q5500" s="2"/>
      <c r="R5500" s="143">
        <f t="shared" si="431"/>
        <v>0</v>
      </c>
      <c r="S5500" s="143">
        <f t="shared" si="432"/>
        <v>0</v>
      </c>
      <c r="T5500" s="144">
        <f>IF(P5500="nio",0,IF(P5500&gt;0,VLOOKUP(K5500,'3-Productie normen'!A:X,VLOOKUP(P5500,'3-Productie normen'!$B$37:$C$59,2,FALSE),FALSE)))/VLOOKUP(B5500,'2-Kosten per locatie'!$A$11:$C$31,3,FALSE)</f>
        <v>0</v>
      </c>
      <c r="U5500" s="144">
        <f t="shared" si="433"/>
        <v>0</v>
      </c>
      <c r="V5500" s="145">
        <f>VLOOKUP(K5500,'3-Productie normen'!A:AG,29,FALSE)</f>
        <v>0</v>
      </c>
      <c r="W5500" s="145"/>
      <c r="X5500" s="146"/>
      <c r="Y5500" s="147">
        <f t="shared" si="434"/>
        <v>0</v>
      </c>
    </row>
    <row r="5501" spans="1:25" s="148" customFormat="1" ht="13.9" customHeight="1">
      <c r="A5501" s="137">
        <v>6355</v>
      </c>
      <c r="B5501" s="138" t="s">
        <v>8235</v>
      </c>
      <c r="C5501" s="138" t="s">
        <v>8058</v>
      </c>
      <c r="D5501" s="138"/>
      <c r="E5501" s="2"/>
      <c r="F5501" s="2"/>
      <c r="G5501" s="2"/>
      <c r="H5501" s="2"/>
      <c r="I5501" s="139" t="s">
        <v>2130</v>
      </c>
      <c r="J5501" s="139"/>
      <c r="K5501" s="139" t="s">
        <v>259</v>
      </c>
      <c r="L5501" s="139" t="s">
        <v>82</v>
      </c>
      <c r="M5501" s="140"/>
      <c r="N5501" s="141">
        <v>52</v>
      </c>
      <c r="O5501" s="142">
        <f t="shared" si="430"/>
        <v>0</v>
      </c>
      <c r="P5501" s="2" t="s">
        <v>477</v>
      </c>
      <c r="Q5501" s="2"/>
      <c r="R5501" s="143">
        <f t="shared" si="431"/>
        <v>0</v>
      </c>
      <c r="S5501" s="143">
        <f t="shared" si="432"/>
        <v>0</v>
      </c>
      <c r="T5501" s="144">
        <f>IF(P5501="nio",0,IF(P5501&gt;0,VLOOKUP(K5501,'3-Productie normen'!A:X,VLOOKUP(P5501,'3-Productie normen'!$B$37:$C$59,2,FALSE),FALSE)))/VLOOKUP(B5501,'2-Kosten per locatie'!$A$11:$C$31,3,FALSE)</f>
        <v>0</v>
      </c>
      <c r="U5501" s="144">
        <f t="shared" si="433"/>
        <v>0</v>
      </c>
      <c r="V5501" s="145">
        <f>VLOOKUP(K5501,'3-Productie normen'!A:AG,29,FALSE)</f>
        <v>0</v>
      </c>
      <c r="W5501" s="145"/>
      <c r="X5501" s="146"/>
      <c r="Y5501" s="147">
        <f t="shared" si="434"/>
        <v>0</v>
      </c>
    </row>
    <row r="5502" spans="1:25" s="148" customFormat="1" ht="13.9" customHeight="1">
      <c r="A5502" s="137">
        <v>6356</v>
      </c>
      <c r="B5502" s="138" t="s">
        <v>8235</v>
      </c>
      <c r="C5502" s="138" t="s">
        <v>8058</v>
      </c>
      <c r="D5502" s="138"/>
      <c r="E5502" s="2"/>
      <c r="F5502" s="2"/>
      <c r="G5502" s="2"/>
      <c r="H5502" s="2"/>
      <c r="I5502" s="139" t="s">
        <v>8074</v>
      </c>
      <c r="J5502" s="139"/>
      <c r="K5502" s="139" t="s">
        <v>259</v>
      </c>
      <c r="L5502" s="139" t="s">
        <v>82</v>
      </c>
      <c r="M5502" s="140"/>
      <c r="N5502" s="141">
        <v>6</v>
      </c>
      <c r="O5502" s="142">
        <f t="shared" si="430"/>
        <v>0</v>
      </c>
      <c r="P5502" s="2" t="s">
        <v>477</v>
      </c>
      <c r="Q5502" s="2"/>
      <c r="R5502" s="143">
        <f t="shared" si="431"/>
        <v>0</v>
      </c>
      <c r="S5502" s="143">
        <f t="shared" si="432"/>
        <v>0</v>
      </c>
      <c r="T5502" s="144">
        <f>IF(P5502="nio",0,IF(P5502&gt;0,VLOOKUP(K5502,'3-Productie normen'!A:X,VLOOKUP(P5502,'3-Productie normen'!$B$37:$C$59,2,FALSE),FALSE)))/VLOOKUP(B5502,'2-Kosten per locatie'!$A$11:$C$31,3,FALSE)</f>
        <v>0</v>
      </c>
      <c r="U5502" s="144">
        <f t="shared" si="433"/>
        <v>0</v>
      </c>
      <c r="V5502" s="145">
        <f>VLOOKUP(K5502,'3-Productie normen'!A:AG,29,FALSE)</f>
        <v>0</v>
      </c>
      <c r="W5502" s="145"/>
      <c r="X5502" s="146"/>
      <c r="Y5502" s="147">
        <f t="shared" si="434"/>
        <v>0</v>
      </c>
    </row>
    <row r="5503" spans="1:25" s="148" customFormat="1" ht="13.9" customHeight="1">
      <c r="A5503" s="137">
        <v>6357</v>
      </c>
      <c r="B5503" s="138" t="s">
        <v>8235</v>
      </c>
      <c r="C5503" s="138" t="s">
        <v>8058</v>
      </c>
      <c r="D5503" s="138"/>
      <c r="E5503" s="2"/>
      <c r="F5503" s="2"/>
      <c r="G5503" s="2"/>
      <c r="H5503" s="2"/>
      <c r="I5503" s="139" t="s">
        <v>313</v>
      </c>
      <c r="J5503" s="139"/>
      <c r="K5503" s="139" t="s">
        <v>259</v>
      </c>
      <c r="L5503" s="139" t="s">
        <v>84</v>
      </c>
      <c r="M5503" s="140"/>
      <c r="N5503" s="141">
        <v>2</v>
      </c>
      <c r="O5503" s="142">
        <f t="shared" si="430"/>
        <v>0</v>
      </c>
      <c r="P5503" s="2" t="s">
        <v>477</v>
      </c>
      <c r="Q5503" s="2"/>
      <c r="R5503" s="143">
        <f t="shared" si="431"/>
        <v>0</v>
      </c>
      <c r="S5503" s="143">
        <f t="shared" si="432"/>
        <v>0</v>
      </c>
      <c r="T5503" s="144">
        <f>IF(P5503="nio",0,IF(P5503&gt;0,VLOOKUP(K5503,'3-Productie normen'!A:X,VLOOKUP(P5503,'3-Productie normen'!$B$37:$C$59,2,FALSE),FALSE)))/VLOOKUP(B5503,'2-Kosten per locatie'!$A$11:$C$31,3,FALSE)</f>
        <v>0</v>
      </c>
      <c r="U5503" s="144">
        <f t="shared" si="433"/>
        <v>0</v>
      </c>
      <c r="V5503" s="145">
        <f>VLOOKUP(K5503,'3-Productie normen'!A:AG,29,FALSE)</f>
        <v>0</v>
      </c>
      <c r="W5503" s="145"/>
      <c r="X5503" s="146"/>
      <c r="Y5503" s="147">
        <f t="shared" si="434"/>
        <v>0</v>
      </c>
    </row>
    <row r="5504" spans="1:25" s="148" customFormat="1" ht="13.9" customHeight="1">
      <c r="A5504" s="137">
        <v>6358</v>
      </c>
      <c r="B5504" s="138" t="s">
        <v>8235</v>
      </c>
      <c r="C5504" s="138" t="s">
        <v>8058</v>
      </c>
      <c r="D5504" s="138"/>
      <c r="E5504" s="2"/>
      <c r="F5504" s="2"/>
      <c r="G5504" s="2"/>
      <c r="H5504" s="2"/>
      <c r="I5504" s="139" t="s">
        <v>2130</v>
      </c>
      <c r="J5504" s="139"/>
      <c r="K5504" s="139" t="s">
        <v>259</v>
      </c>
      <c r="L5504" s="139" t="s">
        <v>233</v>
      </c>
      <c r="M5504" s="140"/>
      <c r="N5504" s="141">
        <v>63</v>
      </c>
      <c r="O5504" s="142">
        <f t="shared" si="430"/>
        <v>0</v>
      </c>
      <c r="P5504" s="2" t="s">
        <v>477</v>
      </c>
      <c r="Q5504" s="2"/>
      <c r="R5504" s="143">
        <f t="shared" si="431"/>
        <v>0</v>
      </c>
      <c r="S5504" s="143">
        <f t="shared" si="432"/>
        <v>0</v>
      </c>
      <c r="T5504" s="144">
        <f>IF(P5504="nio",0,IF(P5504&gt;0,VLOOKUP(K5504,'3-Productie normen'!A:X,VLOOKUP(P5504,'3-Productie normen'!$B$37:$C$59,2,FALSE),FALSE)))/VLOOKUP(B5504,'2-Kosten per locatie'!$A$11:$C$31,3,FALSE)</f>
        <v>0</v>
      </c>
      <c r="U5504" s="144">
        <f t="shared" si="433"/>
        <v>0</v>
      </c>
      <c r="V5504" s="145">
        <f>VLOOKUP(K5504,'3-Productie normen'!A:AG,29,FALSE)</f>
        <v>0</v>
      </c>
      <c r="W5504" s="145"/>
      <c r="X5504" s="146"/>
      <c r="Y5504" s="147">
        <f t="shared" si="434"/>
        <v>0</v>
      </c>
    </row>
    <row r="5505" spans="1:25" s="148" customFormat="1" ht="13.9" customHeight="1">
      <c r="A5505" s="137">
        <v>6359</v>
      </c>
      <c r="B5505" s="138" t="s">
        <v>8235</v>
      </c>
      <c r="C5505" s="138" t="s">
        <v>8058</v>
      </c>
      <c r="D5505" s="138"/>
      <c r="E5505" s="2"/>
      <c r="F5505" s="2"/>
      <c r="G5505" s="2"/>
      <c r="H5505" s="2"/>
      <c r="I5505" s="139" t="s">
        <v>2130</v>
      </c>
      <c r="J5505" s="139"/>
      <c r="K5505" s="139" t="s">
        <v>259</v>
      </c>
      <c r="L5505" s="139" t="s">
        <v>233</v>
      </c>
      <c r="M5505" s="140"/>
      <c r="N5505" s="141">
        <v>51</v>
      </c>
      <c r="O5505" s="142">
        <f t="shared" si="430"/>
        <v>0</v>
      </c>
      <c r="P5505" s="2" t="s">
        <v>477</v>
      </c>
      <c r="Q5505" s="2"/>
      <c r="R5505" s="143">
        <f t="shared" si="431"/>
        <v>0</v>
      </c>
      <c r="S5505" s="143">
        <f t="shared" si="432"/>
        <v>0</v>
      </c>
      <c r="T5505" s="144">
        <f>IF(P5505="nio",0,IF(P5505&gt;0,VLOOKUP(K5505,'3-Productie normen'!A:X,VLOOKUP(P5505,'3-Productie normen'!$B$37:$C$59,2,FALSE),FALSE)))/VLOOKUP(B5505,'2-Kosten per locatie'!$A$11:$C$31,3,FALSE)</f>
        <v>0</v>
      </c>
      <c r="U5505" s="144">
        <f t="shared" si="433"/>
        <v>0</v>
      </c>
      <c r="V5505" s="145">
        <f>VLOOKUP(K5505,'3-Productie normen'!A:AG,29,FALSE)</f>
        <v>0</v>
      </c>
      <c r="W5505" s="145"/>
      <c r="X5505" s="146"/>
      <c r="Y5505" s="147">
        <f t="shared" si="434"/>
        <v>0</v>
      </c>
    </row>
    <row r="5506" spans="1:25" s="148" customFormat="1" ht="13.9" customHeight="1">
      <c r="A5506" s="137">
        <v>6360</v>
      </c>
      <c r="B5506" s="138" t="s">
        <v>8235</v>
      </c>
      <c r="C5506" s="138" t="s">
        <v>8058</v>
      </c>
      <c r="D5506" s="138"/>
      <c r="E5506" s="2"/>
      <c r="F5506" s="2"/>
      <c r="G5506" s="2"/>
      <c r="H5506" s="2"/>
      <c r="I5506" s="139" t="s">
        <v>2130</v>
      </c>
      <c r="J5506" s="139"/>
      <c r="K5506" s="139" t="s">
        <v>259</v>
      </c>
      <c r="L5506" s="139" t="s">
        <v>233</v>
      </c>
      <c r="M5506" s="140"/>
      <c r="N5506" s="141">
        <v>51</v>
      </c>
      <c r="O5506" s="142">
        <f t="shared" si="430"/>
        <v>0</v>
      </c>
      <c r="P5506" s="2" t="s">
        <v>477</v>
      </c>
      <c r="Q5506" s="2"/>
      <c r="R5506" s="143">
        <f t="shared" si="431"/>
        <v>0</v>
      </c>
      <c r="S5506" s="143">
        <f t="shared" si="432"/>
        <v>0</v>
      </c>
      <c r="T5506" s="144">
        <f>IF(P5506="nio",0,IF(P5506&gt;0,VLOOKUP(K5506,'3-Productie normen'!A:X,VLOOKUP(P5506,'3-Productie normen'!$B$37:$C$59,2,FALSE),FALSE)))/VLOOKUP(B5506,'2-Kosten per locatie'!$A$11:$C$31,3,FALSE)</f>
        <v>0</v>
      </c>
      <c r="U5506" s="144">
        <f t="shared" si="433"/>
        <v>0</v>
      </c>
      <c r="V5506" s="145">
        <f>VLOOKUP(K5506,'3-Productie normen'!A:AG,29,FALSE)</f>
        <v>0</v>
      </c>
      <c r="W5506" s="145"/>
      <c r="X5506" s="146"/>
      <c r="Y5506" s="147">
        <f t="shared" si="434"/>
        <v>0</v>
      </c>
    </row>
    <row r="5507" spans="1:25" s="148" customFormat="1" ht="13.9" customHeight="1">
      <c r="A5507" s="137">
        <v>6361</v>
      </c>
      <c r="B5507" s="138" t="s">
        <v>8235</v>
      </c>
      <c r="C5507" s="138" t="s">
        <v>8058</v>
      </c>
      <c r="D5507" s="138"/>
      <c r="E5507" s="2"/>
      <c r="F5507" s="2"/>
      <c r="G5507" s="2"/>
      <c r="H5507" s="2"/>
      <c r="I5507" s="139" t="s">
        <v>2130</v>
      </c>
      <c r="J5507" s="139"/>
      <c r="K5507" s="139" t="s">
        <v>259</v>
      </c>
      <c r="L5507" s="139" t="s">
        <v>233</v>
      </c>
      <c r="M5507" s="140"/>
      <c r="N5507" s="141">
        <v>51</v>
      </c>
      <c r="O5507" s="142">
        <f t="shared" si="430"/>
        <v>0</v>
      </c>
      <c r="P5507" s="2" t="s">
        <v>477</v>
      </c>
      <c r="Q5507" s="2"/>
      <c r="R5507" s="143">
        <f t="shared" si="431"/>
        <v>0</v>
      </c>
      <c r="S5507" s="143">
        <f t="shared" si="432"/>
        <v>0</v>
      </c>
      <c r="T5507" s="144">
        <f>IF(P5507="nio",0,IF(P5507&gt;0,VLOOKUP(K5507,'3-Productie normen'!A:X,VLOOKUP(P5507,'3-Productie normen'!$B$37:$C$59,2,FALSE),FALSE)))/VLOOKUP(B5507,'2-Kosten per locatie'!$A$11:$C$31,3,FALSE)</f>
        <v>0</v>
      </c>
      <c r="U5507" s="144">
        <f t="shared" si="433"/>
        <v>0</v>
      </c>
      <c r="V5507" s="145">
        <f>VLOOKUP(K5507,'3-Productie normen'!A:AG,29,FALSE)</f>
        <v>0</v>
      </c>
      <c r="W5507" s="145"/>
      <c r="X5507" s="146"/>
      <c r="Y5507" s="147">
        <f t="shared" si="434"/>
        <v>0</v>
      </c>
    </row>
    <row r="5508" spans="1:25" s="148" customFormat="1" ht="13.9" customHeight="1">
      <c r="A5508" s="137">
        <v>6362</v>
      </c>
      <c r="B5508" s="138" t="s">
        <v>8235</v>
      </c>
      <c r="C5508" s="138" t="s">
        <v>8058</v>
      </c>
      <c r="D5508" s="138"/>
      <c r="E5508" s="2"/>
      <c r="F5508" s="2"/>
      <c r="G5508" s="2"/>
      <c r="H5508" s="2"/>
      <c r="I5508" s="139" t="s">
        <v>253</v>
      </c>
      <c r="J5508" s="139"/>
      <c r="K5508" s="139" t="s">
        <v>259</v>
      </c>
      <c r="L5508" s="139" t="s">
        <v>233</v>
      </c>
      <c r="M5508" s="140"/>
      <c r="N5508" s="141">
        <v>96</v>
      </c>
      <c r="O5508" s="142">
        <f t="shared" si="430"/>
        <v>0</v>
      </c>
      <c r="P5508" s="2" t="s">
        <v>477</v>
      </c>
      <c r="Q5508" s="2"/>
      <c r="R5508" s="143">
        <f t="shared" si="431"/>
        <v>0</v>
      </c>
      <c r="S5508" s="143">
        <f t="shared" si="432"/>
        <v>0</v>
      </c>
      <c r="T5508" s="144">
        <f>IF(P5508="nio",0,IF(P5508&gt;0,VLOOKUP(K5508,'3-Productie normen'!A:X,VLOOKUP(P5508,'3-Productie normen'!$B$37:$C$59,2,FALSE),FALSE)))/VLOOKUP(B5508,'2-Kosten per locatie'!$A$11:$C$31,3,FALSE)</f>
        <v>0</v>
      </c>
      <c r="U5508" s="144">
        <f t="shared" si="433"/>
        <v>0</v>
      </c>
      <c r="V5508" s="145">
        <f>VLOOKUP(K5508,'3-Productie normen'!A:AG,29,FALSE)</f>
        <v>0</v>
      </c>
      <c r="W5508" s="145"/>
      <c r="X5508" s="146"/>
      <c r="Y5508" s="147">
        <f t="shared" si="434"/>
        <v>0</v>
      </c>
    </row>
    <row r="5509" spans="1:25" s="148" customFormat="1" ht="13.9" customHeight="1">
      <c r="A5509" s="137">
        <v>6363</v>
      </c>
      <c r="B5509" s="138" t="s">
        <v>8235</v>
      </c>
      <c r="C5509" s="138" t="s">
        <v>8058</v>
      </c>
      <c r="D5509" s="138"/>
      <c r="E5509" s="2"/>
      <c r="F5509" s="2"/>
      <c r="G5509" s="2"/>
      <c r="H5509" s="2"/>
      <c r="I5509" s="139" t="s">
        <v>56</v>
      </c>
      <c r="J5509" s="139"/>
      <c r="K5509" s="139" t="s">
        <v>259</v>
      </c>
      <c r="L5509" s="139" t="s">
        <v>2132</v>
      </c>
      <c r="M5509" s="140"/>
      <c r="N5509" s="141">
        <v>30</v>
      </c>
      <c r="O5509" s="142">
        <f t="shared" si="430"/>
        <v>0</v>
      </c>
      <c r="P5509" s="2" t="s">
        <v>477</v>
      </c>
      <c r="Q5509" s="2"/>
      <c r="R5509" s="143">
        <f t="shared" si="431"/>
        <v>0</v>
      </c>
      <c r="S5509" s="143">
        <f t="shared" si="432"/>
        <v>0</v>
      </c>
      <c r="T5509" s="144">
        <f>IF(P5509="nio",0,IF(P5509&gt;0,VLOOKUP(K5509,'3-Productie normen'!A:X,VLOOKUP(P5509,'3-Productie normen'!$B$37:$C$59,2,FALSE),FALSE)))/VLOOKUP(B5509,'2-Kosten per locatie'!$A$11:$C$31,3,FALSE)</f>
        <v>0</v>
      </c>
      <c r="U5509" s="144">
        <f t="shared" si="433"/>
        <v>0</v>
      </c>
      <c r="V5509" s="145">
        <f>VLOOKUP(K5509,'3-Productie normen'!A:AG,29,FALSE)</f>
        <v>0</v>
      </c>
      <c r="W5509" s="145"/>
      <c r="X5509" s="146"/>
      <c r="Y5509" s="147">
        <f t="shared" si="434"/>
        <v>0</v>
      </c>
    </row>
    <row r="5510" spans="1:25" s="148" customFormat="1" ht="13.9" customHeight="1">
      <c r="A5510" s="137">
        <v>6364</v>
      </c>
      <c r="B5510" s="138" t="s">
        <v>8235</v>
      </c>
      <c r="C5510" s="138" t="s">
        <v>8058</v>
      </c>
      <c r="D5510" s="138"/>
      <c r="E5510" s="2"/>
      <c r="F5510" s="2"/>
      <c r="G5510" s="2"/>
      <c r="H5510" s="2"/>
      <c r="I5510" s="139" t="s">
        <v>8068</v>
      </c>
      <c r="J5510" s="139"/>
      <c r="K5510" s="139" t="s">
        <v>259</v>
      </c>
      <c r="L5510" s="139" t="s">
        <v>2132</v>
      </c>
      <c r="M5510" s="140"/>
      <c r="N5510" s="141">
        <v>9</v>
      </c>
      <c r="O5510" s="142">
        <f t="shared" si="430"/>
        <v>0</v>
      </c>
      <c r="P5510" s="2" t="s">
        <v>477</v>
      </c>
      <c r="Q5510" s="2"/>
      <c r="R5510" s="143">
        <f t="shared" si="431"/>
        <v>0</v>
      </c>
      <c r="S5510" s="143">
        <f t="shared" si="432"/>
        <v>0</v>
      </c>
      <c r="T5510" s="144">
        <f>IF(P5510="nio",0,IF(P5510&gt;0,VLOOKUP(K5510,'3-Productie normen'!A:X,VLOOKUP(P5510,'3-Productie normen'!$B$37:$C$59,2,FALSE),FALSE)))/VLOOKUP(B5510,'2-Kosten per locatie'!$A$11:$C$31,3,FALSE)</f>
        <v>0</v>
      </c>
      <c r="U5510" s="144">
        <f t="shared" si="433"/>
        <v>0</v>
      </c>
      <c r="V5510" s="145">
        <f>VLOOKUP(K5510,'3-Productie normen'!A:AG,29,FALSE)</f>
        <v>0</v>
      </c>
      <c r="W5510" s="145"/>
      <c r="X5510" s="146"/>
      <c r="Y5510" s="147">
        <f t="shared" si="434"/>
        <v>0</v>
      </c>
    </row>
    <row r="5511" spans="1:25" s="148" customFormat="1" ht="13.9" customHeight="1">
      <c r="A5511" s="137">
        <v>6365</v>
      </c>
      <c r="B5511" s="138" t="s">
        <v>8235</v>
      </c>
      <c r="C5511" s="138" t="s">
        <v>8058</v>
      </c>
      <c r="D5511" s="138"/>
      <c r="E5511" s="2"/>
      <c r="F5511" s="2"/>
      <c r="G5511" s="2"/>
      <c r="H5511" s="2"/>
      <c r="I5511" s="139" t="s">
        <v>8075</v>
      </c>
      <c r="J5511" s="139"/>
      <c r="K5511" s="139" t="s">
        <v>259</v>
      </c>
      <c r="L5511" s="139" t="s">
        <v>2132</v>
      </c>
      <c r="M5511" s="140"/>
      <c r="N5511" s="141">
        <v>9</v>
      </c>
      <c r="O5511" s="142">
        <f t="shared" si="430"/>
        <v>0</v>
      </c>
      <c r="P5511" s="2" t="s">
        <v>477</v>
      </c>
      <c r="Q5511" s="2"/>
      <c r="R5511" s="143">
        <f t="shared" si="431"/>
        <v>0</v>
      </c>
      <c r="S5511" s="143">
        <f t="shared" si="432"/>
        <v>0</v>
      </c>
      <c r="T5511" s="144">
        <f>IF(P5511="nio",0,IF(P5511&gt;0,VLOOKUP(K5511,'3-Productie normen'!A:X,VLOOKUP(P5511,'3-Productie normen'!$B$37:$C$59,2,FALSE),FALSE)))/VLOOKUP(B5511,'2-Kosten per locatie'!$A$11:$C$31,3,FALSE)</f>
        <v>0</v>
      </c>
      <c r="U5511" s="144">
        <f t="shared" si="433"/>
        <v>0</v>
      </c>
      <c r="V5511" s="145">
        <f>VLOOKUP(K5511,'3-Productie normen'!A:AG,29,FALSE)</f>
        <v>0</v>
      </c>
      <c r="W5511" s="145"/>
      <c r="X5511" s="146"/>
      <c r="Y5511" s="147">
        <f t="shared" si="434"/>
        <v>0</v>
      </c>
    </row>
    <row r="5512" spans="1:25" s="148" customFormat="1" ht="13.9" customHeight="1">
      <c r="A5512" s="137">
        <v>6366</v>
      </c>
      <c r="B5512" s="138" t="s">
        <v>8235</v>
      </c>
      <c r="C5512" s="138" t="s">
        <v>8058</v>
      </c>
      <c r="D5512" s="138"/>
      <c r="E5512" s="2"/>
      <c r="F5512" s="2"/>
      <c r="G5512" s="2"/>
      <c r="H5512" s="2"/>
      <c r="I5512" s="139" t="s">
        <v>56</v>
      </c>
      <c r="J5512" s="139"/>
      <c r="K5512" s="139" t="s">
        <v>259</v>
      </c>
      <c r="L5512" s="139" t="s">
        <v>8081</v>
      </c>
      <c r="M5512" s="140"/>
      <c r="N5512" s="141">
        <v>54</v>
      </c>
      <c r="O5512" s="142">
        <f t="shared" si="430"/>
        <v>0</v>
      </c>
      <c r="P5512" s="2" t="s">
        <v>477</v>
      </c>
      <c r="Q5512" s="2"/>
      <c r="R5512" s="143">
        <f t="shared" si="431"/>
        <v>0</v>
      </c>
      <c r="S5512" s="143">
        <f t="shared" si="432"/>
        <v>0</v>
      </c>
      <c r="T5512" s="144">
        <f>IF(P5512="nio",0,IF(P5512&gt;0,VLOOKUP(K5512,'3-Productie normen'!A:X,VLOOKUP(P5512,'3-Productie normen'!$B$37:$C$59,2,FALSE),FALSE)))/VLOOKUP(B5512,'2-Kosten per locatie'!$A$11:$C$31,3,FALSE)</f>
        <v>0</v>
      </c>
      <c r="U5512" s="144">
        <f t="shared" si="433"/>
        <v>0</v>
      </c>
      <c r="V5512" s="145">
        <f>VLOOKUP(K5512,'3-Productie normen'!A:AG,29,FALSE)</f>
        <v>0</v>
      </c>
      <c r="W5512" s="145"/>
      <c r="X5512" s="146"/>
      <c r="Y5512" s="147">
        <f t="shared" si="434"/>
        <v>0</v>
      </c>
    </row>
    <row r="5513" spans="1:25" s="148" customFormat="1" ht="13.9" customHeight="1">
      <c r="A5513" s="137">
        <v>6367</v>
      </c>
      <c r="B5513" s="138" t="s">
        <v>8235</v>
      </c>
      <c r="C5513" s="138" t="s">
        <v>8058</v>
      </c>
      <c r="D5513" s="138"/>
      <c r="E5513" s="2"/>
      <c r="F5513" s="2"/>
      <c r="G5513" s="2"/>
      <c r="H5513" s="2"/>
      <c r="I5513" s="139" t="s">
        <v>8075</v>
      </c>
      <c r="J5513" s="139"/>
      <c r="K5513" s="139" t="s">
        <v>259</v>
      </c>
      <c r="L5513" s="139" t="s">
        <v>2132</v>
      </c>
      <c r="M5513" s="140"/>
      <c r="N5513" s="141">
        <v>9</v>
      </c>
      <c r="O5513" s="142">
        <f t="shared" si="430"/>
        <v>0</v>
      </c>
      <c r="P5513" s="2" t="s">
        <v>477</v>
      </c>
      <c r="Q5513" s="2"/>
      <c r="R5513" s="143">
        <f t="shared" si="431"/>
        <v>0</v>
      </c>
      <c r="S5513" s="143">
        <f t="shared" si="432"/>
        <v>0</v>
      </c>
      <c r="T5513" s="144">
        <f>IF(P5513="nio",0,IF(P5513&gt;0,VLOOKUP(K5513,'3-Productie normen'!A:X,VLOOKUP(P5513,'3-Productie normen'!$B$37:$C$59,2,FALSE),FALSE)))/VLOOKUP(B5513,'2-Kosten per locatie'!$A$11:$C$31,3,FALSE)</f>
        <v>0</v>
      </c>
      <c r="U5513" s="144">
        <f t="shared" si="433"/>
        <v>0</v>
      </c>
      <c r="V5513" s="145">
        <f>VLOOKUP(K5513,'3-Productie normen'!A:AG,29,FALSE)</f>
        <v>0</v>
      </c>
      <c r="W5513" s="145"/>
      <c r="X5513" s="146"/>
      <c r="Y5513" s="147">
        <f t="shared" si="434"/>
        <v>0</v>
      </c>
    </row>
    <row r="5514" spans="1:25" s="148" customFormat="1" ht="13.9" customHeight="1">
      <c r="A5514" s="137">
        <v>6368</v>
      </c>
      <c r="B5514" s="138" t="s">
        <v>8235</v>
      </c>
      <c r="C5514" s="138" t="s">
        <v>8058</v>
      </c>
      <c r="D5514" s="138"/>
      <c r="E5514" s="2"/>
      <c r="F5514" s="2"/>
      <c r="G5514" s="2"/>
      <c r="H5514" s="2"/>
      <c r="I5514" s="139" t="s">
        <v>2163</v>
      </c>
      <c r="J5514" s="139"/>
      <c r="K5514" s="139" t="s">
        <v>259</v>
      </c>
      <c r="L5514" s="139" t="s">
        <v>8081</v>
      </c>
      <c r="M5514" s="140"/>
      <c r="N5514" s="141">
        <v>30</v>
      </c>
      <c r="O5514" s="142">
        <f t="shared" si="430"/>
        <v>0</v>
      </c>
      <c r="P5514" s="2" t="s">
        <v>477</v>
      </c>
      <c r="Q5514" s="2"/>
      <c r="R5514" s="143">
        <f t="shared" si="431"/>
        <v>0</v>
      </c>
      <c r="S5514" s="143">
        <f t="shared" si="432"/>
        <v>0</v>
      </c>
      <c r="T5514" s="144">
        <f>IF(P5514="nio",0,IF(P5514&gt;0,VLOOKUP(K5514,'3-Productie normen'!A:X,VLOOKUP(P5514,'3-Productie normen'!$B$37:$C$59,2,FALSE),FALSE)))/VLOOKUP(B5514,'2-Kosten per locatie'!$A$11:$C$31,3,FALSE)</f>
        <v>0</v>
      </c>
      <c r="U5514" s="144">
        <f t="shared" si="433"/>
        <v>0</v>
      </c>
      <c r="V5514" s="145">
        <f>VLOOKUP(K5514,'3-Productie normen'!A:AG,29,FALSE)</f>
        <v>0</v>
      </c>
      <c r="W5514" s="145"/>
      <c r="X5514" s="146"/>
      <c r="Y5514" s="147">
        <f t="shared" si="434"/>
        <v>0</v>
      </c>
    </row>
    <row r="5515" spans="1:25" s="148" customFormat="1" ht="13.9" customHeight="1">
      <c r="A5515" s="137">
        <v>6369</v>
      </c>
      <c r="B5515" s="138" t="s">
        <v>8235</v>
      </c>
      <c r="C5515" s="138" t="s">
        <v>8058</v>
      </c>
      <c r="D5515" s="138"/>
      <c r="E5515" s="2"/>
      <c r="F5515" s="2"/>
      <c r="G5515" s="2"/>
      <c r="H5515" s="2"/>
      <c r="I5515" s="139" t="s">
        <v>2019</v>
      </c>
      <c r="J5515" s="139"/>
      <c r="K5515" s="139" t="s">
        <v>259</v>
      </c>
      <c r="L5515" s="139" t="s">
        <v>233</v>
      </c>
      <c r="M5515" s="140"/>
      <c r="N5515" s="141">
        <v>20</v>
      </c>
      <c r="O5515" s="142">
        <f t="shared" si="430"/>
        <v>0</v>
      </c>
      <c r="P5515" s="2" t="s">
        <v>477</v>
      </c>
      <c r="Q5515" s="2"/>
      <c r="R5515" s="143">
        <f t="shared" si="431"/>
        <v>0</v>
      </c>
      <c r="S5515" s="143">
        <f t="shared" si="432"/>
        <v>0</v>
      </c>
      <c r="T5515" s="144">
        <f>IF(P5515="nio",0,IF(P5515&gt;0,VLOOKUP(K5515,'3-Productie normen'!A:X,VLOOKUP(P5515,'3-Productie normen'!$B$37:$C$59,2,FALSE),FALSE)))/VLOOKUP(B5515,'2-Kosten per locatie'!$A$11:$C$31,3,FALSE)</f>
        <v>0</v>
      </c>
      <c r="U5515" s="144">
        <f t="shared" si="433"/>
        <v>0</v>
      </c>
      <c r="V5515" s="145">
        <f>VLOOKUP(K5515,'3-Productie normen'!A:AG,29,FALSE)</f>
        <v>0</v>
      </c>
      <c r="W5515" s="145"/>
      <c r="X5515" s="146"/>
      <c r="Y5515" s="147">
        <f t="shared" si="434"/>
        <v>0</v>
      </c>
    </row>
    <row r="5516" spans="1:25" s="148" customFormat="1" ht="13.9" customHeight="1">
      <c r="A5516" s="137">
        <v>6370</v>
      </c>
      <c r="B5516" s="138" t="s">
        <v>8235</v>
      </c>
      <c r="C5516" s="138" t="s">
        <v>8058</v>
      </c>
      <c r="D5516" s="138"/>
      <c r="E5516" s="2"/>
      <c r="F5516" s="2"/>
      <c r="G5516" s="2"/>
      <c r="H5516" s="2"/>
      <c r="I5516" s="139" t="s">
        <v>2130</v>
      </c>
      <c r="J5516" s="139"/>
      <c r="K5516" s="139" t="s">
        <v>259</v>
      </c>
      <c r="L5516" s="139" t="s">
        <v>233</v>
      </c>
      <c r="M5516" s="140"/>
      <c r="N5516" s="141">
        <v>39</v>
      </c>
      <c r="O5516" s="142">
        <f t="shared" si="430"/>
        <v>0</v>
      </c>
      <c r="P5516" s="2" t="s">
        <v>477</v>
      </c>
      <c r="Q5516" s="2"/>
      <c r="R5516" s="143">
        <f t="shared" si="431"/>
        <v>0</v>
      </c>
      <c r="S5516" s="143">
        <f t="shared" si="432"/>
        <v>0</v>
      </c>
      <c r="T5516" s="144">
        <f>IF(P5516="nio",0,IF(P5516&gt;0,VLOOKUP(K5516,'3-Productie normen'!A:X,VLOOKUP(P5516,'3-Productie normen'!$B$37:$C$59,2,FALSE),FALSE)))/VLOOKUP(B5516,'2-Kosten per locatie'!$A$11:$C$31,3,FALSE)</f>
        <v>0</v>
      </c>
      <c r="U5516" s="144">
        <f t="shared" si="433"/>
        <v>0</v>
      </c>
      <c r="V5516" s="145">
        <f>VLOOKUP(K5516,'3-Productie normen'!A:AG,29,FALSE)</f>
        <v>0</v>
      </c>
      <c r="W5516" s="145"/>
      <c r="X5516" s="146"/>
      <c r="Y5516" s="147">
        <f t="shared" si="434"/>
        <v>0</v>
      </c>
    </row>
    <row r="5517" spans="1:25" s="148" customFormat="1" ht="13.9" customHeight="1">
      <c r="A5517" s="137">
        <v>6371</v>
      </c>
      <c r="B5517" s="138" t="s">
        <v>8235</v>
      </c>
      <c r="C5517" s="138" t="s">
        <v>8058</v>
      </c>
      <c r="D5517" s="138"/>
      <c r="E5517" s="2"/>
      <c r="F5517" s="2"/>
      <c r="G5517" s="2"/>
      <c r="H5517" s="2"/>
      <c r="I5517" s="139" t="s">
        <v>2130</v>
      </c>
      <c r="J5517" s="139"/>
      <c r="K5517" s="139" t="s">
        <v>259</v>
      </c>
      <c r="L5517" s="139" t="s">
        <v>233</v>
      </c>
      <c r="M5517" s="140"/>
      <c r="N5517" s="141">
        <v>45</v>
      </c>
      <c r="O5517" s="142">
        <f t="shared" si="430"/>
        <v>0</v>
      </c>
      <c r="P5517" s="2" t="s">
        <v>477</v>
      </c>
      <c r="Q5517" s="2"/>
      <c r="R5517" s="143">
        <f t="shared" si="431"/>
        <v>0</v>
      </c>
      <c r="S5517" s="143">
        <f t="shared" si="432"/>
        <v>0</v>
      </c>
      <c r="T5517" s="144">
        <f>IF(P5517="nio",0,IF(P5517&gt;0,VLOOKUP(K5517,'3-Productie normen'!A:X,VLOOKUP(P5517,'3-Productie normen'!$B$37:$C$59,2,FALSE),FALSE)))/VLOOKUP(B5517,'2-Kosten per locatie'!$A$11:$C$31,3,FALSE)</f>
        <v>0</v>
      </c>
      <c r="U5517" s="144">
        <f t="shared" si="433"/>
        <v>0</v>
      </c>
      <c r="V5517" s="145">
        <f>VLOOKUP(K5517,'3-Productie normen'!A:AG,29,FALSE)</f>
        <v>0</v>
      </c>
      <c r="W5517" s="145"/>
      <c r="X5517" s="146"/>
      <c r="Y5517" s="147">
        <f t="shared" si="434"/>
        <v>0</v>
      </c>
    </row>
    <row r="5518" spans="1:25" s="148" customFormat="1" ht="13.9" customHeight="1">
      <c r="A5518" s="137">
        <v>6372</v>
      </c>
      <c r="B5518" s="138" t="s">
        <v>8235</v>
      </c>
      <c r="C5518" s="138" t="s">
        <v>8058</v>
      </c>
      <c r="D5518" s="138"/>
      <c r="E5518" s="2"/>
      <c r="F5518" s="2"/>
      <c r="G5518" s="2"/>
      <c r="H5518" s="2"/>
      <c r="I5518" s="139" t="s">
        <v>2130</v>
      </c>
      <c r="J5518" s="139"/>
      <c r="K5518" s="139" t="s">
        <v>259</v>
      </c>
      <c r="L5518" s="139" t="s">
        <v>233</v>
      </c>
      <c r="M5518" s="140"/>
      <c r="N5518" s="141">
        <v>47</v>
      </c>
      <c r="O5518" s="142">
        <f t="shared" si="430"/>
        <v>0</v>
      </c>
      <c r="P5518" s="2" t="s">
        <v>477</v>
      </c>
      <c r="Q5518" s="2"/>
      <c r="R5518" s="143">
        <f t="shared" si="431"/>
        <v>0</v>
      </c>
      <c r="S5518" s="143">
        <f t="shared" si="432"/>
        <v>0</v>
      </c>
      <c r="T5518" s="144">
        <f>IF(P5518="nio",0,IF(P5518&gt;0,VLOOKUP(K5518,'3-Productie normen'!A:X,VLOOKUP(P5518,'3-Productie normen'!$B$37:$C$59,2,FALSE),FALSE)))/VLOOKUP(B5518,'2-Kosten per locatie'!$A$11:$C$31,3,FALSE)</f>
        <v>0</v>
      </c>
      <c r="U5518" s="144">
        <f t="shared" si="433"/>
        <v>0</v>
      </c>
      <c r="V5518" s="145">
        <f>VLOOKUP(K5518,'3-Productie normen'!A:AG,29,FALSE)</f>
        <v>0</v>
      </c>
      <c r="W5518" s="145"/>
      <c r="X5518" s="146"/>
      <c r="Y5518" s="147">
        <f t="shared" si="434"/>
        <v>0</v>
      </c>
    </row>
    <row r="5519" spans="1:25" s="148" customFormat="1" ht="13.9" customHeight="1">
      <c r="A5519" s="137">
        <v>6373</v>
      </c>
      <c r="B5519" s="138" t="s">
        <v>8235</v>
      </c>
      <c r="C5519" s="138" t="s">
        <v>8058</v>
      </c>
      <c r="D5519" s="138"/>
      <c r="E5519" s="2"/>
      <c r="F5519" s="2"/>
      <c r="G5519" s="2"/>
      <c r="H5519" s="2"/>
      <c r="I5519" s="139" t="s">
        <v>56</v>
      </c>
      <c r="J5519" s="139"/>
      <c r="K5519" s="139" t="s">
        <v>259</v>
      </c>
      <c r="L5519" s="139" t="s">
        <v>2132</v>
      </c>
      <c r="M5519" s="140"/>
      <c r="N5519" s="141">
        <v>54</v>
      </c>
      <c r="O5519" s="142">
        <f t="shared" si="430"/>
        <v>0</v>
      </c>
      <c r="P5519" s="2" t="s">
        <v>477</v>
      </c>
      <c r="Q5519" s="2"/>
      <c r="R5519" s="143">
        <f t="shared" si="431"/>
        <v>0</v>
      </c>
      <c r="S5519" s="143">
        <f t="shared" si="432"/>
        <v>0</v>
      </c>
      <c r="T5519" s="144">
        <f>IF(P5519="nio",0,IF(P5519&gt;0,VLOOKUP(K5519,'3-Productie normen'!A:X,VLOOKUP(P5519,'3-Productie normen'!$B$37:$C$59,2,FALSE),FALSE)))/VLOOKUP(B5519,'2-Kosten per locatie'!$A$11:$C$31,3,FALSE)</f>
        <v>0</v>
      </c>
      <c r="U5519" s="144">
        <f t="shared" si="433"/>
        <v>0</v>
      </c>
      <c r="V5519" s="145">
        <f>VLOOKUP(K5519,'3-Productie normen'!A:AG,29,FALSE)</f>
        <v>0</v>
      </c>
      <c r="W5519" s="145"/>
      <c r="X5519" s="146"/>
      <c r="Y5519" s="147">
        <f t="shared" si="434"/>
        <v>0</v>
      </c>
    </row>
    <row r="5520" spans="1:25" s="148" customFormat="1" ht="13.9" customHeight="1">
      <c r="A5520" s="137">
        <v>6374</v>
      </c>
      <c r="B5520" s="138" t="s">
        <v>8235</v>
      </c>
      <c r="C5520" s="138" t="s">
        <v>8058</v>
      </c>
      <c r="D5520" s="138"/>
      <c r="E5520" s="2"/>
      <c r="F5520" s="2"/>
      <c r="G5520" s="2"/>
      <c r="H5520" s="2"/>
      <c r="I5520" s="139" t="s">
        <v>2143</v>
      </c>
      <c r="J5520" s="139"/>
      <c r="K5520" s="139" t="s">
        <v>259</v>
      </c>
      <c r="L5520" s="139" t="s">
        <v>233</v>
      </c>
      <c r="M5520" s="140"/>
      <c r="N5520" s="141">
        <v>30</v>
      </c>
      <c r="O5520" s="142">
        <f t="shared" si="430"/>
        <v>0</v>
      </c>
      <c r="P5520" s="2" t="s">
        <v>477</v>
      </c>
      <c r="Q5520" s="2"/>
      <c r="R5520" s="143">
        <f t="shared" si="431"/>
        <v>0</v>
      </c>
      <c r="S5520" s="143">
        <f t="shared" si="432"/>
        <v>0</v>
      </c>
      <c r="T5520" s="144">
        <f>IF(P5520="nio",0,IF(P5520&gt;0,VLOOKUP(K5520,'3-Productie normen'!A:X,VLOOKUP(P5520,'3-Productie normen'!$B$37:$C$59,2,FALSE),FALSE)))/VLOOKUP(B5520,'2-Kosten per locatie'!$A$11:$C$31,3,FALSE)</f>
        <v>0</v>
      </c>
      <c r="U5520" s="144">
        <f t="shared" si="433"/>
        <v>0</v>
      </c>
      <c r="V5520" s="145">
        <f>VLOOKUP(K5520,'3-Productie normen'!A:AG,29,FALSE)</f>
        <v>0</v>
      </c>
      <c r="W5520" s="145"/>
      <c r="X5520" s="146"/>
      <c r="Y5520" s="147">
        <f t="shared" si="434"/>
        <v>0</v>
      </c>
    </row>
    <row r="5521" spans="1:25" s="148" customFormat="1" ht="13.9" customHeight="1">
      <c r="A5521" s="137">
        <v>6375</v>
      </c>
      <c r="B5521" s="138" t="s">
        <v>8235</v>
      </c>
      <c r="C5521" s="138" t="s">
        <v>8058</v>
      </c>
      <c r="D5521" s="138"/>
      <c r="E5521" s="2"/>
      <c r="F5521" s="2"/>
      <c r="G5521" s="2"/>
      <c r="H5521" s="2"/>
      <c r="I5521" s="139" t="s">
        <v>2019</v>
      </c>
      <c r="J5521" s="139"/>
      <c r="K5521" s="139" t="s">
        <v>259</v>
      </c>
      <c r="L5521" s="139" t="s">
        <v>233</v>
      </c>
      <c r="M5521" s="140"/>
      <c r="N5521" s="141">
        <v>5</v>
      </c>
      <c r="O5521" s="142">
        <f t="shared" si="430"/>
        <v>0</v>
      </c>
      <c r="P5521" s="2" t="s">
        <v>477</v>
      </c>
      <c r="Q5521" s="2"/>
      <c r="R5521" s="143">
        <f t="shared" si="431"/>
        <v>0</v>
      </c>
      <c r="S5521" s="143">
        <f t="shared" si="432"/>
        <v>0</v>
      </c>
      <c r="T5521" s="144">
        <f>IF(P5521="nio",0,IF(P5521&gt;0,VLOOKUP(K5521,'3-Productie normen'!A:X,VLOOKUP(P5521,'3-Productie normen'!$B$37:$C$59,2,FALSE),FALSE)))/VLOOKUP(B5521,'2-Kosten per locatie'!$A$11:$C$31,3,FALSE)</f>
        <v>0</v>
      </c>
      <c r="U5521" s="144">
        <f t="shared" si="433"/>
        <v>0</v>
      </c>
      <c r="V5521" s="145">
        <f>VLOOKUP(K5521,'3-Productie normen'!A:AG,29,FALSE)</f>
        <v>0</v>
      </c>
      <c r="W5521" s="145"/>
      <c r="X5521" s="146"/>
      <c r="Y5521" s="147">
        <f t="shared" si="434"/>
        <v>0</v>
      </c>
    </row>
    <row r="5522" spans="1:25" s="148" customFormat="1" ht="13.9" customHeight="1">
      <c r="A5522" s="137">
        <v>6376</v>
      </c>
      <c r="B5522" s="138" t="s">
        <v>8235</v>
      </c>
      <c r="C5522" s="138" t="s">
        <v>8058</v>
      </c>
      <c r="D5522" s="138"/>
      <c r="E5522" s="2"/>
      <c r="F5522" s="2"/>
      <c r="G5522" s="2"/>
      <c r="H5522" s="2"/>
      <c r="I5522" s="139" t="s">
        <v>6156</v>
      </c>
      <c r="J5522" s="139"/>
      <c r="K5522" s="139" t="s">
        <v>259</v>
      </c>
      <c r="L5522" s="139" t="s">
        <v>233</v>
      </c>
      <c r="M5522" s="140"/>
      <c r="N5522" s="141">
        <v>373</v>
      </c>
      <c r="O5522" s="142">
        <f t="shared" si="430"/>
        <v>0</v>
      </c>
      <c r="P5522" s="2" t="s">
        <v>477</v>
      </c>
      <c r="Q5522" s="2"/>
      <c r="R5522" s="143">
        <f t="shared" si="431"/>
        <v>0</v>
      </c>
      <c r="S5522" s="143">
        <f t="shared" si="432"/>
        <v>0</v>
      </c>
      <c r="T5522" s="144">
        <f>IF(P5522="nio",0,IF(P5522&gt;0,VLOOKUP(K5522,'3-Productie normen'!A:X,VLOOKUP(P5522,'3-Productie normen'!$B$37:$C$59,2,FALSE),FALSE)))/VLOOKUP(B5522,'2-Kosten per locatie'!$A$11:$C$31,3,FALSE)</f>
        <v>0</v>
      </c>
      <c r="U5522" s="144">
        <f t="shared" si="433"/>
        <v>0</v>
      </c>
      <c r="V5522" s="145">
        <f>VLOOKUP(K5522,'3-Productie normen'!A:AG,29,FALSE)</f>
        <v>0</v>
      </c>
      <c r="W5522" s="145"/>
      <c r="X5522" s="146"/>
      <c r="Y5522" s="147">
        <f t="shared" si="434"/>
        <v>0</v>
      </c>
    </row>
    <row r="5523" spans="1:25" s="148" customFormat="1" ht="13.9" customHeight="1">
      <c r="A5523" s="137">
        <v>6377</v>
      </c>
      <c r="B5523" s="138" t="s">
        <v>8235</v>
      </c>
      <c r="C5523" s="138" t="s">
        <v>8058</v>
      </c>
      <c r="D5523" s="138"/>
      <c r="E5523" s="2"/>
      <c r="F5523" s="2"/>
      <c r="G5523" s="2"/>
      <c r="H5523" s="2"/>
      <c r="I5523" s="139" t="s">
        <v>2130</v>
      </c>
      <c r="J5523" s="139"/>
      <c r="K5523" s="139" t="s">
        <v>259</v>
      </c>
      <c r="L5523" s="139" t="s">
        <v>233</v>
      </c>
      <c r="M5523" s="140"/>
      <c r="N5523" s="141">
        <v>49</v>
      </c>
      <c r="O5523" s="142">
        <f t="shared" si="430"/>
        <v>0</v>
      </c>
      <c r="P5523" s="2" t="s">
        <v>477</v>
      </c>
      <c r="Q5523" s="2"/>
      <c r="R5523" s="143">
        <f t="shared" si="431"/>
        <v>0</v>
      </c>
      <c r="S5523" s="143">
        <f t="shared" si="432"/>
        <v>0</v>
      </c>
      <c r="T5523" s="144">
        <f>IF(P5523="nio",0,IF(P5523&gt;0,VLOOKUP(K5523,'3-Productie normen'!A:X,VLOOKUP(P5523,'3-Productie normen'!$B$37:$C$59,2,FALSE),FALSE)))/VLOOKUP(B5523,'2-Kosten per locatie'!$A$11:$C$31,3,FALSE)</f>
        <v>0</v>
      </c>
      <c r="U5523" s="144">
        <f t="shared" si="433"/>
        <v>0</v>
      </c>
      <c r="V5523" s="145">
        <f>VLOOKUP(K5523,'3-Productie normen'!A:AG,29,FALSE)</f>
        <v>0</v>
      </c>
      <c r="W5523" s="145"/>
      <c r="X5523" s="146"/>
      <c r="Y5523" s="147">
        <f t="shared" si="434"/>
        <v>0</v>
      </c>
    </row>
    <row r="5524" spans="1:25" s="148" customFormat="1" ht="13.9" customHeight="1">
      <c r="A5524" s="137">
        <v>6378</v>
      </c>
      <c r="B5524" s="138" t="s">
        <v>8235</v>
      </c>
      <c r="C5524" s="138" t="s">
        <v>8058</v>
      </c>
      <c r="D5524" s="138"/>
      <c r="E5524" s="2"/>
      <c r="F5524" s="2"/>
      <c r="G5524" s="2"/>
      <c r="H5524" s="2"/>
      <c r="I5524" s="139" t="s">
        <v>2130</v>
      </c>
      <c r="J5524" s="139"/>
      <c r="K5524" s="139" t="s">
        <v>259</v>
      </c>
      <c r="L5524" s="139" t="s">
        <v>233</v>
      </c>
      <c r="M5524" s="140"/>
      <c r="N5524" s="141">
        <v>63</v>
      </c>
      <c r="O5524" s="142">
        <f t="shared" si="430"/>
        <v>0</v>
      </c>
      <c r="P5524" s="2" t="s">
        <v>477</v>
      </c>
      <c r="Q5524" s="2"/>
      <c r="R5524" s="143">
        <f t="shared" si="431"/>
        <v>0</v>
      </c>
      <c r="S5524" s="143">
        <f t="shared" si="432"/>
        <v>0</v>
      </c>
      <c r="T5524" s="144">
        <f>IF(P5524="nio",0,IF(P5524&gt;0,VLOOKUP(K5524,'3-Productie normen'!A:X,VLOOKUP(P5524,'3-Productie normen'!$B$37:$C$59,2,FALSE),FALSE)))/VLOOKUP(B5524,'2-Kosten per locatie'!$A$11:$C$31,3,FALSE)</f>
        <v>0</v>
      </c>
      <c r="U5524" s="144">
        <f t="shared" si="433"/>
        <v>0</v>
      </c>
      <c r="V5524" s="145">
        <f>VLOOKUP(K5524,'3-Productie normen'!A:AG,29,FALSE)</f>
        <v>0</v>
      </c>
      <c r="W5524" s="145"/>
      <c r="X5524" s="146"/>
      <c r="Y5524" s="147">
        <f t="shared" si="434"/>
        <v>0</v>
      </c>
    </row>
    <row r="5525" spans="1:25" s="148" customFormat="1" ht="13.9" customHeight="1">
      <c r="A5525" s="137">
        <v>6379</v>
      </c>
      <c r="B5525" s="138" t="s">
        <v>8235</v>
      </c>
      <c r="C5525" s="138" t="s">
        <v>8058</v>
      </c>
      <c r="D5525" s="138"/>
      <c r="E5525" s="2"/>
      <c r="F5525" s="2"/>
      <c r="G5525" s="2"/>
      <c r="H5525" s="2"/>
      <c r="I5525" s="139" t="s">
        <v>8076</v>
      </c>
      <c r="J5525" s="139"/>
      <c r="K5525" s="139" t="s">
        <v>259</v>
      </c>
      <c r="L5525" s="139" t="s">
        <v>233</v>
      </c>
      <c r="M5525" s="140"/>
      <c r="N5525" s="141">
        <v>3</v>
      </c>
      <c r="O5525" s="142">
        <f t="shared" si="430"/>
        <v>0</v>
      </c>
      <c r="P5525" s="2" t="s">
        <v>477</v>
      </c>
      <c r="Q5525" s="2"/>
      <c r="R5525" s="143">
        <f t="shared" si="431"/>
        <v>0</v>
      </c>
      <c r="S5525" s="143">
        <f t="shared" si="432"/>
        <v>0</v>
      </c>
      <c r="T5525" s="144">
        <f>IF(P5525="nio",0,IF(P5525&gt;0,VLOOKUP(K5525,'3-Productie normen'!A:X,VLOOKUP(P5525,'3-Productie normen'!$B$37:$C$59,2,FALSE),FALSE)))/VLOOKUP(B5525,'2-Kosten per locatie'!$A$11:$C$31,3,FALSE)</f>
        <v>0</v>
      </c>
      <c r="U5525" s="144">
        <f t="shared" si="433"/>
        <v>0</v>
      </c>
      <c r="V5525" s="145">
        <f>VLOOKUP(K5525,'3-Productie normen'!A:AG,29,FALSE)</f>
        <v>0</v>
      </c>
      <c r="W5525" s="145"/>
      <c r="X5525" s="146"/>
      <c r="Y5525" s="147">
        <f t="shared" si="434"/>
        <v>0</v>
      </c>
    </row>
    <row r="5526" spans="1:25" s="148" customFormat="1" ht="13.9" customHeight="1">
      <c r="A5526" s="137">
        <v>6380</v>
      </c>
      <c r="B5526" s="138" t="s">
        <v>8235</v>
      </c>
      <c r="C5526" s="138" t="s">
        <v>8058</v>
      </c>
      <c r="D5526" s="138"/>
      <c r="E5526" s="2"/>
      <c r="F5526" s="2"/>
      <c r="G5526" s="2"/>
      <c r="H5526" s="2"/>
      <c r="I5526" s="139" t="s">
        <v>8076</v>
      </c>
      <c r="J5526" s="139"/>
      <c r="K5526" s="139" t="s">
        <v>259</v>
      </c>
      <c r="L5526" s="139" t="s">
        <v>233</v>
      </c>
      <c r="M5526" s="140"/>
      <c r="N5526" s="141">
        <v>3</v>
      </c>
      <c r="O5526" s="142">
        <f t="shared" si="430"/>
        <v>0</v>
      </c>
      <c r="P5526" s="2" t="s">
        <v>477</v>
      </c>
      <c r="Q5526" s="2"/>
      <c r="R5526" s="143">
        <f t="shared" si="431"/>
        <v>0</v>
      </c>
      <c r="S5526" s="143">
        <f t="shared" si="432"/>
        <v>0</v>
      </c>
      <c r="T5526" s="144">
        <f>IF(P5526="nio",0,IF(P5526&gt;0,VLOOKUP(K5526,'3-Productie normen'!A:X,VLOOKUP(P5526,'3-Productie normen'!$B$37:$C$59,2,FALSE),FALSE)))/VLOOKUP(B5526,'2-Kosten per locatie'!$A$11:$C$31,3,FALSE)</f>
        <v>0</v>
      </c>
      <c r="U5526" s="144">
        <f t="shared" si="433"/>
        <v>0</v>
      </c>
      <c r="V5526" s="145">
        <f>VLOOKUP(K5526,'3-Productie normen'!A:AG,29,FALSE)</f>
        <v>0</v>
      </c>
      <c r="W5526" s="145"/>
      <c r="X5526" s="146"/>
      <c r="Y5526" s="147">
        <f t="shared" si="434"/>
        <v>0</v>
      </c>
    </row>
    <row r="5527" spans="1:25" s="148" customFormat="1" ht="13.9" customHeight="1">
      <c r="A5527" s="137">
        <v>6381</v>
      </c>
      <c r="B5527" s="138" t="s">
        <v>8235</v>
      </c>
      <c r="C5527" s="138" t="s">
        <v>8058</v>
      </c>
      <c r="D5527" s="138"/>
      <c r="E5527" s="2"/>
      <c r="F5527" s="2"/>
      <c r="G5527" s="2"/>
      <c r="H5527" s="2"/>
      <c r="I5527" s="139" t="s">
        <v>8076</v>
      </c>
      <c r="J5527" s="139"/>
      <c r="K5527" s="139" t="s">
        <v>259</v>
      </c>
      <c r="L5527" s="139" t="s">
        <v>233</v>
      </c>
      <c r="M5527" s="140"/>
      <c r="N5527" s="141">
        <v>3</v>
      </c>
      <c r="O5527" s="142">
        <f t="shared" si="430"/>
        <v>0</v>
      </c>
      <c r="P5527" s="2" t="s">
        <v>477</v>
      </c>
      <c r="Q5527" s="2"/>
      <c r="R5527" s="143">
        <f t="shared" si="431"/>
        <v>0</v>
      </c>
      <c r="S5527" s="143">
        <f t="shared" si="432"/>
        <v>0</v>
      </c>
      <c r="T5527" s="144">
        <f>IF(P5527="nio",0,IF(P5527&gt;0,VLOOKUP(K5527,'3-Productie normen'!A:X,VLOOKUP(P5527,'3-Productie normen'!$B$37:$C$59,2,FALSE),FALSE)))/VLOOKUP(B5527,'2-Kosten per locatie'!$A$11:$C$31,3,FALSE)</f>
        <v>0</v>
      </c>
      <c r="U5527" s="144">
        <f t="shared" si="433"/>
        <v>0</v>
      </c>
      <c r="V5527" s="145">
        <f>VLOOKUP(K5527,'3-Productie normen'!A:AG,29,FALSE)</f>
        <v>0</v>
      </c>
      <c r="W5527" s="145"/>
      <c r="X5527" s="146"/>
      <c r="Y5527" s="147">
        <f t="shared" si="434"/>
        <v>0</v>
      </c>
    </row>
    <row r="5528" spans="1:25" s="148" customFormat="1" ht="13.9" customHeight="1">
      <c r="A5528" s="137">
        <v>6382</v>
      </c>
      <c r="B5528" s="138" t="s">
        <v>8235</v>
      </c>
      <c r="C5528" s="138" t="s">
        <v>8058</v>
      </c>
      <c r="D5528" s="138"/>
      <c r="E5528" s="2"/>
      <c r="F5528" s="2"/>
      <c r="G5528" s="2"/>
      <c r="H5528" s="2"/>
      <c r="I5528" s="139" t="s">
        <v>8076</v>
      </c>
      <c r="J5528" s="139"/>
      <c r="K5528" s="139" t="s">
        <v>259</v>
      </c>
      <c r="L5528" s="139" t="s">
        <v>233</v>
      </c>
      <c r="M5528" s="140"/>
      <c r="N5528" s="141">
        <v>3</v>
      </c>
      <c r="O5528" s="142">
        <f t="shared" si="430"/>
        <v>0</v>
      </c>
      <c r="P5528" s="2" t="s">
        <v>477</v>
      </c>
      <c r="Q5528" s="2"/>
      <c r="R5528" s="143">
        <f t="shared" si="431"/>
        <v>0</v>
      </c>
      <c r="S5528" s="143">
        <f t="shared" si="432"/>
        <v>0</v>
      </c>
      <c r="T5528" s="144">
        <f>IF(P5528="nio",0,IF(P5528&gt;0,VLOOKUP(K5528,'3-Productie normen'!A:X,VLOOKUP(P5528,'3-Productie normen'!$B$37:$C$59,2,FALSE),FALSE)))/VLOOKUP(B5528,'2-Kosten per locatie'!$A$11:$C$31,3,FALSE)</f>
        <v>0</v>
      </c>
      <c r="U5528" s="144">
        <f t="shared" si="433"/>
        <v>0</v>
      </c>
      <c r="V5528" s="145">
        <f>VLOOKUP(K5528,'3-Productie normen'!A:AG,29,FALSE)</f>
        <v>0</v>
      </c>
      <c r="W5528" s="145"/>
      <c r="X5528" s="146"/>
      <c r="Y5528" s="147">
        <f t="shared" si="434"/>
        <v>0</v>
      </c>
    </row>
    <row r="5529" spans="1:25" s="148" customFormat="1" ht="13.9" customHeight="1">
      <c r="A5529" s="137">
        <v>6383</v>
      </c>
      <c r="B5529" s="138" t="s">
        <v>8235</v>
      </c>
      <c r="C5529" s="138" t="s">
        <v>8058</v>
      </c>
      <c r="D5529" s="138"/>
      <c r="E5529" s="2"/>
      <c r="F5529" s="2"/>
      <c r="G5529" s="2"/>
      <c r="H5529" s="2"/>
      <c r="I5529" s="139" t="s">
        <v>8076</v>
      </c>
      <c r="J5529" s="139"/>
      <c r="K5529" s="139" t="s">
        <v>259</v>
      </c>
      <c r="L5529" s="139" t="s">
        <v>233</v>
      </c>
      <c r="M5529" s="140"/>
      <c r="N5529" s="141">
        <v>3</v>
      </c>
      <c r="O5529" s="142">
        <f t="shared" si="430"/>
        <v>0</v>
      </c>
      <c r="P5529" s="2" t="s">
        <v>477</v>
      </c>
      <c r="Q5529" s="2"/>
      <c r="R5529" s="143">
        <f t="shared" si="431"/>
        <v>0</v>
      </c>
      <c r="S5529" s="143">
        <f t="shared" si="432"/>
        <v>0</v>
      </c>
      <c r="T5529" s="144">
        <f>IF(P5529="nio",0,IF(P5529&gt;0,VLOOKUP(K5529,'3-Productie normen'!A:X,VLOOKUP(P5529,'3-Productie normen'!$B$37:$C$59,2,FALSE),FALSE)))/VLOOKUP(B5529,'2-Kosten per locatie'!$A$11:$C$31,3,FALSE)</f>
        <v>0</v>
      </c>
      <c r="U5529" s="144">
        <f t="shared" si="433"/>
        <v>0</v>
      </c>
      <c r="V5529" s="145">
        <f>VLOOKUP(K5529,'3-Productie normen'!A:AG,29,FALSE)</f>
        <v>0</v>
      </c>
      <c r="W5529" s="145"/>
      <c r="X5529" s="146"/>
      <c r="Y5529" s="147">
        <f t="shared" si="434"/>
        <v>0</v>
      </c>
    </row>
    <row r="5530" spans="1:25" s="148" customFormat="1" ht="13.9" customHeight="1">
      <c r="A5530" s="137">
        <v>6384</v>
      </c>
      <c r="B5530" s="138" t="s">
        <v>8235</v>
      </c>
      <c r="C5530" s="138" t="s">
        <v>8058</v>
      </c>
      <c r="D5530" s="138"/>
      <c r="E5530" s="2"/>
      <c r="F5530" s="2"/>
      <c r="G5530" s="2"/>
      <c r="H5530" s="2"/>
      <c r="I5530" s="139" t="s">
        <v>8076</v>
      </c>
      <c r="J5530" s="139"/>
      <c r="K5530" s="139" t="s">
        <v>259</v>
      </c>
      <c r="L5530" s="139" t="s">
        <v>233</v>
      </c>
      <c r="M5530" s="140"/>
      <c r="N5530" s="141">
        <v>3</v>
      </c>
      <c r="O5530" s="142">
        <f t="shared" si="430"/>
        <v>0</v>
      </c>
      <c r="P5530" s="2" t="s">
        <v>477</v>
      </c>
      <c r="Q5530" s="2"/>
      <c r="R5530" s="143">
        <f t="shared" si="431"/>
        <v>0</v>
      </c>
      <c r="S5530" s="143">
        <f t="shared" si="432"/>
        <v>0</v>
      </c>
      <c r="T5530" s="144">
        <f>IF(P5530="nio",0,IF(P5530&gt;0,VLOOKUP(K5530,'3-Productie normen'!A:X,VLOOKUP(P5530,'3-Productie normen'!$B$37:$C$59,2,FALSE),FALSE)))/VLOOKUP(B5530,'2-Kosten per locatie'!$A$11:$C$31,3,FALSE)</f>
        <v>0</v>
      </c>
      <c r="U5530" s="144">
        <f t="shared" si="433"/>
        <v>0</v>
      </c>
      <c r="V5530" s="145">
        <f>VLOOKUP(K5530,'3-Productie normen'!A:AG,29,FALSE)</f>
        <v>0</v>
      </c>
      <c r="W5530" s="145"/>
      <c r="X5530" s="146"/>
      <c r="Y5530" s="147">
        <f t="shared" si="434"/>
        <v>0</v>
      </c>
    </row>
    <row r="5531" spans="1:25" s="148" customFormat="1" ht="13.9" customHeight="1">
      <c r="A5531" s="137">
        <v>6385</v>
      </c>
      <c r="B5531" s="138" t="s">
        <v>8235</v>
      </c>
      <c r="C5531" s="138" t="s">
        <v>8058</v>
      </c>
      <c r="D5531" s="138"/>
      <c r="E5531" s="2"/>
      <c r="F5531" s="2"/>
      <c r="G5531" s="2"/>
      <c r="H5531" s="2"/>
      <c r="I5531" s="139" t="s">
        <v>8076</v>
      </c>
      <c r="J5531" s="139"/>
      <c r="K5531" s="139" t="s">
        <v>259</v>
      </c>
      <c r="L5531" s="139" t="s">
        <v>233</v>
      </c>
      <c r="M5531" s="140"/>
      <c r="N5531" s="141">
        <v>3</v>
      </c>
      <c r="O5531" s="142">
        <f t="shared" si="430"/>
        <v>0</v>
      </c>
      <c r="P5531" s="2" t="s">
        <v>477</v>
      </c>
      <c r="Q5531" s="2"/>
      <c r="R5531" s="143">
        <f t="shared" si="431"/>
        <v>0</v>
      </c>
      <c r="S5531" s="143">
        <f t="shared" si="432"/>
        <v>0</v>
      </c>
      <c r="T5531" s="144">
        <f>IF(P5531="nio",0,IF(P5531&gt;0,VLOOKUP(K5531,'3-Productie normen'!A:X,VLOOKUP(P5531,'3-Productie normen'!$B$37:$C$59,2,FALSE),FALSE)))/VLOOKUP(B5531,'2-Kosten per locatie'!$A$11:$C$31,3,FALSE)</f>
        <v>0</v>
      </c>
      <c r="U5531" s="144">
        <f t="shared" si="433"/>
        <v>0</v>
      </c>
      <c r="V5531" s="145">
        <f>VLOOKUP(K5531,'3-Productie normen'!A:AG,29,FALSE)</f>
        <v>0</v>
      </c>
      <c r="W5531" s="145"/>
      <c r="X5531" s="146"/>
      <c r="Y5531" s="147">
        <f t="shared" si="434"/>
        <v>0</v>
      </c>
    </row>
    <row r="5532" spans="1:25" s="148" customFormat="1" ht="13.9" customHeight="1">
      <c r="A5532" s="137">
        <v>6386</v>
      </c>
      <c r="B5532" s="138" t="s">
        <v>8235</v>
      </c>
      <c r="C5532" s="138" t="s">
        <v>8058</v>
      </c>
      <c r="D5532" s="138"/>
      <c r="E5532" s="2"/>
      <c r="F5532" s="2"/>
      <c r="G5532" s="2"/>
      <c r="H5532" s="2"/>
      <c r="I5532" s="139" t="s">
        <v>8076</v>
      </c>
      <c r="J5532" s="139"/>
      <c r="K5532" s="139" t="s">
        <v>259</v>
      </c>
      <c r="L5532" s="139" t="s">
        <v>233</v>
      </c>
      <c r="M5532" s="140"/>
      <c r="N5532" s="141">
        <v>3</v>
      </c>
      <c r="O5532" s="142">
        <f t="shared" si="430"/>
        <v>0</v>
      </c>
      <c r="P5532" s="2" t="s">
        <v>477</v>
      </c>
      <c r="Q5532" s="2"/>
      <c r="R5532" s="143">
        <f t="shared" si="431"/>
        <v>0</v>
      </c>
      <c r="S5532" s="143">
        <f t="shared" si="432"/>
        <v>0</v>
      </c>
      <c r="T5532" s="144">
        <f>IF(P5532="nio",0,IF(P5532&gt;0,VLOOKUP(K5532,'3-Productie normen'!A:X,VLOOKUP(P5532,'3-Productie normen'!$B$37:$C$59,2,FALSE),FALSE)))/VLOOKUP(B5532,'2-Kosten per locatie'!$A$11:$C$31,3,FALSE)</f>
        <v>0</v>
      </c>
      <c r="U5532" s="144">
        <f t="shared" si="433"/>
        <v>0</v>
      </c>
      <c r="V5532" s="145">
        <f>VLOOKUP(K5532,'3-Productie normen'!A:AG,29,FALSE)</f>
        <v>0</v>
      </c>
      <c r="W5532" s="145"/>
      <c r="X5532" s="146"/>
      <c r="Y5532" s="147">
        <f t="shared" si="434"/>
        <v>0</v>
      </c>
    </row>
    <row r="5533" spans="1:25" s="148" customFormat="1" ht="13.9" customHeight="1">
      <c r="A5533" s="137">
        <v>6387</v>
      </c>
      <c r="B5533" s="138" t="s">
        <v>8235</v>
      </c>
      <c r="C5533" s="138" t="s">
        <v>8058</v>
      </c>
      <c r="D5533" s="138"/>
      <c r="E5533" s="2"/>
      <c r="F5533" s="2"/>
      <c r="G5533" s="2"/>
      <c r="H5533" s="2"/>
      <c r="I5533" s="139" t="s">
        <v>6156</v>
      </c>
      <c r="J5533" s="139"/>
      <c r="K5533" s="139" t="s">
        <v>259</v>
      </c>
      <c r="L5533" s="139" t="s">
        <v>233</v>
      </c>
      <c r="M5533" s="140"/>
      <c r="N5533" s="141">
        <v>180</v>
      </c>
      <c r="O5533" s="142">
        <f t="shared" si="430"/>
        <v>0</v>
      </c>
      <c r="P5533" s="2" t="s">
        <v>477</v>
      </c>
      <c r="Q5533" s="2"/>
      <c r="R5533" s="143">
        <f t="shared" si="431"/>
        <v>0</v>
      </c>
      <c r="S5533" s="143">
        <f t="shared" si="432"/>
        <v>0</v>
      </c>
      <c r="T5533" s="144">
        <f>IF(P5533="nio",0,IF(P5533&gt;0,VLOOKUP(K5533,'3-Productie normen'!A:X,VLOOKUP(P5533,'3-Productie normen'!$B$37:$C$59,2,FALSE),FALSE)))/VLOOKUP(B5533,'2-Kosten per locatie'!$A$11:$C$31,3,FALSE)</f>
        <v>0</v>
      </c>
      <c r="U5533" s="144">
        <f t="shared" si="433"/>
        <v>0</v>
      </c>
      <c r="V5533" s="145">
        <f>VLOOKUP(K5533,'3-Productie normen'!A:AG,29,FALSE)</f>
        <v>0</v>
      </c>
      <c r="W5533" s="145"/>
      <c r="X5533" s="146"/>
      <c r="Y5533" s="147">
        <f t="shared" si="434"/>
        <v>0</v>
      </c>
    </row>
    <row r="5534" spans="1:25" s="148" customFormat="1" ht="13.9" customHeight="1">
      <c r="A5534" s="137">
        <v>6388</v>
      </c>
      <c r="B5534" s="138" t="s">
        <v>8235</v>
      </c>
      <c r="C5534" s="138" t="s">
        <v>8058</v>
      </c>
      <c r="D5534" s="138"/>
      <c r="E5534" s="2"/>
      <c r="F5534" s="2"/>
      <c r="G5534" s="2"/>
      <c r="H5534" s="2"/>
      <c r="I5534" s="139" t="s">
        <v>2019</v>
      </c>
      <c r="J5534" s="139"/>
      <c r="K5534" s="139" t="s">
        <v>259</v>
      </c>
      <c r="L5534" s="139" t="s">
        <v>233</v>
      </c>
      <c r="M5534" s="140"/>
      <c r="N5534" s="141">
        <v>6</v>
      </c>
      <c r="O5534" s="142">
        <f t="shared" si="430"/>
        <v>0</v>
      </c>
      <c r="P5534" s="2" t="s">
        <v>477</v>
      </c>
      <c r="Q5534" s="2"/>
      <c r="R5534" s="143">
        <f t="shared" si="431"/>
        <v>0</v>
      </c>
      <c r="S5534" s="143">
        <f t="shared" si="432"/>
        <v>0</v>
      </c>
      <c r="T5534" s="144">
        <f>IF(P5534="nio",0,IF(P5534&gt;0,VLOOKUP(K5534,'3-Productie normen'!A:X,VLOOKUP(P5534,'3-Productie normen'!$B$37:$C$59,2,FALSE),FALSE)))/VLOOKUP(B5534,'2-Kosten per locatie'!$A$11:$C$31,3,FALSE)</f>
        <v>0</v>
      </c>
      <c r="U5534" s="144">
        <f t="shared" si="433"/>
        <v>0</v>
      </c>
      <c r="V5534" s="145">
        <f>VLOOKUP(K5534,'3-Productie normen'!A:AG,29,FALSE)</f>
        <v>0</v>
      </c>
      <c r="W5534" s="145"/>
      <c r="X5534" s="146"/>
      <c r="Y5534" s="147">
        <f t="shared" si="434"/>
        <v>0</v>
      </c>
    </row>
    <row r="5535" spans="1:25" s="148" customFormat="1" ht="13.9" customHeight="1">
      <c r="A5535" s="137">
        <v>6389</v>
      </c>
      <c r="B5535" s="138" t="s">
        <v>8235</v>
      </c>
      <c r="C5535" s="138" t="s">
        <v>8058</v>
      </c>
      <c r="D5535" s="138"/>
      <c r="E5535" s="2"/>
      <c r="F5535" s="2"/>
      <c r="G5535" s="2"/>
      <c r="H5535" s="2"/>
      <c r="I5535" s="139" t="s">
        <v>313</v>
      </c>
      <c r="J5535" s="139"/>
      <c r="K5535" s="139" t="s">
        <v>259</v>
      </c>
      <c r="L5535" s="139" t="s">
        <v>84</v>
      </c>
      <c r="M5535" s="140"/>
      <c r="N5535" s="141">
        <v>2</v>
      </c>
      <c r="O5535" s="142">
        <f t="shared" si="430"/>
        <v>0</v>
      </c>
      <c r="P5535" s="2" t="s">
        <v>477</v>
      </c>
      <c r="Q5535" s="2"/>
      <c r="R5535" s="143">
        <f t="shared" si="431"/>
        <v>0</v>
      </c>
      <c r="S5535" s="143">
        <f t="shared" si="432"/>
        <v>0</v>
      </c>
      <c r="T5535" s="144">
        <f>IF(P5535="nio",0,IF(P5535&gt;0,VLOOKUP(K5535,'3-Productie normen'!A:X,VLOOKUP(P5535,'3-Productie normen'!$B$37:$C$59,2,FALSE),FALSE)))/VLOOKUP(B5535,'2-Kosten per locatie'!$A$11:$C$31,3,FALSE)</f>
        <v>0</v>
      </c>
      <c r="U5535" s="144">
        <f t="shared" si="433"/>
        <v>0</v>
      </c>
      <c r="V5535" s="145">
        <f>VLOOKUP(K5535,'3-Productie normen'!A:AG,29,FALSE)</f>
        <v>0</v>
      </c>
      <c r="W5535" s="145"/>
      <c r="X5535" s="146"/>
      <c r="Y5535" s="147">
        <f t="shared" si="434"/>
        <v>0</v>
      </c>
    </row>
    <row r="5536" spans="1:25" s="148" customFormat="1" ht="13.9" customHeight="1">
      <c r="A5536" s="137">
        <v>6390</v>
      </c>
      <c r="B5536" s="138" t="s">
        <v>8235</v>
      </c>
      <c r="C5536" s="138" t="s">
        <v>8058</v>
      </c>
      <c r="D5536" s="138"/>
      <c r="E5536" s="2"/>
      <c r="F5536" s="2"/>
      <c r="G5536" s="2"/>
      <c r="H5536" s="2"/>
      <c r="I5536" s="139" t="s">
        <v>8077</v>
      </c>
      <c r="J5536" s="139"/>
      <c r="K5536" s="139" t="s">
        <v>259</v>
      </c>
      <c r="L5536" s="139" t="s">
        <v>233</v>
      </c>
      <c r="M5536" s="140"/>
      <c r="N5536" s="141">
        <v>2</v>
      </c>
      <c r="O5536" s="142">
        <f t="shared" si="430"/>
        <v>0</v>
      </c>
      <c r="P5536" s="2" t="s">
        <v>477</v>
      </c>
      <c r="Q5536" s="2"/>
      <c r="R5536" s="143">
        <f t="shared" si="431"/>
        <v>0</v>
      </c>
      <c r="S5536" s="143">
        <f t="shared" si="432"/>
        <v>0</v>
      </c>
      <c r="T5536" s="144">
        <f>IF(P5536="nio",0,IF(P5536&gt;0,VLOOKUP(K5536,'3-Productie normen'!A:X,VLOOKUP(P5536,'3-Productie normen'!$B$37:$C$59,2,FALSE),FALSE)))/VLOOKUP(B5536,'2-Kosten per locatie'!$A$11:$C$31,3,FALSE)</f>
        <v>0</v>
      </c>
      <c r="U5536" s="144">
        <f t="shared" si="433"/>
        <v>0</v>
      </c>
      <c r="V5536" s="145">
        <f>VLOOKUP(K5536,'3-Productie normen'!A:AG,29,FALSE)</f>
        <v>0</v>
      </c>
      <c r="W5536" s="145"/>
      <c r="X5536" s="146"/>
      <c r="Y5536" s="147">
        <f t="shared" si="434"/>
        <v>0</v>
      </c>
    </row>
    <row r="5537" spans="1:25" s="148" customFormat="1" ht="13.9" customHeight="1">
      <c r="A5537" s="137">
        <v>6391</v>
      </c>
      <c r="B5537" s="138" t="s">
        <v>8235</v>
      </c>
      <c r="C5537" s="138" t="s">
        <v>8058</v>
      </c>
      <c r="D5537" s="138"/>
      <c r="E5537" s="2"/>
      <c r="F5537" s="2"/>
      <c r="G5537" s="2"/>
      <c r="H5537" s="2"/>
      <c r="I5537" s="139" t="s">
        <v>8075</v>
      </c>
      <c r="J5537" s="139"/>
      <c r="K5537" s="139" t="s">
        <v>259</v>
      </c>
      <c r="L5537" s="139" t="s">
        <v>2132</v>
      </c>
      <c r="M5537" s="140"/>
      <c r="N5537" s="141">
        <v>9</v>
      </c>
      <c r="O5537" s="142">
        <f t="shared" si="430"/>
        <v>0</v>
      </c>
      <c r="P5537" s="2" t="s">
        <v>477</v>
      </c>
      <c r="Q5537" s="2"/>
      <c r="R5537" s="143">
        <f t="shared" si="431"/>
        <v>0</v>
      </c>
      <c r="S5537" s="143">
        <f t="shared" si="432"/>
        <v>0</v>
      </c>
      <c r="T5537" s="144">
        <f>IF(P5537="nio",0,IF(P5537&gt;0,VLOOKUP(K5537,'3-Productie normen'!A:X,VLOOKUP(P5537,'3-Productie normen'!$B$37:$C$59,2,FALSE),FALSE)))/VLOOKUP(B5537,'2-Kosten per locatie'!$A$11:$C$31,3,FALSE)</f>
        <v>0</v>
      </c>
      <c r="U5537" s="144">
        <f t="shared" si="433"/>
        <v>0</v>
      </c>
      <c r="V5537" s="145">
        <f>VLOOKUP(K5537,'3-Productie normen'!A:AG,29,FALSE)</f>
        <v>0</v>
      </c>
      <c r="W5537" s="145"/>
      <c r="X5537" s="146"/>
      <c r="Y5537" s="147">
        <f t="shared" si="434"/>
        <v>0</v>
      </c>
    </row>
    <row r="5538" spans="1:25" s="148" customFormat="1" ht="13.9" customHeight="1">
      <c r="A5538" s="137">
        <v>6392</v>
      </c>
      <c r="B5538" s="138" t="s">
        <v>8235</v>
      </c>
      <c r="C5538" s="138" t="s">
        <v>8058</v>
      </c>
      <c r="D5538" s="138"/>
      <c r="E5538" s="2"/>
      <c r="F5538" s="2"/>
      <c r="G5538" s="2"/>
      <c r="H5538" s="2"/>
      <c r="I5538" s="139" t="s">
        <v>8068</v>
      </c>
      <c r="J5538" s="139"/>
      <c r="K5538" s="139" t="s">
        <v>259</v>
      </c>
      <c r="L5538" s="139" t="s">
        <v>2132</v>
      </c>
      <c r="M5538" s="140"/>
      <c r="N5538" s="141">
        <v>9</v>
      </c>
      <c r="O5538" s="142">
        <f t="shared" si="430"/>
        <v>0</v>
      </c>
      <c r="P5538" s="2" t="s">
        <v>477</v>
      </c>
      <c r="Q5538" s="2"/>
      <c r="R5538" s="143">
        <f t="shared" si="431"/>
        <v>0</v>
      </c>
      <c r="S5538" s="143">
        <f t="shared" si="432"/>
        <v>0</v>
      </c>
      <c r="T5538" s="144">
        <f>IF(P5538="nio",0,IF(P5538&gt;0,VLOOKUP(K5538,'3-Productie normen'!A:X,VLOOKUP(P5538,'3-Productie normen'!$B$37:$C$59,2,FALSE),FALSE)))/VLOOKUP(B5538,'2-Kosten per locatie'!$A$11:$C$31,3,FALSE)</f>
        <v>0</v>
      </c>
      <c r="U5538" s="144">
        <f t="shared" si="433"/>
        <v>0</v>
      </c>
      <c r="V5538" s="145">
        <f>VLOOKUP(K5538,'3-Productie normen'!A:AG,29,FALSE)</f>
        <v>0</v>
      </c>
      <c r="W5538" s="145"/>
      <c r="X5538" s="146"/>
      <c r="Y5538" s="147">
        <f t="shared" si="434"/>
        <v>0</v>
      </c>
    </row>
    <row r="5539" spans="1:25" s="148" customFormat="1" ht="13.9" customHeight="1">
      <c r="A5539" s="137">
        <v>6393</v>
      </c>
      <c r="B5539" s="138" t="s">
        <v>8235</v>
      </c>
      <c r="C5539" s="138" t="s">
        <v>8058</v>
      </c>
      <c r="D5539" s="138"/>
      <c r="E5539" s="2"/>
      <c r="F5539" s="2"/>
      <c r="G5539" s="2"/>
      <c r="H5539" s="2"/>
      <c r="I5539" s="139" t="s">
        <v>323</v>
      </c>
      <c r="J5539" s="139"/>
      <c r="K5539" s="139" t="s">
        <v>259</v>
      </c>
      <c r="L5539" s="139" t="s">
        <v>2132</v>
      </c>
      <c r="M5539" s="140"/>
      <c r="N5539" s="141">
        <v>9</v>
      </c>
      <c r="O5539" s="142">
        <f t="shared" si="430"/>
        <v>0</v>
      </c>
      <c r="P5539" s="2" t="s">
        <v>477</v>
      </c>
      <c r="Q5539" s="2"/>
      <c r="R5539" s="143">
        <f t="shared" si="431"/>
        <v>0</v>
      </c>
      <c r="S5539" s="143">
        <f t="shared" si="432"/>
        <v>0</v>
      </c>
      <c r="T5539" s="144">
        <f>IF(P5539="nio",0,IF(P5539&gt;0,VLOOKUP(K5539,'3-Productie normen'!A:X,VLOOKUP(P5539,'3-Productie normen'!$B$37:$C$59,2,FALSE),FALSE)))/VLOOKUP(B5539,'2-Kosten per locatie'!$A$11:$C$31,3,FALSE)</f>
        <v>0</v>
      </c>
      <c r="U5539" s="144">
        <f t="shared" si="433"/>
        <v>0</v>
      </c>
      <c r="V5539" s="145">
        <f>VLOOKUP(K5539,'3-Productie normen'!A:AG,29,FALSE)</f>
        <v>0</v>
      </c>
      <c r="W5539" s="145"/>
      <c r="X5539" s="146"/>
      <c r="Y5539" s="147">
        <f t="shared" si="434"/>
        <v>0</v>
      </c>
    </row>
    <row r="5540" spans="1:25" s="148" customFormat="1" ht="13.9" customHeight="1">
      <c r="A5540" s="137">
        <v>6394</v>
      </c>
      <c r="B5540" s="138" t="s">
        <v>8235</v>
      </c>
      <c r="C5540" s="138" t="s">
        <v>8058</v>
      </c>
      <c r="D5540" s="138"/>
      <c r="E5540" s="2"/>
      <c r="F5540" s="2"/>
      <c r="G5540" s="2"/>
      <c r="H5540" s="2"/>
      <c r="I5540" s="139" t="s">
        <v>2163</v>
      </c>
      <c r="J5540" s="139"/>
      <c r="K5540" s="139" t="s">
        <v>259</v>
      </c>
      <c r="L5540" s="139" t="s">
        <v>8081</v>
      </c>
      <c r="M5540" s="140"/>
      <c r="N5540" s="141">
        <v>30</v>
      </c>
      <c r="O5540" s="142">
        <f t="shared" si="430"/>
        <v>0</v>
      </c>
      <c r="P5540" s="2" t="s">
        <v>477</v>
      </c>
      <c r="Q5540" s="2"/>
      <c r="R5540" s="143">
        <f t="shared" si="431"/>
        <v>0</v>
      </c>
      <c r="S5540" s="143">
        <f t="shared" si="432"/>
        <v>0</v>
      </c>
      <c r="T5540" s="144">
        <f>IF(P5540="nio",0,IF(P5540&gt;0,VLOOKUP(K5540,'3-Productie normen'!A:X,VLOOKUP(P5540,'3-Productie normen'!$B$37:$C$59,2,FALSE),FALSE)))/VLOOKUP(B5540,'2-Kosten per locatie'!$A$11:$C$31,3,FALSE)</f>
        <v>0</v>
      </c>
      <c r="U5540" s="144">
        <f t="shared" si="433"/>
        <v>0</v>
      </c>
      <c r="V5540" s="145">
        <f>VLOOKUP(K5540,'3-Productie normen'!A:AG,29,FALSE)</f>
        <v>0</v>
      </c>
      <c r="W5540" s="145"/>
      <c r="X5540" s="146"/>
      <c r="Y5540" s="147">
        <f t="shared" si="434"/>
        <v>0</v>
      </c>
    </row>
    <row r="5541" spans="1:25" s="148" customFormat="1" ht="13.9" customHeight="1">
      <c r="A5541" s="137">
        <v>6395</v>
      </c>
      <c r="B5541" s="138" t="s">
        <v>7213</v>
      </c>
      <c r="C5541" s="138" t="s">
        <v>8340</v>
      </c>
      <c r="D5541" s="138"/>
      <c r="E5541" s="2"/>
      <c r="F5541" s="2" t="s">
        <v>2360</v>
      </c>
      <c r="G5541" s="2" t="s">
        <v>8179</v>
      </c>
      <c r="H5541" s="2"/>
      <c r="I5541" s="139" t="s">
        <v>257</v>
      </c>
      <c r="J5541" s="139" t="s">
        <v>258</v>
      </c>
      <c r="K5541" s="139" t="s">
        <v>259</v>
      </c>
      <c r="L5541" s="139" t="s">
        <v>246</v>
      </c>
      <c r="M5541" s="140"/>
      <c r="N5541" s="141">
        <v>13.91</v>
      </c>
      <c r="O5541" s="142">
        <f t="shared" si="430"/>
        <v>0</v>
      </c>
      <c r="P5541" s="2" t="s">
        <v>477</v>
      </c>
      <c r="Q5541" s="2"/>
      <c r="R5541" s="143">
        <f t="shared" si="431"/>
        <v>0</v>
      </c>
      <c r="S5541" s="143">
        <f t="shared" si="432"/>
        <v>0</v>
      </c>
      <c r="T5541" s="144">
        <f>IF(P5541="nio",0,IF(P5541&gt;0,VLOOKUP(K5541,'3-Productie normen'!A:X,VLOOKUP(P5541,'3-Productie normen'!$B$37:$C$59,2,FALSE),FALSE)))/VLOOKUP(B5541,'2-Kosten per locatie'!$A$11:$C$31,3,FALSE)</f>
        <v>0</v>
      </c>
      <c r="U5541" s="144">
        <f t="shared" si="433"/>
        <v>0</v>
      </c>
      <c r="V5541" s="145">
        <f>VLOOKUP(K5541,'3-Productie normen'!A:AG,29,FALSE)</f>
        <v>0</v>
      </c>
      <c r="W5541" s="145"/>
      <c r="X5541" s="146"/>
      <c r="Y5541" s="147">
        <f t="shared" si="434"/>
        <v>0</v>
      </c>
    </row>
    <row r="5542" spans="1:25" s="148" customFormat="1" ht="13.9" customHeight="1">
      <c r="A5542" s="137">
        <v>6396</v>
      </c>
      <c r="B5542" s="138" t="s">
        <v>7213</v>
      </c>
      <c r="C5542" s="138" t="s">
        <v>8340</v>
      </c>
      <c r="D5542" s="138"/>
      <c r="E5542" s="2"/>
      <c r="F5542" s="2" t="s">
        <v>2360</v>
      </c>
      <c r="G5542" s="2" t="s">
        <v>8180</v>
      </c>
      <c r="H5542" s="2"/>
      <c r="I5542" s="139" t="s">
        <v>491</v>
      </c>
      <c r="J5542" s="139" t="s">
        <v>253</v>
      </c>
      <c r="K5542" s="139" t="s">
        <v>4571</v>
      </c>
      <c r="L5542" s="139" t="s">
        <v>298</v>
      </c>
      <c r="M5542" s="140" t="s">
        <v>8160</v>
      </c>
      <c r="N5542" s="141">
        <v>20.010000000000002</v>
      </c>
      <c r="O5542" s="142">
        <f t="shared" si="430"/>
        <v>200</v>
      </c>
      <c r="P5542" s="2">
        <v>200</v>
      </c>
      <c r="Q5542" s="2"/>
      <c r="R5542" s="143" t="e">
        <f t="shared" si="431"/>
        <v>#DIV/0!</v>
      </c>
      <c r="S5542" s="143">
        <f t="shared" si="432"/>
        <v>0</v>
      </c>
      <c r="T5542" s="144">
        <f>IF(P5542="nio",0,IF(P5542&gt;0,VLOOKUP(K5542,'3-Productie normen'!A:X,VLOOKUP(P5542,'3-Productie normen'!$B$37:$C$59,2,FALSE),FALSE)))/VLOOKUP(B5542,'2-Kosten per locatie'!$A$11:$C$31,3,FALSE)</f>
        <v>0</v>
      </c>
      <c r="U5542" s="144">
        <f t="shared" si="433"/>
        <v>0</v>
      </c>
      <c r="V5542" s="145" t="str">
        <f>VLOOKUP(K5542,'3-Productie normen'!A:AG,29,FALSE)</f>
        <v>V</v>
      </c>
      <c r="W5542" s="145"/>
      <c r="X5542" s="146"/>
      <c r="Y5542" s="147">
        <f t="shared" si="434"/>
        <v>4002.0000000000005</v>
      </c>
    </row>
    <row r="5543" spans="1:25" s="148" customFormat="1" ht="13.9" customHeight="1">
      <c r="A5543" s="137">
        <v>6397</v>
      </c>
      <c r="B5543" s="138" t="s">
        <v>7213</v>
      </c>
      <c r="C5543" s="138" t="s">
        <v>8340</v>
      </c>
      <c r="D5543" s="138"/>
      <c r="E5543" s="2"/>
      <c r="F5543" s="2" t="s">
        <v>2360</v>
      </c>
      <c r="G5543" s="2" t="s">
        <v>8181</v>
      </c>
      <c r="H5543" s="2"/>
      <c r="I5543" s="139" t="s">
        <v>257</v>
      </c>
      <c r="J5543" s="139" t="s">
        <v>318</v>
      </c>
      <c r="K5543" s="139" t="s">
        <v>259</v>
      </c>
      <c r="L5543" s="139" t="s">
        <v>246</v>
      </c>
      <c r="M5543" s="140"/>
      <c r="N5543" s="141">
        <v>1.61</v>
      </c>
      <c r="O5543" s="142">
        <f t="shared" si="430"/>
        <v>0</v>
      </c>
      <c r="P5543" s="2" t="s">
        <v>477</v>
      </c>
      <c r="Q5543" s="2"/>
      <c r="R5543" s="143">
        <f t="shared" si="431"/>
        <v>0</v>
      </c>
      <c r="S5543" s="143">
        <f t="shared" si="432"/>
        <v>0</v>
      </c>
      <c r="T5543" s="144">
        <f>IF(P5543="nio",0,IF(P5543&gt;0,VLOOKUP(K5543,'3-Productie normen'!A:X,VLOOKUP(P5543,'3-Productie normen'!$B$37:$C$59,2,FALSE),FALSE)))/VLOOKUP(B5543,'2-Kosten per locatie'!$A$11:$C$31,3,FALSE)</f>
        <v>0</v>
      </c>
      <c r="U5543" s="144">
        <f t="shared" si="433"/>
        <v>0</v>
      </c>
      <c r="V5543" s="145">
        <f>VLOOKUP(K5543,'3-Productie normen'!A:AG,29,FALSE)</f>
        <v>0</v>
      </c>
      <c r="W5543" s="145"/>
      <c r="X5543" s="146"/>
      <c r="Y5543" s="147">
        <f t="shared" si="434"/>
        <v>0</v>
      </c>
    </row>
    <row r="5544" spans="1:25" s="148" customFormat="1" ht="13.9" customHeight="1">
      <c r="A5544" s="137">
        <v>6398</v>
      </c>
      <c r="B5544" s="138" t="s">
        <v>7213</v>
      </c>
      <c r="C5544" s="138" t="s">
        <v>8340</v>
      </c>
      <c r="D5544" s="138"/>
      <c r="E5544" s="2"/>
      <c r="F5544" s="2" t="s">
        <v>2360</v>
      </c>
      <c r="G5544" s="2" t="s">
        <v>8182</v>
      </c>
      <c r="H5544" s="2"/>
      <c r="I5544" s="139" t="s">
        <v>521</v>
      </c>
      <c r="J5544" s="139" t="s">
        <v>4258</v>
      </c>
      <c r="K5544" s="139" t="s">
        <v>5243</v>
      </c>
      <c r="L5544" s="139" t="s">
        <v>249</v>
      </c>
      <c r="M5544" s="140"/>
      <c r="N5544" s="141">
        <v>1489.56</v>
      </c>
      <c r="O5544" s="142">
        <f t="shared" si="430"/>
        <v>40</v>
      </c>
      <c r="P5544" s="2">
        <v>40</v>
      </c>
      <c r="Q5544" s="2"/>
      <c r="R5544" s="143" t="e">
        <f t="shared" si="431"/>
        <v>#DIV/0!</v>
      </c>
      <c r="S5544" s="143">
        <f t="shared" si="432"/>
        <v>0</v>
      </c>
      <c r="T5544" s="144">
        <f>IF(P5544="nio",0,IF(P5544&gt;0,VLOOKUP(K5544,'3-Productie normen'!A:X,VLOOKUP(P5544,'3-Productie normen'!$B$37:$C$59,2,FALSE),FALSE)))/VLOOKUP(B5544,'2-Kosten per locatie'!$A$11:$C$31,3,FALSE)</f>
        <v>0</v>
      </c>
      <c r="U5544" s="144">
        <f t="shared" si="433"/>
        <v>0</v>
      </c>
      <c r="V5544" s="145" t="str">
        <f>VLOOKUP(K5544,'3-Productie normen'!A:AG,29,FALSE)</f>
        <v>V</v>
      </c>
      <c r="W5544" s="145"/>
      <c r="X5544" s="146"/>
      <c r="Y5544" s="147">
        <f t="shared" si="434"/>
        <v>59582.399999999994</v>
      </c>
    </row>
    <row r="5545" spans="1:25" s="148" customFormat="1" ht="13.9" customHeight="1">
      <c r="A5545" s="137">
        <v>6399</v>
      </c>
      <c r="B5545" s="138" t="s">
        <v>7213</v>
      </c>
      <c r="C5545" s="138" t="s">
        <v>8340</v>
      </c>
      <c r="D5545" s="138"/>
      <c r="E5545" s="2"/>
      <c r="F5545" s="2" t="s">
        <v>244</v>
      </c>
      <c r="G5545" s="2" t="s">
        <v>8183</v>
      </c>
      <c r="H5545" s="2"/>
      <c r="I5545" s="139" t="s">
        <v>491</v>
      </c>
      <c r="J5545" s="139" t="s">
        <v>253</v>
      </c>
      <c r="K5545" s="139" t="s">
        <v>4571</v>
      </c>
      <c r="L5545" s="139" t="s">
        <v>298</v>
      </c>
      <c r="M5545" s="140" t="s">
        <v>8160</v>
      </c>
      <c r="N5545" s="141">
        <v>8.5399999999999991</v>
      </c>
      <c r="O5545" s="142">
        <f t="shared" si="430"/>
        <v>200</v>
      </c>
      <c r="P5545" s="2">
        <v>200</v>
      </c>
      <c r="Q5545" s="2"/>
      <c r="R5545" s="143" t="e">
        <f t="shared" si="431"/>
        <v>#DIV/0!</v>
      </c>
      <c r="S5545" s="143">
        <f t="shared" si="432"/>
        <v>0</v>
      </c>
      <c r="T5545" s="144">
        <f>IF(P5545="nio",0,IF(P5545&gt;0,VLOOKUP(K5545,'3-Productie normen'!A:X,VLOOKUP(P5545,'3-Productie normen'!$B$37:$C$59,2,FALSE),FALSE)))/VLOOKUP(B5545,'2-Kosten per locatie'!$A$11:$C$31,3,FALSE)</f>
        <v>0</v>
      </c>
      <c r="U5545" s="144">
        <f t="shared" si="433"/>
        <v>0</v>
      </c>
      <c r="V5545" s="145" t="str">
        <f>VLOOKUP(K5545,'3-Productie normen'!A:AG,29,FALSE)</f>
        <v>V</v>
      </c>
      <c r="W5545" s="145"/>
      <c r="X5545" s="146"/>
      <c r="Y5545" s="147">
        <f t="shared" si="434"/>
        <v>1707.9999999999998</v>
      </c>
    </row>
    <row r="5546" spans="1:25" s="148" customFormat="1" ht="13.9" customHeight="1">
      <c r="A5546" s="137">
        <v>6400</v>
      </c>
      <c r="B5546" s="138" t="s">
        <v>7213</v>
      </c>
      <c r="C5546" s="138" t="s">
        <v>8340</v>
      </c>
      <c r="D5546" s="138"/>
      <c r="E5546" s="2"/>
      <c r="F5546" s="2" t="s">
        <v>244</v>
      </c>
      <c r="G5546" s="2" t="s">
        <v>8184</v>
      </c>
      <c r="H5546" s="2"/>
      <c r="I5546" s="139" t="s">
        <v>491</v>
      </c>
      <c r="J5546" s="139" t="s">
        <v>253</v>
      </c>
      <c r="K5546" s="139" t="s">
        <v>4571</v>
      </c>
      <c r="L5546" s="139" t="s">
        <v>298</v>
      </c>
      <c r="M5546" s="140" t="s">
        <v>8160</v>
      </c>
      <c r="N5546" s="141">
        <v>26.5</v>
      </c>
      <c r="O5546" s="142">
        <f t="shared" si="430"/>
        <v>200</v>
      </c>
      <c r="P5546" s="2">
        <v>200</v>
      </c>
      <c r="Q5546" s="2"/>
      <c r="R5546" s="143" t="e">
        <f t="shared" si="431"/>
        <v>#DIV/0!</v>
      </c>
      <c r="S5546" s="143">
        <f t="shared" si="432"/>
        <v>0</v>
      </c>
      <c r="T5546" s="144">
        <f>IF(P5546="nio",0,IF(P5546&gt;0,VLOOKUP(K5546,'3-Productie normen'!A:X,VLOOKUP(P5546,'3-Productie normen'!$B$37:$C$59,2,FALSE),FALSE)))/VLOOKUP(B5546,'2-Kosten per locatie'!$A$11:$C$31,3,FALSE)</f>
        <v>0</v>
      </c>
      <c r="U5546" s="144">
        <f t="shared" si="433"/>
        <v>0</v>
      </c>
      <c r="V5546" s="145" t="str">
        <f>VLOOKUP(K5546,'3-Productie normen'!A:AG,29,FALSE)</f>
        <v>V</v>
      </c>
      <c r="W5546" s="145"/>
      <c r="X5546" s="146"/>
      <c r="Y5546" s="147">
        <f t="shared" si="434"/>
        <v>5300</v>
      </c>
    </row>
    <row r="5547" spans="1:25" s="148" customFormat="1" ht="13.9" customHeight="1">
      <c r="A5547" s="137">
        <v>6401</v>
      </c>
      <c r="B5547" s="138" t="s">
        <v>7213</v>
      </c>
      <c r="C5547" s="138" t="s">
        <v>8340</v>
      </c>
      <c r="D5547" s="138"/>
      <c r="E5547" s="2"/>
      <c r="F5547" s="2" t="s">
        <v>244</v>
      </c>
      <c r="G5547" s="2" t="s">
        <v>8185</v>
      </c>
      <c r="H5547" s="2"/>
      <c r="I5547" s="139" t="s">
        <v>257</v>
      </c>
      <c r="J5547" s="139" t="s">
        <v>258</v>
      </c>
      <c r="K5547" s="139" t="s">
        <v>259</v>
      </c>
      <c r="L5547" s="139" t="s">
        <v>246</v>
      </c>
      <c r="M5547" s="140"/>
      <c r="N5547" s="141">
        <v>13.89</v>
      </c>
      <c r="O5547" s="142">
        <f t="shared" si="430"/>
        <v>0</v>
      </c>
      <c r="P5547" s="2" t="s">
        <v>477</v>
      </c>
      <c r="Q5547" s="2"/>
      <c r="R5547" s="143">
        <f t="shared" si="431"/>
        <v>0</v>
      </c>
      <c r="S5547" s="143">
        <f t="shared" si="432"/>
        <v>0</v>
      </c>
      <c r="T5547" s="144">
        <f>IF(P5547="nio",0,IF(P5547&gt;0,VLOOKUP(K5547,'3-Productie normen'!A:X,VLOOKUP(P5547,'3-Productie normen'!$B$37:$C$59,2,FALSE),FALSE)))/VLOOKUP(B5547,'2-Kosten per locatie'!$A$11:$C$31,3,FALSE)</f>
        <v>0</v>
      </c>
      <c r="U5547" s="144">
        <f t="shared" si="433"/>
        <v>0</v>
      </c>
      <c r="V5547" s="145">
        <f>VLOOKUP(K5547,'3-Productie normen'!A:AG,29,FALSE)</f>
        <v>0</v>
      </c>
      <c r="W5547" s="145"/>
      <c r="X5547" s="146"/>
      <c r="Y5547" s="147">
        <f t="shared" si="434"/>
        <v>0</v>
      </c>
    </row>
    <row r="5548" spans="1:25" s="148" customFormat="1" ht="13.9" customHeight="1">
      <c r="A5548" s="137">
        <v>6402</v>
      </c>
      <c r="B5548" s="138" t="s">
        <v>7213</v>
      </c>
      <c r="C5548" s="138" t="s">
        <v>8340</v>
      </c>
      <c r="D5548" s="138"/>
      <c r="E5548" s="2"/>
      <c r="F5548" s="2" t="s">
        <v>244</v>
      </c>
      <c r="G5548" s="2" t="s">
        <v>8186</v>
      </c>
      <c r="H5548" s="2"/>
      <c r="I5548" s="139" t="s">
        <v>257</v>
      </c>
      <c r="J5548" s="139" t="s">
        <v>318</v>
      </c>
      <c r="K5548" s="139" t="s">
        <v>259</v>
      </c>
      <c r="L5548" s="139" t="s">
        <v>246</v>
      </c>
      <c r="M5548" s="140"/>
      <c r="N5548" s="141">
        <v>3.1</v>
      </c>
      <c r="O5548" s="142">
        <f t="shared" si="430"/>
        <v>0</v>
      </c>
      <c r="P5548" s="2" t="s">
        <v>477</v>
      </c>
      <c r="Q5548" s="2"/>
      <c r="R5548" s="143">
        <f t="shared" si="431"/>
        <v>0</v>
      </c>
      <c r="S5548" s="143">
        <f t="shared" si="432"/>
        <v>0</v>
      </c>
      <c r="T5548" s="144">
        <f>IF(P5548="nio",0,IF(P5548&gt;0,VLOOKUP(K5548,'3-Productie normen'!A:X,VLOOKUP(P5548,'3-Productie normen'!$B$37:$C$59,2,FALSE),FALSE)))/VLOOKUP(B5548,'2-Kosten per locatie'!$A$11:$C$31,3,FALSE)</f>
        <v>0</v>
      </c>
      <c r="U5548" s="144">
        <f t="shared" si="433"/>
        <v>0</v>
      </c>
      <c r="V5548" s="145">
        <f>VLOOKUP(K5548,'3-Productie normen'!A:AG,29,FALSE)</f>
        <v>0</v>
      </c>
      <c r="W5548" s="145"/>
      <c r="X5548" s="146"/>
      <c r="Y5548" s="147">
        <f t="shared" si="434"/>
        <v>0</v>
      </c>
    </row>
    <row r="5549" spans="1:25" s="148" customFormat="1" ht="13.9" customHeight="1">
      <c r="A5549" s="137">
        <v>6403</v>
      </c>
      <c r="B5549" s="138" t="s">
        <v>7213</v>
      </c>
      <c r="C5549" s="138" t="s">
        <v>8340</v>
      </c>
      <c r="D5549" s="138"/>
      <c r="E5549" s="2"/>
      <c r="F5549" s="2" t="s">
        <v>244</v>
      </c>
      <c r="G5549" s="2" t="s">
        <v>8187</v>
      </c>
      <c r="H5549" s="2"/>
      <c r="I5549" s="139" t="s">
        <v>257</v>
      </c>
      <c r="J5549" s="139" t="s">
        <v>318</v>
      </c>
      <c r="K5549" s="139" t="s">
        <v>259</v>
      </c>
      <c r="L5549" s="139" t="s">
        <v>246</v>
      </c>
      <c r="M5549" s="140"/>
      <c r="N5549" s="141">
        <v>1.61</v>
      </c>
      <c r="O5549" s="142">
        <f t="shared" si="430"/>
        <v>0</v>
      </c>
      <c r="P5549" s="2" t="s">
        <v>477</v>
      </c>
      <c r="Q5549" s="2"/>
      <c r="R5549" s="143">
        <f t="shared" si="431"/>
        <v>0</v>
      </c>
      <c r="S5549" s="143">
        <f t="shared" si="432"/>
        <v>0</v>
      </c>
      <c r="T5549" s="144">
        <f>IF(P5549="nio",0,IF(P5549&gt;0,VLOOKUP(K5549,'3-Productie normen'!A:X,VLOOKUP(P5549,'3-Productie normen'!$B$37:$C$59,2,FALSE),FALSE)))/VLOOKUP(B5549,'2-Kosten per locatie'!$A$11:$C$31,3,FALSE)</f>
        <v>0</v>
      </c>
      <c r="U5549" s="144">
        <f t="shared" si="433"/>
        <v>0</v>
      </c>
      <c r="V5549" s="145">
        <f>VLOOKUP(K5549,'3-Productie normen'!A:AG,29,FALSE)</f>
        <v>0</v>
      </c>
      <c r="W5549" s="145"/>
      <c r="X5549" s="146"/>
      <c r="Y5549" s="147">
        <f t="shared" si="434"/>
        <v>0</v>
      </c>
    </row>
    <row r="5550" spans="1:25" s="148" customFormat="1" ht="13.9" customHeight="1">
      <c r="A5550" s="137">
        <v>6404</v>
      </c>
      <c r="B5550" s="138" t="s">
        <v>7213</v>
      </c>
      <c r="C5550" s="138" t="s">
        <v>8340</v>
      </c>
      <c r="D5550" s="138"/>
      <c r="E5550" s="2"/>
      <c r="F5550" s="2" t="s">
        <v>244</v>
      </c>
      <c r="G5550" s="2" t="s">
        <v>8188</v>
      </c>
      <c r="H5550" s="2"/>
      <c r="I5550" s="139" t="s">
        <v>521</v>
      </c>
      <c r="J5550" s="139" t="s">
        <v>4258</v>
      </c>
      <c r="K5550" s="139" t="s">
        <v>5243</v>
      </c>
      <c r="L5550" s="139" t="s">
        <v>249</v>
      </c>
      <c r="M5550" s="140"/>
      <c r="N5550" s="141">
        <v>1446.49</v>
      </c>
      <c r="O5550" s="142">
        <f t="shared" si="430"/>
        <v>40</v>
      </c>
      <c r="P5550" s="2">
        <v>40</v>
      </c>
      <c r="Q5550" s="2"/>
      <c r="R5550" s="143" t="e">
        <f t="shared" si="431"/>
        <v>#DIV/0!</v>
      </c>
      <c r="S5550" s="143">
        <f t="shared" si="432"/>
        <v>0</v>
      </c>
      <c r="T5550" s="144">
        <f>IF(P5550="nio",0,IF(P5550&gt;0,VLOOKUP(K5550,'3-Productie normen'!A:X,VLOOKUP(P5550,'3-Productie normen'!$B$37:$C$59,2,FALSE),FALSE)))/VLOOKUP(B5550,'2-Kosten per locatie'!$A$11:$C$31,3,FALSE)</f>
        <v>0</v>
      </c>
      <c r="U5550" s="144">
        <f t="shared" si="433"/>
        <v>0</v>
      </c>
      <c r="V5550" s="145" t="str">
        <f>VLOOKUP(K5550,'3-Productie normen'!A:AG,29,FALSE)</f>
        <v>V</v>
      </c>
      <c r="W5550" s="145"/>
      <c r="X5550" s="146"/>
      <c r="Y5550" s="147">
        <f t="shared" si="434"/>
        <v>57859.6</v>
      </c>
    </row>
    <row r="5551" spans="1:25" s="148" customFormat="1" ht="13.9" customHeight="1">
      <c r="A5551" s="137">
        <v>6405</v>
      </c>
      <c r="B5551" s="138" t="s">
        <v>7213</v>
      </c>
      <c r="C5551" s="138" t="s">
        <v>8340</v>
      </c>
      <c r="D5551" s="138"/>
      <c r="E5551" s="2"/>
      <c r="F5551" s="2" t="s">
        <v>284</v>
      </c>
      <c r="G5551" s="2" t="s">
        <v>7985</v>
      </c>
      <c r="H5551" s="2" t="s">
        <v>246</v>
      </c>
      <c r="I5551" s="139" t="s">
        <v>484</v>
      </c>
      <c r="J5551" s="139" t="s">
        <v>56</v>
      </c>
      <c r="K5551" s="139" t="s">
        <v>248</v>
      </c>
      <c r="L5551" s="139" t="s">
        <v>249</v>
      </c>
      <c r="M5551" s="140"/>
      <c r="N5551" s="141">
        <v>18.04</v>
      </c>
      <c r="O5551" s="142">
        <f t="shared" si="430"/>
        <v>200</v>
      </c>
      <c r="P5551" s="2">
        <v>200</v>
      </c>
      <c r="Q5551" s="2"/>
      <c r="R5551" s="143" t="e">
        <f t="shared" si="431"/>
        <v>#DIV/0!</v>
      </c>
      <c r="S5551" s="143">
        <f t="shared" si="432"/>
        <v>0</v>
      </c>
      <c r="T5551" s="144">
        <f>IF(P5551="nio",0,IF(P5551&gt;0,VLOOKUP(K5551,'3-Productie normen'!A:X,VLOOKUP(P5551,'3-Productie normen'!$B$37:$C$59,2,FALSE),FALSE)))/VLOOKUP(B5551,'2-Kosten per locatie'!$A$11:$C$31,3,FALSE)</f>
        <v>0</v>
      </c>
      <c r="U5551" s="144">
        <f t="shared" si="433"/>
        <v>0</v>
      </c>
      <c r="V5551" s="145" t="str">
        <f>VLOOKUP(K5551,'3-Productie normen'!A:AG,29,FALSE)</f>
        <v>V</v>
      </c>
      <c r="W5551" s="145"/>
      <c r="X5551" s="146"/>
      <c r="Y5551" s="147">
        <f t="shared" si="434"/>
        <v>3608</v>
      </c>
    </row>
    <row r="5552" spans="1:25" s="148" customFormat="1" ht="13.9" customHeight="1">
      <c r="A5552" s="137">
        <v>6406</v>
      </c>
      <c r="B5552" s="138" t="s">
        <v>7213</v>
      </c>
      <c r="C5552" s="138" t="s">
        <v>8340</v>
      </c>
      <c r="D5552" s="138"/>
      <c r="E5552" s="2"/>
      <c r="F5552" s="2" t="s">
        <v>284</v>
      </c>
      <c r="G5552" s="2" t="s">
        <v>7986</v>
      </c>
      <c r="H5552" s="2" t="s">
        <v>246</v>
      </c>
      <c r="I5552" s="139" t="s">
        <v>484</v>
      </c>
      <c r="J5552" s="139" t="s">
        <v>56</v>
      </c>
      <c r="K5552" s="139" t="s">
        <v>248</v>
      </c>
      <c r="L5552" s="139" t="s">
        <v>249</v>
      </c>
      <c r="M5552" s="140"/>
      <c r="N5552" s="141">
        <v>28.67</v>
      </c>
      <c r="O5552" s="142">
        <f t="shared" si="430"/>
        <v>200</v>
      </c>
      <c r="P5552" s="2">
        <v>200</v>
      </c>
      <c r="Q5552" s="2"/>
      <c r="R5552" s="143" t="e">
        <f t="shared" si="431"/>
        <v>#DIV/0!</v>
      </c>
      <c r="S5552" s="143">
        <f t="shared" si="432"/>
        <v>0</v>
      </c>
      <c r="T5552" s="144">
        <f>IF(P5552="nio",0,IF(P5552&gt;0,VLOOKUP(K5552,'3-Productie normen'!A:X,VLOOKUP(P5552,'3-Productie normen'!$B$37:$C$59,2,FALSE),FALSE)))/VLOOKUP(B5552,'2-Kosten per locatie'!$A$11:$C$31,3,FALSE)</f>
        <v>0</v>
      </c>
      <c r="U5552" s="144">
        <f t="shared" si="433"/>
        <v>0</v>
      </c>
      <c r="V5552" s="145" t="str">
        <f>VLOOKUP(K5552,'3-Productie normen'!A:AG,29,FALSE)</f>
        <v>V</v>
      </c>
      <c r="W5552" s="145"/>
      <c r="X5552" s="146"/>
      <c r="Y5552" s="147">
        <f t="shared" si="434"/>
        <v>5734</v>
      </c>
    </row>
    <row r="5553" spans="1:25" s="148" customFormat="1" ht="13.9" customHeight="1">
      <c r="A5553" s="137">
        <v>6407</v>
      </c>
      <c r="B5553" s="138" t="s">
        <v>7213</v>
      </c>
      <c r="C5553" s="138" t="s">
        <v>8340</v>
      </c>
      <c r="D5553" s="138"/>
      <c r="E5553" s="2"/>
      <c r="F5553" s="2" t="s">
        <v>284</v>
      </c>
      <c r="G5553" s="2" t="s">
        <v>7987</v>
      </c>
      <c r="H5553" s="2" t="s">
        <v>246</v>
      </c>
      <c r="I5553" s="139" t="s">
        <v>484</v>
      </c>
      <c r="J5553" s="139" t="s">
        <v>6361</v>
      </c>
      <c r="K5553" s="139" t="s">
        <v>259</v>
      </c>
      <c r="L5553" s="139" t="s">
        <v>246</v>
      </c>
      <c r="M5553" s="140"/>
      <c r="N5553" s="141">
        <v>25.52</v>
      </c>
      <c r="O5553" s="142">
        <f t="shared" si="430"/>
        <v>0</v>
      </c>
      <c r="P5553" s="2" t="s">
        <v>477</v>
      </c>
      <c r="Q5553" s="2"/>
      <c r="R5553" s="143">
        <f t="shared" si="431"/>
        <v>0</v>
      </c>
      <c r="S5553" s="143">
        <f t="shared" si="432"/>
        <v>0</v>
      </c>
      <c r="T5553" s="144">
        <f>IF(P5553="nio",0,IF(P5553&gt;0,VLOOKUP(K5553,'3-Productie normen'!A:X,VLOOKUP(P5553,'3-Productie normen'!$B$37:$C$59,2,FALSE),FALSE)))/VLOOKUP(B5553,'2-Kosten per locatie'!$A$11:$C$31,3,FALSE)</f>
        <v>0</v>
      </c>
      <c r="U5553" s="144">
        <f t="shared" si="433"/>
        <v>0</v>
      </c>
      <c r="V5553" s="145">
        <f>VLOOKUP(K5553,'3-Productie normen'!A:AG,29,FALSE)</f>
        <v>0</v>
      </c>
      <c r="W5553" s="145"/>
      <c r="X5553" s="146"/>
      <c r="Y5553" s="147">
        <f t="shared" si="434"/>
        <v>0</v>
      </c>
    </row>
    <row r="5554" spans="1:25" s="148" customFormat="1" ht="13.9" customHeight="1">
      <c r="A5554" s="137">
        <v>6408</v>
      </c>
      <c r="B5554" s="138" t="s">
        <v>7213</v>
      </c>
      <c r="C5554" s="138" t="s">
        <v>8340</v>
      </c>
      <c r="D5554" s="138"/>
      <c r="E5554" s="2"/>
      <c r="F5554" s="2" t="s">
        <v>284</v>
      </c>
      <c r="G5554" s="2" t="s">
        <v>7988</v>
      </c>
      <c r="H5554" s="2" t="s">
        <v>246</v>
      </c>
      <c r="I5554" s="139" t="s">
        <v>484</v>
      </c>
      <c r="J5554" s="139" t="s">
        <v>56</v>
      </c>
      <c r="K5554" s="139" t="s">
        <v>248</v>
      </c>
      <c r="L5554" s="139" t="s">
        <v>249</v>
      </c>
      <c r="M5554" s="140"/>
      <c r="N5554" s="141">
        <v>2.8</v>
      </c>
      <c r="O5554" s="142">
        <f t="shared" si="430"/>
        <v>200</v>
      </c>
      <c r="P5554" s="2">
        <v>200</v>
      </c>
      <c r="Q5554" s="2"/>
      <c r="R5554" s="143" t="e">
        <f t="shared" si="431"/>
        <v>#DIV/0!</v>
      </c>
      <c r="S5554" s="143">
        <f t="shared" si="432"/>
        <v>0</v>
      </c>
      <c r="T5554" s="144">
        <f>IF(P5554="nio",0,IF(P5554&gt;0,VLOOKUP(K5554,'3-Productie normen'!A:X,VLOOKUP(P5554,'3-Productie normen'!$B$37:$C$59,2,FALSE),FALSE)))/VLOOKUP(B5554,'2-Kosten per locatie'!$A$11:$C$31,3,FALSE)</f>
        <v>0</v>
      </c>
      <c r="U5554" s="144">
        <f t="shared" si="433"/>
        <v>0</v>
      </c>
      <c r="V5554" s="145" t="str">
        <f>VLOOKUP(K5554,'3-Productie normen'!A:AG,29,FALSE)</f>
        <v>V</v>
      </c>
      <c r="W5554" s="145"/>
      <c r="X5554" s="146"/>
      <c r="Y5554" s="147">
        <f t="shared" si="434"/>
        <v>560</v>
      </c>
    </row>
    <row r="5555" spans="1:25" s="148" customFormat="1" ht="13.9" customHeight="1">
      <c r="A5555" s="137">
        <v>6409</v>
      </c>
      <c r="B5555" s="138" t="s">
        <v>7213</v>
      </c>
      <c r="C5555" s="138" t="s">
        <v>8340</v>
      </c>
      <c r="D5555" s="138"/>
      <c r="E5555" s="2"/>
      <c r="F5555" s="2" t="s">
        <v>284</v>
      </c>
      <c r="G5555" s="2" t="s">
        <v>7989</v>
      </c>
      <c r="H5555" s="2" t="s">
        <v>246</v>
      </c>
      <c r="I5555" s="139" t="s">
        <v>484</v>
      </c>
      <c r="J5555" s="139" t="s">
        <v>56</v>
      </c>
      <c r="K5555" s="139" t="s">
        <v>248</v>
      </c>
      <c r="L5555" s="139" t="s">
        <v>249</v>
      </c>
      <c r="M5555" s="140"/>
      <c r="N5555" s="141">
        <v>30.8</v>
      </c>
      <c r="O5555" s="142">
        <f t="shared" si="430"/>
        <v>200</v>
      </c>
      <c r="P5555" s="2">
        <v>200</v>
      </c>
      <c r="Q5555" s="2"/>
      <c r="R5555" s="143" t="e">
        <f t="shared" si="431"/>
        <v>#DIV/0!</v>
      </c>
      <c r="S5555" s="143">
        <f t="shared" si="432"/>
        <v>0</v>
      </c>
      <c r="T5555" s="144">
        <f>IF(P5555="nio",0,IF(P5555&gt;0,VLOOKUP(K5555,'3-Productie normen'!A:X,VLOOKUP(P5555,'3-Productie normen'!$B$37:$C$59,2,FALSE),FALSE)))/VLOOKUP(B5555,'2-Kosten per locatie'!$A$11:$C$31,3,FALSE)</f>
        <v>0</v>
      </c>
      <c r="U5555" s="144">
        <f t="shared" si="433"/>
        <v>0</v>
      </c>
      <c r="V5555" s="145" t="str">
        <f>VLOOKUP(K5555,'3-Productie normen'!A:AG,29,FALSE)</f>
        <v>V</v>
      </c>
      <c r="W5555" s="145"/>
      <c r="X5555" s="146"/>
      <c r="Y5555" s="147">
        <f t="shared" si="434"/>
        <v>6160</v>
      </c>
    </row>
    <row r="5556" spans="1:25" s="148" customFormat="1" ht="13.9" customHeight="1">
      <c r="A5556" s="137">
        <v>6410</v>
      </c>
      <c r="B5556" s="138" t="s">
        <v>7213</v>
      </c>
      <c r="C5556" s="138" t="s">
        <v>8340</v>
      </c>
      <c r="D5556" s="138"/>
      <c r="E5556" s="2"/>
      <c r="F5556" s="2" t="s">
        <v>284</v>
      </c>
      <c r="G5556" s="2" t="s">
        <v>7990</v>
      </c>
      <c r="H5556" s="2" t="s">
        <v>246</v>
      </c>
      <c r="I5556" s="139" t="s">
        <v>484</v>
      </c>
      <c r="J5556" s="139" t="s">
        <v>6361</v>
      </c>
      <c r="K5556" s="139" t="s">
        <v>259</v>
      </c>
      <c r="L5556" s="139" t="s">
        <v>246</v>
      </c>
      <c r="M5556" s="140"/>
      <c r="N5556" s="141">
        <v>2.08</v>
      </c>
      <c r="O5556" s="142">
        <f t="shared" ref="O5556:O5619" si="435">SUM(P5556:Q5556)</f>
        <v>0</v>
      </c>
      <c r="P5556" s="2" t="s">
        <v>477</v>
      </c>
      <c r="Q5556" s="2"/>
      <c r="R5556" s="143">
        <f t="shared" ref="R5556:R5619" si="436">IF(P5556="nio",0,IF(P5556&gt;0,P5556*N5556/T5556,0))</f>
        <v>0</v>
      </c>
      <c r="S5556" s="143">
        <f t="shared" ref="S5556:S5619" si="437">IF(Q5556&gt;0,Q5556*N5556/U5556,0)</f>
        <v>0</v>
      </c>
      <c r="T5556" s="144">
        <f>IF(P5556="nio",0,IF(P5556&gt;0,VLOOKUP(K5556,'3-Productie normen'!A:X,VLOOKUP(P5556,'3-Productie normen'!$B$37:$C$59,2,FALSE),FALSE)))/VLOOKUP(B5556,'2-Kosten per locatie'!$A$11:$C$31,3,FALSE)</f>
        <v>0</v>
      </c>
      <c r="U5556" s="144">
        <f t="shared" ref="U5556:U5619" si="438">IF(Q5556&gt;0,T5556*$U$8,0)</f>
        <v>0</v>
      </c>
      <c r="V5556" s="145">
        <f>VLOOKUP(K5556,'3-Productie normen'!A:AG,29,FALSE)</f>
        <v>0</v>
      </c>
      <c r="W5556" s="145"/>
      <c r="X5556" s="146"/>
      <c r="Y5556" s="147">
        <f t="shared" ref="Y5556:Y5619" si="439">O5556*N5556</f>
        <v>0</v>
      </c>
    </row>
    <row r="5557" spans="1:25" s="148" customFormat="1" ht="13.9" customHeight="1">
      <c r="A5557" s="137">
        <v>6411</v>
      </c>
      <c r="B5557" s="138" t="s">
        <v>7213</v>
      </c>
      <c r="C5557" s="138" t="s">
        <v>8340</v>
      </c>
      <c r="D5557" s="138"/>
      <c r="E5557" s="2"/>
      <c r="F5557" s="2" t="s">
        <v>284</v>
      </c>
      <c r="G5557" s="2" t="s">
        <v>7991</v>
      </c>
      <c r="H5557" s="2" t="s">
        <v>246</v>
      </c>
      <c r="I5557" s="139" t="s">
        <v>484</v>
      </c>
      <c r="J5557" s="139" t="s">
        <v>6361</v>
      </c>
      <c r="K5557" s="139" t="s">
        <v>259</v>
      </c>
      <c r="L5557" s="139" t="s">
        <v>246</v>
      </c>
      <c r="M5557" s="140"/>
      <c r="N5557" s="141">
        <v>2.08</v>
      </c>
      <c r="O5557" s="142">
        <f t="shared" si="435"/>
        <v>0</v>
      </c>
      <c r="P5557" s="2" t="s">
        <v>477</v>
      </c>
      <c r="Q5557" s="2"/>
      <c r="R5557" s="143">
        <f t="shared" si="436"/>
        <v>0</v>
      </c>
      <c r="S5557" s="143">
        <f t="shared" si="437"/>
        <v>0</v>
      </c>
      <c r="T5557" s="144">
        <f>IF(P5557="nio",0,IF(P5557&gt;0,VLOOKUP(K5557,'3-Productie normen'!A:X,VLOOKUP(P5557,'3-Productie normen'!$B$37:$C$59,2,FALSE),FALSE)))/VLOOKUP(B5557,'2-Kosten per locatie'!$A$11:$C$31,3,FALSE)</f>
        <v>0</v>
      </c>
      <c r="U5557" s="144">
        <f t="shared" si="438"/>
        <v>0</v>
      </c>
      <c r="V5557" s="145">
        <f>VLOOKUP(K5557,'3-Productie normen'!A:AG,29,FALSE)</f>
        <v>0</v>
      </c>
      <c r="W5557" s="145"/>
      <c r="X5557" s="146"/>
      <c r="Y5557" s="147">
        <f t="shared" si="439"/>
        <v>0</v>
      </c>
    </row>
    <row r="5558" spans="1:25" s="148" customFormat="1" ht="13.9" customHeight="1">
      <c r="A5558" s="137">
        <v>6412</v>
      </c>
      <c r="B5558" s="138" t="s">
        <v>7213</v>
      </c>
      <c r="C5558" s="138" t="s">
        <v>8340</v>
      </c>
      <c r="D5558" s="138"/>
      <c r="E5558" s="2"/>
      <c r="F5558" s="2" t="s">
        <v>284</v>
      </c>
      <c r="G5558" s="2" t="s">
        <v>7992</v>
      </c>
      <c r="H5558" s="2" t="s">
        <v>246</v>
      </c>
      <c r="I5558" s="139" t="s">
        <v>491</v>
      </c>
      <c r="J5558" s="139" t="s">
        <v>253</v>
      </c>
      <c r="K5558" s="139" t="s">
        <v>4571</v>
      </c>
      <c r="L5558" s="139" t="s">
        <v>249</v>
      </c>
      <c r="M5558" s="140"/>
      <c r="N5558" s="141">
        <v>13.94</v>
      </c>
      <c r="O5558" s="142">
        <f t="shared" si="435"/>
        <v>200</v>
      </c>
      <c r="P5558" s="2">
        <v>200</v>
      </c>
      <c r="Q5558" s="2"/>
      <c r="R5558" s="143" t="e">
        <f t="shared" si="436"/>
        <v>#DIV/0!</v>
      </c>
      <c r="S5558" s="143">
        <f t="shared" si="437"/>
        <v>0</v>
      </c>
      <c r="T5558" s="144">
        <f>IF(P5558="nio",0,IF(P5558&gt;0,VLOOKUP(K5558,'3-Productie normen'!A:X,VLOOKUP(P5558,'3-Productie normen'!$B$37:$C$59,2,FALSE),FALSE)))/VLOOKUP(B5558,'2-Kosten per locatie'!$A$11:$C$31,3,FALSE)</f>
        <v>0</v>
      </c>
      <c r="U5558" s="144">
        <f t="shared" si="438"/>
        <v>0</v>
      </c>
      <c r="V5558" s="145" t="str">
        <f>VLOOKUP(K5558,'3-Productie normen'!A:AG,29,FALSE)</f>
        <v>V</v>
      </c>
      <c r="W5558" s="145"/>
      <c r="X5558" s="146"/>
      <c r="Y5558" s="147">
        <f t="shared" si="439"/>
        <v>2788</v>
      </c>
    </row>
    <row r="5559" spans="1:25" s="148" customFormat="1" ht="13.9" customHeight="1">
      <c r="A5559" s="137">
        <v>6413</v>
      </c>
      <c r="B5559" s="138" t="s">
        <v>7213</v>
      </c>
      <c r="C5559" s="138" t="s">
        <v>8340</v>
      </c>
      <c r="D5559" s="138"/>
      <c r="E5559" s="2"/>
      <c r="F5559" s="2" t="s">
        <v>284</v>
      </c>
      <c r="G5559" s="2" t="s">
        <v>7993</v>
      </c>
      <c r="H5559" s="2" t="s">
        <v>246</v>
      </c>
      <c r="I5559" s="139" t="s">
        <v>491</v>
      </c>
      <c r="J5559" s="139" t="s">
        <v>55</v>
      </c>
      <c r="K5559" s="139" t="s">
        <v>4571</v>
      </c>
      <c r="L5559" s="139" t="s">
        <v>249</v>
      </c>
      <c r="M5559" s="140"/>
      <c r="N5559" s="141">
        <v>37.47</v>
      </c>
      <c r="O5559" s="142">
        <f t="shared" si="435"/>
        <v>200</v>
      </c>
      <c r="P5559" s="2">
        <v>200</v>
      </c>
      <c r="Q5559" s="2"/>
      <c r="R5559" s="143" t="e">
        <f t="shared" si="436"/>
        <v>#DIV/0!</v>
      </c>
      <c r="S5559" s="143">
        <f t="shared" si="437"/>
        <v>0</v>
      </c>
      <c r="T5559" s="144">
        <f>IF(P5559="nio",0,IF(P5559&gt;0,VLOOKUP(K5559,'3-Productie normen'!A:X,VLOOKUP(P5559,'3-Productie normen'!$B$37:$C$59,2,FALSE),FALSE)))/VLOOKUP(B5559,'2-Kosten per locatie'!$A$11:$C$31,3,FALSE)</f>
        <v>0</v>
      </c>
      <c r="U5559" s="144">
        <f t="shared" si="438"/>
        <v>0</v>
      </c>
      <c r="V5559" s="145" t="str">
        <f>VLOOKUP(K5559,'3-Productie normen'!A:AG,29,FALSE)</f>
        <v>V</v>
      </c>
      <c r="W5559" s="145"/>
      <c r="X5559" s="146"/>
      <c r="Y5559" s="147">
        <f t="shared" si="439"/>
        <v>7494</v>
      </c>
    </row>
    <row r="5560" spans="1:25" s="148" customFormat="1" ht="13.9" customHeight="1">
      <c r="A5560" s="137">
        <v>6414</v>
      </c>
      <c r="B5560" s="138" t="s">
        <v>7213</v>
      </c>
      <c r="C5560" s="138" t="s">
        <v>8340</v>
      </c>
      <c r="D5560" s="138"/>
      <c r="E5560" s="2"/>
      <c r="F5560" s="2" t="s">
        <v>284</v>
      </c>
      <c r="G5560" s="2" t="s">
        <v>7994</v>
      </c>
      <c r="H5560" s="2" t="s">
        <v>246</v>
      </c>
      <c r="I5560" s="139" t="s">
        <v>491</v>
      </c>
      <c r="J5560" s="139" t="s">
        <v>253</v>
      </c>
      <c r="K5560" s="139" t="s">
        <v>4571</v>
      </c>
      <c r="L5560" s="139" t="s">
        <v>249</v>
      </c>
      <c r="M5560" s="140"/>
      <c r="N5560" s="141">
        <v>9.06</v>
      </c>
      <c r="O5560" s="142">
        <f t="shared" si="435"/>
        <v>200</v>
      </c>
      <c r="P5560" s="2">
        <v>200</v>
      </c>
      <c r="Q5560" s="2"/>
      <c r="R5560" s="143" t="e">
        <f t="shared" si="436"/>
        <v>#DIV/0!</v>
      </c>
      <c r="S5560" s="143">
        <f t="shared" si="437"/>
        <v>0</v>
      </c>
      <c r="T5560" s="144">
        <f>IF(P5560="nio",0,IF(P5560&gt;0,VLOOKUP(K5560,'3-Productie normen'!A:X,VLOOKUP(P5560,'3-Productie normen'!$B$37:$C$59,2,FALSE),FALSE)))/VLOOKUP(B5560,'2-Kosten per locatie'!$A$11:$C$31,3,FALSE)</f>
        <v>0</v>
      </c>
      <c r="U5560" s="144">
        <f t="shared" si="438"/>
        <v>0</v>
      </c>
      <c r="V5560" s="145" t="str">
        <f>VLOOKUP(K5560,'3-Productie normen'!A:AG,29,FALSE)</f>
        <v>V</v>
      </c>
      <c r="W5560" s="145"/>
      <c r="X5560" s="146"/>
      <c r="Y5560" s="147">
        <f t="shared" si="439"/>
        <v>1812</v>
      </c>
    </row>
    <row r="5561" spans="1:25" s="148" customFormat="1" ht="13.9" customHeight="1">
      <c r="A5561" s="137">
        <v>6415</v>
      </c>
      <c r="B5561" s="138" t="s">
        <v>7213</v>
      </c>
      <c r="C5561" s="138" t="s">
        <v>8340</v>
      </c>
      <c r="D5561" s="138"/>
      <c r="E5561" s="2"/>
      <c r="F5561" s="2" t="s">
        <v>284</v>
      </c>
      <c r="G5561" s="2" t="s">
        <v>7995</v>
      </c>
      <c r="H5561" s="2" t="s">
        <v>246</v>
      </c>
      <c r="I5561" s="139" t="s">
        <v>491</v>
      </c>
      <c r="J5561" s="139" t="s">
        <v>253</v>
      </c>
      <c r="K5561" s="139" t="s">
        <v>4571</v>
      </c>
      <c r="L5561" s="139" t="s">
        <v>249</v>
      </c>
      <c r="M5561" s="140"/>
      <c r="N5561" s="141">
        <v>32.479999999999997</v>
      </c>
      <c r="O5561" s="142">
        <f t="shared" si="435"/>
        <v>200</v>
      </c>
      <c r="P5561" s="2">
        <v>200</v>
      </c>
      <c r="Q5561" s="2"/>
      <c r="R5561" s="143" t="e">
        <f t="shared" si="436"/>
        <v>#DIV/0!</v>
      </c>
      <c r="S5561" s="143">
        <f t="shared" si="437"/>
        <v>0</v>
      </c>
      <c r="T5561" s="144">
        <f>IF(P5561="nio",0,IF(P5561&gt;0,VLOOKUP(K5561,'3-Productie normen'!A:X,VLOOKUP(P5561,'3-Productie normen'!$B$37:$C$59,2,FALSE),FALSE)))/VLOOKUP(B5561,'2-Kosten per locatie'!$A$11:$C$31,3,FALSE)</f>
        <v>0</v>
      </c>
      <c r="U5561" s="144">
        <f t="shared" si="438"/>
        <v>0</v>
      </c>
      <c r="V5561" s="145" t="str">
        <f>VLOOKUP(K5561,'3-Productie normen'!A:AG,29,FALSE)</f>
        <v>V</v>
      </c>
      <c r="W5561" s="145"/>
      <c r="X5561" s="146"/>
      <c r="Y5561" s="147">
        <f t="shared" si="439"/>
        <v>6495.9999999999991</v>
      </c>
    </row>
    <row r="5562" spans="1:25" s="148" customFormat="1" ht="13.9" customHeight="1">
      <c r="A5562" s="137">
        <v>6416</v>
      </c>
      <c r="B5562" s="138" t="s">
        <v>7213</v>
      </c>
      <c r="C5562" s="138" t="s">
        <v>8340</v>
      </c>
      <c r="D5562" s="138"/>
      <c r="E5562" s="2"/>
      <c r="F5562" s="2" t="s">
        <v>284</v>
      </c>
      <c r="G5562" s="2" t="s">
        <v>7996</v>
      </c>
      <c r="H5562" s="2" t="s">
        <v>246</v>
      </c>
      <c r="I5562" s="139" t="s">
        <v>491</v>
      </c>
      <c r="J5562" s="139" t="s">
        <v>253</v>
      </c>
      <c r="K5562" s="139" t="s">
        <v>4571</v>
      </c>
      <c r="L5562" s="139" t="s">
        <v>249</v>
      </c>
      <c r="M5562" s="140"/>
      <c r="N5562" s="141">
        <v>3.71</v>
      </c>
      <c r="O5562" s="142">
        <f t="shared" si="435"/>
        <v>200</v>
      </c>
      <c r="P5562" s="2">
        <v>200</v>
      </c>
      <c r="Q5562" s="2"/>
      <c r="R5562" s="143" t="e">
        <f t="shared" si="436"/>
        <v>#DIV/0!</v>
      </c>
      <c r="S5562" s="143">
        <f t="shared" si="437"/>
        <v>0</v>
      </c>
      <c r="T5562" s="144">
        <f>IF(P5562="nio",0,IF(P5562&gt;0,VLOOKUP(K5562,'3-Productie normen'!A:X,VLOOKUP(P5562,'3-Productie normen'!$B$37:$C$59,2,FALSE),FALSE)))/VLOOKUP(B5562,'2-Kosten per locatie'!$A$11:$C$31,3,FALSE)</f>
        <v>0</v>
      </c>
      <c r="U5562" s="144">
        <f t="shared" si="438"/>
        <v>0</v>
      </c>
      <c r="V5562" s="145" t="str">
        <f>VLOOKUP(K5562,'3-Productie normen'!A:AG,29,FALSE)</f>
        <v>V</v>
      </c>
      <c r="W5562" s="145"/>
      <c r="X5562" s="146"/>
      <c r="Y5562" s="147">
        <f t="shared" si="439"/>
        <v>742</v>
      </c>
    </row>
    <row r="5563" spans="1:25" s="148" customFormat="1" ht="13.9" customHeight="1">
      <c r="A5563" s="137">
        <v>6417</v>
      </c>
      <c r="B5563" s="138" t="s">
        <v>7213</v>
      </c>
      <c r="C5563" s="138" t="s">
        <v>8340</v>
      </c>
      <c r="D5563" s="138"/>
      <c r="E5563" s="2"/>
      <c r="F5563" s="2" t="s">
        <v>284</v>
      </c>
      <c r="G5563" s="2" t="s">
        <v>7997</v>
      </c>
      <c r="H5563" s="2" t="s">
        <v>246</v>
      </c>
      <c r="I5563" s="139" t="s">
        <v>491</v>
      </c>
      <c r="J5563" s="139" t="s">
        <v>253</v>
      </c>
      <c r="K5563" s="139" t="s">
        <v>4571</v>
      </c>
      <c r="L5563" s="139" t="s">
        <v>3466</v>
      </c>
      <c r="M5563" s="140"/>
      <c r="N5563" s="141">
        <v>68.06</v>
      </c>
      <c r="O5563" s="142">
        <f t="shared" si="435"/>
        <v>200</v>
      </c>
      <c r="P5563" s="2">
        <v>200</v>
      </c>
      <c r="Q5563" s="2"/>
      <c r="R5563" s="143" t="e">
        <f t="shared" si="436"/>
        <v>#DIV/0!</v>
      </c>
      <c r="S5563" s="143">
        <f t="shared" si="437"/>
        <v>0</v>
      </c>
      <c r="T5563" s="144">
        <f>IF(P5563="nio",0,IF(P5563&gt;0,VLOOKUP(K5563,'3-Productie normen'!A:X,VLOOKUP(P5563,'3-Productie normen'!$B$37:$C$59,2,FALSE),FALSE)))/VLOOKUP(B5563,'2-Kosten per locatie'!$A$11:$C$31,3,FALSE)</f>
        <v>0</v>
      </c>
      <c r="U5563" s="144">
        <f t="shared" si="438"/>
        <v>0</v>
      </c>
      <c r="V5563" s="145" t="str">
        <f>VLOOKUP(K5563,'3-Productie normen'!A:AG,29,FALSE)</f>
        <v>V</v>
      </c>
      <c r="W5563" s="145"/>
      <c r="X5563" s="146"/>
      <c r="Y5563" s="147">
        <f t="shared" si="439"/>
        <v>13612</v>
      </c>
    </row>
    <row r="5564" spans="1:25" s="148" customFormat="1" ht="13.9" customHeight="1">
      <c r="A5564" s="137">
        <v>6418</v>
      </c>
      <c r="B5564" s="138" t="s">
        <v>7213</v>
      </c>
      <c r="C5564" s="138" t="s">
        <v>8340</v>
      </c>
      <c r="D5564" s="138"/>
      <c r="E5564" s="2"/>
      <c r="F5564" s="2" t="s">
        <v>284</v>
      </c>
      <c r="G5564" s="2" t="s">
        <v>7999</v>
      </c>
      <c r="H5564" s="2" t="s">
        <v>246</v>
      </c>
      <c r="I5564" s="139" t="s">
        <v>491</v>
      </c>
      <c r="J5564" s="139" t="s">
        <v>297</v>
      </c>
      <c r="K5564" s="139" t="s">
        <v>4571</v>
      </c>
      <c r="L5564" s="139" t="s">
        <v>314</v>
      </c>
      <c r="M5564" s="140"/>
      <c r="N5564" s="141">
        <v>6.67</v>
      </c>
      <c r="O5564" s="142">
        <f t="shared" si="435"/>
        <v>200</v>
      </c>
      <c r="P5564" s="2">
        <v>200</v>
      </c>
      <c r="Q5564" s="2"/>
      <c r="R5564" s="143" t="e">
        <f t="shared" si="436"/>
        <v>#DIV/0!</v>
      </c>
      <c r="S5564" s="143">
        <f t="shared" si="437"/>
        <v>0</v>
      </c>
      <c r="T5564" s="144">
        <f>IF(P5564="nio",0,IF(P5564&gt;0,VLOOKUP(K5564,'3-Productie normen'!A:X,VLOOKUP(P5564,'3-Productie normen'!$B$37:$C$59,2,FALSE),FALSE)))/VLOOKUP(B5564,'2-Kosten per locatie'!$A$11:$C$31,3,FALSE)</f>
        <v>0</v>
      </c>
      <c r="U5564" s="144">
        <f t="shared" si="438"/>
        <v>0</v>
      </c>
      <c r="V5564" s="145" t="str">
        <f>VLOOKUP(K5564,'3-Productie normen'!A:AG,29,FALSE)</f>
        <v>V</v>
      </c>
      <c r="W5564" s="145"/>
      <c r="X5564" s="146"/>
      <c r="Y5564" s="147">
        <f t="shared" si="439"/>
        <v>1334</v>
      </c>
    </row>
    <row r="5565" spans="1:25" s="148" customFormat="1" ht="13.9" customHeight="1">
      <c r="A5565" s="137">
        <v>6419</v>
      </c>
      <c r="B5565" s="138" t="s">
        <v>7213</v>
      </c>
      <c r="C5565" s="138" t="s">
        <v>8340</v>
      </c>
      <c r="D5565" s="138"/>
      <c r="E5565" s="2"/>
      <c r="F5565" s="2" t="s">
        <v>284</v>
      </c>
      <c r="G5565" s="2" t="s">
        <v>8000</v>
      </c>
      <c r="H5565" s="2" t="s">
        <v>246</v>
      </c>
      <c r="I5565" s="139" t="s">
        <v>491</v>
      </c>
      <c r="J5565" s="139" t="s">
        <v>297</v>
      </c>
      <c r="K5565" s="139" t="s">
        <v>4571</v>
      </c>
      <c r="L5565" s="139" t="s">
        <v>314</v>
      </c>
      <c r="M5565" s="140"/>
      <c r="N5565" s="141">
        <v>6.67</v>
      </c>
      <c r="O5565" s="142">
        <f t="shared" si="435"/>
        <v>200</v>
      </c>
      <c r="P5565" s="2">
        <v>200</v>
      </c>
      <c r="Q5565" s="2"/>
      <c r="R5565" s="143" t="e">
        <f t="shared" si="436"/>
        <v>#DIV/0!</v>
      </c>
      <c r="S5565" s="143">
        <f t="shared" si="437"/>
        <v>0</v>
      </c>
      <c r="T5565" s="144">
        <f>IF(P5565="nio",0,IF(P5565&gt;0,VLOOKUP(K5565,'3-Productie normen'!A:X,VLOOKUP(P5565,'3-Productie normen'!$B$37:$C$59,2,FALSE),FALSE)))/VLOOKUP(B5565,'2-Kosten per locatie'!$A$11:$C$31,3,FALSE)</f>
        <v>0</v>
      </c>
      <c r="U5565" s="144">
        <f t="shared" si="438"/>
        <v>0</v>
      </c>
      <c r="V5565" s="145" t="str">
        <f>VLOOKUP(K5565,'3-Productie normen'!A:AG,29,FALSE)</f>
        <v>V</v>
      </c>
      <c r="W5565" s="145"/>
      <c r="X5565" s="146"/>
      <c r="Y5565" s="147">
        <f t="shared" si="439"/>
        <v>1334</v>
      </c>
    </row>
    <row r="5566" spans="1:25" s="148" customFormat="1" ht="13.9" customHeight="1">
      <c r="A5566" s="137">
        <v>6420</v>
      </c>
      <c r="B5566" s="138" t="s">
        <v>7213</v>
      </c>
      <c r="C5566" s="138" t="s">
        <v>8340</v>
      </c>
      <c r="D5566" s="138"/>
      <c r="E5566" s="2"/>
      <c r="F5566" s="2" t="s">
        <v>284</v>
      </c>
      <c r="G5566" s="2" t="s">
        <v>8001</v>
      </c>
      <c r="H5566" s="2" t="s">
        <v>246</v>
      </c>
      <c r="I5566" s="139" t="s">
        <v>491</v>
      </c>
      <c r="J5566" s="139" t="s">
        <v>253</v>
      </c>
      <c r="K5566" s="139" t="s">
        <v>4571</v>
      </c>
      <c r="L5566" s="139" t="s">
        <v>3466</v>
      </c>
      <c r="M5566" s="140"/>
      <c r="N5566" s="141">
        <v>38.15</v>
      </c>
      <c r="O5566" s="142">
        <f t="shared" si="435"/>
        <v>200</v>
      </c>
      <c r="P5566" s="2">
        <v>200</v>
      </c>
      <c r="Q5566" s="2"/>
      <c r="R5566" s="143" t="e">
        <f t="shared" si="436"/>
        <v>#DIV/0!</v>
      </c>
      <c r="S5566" s="143">
        <f t="shared" si="437"/>
        <v>0</v>
      </c>
      <c r="T5566" s="144">
        <f>IF(P5566="nio",0,IF(P5566&gt;0,VLOOKUP(K5566,'3-Productie normen'!A:X,VLOOKUP(P5566,'3-Productie normen'!$B$37:$C$59,2,FALSE),FALSE)))/VLOOKUP(B5566,'2-Kosten per locatie'!$A$11:$C$31,3,FALSE)</f>
        <v>0</v>
      </c>
      <c r="U5566" s="144">
        <f t="shared" si="438"/>
        <v>0</v>
      </c>
      <c r="V5566" s="145" t="str">
        <f>VLOOKUP(K5566,'3-Productie normen'!A:AG,29,FALSE)</f>
        <v>V</v>
      </c>
      <c r="W5566" s="145"/>
      <c r="X5566" s="146"/>
      <c r="Y5566" s="147">
        <f t="shared" si="439"/>
        <v>7630</v>
      </c>
    </row>
    <row r="5567" spans="1:25" s="148" customFormat="1" ht="13.9" customHeight="1">
      <c r="A5567" s="137">
        <v>6421</v>
      </c>
      <c r="B5567" s="138" t="s">
        <v>7213</v>
      </c>
      <c r="C5567" s="138" t="s">
        <v>8340</v>
      </c>
      <c r="D5567" s="138"/>
      <c r="E5567" s="2"/>
      <c r="F5567" s="2" t="s">
        <v>284</v>
      </c>
      <c r="G5567" s="2" t="s">
        <v>8002</v>
      </c>
      <c r="H5567" s="2" t="s">
        <v>246</v>
      </c>
      <c r="I5567" s="139" t="s">
        <v>46</v>
      </c>
      <c r="J5567" s="139" t="s">
        <v>313</v>
      </c>
      <c r="K5567" s="139" t="s">
        <v>8079</v>
      </c>
      <c r="L5567" s="139" t="s">
        <v>249</v>
      </c>
      <c r="M5567" s="140"/>
      <c r="N5567" s="141">
        <v>3.71</v>
      </c>
      <c r="O5567" s="142">
        <f t="shared" si="435"/>
        <v>2</v>
      </c>
      <c r="P5567" s="2">
        <v>2</v>
      </c>
      <c r="Q5567" s="2"/>
      <c r="R5567" s="143" t="e">
        <f t="shared" si="436"/>
        <v>#DIV/0!</v>
      </c>
      <c r="S5567" s="143">
        <f t="shared" si="437"/>
        <v>0</v>
      </c>
      <c r="T5567" s="144">
        <f>IF(P5567="nio",0,IF(P5567&gt;0,VLOOKUP(K5567,'3-Productie normen'!A:X,VLOOKUP(P5567,'3-Productie normen'!$B$37:$C$59,2,FALSE),FALSE)))/VLOOKUP(B5567,'2-Kosten per locatie'!$A$11:$C$31,3,FALSE)</f>
        <v>0</v>
      </c>
      <c r="U5567" s="144">
        <f t="shared" si="438"/>
        <v>0</v>
      </c>
      <c r="V5567" s="145" t="str">
        <f>VLOOKUP(K5567,'3-Productie normen'!A:AG,29,FALSE)</f>
        <v>V</v>
      </c>
      <c r="W5567" s="145"/>
      <c r="X5567" s="146"/>
      <c r="Y5567" s="147">
        <f t="shared" si="439"/>
        <v>7.42</v>
      </c>
    </row>
    <row r="5568" spans="1:25" s="148" customFormat="1" ht="13.9" customHeight="1">
      <c r="A5568" s="137">
        <v>6422</v>
      </c>
      <c r="B5568" s="138" t="s">
        <v>7213</v>
      </c>
      <c r="C5568" s="138" t="s">
        <v>8340</v>
      </c>
      <c r="D5568" s="138"/>
      <c r="E5568" s="2"/>
      <c r="F5568" s="2" t="s">
        <v>284</v>
      </c>
      <c r="G5568" s="2" t="s">
        <v>8003</v>
      </c>
      <c r="H5568" s="2" t="s">
        <v>246</v>
      </c>
      <c r="I5568" s="139" t="s">
        <v>257</v>
      </c>
      <c r="J5568" s="139" t="s">
        <v>258</v>
      </c>
      <c r="K5568" s="139" t="s">
        <v>259</v>
      </c>
      <c r="L5568" s="139" t="s">
        <v>249</v>
      </c>
      <c r="M5568" s="140"/>
      <c r="N5568" s="141">
        <v>15.88</v>
      </c>
      <c r="O5568" s="142">
        <f t="shared" si="435"/>
        <v>0</v>
      </c>
      <c r="P5568" s="2" t="s">
        <v>477</v>
      </c>
      <c r="Q5568" s="2"/>
      <c r="R5568" s="143">
        <f t="shared" si="436"/>
        <v>0</v>
      </c>
      <c r="S5568" s="143">
        <f t="shared" si="437"/>
        <v>0</v>
      </c>
      <c r="T5568" s="144">
        <f>IF(P5568="nio",0,IF(P5568&gt;0,VLOOKUP(K5568,'3-Productie normen'!A:X,VLOOKUP(P5568,'3-Productie normen'!$B$37:$C$59,2,FALSE),FALSE)))/VLOOKUP(B5568,'2-Kosten per locatie'!$A$11:$C$31,3,FALSE)</f>
        <v>0</v>
      </c>
      <c r="U5568" s="144">
        <f t="shared" si="438"/>
        <v>0</v>
      </c>
      <c r="V5568" s="145">
        <f>VLOOKUP(K5568,'3-Productie normen'!A:AG,29,FALSE)</f>
        <v>0</v>
      </c>
      <c r="W5568" s="145"/>
      <c r="X5568" s="146"/>
      <c r="Y5568" s="147">
        <f t="shared" si="439"/>
        <v>0</v>
      </c>
    </row>
    <row r="5569" spans="1:25" s="148" customFormat="1" ht="13.9" customHeight="1">
      <c r="A5569" s="137">
        <v>6423</v>
      </c>
      <c r="B5569" s="138" t="s">
        <v>7213</v>
      </c>
      <c r="C5569" s="138" t="s">
        <v>8340</v>
      </c>
      <c r="D5569" s="138"/>
      <c r="E5569" s="2"/>
      <c r="F5569" s="2" t="s">
        <v>284</v>
      </c>
      <c r="G5569" s="2" t="s">
        <v>8004</v>
      </c>
      <c r="H5569" s="2" t="s">
        <v>246</v>
      </c>
      <c r="I5569" s="139" t="s">
        <v>257</v>
      </c>
      <c r="J5569" s="139" t="s">
        <v>3149</v>
      </c>
      <c r="K5569" s="139" t="s">
        <v>259</v>
      </c>
      <c r="L5569" s="139" t="s">
        <v>249</v>
      </c>
      <c r="M5569" s="140"/>
      <c r="N5569" s="141">
        <v>4.3600000000000003</v>
      </c>
      <c r="O5569" s="142">
        <f t="shared" si="435"/>
        <v>0</v>
      </c>
      <c r="P5569" s="2" t="s">
        <v>477</v>
      </c>
      <c r="Q5569" s="2"/>
      <c r="R5569" s="143">
        <f t="shared" si="436"/>
        <v>0</v>
      </c>
      <c r="S5569" s="143">
        <f t="shared" si="437"/>
        <v>0</v>
      </c>
      <c r="T5569" s="144">
        <f>IF(P5569="nio",0,IF(P5569&gt;0,VLOOKUP(K5569,'3-Productie normen'!A:X,VLOOKUP(P5569,'3-Productie normen'!$B$37:$C$59,2,FALSE),FALSE)))/VLOOKUP(B5569,'2-Kosten per locatie'!$A$11:$C$31,3,FALSE)</f>
        <v>0</v>
      </c>
      <c r="U5569" s="144">
        <f t="shared" si="438"/>
        <v>0</v>
      </c>
      <c r="V5569" s="145">
        <f>VLOOKUP(K5569,'3-Productie normen'!A:AG,29,FALSE)</f>
        <v>0</v>
      </c>
      <c r="W5569" s="145"/>
      <c r="X5569" s="146"/>
      <c r="Y5569" s="147">
        <f t="shared" si="439"/>
        <v>0</v>
      </c>
    </row>
    <row r="5570" spans="1:25" s="148" customFormat="1" ht="13.9" customHeight="1">
      <c r="A5570" s="137">
        <v>6424</v>
      </c>
      <c r="B5570" s="138" t="s">
        <v>7213</v>
      </c>
      <c r="C5570" s="138" t="s">
        <v>8340</v>
      </c>
      <c r="D5570" s="138"/>
      <c r="E5570" s="2"/>
      <c r="F5570" s="2" t="s">
        <v>284</v>
      </c>
      <c r="G5570" s="2" t="s">
        <v>8005</v>
      </c>
      <c r="H5570" s="2" t="s">
        <v>246</v>
      </c>
      <c r="I5570" s="139" t="s">
        <v>257</v>
      </c>
      <c r="J5570" s="139" t="s">
        <v>318</v>
      </c>
      <c r="K5570" s="139" t="s">
        <v>259</v>
      </c>
      <c r="L5570" s="139" t="s">
        <v>246</v>
      </c>
      <c r="M5570" s="140"/>
      <c r="N5570" s="141">
        <v>1.55</v>
      </c>
      <c r="O5570" s="142">
        <f t="shared" si="435"/>
        <v>0</v>
      </c>
      <c r="P5570" s="2" t="s">
        <v>477</v>
      </c>
      <c r="Q5570" s="2"/>
      <c r="R5570" s="143">
        <f t="shared" si="436"/>
        <v>0</v>
      </c>
      <c r="S5570" s="143">
        <f t="shared" si="437"/>
        <v>0</v>
      </c>
      <c r="T5570" s="144">
        <f>IF(P5570="nio",0,IF(P5570&gt;0,VLOOKUP(K5570,'3-Productie normen'!A:X,VLOOKUP(P5570,'3-Productie normen'!$B$37:$C$59,2,FALSE),FALSE)))/VLOOKUP(B5570,'2-Kosten per locatie'!$A$11:$C$31,3,FALSE)</f>
        <v>0</v>
      </c>
      <c r="U5570" s="144">
        <f t="shared" si="438"/>
        <v>0</v>
      </c>
      <c r="V5570" s="145">
        <f>VLOOKUP(K5570,'3-Productie normen'!A:AG,29,FALSE)</f>
        <v>0</v>
      </c>
      <c r="W5570" s="145"/>
      <c r="X5570" s="146"/>
      <c r="Y5570" s="147">
        <f t="shared" si="439"/>
        <v>0</v>
      </c>
    </row>
    <row r="5571" spans="1:25" s="148" customFormat="1" ht="13.9" customHeight="1">
      <c r="A5571" s="137">
        <v>6425</v>
      </c>
      <c r="B5571" s="138" t="s">
        <v>7213</v>
      </c>
      <c r="C5571" s="138" t="s">
        <v>8340</v>
      </c>
      <c r="D5571" s="138"/>
      <c r="E5571" s="2"/>
      <c r="F5571" s="2" t="s">
        <v>284</v>
      </c>
      <c r="G5571" s="2" t="s">
        <v>8006</v>
      </c>
      <c r="H5571" s="2" t="s">
        <v>8007</v>
      </c>
      <c r="I5571" s="139" t="s">
        <v>46</v>
      </c>
      <c r="J5571" s="139" t="s">
        <v>7699</v>
      </c>
      <c r="K5571" s="139" t="s">
        <v>46</v>
      </c>
      <c r="L5571" s="139" t="s">
        <v>314</v>
      </c>
      <c r="M5571" s="140"/>
      <c r="N5571" s="141">
        <v>3.36</v>
      </c>
      <c r="O5571" s="142">
        <f t="shared" si="435"/>
        <v>400</v>
      </c>
      <c r="P5571" s="2">
        <v>200</v>
      </c>
      <c r="Q5571" s="2">
        <v>200</v>
      </c>
      <c r="R5571" s="143" t="e">
        <f t="shared" si="436"/>
        <v>#DIV/0!</v>
      </c>
      <c r="S5571" s="143" t="e">
        <f t="shared" si="437"/>
        <v>#DIV/0!</v>
      </c>
      <c r="T5571" s="144">
        <f>IF(P5571="nio",0,IF(P5571&gt;0,VLOOKUP(K5571,'3-Productie normen'!A:X,VLOOKUP(P5571,'3-Productie normen'!$B$37:$C$59,2,FALSE),FALSE)))/VLOOKUP(B5571,'2-Kosten per locatie'!$A$11:$C$31,3,FALSE)</f>
        <v>0</v>
      </c>
      <c r="U5571" s="144">
        <f t="shared" si="438"/>
        <v>0</v>
      </c>
      <c r="V5571" s="145" t="str">
        <f>VLOOKUP(K5571,'3-Productie normen'!A:AG,29,FALSE)</f>
        <v>S</v>
      </c>
      <c r="W5571" s="145"/>
      <c r="X5571" s="146"/>
      <c r="Y5571" s="147">
        <f t="shared" si="439"/>
        <v>1344</v>
      </c>
    </row>
    <row r="5572" spans="1:25" s="148" customFormat="1" ht="13.9" customHeight="1">
      <c r="A5572" s="137">
        <v>6426</v>
      </c>
      <c r="B5572" s="138" t="s">
        <v>7213</v>
      </c>
      <c r="C5572" s="138" t="s">
        <v>8340</v>
      </c>
      <c r="D5572" s="138"/>
      <c r="E5572" s="2"/>
      <c r="F5572" s="2" t="s">
        <v>284</v>
      </c>
      <c r="G5572" s="2" t="s">
        <v>8016</v>
      </c>
      <c r="H5572" s="2" t="s">
        <v>246</v>
      </c>
      <c r="I5572" s="139" t="s">
        <v>46</v>
      </c>
      <c r="J5572" s="139" t="s">
        <v>83</v>
      </c>
      <c r="K5572" s="139" t="s">
        <v>51</v>
      </c>
      <c r="L5572" s="139" t="s">
        <v>314</v>
      </c>
      <c r="M5572" s="140"/>
      <c r="N5572" s="141">
        <v>21.07</v>
      </c>
      <c r="O5572" s="142">
        <f t="shared" si="435"/>
        <v>200</v>
      </c>
      <c r="P5572" s="2">
        <v>200</v>
      </c>
      <c r="Q5572" s="2"/>
      <c r="R5572" s="143" t="e">
        <f t="shared" si="436"/>
        <v>#DIV/0!</v>
      </c>
      <c r="S5572" s="143">
        <f t="shared" si="437"/>
        <v>0</v>
      </c>
      <c r="T5572" s="144">
        <f>IF(P5572="nio",0,IF(P5572&gt;0,VLOOKUP(K5572,'3-Productie normen'!A:X,VLOOKUP(P5572,'3-Productie normen'!$B$37:$C$59,2,FALSE),FALSE)))/VLOOKUP(B5572,'2-Kosten per locatie'!$A$11:$C$31,3,FALSE)</f>
        <v>0</v>
      </c>
      <c r="U5572" s="144">
        <f t="shared" si="438"/>
        <v>0</v>
      </c>
      <c r="V5572" s="145" t="str">
        <f>VLOOKUP(K5572,'3-Productie normen'!A:AG,29,FALSE)</f>
        <v>V</v>
      </c>
      <c r="W5572" s="145"/>
      <c r="X5572" s="146"/>
      <c r="Y5572" s="147">
        <f t="shared" si="439"/>
        <v>4214</v>
      </c>
    </row>
    <row r="5573" spans="1:25" s="148" customFormat="1" ht="13.9" customHeight="1">
      <c r="A5573" s="137">
        <v>6427</v>
      </c>
      <c r="B5573" s="138" t="s">
        <v>7213</v>
      </c>
      <c r="C5573" s="138" t="s">
        <v>8340</v>
      </c>
      <c r="D5573" s="138"/>
      <c r="E5573" s="2"/>
      <c r="F5573" s="2" t="s">
        <v>284</v>
      </c>
      <c r="G5573" s="2" t="s">
        <v>8017</v>
      </c>
      <c r="H5573" s="2" t="s">
        <v>246</v>
      </c>
      <c r="I5573" s="139" t="s">
        <v>46</v>
      </c>
      <c r="J5573" s="139" t="s">
        <v>7699</v>
      </c>
      <c r="K5573" s="139" t="s">
        <v>46</v>
      </c>
      <c r="L5573" s="139" t="s">
        <v>314</v>
      </c>
      <c r="M5573" s="140"/>
      <c r="N5573" s="141">
        <v>1.63</v>
      </c>
      <c r="O5573" s="142">
        <f t="shared" si="435"/>
        <v>400</v>
      </c>
      <c r="P5573" s="2">
        <v>200</v>
      </c>
      <c r="Q5573" s="2">
        <v>200</v>
      </c>
      <c r="R5573" s="143" t="e">
        <f t="shared" si="436"/>
        <v>#DIV/0!</v>
      </c>
      <c r="S5573" s="143" t="e">
        <f t="shared" si="437"/>
        <v>#DIV/0!</v>
      </c>
      <c r="T5573" s="144">
        <f>IF(P5573="nio",0,IF(P5573&gt;0,VLOOKUP(K5573,'3-Productie normen'!A:X,VLOOKUP(P5573,'3-Productie normen'!$B$37:$C$59,2,FALSE),FALSE)))/VLOOKUP(B5573,'2-Kosten per locatie'!$A$11:$C$31,3,FALSE)</f>
        <v>0</v>
      </c>
      <c r="U5573" s="144">
        <f t="shared" si="438"/>
        <v>0</v>
      </c>
      <c r="V5573" s="145" t="str">
        <f>VLOOKUP(K5573,'3-Productie normen'!A:AG,29,FALSE)</f>
        <v>S</v>
      </c>
      <c r="W5573" s="145"/>
      <c r="X5573" s="146"/>
      <c r="Y5573" s="147">
        <f t="shared" si="439"/>
        <v>652</v>
      </c>
    </row>
    <row r="5574" spans="1:25" s="148" customFormat="1" ht="13.9" customHeight="1">
      <c r="A5574" s="137">
        <v>6428</v>
      </c>
      <c r="B5574" s="138" t="s">
        <v>7213</v>
      </c>
      <c r="C5574" s="138" t="s">
        <v>8340</v>
      </c>
      <c r="D5574" s="138"/>
      <c r="E5574" s="2"/>
      <c r="F5574" s="2" t="s">
        <v>284</v>
      </c>
      <c r="G5574" s="2" t="s">
        <v>8018</v>
      </c>
      <c r="H5574" s="2" t="s">
        <v>246</v>
      </c>
      <c r="I5574" s="139" t="s">
        <v>46</v>
      </c>
      <c r="J5574" s="139" t="s">
        <v>2160</v>
      </c>
      <c r="K5574" s="139" t="s">
        <v>8039</v>
      </c>
      <c r="L5574" s="139" t="s">
        <v>314</v>
      </c>
      <c r="M5574" s="140"/>
      <c r="N5574" s="141">
        <v>6.74</v>
      </c>
      <c r="O5574" s="142">
        <f t="shared" si="435"/>
        <v>200</v>
      </c>
      <c r="P5574" s="2">
        <v>200</v>
      </c>
      <c r="Q5574" s="2"/>
      <c r="R5574" s="143" t="e">
        <f t="shared" si="436"/>
        <v>#DIV/0!</v>
      </c>
      <c r="S5574" s="143">
        <f t="shared" si="437"/>
        <v>0</v>
      </c>
      <c r="T5574" s="144">
        <f>IF(P5574="nio",0,IF(P5574&gt;0,VLOOKUP(K5574,'3-Productie normen'!A:X,VLOOKUP(P5574,'3-Productie normen'!$B$37:$C$59,2,FALSE),FALSE)))/VLOOKUP(B5574,'2-Kosten per locatie'!$A$11:$C$31,3,FALSE)</f>
        <v>0</v>
      </c>
      <c r="U5574" s="144">
        <f t="shared" si="438"/>
        <v>0</v>
      </c>
      <c r="V5574" s="145" t="str">
        <f>VLOOKUP(K5574,'3-Productie normen'!A:AG,29,FALSE)</f>
        <v>S</v>
      </c>
      <c r="W5574" s="145"/>
      <c r="X5574" s="146"/>
      <c r="Y5574" s="147">
        <f t="shared" si="439"/>
        <v>1348</v>
      </c>
    </row>
    <row r="5575" spans="1:25" s="148" customFormat="1" ht="13.9" customHeight="1">
      <c r="A5575" s="137">
        <v>6429</v>
      </c>
      <c r="B5575" s="138" t="s">
        <v>7213</v>
      </c>
      <c r="C5575" s="138" t="s">
        <v>8340</v>
      </c>
      <c r="D5575" s="138"/>
      <c r="E5575" s="2"/>
      <c r="F5575" s="2" t="s">
        <v>284</v>
      </c>
      <c r="G5575" s="2" t="s">
        <v>8019</v>
      </c>
      <c r="H5575" s="2" t="s">
        <v>246</v>
      </c>
      <c r="I5575" s="139" t="s">
        <v>46</v>
      </c>
      <c r="J5575" s="139" t="s">
        <v>83</v>
      </c>
      <c r="K5575" s="139" t="s">
        <v>51</v>
      </c>
      <c r="L5575" s="139" t="s">
        <v>314</v>
      </c>
      <c r="M5575" s="140"/>
      <c r="N5575" s="141">
        <v>5.99</v>
      </c>
      <c r="O5575" s="142">
        <f t="shared" si="435"/>
        <v>200</v>
      </c>
      <c r="P5575" s="2">
        <v>200</v>
      </c>
      <c r="Q5575" s="2"/>
      <c r="R5575" s="143" t="e">
        <f t="shared" si="436"/>
        <v>#DIV/0!</v>
      </c>
      <c r="S5575" s="143">
        <f t="shared" si="437"/>
        <v>0</v>
      </c>
      <c r="T5575" s="144">
        <f>IF(P5575="nio",0,IF(P5575&gt;0,VLOOKUP(K5575,'3-Productie normen'!A:X,VLOOKUP(P5575,'3-Productie normen'!$B$37:$C$59,2,FALSE),FALSE)))/VLOOKUP(B5575,'2-Kosten per locatie'!$A$11:$C$31,3,FALSE)</f>
        <v>0</v>
      </c>
      <c r="U5575" s="144">
        <f t="shared" si="438"/>
        <v>0</v>
      </c>
      <c r="V5575" s="145" t="str">
        <f>VLOOKUP(K5575,'3-Productie normen'!A:AG,29,FALSE)</f>
        <v>V</v>
      </c>
      <c r="W5575" s="145"/>
      <c r="X5575" s="146"/>
      <c r="Y5575" s="147">
        <f t="shared" si="439"/>
        <v>1198</v>
      </c>
    </row>
    <row r="5576" spans="1:25" s="148" customFormat="1" ht="13.9" customHeight="1">
      <c r="A5576" s="137">
        <v>6430</v>
      </c>
      <c r="B5576" s="138" t="s">
        <v>7213</v>
      </c>
      <c r="C5576" s="138" t="s">
        <v>8340</v>
      </c>
      <c r="D5576" s="138"/>
      <c r="E5576" s="2"/>
      <c r="F5576" s="2" t="s">
        <v>284</v>
      </c>
      <c r="G5576" s="2" t="s">
        <v>8020</v>
      </c>
      <c r="H5576" s="2" t="s">
        <v>246</v>
      </c>
      <c r="I5576" s="139" t="s">
        <v>46</v>
      </c>
      <c r="J5576" s="139" t="s">
        <v>7699</v>
      </c>
      <c r="K5576" s="139" t="s">
        <v>46</v>
      </c>
      <c r="L5576" s="139" t="s">
        <v>314</v>
      </c>
      <c r="M5576" s="140"/>
      <c r="N5576" s="141">
        <v>1.64</v>
      </c>
      <c r="O5576" s="142">
        <f t="shared" si="435"/>
        <v>400</v>
      </c>
      <c r="P5576" s="2">
        <v>200</v>
      </c>
      <c r="Q5576" s="2">
        <v>200</v>
      </c>
      <c r="R5576" s="143" t="e">
        <f t="shared" si="436"/>
        <v>#DIV/0!</v>
      </c>
      <c r="S5576" s="143" t="e">
        <f t="shared" si="437"/>
        <v>#DIV/0!</v>
      </c>
      <c r="T5576" s="144">
        <f>IF(P5576="nio",0,IF(P5576&gt;0,VLOOKUP(K5576,'3-Productie normen'!A:X,VLOOKUP(P5576,'3-Productie normen'!$B$37:$C$59,2,FALSE),FALSE)))/VLOOKUP(B5576,'2-Kosten per locatie'!$A$11:$C$31,3,FALSE)</f>
        <v>0</v>
      </c>
      <c r="U5576" s="144">
        <f t="shared" si="438"/>
        <v>0</v>
      </c>
      <c r="V5576" s="145" t="str">
        <f>VLOOKUP(K5576,'3-Productie normen'!A:AG,29,FALSE)</f>
        <v>S</v>
      </c>
      <c r="W5576" s="145"/>
      <c r="X5576" s="146"/>
      <c r="Y5576" s="147">
        <f t="shared" si="439"/>
        <v>656</v>
      </c>
    </row>
    <row r="5577" spans="1:25" s="148" customFormat="1" ht="13.9" customHeight="1">
      <c r="A5577" s="137">
        <v>6431</v>
      </c>
      <c r="B5577" s="138" t="s">
        <v>7213</v>
      </c>
      <c r="C5577" s="138" t="s">
        <v>8340</v>
      </c>
      <c r="D5577" s="138"/>
      <c r="E5577" s="2"/>
      <c r="F5577" s="2" t="s">
        <v>284</v>
      </c>
      <c r="G5577" s="2" t="s">
        <v>8021</v>
      </c>
      <c r="H5577" s="2" t="s">
        <v>246</v>
      </c>
      <c r="I5577" s="139" t="s">
        <v>46</v>
      </c>
      <c r="J5577" s="139" t="s">
        <v>83</v>
      </c>
      <c r="K5577" s="139" t="s">
        <v>51</v>
      </c>
      <c r="L5577" s="139" t="s">
        <v>314</v>
      </c>
      <c r="M5577" s="140"/>
      <c r="N5577" s="141">
        <v>16.55</v>
      </c>
      <c r="O5577" s="142">
        <f t="shared" si="435"/>
        <v>200</v>
      </c>
      <c r="P5577" s="2">
        <v>200</v>
      </c>
      <c r="Q5577" s="2"/>
      <c r="R5577" s="143" t="e">
        <f t="shared" si="436"/>
        <v>#DIV/0!</v>
      </c>
      <c r="S5577" s="143">
        <f t="shared" si="437"/>
        <v>0</v>
      </c>
      <c r="T5577" s="144">
        <f>IF(P5577="nio",0,IF(P5577&gt;0,VLOOKUP(K5577,'3-Productie normen'!A:X,VLOOKUP(P5577,'3-Productie normen'!$B$37:$C$59,2,FALSE),FALSE)))/VLOOKUP(B5577,'2-Kosten per locatie'!$A$11:$C$31,3,FALSE)</f>
        <v>0</v>
      </c>
      <c r="U5577" s="144">
        <f t="shared" si="438"/>
        <v>0</v>
      </c>
      <c r="V5577" s="145" t="str">
        <f>VLOOKUP(K5577,'3-Productie normen'!A:AG,29,FALSE)</f>
        <v>V</v>
      </c>
      <c r="W5577" s="145"/>
      <c r="X5577" s="146"/>
      <c r="Y5577" s="147">
        <f t="shared" si="439"/>
        <v>3310</v>
      </c>
    </row>
    <row r="5578" spans="1:25" s="148" customFormat="1" ht="13.9" customHeight="1">
      <c r="A5578" s="137">
        <v>6432</v>
      </c>
      <c r="B5578" s="138" t="s">
        <v>7213</v>
      </c>
      <c r="C5578" s="138" t="s">
        <v>8340</v>
      </c>
      <c r="D5578" s="138"/>
      <c r="E5578" s="2"/>
      <c r="F5578" s="2" t="s">
        <v>284</v>
      </c>
      <c r="G5578" s="2" t="s">
        <v>8022</v>
      </c>
      <c r="H5578" s="2" t="s">
        <v>246</v>
      </c>
      <c r="I5578" s="139" t="s">
        <v>46</v>
      </c>
      <c r="J5578" s="139" t="s">
        <v>2160</v>
      </c>
      <c r="K5578" s="139" t="s">
        <v>8039</v>
      </c>
      <c r="L5578" s="139" t="s">
        <v>314</v>
      </c>
      <c r="M5578" s="140"/>
      <c r="N5578" s="141">
        <v>6.57</v>
      </c>
      <c r="O5578" s="142">
        <f t="shared" si="435"/>
        <v>200</v>
      </c>
      <c r="P5578" s="2">
        <v>200</v>
      </c>
      <c r="Q5578" s="2"/>
      <c r="R5578" s="143" t="e">
        <f t="shared" si="436"/>
        <v>#DIV/0!</v>
      </c>
      <c r="S5578" s="143">
        <f t="shared" si="437"/>
        <v>0</v>
      </c>
      <c r="T5578" s="144">
        <f>IF(P5578="nio",0,IF(P5578&gt;0,VLOOKUP(K5578,'3-Productie normen'!A:X,VLOOKUP(P5578,'3-Productie normen'!$B$37:$C$59,2,FALSE),FALSE)))/VLOOKUP(B5578,'2-Kosten per locatie'!$A$11:$C$31,3,FALSE)</f>
        <v>0</v>
      </c>
      <c r="U5578" s="144">
        <f t="shared" si="438"/>
        <v>0</v>
      </c>
      <c r="V5578" s="145" t="str">
        <f>VLOOKUP(K5578,'3-Productie normen'!A:AG,29,FALSE)</f>
        <v>S</v>
      </c>
      <c r="W5578" s="145"/>
      <c r="X5578" s="146"/>
      <c r="Y5578" s="147">
        <f t="shared" si="439"/>
        <v>1314</v>
      </c>
    </row>
    <row r="5579" spans="1:25" s="148" customFormat="1" ht="13.9" customHeight="1">
      <c r="A5579" s="137">
        <v>6433</v>
      </c>
      <c r="B5579" s="138" t="s">
        <v>7213</v>
      </c>
      <c r="C5579" s="138" t="s">
        <v>8340</v>
      </c>
      <c r="D5579" s="138"/>
      <c r="E5579" s="2"/>
      <c r="F5579" s="2" t="s">
        <v>284</v>
      </c>
      <c r="G5579" s="2" t="s">
        <v>8023</v>
      </c>
      <c r="H5579" s="2" t="s">
        <v>246</v>
      </c>
      <c r="I5579" s="139" t="s">
        <v>46</v>
      </c>
      <c r="J5579" s="139" t="s">
        <v>7699</v>
      </c>
      <c r="K5579" s="139" t="s">
        <v>46</v>
      </c>
      <c r="L5579" s="139" t="s">
        <v>314</v>
      </c>
      <c r="M5579" s="140"/>
      <c r="N5579" s="141">
        <v>1.61</v>
      </c>
      <c r="O5579" s="142">
        <f t="shared" si="435"/>
        <v>400</v>
      </c>
      <c r="P5579" s="2">
        <v>200</v>
      </c>
      <c r="Q5579" s="2">
        <v>200</v>
      </c>
      <c r="R5579" s="143" t="e">
        <f t="shared" si="436"/>
        <v>#DIV/0!</v>
      </c>
      <c r="S5579" s="143" t="e">
        <f t="shared" si="437"/>
        <v>#DIV/0!</v>
      </c>
      <c r="T5579" s="144">
        <f>IF(P5579="nio",0,IF(P5579&gt;0,VLOOKUP(K5579,'3-Productie normen'!A:X,VLOOKUP(P5579,'3-Productie normen'!$B$37:$C$59,2,FALSE),FALSE)))/VLOOKUP(B5579,'2-Kosten per locatie'!$A$11:$C$31,3,FALSE)</f>
        <v>0</v>
      </c>
      <c r="U5579" s="144">
        <f t="shared" si="438"/>
        <v>0</v>
      </c>
      <c r="V5579" s="145" t="str">
        <f>VLOOKUP(K5579,'3-Productie normen'!A:AG,29,FALSE)</f>
        <v>S</v>
      </c>
      <c r="W5579" s="145"/>
      <c r="X5579" s="146"/>
      <c r="Y5579" s="147">
        <f t="shared" si="439"/>
        <v>644</v>
      </c>
    </row>
    <row r="5580" spans="1:25" s="148" customFormat="1" ht="13.9" customHeight="1">
      <c r="A5580" s="137">
        <v>6434</v>
      </c>
      <c r="B5580" s="138" t="s">
        <v>7213</v>
      </c>
      <c r="C5580" s="138" t="s">
        <v>8340</v>
      </c>
      <c r="D5580" s="138"/>
      <c r="E5580" s="2"/>
      <c r="F5580" s="2" t="s">
        <v>284</v>
      </c>
      <c r="G5580" s="2" t="s">
        <v>8024</v>
      </c>
      <c r="H5580" s="2" t="s">
        <v>246</v>
      </c>
      <c r="I5580" s="139" t="s">
        <v>267</v>
      </c>
      <c r="J5580" s="139" t="s">
        <v>267</v>
      </c>
      <c r="K5580" s="139" t="s">
        <v>8079</v>
      </c>
      <c r="L5580" s="139" t="s">
        <v>249</v>
      </c>
      <c r="M5580" s="140"/>
      <c r="N5580" s="141">
        <v>52.94</v>
      </c>
      <c r="O5580" s="142">
        <f t="shared" si="435"/>
        <v>2</v>
      </c>
      <c r="P5580" s="2">
        <v>2</v>
      </c>
      <c r="Q5580" s="2"/>
      <c r="R5580" s="143" t="e">
        <f t="shared" si="436"/>
        <v>#DIV/0!</v>
      </c>
      <c r="S5580" s="143">
        <f t="shared" si="437"/>
        <v>0</v>
      </c>
      <c r="T5580" s="144">
        <f>IF(P5580="nio",0,IF(P5580&gt;0,VLOOKUP(K5580,'3-Productie normen'!A:X,VLOOKUP(P5580,'3-Productie normen'!$B$37:$C$59,2,FALSE),FALSE)))/VLOOKUP(B5580,'2-Kosten per locatie'!$A$11:$C$31,3,FALSE)</f>
        <v>0</v>
      </c>
      <c r="U5580" s="144">
        <f t="shared" si="438"/>
        <v>0</v>
      </c>
      <c r="V5580" s="145" t="str">
        <f>VLOOKUP(K5580,'3-Productie normen'!A:AG,29,FALSE)</f>
        <v>V</v>
      </c>
      <c r="W5580" s="145"/>
      <c r="X5580" s="146"/>
      <c r="Y5580" s="147">
        <f t="shared" si="439"/>
        <v>105.88</v>
      </c>
    </row>
    <row r="5581" spans="1:25" s="148" customFormat="1" ht="13.9" customHeight="1">
      <c r="A5581" s="137">
        <v>6435</v>
      </c>
      <c r="B5581" s="138" t="s">
        <v>7213</v>
      </c>
      <c r="C5581" s="138" t="s">
        <v>8340</v>
      </c>
      <c r="D5581" s="138"/>
      <c r="E5581" s="2"/>
      <c r="F5581" s="2" t="s">
        <v>284</v>
      </c>
      <c r="G5581" s="2" t="s">
        <v>8025</v>
      </c>
      <c r="H5581" s="2" t="s">
        <v>246</v>
      </c>
      <c r="I5581" s="139" t="s">
        <v>521</v>
      </c>
      <c r="J5581" s="139" t="s">
        <v>522</v>
      </c>
      <c r="K5581" s="139" t="s">
        <v>522</v>
      </c>
      <c r="L5581" s="139" t="s">
        <v>249</v>
      </c>
      <c r="M5581" s="140"/>
      <c r="N5581" s="141">
        <v>101.28</v>
      </c>
      <c r="O5581" s="142">
        <f t="shared" si="435"/>
        <v>40</v>
      </c>
      <c r="P5581" s="2">
        <v>40</v>
      </c>
      <c r="Q5581" s="2"/>
      <c r="R5581" s="143" t="e">
        <f t="shared" si="436"/>
        <v>#DIV/0!</v>
      </c>
      <c r="S5581" s="143">
        <f t="shared" si="437"/>
        <v>0</v>
      </c>
      <c r="T5581" s="144">
        <f>IF(P5581="nio",0,IF(P5581&gt;0,VLOOKUP(K5581,'3-Productie normen'!A:X,VLOOKUP(P5581,'3-Productie normen'!$B$37:$C$59,2,FALSE),FALSE)))/VLOOKUP(B5581,'2-Kosten per locatie'!$A$11:$C$31,3,FALSE)</f>
        <v>0</v>
      </c>
      <c r="U5581" s="144">
        <f t="shared" si="438"/>
        <v>0</v>
      </c>
      <c r="V5581" s="145" t="str">
        <f>VLOOKUP(K5581,'3-Productie normen'!A:AG,29,FALSE)</f>
        <v>V</v>
      </c>
      <c r="W5581" s="145"/>
      <c r="X5581" s="146"/>
      <c r="Y5581" s="147">
        <f t="shared" si="439"/>
        <v>4051.2</v>
      </c>
    </row>
    <row r="5582" spans="1:25" s="148" customFormat="1" ht="13.9" customHeight="1">
      <c r="A5582" s="137">
        <v>6436</v>
      </c>
      <c r="B5582" s="138" t="s">
        <v>7213</v>
      </c>
      <c r="C5582" s="138" t="s">
        <v>8340</v>
      </c>
      <c r="D5582" s="138"/>
      <c r="E5582" s="2"/>
      <c r="F5582" s="2" t="s">
        <v>284</v>
      </c>
      <c r="G5582" s="2" t="s">
        <v>8026</v>
      </c>
      <c r="H5582" s="2" t="s">
        <v>246</v>
      </c>
      <c r="I5582" s="139" t="s">
        <v>267</v>
      </c>
      <c r="J5582" s="139" t="s">
        <v>267</v>
      </c>
      <c r="K5582" s="139" t="s">
        <v>8079</v>
      </c>
      <c r="L5582" s="139" t="s">
        <v>249</v>
      </c>
      <c r="M5582" s="140"/>
      <c r="N5582" s="141">
        <v>18.899999999999999</v>
      </c>
      <c r="O5582" s="142">
        <f t="shared" si="435"/>
        <v>2</v>
      </c>
      <c r="P5582" s="2">
        <v>2</v>
      </c>
      <c r="Q5582" s="2"/>
      <c r="R5582" s="143" t="e">
        <f t="shared" si="436"/>
        <v>#DIV/0!</v>
      </c>
      <c r="S5582" s="143">
        <f t="shared" si="437"/>
        <v>0</v>
      </c>
      <c r="T5582" s="144">
        <f>IF(P5582="nio",0,IF(P5582&gt;0,VLOOKUP(K5582,'3-Productie normen'!A:X,VLOOKUP(P5582,'3-Productie normen'!$B$37:$C$59,2,FALSE),FALSE)))/VLOOKUP(B5582,'2-Kosten per locatie'!$A$11:$C$31,3,FALSE)</f>
        <v>0</v>
      </c>
      <c r="U5582" s="144">
        <f t="shared" si="438"/>
        <v>0</v>
      </c>
      <c r="V5582" s="145" t="str">
        <f>VLOOKUP(K5582,'3-Productie normen'!A:AG,29,FALSE)</f>
        <v>V</v>
      </c>
      <c r="W5582" s="145"/>
      <c r="X5582" s="146"/>
      <c r="Y5582" s="147">
        <f t="shared" si="439"/>
        <v>37.799999999999997</v>
      </c>
    </row>
    <row r="5583" spans="1:25" s="148" customFormat="1" ht="13.9" customHeight="1">
      <c r="A5583" s="137">
        <v>6437</v>
      </c>
      <c r="B5583" s="138" t="s">
        <v>7213</v>
      </c>
      <c r="C5583" s="138" t="s">
        <v>8340</v>
      </c>
      <c r="D5583" s="138"/>
      <c r="E5583" s="2"/>
      <c r="F5583" s="2" t="s">
        <v>284</v>
      </c>
      <c r="G5583" s="2" t="s">
        <v>8028</v>
      </c>
      <c r="H5583" s="2" t="s">
        <v>349</v>
      </c>
      <c r="I5583" s="139" t="s">
        <v>277</v>
      </c>
      <c r="J5583" s="139" t="s">
        <v>277</v>
      </c>
      <c r="K5583" s="139" t="s">
        <v>478</v>
      </c>
      <c r="L5583" s="139" t="s">
        <v>3466</v>
      </c>
      <c r="M5583" s="140"/>
      <c r="N5583" s="141">
        <v>43.1</v>
      </c>
      <c r="O5583" s="142">
        <f t="shared" si="435"/>
        <v>120</v>
      </c>
      <c r="P5583" s="2">
        <v>120</v>
      </c>
      <c r="Q5583" s="2"/>
      <c r="R5583" s="143" t="e">
        <f t="shared" si="436"/>
        <v>#DIV/0!</v>
      </c>
      <c r="S5583" s="143">
        <f t="shared" si="437"/>
        <v>0</v>
      </c>
      <c r="T5583" s="144">
        <f>IF(P5583="nio",0,IF(P5583&gt;0,VLOOKUP(K5583,'3-Productie normen'!A:X,VLOOKUP(P5583,'3-Productie normen'!$B$37:$C$59,2,FALSE),FALSE)))/VLOOKUP(B5583,'2-Kosten per locatie'!$A$11:$C$31,3,FALSE)</f>
        <v>0</v>
      </c>
      <c r="U5583" s="144">
        <f t="shared" si="438"/>
        <v>0</v>
      </c>
      <c r="V5583" s="145" t="str">
        <f>VLOOKUP(K5583,'3-Productie normen'!A:AG,29,FALSE)</f>
        <v>B</v>
      </c>
      <c r="W5583" s="145"/>
      <c r="X5583" s="146"/>
      <c r="Y5583" s="147">
        <f t="shared" si="439"/>
        <v>5172</v>
      </c>
    </row>
    <row r="5584" spans="1:25" s="148" customFormat="1" ht="13.9" customHeight="1">
      <c r="A5584" s="137">
        <v>6438</v>
      </c>
      <c r="B5584" s="138" t="s">
        <v>7213</v>
      </c>
      <c r="C5584" s="138" t="s">
        <v>8340</v>
      </c>
      <c r="D5584" s="138"/>
      <c r="E5584" s="2"/>
      <c r="F5584" s="2" t="s">
        <v>284</v>
      </c>
      <c r="G5584" s="2" t="s">
        <v>8029</v>
      </c>
      <c r="H5584" s="2" t="s">
        <v>1755</v>
      </c>
      <c r="I5584" s="139" t="s">
        <v>277</v>
      </c>
      <c r="J5584" s="139" t="s">
        <v>277</v>
      </c>
      <c r="K5584" s="139" t="s">
        <v>478</v>
      </c>
      <c r="L5584" s="139" t="s">
        <v>3466</v>
      </c>
      <c r="M5584" s="140"/>
      <c r="N5584" s="141">
        <v>17.739999999999998</v>
      </c>
      <c r="O5584" s="142">
        <f t="shared" si="435"/>
        <v>120</v>
      </c>
      <c r="P5584" s="2">
        <v>120</v>
      </c>
      <c r="Q5584" s="2"/>
      <c r="R5584" s="143" t="e">
        <f t="shared" si="436"/>
        <v>#DIV/0!</v>
      </c>
      <c r="S5584" s="143">
        <f t="shared" si="437"/>
        <v>0</v>
      </c>
      <c r="T5584" s="144">
        <f>IF(P5584="nio",0,IF(P5584&gt;0,VLOOKUP(K5584,'3-Productie normen'!A:X,VLOOKUP(P5584,'3-Productie normen'!$B$37:$C$59,2,FALSE),FALSE)))/VLOOKUP(B5584,'2-Kosten per locatie'!$A$11:$C$31,3,FALSE)</f>
        <v>0</v>
      </c>
      <c r="U5584" s="144">
        <f t="shared" si="438"/>
        <v>0</v>
      </c>
      <c r="V5584" s="145" t="str">
        <f>VLOOKUP(K5584,'3-Productie normen'!A:AG,29,FALSE)</f>
        <v>B</v>
      </c>
      <c r="W5584" s="145"/>
      <c r="X5584" s="146"/>
      <c r="Y5584" s="147">
        <f t="shared" si="439"/>
        <v>2128.7999999999997</v>
      </c>
    </row>
    <row r="5585" spans="1:25" s="148" customFormat="1" ht="13.9" customHeight="1">
      <c r="A5585" s="137">
        <v>6439</v>
      </c>
      <c r="B5585" s="138" t="s">
        <v>7213</v>
      </c>
      <c r="C5585" s="138" t="s">
        <v>8340</v>
      </c>
      <c r="D5585" s="138"/>
      <c r="E5585" s="2"/>
      <c r="F5585" s="2" t="s">
        <v>284</v>
      </c>
      <c r="G5585" s="2" t="s">
        <v>8030</v>
      </c>
      <c r="H5585" s="2" t="s">
        <v>1758</v>
      </c>
      <c r="I5585" s="139" t="s">
        <v>267</v>
      </c>
      <c r="J5585" s="139" t="s">
        <v>267</v>
      </c>
      <c r="K5585" s="139" t="s">
        <v>8079</v>
      </c>
      <c r="L5585" s="139" t="s">
        <v>3466</v>
      </c>
      <c r="M5585" s="140"/>
      <c r="N5585" s="141">
        <v>16.37</v>
      </c>
      <c r="O5585" s="142">
        <f t="shared" si="435"/>
        <v>2</v>
      </c>
      <c r="P5585" s="2">
        <v>2</v>
      </c>
      <c r="Q5585" s="2"/>
      <c r="R5585" s="143" t="e">
        <f t="shared" si="436"/>
        <v>#DIV/0!</v>
      </c>
      <c r="S5585" s="143">
        <f t="shared" si="437"/>
        <v>0</v>
      </c>
      <c r="T5585" s="144">
        <f>IF(P5585="nio",0,IF(P5585&gt;0,VLOOKUP(K5585,'3-Productie normen'!A:X,VLOOKUP(P5585,'3-Productie normen'!$B$37:$C$59,2,FALSE),FALSE)))/VLOOKUP(B5585,'2-Kosten per locatie'!$A$11:$C$31,3,FALSE)</f>
        <v>0</v>
      </c>
      <c r="U5585" s="144">
        <f t="shared" si="438"/>
        <v>0</v>
      </c>
      <c r="V5585" s="145" t="str">
        <f>VLOOKUP(K5585,'3-Productie normen'!A:AG,29,FALSE)</f>
        <v>V</v>
      </c>
      <c r="W5585" s="145"/>
      <c r="X5585" s="146"/>
      <c r="Y5585" s="147">
        <f t="shared" si="439"/>
        <v>32.74</v>
      </c>
    </row>
    <row r="5586" spans="1:25" s="148" customFormat="1" ht="13.9" customHeight="1">
      <c r="A5586" s="137">
        <v>6440</v>
      </c>
      <c r="B5586" s="138" t="s">
        <v>7213</v>
      </c>
      <c r="C5586" s="138" t="s">
        <v>8340</v>
      </c>
      <c r="D5586" s="138"/>
      <c r="E5586" s="2"/>
      <c r="F5586" s="2" t="s">
        <v>284</v>
      </c>
      <c r="G5586" s="2" t="s">
        <v>8031</v>
      </c>
      <c r="H5586" s="2" t="s">
        <v>1723</v>
      </c>
      <c r="I5586" s="139" t="s">
        <v>277</v>
      </c>
      <c r="J5586" s="139" t="s">
        <v>277</v>
      </c>
      <c r="K5586" s="139" t="s">
        <v>478</v>
      </c>
      <c r="L5586" s="139" t="s">
        <v>3466</v>
      </c>
      <c r="M5586" s="140"/>
      <c r="N5586" s="141">
        <v>24.35</v>
      </c>
      <c r="O5586" s="142">
        <f t="shared" si="435"/>
        <v>120</v>
      </c>
      <c r="P5586" s="2">
        <v>120</v>
      </c>
      <c r="Q5586" s="2"/>
      <c r="R5586" s="143" t="e">
        <f t="shared" si="436"/>
        <v>#DIV/0!</v>
      </c>
      <c r="S5586" s="143">
        <f t="shared" si="437"/>
        <v>0</v>
      </c>
      <c r="T5586" s="144">
        <f>IF(P5586="nio",0,IF(P5586&gt;0,VLOOKUP(K5586,'3-Productie normen'!A:X,VLOOKUP(P5586,'3-Productie normen'!$B$37:$C$59,2,FALSE),FALSE)))/VLOOKUP(B5586,'2-Kosten per locatie'!$A$11:$C$31,3,FALSE)</f>
        <v>0</v>
      </c>
      <c r="U5586" s="144">
        <f t="shared" si="438"/>
        <v>0</v>
      </c>
      <c r="V5586" s="145" t="str">
        <f>VLOOKUP(K5586,'3-Productie normen'!A:AG,29,FALSE)</f>
        <v>B</v>
      </c>
      <c r="W5586" s="145"/>
      <c r="X5586" s="146"/>
      <c r="Y5586" s="147">
        <f t="shared" si="439"/>
        <v>2922</v>
      </c>
    </row>
    <row r="5587" spans="1:25" s="148" customFormat="1" ht="13.9" customHeight="1">
      <c r="A5587" s="137">
        <v>6441</v>
      </c>
      <c r="B5587" s="138" t="s">
        <v>7213</v>
      </c>
      <c r="C5587" s="138" t="s">
        <v>8340</v>
      </c>
      <c r="D5587" s="138"/>
      <c r="E5587" s="2"/>
      <c r="F5587" s="2" t="s">
        <v>284</v>
      </c>
      <c r="G5587" s="2" t="s">
        <v>8032</v>
      </c>
      <c r="H5587" s="2" t="s">
        <v>246</v>
      </c>
      <c r="I5587" s="139" t="s">
        <v>267</v>
      </c>
      <c r="J5587" s="139" t="s">
        <v>267</v>
      </c>
      <c r="K5587" s="139" t="s">
        <v>8079</v>
      </c>
      <c r="L5587" s="139" t="s">
        <v>3466</v>
      </c>
      <c r="M5587" s="140"/>
      <c r="N5587" s="141">
        <v>3.98</v>
      </c>
      <c r="O5587" s="142">
        <f t="shared" si="435"/>
        <v>2</v>
      </c>
      <c r="P5587" s="2">
        <v>2</v>
      </c>
      <c r="Q5587" s="2"/>
      <c r="R5587" s="143" t="e">
        <f t="shared" si="436"/>
        <v>#DIV/0!</v>
      </c>
      <c r="S5587" s="143">
        <f t="shared" si="437"/>
        <v>0</v>
      </c>
      <c r="T5587" s="144">
        <f>IF(P5587="nio",0,IF(P5587&gt;0,VLOOKUP(K5587,'3-Productie normen'!A:X,VLOOKUP(P5587,'3-Productie normen'!$B$37:$C$59,2,FALSE),FALSE)))/VLOOKUP(B5587,'2-Kosten per locatie'!$A$11:$C$31,3,FALSE)</f>
        <v>0</v>
      </c>
      <c r="U5587" s="144">
        <f t="shared" si="438"/>
        <v>0</v>
      </c>
      <c r="V5587" s="145" t="str">
        <f>VLOOKUP(K5587,'3-Productie normen'!A:AG,29,FALSE)</f>
        <v>V</v>
      </c>
      <c r="W5587" s="145"/>
      <c r="X5587" s="146"/>
      <c r="Y5587" s="147">
        <f t="shared" si="439"/>
        <v>7.96</v>
      </c>
    </row>
    <row r="5588" spans="1:25" s="148" customFormat="1" ht="13.9" customHeight="1">
      <c r="A5588" s="137">
        <v>6442</v>
      </c>
      <c r="B5588" s="138" t="s">
        <v>7213</v>
      </c>
      <c r="C5588" s="138" t="s">
        <v>8340</v>
      </c>
      <c r="D5588" s="138"/>
      <c r="E5588" s="2"/>
      <c r="F5588" s="2" t="s">
        <v>284</v>
      </c>
      <c r="G5588" s="2" t="s">
        <v>8036</v>
      </c>
      <c r="H5588" s="2" t="s">
        <v>246</v>
      </c>
      <c r="I5588" s="139" t="s">
        <v>267</v>
      </c>
      <c r="J5588" s="139" t="s">
        <v>267</v>
      </c>
      <c r="K5588" s="139" t="s">
        <v>8079</v>
      </c>
      <c r="L5588" s="139" t="s">
        <v>3466</v>
      </c>
      <c r="M5588" s="140"/>
      <c r="N5588" s="141">
        <v>3.47</v>
      </c>
      <c r="O5588" s="142">
        <f t="shared" si="435"/>
        <v>2</v>
      </c>
      <c r="P5588" s="2">
        <v>2</v>
      </c>
      <c r="Q5588" s="2"/>
      <c r="R5588" s="143" t="e">
        <f t="shared" si="436"/>
        <v>#DIV/0!</v>
      </c>
      <c r="S5588" s="143">
        <f t="shared" si="437"/>
        <v>0</v>
      </c>
      <c r="T5588" s="144">
        <f>IF(P5588="nio",0,IF(P5588&gt;0,VLOOKUP(K5588,'3-Productie normen'!A:X,VLOOKUP(P5588,'3-Productie normen'!$B$37:$C$59,2,FALSE),FALSE)))/VLOOKUP(B5588,'2-Kosten per locatie'!$A$11:$C$31,3,FALSE)</f>
        <v>0</v>
      </c>
      <c r="U5588" s="144">
        <f t="shared" si="438"/>
        <v>0</v>
      </c>
      <c r="V5588" s="145" t="str">
        <f>VLOOKUP(K5588,'3-Productie normen'!A:AG,29,FALSE)</f>
        <v>V</v>
      </c>
      <c r="W5588" s="145"/>
      <c r="X5588" s="146"/>
      <c r="Y5588" s="147">
        <f t="shared" si="439"/>
        <v>6.94</v>
      </c>
    </row>
    <row r="5589" spans="1:25" s="148" customFormat="1" ht="13.9" customHeight="1">
      <c r="A5589" s="137">
        <v>6443</v>
      </c>
      <c r="B5589" s="138" t="s">
        <v>7213</v>
      </c>
      <c r="C5589" s="138" t="s">
        <v>8340</v>
      </c>
      <c r="D5589" s="138"/>
      <c r="E5589" s="2"/>
      <c r="F5589" s="2" t="s">
        <v>284</v>
      </c>
      <c r="G5589" s="2" t="s">
        <v>8037</v>
      </c>
      <c r="H5589" s="2" t="s">
        <v>246</v>
      </c>
      <c r="I5589" s="139" t="s">
        <v>267</v>
      </c>
      <c r="J5589" s="139" t="s">
        <v>267</v>
      </c>
      <c r="K5589" s="139" t="s">
        <v>8079</v>
      </c>
      <c r="L5589" s="139" t="s">
        <v>3466</v>
      </c>
      <c r="M5589" s="140"/>
      <c r="N5589" s="141">
        <v>3.52</v>
      </c>
      <c r="O5589" s="142">
        <f t="shared" si="435"/>
        <v>2</v>
      </c>
      <c r="P5589" s="2">
        <v>2</v>
      </c>
      <c r="Q5589" s="2"/>
      <c r="R5589" s="143" t="e">
        <f t="shared" si="436"/>
        <v>#DIV/0!</v>
      </c>
      <c r="S5589" s="143">
        <f t="shared" si="437"/>
        <v>0</v>
      </c>
      <c r="T5589" s="144">
        <f>IF(P5589="nio",0,IF(P5589&gt;0,VLOOKUP(K5589,'3-Productie normen'!A:X,VLOOKUP(P5589,'3-Productie normen'!$B$37:$C$59,2,FALSE),FALSE)))/VLOOKUP(B5589,'2-Kosten per locatie'!$A$11:$C$31,3,FALSE)</f>
        <v>0</v>
      </c>
      <c r="U5589" s="144">
        <f t="shared" si="438"/>
        <v>0</v>
      </c>
      <c r="V5589" s="145" t="str">
        <f>VLOOKUP(K5589,'3-Productie normen'!A:AG,29,FALSE)</f>
        <v>V</v>
      </c>
      <c r="W5589" s="145"/>
      <c r="X5589" s="146"/>
      <c r="Y5589" s="147">
        <f t="shared" si="439"/>
        <v>7.04</v>
      </c>
    </row>
    <row r="5590" spans="1:25" s="148" customFormat="1" ht="13.9" customHeight="1">
      <c r="A5590" s="137">
        <v>6444</v>
      </c>
      <c r="B5590" s="138" t="s">
        <v>7213</v>
      </c>
      <c r="C5590" s="138" t="s">
        <v>8340</v>
      </c>
      <c r="D5590" s="138"/>
      <c r="E5590" s="2"/>
      <c r="F5590" s="2" t="s">
        <v>372</v>
      </c>
      <c r="G5590" s="2" t="s">
        <v>7760</v>
      </c>
      <c r="H5590" s="2" t="s">
        <v>246</v>
      </c>
      <c r="I5590" s="139" t="s">
        <v>491</v>
      </c>
      <c r="J5590" s="139" t="s">
        <v>253</v>
      </c>
      <c r="K5590" s="139" t="s">
        <v>4571</v>
      </c>
      <c r="L5590" s="139" t="s">
        <v>8189</v>
      </c>
      <c r="M5590" s="140"/>
      <c r="N5590" s="141">
        <v>120.75</v>
      </c>
      <c r="O5590" s="142">
        <f t="shared" si="435"/>
        <v>200</v>
      </c>
      <c r="P5590" s="2">
        <v>200</v>
      </c>
      <c r="Q5590" s="2"/>
      <c r="R5590" s="143" t="e">
        <f t="shared" si="436"/>
        <v>#DIV/0!</v>
      </c>
      <c r="S5590" s="143">
        <f t="shared" si="437"/>
        <v>0</v>
      </c>
      <c r="T5590" s="144">
        <f>IF(P5590="nio",0,IF(P5590&gt;0,VLOOKUP(K5590,'3-Productie normen'!A:X,VLOOKUP(P5590,'3-Productie normen'!$B$37:$C$59,2,FALSE),FALSE)))/VLOOKUP(B5590,'2-Kosten per locatie'!$A$11:$C$31,3,FALSE)</f>
        <v>0</v>
      </c>
      <c r="U5590" s="144">
        <f t="shared" si="438"/>
        <v>0</v>
      </c>
      <c r="V5590" s="145" t="str">
        <f>VLOOKUP(K5590,'3-Productie normen'!A:AG,29,FALSE)</f>
        <v>V</v>
      </c>
      <c r="W5590" s="145"/>
      <c r="X5590" s="146"/>
      <c r="Y5590" s="147">
        <f t="shared" si="439"/>
        <v>24150</v>
      </c>
    </row>
    <row r="5591" spans="1:25" s="148" customFormat="1" ht="13.9" customHeight="1">
      <c r="A5591" s="137">
        <v>6445</v>
      </c>
      <c r="B5591" s="138" t="s">
        <v>7213</v>
      </c>
      <c r="C5591" s="138" t="s">
        <v>8340</v>
      </c>
      <c r="D5591" s="138"/>
      <c r="E5591" s="2"/>
      <c r="F5591" s="2" t="s">
        <v>372</v>
      </c>
      <c r="G5591" s="2" t="s">
        <v>7761</v>
      </c>
      <c r="H5591" s="2" t="s">
        <v>246</v>
      </c>
      <c r="I5591" s="139" t="s">
        <v>491</v>
      </c>
      <c r="J5591" s="139" t="s">
        <v>55</v>
      </c>
      <c r="K5591" s="139" t="s">
        <v>4571</v>
      </c>
      <c r="L5591" s="139" t="s">
        <v>8190</v>
      </c>
      <c r="M5591" s="140"/>
      <c r="N5591" s="141">
        <v>89.06</v>
      </c>
      <c r="O5591" s="142">
        <f t="shared" si="435"/>
        <v>200</v>
      </c>
      <c r="P5591" s="2">
        <v>200</v>
      </c>
      <c r="Q5591" s="2"/>
      <c r="R5591" s="143" t="e">
        <f t="shared" si="436"/>
        <v>#DIV/0!</v>
      </c>
      <c r="S5591" s="143">
        <f t="shared" si="437"/>
        <v>0</v>
      </c>
      <c r="T5591" s="144">
        <f>IF(P5591="nio",0,IF(P5591&gt;0,VLOOKUP(K5591,'3-Productie normen'!A:X,VLOOKUP(P5591,'3-Productie normen'!$B$37:$C$59,2,FALSE),FALSE)))/VLOOKUP(B5591,'2-Kosten per locatie'!$A$11:$C$31,3,FALSE)</f>
        <v>0</v>
      </c>
      <c r="U5591" s="144">
        <f t="shared" si="438"/>
        <v>0</v>
      </c>
      <c r="V5591" s="145" t="str">
        <f>VLOOKUP(K5591,'3-Productie normen'!A:AG,29,FALSE)</f>
        <v>V</v>
      </c>
      <c r="W5591" s="145"/>
      <c r="X5591" s="146"/>
      <c r="Y5591" s="147">
        <f t="shared" si="439"/>
        <v>17812</v>
      </c>
    </row>
    <row r="5592" spans="1:25" s="148" customFormat="1" ht="13.9" customHeight="1">
      <c r="A5592" s="137">
        <v>6446</v>
      </c>
      <c r="B5592" s="138" t="s">
        <v>7213</v>
      </c>
      <c r="C5592" s="138" t="s">
        <v>8340</v>
      </c>
      <c r="D5592" s="138"/>
      <c r="E5592" s="2"/>
      <c r="F5592" s="2" t="s">
        <v>372</v>
      </c>
      <c r="G5592" s="2" t="s">
        <v>7762</v>
      </c>
      <c r="H5592" s="2" t="s">
        <v>246</v>
      </c>
      <c r="I5592" s="139" t="s">
        <v>491</v>
      </c>
      <c r="J5592" s="139" t="s">
        <v>253</v>
      </c>
      <c r="K5592" s="139" t="s">
        <v>4571</v>
      </c>
      <c r="L5592" s="139" t="s">
        <v>739</v>
      </c>
      <c r="M5592" s="140"/>
      <c r="N5592" s="141">
        <v>338.78</v>
      </c>
      <c r="O5592" s="142">
        <f t="shared" si="435"/>
        <v>200</v>
      </c>
      <c r="P5592" s="2">
        <v>200</v>
      </c>
      <c r="Q5592" s="2"/>
      <c r="R5592" s="143" t="e">
        <f t="shared" si="436"/>
        <v>#DIV/0!</v>
      </c>
      <c r="S5592" s="143">
        <f t="shared" si="437"/>
        <v>0</v>
      </c>
      <c r="T5592" s="144">
        <f>IF(P5592="nio",0,IF(P5592&gt;0,VLOOKUP(K5592,'3-Productie normen'!A:X,VLOOKUP(P5592,'3-Productie normen'!$B$37:$C$59,2,FALSE),FALSE)))/VLOOKUP(B5592,'2-Kosten per locatie'!$A$11:$C$31,3,FALSE)</f>
        <v>0</v>
      </c>
      <c r="U5592" s="144">
        <f t="shared" si="438"/>
        <v>0</v>
      </c>
      <c r="V5592" s="145" t="str">
        <f>VLOOKUP(K5592,'3-Productie normen'!A:AG,29,FALSE)</f>
        <v>V</v>
      </c>
      <c r="W5592" s="145"/>
      <c r="X5592" s="146"/>
      <c r="Y5592" s="147">
        <f t="shared" si="439"/>
        <v>67756</v>
      </c>
    </row>
    <row r="5593" spans="1:25" s="148" customFormat="1" ht="13.9" customHeight="1">
      <c r="A5593" s="137">
        <v>6447</v>
      </c>
      <c r="B5593" s="138" t="s">
        <v>7213</v>
      </c>
      <c r="C5593" s="138" t="s">
        <v>8340</v>
      </c>
      <c r="D5593" s="138"/>
      <c r="E5593" s="2"/>
      <c r="F5593" s="2" t="s">
        <v>372</v>
      </c>
      <c r="G5593" s="2" t="s">
        <v>7764</v>
      </c>
      <c r="H5593" s="2" t="s">
        <v>246</v>
      </c>
      <c r="I5593" s="139" t="s">
        <v>257</v>
      </c>
      <c r="J5593" s="139" t="s">
        <v>258</v>
      </c>
      <c r="K5593" s="139" t="s">
        <v>259</v>
      </c>
      <c r="L5593" s="139" t="s">
        <v>249</v>
      </c>
      <c r="M5593" s="140"/>
      <c r="N5593" s="141">
        <v>3.88</v>
      </c>
      <c r="O5593" s="142">
        <f t="shared" si="435"/>
        <v>0</v>
      </c>
      <c r="P5593" s="2" t="s">
        <v>477</v>
      </c>
      <c r="Q5593" s="2"/>
      <c r="R5593" s="143">
        <f t="shared" si="436"/>
        <v>0</v>
      </c>
      <c r="S5593" s="143">
        <f t="shared" si="437"/>
        <v>0</v>
      </c>
      <c r="T5593" s="144">
        <f>IF(P5593="nio",0,IF(P5593&gt;0,VLOOKUP(K5593,'3-Productie normen'!A:X,VLOOKUP(P5593,'3-Productie normen'!$B$37:$C$59,2,FALSE),FALSE)))/VLOOKUP(B5593,'2-Kosten per locatie'!$A$11:$C$31,3,FALSE)</f>
        <v>0</v>
      </c>
      <c r="U5593" s="144">
        <f t="shared" si="438"/>
        <v>0</v>
      </c>
      <c r="V5593" s="145">
        <f>VLOOKUP(K5593,'3-Productie normen'!A:AG,29,FALSE)</f>
        <v>0</v>
      </c>
      <c r="W5593" s="145"/>
      <c r="X5593" s="146"/>
      <c r="Y5593" s="147">
        <f t="shared" si="439"/>
        <v>0</v>
      </c>
    </row>
    <row r="5594" spans="1:25" s="148" customFormat="1" ht="13.9" customHeight="1">
      <c r="A5594" s="137">
        <v>6448</v>
      </c>
      <c r="B5594" s="138" t="s">
        <v>7213</v>
      </c>
      <c r="C5594" s="138" t="s">
        <v>8340</v>
      </c>
      <c r="D5594" s="138"/>
      <c r="E5594" s="2"/>
      <c r="F5594" s="2" t="s">
        <v>372</v>
      </c>
      <c r="G5594" s="2" t="s">
        <v>7765</v>
      </c>
      <c r="H5594" s="2" t="s">
        <v>246</v>
      </c>
      <c r="I5594" s="139" t="s">
        <v>257</v>
      </c>
      <c r="J5594" s="139" t="s">
        <v>258</v>
      </c>
      <c r="K5594" s="139" t="s">
        <v>259</v>
      </c>
      <c r="L5594" s="139" t="s">
        <v>246</v>
      </c>
      <c r="M5594" s="140"/>
      <c r="N5594" s="141">
        <v>1.23</v>
      </c>
      <c r="O5594" s="142">
        <f t="shared" si="435"/>
        <v>0</v>
      </c>
      <c r="P5594" s="2" t="s">
        <v>477</v>
      </c>
      <c r="Q5594" s="2"/>
      <c r="R5594" s="143">
        <f t="shared" si="436"/>
        <v>0</v>
      </c>
      <c r="S5594" s="143">
        <f t="shared" si="437"/>
        <v>0</v>
      </c>
      <c r="T5594" s="144">
        <f>IF(P5594="nio",0,IF(P5594&gt;0,VLOOKUP(K5594,'3-Productie normen'!A:X,VLOOKUP(P5594,'3-Productie normen'!$B$37:$C$59,2,FALSE),FALSE)))/VLOOKUP(B5594,'2-Kosten per locatie'!$A$11:$C$31,3,FALSE)</f>
        <v>0</v>
      </c>
      <c r="U5594" s="144">
        <f t="shared" si="438"/>
        <v>0</v>
      </c>
      <c r="V5594" s="145">
        <f>VLOOKUP(K5594,'3-Productie normen'!A:AG,29,FALSE)</f>
        <v>0</v>
      </c>
      <c r="W5594" s="145"/>
      <c r="X5594" s="146"/>
      <c r="Y5594" s="147">
        <f t="shared" si="439"/>
        <v>0</v>
      </c>
    </row>
    <row r="5595" spans="1:25" s="148" customFormat="1" ht="13.9" customHeight="1">
      <c r="A5595" s="137">
        <v>6449</v>
      </c>
      <c r="B5595" s="138" t="s">
        <v>7213</v>
      </c>
      <c r="C5595" s="138" t="s">
        <v>8340</v>
      </c>
      <c r="D5595" s="138"/>
      <c r="E5595" s="2"/>
      <c r="F5595" s="2" t="s">
        <v>372</v>
      </c>
      <c r="G5595" s="2" t="s">
        <v>7768</v>
      </c>
      <c r="H5595" s="2" t="s">
        <v>246</v>
      </c>
      <c r="I5595" s="139" t="s">
        <v>257</v>
      </c>
      <c r="J5595" s="139" t="s">
        <v>318</v>
      </c>
      <c r="K5595" s="139" t="s">
        <v>259</v>
      </c>
      <c r="L5595" s="139" t="s">
        <v>246</v>
      </c>
      <c r="M5595" s="140"/>
      <c r="N5595" s="141">
        <v>1.67</v>
      </c>
      <c r="O5595" s="142">
        <f t="shared" si="435"/>
        <v>0</v>
      </c>
      <c r="P5595" s="2" t="s">
        <v>477</v>
      </c>
      <c r="Q5595" s="2"/>
      <c r="R5595" s="143">
        <f t="shared" si="436"/>
        <v>0</v>
      </c>
      <c r="S5595" s="143">
        <f t="shared" si="437"/>
        <v>0</v>
      </c>
      <c r="T5595" s="144">
        <f>IF(P5595="nio",0,IF(P5595&gt;0,VLOOKUP(K5595,'3-Productie normen'!A:X,VLOOKUP(P5595,'3-Productie normen'!$B$37:$C$59,2,FALSE),FALSE)))/VLOOKUP(B5595,'2-Kosten per locatie'!$A$11:$C$31,3,FALSE)</f>
        <v>0</v>
      </c>
      <c r="U5595" s="144">
        <f t="shared" si="438"/>
        <v>0</v>
      </c>
      <c r="V5595" s="145">
        <f>VLOOKUP(K5595,'3-Productie normen'!A:AG,29,FALSE)</f>
        <v>0</v>
      </c>
      <c r="W5595" s="145"/>
      <c r="X5595" s="146"/>
      <c r="Y5595" s="147">
        <f t="shared" si="439"/>
        <v>0</v>
      </c>
    </row>
    <row r="5596" spans="1:25" s="148" customFormat="1" ht="13.9" customHeight="1">
      <c r="A5596" s="137">
        <v>6450</v>
      </c>
      <c r="B5596" s="138" t="s">
        <v>7213</v>
      </c>
      <c r="C5596" s="138" t="s">
        <v>8340</v>
      </c>
      <c r="D5596" s="138"/>
      <c r="E5596" s="2"/>
      <c r="F5596" s="2" t="s">
        <v>372</v>
      </c>
      <c r="G5596" s="2" t="s">
        <v>7769</v>
      </c>
      <c r="H5596" s="2" t="s">
        <v>246</v>
      </c>
      <c r="I5596" s="139" t="s">
        <v>257</v>
      </c>
      <c r="J5596" s="139" t="s">
        <v>318</v>
      </c>
      <c r="K5596" s="139" t="s">
        <v>259</v>
      </c>
      <c r="L5596" s="139" t="s">
        <v>246</v>
      </c>
      <c r="M5596" s="140"/>
      <c r="N5596" s="141">
        <v>1.51</v>
      </c>
      <c r="O5596" s="142">
        <f t="shared" si="435"/>
        <v>0</v>
      </c>
      <c r="P5596" s="2" t="s">
        <v>477</v>
      </c>
      <c r="Q5596" s="2"/>
      <c r="R5596" s="143">
        <f t="shared" si="436"/>
        <v>0</v>
      </c>
      <c r="S5596" s="143">
        <f t="shared" si="437"/>
        <v>0</v>
      </c>
      <c r="T5596" s="144">
        <f>IF(P5596="nio",0,IF(P5596&gt;0,VLOOKUP(K5596,'3-Productie normen'!A:X,VLOOKUP(P5596,'3-Productie normen'!$B$37:$C$59,2,FALSE),FALSE)))/VLOOKUP(B5596,'2-Kosten per locatie'!$A$11:$C$31,3,FALSE)</f>
        <v>0</v>
      </c>
      <c r="U5596" s="144">
        <f t="shared" si="438"/>
        <v>0</v>
      </c>
      <c r="V5596" s="145">
        <f>VLOOKUP(K5596,'3-Productie normen'!A:AG,29,FALSE)</f>
        <v>0</v>
      </c>
      <c r="W5596" s="145"/>
      <c r="X5596" s="146"/>
      <c r="Y5596" s="147">
        <f t="shared" si="439"/>
        <v>0</v>
      </c>
    </row>
    <row r="5597" spans="1:25" s="148" customFormat="1" ht="13.9" customHeight="1">
      <c r="A5597" s="137">
        <v>6451</v>
      </c>
      <c r="B5597" s="138" t="s">
        <v>7213</v>
      </c>
      <c r="C5597" s="138" t="s">
        <v>8340</v>
      </c>
      <c r="D5597" s="138"/>
      <c r="E5597" s="2"/>
      <c r="F5597" s="2" t="s">
        <v>372</v>
      </c>
      <c r="G5597" s="2" t="s">
        <v>7770</v>
      </c>
      <c r="H5597" s="2" t="s">
        <v>246</v>
      </c>
      <c r="I5597" s="139" t="s">
        <v>46</v>
      </c>
      <c r="J5597" s="139" t="s">
        <v>7699</v>
      </c>
      <c r="K5597" s="139" t="s">
        <v>46</v>
      </c>
      <c r="L5597" s="139" t="s">
        <v>246</v>
      </c>
      <c r="M5597" s="140"/>
      <c r="N5597" s="141">
        <v>3.71</v>
      </c>
      <c r="O5597" s="142">
        <f t="shared" si="435"/>
        <v>400</v>
      </c>
      <c r="P5597" s="2">
        <v>200</v>
      </c>
      <c r="Q5597" s="2">
        <v>200</v>
      </c>
      <c r="R5597" s="143" t="e">
        <f t="shared" si="436"/>
        <v>#DIV/0!</v>
      </c>
      <c r="S5597" s="143" t="e">
        <f t="shared" si="437"/>
        <v>#DIV/0!</v>
      </c>
      <c r="T5597" s="144">
        <f>IF(P5597="nio",0,IF(P5597&gt;0,VLOOKUP(K5597,'3-Productie normen'!A:X,VLOOKUP(P5597,'3-Productie normen'!$B$37:$C$59,2,FALSE),FALSE)))/VLOOKUP(B5597,'2-Kosten per locatie'!$A$11:$C$31,3,FALSE)</f>
        <v>0</v>
      </c>
      <c r="U5597" s="144">
        <f t="shared" si="438"/>
        <v>0</v>
      </c>
      <c r="V5597" s="145" t="str">
        <f>VLOOKUP(K5597,'3-Productie normen'!A:AG,29,FALSE)</f>
        <v>S</v>
      </c>
      <c r="W5597" s="145"/>
      <c r="X5597" s="146"/>
      <c r="Y5597" s="147">
        <f t="shared" si="439"/>
        <v>1484</v>
      </c>
    </row>
    <row r="5598" spans="1:25" s="148" customFormat="1" ht="13.9" customHeight="1">
      <c r="A5598" s="137">
        <v>6452</v>
      </c>
      <c r="B5598" s="138" t="s">
        <v>7213</v>
      </c>
      <c r="C5598" s="138" t="s">
        <v>8340</v>
      </c>
      <c r="D5598" s="138"/>
      <c r="E5598" s="2"/>
      <c r="F5598" s="2" t="s">
        <v>372</v>
      </c>
      <c r="G5598" s="2" t="s">
        <v>7771</v>
      </c>
      <c r="H5598" s="2" t="s">
        <v>246</v>
      </c>
      <c r="I5598" s="139" t="s">
        <v>46</v>
      </c>
      <c r="J5598" s="139" t="s">
        <v>7699</v>
      </c>
      <c r="K5598" s="139" t="s">
        <v>46</v>
      </c>
      <c r="L5598" s="139" t="s">
        <v>8191</v>
      </c>
      <c r="M5598" s="140"/>
      <c r="N5598" s="141">
        <v>7.42</v>
      </c>
      <c r="O5598" s="142">
        <f t="shared" si="435"/>
        <v>400</v>
      </c>
      <c r="P5598" s="2">
        <v>200</v>
      </c>
      <c r="Q5598" s="2">
        <v>200</v>
      </c>
      <c r="R5598" s="143" t="e">
        <f t="shared" si="436"/>
        <v>#DIV/0!</v>
      </c>
      <c r="S5598" s="143" t="e">
        <f t="shared" si="437"/>
        <v>#DIV/0!</v>
      </c>
      <c r="T5598" s="144">
        <f>IF(P5598="nio",0,IF(P5598&gt;0,VLOOKUP(K5598,'3-Productie normen'!A:X,VLOOKUP(P5598,'3-Productie normen'!$B$37:$C$59,2,FALSE),FALSE)))/VLOOKUP(B5598,'2-Kosten per locatie'!$A$11:$C$31,3,FALSE)</f>
        <v>0</v>
      </c>
      <c r="U5598" s="144">
        <f t="shared" si="438"/>
        <v>0</v>
      </c>
      <c r="V5598" s="145" t="str">
        <f>VLOOKUP(K5598,'3-Productie normen'!A:AG,29,FALSE)</f>
        <v>S</v>
      </c>
      <c r="W5598" s="145"/>
      <c r="X5598" s="146"/>
      <c r="Y5598" s="147">
        <f t="shared" si="439"/>
        <v>2968</v>
      </c>
    </row>
    <row r="5599" spans="1:25" s="148" customFormat="1" ht="13.9" customHeight="1">
      <c r="A5599" s="137">
        <v>6453</v>
      </c>
      <c r="B5599" s="138" t="s">
        <v>7213</v>
      </c>
      <c r="C5599" s="138" t="s">
        <v>8340</v>
      </c>
      <c r="D5599" s="138"/>
      <c r="E5599" s="2"/>
      <c r="F5599" s="2" t="s">
        <v>372</v>
      </c>
      <c r="G5599" s="2" t="s">
        <v>7772</v>
      </c>
      <c r="H5599" s="2" t="s">
        <v>246</v>
      </c>
      <c r="I5599" s="139" t="s">
        <v>46</v>
      </c>
      <c r="J5599" s="139" t="s">
        <v>320</v>
      </c>
      <c r="K5599" s="139" t="s">
        <v>46</v>
      </c>
      <c r="L5599" s="139" t="s">
        <v>8191</v>
      </c>
      <c r="M5599" s="140"/>
      <c r="N5599" s="141">
        <v>1.25</v>
      </c>
      <c r="O5599" s="142">
        <f t="shared" si="435"/>
        <v>400</v>
      </c>
      <c r="P5599" s="2">
        <v>200</v>
      </c>
      <c r="Q5599" s="2">
        <v>200</v>
      </c>
      <c r="R5599" s="143" t="e">
        <f t="shared" si="436"/>
        <v>#DIV/0!</v>
      </c>
      <c r="S5599" s="143" t="e">
        <f t="shared" si="437"/>
        <v>#DIV/0!</v>
      </c>
      <c r="T5599" s="144">
        <f>IF(P5599="nio",0,IF(P5599&gt;0,VLOOKUP(K5599,'3-Productie normen'!A:X,VLOOKUP(P5599,'3-Productie normen'!$B$37:$C$59,2,FALSE),FALSE)))/VLOOKUP(B5599,'2-Kosten per locatie'!$A$11:$C$31,3,FALSE)</f>
        <v>0</v>
      </c>
      <c r="U5599" s="144">
        <f t="shared" si="438"/>
        <v>0</v>
      </c>
      <c r="V5599" s="145" t="str">
        <f>VLOOKUP(K5599,'3-Productie normen'!A:AG,29,FALSE)</f>
        <v>S</v>
      </c>
      <c r="W5599" s="145"/>
      <c r="X5599" s="146"/>
      <c r="Y5599" s="147">
        <f t="shared" si="439"/>
        <v>500</v>
      </c>
    </row>
    <row r="5600" spans="1:25" s="148" customFormat="1" ht="13.9" customHeight="1">
      <c r="A5600" s="137">
        <v>6454</v>
      </c>
      <c r="B5600" s="138" t="s">
        <v>7213</v>
      </c>
      <c r="C5600" s="138" t="s">
        <v>8340</v>
      </c>
      <c r="D5600" s="138"/>
      <c r="E5600" s="2"/>
      <c r="F5600" s="2" t="s">
        <v>372</v>
      </c>
      <c r="G5600" s="2" t="s">
        <v>7773</v>
      </c>
      <c r="H5600" s="2" t="s">
        <v>246</v>
      </c>
      <c r="I5600" s="139" t="s">
        <v>46</v>
      </c>
      <c r="J5600" s="139" t="s">
        <v>7699</v>
      </c>
      <c r="K5600" s="139" t="s">
        <v>46</v>
      </c>
      <c r="L5600" s="139" t="s">
        <v>8191</v>
      </c>
      <c r="M5600" s="140"/>
      <c r="N5600" s="141">
        <v>1.25</v>
      </c>
      <c r="O5600" s="142">
        <f t="shared" si="435"/>
        <v>400</v>
      </c>
      <c r="P5600" s="2">
        <v>200</v>
      </c>
      <c r="Q5600" s="2">
        <v>200</v>
      </c>
      <c r="R5600" s="143" t="e">
        <f t="shared" si="436"/>
        <v>#DIV/0!</v>
      </c>
      <c r="S5600" s="143" t="e">
        <f t="shared" si="437"/>
        <v>#DIV/0!</v>
      </c>
      <c r="T5600" s="144">
        <f>IF(P5600="nio",0,IF(P5600&gt;0,VLOOKUP(K5600,'3-Productie normen'!A:X,VLOOKUP(P5600,'3-Productie normen'!$B$37:$C$59,2,FALSE),FALSE)))/VLOOKUP(B5600,'2-Kosten per locatie'!$A$11:$C$31,3,FALSE)</f>
        <v>0</v>
      </c>
      <c r="U5600" s="144">
        <f t="shared" si="438"/>
        <v>0</v>
      </c>
      <c r="V5600" s="145" t="str">
        <f>VLOOKUP(K5600,'3-Productie normen'!A:AG,29,FALSE)</f>
        <v>S</v>
      </c>
      <c r="W5600" s="145"/>
      <c r="X5600" s="146"/>
      <c r="Y5600" s="147">
        <f t="shared" si="439"/>
        <v>500</v>
      </c>
    </row>
    <row r="5601" spans="1:25" s="148" customFormat="1" ht="13.9" customHeight="1">
      <c r="A5601" s="137">
        <v>6455</v>
      </c>
      <c r="B5601" s="138" t="s">
        <v>7213</v>
      </c>
      <c r="C5601" s="138" t="s">
        <v>8340</v>
      </c>
      <c r="D5601" s="138"/>
      <c r="E5601" s="2"/>
      <c r="F5601" s="2" t="s">
        <v>372</v>
      </c>
      <c r="G5601" s="2" t="s">
        <v>7774</v>
      </c>
      <c r="H5601" s="2" t="s">
        <v>246</v>
      </c>
      <c r="I5601" s="139" t="s">
        <v>46</v>
      </c>
      <c r="J5601" s="139" t="s">
        <v>7699</v>
      </c>
      <c r="K5601" s="139" t="s">
        <v>46</v>
      </c>
      <c r="L5601" s="139" t="s">
        <v>8191</v>
      </c>
      <c r="M5601" s="140"/>
      <c r="N5601" s="141">
        <v>1.25</v>
      </c>
      <c r="O5601" s="142">
        <f t="shared" si="435"/>
        <v>400</v>
      </c>
      <c r="P5601" s="2">
        <v>200</v>
      </c>
      <c r="Q5601" s="2">
        <v>200</v>
      </c>
      <c r="R5601" s="143" t="e">
        <f t="shared" si="436"/>
        <v>#DIV/0!</v>
      </c>
      <c r="S5601" s="143" t="e">
        <f t="shared" si="437"/>
        <v>#DIV/0!</v>
      </c>
      <c r="T5601" s="144">
        <f>IF(P5601="nio",0,IF(P5601&gt;0,VLOOKUP(K5601,'3-Productie normen'!A:X,VLOOKUP(P5601,'3-Productie normen'!$B$37:$C$59,2,FALSE),FALSE)))/VLOOKUP(B5601,'2-Kosten per locatie'!$A$11:$C$31,3,FALSE)</f>
        <v>0</v>
      </c>
      <c r="U5601" s="144">
        <f t="shared" si="438"/>
        <v>0</v>
      </c>
      <c r="V5601" s="145" t="str">
        <f>VLOOKUP(K5601,'3-Productie normen'!A:AG,29,FALSE)</f>
        <v>S</v>
      </c>
      <c r="W5601" s="145"/>
      <c r="X5601" s="146"/>
      <c r="Y5601" s="147">
        <f t="shared" si="439"/>
        <v>500</v>
      </c>
    </row>
    <row r="5602" spans="1:25" s="148" customFormat="1" ht="13.9" customHeight="1">
      <c r="A5602" s="137">
        <v>6456</v>
      </c>
      <c r="B5602" s="138" t="s">
        <v>7213</v>
      </c>
      <c r="C5602" s="138" t="s">
        <v>8340</v>
      </c>
      <c r="D5602" s="138"/>
      <c r="E5602" s="2"/>
      <c r="F5602" s="2" t="s">
        <v>372</v>
      </c>
      <c r="G5602" s="2" t="s">
        <v>7775</v>
      </c>
      <c r="H5602" s="2" t="s">
        <v>246</v>
      </c>
      <c r="I5602" s="139" t="s">
        <v>46</v>
      </c>
      <c r="J5602" s="139" t="s">
        <v>7699</v>
      </c>
      <c r="K5602" s="139" t="s">
        <v>46</v>
      </c>
      <c r="L5602" s="139" t="s">
        <v>8191</v>
      </c>
      <c r="M5602" s="140"/>
      <c r="N5602" s="141">
        <v>5.46</v>
      </c>
      <c r="O5602" s="142">
        <f t="shared" si="435"/>
        <v>400</v>
      </c>
      <c r="P5602" s="2">
        <v>200</v>
      </c>
      <c r="Q5602" s="2">
        <v>200</v>
      </c>
      <c r="R5602" s="143" t="e">
        <f t="shared" si="436"/>
        <v>#DIV/0!</v>
      </c>
      <c r="S5602" s="143" t="e">
        <f t="shared" si="437"/>
        <v>#DIV/0!</v>
      </c>
      <c r="T5602" s="144">
        <f>IF(P5602="nio",0,IF(P5602&gt;0,VLOOKUP(K5602,'3-Productie normen'!A:X,VLOOKUP(P5602,'3-Productie normen'!$B$37:$C$59,2,FALSE),FALSE)))/VLOOKUP(B5602,'2-Kosten per locatie'!$A$11:$C$31,3,FALSE)</f>
        <v>0</v>
      </c>
      <c r="U5602" s="144">
        <f t="shared" si="438"/>
        <v>0</v>
      </c>
      <c r="V5602" s="145" t="str">
        <f>VLOOKUP(K5602,'3-Productie normen'!A:AG,29,FALSE)</f>
        <v>S</v>
      </c>
      <c r="W5602" s="145"/>
      <c r="X5602" s="146"/>
      <c r="Y5602" s="147">
        <f t="shared" si="439"/>
        <v>2184</v>
      </c>
    </row>
    <row r="5603" spans="1:25" s="148" customFormat="1" ht="13.9" customHeight="1">
      <c r="A5603" s="137">
        <v>6457</v>
      </c>
      <c r="B5603" s="138" t="s">
        <v>7213</v>
      </c>
      <c r="C5603" s="138" t="s">
        <v>8340</v>
      </c>
      <c r="D5603" s="138"/>
      <c r="E5603" s="2"/>
      <c r="F5603" s="2" t="s">
        <v>372</v>
      </c>
      <c r="G5603" s="2" t="s">
        <v>7776</v>
      </c>
      <c r="H5603" s="2" t="s">
        <v>246</v>
      </c>
      <c r="I5603" s="139" t="s">
        <v>46</v>
      </c>
      <c r="J5603" s="139" t="s">
        <v>320</v>
      </c>
      <c r="K5603" s="139" t="s">
        <v>46</v>
      </c>
      <c r="L5603" s="139" t="s">
        <v>8191</v>
      </c>
      <c r="M5603" s="140"/>
      <c r="N5603" s="141">
        <v>1.1299999999999999</v>
      </c>
      <c r="O5603" s="142">
        <f t="shared" si="435"/>
        <v>400</v>
      </c>
      <c r="P5603" s="2">
        <v>200</v>
      </c>
      <c r="Q5603" s="2">
        <v>200</v>
      </c>
      <c r="R5603" s="143" t="e">
        <f t="shared" si="436"/>
        <v>#DIV/0!</v>
      </c>
      <c r="S5603" s="143" t="e">
        <f t="shared" si="437"/>
        <v>#DIV/0!</v>
      </c>
      <c r="T5603" s="144">
        <f>IF(P5603="nio",0,IF(P5603&gt;0,VLOOKUP(K5603,'3-Productie normen'!A:X,VLOOKUP(P5603,'3-Productie normen'!$B$37:$C$59,2,FALSE),FALSE)))/VLOOKUP(B5603,'2-Kosten per locatie'!$A$11:$C$31,3,FALSE)</f>
        <v>0</v>
      </c>
      <c r="U5603" s="144">
        <f t="shared" si="438"/>
        <v>0</v>
      </c>
      <c r="V5603" s="145" t="str">
        <f>VLOOKUP(K5603,'3-Productie normen'!A:AG,29,FALSE)</f>
        <v>S</v>
      </c>
      <c r="W5603" s="145"/>
      <c r="X5603" s="146"/>
      <c r="Y5603" s="147">
        <f t="shared" si="439"/>
        <v>451.99999999999994</v>
      </c>
    </row>
    <row r="5604" spans="1:25" s="148" customFormat="1" ht="13.9" customHeight="1">
      <c r="A5604" s="137">
        <v>6458</v>
      </c>
      <c r="B5604" s="138" t="s">
        <v>7213</v>
      </c>
      <c r="C5604" s="138" t="s">
        <v>8340</v>
      </c>
      <c r="D5604" s="138"/>
      <c r="E5604" s="2"/>
      <c r="F5604" s="2" t="s">
        <v>372</v>
      </c>
      <c r="G5604" s="2" t="s">
        <v>7777</v>
      </c>
      <c r="H5604" s="2" t="s">
        <v>246</v>
      </c>
      <c r="I5604" s="139" t="s">
        <v>46</v>
      </c>
      <c r="J5604" s="139" t="s">
        <v>7699</v>
      </c>
      <c r="K5604" s="139" t="s">
        <v>46</v>
      </c>
      <c r="L5604" s="139" t="s">
        <v>8191</v>
      </c>
      <c r="M5604" s="140"/>
      <c r="N5604" s="141">
        <v>1.1299999999999999</v>
      </c>
      <c r="O5604" s="142">
        <f t="shared" si="435"/>
        <v>400</v>
      </c>
      <c r="P5604" s="2">
        <v>200</v>
      </c>
      <c r="Q5604" s="2">
        <v>200</v>
      </c>
      <c r="R5604" s="143" t="e">
        <f t="shared" si="436"/>
        <v>#DIV/0!</v>
      </c>
      <c r="S5604" s="143" t="e">
        <f t="shared" si="437"/>
        <v>#DIV/0!</v>
      </c>
      <c r="T5604" s="144">
        <f>IF(P5604="nio",0,IF(P5604&gt;0,VLOOKUP(K5604,'3-Productie normen'!A:X,VLOOKUP(P5604,'3-Productie normen'!$B$37:$C$59,2,FALSE),FALSE)))/VLOOKUP(B5604,'2-Kosten per locatie'!$A$11:$C$31,3,FALSE)</f>
        <v>0</v>
      </c>
      <c r="U5604" s="144">
        <f t="shared" si="438"/>
        <v>0</v>
      </c>
      <c r="V5604" s="145" t="str">
        <f>VLOOKUP(K5604,'3-Productie normen'!A:AG,29,FALSE)</f>
        <v>S</v>
      </c>
      <c r="W5604" s="145"/>
      <c r="X5604" s="146"/>
      <c r="Y5604" s="147">
        <f t="shared" si="439"/>
        <v>451.99999999999994</v>
      </c>
    </row>
    <row r="5605" spans="1:25" s="148" customFormat="1" ht="13.9" customHeight="1">
      <c r="A5605" s="137">
        <v>6459</v>
      </c>
      <c r="B5605" s="138" t="s">
        <v>7213</v>
      </c>
      <c r="C5605" s="138" t="s">
        <v>8340</v>
      </c>
      <c r="D5605" s="138"/>
      <c r="E5605" s="2"/>
      <c r="F5605" s="2" t="s">
        <v>372</v>
      </c>
      <c r="G5605" s="2" t="s">
        <v>7778</v>
      </c>
      <c r="H5605" s="2" t="s">
        <v>246</v>
      </c>
      <c r="I5605" s="139" t="s">
        <v>46</v>
      </c>
      <c r="J5605" s="139" t="s">
        <v>7699</v>
      </c>
      <c r="K5605" s="139" t="s">
        <v>46</v>
      </c>
      <c r="L5605" s="139" t="s">
        <v>8191</v>
      </c>
      <c r="M5605" s="140"/>
      <c r="N5605" s="141">
        <v>1.1299999999999999</v>
      </c>
      <c r="O5605" s="142">
        <f t="shared" si="435"/>
        <v>400</v>
      </c>
      <c r="P5605" s="2">
        <v>200</v>
      </c>
      <c r="Q5605" s="2">
        <v>200</v>
      </c>
      <c r="R5605" s="143" t="e">
        <f t="shared" si="436"/>
        <v>#DIV/0!</v>
      </c>
      <c r="S5605" s="143" t="e">
        <f t="shared" si="437"/>
        <v>#DIV/0!</v>
      </c>
      <c r="T5605" s="144">
        <f>IF(P5605="nio",0,IF(P5605&gt;0,VLOOKUP(K5605,'3-Productie normen'!A:X,VLOOKUP(P5605,'3-Productie normen'!$B$37:$C$59,2,FALSE),FALSE)))/VLOOKUP(B5605,'2-Kosten per locatie'!$A$11:$C$31,3,FALSE)</f>
        <v>0</v>
      </c>
      <c r="U5605" s="144">
        <f t="shared" si="438"/>
        <v>0</v>
      </c>
      <c r="V5605" s="145" t="str">
        <f>VLOOKUP(K5605,'3-Productie normen'!A:AG,29,FALSE)</f>
        <v>S</v>
      </c>
      <c r="W5605" s="145"/>
      <c r="X5605" s="146"/>
      <c r="Y5605" s="147">
        <f t="shared" si="439"/>
        <v>451.99999999999994</v>
      </c>
    </row>
    <row r="5606" spans="1:25" s="148" customFormat="1" ht="13.9" customHeight="1">
      <c r="A5606" s="137">
        <v>6460</v>
      </c>
      <c r="B5606" s="138" t="s">
        <v>7213</v>
      </c>
      <c r="C5606" s="138" t="s">
        <v>8340</v>
      </c>
      <c r="D5606" s="138"/>
      <c r="E5606" s="2"/>
      <c r="F5606" s="2" t="s">
        <v>372</v>
      </c>
      <c r="G5606" s="2" t="s">
        <v>7779</v>
      </c>
      <c r="H5606" s="2" t="s">
        <v>1621</v>
      </c>
      <c r="I5606" s="139" t="s">
        <v>46</v>
      </c>
      <c r="J5606" s="139" t="s">
        <v>7699</v>
      </c>
      <c r="K5606" s="139" t="s">
        <v>46</v>
      </c>
      <c r="L5606" s="139" t="s">
        <v>3908</v>
      </c>
      <c r="M5606" s="140"/>
      <c r="N5606" s="141">
        <v>29.13</v>
      </c>
      <c r="O5606" s="142">
        <f t="shared" si="435"/>
        <v>400</v>
      </c>
      <c r="P5606" s="2">
        <v>200</v>
      </c>
      <c r="Q5606" s="2">
        <v>200</v>
      </c>
      <c r="R5606" s="143" t="e">
        <f t="shared" si="436"/>
        <v>#DIV/0!</v>
      </c>
      <c r="S5606" s="143" t="e">
        <f t="shared" si="437"/>
        <v>#DIV/0!</v>
      </c>
      <c r="T5606" s="144">
        <f>IF(P5606="nio",0,IF(P5606&gt;0,VLOOKUP(K5606,'3-Productie normen'!A:X,VLOOKUP(P5606,'3-Productie normen'!$B$37:$C$59,2,FALSE),FALSE)))/VLOOKUP(B5606,'2-Kosten per locatie'!$A$11:$C$31,3,FALSE)</f>
        <v>0</v>
      </c>
      <c r="U5606" s="144">
        <f t="shared" si="438"/>
        <v>0</v>
      </c>
      <c r="V5606" s="145" t="str">
        <f>VLOOKUP(K5606,'3-Productie normen'!A:AG,29,FALSE)</f>
        <v>S</v>
      </c>
      <c r="W5606" s="145"/>
      <c r="X5606" s="146"/>
      <c r="Y5606" s="147">
        <f t="shared" si="439"/>
        <v>11652</v>
      </c>
    </row>
    <row r="5607" spans="1:25" s="148" customFormat="1" ht="13.9" customHeight="1">
      <c r="A5607" s="137">
        <v>6461</v>
      </c>
      <c r="B5607" s="138" t="s">
        <v>7213</v>
      </c>
      <c r="C5607" s="138" t="s">
        <v>8340</v>
      </c>
      <c r="D5607" s="138"/>
      <c r="E5607" s="2"/>
      <c r="F5607" s="2" t="s">
        <v>372</v>
      </c>
      <c r="G5607" s="2" t="s">
        <v>7780</v>
      </c>
      <c r="H5607" s="2" t="s">
        <v>1618</v>
      </c>
      <c r="I5607" s="139" t="s">
        <v>277</v>
      </c>
      <c r="J5607" s="139" t="s">
        <v>277</v>
      </c>
      <c r="K5607" s="139" t="s">
        <v>478</v>
      </c>
      <c r="L5607" s="139" t="s">
        <v>8192</v>
      </c>
      <c r="M5607" s="140"/>
      <c r="N5607" s="141">
        <v>28.85</v>
      </c>
      <c r="O5607" s="142">
        <f t="shared" si="435"/>
        <v>120</v>
      </c>
      <c r="P5607" s="2">
        <v>120</v>
      </c>
      <c r="Q5607" s="2"/>
      <c r="R5607" s="143" t="e">
        <f t="shared" si="436"/>
        <v>#DIV/0!</v>
      </c>
      <c r="S5607" s="143">
        <f t="shared" si="437"/>
        <v>0</v>
      </c>
      <c r="T5607" s="144">
        <f>IF(P5607="nio",0,IF(P5607&gt;0,VLOOKUP(K5607,'3-Productie normen'!A:X,VLOOKUP(P5607,'3-Productie normen'!$B$37:$C$59,2,FALSE),FALSE)))/VLOOKUP(B5607,'2-Kosten per locatie'!$A$11:$C$31,3,FALSE)</f>
        <v>0</v>
      </c>
      <c r="U5607" s="144">
        <f t="shared" si="438"/>
        <v>0</v>
      </c>
      <c r="V5607" s="145" t="str">
        <f>VLOOKUP(K5607,'3-Productie normen'!A:AG,29,FALSE)</f>
        <v>B</v>
      </c>
      <c r="W5607" s="145"/>
      <c r="X5607" s="146"/>
      <c r="Y5607" s="147">
        <f t="shared" si="439"/>
        <v>3462</v>
      </c>
    </row>
    <row r="5608" spans="1:25" s="148" customFormat="1" ht="13.9" customHeight="1">
      <c r="A5608" s="137">
        <v>6462</v>
      </c>
      <c r="B5608" s="138" t="s">
        <v>7213</v>
      </c>
      <c r="C5608" s="138" t="s">
        <v>8340</v>
      </c>
      <c r="D5608" s="138"/>
      <c r="E5608" s="2"/>
      <c r="F5608" s="2" t="s">
        <v>372</v>
      </c>
      <c r="G5608" s="2" t="s">
        <v>7781</v>
      </c>
      <c r="H5608" s="2" t="s">
        <v>1839</v>
      </c>
      <c r="I5608" s="139" t="s">
        <v>277</v>
      </c>
      <c r="J5608" s="139" t="s">
        <v>277</v>
      </c>
      <c r="K5608" s="139" t="s">
        <v>478</v>
      </c>
      <c r="L5608" s="139" t="s">
        <v>7639</v>
      </c>
      <c r="M5608" s="140"/>
      <c r="N5608" s="141">
        <v>23.47</v>
      </c>
      <c r="O5608" s="142">
        <f t="shared" si="435"/>
        <v>120</v>
      </c>
      <c r="P5608" s="2">
        <v>120</v>
      </c>
      <c r="Q5608" s="2"/>
      <c r="R5608" s="143" t="e">
        <f t="shared" si="436"/>
        <v>#DIV/0!</v>
      </c>
      <c r="S5608" s="143">
        <f t="shared" si="437"/>
        <v>0</v>
      </c>
      <c r="T5608" s="144">
        <f>IF(P5608="nio",0,IF(P5608&gt;0,VLOOKUP(K5608,'3-Productie normen'!A:X,VLOOKUP(P5608,'3-Productie normen'!$B$37:$C$59,2,FALSE),FALSE)))/VLOOKUP(B5608,'2-Kosten per locatie'!$A$11:$C$31,3,FALSE)</f>
        <v>0</v>
      </c>
      <c r="U5608" s="144">
        <f t="shared" si="438"/>
        <v>0</v>
      </c>
      <c r="V5608" s="145" t="str">
        <f>VLOOKUP(K5608,'3-Productie normen'!A:AG,29,FALSE)</f>
        <v>B</v>
      </c>
      <c r="W5608" s="145"/>
      <c r="X5608" s="146"/>
      <c r="Y5608" s="147">
        <f t="shared" si="439"/>
        <v>2816.3999999999996</v>
      </c>
    </row>
    <row r="5609" spans="1:25" s="148" customFormat="1" ht="13.9" customHeight="1">
      <c r="A5609" s="137">
        <v>6463</v>
      </c>
      <c r="B5609" s="138" t="s">
        <v>7213</v>
      </c>
      <c r="C5609" s="138" t="s">
        <v>8340</v>
      </c>
      <c r="D5609" s="138"/>
      <c r="E5609" s="2"/>
      <c r="F5609" s="2" t="s">
        <v>372</v>
      </c>
      <c r="G5609" s="2" t="s">
        <v>7782</v>
      </c>
      <c r="H5609" s="2" t="s">
        <v>1609</v>
      </c>
      <c r="I5609" s="139" t="s">
        <v>277</v>
      </c>
      <c r="J5609" s="139" t="s">
        <v>277</v>
      </c>
      <c r="K5609" s="139" t="s">
        <v>478</v>
      </c>
      <c r="L5609" s="139" t="s">
        <v>3908</v>
      </c>
      <c r="M5609" s="140"/>
      <c r="N5609" s="141">
        <v>15.74</v>
      </c>
      <c r="O5609" s="142">
        <f t="shared" si="435"/>
        <v>120</v>
      </c>
      <c r="P5609" s="2">
        <v>120</v>
      </c>
      <c r="Q5609" s="2"/>
      <c r="R5609" s="143" t="e">
        <f t="shared" si="436"/>
        <v>#DIV/0!</v>
      </c>
      <c r="S5609" s="143">
        <f t="shared" si="437"/>
        <v>0</v>
      </c>
      <c r="T5609" s="144">
        <f>IF(P5609="nio",0,IF(P5609&gt;0,VLOOKUP(K5609,'3-Productie normen'!A:X,VLOOKUP(P5609,'3-Productie normen'!$B$37:$C$59,2,FALSE),FALSE)))/VLOOKUP(B5609,'2-Kosten per locatie'!$A$11:$C$31,3,FALSE)</f>
        <v>0</v>
      </c>
      <c r="U5609" s="144">
        <f t="shared" si="438"/>
        <v>0</v>
      </c>
      <c r="V5609" s="145" t="str">
        <f>VLOOKUP(K5609,'3-Productie normen'!A:AG,29,FALSE)</f>
        <v>B</v>
      </c>
      <c r="W5609" s="145"/>
      <c r="X5609" s="146"/>
      <c r="Y5609" s="147">
        <f t="shared" si="439"/>
        <v>1888.8</v>
      </c>
    </row>
    <row r="5610" spans="1:25" s="148" customFormat="1" ht="13.9" customHeight="1">
      <c r="A5610" s="137">
        <v>6464</v>
      </c>
      <c r="B5610" s="138" t="s">
        <v>7213</v>
      </c>
      <c r="C5610" s="138" t="s">
        <v>8340</v>
      </c>
      <c r="D5610" s="138"/>
      <c r="E5610" s="2"/>
      <c r="F5610" s="2" t="s">
        <v>372</v>
      </c>
      <c r="G5610" s="2" t="s">
        <v>7783</v>
      </c>
      <c r="H5610" s="2" t="s">
        <v>1827</v>
      </c>
      <c r="I5610" s="139" t="s">
        <v>350</v>
      </c>
      <c r="J5610" s="139" t="s">
        <v>450</v>
      </c>
      <c r="K5610" s="139" t="s">
        <v>468</v>
      </c>
      <c r="L5610" s="139" t="s">
        <v>8193</v>
      </c>
      <c r="M5610" s="140"/>
      <c r="N5610" s="141">
        <v>8.06</v>
      </c>
      <c r="O5610" s="142">
        <f t="shared" si="435"/>
        <v>120</v>
      </c>
      <c r="P5610" s="2">
        <v>120</v>
      </c>
      <c r="Q5610" s="2"/>
      <c r="R5610" s="143" t="e">
        <f t="shared" si="436"/>
        <v>#DIV/0!</v>
      </c>
      <c r="S5610" s="143">
        <f t="shared" si="437"/>
        <v>0</v>
      </c>
      <c r="T5610" s="144">
        <f>IF(P5610="nio",0,IF(P5610&gt;0,VLOOKUP(K5610,'3-Productie normen'!A:X,VLOOKUP(P5610,'3-Productie normen'!$B$37:$C$59,2,FALSE),FALSE)))/VLOOKUP(B5610,'2-Kosten per locatie'!$A$11:$C$31,3,FALSE)</f>
        <v>0</v>
      </c>
      <c r="U5610" s="144">
        <f t="shared" si="438"/>
        <v>0</v>
      </c>
      <c r="V5610" s="145" t="str">
        <f>VLOOKUP(K5610,'3-Productie normen'!A:AG,29,FALSE)</f>
        <v>L</v>
      </c>
      <c r="W5610" s="145"/>
      <c r="X5610" s="146"/>
      <c r="Y5610" s="147">
        <f t="shared" si="439"/>
        <v>967.2</v>
      </c>
    </row>
    <row r="5611" spans="1:25" s="148" customFormat="1" ht="13.9" customHeight="1">
      <c r="A5611" s="137">
        <v>6465</v>
      </c>
      <c r="B5611" s="138" t="s">
        <v>7213</v>
      </c>
      <c r="C5611" s="138" t="s">
        <v>8340</v>
      </c>
      <c r="D5611" s="138"/>
      <c r="E5611" s="2"/>
      <c r="F5611" s="2" t="s">
        <v>372</v>
      </c>
      <c r="G5611" s="2" t="s">
        <v>7783</v>
      </c>
      <c r="H5611" s="2" t="s">
        <v>1830</v>
      </c>
      <c r="I5611" s="139" t="s">
        <v>267</v>
      </c>
      <c r="J5611" s="139" t="s">
        <v>267</v>
      </c>
      <c r="K5611" s="139" t="s">
        <v>8079</v>
      </c>
      <c r="L5611" s="139" t="s">
        <v>8193</v>
      </c>
      <c r="M5611" s="140"/>
      <c r="N5611" s="141">
        <v>18.7</v>
      </c>
      <c r="O5611" s="142">
        <f t="shared" si="435"/>
        <v>2</v>
      </c>
      <c r="P5611" s="2">
        <v>2</v>
      </c>
      <c r="Q5611" s="2"/>
      <c r="R5611" s="143" t="e">
        <f t="shared" si="436"/>
        <v>#DIV/0!</v>
      </c>
      <c r="S5611" s="143">
        <f t="shared" si="437"/>
        <v>0</v>
      </c>
      <c r="T5611" s="144">
        <f>IF(P5611="nio",0,IF(P5611&gt;0,VLOOKUP(K5611,'3-Productie normen'!A:X,VLOOKUP(P5611,'3-Productie normen'!$B$37:$C$59,2,FALSE),FALSE)))/VLOOKUP(B5611,'2-Kosten per locatie'!$A$11:$C$31,3,FALSE)</f>
        <v>0</v>
      </c>
      <c r="U5611" s="144">
        <f t="shared" si="438"/>
        <v>0</v>
      </c>
      <c r="V5611" s="145" t="str">
        <f>VLOOKUP(K5611,'3-Productie normen'!A:AG,29,FALSE)</f>
        <v>V</v>
      </c>
      <c r="W5611" s="145"/>
      <c r="X5611" s="146"/>
      <c r="Y5611" s="147">
        <f t="shared" si="439"/>
        <v>37.4</v>
      </c>
    </row>
    <row r="5612" spans="1:25" s="148" customFormat="1" ht="13.9" customHeight="1">
      <c r="A5612" s="137">
        <v>6466</v>
      </c>
      <c r="B5612" s="138" t="s">
        <v>7213</v>
      </c>
      <c r="C5612" s="138" t="s">
        <v>8340</v>
      </c>
      <c r="D5612" s="138"/>
      <c r="E5612" s="2"/>
      <c r="F5612" s="2" t="s">
        <v>422</v>
      </c>
      <c r="G5612" s="2" t="s">
        <v>7784</v>
      </c>
      <c r="H5612" s="2" t="s">
        <v>246</v>
      </c>
      <c r="I5612" s="139" t="s">
        <v>484</v>
      </c>
      <c r="J5612" s="139" t="s">
        <v>56</v>
      </c>
      <c r="K5612" s="139" t="s">
        <v>248</v>
      </c>
      <c r="L5612" s="139" t="s">
        <v>249</v>
      </c>
      <c r="M5612" s="140"/>
      <c r="N5612" s="141">
        <v>18.149999999999999</v>
      </c>
      <c r="O5612" s="142">
        <f t="shared" si="435"/>
        <v>200</v>
      </c>
      <c r="P5612" s="2">
        <v>200</v>
      </c>
      <c r="Q5612" s="2"/>
      <c r="R5612" s="143" t="e">
        <f t="shared" si="436"/>
        <v>#DIV/0!</v>
      </c>
      <c r="S5612" s="143">
        <f t="shared" si="437"/>
        <v>0</v>
      </c>
      <c r="T5612" s="144">
        <f>IF(P5612="nio",0,IF(P5612&gt;0,VLOOKUP(K5612,'3-Productie normen'!A:X,VLOOKUP(P5612,'3-Productie normen'!$B$37:$C$59,2,FALSE),FALSE)))/VLOOKUP(B5612,'2-Kosten per locatie'!$A$11:$C$31,3,FALSE)</f>
        <v>0</v>
      </c>
      <c r="U5612" s="144">
        <f t="shared" si="438"/>
        <v>0</v>
      </c>
      <c r="V5612" s="145" t="str">
        <f>VLOOKUP(K5612,'3-Productie normen'!A:AG,29,FALSE)</f>
        <v>V</v>
      </c>
      <c r="W5612" s="145"/>
      <c r="X5612" s="146"/>
      <c r="Y5612" s="147">
        <f t="shared" si="439"/>
        <v>3629.9999999999995</v>
      </c>
    </row>
    <row r="5613" spans="1:25" s="148" customFormat="1" ht="13.9" customHeight="1">
      <c r="A5613" s="137">
        <v>6467</v>
      </c>
      <c r="B5613" s="138" t="s">
        <v>7213</v>
      </c>
      <c r="C5613" s="138" t="s">
        <v>8340</v>
      </c>
      <c r="D5613" s="138"/>
      <c r="E5613" s="2"/>
      <c r="F5613" s="2" t="s">
        <v>422</v>
      </c>
      <c r="G5613" s="2" t="s">
        <v>7789</v>
      </c>
      <c r="H5613" s="2" t="s">
        <v>246</v>
      </c>
      <c r="I5613" s="139" t="s">
        <v>484</v>
      </c>
      <c r="J5613" s="139" t="s">
        <v>6361</v>
      </c>
      <c r="K5613" s="139" t="s">
        <v>259</v>
      </c>
      <c r="L5613" s="139" t="s">
        <v>246</v>
      </c>
      <c r="M5613" s="140"/>
      <c r="N5613" s="141">
        <v>2.08</v>
      </c>
      <c r="O5613" s="142">
        <f t="shared" si="435"/>
        <v>0</v>
      </c>
      <c r="P5613" s="2" t="s">
        <v>477</v>
      </c>
      <c r="Q5613" s="2"/>
      <c r="R5613" s="143">
        <f t="shared" si="436"/>
        <v>0</v>
      </c>
      <c r="S5613" s="143">
        <f t="shared" si="437"/>
        <v>0</v>
      </c>
      <c r="T5613" s="144">
        <f>IF(P5613="nio",0,IF(P5613&gt;0,VLOOKUP(K5613,'3-Productie normen'!A:X,VLOOKUP(P5613,'3-Productie normen'!$B$37:$C$59,2,FALSE),FALSE)))/VLOOKUP(B5613,'2-Kosten per locatie'!$A$11:$C$31,3,FALSE)</f>
        <v>0</v>
      </c>
      <c r="U5613" s="144">
        <f t="shared" si="438"/>
        <v>0</v>
      </c>
      <c r="V5613" s="145">
        <f>VLOOKUP(K5613,'3-Productie normen'!A:AG,29,FALSE)</f>
        <v>0</v>
      </c>
      <c r="W5613" s="145"/>
      <c r="X5613" s="146"/>
      <c r="Y5613" s="147">
        <f t="shared" si="439"/>
        <v>0</v>
      </c>
    </row>
    <row r="5614" spans="1:25" s="148" customFormat="1" ht="13.9" customHeight="1">
      <c r="A5614" s="137">
        <v>6468</v>
      </c>
      <c r="B5614" s="138" t="s">
        <v>7213</v>
      </c>
      <c r="C5614" s="138" t="s">
        <v>8340</v>
      </c>
      <c r="D5614" s="138"/>
      <c r="E5614" s="2"/>
      <c r="F5614" s="2" t="s">
        <v>422</v>
      </c>
      <c r="G5614" s="2" t="s">
        <v>7790</v>
      </c>
      <c r="H5614" s="2" t="s">
        <v>246</v>
      </c>
      <c r="I5614" s="139" t="s">
        <v>484</v>
      </c>
      <c r="J5614" s="139" t="s">
        <v>6361</v>
      </c>
      <c r="K5614" s="139" t="s">
        <v>259</v>
      </c>
      <c r="L5614" s="139" t="s">
        <v>246</v>
      </c>
      <c r="M5614" s="140"/>
      <c r="N5614" s="141">
        <v>2.08</v>
      </c>
      <c r="O5614" s="142">
        <f t="shared" si="435"/>
        <v>0</v>
      </c>
      <c r="P5614" s="2" t="s">
        <v>477</v>
      </c>
      <c r="Q5614" s="2"/>
      <c r="R5614" s="143">
        <f t="shared" si="436"/>
        <v>0</v>
      </c>
      <c r="S5614" s="143">
        <f t="shared" si="437"/>
        <v>0</v>
      </c>
      <c r="T5614" s="144">
        <f>IF(P5614="nio",0,IF(P5614&gt;0,VLOOKUP(K5614,'3-Productie normen'!A:X,VLOOKUP(P5614,'3-Productie normen'!$B$37:$C$59,2,FALSE),FALSE)))/VLOOKUP(B5614,'2-Kosten per locatie'!$A$11:$C$31,3,FALSE)</f>
        <v>0</v>
      </c>
      <c r="U5614" s="144">
        <f t="shared" si="438"/>
        <v>0</v>
      </c>
      <c r="V5614" s="145">
        <f>VLOOKUP(K5614,'3-Productie normen'!A:AG,29,FALSE)</f>
        <v>0</v>
      </c>
      <c r="W5614" s="145"/>
      <c r="X5614" s="146"/>
      <c r="Y5614" s="147">
        <f t="shared" si="439"/>
        <v>0</v>
      </c>
    </row>
    <row r="5615" spans="1:25" s="148" customFormat="1" ht="13.9" customHeight="1">
      <c r="A5615" s="137">
        <v>6469</v>
      </c>
      <c r="B5615" s="138" t="s">
        <v>7213</v>
      </c>
      <c r="C5615" s="138" t="s">
        <v>8340</v>
      </c>
      <c r="D5615" s="138"/>
      <c r="E5615" s="2"/>
      <c r="F5615" s="2" t="s">
        <v>422</v>
      </c>
      <c r="G5615" s="2" t="s">
        <v>7791</v>
      </c>
      <c r="H5615" s="2" t="s">
        <v>246</v>
      </c>
      <c r="I5615" s="139" t="s">
        <v>491</v>
      </c>
      <c r="J5615" s="139" t="s">
        <v>253</v>
      </c>
      <c r="K5615" s="139" t="s">
        <v>4571</v>
      </c>
      <c r="L5615" s="139" t="s">
        <v>3466</v>
      </c>
      <c r="M5615" s="140"/>
      <c r="N5615" s="141">
        <v>409.28</v>
      </c>
      <c r="O5615" s="142">
        <f t="shared" si="435"/>
        <v>200</v>
      </c>
      <c r="P5615" s="2">
        <v>200</v>
      </c>
      <c r="Q5615" s="2"/>
      <c r="R5615" s="143" t="e">
        <f t="shared" si="436"/>
        <v>#DIV/0!</v>
      </c>
      <c r="S5615" s="143">
        <f t="shared" si="437"/>
        <v>0</v>
      </c>
      <c r="T5615" s="144">
        <f>IF(P5615="nio",0,IF(P5615&gt;0,VLOOKUP(K5615,'3-Productie normen'!A:X,VLOOKUP(P5615,'3-Productie normen'!$B$37:$C$59,2,FALSE),FALSE)))/VLOOKUP(B5615,'2-Kosten per locatie'!$A$11:$C$31,3,FALSE)</f>
        <v>0</v>
      </c>
      <c r="U5615" s="144">
        <f t="shared" si="438"/>
        <v>0</v>
      </c>
      <c r="V5615" s="145" t="str">
        <f>VLOOKUP(K5615,'3-Productie normen'!A:AG,29,FALSE)</f>
        <v>V</v>
      </c>
      <c r="W5615" s="145"/>
      <c r="X5615" s="146"/>
      <c r="Y5615" s="147">
        <f t="shared" si="439"/>
        <v>81856</v>
      </c>
    </row>
    <row r="5616" spans="1:25" s="148" customFormat="1" ht="13.9" customHeight="1">
      <c r="A5616" s="137">
        <v>6470</v>
      </c>
      <c r="B5616" s="138" t="s">
        <v>7213</v>
      </c>
      <c r="C5616" s="138" t="s">
        <v>8340</v>
      </c>
      <c r="D5616" s="138"/>
      <c r="E5616" s="2"/>
      <c r="F5616" s="2" t="s">
        <v>422</v>
      </c>
      <c r="G5616" s="2" t="s">
        <v>7792</v>
      </c>
      <c r="H5616" s="2" t="s">
        <v>246</v>
      </c>
      <c r="I5616" s="139" t="s">
        <v>491</v>
      </c>
      <c r="J5616" s="139" t="s">
        <v>253</v>
      </c>
      <c r="K5616" s="139" t="s">
        <v>4571</v>
      </c>
      <c r="L5616" s="139" t="s">
        <v>3466</v>
      </c>
      <c r="M5616" s="140"/>
      <c r="N5616" s="141">
        <v>50.43</v>
      </c>
      <c r="O5616" s="142">
        <f t="shared" si="435"/>
        <v>200</v>
      </c>
      <c r="P5616" s="2">
        <v>200</v>
      </c>
      <c r="Q5616" s="2"/>
      <c r="R5616" s="143" t="e">
        <f t="shared" si="436"/>
        <v>#DIV/0!</v>
      </c>
      <c r="S5616" s="143">
        <f t="shared" si="437"/>
        <v>0</v>
      </c>
      <c r="T5616" s="144">
        <f>IF(P5616="nio",0,IF(P5616&gt;0,VLOOKUP(K5616,'3-Productie normen'!A:X,VLOOKUP(P5616,'3-Productie normen'!$B$37:$C$59,2,FALSE),FALSE)))/VLOOKUP(B5616,'2-Kosten per locatie'!$A$11:$C$31,3,FALSE)</f>
        <v>0</v>
      </c>
      <c r="U5616" s="144">
        <f t="shared" si="438"/>
        <v>0</v>
      </c>
      <c r="V5616" s="145" t="str">
        <f>VLOOKUP(K5616,'3-Productie normen'!A:AG,29,FALSE)</f>
        <v>V</v>
      </c>
      <c r="W5616" s="145"/>
      <c r="X5616" s="146"/>
      <c r="Y5616" s="147">
        <f t="shared" si="439"/>
        <v>10086</v>
      </c>
    </row>
    <row r="5617" spans="1:25" s="148" customFormat="1" ht="13.9" customHeight="1">
      <c r="A5617" s="137">
        <v>6471</v>
      </c>
      <c r="B5617" s="138" t="s">
        <v>7213</v>
      </c>
      <c r="C5617" s="138" t="s">
        <v>8340</v>
      </c>
      <c r="D5617" s="138"/>
      <c r="E5617" s="2"/>
      <c r="F5617" s="2" t="s">
        <v>422</v>
      </c>
      <c r="G5617" s="2" t="s">
        <v>7797</v>
      </c>
      <c r="H5617" s="2" t="s">
        <v>246</v>
      </c>
      <c r="I5617" s="139" t="s">
        <v>491</v>
      </c>
      <c r="J5617" s="139" t="s">
        <v>253</v>
      </c>
      <c r="K5617" s="139" t="s">
        <v>4571</v>
      </c>
      <c r="L5617" s="139" t="s">
        <v>3466</v>
      </c>
      <c r="M5617" s="140"/>
      <c r="N5617" s="141">
        <v>22.46</v>
      </c>
      <c r="O5617" s="142">
        <f t="shared" si="435"/>
        <v>200</v>
      </c>
      <c r="P5617" s="2">
        <v>200</v>
      </c>
      <c r="Q5617" s="2"/>
      <c r="R5617" s="143" t="e">
        <f t="shared" si="436"/>
        <v>#DIV/0!</v>
      </c>
      <c r="S5617" s="143">
        <f t="shared" si="437"/>
        <v>0</v>
      </c>
      <c r="T5617" s="144">
        <f>IF(P5617="nio",0,IF(P5617&gt;0,VLOOKUP(K5617,'3-Productie normen'!A:X,VLOOKUP(P5617,'3-Productie normen'!$B$37:$C$59,2,FALSE),FALSE)))/VLOOKUP(B5617,'2-Kosten per locatie'!$A$11:$C$31,3,FALSE)</f>
        <v>0</v>
      </c>
      <c r="U5617" s="144">
        <f t="shared" si="438"/>
        <v>0</v>
      </c>
      <c r="V5617" s="145" t="str">
        <f>VLOOKUP(K5617,'3-Productie normen'!A:AG,29,FALSE)</f>
        <v>V</v>
      </c>
      <c r="W5617" s="145"/>
      <c r="X5617" s="146"/>
      <c r="Y5617" s="147">
        <f t="shared" si="439"/>
        <v>4492</v>
      </c>
    </row>
    <row r="5618" spans="1:25" s="148" customFormat="1" ht="13.9" customHeight="1">
      <c r="A5618" s="137">
        <v>6472</v>
      </c>
      <c r="B5618" s="138" t="s">
        <v>7213</v>
      </c>
      <c r="C5618" s="138" t="s">
        <v>8340</v>
      </c>
      <c r="D5618" s="138"/>
      <c r="E5618" s="2"/>
      <c r="F5618" s="2" t="s">
        <v>422</v>
      </c>
      <c r="G5618" s="2" t="s">
        <v>7798</v>
      </c>
      <c r="H5618" s="2" t="s">
        <v>246</v>
      </c>
      <c r="I5618" s="139" t="s">
        <v>491</v>
      </c>
      <c r="J5618" s="139" t="s">
        <v>253</v>
      </c>
      <c r="K5618" s="139" t="s">
        <v>4571</v>
      </c>
      <c r="L5618" s="139" t="s">
        <v>3466</v>
      </c>
      <c r="M5618" s="140"/>
      <c r="N5618" s="141">
        <v>14.85</v>
      </c>
      <c r="O5618" s="142">
        <f t="shared" si="435"/>
        <v>200</v>
      </c>
      <c r="P5618" s="2">
        <v>200</v>
      </c>
      <c r="Q5618" s="2"/>
      <c r="R5618" s="143" t="e">
        <f t="shared" si="436"/>
        <v>#DIV/0!</v>
      </c>
      <c r="S5618" s="143">
        <f t="shared" si="437"/>
        <v>0</v>
      </c>
      <c r="T5618" s="144">
        <f>IF(P5618="nio",0,IF(P5618&gt;0,VLOOKUP(K5618,'3-Productie normen'!A:X,VLOOKUP(P5618,'3-Productie normen'!$B$37:$C$59,2,FALSE),FALSE)))/VLOOKUP(B5618,'2-Kosten per locatie'!$A$11:$C$31,3,FALSE)</f>
        <v>0</v>
      </c>
      <c r="U5618" s="144">
        <f t="shared" si="438"/>
        <v>0</v>
      </c>
      <c r="V5618" s="145" t="str">
        <f>VLOOKUP(K5618,'3-Productie normen'!A:AG,29,FALSE)</f>
        <v>V</v>
      </c>
      <c r="W5618" s="145"/>
      <c r="X5618" s="146"/>
      <c r="Y5618" s="147">
        <f t="shared" si="439"/>
        <v>2970</v>
      </c>
    </row>
    <row r="5619" spans="1:25" s="148" customFormat="1" ht="13.9" customHeight="1">
      <c r="A5619" s="137">
        <v>6473</v>
      </c>
      <c r="B5619" s="138" t="s">
        <v>7213</v>
      </c>
      <c r="C5619" s="138" t="s">
        <v>8340</v>
      </c>
      <c r="D5619" s="138"/>
      <c r="E5619" s="2"/>
      <c r="F5619" s="2" t="s">
        <v>422</v>
      </c>
      <c r="G5619" s="2" t="s">
        <v>7799</v>
      </c>
      <c r="H5619" s="2" t="s">
        <v>246</v>
      </c>
      <c r="I5619" s="139" t="s">
        <v>257</v>
      </c>
      <c r="J5619" s="139" t="s">
        <v>258</v>
      </c>
      <c r="K5619" s="139" t="s">
        <v>259</v>
      </c>
      <c r="L5619" s="139" t="s">
        <v>246</v>
      </c>
      <c r="M5619" s="140"/>
      <c r="N5619" s="141">
        <v>7.21</v>
      </c>
      <c r="O5619" s="142">
        <f t="shared" si="435"/>
        <v>0</v>
      </c>
      <c r="P5619" s="2" t="s">
        <v>477</v>
      </c>
      <c r="Q5619" s="2"/>
      <c r="R5619" s="143">
        <f t="shared" si="436"/>
        <v>0</v>
      </c>
      <c r="S5619" s="143">
        <f t="shared" si="437"/>
        <v>0</v>
      </c>
      <c r="T5619" s="144">
        <f>IF(P5619="nio",0,IF(P5619&gt;0,VLOOKUP(K5619,'3-Productie normen'!A:X,VLOOKUP(P5619,'3-Productie normen'!$B$37:$C$59,2,FALSE),FALSE)))/VLOOKUP(B5619,'2-Kosten per locatie'!$A$11:$C$31,3,FALSE)</f>
        <v>0</v>
      </c>
      <c r="U5619" s="144">
        <f t="shared" si="438"/>
        <v>0</v>
      </c>
      <c r="V5619" s="145">
        <f>VLOOKUP(K5619,'3-Productie normen'!A:AG,29,FALSE)</f>
        <v>0</v>
      </c>
      <c r="W5619" s="145"/>
      <c r="X5619" s="146"/>
      <c r="Y5619" s="147">
        <f t="shared" si="439"/>
        <v>0</v>
      </c>
    </row>
    <row r="5620" spans="1:25" s="148" customFormat="1" ht="13.9" customHeight="1">
      <c r="A5620" s="137">
        <v>6474</v>
      </c>
      <c r="B5620" s="138" t="s">
        <v>7213</v>
      </c>
      <c r="C5620" s="138" t="s">
        <v>8340</v>
      </c>
      <c r="D5620" s="138"/>
      <c r="E5620" s="2"/>
      <c r="F5620" s="2" t="s">
        <v>422</v>
      </c>
      <c r="G5620" s="2" t="s">
        <v>7800</v>
      </c>
      <c r="H5620" s="2" t="s">
        <v>246</v>
      </c>
      <c r="I5620" s="139" t="s">
        <v>257</v>
      </c>
      <c r="J5620" s="139" t="s">
        <v>495</v>
      </c>
      <c r="K5620" s="139" t="s">
        <v>259</v>
      </c>
      <c r="L5620" s="139" t="s">
        <v>246</v>
      </c>
      <c r="M5620" s="140"/>
      <c r="N5620" s="141">
        <v>1.24</v>
      </c>
      <c r="O5620" s="142">
        <f t="shared" ref="O5620:O5683" si="440">SUM(P5620:Q5620)</f>
        <v>0</v>
      </c>
      <c r="P5620" s="2" t="s">
        <v>477</v>
      </c>
      <c r="Q5620" s="2"/>
      <c r="R5620" s="143">
        <f t="shared" ref="R5620:R5683" si="441">IF(P5620="nio",0,IF(P5620&gt;0,P5620*N5620/T5620,0))</f>
        <v>0</v>
      </c>
      <c r="S5620" s="143">
        <f t="shared" ref="S5620:S5683" si="442">IF(Q5620&gt;0,Q5620*N5620/U5620,0)</f>
        <v>0</v>
      </c>
      <c r="T5620" s="144">
        <f>IF(P5620="nio",0,IF(P5620&gt;0,VLOOKUP(K5620,'3-Productie normen'!A:X,VLOOKUP(P5620,'3-Productie normen'!$B$37:$C$59,2,FALSE),FALSE)))/VLOOKUP(B5620,'2-Kosten per locatie'!$A$11:$C$31,3,FALSE)</f>
        <v>0</v>
      </c>
      <c r="U5620" s="144">
        <f t="shared" ref="U5620:U5683" si="443">IF(Q5620&gt;0,T5620*$U$8,0)</f>
        <v>0</v>
      </c>
      <c r="V5620" s="145">
        <f>VLOOKUP(K5620,'3-Productie normen'!A:AG,29,FALSE)</f>
        <v>0</v>
      </c>
      <c r="W5620" s="145"/>
      <c r="X5620" s="146"/>
      <c r="Y5620" s="147">
        <f t="shared" ref="Y5620:Y5683" si="444">O5620*N5620</f>
        <v>0</v>
      </c>
    </row>
    <row r="5621" spans="1:25" s="148" customFormat="1" ht="13.9" customHeight="1">
      <c r="A5621" s="137">
        <v>6475</v>
      </c>
      <c r="B5621" s="138" t="s">
        <v>7213</v>
      </c>
      <c r="C5621" s="138" t="s">
        <v>8340</v>
      </c>
      <c r="D5621" s="138"/>
      <c r="E5621" s="2"/>
      <c r="F5621" s="2" t="s">
        <v>422</v>
      </c>
      <c r="G5621" s="2" t="s">
        <v>7803</v>
      </c>
      <c r="H5621" s="2" t="s">
        <v>246</v>
      </c>
      <c r="I5621" s="139" t="s">
        <v>257</v>
      </c>
      <c r="J5621" s="139" t="s">
        <v>258</v>
      </c>
      <c r="K5621" s="139" t="s">
        <v>259</v>
      </c>
      <c r="L5621" s="139" t="s">
        <v>246</v>
      </c>
      <c r="M5621" s="140"/>
      <c r="N5621" s="141">
        <v>8.2200000000000006</v>
      </c>
      <c r="O5621" s="142">
        <f t="shared" si="440"/>
        <v>0</v>
      </c>
      <c r="P5621" s="2" t="s">
        <v>477</v>
      </c>
      <c r="Q5621" s="2"/>
      <c r="R5621" s="143">
        <f t="shared" si="441"/>
        <v>0</v>
      </c>
      <c r="S5621" s="143">
        <f t="shared" si="442"/>
        <v>0</v>
      </c>
      <c r="T5621" s="144">
        <f>IF(P5621="nio",0,IF(P5621&gt;0,VLOOKUP(K5621,'3-Productie normen'!A:X,VLOOKUP(P5621,'3-Productie normen'!$B$37:$C$59,2,FALSE),FALSE)))/VLOOKUP(B5621,'2-Kosten per locatie'!$A$11:$C$31,3,FALSE)</f>
        <v>0</v>
      </c>
      <c r="U5621" s="144">
        <f t="shared" si="443"/>
        <v>0</v>
      </c>
      <c r="V5621" s="145">
        <f>VLOOKUP(K5621,'3-Productie normen'!A:AG,29,FALSE)</f>
        <v>0</v>
      </c>
      <c r="W5621" s="145"/>
      <c r="X5621" s="146"/>
      <c r="Y5621" s="147">
        <f t="shared" si="444"/>
        <v>0</v>
      </c>
    </row>
    <row r="5622" spans="1:25" s="148" customFormat="1" ht="13.9" customHeight="1">
      <c r="A5622" s="137">
        <v>6476</v>
      </c>
      <c r="B5622" s="138" t="s">
        <v>7213</v>
      </c>
      <c r="C5622" s="138" t="s">
        <v>8340</v>
      </c>
      <c r="D5622" s="138"/>
      <c r="E5622" s="2"/>
      <c r="F5622" s="2" t="s">
        <v>422</v>
      </c>
      <c r="G5622" s="2" t="s">
        <v>7805</v>
      </c>
      <c r="H5622" s="2" t="s">
        <v>246</v>
      </c>
      <c r="I5622" s="139" t="s">
        <v>257</v>
      </c>
      <c r="J5622" s="139" t="s">
        <v>318</v>
      </c>
      <c r="K5622" s="139" t="s">
        <v>259</v>
      </c>
      <c r="L5622" s="139" t="s">
        <v>246</v>
      </c>
      <c r="M5622" s="140"/>
      <c r="N5622" s="141">
        <v>1.51</v>
      </c>
      <c r="O5622" s="142">
        <f t="shared" si="440"/>
        <v>0</v>
      </c>
      <c r="P5622" s="2" t="s">
        <v>477</v>
      </c>
      <c r="Q5622" s="2"/>
      <c r="R5622" s="143">
        <f t="shared" si="441"/>
        <v>0</v>
      </c>
      <c r="S5622" s="143">
        <f t="shared" si="442"/>
        <v>0</v>
      </c>
      <c r="T5622" s="144">
        <f>IF(P5622="nio",0,IF(P5622&gt;0,VLOOKUP(K5622,'3-Productie normen'!A:X,VLOOKUP(P5622,'3-Productie normen'!$B$37:$C$59,2,FALSE),FALSE)))/VLOOKUP(B5622,'2-Kosten per locatie'!$A$11:$C$31,3,FALSE)</f>
        <v>0</v>
      </c>
      <c r="U5622" s="144">
        <f t="shared" si="443"/>
        <v>0</v>
      </c>
      <c r="V5622" s="145">
        <f>VLOOKUP(K5622,'3-Productie normen'!A:AG,29,FALSE)</f>
        <v>0</v>
      </c>
      <c r="W5622" s="145"/>
      <c r="X5622" s="146"/>
      <c r="Y5622" s="147">
        <f t="shared" si="444"/>
        <v>0</v>
      </c>
    </row>
    <row r="5623" spans="1:25" s="148" customFormat="1" ht="13.9" customHeight="1">
      <c r="A5623" s="137">
        <v>6477</v>
      </c>
      <c r="B5623" s="138" t="s">
        <v>7213</v>
      </c>
      <c r="C5623" s="138" t="s">
        <v>8340</v>
      </c>
      <c r="D5623" s="138"/>
      <c r="E5623" s="2"/>
      <c r="F5623" s="2" t="s">
        <v>422</v>
      </c>
      <c r="G5623" s="2" t="s">
        <v>7806</v>
      </c>
      <c r="H5623" s="2" t="s">
        <v>246</v>
      </c>
      <c r="I5623" s="139" t="s">
        <v>257</v>
      </c>
      <c r="J5623" s="139" t="s">
        <v>318</v>
      </c>
      <c r="K5623" s="139" t="s">
        <v>259</v>
      </c>
      <c r="L5623" s="139" t="s">
        <v>246</v>
      </c>
      <c r="M5623" s="140"/>
      <c r="N5623" s="141">
        <v>1.67</v>
      </c>
      <c r="O5623" s="142">
        <f t="shared" si="440"/>
        <v>0</v>
      </c>
      <c r="P5623" s="2" t="s">
        <v>477</v>
      </c>
      <c r="Q5623" s="2"/>
      <c r="R5623" s="143">
        <f t="shared" si="441"/>
        <v>0</v>
      </c>
      <c r="S5623" s="143">
        <f t="shared" si="442"/>
        <v>0</v>
      </c>
      <c r="T5623" s="144">
        <f>IF(P5623="nio",0,IF(P5623&gt;0,VLOOKUP(K5623,'3-Productie normen'!A:X,VLOOKUP(P5623,'3-Productie normen'!$B$37:$C$59,2,FALSE),FALSE)))/VLOOKUP(B5623,'2-Kosten per locatie'!$A$11:$C$31,3,FALSE)</f>
        <v>0</v>
      </c>
      <c r="U5623" s="144">
        <f t="shared" si="443"/>
        <v>0</v>
      </c>
      <c r="V5623" s="145">
        <f>VLOOKUP(K5623,'3-Productie normen'!A:AG,29,FALSE)</f>
        <v>0</v>
      </c>
      <c r="W5623" s="145"/>
      <c r="X5623" s="146"/>
      <c r="Y5623" s="147">
        <f t="shared" si="444"/>
        <v>0</v>
      </c>
    </row>
    <row r="5624" spans="1:25" s="148" customFormat="1" ht="13.9" customHeight="1">
      <c r="A5624" s="137">
        <v>6478</v>
      </c>
      <c r="B5624" s="138" t="s">
        <v>7213</v>
      </c>
      <c r="C5624" s="138" t="s">
        <v>8340</v>
      </c>
      <c r="D5624" s="138"/>
      <c r="E5624" s="2"/>
      <c r="F5624" s="2" t="s">
        <v>422</v>
      </c>
      <c r="G5624" s="2" t="s">
        <v>7807</v>
      </c>
      <c r="H5624" s="2" t="s">
        <v>246</v>
      </c>
      <c r="I5624" s="139" t="s">
        <v>257</v>
      </c>
      <c r="J5624" s="139" t="s">
        <v>318</v>
      </c>
      <c r="K5624" s="139" t="s">
        <v>259</v>
      </c>
      <c r="L5624" s="139" t="s">
        <v>246</v>
      </c>
      <c r="M5624" s="140"/>
      <c r="N5624" s="141">
        <v>7.75</v>
      </c>
      <c r="O5624" s="142">
        <f t="shared" si="440"/>
        <v>0</v>
      </c>
      <c r="P5624" s="2" t="s">
        <v>477</v>
      </c>
      <c r="Q5624" s="2"/>
      <c r="R5624" s="143">
        <f t="shared" si="441"/>
        <v>0</v>
      </c>
      <c r="S5624" s="143">
        <f t="shared" si="442"/>
        <v>0</v>
      </c>
      <c r="T5624" s="144">
        <f>IF(P5624="nio",0,IF(P5624&gt;0,VLOOKUP(K5624,'3-Productie normen'!A:X,VLOOKUP(P5624,'3-Productie normen'!$B$37:$C$59,2,FALSE),FALSE)))/VLOOKUP(B5624,'2-Kosten per locatie'!$A$11:$C$31,3,FALSE)</f>
        <v>0</v>
      </c>
      <c r="U5624" s="144">
        <f t="shared" si="443"/>
        <v>0</v>
      </c>
      <c r="V5624" s="145">
        <f>VLOOKUP(K5624,'3-Productie normen'!A:AG,29,FALSE)</f>
        <v>0</v>
      </c>
      <c r="W5624" s="145"/>
      <c r="X5624" s="146"/>
      <c r="Y5624" s="147">
        <f t="shared" si="444"/>
        <v>0</v>
      </c>
    </row>
    <row r="5625" spans="1:25" s="148" customFormat="1" ht="13.9" customHeight="1">
      <c r="A5625" s="137">
        <v>6479</v>
      </c>
      <c r="B5625" s="138" t="s">
        <v>7213</v>
      </c>
      <c r="C5625" s="138" t="s">
        <v>8340</v>
      </c>
      <c r="D5625" s="138"/>
      <c r="E5625" s="2"/>
      <c r="F5625" s="2" t="s">
        <v>422</v>
      </c>
      <c r="G5625" s="2" t="s">
        <v>7811</v>
      </c>
      <c r="H5625" s="2" t="s">
        <v>246</v>
      </c>
      <c r="I5625" s="139" t="s">
        <v>257</v>
      </c>
      <c r="J5625" s="139" t="s">
        <v>318</v>
      </c>
      <c r="K5625" s="139" t="s">
        <v>259</v>
      </c>
      <c r="L5625" s="139" t="s">
        <v>246</v>
      </c>
      <c r="M5625" s="140"/>
      <c r="N5625" s="141">
        <v>1.82</v>
      </c>
      <c r="O5625" s="142">
        <f t="shared" si="440"/>
        <v>0</v>
      </c>
      <c r="P5625" s="2" t="s">
        <v>477</v>
      </c>
      <c r="Q5625" s="2"/>
      <c r="R5625" s="143">
        <f t="shared" si="441"/>
        <v>0</v>
      </c>
      <c r="S5625" s="143">
        <f t="shared" si="442"/>
        <v>0</v>
      </c>
      <c r="T5625" s="144">
        <f>IF(P5625="nio",0,IF(P5625&gt;0,VLOOKUP(K5625,'3-Productie normen'!A:X,VLOOKUP(P5625,'3-Productie normen'!$B$37:$C$59,2,FALSE),FALSE)))/VLOOKUP(B5625,'2-Kosten per locatie'!$A$11:$C$31,3,FALSE)</f>
        <v>0</v>
      </c>
      <c r="U5625" s="144">
        <f t="shared" si="443"/>
        <v>0</v>
      </c>
      <c r="V5625" s="145">
        <f>VLOOKUP(K5625,'3-Productie normen'!A:AG,29,FALSE)</f>
        <v>0</v>
      </c>
      <c r="W5625" s="145"/>
      <c r="X5625" s="146"/>
      <c r="Y5625" s="147">
        <f t="shared" si="444"/>
        <v>0</v>
      </c>
    </row>
    <row r="5626" spans="1:25" s="148" customFormat="1" ht="13.9" customHeight="1">
      <c r="A5626" s="137">
        <v>6480</v>
      </c>
      <c r="B5626" s="138" t="s">
        <v>7213</v>
      </c>
      <c r="C5626" s="138" t="s">
        <v>8340</v>
      </c>
      <c r="D5626" s="138"/>
      <c r="E5626" s="2"/>
      <c r="F5626" s="2" t="s">
        <v>422</v>
      </c>
      <c r="G5626" s="2" t="s">
        <v>7812</v>
      </c>
      <c r="H5626" s="2" t="s">
        <v>246</v>
      </c>
      <c r="I5626" s="139" t="s">
        <v>257</v>
      </c>
      <c r="J5626" s="139" t="s">
        <v>318</v>
      </c>
      <c r="K5626" s="139" t="s">
        <v>259</v>
      </c>
      <c r="L5626" s="139" t="s">
        <v>246</v>
      </c>
      <c r="M5626" s="140"/>
      <c r="N5626" s="141">
        <v>8.02</v>
      </c>
      <c r="O5626" s="142">
        <f t="shared" si="440"/>
        <v>0</v>
      </c>
      <c r="P5626" s="2" t="s">
        <v>477</v>
      </c>
      <c r="Q5626" s="2"/>
      <c r="R5626" s="143">
        <f t="shared" si="441"/>
        <v>0</v>
      </c>
      <c r="S5626" s="143">
        <f t="shared" si="442"/>
        <v>0</v>
      </c>
      <c r="T5626" s="144">
        <f>IF(P5626="nio",0,IF(P5626&gt;0,VLOOKUP(K5626,'3-Productie normen'!A:X,VLOOKUP(P5626,'3-Productie normen'!$B$37:$C$59,2,FALSE),FALSE)))/VLOOKUP(B5626,'2-Kosten per locatie'!$A$11:$C$31,3,FALSE)</f>
        <v>0</v>
      </c>
      <c r="U5626" s="144">
        <f t="shared" si="443"/>
        <v>0</v>
      </c>
      <c r="V5626" s="145">
        <f>VLOOKUP(K5626,'3-Productie normen'!A:AG,29,FALSE)</f>
        <v>0</v>
      </c>
      <c r="W5626" s="145"/>
      <c r="X5626" s="146"/>
      <c r="Y5626" s="147">
        <f t="shared" si="444"/>
        <v>0</v>
      </c>
    </row>
    <row r="5627" spans="1:25" s="148" customFormat="1" ht="13.9" customHeight="1">
      <c r="A5627" s="137">
        <v>6481</v>
      </c>
      <c r="B5627" s="138" t="s">
        <v>7213</v>
      </c>
      <c r="C5627" s="138" t="s">
        <v>8340</v>
      </c>
      <c r="D5627" s="138"/>
      <c r="E5627" s="2"/>
      <c r="F5627" s="2" t="s">
        <v>422</v>
      </c>
      <c r="G5627" s="2" t="s">
        <v>7813</v>
      </c>
      <c r="H5627" s="2" t="s">
        <v>246</v>
      </c>
      <c r="I5627" s="139" t="s">
        <v>46</v>
      </c>
      <c r="J5627" s="139" t="s">
        <v>320</v>
      </c>
      <c r="K5627" s="139" t="s">
        <v>46</v>
      </c>
      <c r="L5627" s="139" t="s">
        <v>3466</v>
      </c>
      <c r="M5627" s="140"/>
      <c r="N5627" s="141">
        <v>5.46</v>
      </c>
      <c r="O5627" s="142">
        <f t="shared" si="440"/>
        <v>400</v>
      </c>
      <c r="P5627" s="2">
        <v>200</v>
      </c>
      <c r="Q5627" s="2">
        <v>200</v>
      </c>
      <c r="R5627" s="143" t="e">
        <f t="shared" si="441"/>
        <v>#DIV/0!</v>
      </c>
      <c r="S5627" s="143" t="e">
        <f t="shared" si="442"/>
        <v>#DIV/0!</v>
      </c>
      <c r="T5627" s="144">
        <f>IF(P5627="nio",0,IF(P5627&gt;0,VLOOKUP(K5627,'3-Productie normen'!A:X,VLOOKUP(P5627,'3-Productie normen'!$B$37:$C$59,2,FALSE),FALSE)))/VLOOKUP(B5627,'2-Kosten per locatie'!$A$11:$C$31,3,FALSE)</f>
        <v>0</v>
      </c>
      <c r="U5627" s="144">
        <f t="shared" si="443"/>
        <v>0</v>
      </c>
      <c r="V5627" s="145" t="str">
        <f>VLOOKUP(K5627,'3-Productie normen'!A:AG,29,FALSE)</f>
        <v>S</v>
      </c>
      <c r="W5627" s="145"/>
      <c r="X5627" s="146"/>
      <c r="Y5627" s="147">
        <f t="shared" si="444"/>
        <v>2184</v>
      </c>
    </row>
    <row r="5628" spans="1:25" s="148" customFormat="1" ht="13.9" customHeight="1">
      <c r="A5628" s="137">
        <v>6482</v>
      </c>
      <c r="B5628" s="138" t="s">
        <v>7213</v>
      </c>
      <c r="C5628" s="138" t="s">
        <v>8340</v>
      </c>
      <c r="D5628" s="138"/>
      <c r="E5628" s="2"/>
      <c r="F5628" s="2" t="s">
        <v>422</v>
      </c>
      <c r="G5628" s="2" t="s">
        <v>7814</v>
      </c>
      <c r="H5628" s="2" t="s">
        <v>246</v>
      </c>
      <c r="I5628" s="139" t="s">
        <v>46</v>
      </c>
      <c r="J5628" s="139" t="s">
        <v>323</v>
      </c>
      <c r="K5628" s="139" t="s">
        <v>46</v>
      </c>
      <c r="L5628" s="139" t="s">
        <v>3466</v>
      </c>
      <c r="M5628" s="140"/>
      <c r="N5628" s="141">
        <v>1.1299999999999999</v>
      </c>
      <c r="O5628" s="142">
        <f t="shared" si="440"/>
        <v>400</v>
      </c>
      <c r="P5628" s="2">
        <v>200</v>
      </c>
      <c r="Q5628" s="2">
        <v>200</v>
      </c>
      <c r="R5628" s="143" t="e">
        <f t="shared" si="441"/>
        <v>#DIV/0!</v>
      </c>
      <c r="S5628" s="143" t="e">
        <f t="shared" si="442"/>
        <v>#DIV/0!</v>
      </c>
      <c r="T5628" s="144">
        <f>IF(P5628="nio",0,IF(P5628&gt;0,VLOOKUP(K5628,'3-Productie normen'!A:X,VLOOKUP(P5628,'3-Productie normen'!$B$37:$C$59,2,FALSE),FALSE)))/VLOOKUP(B5628,'2-Kosten per locatie'!$A$11:$C$31,3,FALSE)</f>
        <v>0</v>
      </c>
      <c r="U5628" s="144">
        <f t="shared" si="443"/>
        <v>0</v>
      </c>
      <c r="V5628" s="145" t="str">
        <f>VLOOKUP(K5628,'3-Productie normen'!A:AG,29,FALSE)</f>
        <v>S</v>
      </c>
      <c r="W5628" s="145"/>
      <c r="X5628" s="146"/>
      <c r="Y5628" s="147">
        <f t="shared" si="444"/>
        <v>451.99999999999994</v>
      </c>
    </row>
    <row r="5629" spans="1:25" s="148" customFormat="1" ht="13.9" customHeight="1">
      <c r="A5629" s="137">
        <v>6483</v>
      </c>
      <c r="B5629" s="138" t="s">
        <v>7213</v>
      </c>
      <c r="C5629" s="138" t="s">
        <v>8340</v>
      </c>
      <c r="D5629" s="138"/>
      <c r="E5629" s="2"/>
      <c r="F5629" s="2" t="s">
        <v>422</v>
      </c>
      <c r="G5629" s="2" t="s">
        <v>7815</v>
      </c>
      <c r="H5629" s="2" t="s">
        <v>246</v>
      </c>
      <c r="I5629" s="139" t="s">
        <v>46</v>
      </c>
      <c r="J5629" s="139" t="s">
        <v>323</v>
      </c>
      <c r="K5629" s="139" t="s">
        <v>46</v>
      </c>
      <c r="L5629" s="139" t="s">
        <v>3466</v>
      </c>
      <c r="M5629" s="140"/>
      <c r="N5629" s="141">
        <v>1.1299999999999999</v>
      </c>
      <c r="O5629" s="142">
        <f t="shared" si="440"/>
        <v>400</v>
      </c>
      <c r="P5629" s="2">
        <v>200</v>
      </c>
      <c r="Q5629" s="2">
        <v>200</v>
      </c>
      <c r="R5629" s="143" t="e">
        <f t="shared" si="441"/>
        <v>#DIV/0!</v>
      </c>
      <c r="S5629" s="143" t="e">
        <f t="shared" si="442"/>
        <v>#DIV/0!</v>
      </c>
      <c r="T5629" s="144">
        <f>IF(P5629="nio",0,IF(P5629&gt;0,VLOOKUP(K5629,'3-Productie normen'!A:X,VLOOKUP(P5629,'3-Productie normen'!$B$37:$C$59,2,FALSE),FALSE)))/VLOOKUP(B5629,'2-Kosten per locatie'!$A$11:$C$31,3,FALSE)</f>
        <v>0</v>
      </c>
      <c r="U5629" s="144">
        <f t="shared" si="443"/>
        <v>0</v>
      </c>
      <c r="V5629" s="145" t="str">
        <f>VLOOKUP(K5629,'3-Productie normen'!A:AG,29,FALSE)</f>
        <v>S</v>
      </c>
      <c r="W5629" s="145"/>
      <c r="X5629" s="146"/>
      <c r="Y5629" s="147">
        <f t="shared" si="444"/>
        <v>451.99999999999994</v>
      </c>
    </row>
    <row r="5630" spans="1:25" s="148" customFormat="1" ht="13.9" customHeight="1">
      <c r="A5630" s="137">
        <v>6484</v>
      </c>
      <c r="B5630" s="138" t="s">
        <v>7213</v>
      </c>
      <c r="C5630" s="138" t="s">
        <v>8340</v>
      </c>
      <c r="D5630" s="138"/>
      <c r="E5630" s="2"/>
      <c r="F5630" s="2" t="s">
        <v>422</v>
      </c>
      <c r="G5630" s="2" t="s">
        <v>7816</v>
      </c>
      <c r="H5630" s="2" t="s">
        <v>246</v>
      </c>
      <c r="I5630" s="139" t="s">
        <v>46</v>
      </c>
      <c r="J5630" s="139" t="s">
        <v>313</v>
      </c>
      <c r="K5630" s="139" t="s">
        <v>8079</v>
      </c>
      <c r="L5630" s="139" t="s">
        <v>3466</v>
      </c>
      <c r="M5630" s="140"/>
      <c r="N5630" s="141">
        <v>1.1299999999999999</v>
      </c>
      <c r="O5630" s="142">
        <f t="shared" si="440"/>
        <v>2</v>
      </c>
      <c r="P5630" s="2">
        <v>2</v>
      </c>
      <c r="Q5630" s="2"/>
      <c r="R5630" s="143" t="e">
        <f t="shared" si="441"/>
        <v>#DIV/0!</v>
      </c>
      <c r="S5630" s="143">
        <f t="shared" si="442"/>
        <v>0</v>
      </c>
      <c r="T5630" s="144">
        <f>IF(P5630="nio",0,IF(P5630&gt;0,VLOOKUP(K5630,'3-Productie normen'!A:X,VLOOKUP(P5630,'3-Productie normen'!$B$37:$C$59,2,FALSE),FALSE)))/VLOOKUP(B5630,'2-Kosten per locatie'!$A$11:$C$31,3,FALSE)</f>
        <v>0</v>
      </c>
      <c r="U5630" s="144">
        <f t="shared" si="443"/>
        <v>0</v>
      </c>
      <c r="V5630" s="145" t="str">
        <f>VLOOKUP(K5630,'3-Productie normen'!A:AG,29,FALSE)</f>
        <v>V</v>
      </c>
      <c r="W5630" s="145"/>
      <c r="X5630" s="146"/>
      <c r="Y5630" s="147">
        <f t="shared" si="444"/>
        <v>2.2599999999999998</v>
      </c>
    </row>
    <row r="5631" spans="1:25" s="148" customFormat="1" ht="13.9" customHeight="1">
      <c r="A5631" s="137">
        <v>6485</v>
      </c>
      <c r="B5631" s="138" t="s">
        <v>7213</v>
      </c>
      <c r="C5631" s="138" t="s">
        <v>8340</v>
      </c>
      <c r="D5631" s="138"/>
      <c r="E5631" s="2"/>
      <c r="F5631" s="2" t="s">
        <v>422</v>
      </c>
      <c r="G5631" s="2" t="s">
        <v>7817</v>
      </c>
      <c r="H5631" s="2" t="s">
        <v>246</v>
      </c>
      <c r="I5631" s="139" t="s">
        <v>46</v>
      </c>
      <c r="J5631" s="139" t="s">
        <v>320</v>
      </c>
      <c r="K5631" s="139" t="s">
        <v>46</v>
      </c>
      <c r="L5631" s="139" t="s">
        <v>3466</v>
      </c>
      <c r="M5631" s="140"/>
      <c r="N5631" s="141">
        <v>7.42</v>
      </c>
      <c r="O5631" s="142">
        <f t="shared" si="440"/>
        <v>400</v>
      </c>
      <c r="P5631" s="2">
        <v>200</v>
      </c>
      <c r="Q5631" s="2">
        <v>200</v>
      </c>
      <c r="R5631" s="143" t="e">
        <f t="shared" si="441"/>
        <v>#DIV/0!</v>
      </c>
      <c r="S5631" s="143" t="e">
        <f t="shared" si="442"/>
        <v>#DIV/0!</v>
      </c>
      <c r="T5631" s="144">
        <f>IF(P5631="nio",0,IF(P5631&gt;0,VLOOKUP(K5631,'3-Productie normen'!A:X,VLOOKUP(P5631,'3-Productie normen'!$B$37:$C$59,2,FALSE),FALSE)))/VLOOKUP(B5631,'2-Kosten per locatie'!$A$11:$C$31,3,FALSE)</f>
        <v>0</v>
      </c>
      <c r="U5631" s="144">
        <f t="shared" si="443"/>
        <v>0</v>
      </c>
      <c r="V5631" s="145" t="str">
        <f>VLOOKUP(K5631,'3-Productie normen'!A:AG,29,FALSE)</f>
        <v>S</v>
      </c>
      <c r="W5631" s="145"/>
      <c r="X5631" s="146"/>
      <c r="Y5631" s="147">
        <f t="shared" si="444"/>
        <v>2968</v>
      </c>
    </row>
    <row r="5632" spans="1:25" s="148" customFormat="1" ht="13.9" customHeight="1">
      <c r="A5632" s="137">
        <v>6486</v>
      </c>
      <c r="B5632" s="138" t="s">
        <v>7213</v>
      </c>
      <c r="C5632" s="138" t="s">
        <v>8340</v>
      </c>
      <c r="D5632" s="138"/>
      <c r="E5632" s="2"/>
      <c r="F5632" s="2" t="s">
        <v>422</v>
      </c>
      <c r="G5632" s="2" t="s">
        <v>7818</v>
      </c>
      <c r="H5632" s="2" t="s">
        <v>246</v>
      </c>
      <c r="I5632" s="139" t="s">
        <v>46</v>
      </c>
      <c r="J5632" s="139" t="s">
        <v>323</v>
      </c>
      <c r="K5632" s="139" t="s">
        <v>46</v>
      </c>
      <c r="L5632" s="139" t="s">
        <v>3466</v>
      </c>
      <c r="M5632" s="140"/>
      <c r="N5632" s="141">
        <v>1.25</v>
      </c>
      <c r="O5632" s="142">
        <f t="shared" si="440"/>
        <v>400</v>
      </c>
      <c r="P5632" s="2">
        <v>200</v>
      </c>
      <c r="Q5632" s="2">
        <v>200</v>
      </c>
      <c r="R5632" s="143" t="e">
        <f t="shared" si="441"/>
        <v>#DIV/0!</v>
      </c>
      <c r="S5632" s="143" t="e">
        <f t="shared" si="442"/>
        <v>#DIV/0!</v>
      </c>
      <c r="T5632" s="144">
        <f>IF(P5632="nio",0,IF(P5632&gt;0,VLOOKUP(K5632,'3-Productie normen'!A:X,VLOOKUP(P5632,'3-Productie normen'!$B$37:$C$59,2,FALSE),FALSE)))/VLOOKUP(B5632,'2-Kosten per locatie'!$A$11:$C$31,3,FALSE)</f>
        <v>0</v>
      </c>
      <c r="U5632" s="144">
        <f t="shared" si="443"/>
        <v>0</v>
      </c>
      <c r="V5632" s="145" t="str">
        <f>VLOOKUP(K5632,'3-Productie normen'!A:AG,29,FALSE)</f>
        <v>S</v>
      </c>
      <c r="W5632" s="145"/>
      <c r="X5632" s="146"/>
      <c r="Y5632" s="147">
        <f t="shared" si="444"/>
        <v>500</v>
      </c>
    </row>
    <row r="5633" spans="1:25" s="148" customFormat="1" ht="13.9" customHeight="1">
      <c r="A5633" s="137">
        <v>6487</v>
      </c>
      <c r="B5633" s="138" t="s">
        <v>7213</v>
      </c>
      <c r="C5633" s="138" t="s">
        <v>8340</v>
      </c>
      <c r="D5633" s="138"/>
      <c r="E5633" s="2"/>
      <c r="F5633" s="2" t="s">
        <v>422</v>
      </c>
      <c r="G5633" s="2" t="s">
        <v>7819</v>
      </c>
      <c r="H5633" s="2" t="s">
        <v>246</v>
      </c>
      <c r="I5633" s="139" t="s">
        <v>46</v>
      </c>
      <c r="J5633" s="139" t="s">
        <v>7699</v>
      </c>
      <c r="K5633" s="139" t="s">
        <v>46</v>
      </c>
      <c r="L5633" s="139" t="s">
        <v>3466</v>
      </c>
      <c r="M5633" s="140"/>
      <c r="N5633" s="141">
        <v>1.25</v>
      </c>
      <c r="O5633" s="142">
        <f t="shared" si="440"/>
        <v>400</v>
      </c>
      <c r="P5633" s="2">
        <v>200</v>
      </c>
      <c r="Q5633" s="2">
        <v>200</v>
      </c>
      <c r="R5633" s="143" t="e">
        <f t="shared" si="441"/>
        <v>#DIV/0!</v>
      </c>
      <c r="S5633" s="143" t="e">
        <f t="shared" si="442"/>
        <v>#DIV/0!</v>
      </c>
      <c r="T5633" s="144">
        <f>IF(P5633="nio",0,IF(P5633&gt;0,VLOOKUP(K5633,'3-Productie normen'!A:X,VLOOKUP(P5633,'3-Productie normen'!$B$37:$C$59,2,FALSE),FALSE)))/VLOOKUP(B5633,'2-Kosten per locatie'!$A$11:$C$31,3,FALSE)</f>
        <v>0</v>
      </c>
      <c r="U5633" s="144">
        <f t="shared" si="443"/>
        <v>0</v>
      </c>
      <c r="V5633" s="145" t="str">
        <f>VLOOKUP(K5633,'3-Productie normen'!A:AG,29,FALSE)</f>
        <v>S</v>
      </c>
      <c r="W5633" s="145"/>
      <c r="X5633" s="146"/>
      <c r="Y5633" s="147">
        <f t="shared" si="444"/>
        <v>500</v>
      </c>
    </row>
    <row r="5634" spans="1:25" s="148" customFormat="1" ht="13.9" customHeight="1">
      <c r="A5634" s="137">
        <v>6488</v>
      </c>
      <c r="B5634" s="138" t="s">
        <v>7213</v>
      </c>
      <c r="C5634" s="138" t="s">
        <v>8340</v>
      </c>
      <c r="D5634" s="138"/>
      <c r="E5634" s="2"/>
      <c r="F5634" s="2" t="s">
        <v>422</v>
      </c>
      <c r="G5634" s="2" t="s">
        <v>7820</v>
      </c>
      <c r="H5634" s="2" t="s">
        <v>246</v>
      </c>
      <c r="I5634" s="139" t="s">
        <v>46</v>
      </c>
      <c r="J5634" s="139" t="s">
        <v>7699</v>
      </c>
      <c r="K5634" s="139" t="s">
        <v>46</v>
      </c>
      <c r="L5634" s="139" t="s">
        <v>3466</v>
      </c>
      <c r="M5634" s="140"/>
      <c r="N5634" s="141">
        <v>1.25</v>
      </c>
      <c r="O5634" s="142">
        <f t="shared" si="440"/>
        <v>400</v>
      </c>
      <c r="P5634" s="2">
        <v>200</v>
      </c>
      <c r="Q5634" s="2">
        <v>200</v>
      </c>
      <c r="R5634" s="143" t="e">
        <f t="shared" si="441"/>
        <v>#DIV/0!</v>
      </c>
      <c r="S5634" s="143" t="e">
        <f t="shared" si="442"/>
        <v>#DIV/0!</v>
      </c>
      <c r="T5634" s="144">
        <f>IF(P5634="nio",0,IF(P5634&gt;0,VLOOKUP(K5634,'3-Productie normen'!A:X,VLOOKUP(P5634,'3-Productie normen'!$B$37:$C$59,2,FALSE),FALSE)))/VLOOKUP(B5634,'2-Kosten per locatie'!$A$11:$C$31,3,FALSE)</f>
        <v>0</v>
      </c>
      <c r="U5634" s="144">
        <f t="shared" si="443"/>
        <v>0</v>
      </c>
      <c r="V5634" s="145" t="str">
        <f>VLOOKUP(K5634,'3-Productie normen'!A:AG,29,FALSE)</f>
        <v>S</v>
      </c>
      <c r="W5634" s="145"/>
      <c r="X5634" s="146"/>
      <c r="Y5634" s="147">
        <f t="shared" si="444"/>
        <v>500</v>
      </c>
    </row>
    <row r="5635" spans="1:25" s="148" customFormat="1" ht="13.9" customHeight="1">
      <c r="A5635" s="137">
        <v>6489</v>
      </c>
      <c r="B5635" s="138" t="s">
        <v>7213</v>
      </c>
      <c r="C5635" s="138" t="s">
        <v>8340</v>
      </c>
      <c r="D5635" s="138"/>
      <c r="E5635" s="2"/>
      <c r="F5635" s="2" t="s">
        <v>422</v>
      </c>
      <c r="G5635" s="2" t="s">
        <v>7572</v>
      </c>
      <c r="H5635" s="2" t="s">
        <v>1903</v>
      </c>
      <c r="I5635" s="139" t="s">
        <v>350</v>
      </c>
      <c r="J5635" s="139" t="s">
        <v>1346</v>
      </c>
      <c r="K5635" s="139" t="s">
        <v>52</v>
      </c>
      <c r="L5635" s="139" t="s">
        <v>3466</v>
      </c>
      <c r="M5635" s="140"/>
      <c r="N5635" s="141">
        <v>59.55</v>
      </c>
      <c r="O5635" s="142">
        <f t="shared" si="440"/>
        <v>200</v>
      </c>
      <c r="P5635" s="2">
        <v>200</v>
      </c>
      <c r="Q5635" s="2"/>
      <c r="R5635" s="143" t="e">
        <f t="shared" si="441"/>
        <v>#DIV/0!</v>
      </c>
      <c r="S5635" s="143">
        <f t="shared" si="442"/>
        <v>0</v>
      </c>
      <c r="T5635" s="144">
        <f>IF(P5635="nio",0,IF(P5635&gt;0,VLOOKUP(K5635,'3-Productie normen'!A:X,VLOOKUP(P5635,'3-Productie normen'!$B$37:$C$59,2,FALSE),FALSE)))/VLOOKUP(B5635,'2-Kosten per locatie'!$A$11:$C$31,3,FALSE)</f>
        <v>0</v>
      </c>
      <c r="U5635" s="144">
        <f t="shared" si="443"/>
        <v>0</v>
      </c>
      <c r="V5635" s="145" t="str">
        <f>VLOOKUP(K5635,'3-Productie normen'!A:AG,29,FALSE)</f>
        <v>B</v>
      </c>
      <c r="W5635" s="145"/>
      <c r="X5635" s="146"/>
      <c r="Y5635" s="147">
        <f t="shared" si="444"/>
        <v>11910</v>
      </c>
    </row>
    <row r="5636" spans="1:25" s="148" customFormat="1" ht="13.9" customHeight="1">
      <c r="A5636" s="137">
        <v>6490</v>
      </c>
      <c r="B5636" s="138" t="s">
        <v>7213</v>
      </c>
      <c r="C5636" s="138" t="s">
        <v>8340</v>
      </c>
      <c r="D5636" s="138"/>
      <c r="E5636" s="2"/>
      <c r="F5636" s="2" t="s">
        <v>422</v>
      </c>
      <c r="G5636" s="2" t="s">
        <v>7573</v>
      </c>
      <c r="H5636" s="2" t="s">
        <v>5896</v>
      </c>
      <c r="I5636" s="139" t="s">
        <v>350</v>
      </c>
      <c r="J5636" s="139" t="s">
        <v>836</v>
      </c>
      <c r="K5636" s="139" t="s">
        <v>468</v>
      </c>
      <c r="L5636" s="139" t="s">
        <v>3466</v>
      </c>
      <c r="M5636" s="140"/>
      <c r="N5636" s="141">
        <v>57.72</v>
      </c>
      <c r="O5636" s="142">
        <f t="shared" si="440"/>
        <v>120</v>
      </c>
      <c r="P5636" s="2">
        <v>120</v>
      </c>
      <c r="Q5636" s="2"/>
      <c r="R5636" s="143" t="e">
        <f t="shared" si="441"/>
        <v>#DIV/0!</v>
      </c>
      <c r="S5636" s="143">
        <f t="shared" si="442"/>
        <v>0</v>
      </c>
      <c r="T5636" s="144">
        <f>IF(P5636="nio",0,IF(P5636&gt;0,VLOOKUP(K5636,'3-Productie normen'!A:X,VLOOKUP(P5636,'3-Productie normen'!$B$37:$C$59,2,FALSE),FALSE)))/VLOOKUP(B5636,'2-Kosten per locatie'!$A$11:$C$31,3,FALSE)</f>
        <v>0</v>
      </c>
      <c r="U5636" s="144">
        <f t="shared" si="443"/>
        <v>0</v>
      </c>
      <c r="V5636" s="145" t="str">
        <f>VLOOKUP(K5636,'3-Productie normen'!A:AG,29,FALSE)</f>
        <v>L</v>
      </c>
      <c r="W5636" s="145"/>
      <c r="X5636" s="146"/>
      <c r="Y5636" s="147">
        <f t="shared" si="444"/>
        <v>6926.4</v>
      </c>
    </row>
    <row r="5637" spans="1:25" s="148" customFormat="1" ht="13.9" customHeight="1">
      <c r="A5637" s="137">
        <v>6491</v>
      </c>
      <c r="B5637" s="138" t="s">
        <v>7213</v>
      </c>
      <c r="C5637" s="138" t="s">
        <v>8340</v>
      </c>
      <c r="D5637" s="138"/>
      <c r="E5637" s="2"/>
      <c r="F5637" s="2" t="s">
        <v>422</v>
      </c>
      <c r="G5637" s="2" t="s">
        <v>7574</v>
      </c>
      <c r="H5637" s="2" t="s">
        <v>3356</v>
      </c>
      <c r="I5637" s="139" t="s">
        <v>277</v>
      </c>
      <c r="J5637" s="139" t="s">
        <v>52</v>
      </c>
      <c r="K5637" s="139" t="s">
        <v>52</v>
      </c>
      <c r="L5637" s="139" t="s">
        <v>3466</v>
      </c>
      <c r="M5637" s="140"/>
      <c r="N5637" s="141">
        <v>15.56</v>
      </c>
      <c r="O5637" s="142">
        <f t="shared" si="440"/>
        <v>200</v>
      </c>
      <c r="P5637" s="2">
        <v>200</v>
      </c>
      <c r="Q5637" s="2"/>
      <c r="R5637" s="143" t="e">
        <f t="shared" si="441"/>
        <v>#DIV/0!</v>
      </c>
      <c r="S5637" s="143">
        <f t="shared" si="442"/>
        <v>0</v>
      </c>
      <c r="T5637" s="144">
        <f>IF(P5637="nio",0,IF(P5637&gt;0,VLOOKUP(K5637,'3-Productie normen'!A:X,VLOOKUP(P5637,'3-Productie normen'!$B$37:$C$59,2,FALSE),FALSE)))/VLOOKUP(B5637,'2-Kosten per locatie'!$A$11:$C$31,3,FALSE)</f>
        <v>0</v>
      </c>
      <c r="U5637" s="144">
        <f t="shared" si="443"/>
        <v>0</v>
      </c>
      <c r="V5637" s="145" t="str">
        <f>VLOOKUP(K5637,'3-Productie normen'!A:AG,29,FALSE)</f>
        <v>B</v>
      </c>
      <c r="W5637" s="145"/>
      <c r="X5637" s="146"/>
      <c r="Y5637" s="147">
        <f t="shared" si="444"/>
        <v>3112</v>
      </c>
    </row>
    <row r="5638" spans="1:25" s="148" customFormat="1" ht="13.9" customHeight="1">
      <c r="A5638" s="137">
        <v>6492</v>
      </c>
      <c r="B5638" s="138" t="s">
        <v>7213</v>
      </c>
      <c r="C5638" s="138" t="s">
        <v>8340</v>
      </c>
      <c r="D5638" s="138"/>
      <c r="E5638" s="2"/>
      <c r="F5638" s="2" t="s">
        <v>422</v>
      </c>
      <c r="G5638" s="2" t="s">
        <v>7575</v>
      </c>
      <c r="H5638" s="2" t="s">
        <v>2192</v>
      </c>
      <c r="I5638" s="139" t="s">
        <v>277</v>
      </c>
      <c r="J5638" s="139" t="s">
        <v>277</v>
      </c>
      <c r="K5638" s="139" t="s">
        <v>478</v>
      </c>
      <c r="L5638" s="139" t="s">
        <v>3466</v>
      </c>
      <c r="M5638" s="140"/>
      <c r="N5638" s="141">
        <v>19.21</v>
      </c>
      <c r="O5638" s="142">
        <f t="shared" si="440"/>
        <v>120</v>
      </c>
      <c r="P5638" s="2">
        <v>120</v>
      </c>
      <c r="Q5638" s="2"/>
      <c r="R5638" s="143" t="e">
        <f t="shared" si="441"/>
        <v>#DIV/0!</v>
      </c>
      <c r="S5638" s="143">
        <f t="shared" si="442"/>
        <v>0</v>
      </c>
      <c r="T5638" s="144">
        <f>IF(P5638="nio",0,IF(P5638&gt;0,VLOOKUP(K5638,'3-Productie normen'!A:X,VLOOKUP(P5638,'3-Productie normen'!$B$37:$C$59,2,FALSE),FALSE)))/VLOOKUP(B5638,'2-Kosten per locatie'!$A$11:$C$31,3,FALSE)</f>
        <v>0</v>
      </c>
      <c r="U5638" s="144">
        <f t="shared" si="443"/>
        <v>0</v>
      </c>
      <c r="V5638" s="145" t="str">
        <f>VLOOKUP(K5638,'3-Productie normen'!A:AG,29,FALSE)</f>
        <v>B</v>
      </c>
      <c r="W5638" s="145"/>
      <c r="X5638" s="146"/>
      <c r="Y5638" s="147">
        <f t="shared" si="444"/>
        <v>2305.2000000000003</v>
      </c>
    </row>
    <row r="5639" spans="1:25" s="148" customFormat="1" ht="13.9" customHeight="1">
      <c r="A5639" s="137">
        <v>6493</v>
      </c>
      <c r="B5639" s="138" t="s">
        <v>7213</v>
      </c>
      <c r="C5639" s="138" t="s">
        <v>8340</v>
      </c>
      <c r="D5639" s="138"/>
      <c r="E5639" s="2"/>
      <c r="F5639" s="2" t="s">
        <v>422</v>
      </c>
      <c r="G5639" s="2" t="s">
        <v>7576</v>
      </c>
      <c r="H5639" s="2" t="s">
        <v>3358</v>
      </c>
      <c r="I5639" s="139" t="s">
        <v>277</v>
      </c>
      <c r="J5639" s="139" t="s">
        <v>277</v>
      </c>
      <c r="K5639" s="139" t="s">
        <v>478</v>
      </c>
      <c r="L5639" s="139" t="s">
        <v>3466</v>
      </c>
      <c r="M5639" s="140"/>
      <c r="N5639" s="141">
        <v>19.239999999999998</v>
      </c>
      <c r="O5639" s="142">
        <f t="shared" si="440"/>
        <v>120</v>
      </c>
      <c r="P5639" s="2">
        <v>120</v>
      </c>
      <c r="Q5639" s="2"/>
      <c r="R5639" s="143" t="e">
        <f t="shared" si="441"/>
        <v>#DIV/0!</v>
      </c>
      <c r="S5639" s="143">
        <f t="shared" si="442"/>
        <v>0</v>
      </c>
      <c r="T5639" s="144">
        <f>IF(P5639="nio",0,IF(P5639&gt;0,VLOOKUP(K5639,'3-Productie normen'!A:X,VLOOKUP(P5639,'3-Productie normen'!$B$37:$C$59,2,FALSE),FALSE)))/VLOOKUP(B5639,'2-Kosten per locatie'!$A$11:$C$31,3,FALSE)</f>
        <v>0</v>
      </c>
      <c r="U5639" s="144">
        <f t="shared" si="443"/>
        <v>0</v>
      </c>
      <c r="V5639" s="145" t="str">
        <f>VLOOKUP(K5639,'3-Productie normen'!A:AG,29,FALSE)</f>
        <v>B</v>
      </c>
      <c r="W5639" s="145"/>
      <c r="X5639" s="146"/>
      <c r="Y5639" s="147">
        <f t="shared" si="444"/>
        <v>2308.7999999999997</v>
      </c>
    </row>
    <row r="5640" spans="1:25" s="148" customFormat="1" ht="13.9" customHeight="1">
      <c r="A5640" s="137">
        <v>6494</v>
      </c>
      <c r="B5640" s="138" t="s">
        <v>7213</v>
      </c>
      <c r="C5640" s="138" t="s">
        <v>8340</v>
      </c>
      <c r="D5640" s="138"/>
      <c r="E5640" s="2"/>
      <c r="F5640" s="2" t="s">
        <v>422</v>
      </c>
      <c r="G5640" s="2" t="s">
        <v>7577</v>
      </c>
      <c r="H5640" s="2" t="s">
        <v>2640</v>
      </c>
      <c r="I5640" s="139" t="s">
        <v>277</v>
      </c>
      <c r="J5640" s="139" t="s">
        <v>52</v>
      </c>
      <c r="K5640" s="139" t="s">
        <v>52</v>
      </c>
      <c r="L5640" s="139" t="s">
        <v>3466</v>
      </c>
      <c r="M5640" s="140"/>
      <c r="N5640" s="141">
        <v>15.77</v>
      </c>
      <c r="O5640" s="142">
        <f t="shared" si="440"/>
        <v>200</v>
      </c>
      <c r="P5640" s="2">
        <v>200</v>
      </c>
      <c r="Q5640" s="2"/>
      <c r="R5640" s="143" t="e">
        <f t="shared" si="441"/>
        <v>#DIV/0!</v>
      </c>
      <c r="S5640" s="143">
        <f t="shared" si="442"/>
        <v>0</v>
      </c>
      <c r="T5640" s="144">
        <f>IF(P5640="nio",0,IF(P5640&gt;0,VLOOKUP(K5640,'3-Productie normen'!A:X,VLOOKUP(P5640,'3-Productie normen'!$B$37:$C$59,2,FALSE),FALSE)))/VLOOKUP(B5640,'2-Kosten per locatie'!$A$11:$C$31,3,FALSE)</f>
        <v>0</v>
      </c>
      <c r="U5640" s="144">
        <f t="shared" si="443"/>
        <v>0</v>
      </c>
      <c r="V5640" s="145" t="str">
        <f>VLOOKUP(K5640,'3-Productie normen'!A:AG,29,FALSE)</f>
        <v>B</v>
      </c>
      <c r="W5640" s="145"/>
      <c r="X5640" s="146"/>
      <c r="Y5640" s="147">
        <f t="shared" si="444"/>
        <v>3154</v>
      </c>
    </row>
    <row r="5641" spans="1:25" s="148" customFormat="1" ht="13.9" customHeight="1">
      <c r="A5641" s="137">
        <v>6495</v>
      </c>
      <c r="B5641" s="138" t="s">
        <v>7213</v>
      </c>
      <c r="C5641" s="138" t="s">
        <v>8340</v>
      </c>
      <c r="D5641" s="138"/>
      <c r="E5641" s="2"/>
      <c r="F5641" s="2" t="s">
        <v>422</v>
      </c>
      <c r="G5641" s="2" t="s">
        <v>7578</v>
      </c>
      <c r="H5641" s="2" t="s">
        <v>1875</v>
      </c>
      <c r="I5641" s="139" t="s">
        <v>277</v>
      </c>
      <c r="J5641" s="139" t="s">
        <v>277</v>
      </c>
      <c r="K5641" s="139" t="s">
        <v>478</v>
      </c>
      <c r="L5641" s="139" t="s">
        <v>3466</v>
      </c>
      <c r="M5641" s="140"/>
      <c r="N5641" s="141">
        <v>31.44</v>
      </c>
      <c r="O5641" s="142">
        <f t="shared" si="440"/>
        <v>120</v>
      </c>
      <c r="P5641" s="2">
        <v>120</v>
      </c>
      <c r="Q5641" s="2"/>
      <c r="R5641" s="143" t="e">
        <f t="shared" si="441"/>
        <v>#DIV/0!</v>
      </c>
      <c r="S5641" s="143">
        <f t="shared" si="442"/>
        <v>0</v>
      </c>
      <c r="T5641" s="144">
        <f>IF(P5641="nio",0,IF(P5641&gt;0,VLOOKUP(K5641,'3-Productie normen'!A:X,VLOOKUP(P5641,'3-Productie normen'!$B$37:$C$59,2,FALSE),FALSE)))/VLOOKUP(B5641,'2-Kosten per locatie'!$A$11:$C$31,3,FALSE)</f>
        <v>0</v>
      </c>
      <c r="U5641" s="144">
        <f t="shared" si="443"/>
        <v>0</v>
      </c>
      <c r="V5641" s="145" t="str">
        <f>VLOOKUP(K5641,'3-Productie normen'!A:AG,29,FALSE)</f>
        <v>B</v>
      </c>
      <c r="W5641" s="145"/>
      <c r="X5641" s="146"/>
      <c r="Y5641" s="147">
        <f t="shared" si="444"/>
        <v>3772.8</v>
      </c>
    </row>
    <row r="5642" spans="1:25" s="148" customFormat="1" ht="13.9" customHeight="1">
      <c r="A5642" s="137">
        <v>6496</v>
      </c>
      <c r="B5642" s="138" t="s">
        <v>7213</v>
      </c>
      <c r="C5642" s="138" t="s">
        <v>8340</v>
      </c>
      <c r="D5642" s="138"/>
      <c r="E5642" s="2"/>
      <c r="F5642" s="2" t="s">
        <v>422</v>
      </c>
      <c r="G5642" s="2" t="s">
        <v>7579</v>
      </c>
      <c r="H5642" s="2" t="s">
        <v>1632</v>
      </c>
      <c r="I5642" s="139" t="s">
        <v>277</v>
      </c>
      <c r="J5642" s="139" t="s">
        <v>277</v>
      </c>
      <c r="K5642" s="139" t="s">
        <v>478</v>
      </c>
      <c r="L5642" s="139" t="s">
        <v>3466</v>
      </c>
      <c r="M5642" s="140"/>
      <c r="N5642" s="141">
        <v>25.5</v>
      </c>
      <c r="O5642" s="142">
        <f t="shared" si="440"/>
        <v>120</v>
      </c>
      <c r="P5642" s="2">
        <v>120</v>
      </c>
      <c r="Q5642" s="2"/>
      <c r="R5642" s="143" t="e">
        <f t="shared" si="441"/>
        <v>#DIV/0!</v>
      </c>
      <c r="S5642" s="143">
        <f t="shared" si="442"/>
        <v>0</v>
      </c>
      <c r="T5642" s="144">
        <f>IF(P5642="nio",0,IF(P5642&gt;0,VLOOKUP(K5642,'3-Productie normen'!A:X,VLOOKUP(P5642,'3-Productie normen'!$B$37:$C$59,2,FALSE),FALSE)))/VLOOKUP(B5642,'2-Kosten per locatie'!$A$11:$C$31,3,FALSE)</f>
        <v>0</v>
      </c>
      <c r="U5642" s="144">
        <f t="shared" si="443"/>
        <v>0</v>
      </c>
      <c r="V5642" s="145" t="str">
        <f>VLOOKUP(K5642,'3-Productie normen'!A:AG,29,FALSE)</f>
        <v>B</v>
      </c>
      <c r="W5642" s="145"/>
      <c r="X5642" s="146"/>
      <c r="Y5642" s="147">
        <f t="shared" si="444"/>
        <v>3060</v>
      </c>
    </row>
    <row r="5643" spans="1:25" s="148" customFormat="1" ht="13.9" customHeight="1">
      <c r="A5643" s="137">
        <v>6497</v>
      </c>
      <c r="B5643" s="138" t="s">
        <v>7213</v>
      </c>
      <c r="C5643" s="138" t="s">
        <v>8340</v>
      </c>
      <c r="D5643" s="138"/>
      <c r="E5643" s="2"/>
      <c r="F5643" s="2" t="s">
        <v>422</v>
      </c>
      <c r="G5643" s="2" t="s">
        <v>7580</v>
      </c>
      <c r="H5643" s="2" t="s">
        <v>1634</v>
      </c>
      <c r="I5643" s="139" t="s">
        <v>267</v>
      </c>
      <c r="J5643" s="139" t="s">
        <v>267</v>
      </c>
      <c r="K5643" s="139" t="s">
        <v>8079</v>
      </c>
      <c r="L5643" s="139" t="s">
        <v>3466</v>
      </c>
      <c r="M5643" s="140"/>
      <c r="N5643" s="141">
        <v>23.67</v>
      </c>
      <c r="O5643" s="142">
        <f t="shared" si="440"/>
        <v>2</v>
      </c>
      <c r="P5643" s="2">
        <v>2</v>
      </c>
      <c r="Q5643" s="2"/>
      <c r="R5643" s="143" t="e">
        <f t="shared" si="441"/>
        <v>#DIV/0!</v>
      </c>
      <c r="S5643" s="143">
        <f t="shared" si="442"/>
        <v>0</v>
      </c>
      <c r="T5643" s="144">
        <f>IF(P5643="nio",0,IF(P5643&gt;0,VLOOKUP(K5643,'3-Productie normen'!A:X,VLOOKUP(P5643,'3-Productie normen'!$B$37:$C$59,2,FALSE),FALSE)))/VLOOKUP(B5643,'2-Kosten per locatie'!$A$11:$C$31,3,FALSE)</f>
        <v>0</v>
      </c>
      <c r="U5643" s="144">
        <f t="shared" si="443"/>
        <v>0</v>
      </c>
      <c r="V5643" s="145" t="str">
        <f>VLOOKUP(K5643,'3-Productie normen'!A:AG,29,FALSE)</f>
        <v>V</v>
      </c>
      <c r="W5643" s="145"/>
      <c r="X5643" s="146"/>
      <c r="Y5643" s="147">
        <f t="shared" si="444"/>
        <v>47.34</v>
      </c>
    </row>
    <row r="5644" spans="1:25" s="148" customFormat="1" ht="13.9" customHeight="1">
      <c r="A5644" s="137">
        <v>6498</v>
      </c>
      <c r="B5644" s="138" t="s">
        <v>7213</v>
      </c>
      <c r="C5644" s="138" t="s">
        <v>8340</v>
      </c>
      <c r="D5644" s="138"/>
      <c r="E5644" s="2"/>
      <c r="F5644" s="2" t="s">
        <v>422</v>
      </c>
      <c r="G5644" s="2" t="s">
        <v>7581</v>
      </c>
      <c r="H5644" s="2" t="s">
        <v>1880</v>
      </c>
      <c r="I5644" s="139" t="s">
        <v>267</v>
      </c>
      <c r="J5644" s="139" t="s">
        <v>267</v>
      </c>
      <c r="K5644" s="139" t="s">
        <v>8079</v>
      </c>
      <c r="L5644" s="139" t="s">
        <v>3466</v>
      </c>
      <c r="M5644" s="140"/>
      <c r="N5644" s="141">
        <v>18.96</v>
      </c>
      <c r="O5644" s="142">
        <f t="shared" si="440"/>
        <v>2</v>
      </c>
      <c r="P5644" s="2">
        <v>2</v>
      </c>
      <c r="Q5644" s="2"/>
      <c r="R5644" s="143" t="e">
        <f t="shared" si="441"/>
        <v>#DIV/0!</v>
      </c>
      <c r="S5644" s="143">
        <f t="shared" si="442"/>
        <v>0</v>
      </c>
      <c r="T5644" s="144">
        <f>IF(P5644="nio",0,IF(P5644&gt;0,VLOOKUP(K5644,'3-Productie normen'!A:X,VLOOKUP(P5644,'3-Productie normen'!$B$37:$C$59,2,FALSE),FALSE)))/VLOOKUP(B5644,'2-Kosten per locatie'!$A$11:$C$31,3,FALSE)</f>
        <v>0</v>
      </c>
      <c r="U5644" s="144">
        <f t="shared" si="443"/>
        <v>0</v>
      </c>
      <c r="V5644" s="145" t="str">
        <f>VLOOKUP(K5644,'3-Productie normen'!A:AG,29,FALSE)</f>
        <v>V</v>
      </c>
      <c r="W5644" s="145"/>
      <c r="X5644" s="146"/>
      <c r="Y5644" s="147">
        <f t="shared" si="444"/>
        <v>37.92</v>
      </c>
    </row>
    <row r="5645" spans="1:25" s="148" customFormat="1" ht="13.9" customHeight="1">
      <c r="A5645" s="137">
        <v>6499</v>
      </c>
      <c r="B5645" s="138" t="s">
        <v>7213</v>
      </c>
      <c r="C5645" s="138" t="s">
        <v>8340</v>
      </c>
      <c r="D5645" s="138"/>
      <c r="E5645" s="2"/>
      <c r="F5645" s="2" t="s">
        <v>422</v>
      </c>
      <c r="G5645" s="2" t="s">
        <v>7582</v>
      </c>
      <c r="H5645" s="2" t="s">
        <v>1880</v>
      </c>
      <c r="I5645" s="139" t="s">
        <v>267</v>
      </c>
      <c r="J5645" s="139" t="s">
        <v>267</v>
      </c>
      <c r="K5645" s="139" t="s">
        <v>8079</v>
      </c>
      <c r="L5645" s="139" t="s">
        <v>3466</v>
      </c>
      <c r="M5645" s="140"/>
      <c r="N5645" s="141">
        <v>30.98</v>
      </c>
      <c r="O5645" s="142">
        <f t="shared" si="440"/>
        <v>2</v>
      </c>
      <c r="P5645" s="2">
        <v>2</v>
      </c>
      <c r="Q5645" s="2"/>
      <c r="R5645" s="143" t="e">
        <f t="shared" si="441"/>
        <v>#DIV/0!</v>
      </c>
      <c r="S5645" s="143">
        <f t="shared" si="442"/>
        <v>0</v>
      </c>
      <c r="T5645" s="144">
        <f>IF(P5645="nio",0,IF(P5645&gt;0,VLOOKUP(K5645,'3-Productie normen'!A:X,VLOOKUP(P5645,'3-Productie normen'!$B$37:$C$59,2,FALSE),FALSE)))/VLOOKUP(B5645,'2-Kosten per locatie'!$A$11:$C$31,3,FALSE)</f>
        <v>0</v>
      </c>
      <c r="U5645" s="144">
        <f t="shared" si="443"/>
        <v>0</v>
      </c>
      <c r="V5645" s="145" t="str">
        <f>VLOOKUP(K5645,'3-Productie normen'!A:AG,29,FALSE)</f>
        <v>V</v>
      </c>
      <c r="W5645" s="145"/>
      <c r="X5645" s="146"/>
      <c r="Y5645" s="147">
        <f t="shared" si="444"/>
        <v>61.96</v>
      </c>
    </row>
    <row r="5646" spans="1:25" s="148" customFormat="1" ht="13.9" customHeight="1">
      <c r="A5646" s="137">
        <v>6500</v>
      </c>
      <c r="B5646" s="138" t="s">
        <v>7213</v>
      </c>
      <c r="C5646" s="138" t="s">
        <v>8340</v>
      </c>
      <c r="D5646" s="138"/>
      <c r="E5646" s="2"/>
      <c r="F5646" s="2" t="s">
        <v>422</v>
      </c>
      <c r="G5646" s="2" t="s">
        <v>7583</v>
      </c>
      <c r="H5646" s="2" t="s">
        <v>246</v>
      </c>
      <c r="I5646" s="139" t="s">
        <v>350</v>
      </c>
      <c r="J5646" s="139" t="s">
        <v>1346</v>
      </c>
      <c r="K5646" s="139" t="s">
        <v>52</v>
      </c>
      <c r="L5646" s="139" t="s">
        <v>3466</v>
      </c>
      <c r="M5646" s="140"/>
      <c r="N5646" s="141">
        <v>58.33</v>
      </c>
      <c r="O5646" s="142">
        <f t="shared" si="440"/>
        <v>200</v>
      </c>
      <c r="P5646" s="2">
        <v>200</v>
      </c>
      <c r="Q5646" s="2"/>
      <c r="R5646" s="143" t="e">
        <f t="shared" si="441"/>
        <v>#DIV/0!</v>
      </c>
      <c r="S5646" s="143">
        <f t="shared" si="442"/>
        <v>0</v>
      </c>
      <c r="T5646" s="144">
        <f>IF(P5646="nio",0,IF(P5646&gt;0,VLOOKUP(K5646,'3-Productie normen'!A:X,VLOOKUP(P5646,'3-Productie normen'!$B$37:$C$59,2,FALSE),FALSE)))/VLOOKUP(B5646,'2-Kosten per locatie'!$A$11:$C$31,3,FALSE)</f>
        <v>0</v>
      </c>
      <c r="U5646" s="144">
        <f t="shared" si="443"/>
        <v>0</v>
      </c>
      <c r="V5646" s="145" t="str">
        <f>VLOOKUP(K5646,'3-Productie normen'!A:AG,29,FALSE)</f>
        <v>B</v>
      </c>
      <c r="W5646" s="145"/>
      <c r="X5646" s="146"/>
      <c r="Y5646" s="147">
        <f t="shared" si="444"/>
        <v>11666</v>
      </c>
    </row>
    <row r="5647" spans="1:25" s="148" customFormat="1" ht="13.9" customHeight="1">
      <c r="A5647" s="137">
        <v>6501</v>
      </c>
      <c r="B5647" s="138" t="s">
        <v>7213</v>
      </c>
      <c r="C5647" s="138" t="s">
        <v>8340</v>
      </c>
      <c r="D5647" s="138"/>
      <c r="E5647" s="2"/>
      <c r="F5647" s="2" t="s">
        <v>422</v>
      </c>
      <c r="G5647" s="2" t="s">
        <v>7584</v>
      </c>
      <c r="H5647" s="2" t="s">
        <v>2574</v>
      </c>
      <c r="I5647" s="139" t="s">
        <v>350</v>
      </c>
      <c r="J5647" s="139" t="s">
        <v>1346</v>
      </c>
      <c r="K5647" s="139" t="s">
        <v>52</v>
      </c>
      <c r="L5647" s="139" t="s">
        <v>3466</v>
      </c>
      <c r="M5647" s="140"/>
      <c r="N5647" s="141">
        <v>14.2</v>
      </c>
      <c r="O5647" s="142">
        <f t="shared" si="440"/>
        <v>200</v>
      </c>
      <c r="P5647" s="2">
        <v>200</v>
      </c>
      <c r="Q5647" s="2"/>
      <c r="R5647" s="143" t="e">
        <f t="shared" si="441"/>
        <v>#DIV/0!</v>
      </c>
      <c r="S5647" s="143">
        <f t="shared" si="442"/>
        <v>0</v>
      </c>
      <c r="T5647" s="144">
        <f>IF(P5647="nio",0,IF(P5647&gt;0,VLOOKUP(K5647,'3-Productie normen'!A:X,VLOOKUP(P5647,'3-Productie normen'!$B$37:$C$59,2,FALSE),FALSE)))/VLOOKUP(B5647,'2-Kosten per locatie'!$A$11:$C$31,3,FALSE)</f>
        <v>0</v>
      </c>
      <c r="U5647" s="144">
        <f t="shared" si="443"/>
        <v>0</v>
      </c>
      <c r="V5647" s="145" t="str">
        <f>VLOOKUP(K5647,'3-Productie normen'!A:AG,29,FALSE)</f>
        <v>B</v>
      </c>
      <c r="W5647" s="145"/>
      <c r="X5647" s="146"/>
      <c r="Y5647" s="147">
        <f t="shared" si="444"/>
        <v>2840</v>
      </c>
    </row>
    <row r="5648" spans="1:25" s="148" customFormat="1" ht="13.9" customHeight="1">
      <c r="A5648" s="137">
        <v>6502</v>
      </c>
      <c r="B5648" s="138" t="s">
        <v>7213</v>
      </c>
      <c r="C5648" s="138" t="s">
        <v>8340</v>
      </c>
      <c r="D5648" s="138"/>
      <c r="E5648" s="2"/>
      <c r="F5648" s="2" t="s">
        <v>422</v>
      </c>
      <c r="G5648" s="2" t="s">
        <v>7585</v>
      </c>
      <c r="H5648" s="2" t="s">
        <v>3362</v>
      </c>
      <c r="I5648" s="139" t="s">
        <v>277</v>
      </c>
      <c r="J5648" s="139" t="s">
        <v>277</v>
      </c>
      <c r="K5648" s="139" t="s">
        <v>478</v>
      </c>
      <c r="L5648" s="139" t="s">
        <v>3466</v>
      </c>
      <c r="M5648" s="140"/>
      <c r="N5648" s="141">
        <v>16.09</v>
      </c>
      <c r="O5648" s="142">
        <f t="shared" si="440"/>
        <v>120</v>
      </c>
      <c r="P5648" s="2">
        <v>120</v>
      </c>
      <c r="Q5648" s="2"/>
      <c r="R5648" s="143" t="e">
        <f t="shared" si="441"/>
        <v>#DIV/0!</v>
      </c>
      <c r="S5648" s="143">
        <f t="shared" si="442"/>
        <v>0</v>
      </c>
      <c r="T5648" s="144">
        <f>IF(P5648="nio",0,IF(P5648&gt;0,VLOOKUP(K5648,'3-Productie normen'!A:X,VLOOKUP(P5648,'3-Productie normen'!$B$37:$C$59,2,FALSE),FALSE)))/VLOOKUP(B5648,'2-Kosten per locatie'!$A$11:$C$31,3,FALSE)</f>
        <v>0</v>
      </c>
      <c r="U5648" s="144">
        <f t="shared" si="443"/>
        <v>0</v>
      </c>
      <c r="V5648" s="145" t="str">
        <f>VLOOKUP(K5648,'3-Productie normen'!A:AG,29,FALSE)</f>
        <v>B</v>
      </c>
      <c r="W5648" s="145"/>
      <c r="X5648" s="146"/>
      <c r="Y5648" s="147">
        <f t="shared" si="444"/>
        <v>1930.8</v>
      </c>
    </row>
    <row r="5649" spans="1:25" s="148" customFormat="1" ht="13.9" customHeight="1">
      <c r="A5649" s="137">
        <v>6503</v>
      </c>
      <c r="B5649" s="138" t="s">
        <v>7213</v>
      </c>
      <c r="C5649" s="138" t="s">
        <v>8340</v>
      </c>
      <c r="D5649" s="138"/>
      <c r="E5649" s="2"/>
      <c r="F5649" s="2" t="s">
        <v>422</v>
      </c>
      <c r="G5649" s="2" t="s">
        <v>7586</v>
      </c>
      <c r="H5649" s="2" t="s">
        <v>1869</v>
      </c>
      <c r="I5649" s="139" t="s">
        <v>277</v>
      </c>
      <c r="J5649" s="139" t="s">
        <v>277</v>
      </c>
      <c r="K5649" s="139" t="s">
        <v>478</v>
      </c>
      <c r="L5649" s="139" t="s">
        <v>3466</v>
      </c>
      <c r="M5649" s="140"/>
      <c r="N5649" s="141">
        <v>15.34</v>
      </c>
      <c r="O5649" s="142">
        <f t="shared" si="440"/>
        <v>120</v>
      </c>
      <c r="P5649" s="2">
        <v>120</v>
      </c>
      <c r="Q5649" s="2"/>
      <c r="R5649" s="143" t="e">
        <f t="shared" si="441"/>
        <v>#DIV/0!</v>
      </c>
      <c r="S5649" s="143">
        <f t="shared" si="442"/>
        <v>0</v>
      </c>
      <c r="T5649" s="144">
        <f>IF(P5649="nio",0,IF(P5649&gt;0,VLOOKUP(K5649,'3-Productie normen'!A:X,VLOOKUP(P5649,'3-Productie normen'!$B$37:$C$59,2,FALSE),FALSE)))/VLOOKUP(B5649,'2-Kosten per locatie'!$A$11:$C$31,3,FALSE)</f>
        <v>0</v>
      </c>
      <c r="U5649" s="144">
        <f t="shared" si="443"/>
        <v>0</v>
      </c>
      <c r="V5649" s="145" t="str">
        <f>VLOOKUP(K5649,'3-Productie normen'!A:AG,29,FALSE)</f>
        <v>B</v>
      </c>
      <c r="W5649" s="145"/>
      <c r="X5649" s="146"/>
      <c r="Y5649" s="147">
        <f t="shared" si="444"/>
        <v>1840.8</v>
      </c>
    </row>
    <row r="5650" spans="1:25" s="148" customFormat="1" ht="13.9" customHeight="1">
      <c r="A5650" s="137">
        <v>6504</v>
      </c>
      <c r="B5650" s="138" t="s">
        <v>7213</v>
      </c>
      <c r="C5650" s="138" t="s">
        <v>8340</v>
      </c>
      <c r="D5650" s="138"/>
      <c r="E5650" s="2"/>
      <c r="F5650" s="2" t="s">
        <v>422</v>
      </c>
      <c r="G5650" s="2" t="s">
        <v>7587</v>
      </c>
      <c r="H5650" s="2" t="s">
        <v>1873</v>
      </c>
      <c r="I5650" s="139" t="s">
        <v>350</v>
      </c>
      <c r="J5650" s="139" t="s">
        <v>1346</v>
      </c>
      <c r="K5650" s="139" t="s">
        <v>52</v>
      </c>
      <c r="L5650" s="139" t="s">
        <v>3466</v>
      </c>
      <c r="M5650" s="140"/>
      <c r="N5650" s="141">
        <v>45.51</v>
      </c>
      <c r="O5650" s="142">
        <f t="shared" si="440"/>
        <v>200</v>
      </c>
      <c r="P5650" s="2">
        <v>200</v>
      </c>
      <c r="Q5650" s="2"/>
      <c r="R5650" s="143" t="e">
        <f t="shared" si="441"/>
        <v>#DIV/0!</v>
      </c>
      <c r="S5650" s="143">
        <f t="shared" si="442"/>
        <v>0</v>
      </c>
      <c r="T5650" s="144">
        <f>IF(P5650="nio",0,IF(P5650&gt;0,VLOOKUP(K5650,'3-Productie normen'!A:X,VLOOKUP(P5650,'3-Productie normen'!$B$37:$C$59,2,FALSE),FALSE)))/VLOOKUP(B5650,'2-Kosten per locatie'!$A$11:$C$31,3,FALSE)</f>
        <v>0</v>
      </c>
      <c r="U5650" s="144">
        <f t="shared" si="443"/>
        <v>0</v>
      </c>
      <c r="V5650" s="145" t="str">
        <f>VLOOKUP(K5650,'3-Productie normen'!A:AG,29,FALSE)</f>
        <v>B</v>
      </c>
      <c r="W5650" s="145"/>
      <c r="X5650" s="146"/>
      <c r="Y5650" s="147">
        <f t="shared" si="444"/>
        <v>9102</v>
      </c>
    </row>
    <row r="5651" spans="1:25" s="148" customFormat="1" ht="13.9" customHeight="1">
      <c r="A5651" s="137">
        <v>6505</v>
      </c>
      <c r="B5651" s="138" t="s">
        <v>7213</v>
      </c>
      <c r="C5651" s="138" t="s">
        <v>8340</v>
      </c>
      <c r="D5651" s="138"/>
      <c r="E5651" s="2"/>
      <c r="F5651" s="2" t="s">
        <v>422</v>
      </c>
      <c r="G5651" s="2" t="s">
        <v>7588</v>
      </c>
      <c r="H5651" s="2" t="s">
        <v>7589</v>
      </c>
      <c r="I5651" s="139" t="s">
        <v>350</v>
      </c>
      <c r="J5651" s="139" t="s">
        <v>611</v>
      </c>
      <c r="K5651" s="139" t="s">
        <v>274</v>
      </c>
      <c r="L5651" s="139" t="s">
        <v>3466</v>
      </c>
      <c r="M5651" s="140"/>
      <c r="N5651" s="141">
        <v>4.5199999999999996</v>
      </c>
      <c r="O5651" s="142">
        <f t="shared" si="440"/>
        <v>200</v>
      </c>
      <c r="P5651" s="2">
        <v>200</v>
      </c>
      <c r="Q5651" s="2"/>
      <c r="R5651" s="143" t="e">
        <f t="shared" si="441"/>
        <v>#DIV/0!</v>
      </c>
      <c r="S5651" s="143">
        <f t="shared" si="442"/>
        <v>0</v>
      </c>
      <c r="T5651" s="144">
        <f>IF(P5651="nio",0,IF(P5651&gt;0,VLOOKUP(K5651,'3-Productie normen'!A:X,VLOOKUP(P5651,'3-Productie normen'!$B$37:$C$59,2,FALSE),FALSE)))/VLOOKUP(B5651,'2-Kosten per locatie'!$A$11:$C$31,3,FALSE)</f>
        <v>0</v>
      </c>
      <c r="U5651" s="144">
        <f t="shared" si="443"/>
        <v>0</v>
      </c>
      <c r="V5651" s="145" t="str">
        <f>VLOOKUP(K5651,'3-Productie normen'!A:AG,29,FALSE)</f>
        <v>L</v>
      </c>
      <c r="W5651" s="145"/>
      <c r="X5651" s="146"/>
      <c r="Y5651" s="147">
        <f t="shared" si="444"/>
        <v>903.99999999999989</v>
      </c>
    </row>
    <row r="5652" spans="1:25" s="148" customFormat="1" ht="13.9" customHeight="1">
      <c r="A5652" s="137">
        <v>6506</v>
      </c>
      <c r="B5652" s="138" t="s">
        <v>7213</v>
      </c>
      <c r="C5652" s="138" t="s">
        <v>8340</v>
      </c>
      <c r="D5652" s="138"/>
      <c r="E5652" s="2"/>
      <c r="F5652" s="2" t="s">
        <v>422</v>
      </c>
      <c r="G5652" s="2" t="s">
        <v>7590</v>
      </c>
      <c r="H5652" s="2" t="s">
        <v>3140</v>
      </c>
      <c r="I5652" s="139" t="s">
        <v>350</v>
      </c>
      <c r="J5652" s="139" t="s">
        <v>611</v>
      </c>
      <c r="K5652" s="139" t="s">
        <v>274</v>
      </c>
      <c r="L5652" s="139" t="s">
        <v>3466</v>
      </c>
      <c r="M5652" s="140"/>
      <c r="N5652" s="141">
        <v>3.84</v>
      </c>
      <c r="O5652" s="142">
        <f t="shared" si="440"/>
        <v>200</v>
      </c>
      <c r="P5652" s="2">
        <v>200</v>
      </c>
      <c r="Q5652" s="2"/>
      <c r="R5652" s="143" t="e">
        <f t="shared" si="441"/>
        <v>#DIV/0!</v>
      </c>
      <c r="S5652" s="143">
        <f t="shared" si="442"/>
        <v>0</v>
      </c>
      <c r="T5652" s="144">
        <f>IF(P5652="nio",0,IF(P5652&gt;0,VLOOKUP(K5652,'3-Productie normen'!A:X,VLOOKUP(P5652,'3-Productie normen'!$B$37:$C$59,2,FALSE),FALSE)))/VLOOKUP(B5652,'2-Kosten per locatie'!$A$11:$C$31,3,FALSE)</f>
        <v>0</v>
      </c>
      <c r="U5652" s="144">
        <f t="shared" si="443"/>
        <v>0</v>
      </c>
      <c r="V5652" s="145" t="str">
        <f>VLOOKUP(K5652,'3-Productie normen'!A:AG,29,FALSE)</f>
        <v>L</v>
      </c>
      <c r="W5652" s="145"/>
      <c r="X5652" s="146"/>
      <c r="Y5652" s="147">
        <f t="shared" si="444"/>
        <v>768</v>
      </c>
    </row>
    <row r="5653" spans="1:25" s="148" customFormat="1" ht="13.9" customHeight="1">
      <c r="A5653" s="137">
        <v>6507</v>
      </c>
      <c r="B5653" s="138" t="s">
        <v>7213</v>
      </c>
      <c r="C5653" s="138" t="s">
        <v>8340</v>
      </c>
      <c r="D5653" s="138"/>
      <c r="E5653" s="2"/>
      <c r="F5653" s="2" t="s">
        <v>422</v>
      </c>
      <c r="G5653" s="2" t="s">
        <v>7591</v>
      </c>
      <c r="H5653" s="2" t="s">
        <v>2985</v>
      </c>
      <c r="I5653" s="139" t="s">
        <v>350</v>
      </c>
      <c r="J5653" s="139" t="s">
        <v>611</v>
      </c>
      <c r="K5653" s="139" t="s">
        <v>274</v>
      </c>
      <c r="L5653" s="139" t="s">
        <v>3466</v>
      </c>
      <c r="M5653" s="140"/>
      <c r="N5653" s="141">
        <v>3.84</v>
      </c>
      <c r="O5653" s="142">
        <f t="shared" si="440"/>
        <v>200</v>
      </c>
      <c r="P5653" s="2">
        <v>200</v>
      </c>
      <c r="Q5653" s="2"/>
      <c r="R5653" s="143" t="e">
        <f t="shared" si="441"/>
        <v>#DIV/0!</v>
      </c>
      <c r="S5653" s="143">
        <f t="shared" si="442"/>
        <v>0</v>
      </c>
      <c r="T5653" s="144">
        <f>IF(P5653="nio",0,IF(P5653&gt;0,VLOOKUP(K5653,'3-Productie normen'!A:X,VLOOKUP(P5653,'3-Productie normen'!$B$37:$C$59,2,FALSE),FALSE)))/VLOOKUP(B5653,'2-Kosten per locatie'!$A$11:$C$31,3,FALSE)</f>
        <v>0</v>
      </c>
      <c r="U5653" s="144">
        <f t="shared" si="443"/>
        <v>0</v>
      </c>
      <c r="V5653" s="145" t="str">
        <f>VLOOKUP(K5653,'3-Productie normen'!A:AG,29,FALSE)</f>
        <v>L</v>
      </c>
      <c r="W5653" s="145"/>
      <c r="X5653" s="146"/>
      <c r="Y5653" s="147">
        <f t="shared" si="444"/>
        <v>768</v>
      </c>
    </row>
    <row r="5654" spans="1:25" s="148" customFormat="1" ht="13.9" customHeight="1">
      <c r="A5654" s="137">
        <v>6508</v>
      </c>
      <c r="B5654" s="138" t="s">
        <v>7213</v>
      </c>
      <c r="C5654" s="138" t="s">
        <v>8340</v>
      </c>
      <c r="D5654" s="138"/>
      <c r="E5654" s="2"/>
      <c r="F5654" s="2" t="s">
        <v>422</v>
      </c>
      <c r="G5654" s="2" t="s">
        <v>7592</v>
      </c>
      <c r="H5654" s="2" t="s">
        <v>2987</v>
      </c>
      <c r="I5654" s="139" t="s">
        <v>350</v>
      </c>
      <c r="J5654" s="139" t="s">
        <v>611</v>
      </c>
      <c r="K5654" s="139" t="s">
        <v>274</v>
      </c>
      <c r="L5654" s="139" t="s">
        <v>3466</v>
      </c>
      <c r="M5654" s="140"/>
      <c r="N5654" s="141">
        <v>4.5199999999999996</v>
      </c>
      <c r="O5654" s="142">
        <f t="shared" si="440"/>
        <v>200</v>
      </c>
      <c r="P5654" s="2">
        <v>200</v>
      </c>
      <c r="Q5654" s="2"/>
      <c r="R5654" s="143" t="e">
        <f t="shared" si="441"/>
        <v>#DIV/0!</v>
      </c>
      <c r="S5654" s="143">
        <f t="shared" si="442"/>
        <v>0</v>
      </c>
      <c r="T5654" s="144">
        <f>IF(P5654="nio",0,IF(P5654&gt;0,VLOOKUP(K5654,'3-Productie normen'!A:X,VLOOKUP(P5654,'3-Productie normen'!$B$37:$C$59,2,FALSE),FALSE)))/VLOOKUP(B5654,'2-Kosten per locatie'!$A$11:$C$31,3,FALSE)</f>
        <v>0</v>
      </c>
      <c r="U5654" s="144">
        <f t="shared" si="443"/>
        <v>0</v>
      </c>
      <c r="V5654" s="145" t="str">
        <f>VLOOKUP(K5654,'3-Productie normen'!A:AG,29,FALSE)</f>
        <v>L</v>
      </c>
      <c r="W5654" s="145"/>
      <c r="X5654" s="146"/>
      <c r="Y5654" s="147">
        <f t="shared" si="444"/>
        <v>903.99999999999989</v>
      </c>
    </row>
    <row r="5655" spans="1:25" s="148" customFormat="1" ht="13.9" customHeight="1">
      <c r="A5655" s="137">
        <v>6509</v>
      </c>
      <c r="B5655" s="138" t="s">
        <v>7213</v>
      </c>
      <c r="C5655" s="138" t="s">
        <v>8340</v>
      </c>
      <c r="D5655" s="138"/>
      <c r="E5655" s="2"/>
      <c r="F5655" s="2" t="s">
        <v>422</v>
      </c>
      <c r="G5655" s="2" t="s">
        <v>7593</v>
      </c>
      <c r="H5655" s="2" t="s">
        <v>7594</v>
      </c>
      <c r="I5655" s="139" t="s">
        <v>350</v>
      </c>
      <c r="J5655" s="139" t="s">
        <v>611</v>
      </c>
      <c r="K5655" s="139" t="s">
        <v>274</v>
      </c>
      <c r="L5655" s="139" t="s">
        <v>3466</v>
      </c>
      <c r="M5655" s="140"/>
      <c r="N5655" s="141">
        <v>4.5199999999999996</v>
      </c>
      <c r="O5655" s="142">
        <f t="shared" si="440"/>
        <v>200</v>
      </c>
      <c r="P5655" s="2">
        <v>200</v>
      </c>
      <c r="Q5655" s="2"/>
      <c r="R5655" s="143" t="e">
        <f t="shared" si="441"/>
        <v>#DIV/0!</v>
      </c>
      <c r="S5655" s="143">
        <f t="shared" si="442"/>
        <v>0</v>
      </c>
      <c r="T5655" s="144">
        <f>IF(P5655="nio",0,IF(P5655&gt;0,VLOOKUP(K5655,'3-Productie normen'!A:X,VLOOKUP(P5655,'3-Productie normen'!$B$37:$C$59,2,FALSE),FALSE)))/VLOOKUP(B5655,'2-Kosten per locatie'!$A$11:$C$31,3,FALSE)</f>
        <v>0</v>
      </c>
      <c r="U5655" s="144">
        <f t="shared" si="443"/>
        <v>0</v>
      </c>
      <c r="V5655" s="145" t="str">
        <f>VLOOKUP(K5655,'3-Productie normen'!A:AG,29,FALSE)</f>
        <v>L</v>
      </c>
      <c r="W5655" s="145"/>
      <c r="X5655" s="146"/>
      <c r="Y5655" s="147">
        <f t="shared" si="444"/>
        <v>903.99999999999989</v>
      </c>
    </row>
    <row r="5656" spans="1:25" s="148" customFormat="1" ht="13.9" customHeight="1">
      <c r="A5656" s="137">
        <v>6510</v>
      </c>
      <c r="B5656" s="138" t="s">
        <v>7213</v>
      </c>
      <c r="C5656" s="138" t="s">
        <v>8340</v>
      </c>
      <c r="D5656" s="138"/>
      <c r="E5656" s="2"/>
      <c r="F5656" s="2" t="s">
        <v>422</v>
      </c>
      <c r="G5656" s="2" t="s">
        <v>7595</v>
      </c>
      <c r="H5656" s="2" t="s">
        <v>3367</v>
      </c>
      <c r="I5656" s="139" t="s">
        <v>350</v>
      </c>
      <c r="J5656" s="139" t="s">
        <v>611</v>
      </c>
      <c r="K5656" s="139" t="s">
        <v>274</v>
      </c>
      <c r="L5656" s="139" t="s">
        <v>3466</v>
      </c>
      <c r="M5656" s="140"/>
      <c r="N5656" s="141">
        <v>3.84</v>
      </c>
      <c r="O5656" s="142">
        <f t="shared" si="440"/>
        <v>200</v>
      </c>
      <c r="P5656" s="2">
        <v>200</v>
      </c>
      <c r="Q5656" s="2"/>
      <c r="R5656" s="143" t="e">
        <f t="shared" si="441"/>
        <v>#DIV/0!</v>
      </c>
      <c r="S5656" s="143">
        <f t="shared" si="442"/>
        <v>0</v>
      </c>
      <c r="T5656" s="144">
        <f>IF(P5656="nio",0,IF(P5656&gt;0,VLOOKUP(K5656,'3-Productie normen'!A:X,VLOOKUP(P5656,'3-Productie normen'!$B$37:$C$59,2,FALSE),FALSE)))/VLOOKUP(B5656,'2-Kosten per locatie'!$A$11:$C$31,3,FALSE)</f>
        <v>0</v>
      </c>
      <c r="U5656" s="144">
        <f t="shared" si="443"/>
        <v>0</v>
      </c>
      <c r="V5656" s="145" t="str">
        <f>VLOOKUP(K5656,'3-Productie normen'!A:AG,29,FALSE)</f>
        <v>L</v>
      </c>
      <c r="W5656" s="145"/>
      <c r="X5656" s="146"/>
      <c r="Y5656" s="147">
        <f t="shared" si="444"/>
        <v>768</v>
      </c>
    </row>
    <row r="5657" spans="1:25" s="148" customFormat="1" ht="13.9" customHeight="1">
      <c r="A5657" s="137">
        <v>6511</v>
      </c>
      <c r="B5657" s="138" t="s">
        <v>7213</v>
      </c>
      <c r="C5657" s="138" t="s">
        <v>8340</v>
      </c>
      <c r="D5657" s="138"/>
      <c r="E5657" s="2"/>
      <c r="F5657" s="2" t="s">
        <v>422</v>
      </c>
      <c r="G5657" s="2" t="s">
        <v>7596</v>
      </c>
      <c r="H5657" s="2" t="s">
        <v>7597</v>
      </c>
      <c r="I5657" s="139" t="s">
        <v>350</v>
      </c>
      <c r="J5657" s="139" t="s">
        <v>611</v>
      </c>
      <c r="K5657" s="139" t="s">
        <v>274</v>
      </c>
      <c r="L5657" s="139" t="s">
        <v>3466</v>
      </c>
      <c r="M5657" s="140"/>
      <c r="N5657" s="141">
        <v>3.84</v>
      </c>
      <c r="O5657" s="142">
        <f t="shared" si="440"/>
        <v>200</v>
      </c>
      <c r="P5657" s="2">
        <v>200</v>
      </c>
      <c r="Q5657" s="2"/>
      <c r="R5657" s="143" t="e">
        <f t="shared" si="441"/>
        <v>#DIV/0!</v>
      </c>
      <c r="S5657" s="143">
        <f t="shared" si="442"/>
        <v>0</v>
      </c>
      <c r="T5657" s="144">
        <f>IF(P5657="nio",0,IF(P5657&gt;0,VLOOKUP(K5657,'3-Productie normen'!A:X,VLOOKUP(P5657,'3-Productie normen'!$B$37:$C$59,2,FALSE),FALSE)))/VLOOKUP(B5657,'2-Kosten per locatie'!$A$11:$C$31,3,FALSE)</f>
        <v>0</v>
      </c>
      <c r="U5657" s="144">
        <f t="shared" si="443"/>
        <v>0</v>
      </c>
      <c r="V5657" s="145" t="str">
        <f>VLOOKUP(K5657,'3-Productie normen'!A:AG,29,FALSE)</f>
        <v>L</v>
      </c>
      <c r="W5657" s="145"/>
      <c r="X5657" s="146"/>
      <c r="Y5657" s="147">
        <f t="shared" si="444"/>
        <v>768</v>
      </c>
    </row>
    <row r="5658" spans="1:25" s="148" customFormat="1" ht="13.9" customHeight="1">
      <c r="A5658" s="137">
        <v>6512</v>
      </c>
      <c r="B5658" s="138" t="s">
        <v>7213</v>
      </c>
      <c r="C5658" s="138" t="s">
        <v>8340</v>
      </c>
      <c r="D5658" s="138"/>
      <c r="E5658" s="2"/>
      <c r="F5658" s="2" t="s">
        <v>422</v>
      </c>
      <c r="G5658" s="2" t="s">
        <v>7598</v>
      </c>
      <c r="H5658" s="2" t="s">
        <v>7597</v>
      </c>
      <c r="I5658" s="139" t="s">
        <v>350</v>
      </c>
      <c r="J5658" s="139" t="s">
        <v>611</v>
      </c>
      <c r="K5658" s="139" t="s">
        <v>274</v>
      </c>
      <c r="L5658" s="139" t="s">
        <v>3466</v>
      </c>
      <c r="M5658" s="140"/>
      <c r="N5658" s="141">
        <v>4.5199999999999996</v>
      </c>
      <c r="O5658" s="142">
        <f t="shared" si="440"/>
        <v>200</v>
      </c>
      <c r="P5658" s="2">
        <v>200</v>
      </c>
      <c r="Q5658" s="2"/>
      <c r="R5658" s="143" t="e">
        <f t="shared" si="441"/>
        <v>#DIV/0!</v>
      </c>
      <c r="S5658" s="143">
        <f t="shared" si="442"/>
        <v>0</v>
      </c>
      <c r="T5658" s="144">
        <f>IF(P5658="nio",0,IF(P5658&gt;0,VLOOKUP(K5658,'3-Productie normen'!A:X,VLOOKUP(P5658,'3-Productie normen'!$B$37:$C$59,2,FALSE),FALSE)))/VLOOKUP(B5658,'2-Kosten per locatie'!$A$11:$C$31,3,FALSE)</f>
        <v>0</v>
      </c>
      <c r="U5658" s="144">
        <f t="shared" si="443"/>
        <v>0</v>
      </c>
      <c r="V5658" s="145" t="str">
        <f>VLOOKUP(K5658,'3-Productie normen'!A:AG,29,FALSE)</f>
        <v>L</v>
      </c>
      <c r="W5658" s="145"/>
      <c r="X5658" s="146"/>
      <c r="Y5658" s="147">
        <f t="shared" si="444"/>
        <v>903.99999999999989</v>
      </c>
    </row>
    <row r="5659" spans="1:25" s="148" customFormat="1" ht="13.9" customHeight="1">
      <c r="A5659" s="137">
        <v>6513</v>
      </c>
      <c r="B5659" s="138" t="s">
        <v>7213</v>
      </c>
      <c r="C5659" s="138" t="s">
        <v>8340</v>
      </c>
      <c r="D5659" s="138"/>
      <c r="E5659" s="2"/>
      <c r="F5659" s="2" t="s">
        <v>422</v>
      </c>
      <c r="G5659" s="2" t="s">
        <v>7599</v>
      </c>
      <c r="H5659" s="2" t="s">
        <v>7600</v>
      </c>
      <c r="I5659" s="139" t="s">
        <v>277</v>
      </c>
      <c r="J5659" s="139" t="s">
        <v>52</v>
      </c>
      <c r="K5659" s="139" t="s">
        <v>52</v>
      </c>
      <c r="L5659" s="139" t="s">
        <v>3466</v>
      </c>
      <c r="M5659" s="140"/>
      <c r="N5659" s="141">
        <v>16.559999999999999</v>
      </c>
      <c r="O5659" s="142">
        <f t="shared" si="440"/>
        <v>200</v>
      </c>
      <c r="P5659" s="2">
        <v>200</v>
      </c>
      <c r="Q5659" s="2"/>
      <c r="R5659" s="143" t="e">
        <f t="shared" si="441"/>
        <v>#DIV/0!</v>
      </c>
      <c r="S5659" s="143">
        <f t="shared" si="442"/>
        <v>0</v>
      </c>
      <c r="T5659" s="144">
        <f>IF(P5659="nio",0,IF(P5659&gt;0,VLOOKUP(K5659,'3-Productie normen'!A:X,VLOOKUP(P5659,'3-Productie normen'!$B$37:$C$59,2,FALSE),FALSE)))/VLOOKUP(B5659,'2-Kosten per locatie'!$A$11:$C$31,3,FALSE)</f>
        <v>0</v>
      </c>
      <c r="U5659" s="144">
        <f t="shared" si="443"/>
        <v>0</v>
      </c>
      <c r="V5659" s="145" t="str">
        <f>VLOOKUP(K5659,'3-Productie normen'!A:AG,29,FALSE)</f>
        <v>B</v>
      </c>
      <c r="W5659" s="145"/>
      <c r="X5659" s="146"/>
      <c r="Y5659" s="147">
        <f t="shared" si="444"/>
        <v>3311.9999999999995</v>
      </c>
    </row>
    <row r="5660" spans="1:25" s="148" customFormat="1" ht="13.9" customHeight="1">
      <c r="A5660" s="137">
        <v>6514</v>
      </c>
      <c r="B5660" s="138" t="s">
        <v>7213</v>
      </c>
      <c r="C5660" s="138" t="s">
        <v>8340</v>
      </c>
      <c r="D5660" s="138"/>
      <c r="E5660" s="2"/>
      <c r="F5660" s="2" t="s">
        <v>422</v>
      </c>
      <c r="G5660" s="2" t="s">
        <v>7601</v>
      </c>
      <c r="H5660" s="2" t="s">
        <v>3369</v>
      </c>
      <c r="I5660" s="139" t="s">
        <v>277</v>
      </c>
      <c r="J5660" s="139" t="s">
        <v>52</v>
      </c>
      <c r="K5660" s="139" t="s">
        <v>52</v>
      </c>
      <c r="L5660" s="139" t="s">
        <v>3466</v>
      </c>
      <c r="M5660" s="140"/>
      <c r="N5660" s="141">
        <v>16.559999999999999</v>
      </c>
      <c r="O5660" s="142">
        <f t="shared" si="440"/>
        <v>200</v>
      </c>
      <c r="P5660" s="2">
        <v>200</v>
      </c>
      <c r="Q5660" s="2"/>
      <c r="R5660" s="143" t="e">
        <f t="shared" si="441"/>
        <v>#DIV/0!</v>
      </c>
      <c r="S5660" s="143">
        <f t="shared" si="442"/>
        <v>0</v>
      </c>
      <c r="T5660" s="144">
        <f>IF(P5660="nio",0,IF(P5660&gt;0,VLOOKUP(K5660,'3-Productie normen'!A:X,VLOOKUP(P5660,'3-Productie normen'!$B$37:$C$59,2,FALSE),FALSE)))/VLOOKUP(B5660,'2-Kosten per locatie'!$A$11:$C$31,3,FALSE)</f>
        <v>0</v>
      </c>
      <c r="U5660" s="144">
        <f t="shared" si="443"/>
        <v>0</v>
      </c>
      <c r="V5660" s="145" t="str">
        <f>VLOOKUP(K5660,'3-Productie normen'!A:AG,29,FALSE)</f>
        <v>B</v>
      </c>
      <c r="W5660" s="145"/>
      <c r="X5660" s="146"/>
      <c r="Y5660" s="147">
        <f t="shared" si="444"/>
        <v>3311.9999999999995</v>
      </c>
    </row>
    <row r="5661" spans="1:25" s="148" customFormat="1" ht="13.9" customHeight="1">
      <c r="A5661" s="137">
        <v>6515</v>
      </c>
      <c r="B5661" s="138" t="s">
        <v>7213</v>
      </c>
      <c r="C5661" s="138" t="s">
        <v>8340</v>
      </c>
      <c r="D5661" s="138"/>
      <c r="E5661" s="2"/>
      <c r="F5661" s="2" t="s">
        <v>422</v>
      </c>
      <c r="G5661" s="2" t="s">
        <v>7836</v>
      </c>
      <c r="H5661" s="2" t="s">
        <v>246</v>
      </c>
      <c r="I5661" s="139" t="s">
        <v>350</v>
      </c>
      <c r="J5661" s="139" t="s">
        <v>836</v>
      </c>
      <c r="K5661" s="139" t="s">
        <v>468</v>
      </c>
      <c r="L5661" s="139" t="s">
        <v>3466</v>
      </c>
      <c r="M5661" s="140"/>
      <c r="N5661" s="141">
        <v>51.2</v>
      </c>
      <c r="O5661" s="142">
        <f t="shared" si="440"/>
        <v>120</v>
      </c>
      <c r="P5661" s="2">
        <v>120</v>
      </c>
      <c r="Q5661" s="2"/>
      <c r="R5661" s="143" t="e">
        <f t="shared" si="441"/>
        <v>#DIV/0!</v>
      </c>
      <c r="S5661" s="143">
        <f t="shared" si="442"/>
        <v>0</v>
      </c>
      <c r="T5661" s="144">
        <f>IF(P5661="nio",0,IF(P5661&gt;0,VLOOKUP(K5661,'3-Productie normen'!A:X,VLOOKUP(P5661,'3-Productie normen'!$B$37:$C$59,2,FALSE),FALSE)))/VLOOKUP(B5661,'2-Kosten per locatie'!$A$11:$C$31,3,FALSE)</f>
        <v>0</v>
      </c>
      <c r="U5661" s="144">
        <f t="shared" si="443"/>
        <v>0</v>
      </c>
      <c r="V5661" s="145" t="str">
        <f>VLOOKUP(K5661,'3-Productie normen'!A:AG,29,FALSE)</f>
        <v>L</v>
      </c>
      <c r="W5661" s="145"/>
      <c r="X5661" s="146"/>
      <c r="Y5661" s="147">
        <f t="shared" si="444"/>
        <v>6144</v>
      </c>
    </row>
    <row r="5662" spans="1:25" s="148" customFormat="1" ht="13.9" customHeight="1">
      <c r="A5662" s="137">
        <v>6516</v>
      </c>
      <c r="B5662" s="138" t="s">
        <v>7213</v>
      </c>
      <c r="C5662" s="138" t="s">
        <v>8340</v>
      </c>
      <c r="D5662" s="138"/>
      <c r="E5662" s="2"/>
      <c r="F5662" s="2" t="s">
        <v>422</v>
      </c>
      <c r="G5662" s="2" t="s">
        <v>7837</v>
      </c>
      <c r="H5662" s="2" t="s">
        <v>246</v>
      </c>
      <c r="I5662" s="139" t="s">
        <v>350</v>
      </c>
      <c r="J5662" s="139" t="s">
        <v>836</v>
      </c>
      <c r="K5662" s="139" t="s">
        <v>468</v>
      </c>
      <c r="L5662" s="139" t="s">
        <v>3466</v>
      </c>
      <c r="M5662" s="140"/>
      <c r="N5662" s="141">
        <v>63.25</v>
      </c>
      <c r="O5662" s="142">
        <f t="shared" si="440"/>
        <v>120</v>
      </c>
      <c r="P5662" s="2">
        <v>120</v>
      </c>
      <c r="Q5662" s="2"/>
      <c r="R5662" s="143" t="e">
        <f t="shared" si="441"/>
        <v>#DIV/0!</v>
      </c>
      <c r="S5662" s="143">
        <f t="shared" si="442"/>
        <v>0</v>
      </c>
      <c r="T5662" s="144">
        <f>IF(P5662="nio",0,IF(P5662&gt;0,VLOOKUP(K5662,'3-Productie normen'!A:X,VLOOKUP(P5662,'3-Productie normen'!$B$37:$C$59,2,FALSE),FALSE)))/VLOOKUP(B5662,'2-Kosten per locatie'!$A$11:$C$31,3,FALSE)</f>
        <v>0</v>
      </c>
      <c r="U5662" s="144">
        <f t="shared" si="443"/>
        <v>0</v>
      </c>
      <c r="V5662" s="145" t="str">
        <f>VLOOKUP(K5662,'3-Productie normen'!A:AG,29,FALSE)</f>
        <v>L</v>
      </c>
      <c r="W5662" s="145"/>
      <c r="X5662" s="146"/>
      <c r="Y5662" s="147">
        <f t="shared" si="444"/>
        <v>7590</v>
      </c>
    </row>
    <row r="5663" spans="1:25" s="148" customFormat="1" ht="13.9" customHeight="1">
      <c r="A5663" s="137">
        <v>6517</v>
      </c>
      <c r="B5663" s="138" t="s">
        <v>7213</v>
      </c>
      <c r="C5663" s="138" t="s">
        <v>8340</v>
      </c>
      <c r="D5663" s="138"/>
      <c r="E5663" s="2"/>
      <c r="F5663" s="2" t="s">
        <v>422</v>
      </c>
      <c r="G5663" s="2" t="s">
        <v>7602</v>
      </c>
      <c r="H5663" s="2" t="s">
        <v>1895</v>
      </c>
      <c r="I5663" s="139" t="s">
        <v>350</v>
      </c>
      <c r="J5663" s="139" t="s">
        <v>836</v>
      </c>
      <c r="K5663" s="139" t="s">
        <v>468</v>
      </c>
      <c r="L5663" s="139" t="s">
        <v>3466</v>
      </c>
      <c r="M5663" s="140"/>
      <c r="N5663" s="141">
        <v>52.17</v>
      </c>
      <c r="O5663" s="142">
        <f t="shared" si="440"/>
        <v>120</v>
      </c>
      <c r="P5663" s="2">
        <v>120</v>
      </c>
      <c r="Q5663" s="2"/>
      <c r="R5663" s="143" t="e">
        <f t="shared" si="441"/>
        <v>#DIV/0!</v>
      </c>
      <c r="S5663" s="143">
        <f t="shared" si="442"/>
        <v>0</v>
      </c>
      <c r="T5663" s="144">
        <f>IF(P5663="nio",0,IF(P5663&gt;0,VLOOKUP(K5663,'3-Productie normen'!A:X,VLOOKUP(P5663,'3-Productie normen'!$B$37:$C$59,2,FALSE),FALSE)))/VLOOKUP(B5663,'2-Kosten per locatie'!$A$11:$C$31,3,FALSE)</f>
        <v>0</v>
      </c>
      <c r="U5663" s="144">
        <f t="shared" si="443"/>
        <v>0</v>
      </c>
      <c r="V5663" s="145" t="str">
        <f>VLOOKUP(K5663,'3-Productie normen'!A:AG,29,FALSE)</f>
        <v>L</v>
      </c>
      <c r="W5663" s="145"/>
      <c r="X5663" s="146"/>
      <c r="Y5663" s="147">
        <f t="shared" si="444"/>
        <v>6260.4000000000005</v>
      </c>
    </row>
    <row r="5664" spans="1:25" s="148" customFormat="1" ht="13.9" customHeight="1">
      <c r="A5664" s="137">
        <v>6518</v>
      </c>
      <c r="B5664" s="138" t="s">
        <v>7213</v>
      </c>
      <c r="C5664" s="138" t="s">
        <v>8340</v>
      </c>
      <c r="D5664" s="138"/>
      <c r="E5664" s="2"/>
      <c r="F5664" s="2" t="s">
        <v>422</v>
      </c>
      <c r="G5664" s="2" t="s">
        <v>7603</v>
      </c>
      <c r="H5664" s="2" t="s">
        <v>1911</v>
      </c>
      <c r="I5664" s="139" t="s">
        <v>277</v>
      </c>
      <c r="J5664" s="139" t="s">
        <v>277</v>
      </c>
      <c r="K5664" s="139" t="s">
        <v>478</v>
      </c>
      <c r="L5664" s="139" t="s">
        <v>3466</v>
      </c>
      <c r="M5664" s="140"/>
      <c r="N5664" s="141">
        <v>24.31</v>
      </c>
      <c r="O5664" s="142">
        <f t="shared" si="440"/>
        <v>120</v>
      </c>
      <c r="P5664" s="2">
        <v>120</v>
      </c>
      <c r="Q5664" s="2"/>
      <c r="R5664" s="143" t="e">
        <f t="shared" si="441"/>
        <v>#DIV/0!</v>
      </c>
      <c r="S5664" s="143">
        <f t="shared" si="442"/>
        <v>0</v>
      </c>
      <c r="T5664" s="144">
        <f>IF(P5664="nio",0,IF(P5664&gt;0,VLOOKUP(K5664,'3-Productie normen'!A:X,VLOOKUP(P5664,'3-Productie normen'!$B$37:$C$59,2,FALSE),FALSE)))/VLOOKUP(B5664,'2-Kosten per locatie'!$A$11:$C$31,3,FALSE)</f>
        <v>0</v>
      </c>
      <c r="U5664" s="144">
        <f t="shared" si="443"/>
        <v>0</v>
      </c>
      <c r="V5664" s="145" t="str">
        <f>VLOOKUP(K5664,'3-Productie normen'!A:AG,29,FALSE)</f>
        <v>B</v>
      </c>
      <c r="W5664" s="145"/>
      <c r="X5664" s="146"/>
      <c r="Y5664" s="147">
        <f t="shared" si="444"/>
        <v>2917.2</v>
      </c>
    </row>
    <row r="5665" spans="1:25" s="148" customFormat="1" ht="13.9" customHeight="1">
      <c r="A5665" s="137">
        <v>6519</v>
      </c>
      <c r="B5665" s="138" t="s">
        <v>7213</v>
      </c>
      <c r="C5665" s="138" t="s">
        <v>8340</v>
      </c>
      <c r="D5665" s="138"/>
      <c r="E5665" s="2"/>
      <c r="F5665" s="2" t="s">
        <v>422</v>
      </c>
      <c r="G5665" s="2" t="s">
        <v>7604</v>
      </c>
      <c r="H5665" s="2" t="s">
        <v>1645</v>
      </c>
      <c r="I5665" s="139" t="s">
        <v>277</v>
      </c>
      <c r="J5665" s="139" t="s">
        <v>344</v>
      </c>
      <c r="K5665" s="139" t="s">
        <v>479</v>
      </c>
      <c r="L5665" s="139" t="s">
        <v>3466</v>
      </c>
      <c r="M5665" s="140"/>
      <c r="N5665" s="141">
        <v>76.97</v>
      </c>
      <c r="O5665" s="142">
        <f t="shared" si="440"/>
        <v>200</v>
      </c>
      <c r="P5665" s="2">
        <v>200</v>
      </c>
      <c r="Q5665" s="2"/>
      <c r="R5665" s="143" t="e">
        <f t="shared" si="441"/>
        <v>#DIV/0!</v>
      </c>
      <c r="S5665" s="143">
        <f t="shared" si="442"/>
        <v>0</v>
      </c>
      <c r="T5665" s="144">
        <f>IF(P5665="nio",0,IF(P5665&gt;0,VLOOKUP(K5665,'3-Productie normen'!A:X,VLOOKUP(P5665,'3-Productie normen'!$B$37:$C$59,2,FALSE),FALSE)))/VLOOKUP(B5665,'2-Kosten per locatie'!$A$11:$C$31,3,FALSE)</f>
        <v>0</v>
      </c>
      <c r="U5665" s="144">
        <f t="shared" si="443"/>
        <v>0</v>
      </c>
      <c r="V5665" s="145" t="str">
        <f>VLOOKUP(K5665,'3-Productie normen'!A:AG,29,FALSE)</f>
        <v>B</v>
      </c>
      <c r="W5665" s="145"/>
      <c r="X5665" s="146"/>
      <c r="Y5665" s="147">
        <f t="shared" si="444"/>
        <v>15394</v>
      </c>
    </row>
    <row r="5666" spans="1:25" s="148" customFormat="1" ht="13.9" customHeight="1">
      <c r="A5666" s="137">
        <v>6520</v>
      </c>
      <c r="B5666" s="138" t="s">
        <v>7213</v>
      </c>
      <c r="C5666" s="138" t="s">
        <v>8340</v>
      </c>
      <c r="D5666" s="138"/>
      <c r="E5666" s="2"/>
      <c r="F5666" s="2" t="s">
        <v>422</v>
      </c>
      <c r="G5666" s="2" t="s">
        <v>7605</v>
      </c>
      <c r="H5666" s="2" t="s">
        <v>1640</v>
      </c>
      <c r="I5666" s="139" t="s">
        <v>350</v>
      </c>
      <c r="J5666" s="139" t="s">
        <v>1346</v>
      </c>
      <c r="K5666" s="139" t="s">
        <v>52</v>
      </c>
      <c r="L5666" s="139" t="s">
        <v>3466</v>
      </c>
      <c r="M5666" s="140"/>
      <c r="N5666" s="141">
        <v>63.06</v>
      </c>
      <c r="O5666" s="142">
        <f t="shared" si="440"/>
        <v>200</v>
      </c>
      <c r="P5666" s="2">
        <v>200</v>
      </c>
      <c r="Q5666" s="2"/>
      <c r="R5666" s="143" t="e">
        <f t="shared" si="441"/>
        <v>#DIV/0!</v>
      </c>
      <c r="S5666" s="143">
        <f t="shared" si="442"/>
        <v>0</v>
      </c>
      <c r="T5666" s="144">
        <f>IF(P5666="nio",0,IF(P5666&gt;0,VLOOKUP(K5666,'3-Productie normen'!A:X,VLOOKUP(P5666,'3-Productie normen'!$B$37:$C$59,2,FALSE),FALSE)))/VLOOKUP(B5666,'2-Kosten per locatie'!$A$11:$C$31,3,FALSE)</f>
        <v>0</v>
      </c>
      <c r="U5666" s="144">
        <f t="shared" si="443"/>
        <v>0</v>
      </c>
      <c r="V5666" s="145" t="str">
        <f>VLOOKUP(K5666,'3-Productie normen'!A:AG,29,FALSE)</f>
        <v>B</v>
      </c>
      <c r="W5666" s="145"/>
      <c r="X5666" s="146"/>
      <c r="Y5666" s="147">
        <f t="shared" si="444"/>
        <v>12612</v>
      </c>
    </row>
    <row r="5667" spans="1:25" s="148" customFormat="1" ht="13.9" customHeight="1">
      <c r="A5667" s="137">
        <v>6521</v>
      </c>
      <c r="B5667" s="138" t="s">
        <v>7213</v>
      </c>
      <c r="C5667" s="138" t="s">
        <v>8340</v>
      </c>
      <c r="D5667" s="138"/>
      <c r="E5667" s="2"/>
      <c r="F5667" s="2" t="s">
        <v>422</v>
      </c>
      <c r="G5667" s="2" t="s">
        <v>7606</v>
      </c>
      <c r="H5667" s="2" t="s">
        <v>5864</v>
      </c>
      <c r="I5667" s="139" t="s">
        <v>350</v>
      </c>
      <c r="J5667" s="139" t="s">
        <v>836</v>
      </c>
      <c r="K5667" s="139" t="s">
        <v>468</v>
      </c>
      <c r="L5667" s="139" t="s">
        <v>3466</v>
      </c>
      <c r="M5667" s="140"/>
      <c r="N5667" s="141">
        <v>50.05</v>
      </c>
      <c r="O5667" s="142">
        <f t="shared" si="440"/>
        <v>120</v>
      </c>
      <c r="P5667" s="2">
        <v>120</v>
      </c>
      <c r="Q5667" s="2"/>
      <c r="R5667" s="143" t="e">
        <f t="shared" si="441"/>
        <v>#DIV/0!</v>
      </c>
      <c r="S5667" s="143">
        <f t="shared" si="442"/>
        <v>0</v>
      </c>
      <c r="T5667" s="144">
        <f>IF(P5667="nio",0,IF(P5667&gt;0,VLOOKUP(K5667,'3-Productie normen'!A:X,VLOOKUP(P5667,'3-Productie normen'!$B$37:$C$59,2,FALSE),FALSE)))/VLOOKUP(B5667,'2-Kosten per locatie'!$A$11:$C$31,3,FALSE)</f>
        <v>0</v>
      </c>
      <c r="U5667" s="144">
        <f t="shared" si="443"/>
        <v>0</v>
      </c>
      <c r="V5667" s="145" t="str">
        <f>VLOOKUP(K5667,'3-Productie normen'!A:AG,29,FALSE)</f>
        <v>L</v>
      </c>
      <c r="W5667" s="145"/>
      <c r="X5667" s="146"/>
      <c r="Y5667" s="147">
        <f t="shared" si="444"/>
        <v>6006</v>
      </c>
    </row>
    <row r="5668" spans="1:25" s="148" customFormat="1" ht="13.9" customHeight="1">
      <c r="A5668" s="137">
        <v>6522</v>
      </c>
      <c r="B5668" s="138" t="s">
        <v>7213</v>
      </c>
      <c r="C5668" s="138" t="s">
        <v>8340</v>
      </c>
      <c r="D5668" s="138"/>
      <c r="E5668" s="2"/>
      <c r="F5668" s="2" t="s">
        <v>422</v>
      </c>
      <c r="G5668" s="2" t="s">
        <v>7607</v>
      </c>
      <c r="H5668" s="2" t="s">
        <v>5868</v>
      </c>
      <c r="I5668" s="139" t="s">
        <v>277</v>
      </c>
      <c r="J5668" s="139" t="s">
        <v>277</v>
      </c>
      <c r="K5668" s="139" t="s">
        <v>478</v>
      </c>
      <c r="L5668" s="139" t="s">
        <v>3466</v>
      </c>
      <c r="M5668" s="140"/>
      <c r="N5668" s="141">
        <v>22.69</v>
      </c>
      <c r="O5668" s="142">
        <f t="shared" si="440"/>
        <v>120</v>
      </c>
      <c r="P5668" s="2">
        <v>120</v>
      </c>
      <c r="Q5668" s="2"/>
      <c r="R5668" s="143" t="e">
        <f t="shared" si="441"/>
        <v>#DIV/0!</v>
      </c>
      <c r="S5668" s="143">
        <f t="shared" si="442"/>
        <v>0</v>
      </c>
      <c r="T5668" s="144">
        <f>IF(P5668="nio",0,IF(P5668&gt;0,VLOOKUP(K5668,'3-Productie normen'!A:X,VLOOKUP(P5668,'3-Productie normen'!$B$37:$C$59,2,FALSE),FALSE)))/VLOOKUP(B5668,'2-Kosten per locatie'!$A$11:$C$31,3,FALSE)</f>
        <v>0</v>
      </c>
      <c r="U5668" s="144">
        <f t="shared" si="443"/>
        <v>0</v>
      </c>
      <c r="V5668" s="145" t="str">
        <f>VLOOKUP(K5668,'3-Productie normen'!A:AG,29,FALSE)</f>
        <v>B</v>
      </c>
      <c r="W5668" s="145"/>
      <c r="X5668" s="146"/>
      <c r="Y5668" s="147">
        <f t="shared" si="444"/>
        <v>2722.8</v>
      </c>
    </row>
    <row r="5669" spans="1:25" s="148" customFormat="1" ht="13.9" customHeight="1">
      <c r="A5669" s="137">
        <v>6523</v>
      </c>
      <c r="B5669" s="138" t="s">
        <v>7213</v>
      </c>
      <c r="C5669" s="138" t="s">
        <v>8340</v>
      </c>
      <c r="D5669" s="138"/>
      <c r="E5669" s="2"/>
      <c r="F5669" s="2" t="s">
        <v>746</v>
      </c>
      <c r="G5669" s="2" t="s">
        <v>7851</v>
      </c>
      <c r="H5669" s="2" t="s">
        <v>246</v>
      </c>
      <c r="I5669" s="139" t="s">
        <v>484</v>
      </c>
      <c r="J5669" s="139" t="s">
        <v>6361</v>
      </c>
      <c r="K5669" s="139" t="s">
        <v>259</v>
      </c>
      <c r="L5669" s="139" t="s">
        <v>246</v>
      </c>
      <c r="M5669" s="140"/>
      <c r="N5669" s="141">
        <v>2.8</v>
      </c>
      <c r="O5669" s="142">
        <f t="shared" si="440"/>
        <v>0</v>
      </c>
      <c r="P5669" s="2" t="s">
        <v>477</v>
      </c>
      <c r="Q5669" s="2"/>
      <c r="R5669" s="143">
        <f t="shared" si="441"/>
        <v>0</v>
      </c>
      <c r="S5669" s="143">
        <f t="shared" si="442"/>
        <v>0</v>
      </c>
      <c r="T5669" s="144">
        <f>IF(P5669="nio",0,IF(P5669&gt;0,VLOOKUP(K5669,'3-Productie normen'!A:X,VLOOKUP(P5669,'3-Productie normen'!$B$37:$C$59,2,FALSE),FALSE)))/VLOOKUP(B5669,'2-Kosten per locatie'!$A$11:$C$31,3,FALSE)</f>
        <v>0</v>
      </c>
      <c r="U5669" s="144">
        <f t="shared" si="443"/>
        <v>0</v>
      </c>
      <c r="V5669" s="145">
        <f>VLOOKUP(K5669,'3-Productie normen'!A:AG,29,FALSE)</f>
        <v>0</v>
      </c>
      <c r="W5669" s="145"/>
      <c r="X5669" s="146"/>
      <c r="Y5669" s="147">
        <f t="shared" si="444"/>
        <v>0</v>
      </c>
    </row>
    <row r="5670" spans="1:25" s="148" customFormat="1" ht="13.9" customHeight="1">
      <c r="A5670" s="137">
        <v>6524</v>
      </c>
      <c r="B5670" s="138" t="s">
        <v>7213</v>
      </c>
      <c r="C5670" s="138" t="s">
        <v>8340</v>
      </c>
      <c r="D5670" s="138"/>
      <c r="E5670" s="2"/>
      <c r="F5670" s="2" t="s">
        <v>746</v>
      </c>
      <c r="G5670" s="2" t="s">
        <v>7852</v>
      </c>
      <c r="H5670" s="2" t="s">
        <v>246</v>
      </c>
      <c r="I5670" s="139" t="s">
        <v>484</v>
      </c>
      <c r="J5670" s="139" t="s">
        <v>56</v>
      </c>
      <c r="K5670" s="139" t="s">
        <v>248</v>
      </c>
      <c r="L5670" s="139" t="s">
        <v>249</v>
      </c>
      <c r="M5670" s="140"/>
      <c r="N5670" s="141">
        <v>28.54</v>
      </c>
      <c r="O5670" s="142">
        <f t="shared" si="440"/>
        <v>200</v>
      </c>
      <c r="P5670" s="2">
        <v>200</v>
      </c>
      <c r="Q5670" s="2"/>
      <c r="R5670" s="143" t="e">
        <f t="shared" si="441"/>
        <v>#DIV/0!</v>
      </c>
      <c r="S5670" s="143">
        <f t="shared" si="442"/>
        <v>0</v>
      </c>
      <c r="T5670" s="144">
        <f>IF(P5670="nio",0,IF(P5670&gt;0,VLOOKUP(K5670,'3-Productie normen'!A:X,VLOOKUP(P5670,'3-Productie normen'!$B$37:$C$59,2,FALSE),FALSE)))/VLOOKUP(B5670,'2-Kosten per locatie'!$A$11:$C$31,3,FALSE)</f>
        <v>0</v>
      </c>
      <c r="U5670" s="144">
        <f t="shared" si="443"/>
        <v>0</v>
      </c>
      <c r="V5670" s="145" t="str">
        <f>VLOOKUP(K5670,'3-Productie normen'!A:AG,29,FALSE)</f>
        <v>V</v>
      </c>
      <c r="W5670" s="145"/>
      <c r="X5670" s="146"/>
      <c r="Y5670" s="147">
        <f t="shared" si="444"/>
        <v>5708</v>
      </c>
    </row>
    <row r="5671" spans="1:25" s="148" customFormat="1" ht="13.9" customHeight="1">
      <c r="A5671" s="137">
        <v>6525</v>
      </c>
      <c r="B5671" s="138" t="s">
        <v>7213</v>
      </c>
      <c r="C5671" s="138" t="s">
        <v>8340</v>
      </c>
      <c r="D5671" s="138"/>
      <c r="E5671" s="2"/>
      <c r="F5671" s="2" t="s">
        <v>746</v>
      </c>
      <c r="G5671" s="2" t="s">
        <v>7853</v>
      </c>
      <c r="H5671" s="2" t="s">
        <v>246</v>
      </c>
      <c r="I5671" s="139" t="s">
        <v>484</v>
      </c>
      <c r="J5671" s="139" t="s">
        <v>56</v>
      </c>
      <c r="K5671" s="139" t="s">
        <v>248</v>
      </c>
      <c r="L5671" s="139" t="s">
        <v>249</v>
      </c>
      <c r="M5671" s="140"/>
      <c r="N5671" s="141">
        <v>28.54</v>
      </c>
      <c r="O5671" s="142">
        <f t="shared" si="440"/>
        <v>200</v>
      </c>
      <c r="P5671" s="2">
        <v>200</v>
      </c>
      <c r="Q5671" s="2"/>
      <c r="R5671" s="143" t="e">
        <f t="shared" si="441"/>
        <v>#DIV/0!</v>
      </c>
      <c r="S5671" s="143">
        <f t="shared" si="442"/>
        <v>0</v>
      </c>
      <c r="T5671" s="144">
        <f>IF(P5671="nio",0,IF(P5671&gt;0,VLOOKUP(K5671,'3-Productie normen'!A:X,VLOOKUP(P5671,'3-Productie normen'!$B$37:$C$59,2,FALSE),FALSE)))/VLOOKUP(B5671,'2-Kosten per locatie'!$A$11:$C$31,3,FALSE)</f>
        <v>0</v>
      </c>
      <c r="U5671" s="144">
        <f t="shared" si="443"/>
        <v>0</v>
      </c>
      <c r="V5671" s="145" t="str">
        <f>VLOOKUP(K5671,'3-Productie normen'!A:AG,29,FALSE)</f>
        <v>V</v>
      </c>
      <c r="W5671" s="145"/>
      <c r="X5671" s="146"/>
      <c r="Y5671" s="147">
        <f t="shared" si="444"/>
        <v>5708</v>
      </c>
    </row>
    <row r="5672" spans="1:25" s="148" customFormat="1" ht="13.9" customHeight="1">
      <c r="A5672" s="137">
        <v>6526</v>
      </c>
      <c r="B5672" s="138" t="s">
        <v>7213</v>
      </c>
      <c r="C5672" s="138" t="s">
        <v>8340</v>
      </c>
      <c r="D5672" s="138"/>
      <c r="E5672" s="2"/>
      <c r="F5672" s="2" t="s">
        <v>746</v>
      </c>
      <c r="G5672" s="2" t="s">
        <v>7858</v>
      </c>
      <c r="H5672" s="2" t="s">
        <v>246</v>
      </c>
      <c r="I5672" s="139" t="s">
        <v>491</v>
      </c>
      <c r="J5672" s="139" t="s">
        <v>253</v>
      </c>
      <c r="K5672" s="139" t="s">
        <v>4571</v>
      </c>
      <c r="L5672" s="139" t="s">
        <v>3466</v>
      </c>
      <c r="M5672" s="140"/>
      <c r="N5672" s="141">
        <v>45.74</v>
      </c>
      <c r="O5672" s="142">
        <f t="shared" si="440"/>
        <v>200</v>
      </c>
      <c r="P5672" s="2">
        <v>200</v>
      </c>
      <c r="Q5672" s="2"/>
      <c r="R5672" s="143" t="e">
        <f t="shared" si="441"/>
        <v>#DIV/0!</v>
      </c>
      <c r="S5672" s="143">
        <f t="shared" si="442"/>
        <v>0</v>
      </c>
      <c r="T5672" s="144">
        <f>IF(P5672="nio",0,IF(P5672&gt;0,VLOOKUP(K5672,'3-Productie normen'!A:X,VLOOKUP(P5672,'3-Productie normen'!$B$37:$C$59,2,FALSE),FALSE)))/VLOOKUP(B5672,'2-Kosten per locatie'!$A$11:$C$31,3,FALSE)</f>
        <v>0</v>
      </c>
      <c r="U5672" s="144">
        <f t="shared" si="443"/>
        <v>0</v>
      </c>
      <c r="V5672" s="145" t="str">
        <f>VLOOKUP(K5672,'3-Productie normen'!A:AG,29,FALSE)</f>
        <v>V</v>
      </c>
      <c r="W5672" s="145"/>
      <c r="X5672" s="146"/>
      <c r="Y5672" s="147">
        <f t="shared" si="444"/>
        <v>9148</v>
      </c>
    </row>
    <row r="5673" spans="1:25" s="148" customFormat="1" ht="13.9" customHeight="1">
      <c r="A5673" s="137">
        <v>6527</v>
      </c>
      <c r="B5673" s="138" t="s">
        <v>7213</v>
      </c>
      <c r="C5673" s="138" t="s">
        <v>8340</v>
      </c>
      <c r="D5673" s="138"/>
      <c r="E5673" s="2"/>
      <c r="F5673" s="2" t="s">
        <v>746</v>
      </c>
      <c r="G5673" s="2" t="s">
        <v>7859</v>
      </c>
      <c r="H5673" s="2" t="s">
        <v>246</v>
      </c>
      <c r="I5673" s="139" t="s">
        <v>491</v>
      </c>
      <c r="J5673" s="139" t="s">
        <v>253</v>
      </c>
      <c r="K5673" s="139" t="s">
        <v>4571</v>
      </c>
      <c r="L5673" s="139" t="s">
        <v>3466</v>
      </c>
      <c r="M5673" s="140"/>
      <c r="N5673" s="141">
        <v>184.29</v>
      </c>
      <c r="O5673" s="142">
        <f t="shared" si="440"/>
        <v>200</v>
      </c>
      <c r="P5673" s="2">
        <v>200</v>
      </c>
      <c r="Q5673" s="2"/>
      <c r="R5673" s="143" t="e">
        <f t="shared" si="441"/>
        <v>#DIV/0!</v>
      </c>
      <c r="S5673" s="143">
        <f t="shared" si="442"/>
        <v>0</v>
      </c>
      <c r="T5673" s="144">
        <f>IF(P5673="nio",0,IF(P5673&gt;0,VLOOKUP(K5673,'3-Productie normen'!A:X,VLOOKUP(P5673,'3-Productie normen'!$B$37:$C$59,2,FALSE),FALSE)))/VLOOKUP(B5673,'2-Kosten per locatie'!$A$11:$C$31,3,FALSE)</f>
        <v>0</v>
      </c>
      <c r="U5673" s="144">
        <f t="shared" si="443"/>
        <v>0</v>
      </c>
      <c r="V5673" s="145" t="str">
        <f>VLOOKUP(K5673,'3-Productie normen'!A:AG,29,FALSE)</f>
        <v>V</v>
      </c>
      <c r="W5673" s="145"/>
      <c r="X5673" s="146"/>
      <c r="Y5673" s="147">
        <f t="shared" si="444"/>
        <v>36858</v>
      </c>
    </row>
    <row r="5674" spans="1:25" s="148" customFormat="1" ht="13.9" customHeight="1">
      <c r="A5674" s="137">
        <v>6528</v>
      </c>
      <c r="B5674" s="138" t="s">
        <v>7213</v>
      </c>
      <c r="C5674" s="138" t="s">
        <v>8340</v>
      </c>
      <c r="D5674" s="138"/>
      <c r="E5674" s="2"/>
      <c r="F5674" s="2" t="s">
        <v>746</v>
      </c>
      <c r="G5674" s="2" t="s">
        <v>7860</v>
      </c>
      <c r="H5674" s="2" t="s">
        <v>246</v>
      </c>
      <c r="I5674" s="139" t="s">
        <v>491</v>
      </c>
      <c r="J5674" s="139" t="s">
        <v>253</v>
      </c>
      <c r="K5674" s="139" t="s">
        <v>4571</v>
      </c>
      <c r="L5674" s="139" t="s">
        <v>3466</v>
      </c>
      <c r="M5674" s="140"/>
      <c r="N5674" s="141">
        <v>20.420000000000002</v>
      </c>
      <c r="O5674" s="142">
        <f t="shared" si="440"/>
        <v>200</v>
      </c>
      <c r="P5674" s="2">
        <v>200</v>
      </c>
      <c r="Q5674" s="2"/>
      <c r="R5674" s="143" t="e">
        <f t="shared" si="441"/>
        <v>#DIV/0!</v>
      </c>
      <c r="S5674" s="143">
        <f t="shared" si="442"/>
        <v>0</v>
      </c>
      <c r="T5674" s="144">
        <f>IF(P5674="nio",0,IF(P5674&gt;0,VLOOKUP(K5674,'3-Productie normen'!A:X,VLOOKUP(P5674,'3-Productie normen'!$B$37:$C$59,2,FALSE),FALSE)))/VLOOKUP(B5674,'2-Kosten per locatie'!$A$11:$C$31,3,FALSE)</f>
        <v>0</v>
      </c>
      <c r="U5674" s="144">
        <f t="shared" si="443"/>
        <v>0</v>
      </c>
      <c r="V5674" s="145" t="str">
        <f>VLOOKUP(K5674,'3-Productie normen'!A:AG,29,FALSE)</f>
        <v>V</v>
      </c>
      <c r="W5674" s="145"/>
      <c r="X5674" s="146"/>
      <c r="Y5674" s="147">
        <f t="shared" si="444"/>
        <v>4084.0000000000005</v>
      </c>
    </row>
    <row r="5675" spans="1:25" s="148" customFormat="1" ht="13.9" customHeight="1">
      <c r="A5675" s="137">
        <v>6529</v>
      </c>
      <c r="B5675" s="138" t="s">
        <v>7213</v>
      </c>
      <c r="C5675" s="138" t="s">
        <v>8340</v>
      </c>
      <c r="D5675" s="138"/>
      <c r="E5675" s="2"/>
      <c r="F5675" s="2" t="s">
        <v>746</v>
      </c>
      <c r="G5675" s="2" t="s">
        <v>7861</v>
      </c>
      <c r="H5675" s="2" t="s">
        <v>246</v>
      </c>
      <c r="I5675" s="139" t="s">
        <v>491</v>
      </c>
      <c r="J5675" s="139" t="s">
        <v>253</v>
      </c>
      <c r="K5675" s="139" t="s">
        <v>4571</v>
      </c>
      <c r="L5675" s="139" t="s">
        <v>3466</v>
      </c>
      <c r="M5675" s="140"/>
      <c r="N5675" s="141">
        <v>45.44</v>
      </c>
      <c r="O5675" s="142">
        <f t="shared" si="440"/>
        <v>200</v>
      </c>
      <c r="P5675" s="2">
        <v>200</v>
      </c>
      <c r="Q5675" s="2"/>
      <c r="R5675" s="143" t="e">
        <f t="shared" si="441"/>
        <v>#DIV/0!</v>
      </c>
      <c r="S5675" s="143">
        <f t="shared" si="442"/>
        <v>0</v>
      </c>
      <c r="T5675" s="144">
        <f>IF(P5675="nio",0,IF(P5675&gt;0,VLOOKUP(K5675,'3-Productie normen'!A:X,VLOOKUP(P5675,'3-Productie normen'!$B$37:$C$59,2,FALSE),FALSE)))/VLOOKUP(B5675,'2-Kosten per locatie'!$A$11:$C$31,3,FALSE)</f>
        <v>0</v>
      </c>
      <c r="U5675" s="144">
        <f t="shared" si="443"/>
        <v>0</v>
      </c>
      <c r="V5675" s="145" t="str">
        <f>VLOOKUP(K5675,'3-Productie normen'!A:AG,29,FALSE)</f>
        <v>V</v>
      </c>
      <c r="W5675" s="145"/>
      <c r="X5675" s="146"/>
      <c r="Y5675" s="147">
        <f t="shared" si="444"/>
        <v>9088</v>
      </c>
    </row>
    <row r="5676" spans="1:25" s="148" customFormat="1" ht="13.9" customHeight="1">
      <c r="A5676" s="137">
        <v>6530</v>
      </c>
      <c r="B5676" s="138" t="s">
        <v>7213</v>
      </c>
      <c r="C5676" s="138" t="s">
        <v>8340</v>
      </c>
      <c r="D5676" s="138"/>
      <c r="E5676" s="2"/>
      <c r="F5676" s="2" t="s">
        <v>746</v>
      </c>
      <c r="G5676" s="2" t="s">
        <v>7863</v>
      </c>
      <c r="H5676" s="2" t="s">
        <v>2711</v>
      </c>
      <c r="I5676" s="139" t="s">
        <v>257</v>
      </c>
      <c r="J5676" s="139" t="s">
        <v>7864</v>
      </c>
      <c r="K5676" s="139" t="s">
        <v>259</v>
      </c>
      <c r="L5676" s="139" t="s">
        <v>8193</v>
      </c>
      <c r="M5676" s="140"/>
      <c r="N5676" s="141">
        <v>10.23</v>
      </c>
      <c r="O5676" s="142">
        <f t="shared" si="440"/>
        <v>0</v>
      </c>
      <c r="P5676" s="2" t="s">
        <v>477</v>
      </c>
      <c r="Q5676" s="2"/>
      <c r="R5676" s="143">
        <f t="shared" si="441"/>
        <v>0</v>
      </c>
      <c r="S5676" s="143">
        <f t="shared" si="442"/>
        <v>0</v>
      </c>
      <c r="T5676" s="144">
        <f>IF(P5676="nio",0,IF(P5676&gt;0,VLOOKUP(K5676,'3-Productie normen'!A:X,VLOOKUP(P5676,'3-Productie normen'!$B$37:$C$59,2,FALSE),FALSE)))/VLOOKUP(B5676,'2-Kosten per locatie'!$A$11:$C$31,3,FALSE)</f>
        <v>0</v>
      </c>
      <c r="U5676" s="144">
        <f t="shared" si="443"/>
        <v>0</v>
      </c>
      <c r="V5676" s="145">
        <f>VLOOKUP(K5676,'3-Productie normen'!A:AG,29,FALSE)</f>
        <v>0</v>
      </c>
      <c r="W5676" s="145"/>
      <c r="X5676" s="146"/>
      <c r="Y5676" s="147">
        <f t="shared" si="444"/>
        <v>0</v>
      </c>
    </row>
    <row r="5677" spans="1:25" s="148" customFormat="1" ht="13.9" customHeight="1">
      <c r="A5677" s="137">
        <v>6531</v>
      </c>
      <c r="B5677" s="138" t="s">
        <v>7213</v>
      </c>
      <c r="C5677" s="138" t="s">
        <v>8340</v>
      </c>
      <c r="D5677" s="138"/>
      <c r="E5677" s="2"/>
      <c r="F5677" s="2" t="s">
        <v>746</v>
      </c>
      <c r="G5677" s="2" t="s">
        <v>7867</v>
      </c>
      <c r="H5677" s="2" t="s">
        <v>246</v>
      </c>
      <c r="I5677" s="139" t="s">
        <v>257</v>
      </c>
      <c r="J5677" s="139" t="s">
        <v>258</v>
      </c>
      <c r="K5677" s="139" t="s">
        <v>259</v>
      </c>
      <c r="L5677" s="139" t="s">
        <v>246</v>
      </c>
      <c r="M5677" s="140"/>
      <c r="N5677" s="141">
        <v>11.57</v>
      </c>
      <c r="O5677" s="142">
        <f t="shared" si="440"/>
        <v>0</v>
      </c>
      <c r="P5677" s="2" t="s">
        <v>477</v>
      </c>
      <c r="Q5677" s="2"/>
      <c r="R5677" s="143">
        <f t="shared" si="441"/>
        <v>0</v>
      </c>
      <c r="S5677" s="143">
        <f t="shared" si="442"/>
        <v>0</v>
      </c>
      <c r="T5677" s="144">
        <f>IF(P5677="nio",0,IF(P5677&gt;0,VLOOKUP(K5677,'3-Productie normen'!A:X,VLOOKUP(P5677,'3-Productie normen'!$B$37:$C$59,2,FALSE),FALSE)))/VLOOKUP(B5677,'2-Kosten per locatie'!$A$11:$C$31,3,FALSE)</f>
        <v>0</v>
      </c>
      <c r="U5677" s="144">
        <f t="shared" si="443"/>
        <v>0</v>
      </c>
      <c r="V5677" s="145">
        <f>VLOOKUP(K5677,'3-Productie normen'!A:AG,29,FALSE)</f>
        <v>0</v>
      </c>
      <c r="W5677" s="145"/>
      <c r="X5677" s="146"/>
      <c r="Y5677" s="147">
        <f t="shared" si="444"/>
        <v>0</v>
      </c>
    </row>
    <row r="5678" spans="1:25" s="148" customFormat="1" ht="13.9" customHeight="1">
      <c r="A5678" s="137">
        <v>6532</v>
      </c>
      <c r="B5678" s="138" t="s">
        <v>7213</v>
      </c>
      <c r="C5678" s="138" t="s">
        <v>8340</v>
      </c>
      <c r="D5678" s="138"/>
      <c r="E5678" s="2"/>
      <c r="F5678" s="2" t="s">
        <v>746</v>
      </c>
      <c r="G5678" s="2" t="s">
        <v>7868</v>
      </c>
      <c r="H5678" s="2" t="s">
        <v>246</v>
      </c>
      <c r="I5678" s="139" t="s">
        <v>257</v>
      </c>
      <c r="J5678" s="139" t="s">
        <v>495</v>
      </c>
      <c r="K5678" s="139" t="s">
        <v>259</v>
      </c>
      <c r="L5678" s="139" t="s">
        <v>246</v>
      </c>
      <c r="M5678" s="140"/>
      <c r="N5678" s="141">
        <v>1.24</v>
      </c>
      <c r="O5678" s="142">
        <f t="shared" si="440"/>
        <v>0</v>
      </c>
      <c r="P5678" s="2" t="s">
        <v>477</v>
      </c>
      <c r="Q5678" s="2"/>
      <c r="R5678" s="143">
        <f t="shared" si="441"/>
        <v>0</v>
      </c>
      <c r="S5678" s="143">
        <f t="shared" si="442"/>
        <v>0</v>
      </c>
      <c r="T5678" s="144">
        <f>IF(P5678="nio",0,IF(P5678&gt;0,VLOOKUP(K5678,'3-Productie normen'!A:X,VLOOKUP(P5678,'3-Productie normen'!$B$37:$C$59,2,FALSE),FALSE)))/VLOOKUP(B5678,'2-Kosten per locatie'!$A$11:$C$31,3,FALSE)</f>
        <v>0</v>
      </c>
      <c r="U5678" s="144">
        <f t="shared" si="443"/>
        <v>0</v>
      </c>
      <c r="V5678" s="145">
        <f>VLOOKUP(K5678,'3-Productie normen'!A:AG,29,FALSE)</f>
        <v>0</v>
      </c>
      <c r="W5678" s="145"/>
      <c r="X5678" s="146"/>
      <c r="Y5678" s="147">
        <f t="shared" si="444"/>
        <v>0</v>
      </c>
    </row>
    <row r="5679" spans="1:25" s="148" customFormat="1" ht="13.9" customHeight="1">
      <c r="A5679" s="137">
        <v>6533</v>
      </c>
      <c r="B5679" s="138" t="s">
        <v>7213</v>
      </c>
      <c r="C5679" s="138" t="s">
        <v>8340</v>
      </c>
      <c r="D5679" s="138"/>
      <c r="E5679" s="2"/>
      <c r="F5679" s="2" t="s">
        <v>746</v>
      </c>
      <c r="G5679" s="2" t="s">
        <v>7869</v>
      </c>
      <c r="H5679" s="2" t="s">
        <v>246</v>
      </c>
      <c r="I5679" s="139" t="s">
        <v>257</v>
      </c>
      <c r="J5679" s="139" t="s">
        <v>495</v>
      </c>
      <c r="K5679" s="139" t="s">
        <v>259</v>
      </c>
      <c r="L5679" s="139" t="s">
        <v>246</v>
      </c>
      <c r="M5679" s="140"/>
      <c r="N5679" s="141">
        <v>1.86</v>
      </c>
      <c r="O5679" s="142">
        <f t="shared" si="440"/>
        <v>0</v>
      </c>
      <c r="P5679" s="2" t="s">
        <v>477</v>
      </c>
      <c r="Q5679" s="2"/>
      <c r="R5679" s="143">
        <f t="shared" si="441"/>
        <v>0</v>
      </c>
      <c r="S5679" s="143">
        <f t="shared" si="442"/>
        <v>0</v>
      </c>
      <c r="T5679" s="144">
        <f>IF(P5679="nio",0,IF(P5679&gt;0,VLOOKUP(K5679,'3-Productie normen'!A:X,VLOOKUP(P5679,'3-Productie normen'!$B$37:$C$59,2,FALSE),FALSE)))/VLOOKUP(B5679,'2-Kosten per locatie'!$A$11:$C$31,3,FALSE)</f>
        <v>0</v>
      </c>
      <c r="U5679" s="144">
        <f t="shared" si="443"/>
        <v>0</v>
      </c>
      <c r="V5679" s="145">
        <f>VLOOKUP(K5679,'3-Productie normen'!A:AG,29,FALSE)</f>
        <v>0</v>
      </c>
      <c r="W5679" s="145"/>
      <c r="X5679" s="146"/>
      <c r="Y5679" s="147">
        <f t="shared" si="444"/>
        <v>0</v>
      </c>
    </row>
    <row r="5680" spans="1:25" s="148" customFormat="1" ht="13.9" customHeight="1">
      <c r="A5680" s="137">
        <v>6534</v>
      </c>
      <c r="B5680" s="138" t="s">
        <v>7213</v>
      </c>
      <c r="C5680" s="138" t="s">
        <v>8340</v>
      </c>
      <c r="D5680" s="138"/>
      <c r="E5680" s="2"/>
      <c r="F5680" s="2" t="s">
        <v>746</v>
      </c>
      <c r="G5680" s="2" t="s">
        <v>7870</v>
      </c>
      <c r="H5680" s="2" t="s">
        <v>246</v>
      </c>
      <c r="I5680" s="139" t="s">
        <v>257</v>
      </c>
      <c r="J5680" s="139" t="s">
        <v>258</v>
      </c>
      <c r="K5680" s="139" t="s">
        <v>259</v>
      </c>
      <c r="L5680" s="139" t="s">
        <v>246</v>
      </c>
      <c r="M5680" s="140"/>
      <c r="N5680" s="141">
        <v>12.74</v>
      </c>
      <c r="O5680" s="142">
        <f t="shared" si="440"/>
        <v>0</v>
      </c>
      <c r="P5680" s="2" t="s">
        <v>477</v>
      </c>
      <c r="Q5680" s="2"/>
      <c r="R5680" s="143">
        <f t="shared" si="441"/>
        <v>0</v>
      </c>
      <c r="S5680" s="143">
        <f t="shared" si="442"/>
        <v>0</v>
      </c>
      <c r="T5680" s="144">
        <f>IF(P5680="nio",0,IF(P5680&gt;0,VLOOKUP(K5680,'3-Productie normen'!A:X,VLOOKUP(P5680,'3-Productie normen'!$B$37:$C$59,2,FALSE),FALSE)))/VLOOKUP(B5680,'2-Kosten per locatie'!$A$11:$C$31,3,FALSE)</f>
        <v>0</v>
      </c>
      <c r="U5680" s="144">
        <f t="shared" si="443"/>
        <v>0</v>
      </c>
      <c r="V5680" s="145">
        <f>VLOOKUP(K5680,'3-Productie normen'!A:AG,29,FALSE)</f>
        <v>0</v>
      </c>
      <c r="W5680" s="145"/>
      <c r="X5680" s="146"/>
      <c r="Y5680" s="147">
        <f t="shared" si="444"/>
        <v>0</v>
      </c>
    </row>
    <row r="5681" spans="1:25" s="148" customFormat="1" ht="13.9" customHeight="1">
      <c r="A5681" s="137">
        <v>6535</v>
      </c>
      <c r="B5681" s="138" t="s">
        <v>7213</v>
      </c>
      <c r="C5681" s="138" t="s">
        <v>8340</v>
      </c>
      <c r="D5681" s="138"/>
      <c r="E5681" s="2"/>
      <c r="F5681" s="2" t="s">
        <v>746</v>
      </c>
      <c r="G5681" s="2" t="s">
        <v>7871</v>
      </c>
      <c r="H5681" s="2" t="s">
        <v>246</v>
      </c>
      <c r="I5681" s="139" t="s">
        <v>257</v>
      </c>
      <c r="J5681" s="139" t="s">
        <v>258</v>
      </c>
      <c r="K5681" s="139" t="s">
        <v>259</v>
      </c>
      <c r="L5681" s="139" t="s">
        <v>246</v>
      </c>
      <c r="M5681" s="140"/>
      <c r="N5681" s="141">
        <v>8.2200000000000006</v>
      </c>
      <c r="O5681" s="142">
        <f t="shared" si="440"/>
        <v>0</v>
      </c>
      <c r="P5681" s="2" t="s">
        <v>477</v>
      </c>
      <c r="Q5681" s="2"/>
      <c r="R5681" s="143">
        <f t="shared" si="441"/>
        <v>0</v>
      </c>
      <c r="S5681" s="143">
        <f t="shared" si="442"/>
        <v>0</v>
      </c>
      <c r="T5681" s="144">
        <f>IF(P5681="nio",0,IF(P5681&gt;0,VLOOKUP(K5681,'3-Productie normen'!A:X,VLOOKUP(P5681,'3-Productie normen'!$B$37:$C$59,2,FALSE),FALSE)))/VLOOKUP(B5681,'2-Kosten per locatie'!$A$11:$C$31,3,FALSE)</f>
        <v>0</v>
      </c>
      <c r="U5681" s="144">
        <f t="shared" si="443"/>
        <v>0</v>
      </c>
      <c r="V5681" s="145">
        <f>VLOOKUP(K5681,'3-Productie normen'!A:AG,29,FALSE)</f>
        <v>0</v>
      </c>
      <c r="W5681" s="145"/>
      <c r="X5681" s="146"/>
      <c r="Y5681" s="147">
        <f t="shared" si="444"/>
        <v>0</v>
      </c>
    </row>
    <row r="5682" spans="1:25" s="148" customFormat="1" ht="13.9" customHeight="1">
      <c r="A5682" s="137">
        <v>6536</v>
      </c>
      <c r="B5682" s="138" t="s">
        <v>7213</v>
      </c>
      <c r="C5682" s="138" t="s">
        <v>8340</v>
      </c>
      <c r="D5682" s="138"/>
      <c r="E5682" s="2"/>
      <c r="F5682" s="2" t="s">
        <v>746</v>
      </c>
      <c r="G5682" s="2" t="s">
        <v>7875</v>
      </c>
      <c r="H5682" s="2" t="s">
        <v>246</v>
      </c>
      <c r="I5682" s="139" t="s">
        <v>257</v>
      </c>
      <c r="J5682" s="139" t="s">
        <v>318</v>
      </c>
      <c r="K5682" s="139" t="s">
        <v>259</v>
      </c>
      <c r="L5682" s="139" t="s">
        <v>246</v>
      </c>
      <c r="M5682" s="140"/>
      <c r="N5682" s="141">
        <v>0.91</v>
      </c>
      <c r="O5682" s="142">
        <f t="shared" si="440"/>
        <v>0</v>
      </c>
      <c r="P5682" s="2" t="s">
        <v>477</v>
      </c>
      <c r="Q5682" s="2"/>
      <c r="R5682" s="143">
        <f t="shared" si="441"/>
        <v>0</v>
      </c>
      <c r="S5682" s="143">
        <f t="shared" si="442"/>
        <v>0</v>
      </c>
      <c r="T5682" s="144">
        <f>IF(P5682="nio",0,IF(P5682&gt;0,VLOOKUP(K5682,'3-Productie normen'!A:X,VLOOKUP(P5682,'3-Productie normen'!$B$37:$C$59,2,FALSE),FALSE)))/VLOOKUP(B5682,'2-Kosten per locatie'!$A$11:$C$31,3,FALSE)</f>
        <v>0</v>
      </c>
      <c r="U5682" s="144">
        <f t="shared" si="443"/>
        <v>0</v>
      </c>
      <c r="V5682" s="145">
        <f>VLOOKUP(K5682,'3-Productie normen'!A:AG,29,FALSE)</f>
        <v>0</v>
      </c>
      <c r="W5682" s="145"/>
      <c r="X5682" s="146"/>
      <c r="Y5682" s="147">
        <f t="shared" si="444"/>
        <v>0</v>
      </c>
    </row>
    <row r="5683" spans="1:25" s="148" customFormat="1" ht="13.9" customHeight="1">
      <c r="A5683" s="137">
        <v>6537</v>
      </c>
      <c r="B5683" s="138" t="s">
        <v>7213</v>
      </c>
      <c r="C5683" s="138" t="s">
        <v>8340</v>
      </c>
      <c r="D5683" s="138"/>
      <c r="E5683" s="2"/>
      <c r="F5683" s="2" t="s">
        <v>746</v>
      </c>
      <c r="G5683" s="2" t="s">
        <v>7876</v>
      </c>
      <c r="H5683" s="2" t="s">
        <v>246</v>
      </c>
      <c r="I5683" s="139" t="s">
        <v>257</v>
      </c>
      <c r="J5683" s="139" t="s">
        <v>318</v>
      </c>
      <c r="K5683" s="139" t="s">
        <v>259</v>
      </c>
      <c r="L5683" s="139" t="s">
        <v>246</v>
      </c>
      <c r="M5683" s="140"/>
      <c r="N5683" s="141">
        <v>1.32</v>
      </c>
      <c r="O5683" s="142">
        <f t="shared" si="440"/>
        <v>0</v>
      </c>
      <c r="P5683" s="2" t="s">
        <v>477</v>
      </c>
      <c r="Q5683" s="2"/>
      <c r="R5683" s="143">
        <f t="shared" si="441"/>
        <v>0</v>
      </c>
      <c r="S5683" s="143">
        <f t="shared" si="442"/>
        <v>0</v>
      </c>
      <c r="T5683" s="144">
        <f>IF(P5683="nio",0,IF(P5683&gt;0,VLOOKUP(K5683,'3-Productie normen'!A:X,VLOOKUP(P5683,'3-Productie normen'!$B$37:$C$59,2,FALSE),FALSE)))/VLOOKUP(B5683,'2-Kosten per locatie'!$A$11:$C$31,3,FALSE)</f>
        <v>0</v>
      </c>
      <c r="U5683" s="144">
        <f t="shared" si="443"/>
        <v>0</v>
      </c>
      <c r="V5683" s="145">
        <f>VLOOKUP(K5683,'3-Productie normen'!A:AG,29,FALSE)</f>
        <v>0</v>
      </c>
      <c r="W5683" s="145"/>
      <c r="X5683" s="146"/>
      <c r="Y5683" s="147">
        <f t="shared" si="444"/>
        <v>0</v>
      </c>
    </row>
    <row r="5684" spans="1:25" s="148" customFormat="1" ht="13.9" customHeight="1">
      <c r="A5684" s="137">
        <v>6538</v>
      </c>
      <c r="B5684" s="138" t="s">
        <v>7213</v>
      </c>
      <c r="C5684" s="138" t="s">
        <v>8340</v>
      </c>
      <c r="D5684" s="138"/>
      <c r="E5684" s="2"/>
      <c r="F5684" s="2" t="s">
        <v>746</v>
      </c>
      <c r="G5684" s="2" t="s">
        <v>7877</v>
      </c>
      <c r="H5684" s="2" t="s">
        <v>246</v>
      </c>
      <c r="I5684" s="139" t="s">
        <v>257</v>
      </c>
      <c r="J5684" s="139" t="s">
        <v>318</v>
      </c>
      <c r="K5684" s="139" t="s">
        <v>259</v>
      </c>
      <c r="L5684" s="139" t="s">
        <v>246</v>
      </c>
      <c r="M5684" s="140"/>
      <c r="N5684" s="141">
        <v>1.22</v>
      </c>
      <c r="O5684" s="142">
        <f t="shared" ref="O5684:O5747" si="445">SUM(P5684:Q5684)</f>
        <v>0</v>
      </c>
      <c r="P5684" s="2" t="s">
        <v>477</v>
      </c>
      <c r="Q5684" s="2"/>
      <c r="R5684" s="143">
        <f t="shared" ref="R5684:R5747" si="446">IF(P5684="nio",0,IF(P5684&gt;0,P5684*N5684/T5684,0))</f>
        <v>0</v>
      </c>
      <c r="S5684" s="143">
        <f t="shared" ref="S5684:S5747" si="447">IF(Q5684&gt;0,Q5684*N5684/U5684,0)</f>
        <v>0</v>
      </c>
      <c r="T5684" s="144">
        <f>IF(P5684="nio",0,IF(P5684&gt;0,VLOOKUP(K5684,'3-Productie normen'!A:X,VLOOKUP(P5684,'3-Productie normen'!$B$37:$C$59,2,FALSE),FALSE)))/VLOOKUP(B5684,'2-Kosten per locatie'!$A$11:$C$31,3,FALSE)</f>
        <v>0</v>
      </c>
      <c r="U5684" s="144">
        <f t="shared" ref="U5684:U5747" si="448">IF(Q5684&gt;0,T5684*$U$8,0)</f>
        <v>0</v>
      </c>
      <c r="V5684" s="145">
        <f>VLOOKUP(K5684,'3-Productie normen'!A:AG,29,FALSE)</f>
        <v>0</v>
      </c>
      <c r="W5684" s="145"/>
      <c r="X5684" s="146"/>
      <c r="Y5684" s="147">
        <f t="shared" ref="Y5684:Y5747" si="449">O5684*N5684</f>
        <v>0</v>
      </c>
    </row>
    <row r="5685" spans="1:25" s="148" customFormat="1" ht="13.9" customHeight="1">
      <c r="A5685" s="137">
        <v>6539</v>
      </c>
      <c r="B5685" s="138" t="s">
        <v>7213</v>
      </c>
      <c r="C5685" s="138" t="s">
        <v>8340</v>
      </c>
      <c r="D5685" s="138"/>
      <c r="E5685" s="2"/>
      <c r="F5685" s="2" t="s">
        <v>746</v>
      </c>
      <c r="G5685" s="2" t="s">
        <v>7878</v>
      </c>
      <c r="H5685" s="2" t="s">
        <v>246</v>
      </c>
      <c r="I5685" s="139" t="s">
        <v>257</v>
      </c>
      <c r="J5685" s="139" t="s">
        <v>318</v>
      </c>
      <c r="K5685" s="139" t="s">
        <v>259</v>
      </c>
      <c r="L5685" s="139" t="s">
        <v>246</v>
      </c>
      <c r="M5685" s="140"/>
      <c r="N5685" s="141">
        <v>1.88</v>
      </c>
      <c r="O5685" s="142">
        <f t="shared" si="445"/>
        <v>0</v>
      </c>
      <c r="P5685" s="2" t="s">
        <v>477</v>
      </c>
      <c r="Q5685" s="2"/>
      <c r="R5685" s="143">
        <f t="shared" si="446"/>
        <v>0</v>
      </c>
      <c r="S5685" s="143">
        <f t="shared" si="447"/>
        <v>0</v>
      </c>
      <c r="T5685" s="144">
        <f>IF(P5685="nio",0,IF(P5685&gt;0,VLOOKUP(K5685,'3-Productie normen'!A:X,VLOOKUP(P5685,'3-Productie normen'!$B$37:$C$59,2,FALSE),FALSE)))/VLOOKUP(B5685,'2-Kosten per locatie'!$A$11:$C$31,3,FALSE)</f>
        <v>0</v>
      </c>
      <c r="U5685" s="144">
        <f t="shared" si="448"/>
        <v>0</v>
      </c>
      <c r="V5685" s="145">
        <f>VLOOKUP(K5685,'3-Productie normen'!A:AG,29,FALSE)</f>
        <v>0</v>
      </c>
      <c r="W5685" s="145"/>
      <c r="X5685" s="146"/>
      <c r="Y5685" s="147">
        <f t="shared" si="449"/>
        <v>0</v>
      </c>
    </row>
    <row r="5686" spans="1:25" s="148" customFormat="1" ht="13.9" customHeight="1">
      <c r="A5686" s="137">
        <v>6540</v>
      </c>
      <c r="B5686" s="138" t="s">
        <v>7213</v>
      </c>
      <c r="C5686" s="138" t="s">
        <v>8340</v>
      </c>
      <c r="D5686" s="138"/>
      <c r="E5686" s="2"/>
      <c r="F5686" s="2" t="s">
        <v>746</v>
      </c>
      <c r="G5686" s="2" t="s">
        <v>7888</v>
      </c>
      <c r="H5686" s="2" t="s">
        <v>246</v>
      </c>
      <c r="I5686" s="139" t="s">
        <v>46</v>
      </c>
      <c r="J5686" s="139" t="s">
        <v>320</v>
      </c>
      <c r="K5686" s="139" t="s">
        <v>46</v>
      </c>
      <c r="L5686" s="139" t="s">
        <v>3466</v>
      </c>
      <c r="M5686" s="140"/>
      <c r="N5686" s="141">
        <v>14.07</v>
      </c>
      <c r="O5686" s="142">
        <f t="shared" si="445"/>
        <v>400</v>
      </c>
      <c r="P5686" s="2">
        <v>200</v>
      </c>
      <c r="Q5686" s="2">
        <v>200</v>
      </c>
      <c r="R5686" s="143" t="e">
        <f t="shared" si="446"/>
        <v>#DIV/0!</v>
      </c>
      <c r="S5686" s="143" t="e">
        <f t="shared" si="447"/>
        <v>#DIV/0!</v>
      </c>
      <c r="T5686" s="144">
        <f>IF(P5686="nio",0,IF(P5686&gt;0,VLOOKUP(K5686,'3-Productie normen'!A:X,VLOOKUP(P5686,'3-Productie normen'!$B$37:$C$59,2,FALSE),FALSE)))/VLOOKUP(B5686,'2-Kosten per locatie'!$A$11:$C$31,3,FALSE)</f>
        <v>0</v>
      </c>
      <c r="U5686" s="144">
        <f t="shared" si="448"/>
        <v>0</v>
      </c>
      <c r="V5686" s="145" t="str">
        <f>VLOOKUP(K5686,'3-Productie normen'!A:AG,29,FALSE)</f>
        <v>S</v>
      </c>
      <c r="W5686" s="145"/>
      <c r="X5686" s="146"/>
      <c r="Y5686" s="147">
        <f t="shared" si="449"/>
        <v>5628</v>
      </c>
    </row>
    <row r="5687" spans="1:25" s="148" customFormat="1" ht="13.9" customHeight="1">
      <c r="A5687" s="137">
        <v>6541</v>
      </c>
      <c r="B5687" s="138" t="s">
        <v>7213</v>
      </c>
      <c r="C5687" s="138" t="s">
        <v>8340</v>
      </c>
      <c r="D5687" s="138"/>
      <c r="E5687" s="2"/>
      <c r="F5687" s="2" t="s">
        <v>746</v>
      </c>
      <c r="G5687" s="2" t="s">
        <v>7889</v>
      </c>
      <c r="H5687" s="2" t="s">
        <v>246</v>
      </c>
      <c r="I5687" s="139" t="s">
        <v>46</v>
      </c>
      <c r="J5687" s="139" t="s">
        <v>7699</v>
      </c>
      <c r="K5687" s="139" t="s">
        <v>46</v>
      </c>
      <c r="L5687" s="139" t="s">
        <v>3466</v>
      </c>
      <c r="M5687" s="140"/>
      <c r="N5687" s="141">
        <v>1.0900000000000001</v>
      </c>
      <c r="O5687" s="142">
        <f t="shared" si="445"/>
        <v>400</v>
      </c>
      <c r="P5687" s="2">
        <v>200</v>
      </c>
      <c r="Q5687" s="2">
        <v>200</v>
      </c>
      <c r="R5687" s="143" t="e">
        <f t="shared" si="446"/>
        <v>#DIV/0!</v>
      </c>
      <c r="S5687" s="143" t="e">
        <f t="shared" si="447"/>
        <v>#DIV/0!</v>
      </c>
      <c r="T5687" s="144">
        <f>IF(P5687="nio",0,IF(P5687&gt;0,VLOOKUP(K5687,'3-Productie normen'!A:X,VLOOKUP(P5687,'3-Productie normen'!$B$37:$C$59,2,FALSE),FALSE)))/VLOOKUP(B5687,'2-Kosten per locatie'!$A$11:$C$31,3,FALSE)</f>
        <v>0</v>
      </c>
      <c r="U5687" s="144">
        <f t="shared" si="448"/>
        <v>0</v>
      </c>
      <c r="V5687" s="145" t="str">
        <f>VLOOKUP(K5687,'3-Productie normen'!A:AG,29,FALSE)</f>
        <v>S</v>
      </c>
      <c r="W5687" s="145"/>
      <c r="X5687" s="146"/>
      <c r="Y5687" s="147">
        <f t="shared" si="449"/>
        <v>436.00000000000006</v>
      </c>
    </row>
    <row r="5688" spans="1:25" s="148" customFormat="1" ht="13.9" customHeight="1">
      <c r="A5688" s="137">
        <v>6542</v>
      </c>
      <c r="B5688" s="138" t="s">
        <v>7213</v>
      </c>
      <c r="C5688" s="138" t="s">
        <v>8340</v>
      </c>
      <c r="D5688" s="138"/>
      <c r="E5688" s="2"/>
      <c r="F5688" s="2" t="s">
        <v>746</v>
      </c>
      <c r="G5688" s="2" t="s">
        <v>7890</v>
      </c>
      <c r="H5688" s="2" t="s">
        <v>246</v>
      </c>
      <c r="I5688" s="139" t="s">
        <v>46</v>
      </c>
      <c r="J5688" s="139" t="s">
        <v>7699</v>
      </c>
      <c r="K5688" s="139" t="s">
        <v>46</v>
      </c>
      <c r="L5688" s="139" t="s">
        <v>3466</v>
      </c>
      <c r="M5688" s="140"/>
      <c r="N5688" s="141">
        <v>1.08</v>
      </c>
      <c r="O5688" s="142">
        <f t="shared" si="445"/>
        <v>400</v>
      </c>
      <c r="P5688" s="2">
        <v>200</v>
      </c>
      <c r="Q5688" s="2">
        <v>200</v>
      </c>
      <c r="R5688" s="143" t="e">
        <f t="shared" si="446"/>
        <v>#DIV/0!</v>
      </c>
      <c r="S5688" s="143" t="e">
        <f t="shared" si="447"/>
        <v>#DIV/0!</v>
      </c>
      <c r="T5688" s="144">
        <f>IF(P5688="nio",0,IF(P5688&gt;0,VLOOKUP(K5688,'3-Productie normen'!A:X,VLOOKUP(P5688,'3-Productie normen'!$B$37:$C$59,2,FALSE),FALSE)))/VLOOKUP(B5688,'2-Kosten per locatie'!$A$11:$C$31,3,FALSE)</f>
        <v>0</v>
      </c>
      <c r="U5688" s="144">
        <f t="shared" si="448"/>
        <v>0</v>
      </c>
      <c r="V5688" s="145" t="str">
        <f>VLOOKUP(K5688,'3-Productie normen'!A:AG,29,FALSE)</f>
        <v>S</v>
      </c>
      <c r="W5688" s="145"/>
      <c r="X5688" s="146"/>
      <c r="Y5688" s="147">
        <f t="shared" si="449"/>
        <v>432</v>
      </c>
    </row>
    <row r="5689" spans="1:25" s="148" customFormat="1" ht="13.9" customHeight="1">
      <c r="A5689" s="137">
        <v>6543</v>
      </c>
      <c r="B5689" s="138" t="s">
        <v>7213</v>
      </c>
      <c r="C5689" s="138" t="s">
        <v>8340</v>
      </c>
      <c r="D5689" s="138"/>
      <c r="E5689" s="2"/>
      <c r="F5689" s="2" t="s">
        <v>746</v>
      </c>
      <c r="G5689" s="2" t="s">
        <v>7891</v>
      </c>
      <c r="H5689" s="2" t="s">
        <v>246</v>
      </c>
      <c r="I5689" s="139" t="s">
        <v>46</v>
      </c>
      <c r="J5689" s="139" t="s">
        <v>7699</v>
      </c>
      <c r="K5689" s="139" t="s">
        <v>46</v>
      </c>
      <c r="L5689" s="139" t="s">
        <v>3466</v>
      </c>
      <c r="M5689" s="140"/>
      <c r="N5689" s="141">
        <v>1.25</v>
      </c>
      <c r="O5689" s="142">
        <f t="shared" si="445"/>
        <v>400</v>
      </c>
      <c r="P5689" s="2">
        <v>200</v>
      </c>
      <c r="Q5689" s="2">
        <v>200</v>
      </c>
      <c r="R5689" s="143" t="e">
        <f t="shared" si="446"/>
        <v>#DIV/0!</v>
      </c>
      <c r="S5689" s="143" t="e">
        <f t="shared" si="447"/>
        <v>#DIV/0!</v>
      </c>
      <c r="T5689" s="144">
        <f>IF(P5689="nio",0,IF(P5689&gt;0,VLOOKUP(K5689,'3-Productie normen'!A:X,VLOOKUP(P5689,'3-Productie normen'!$B$37:$C$59,2,FALSE),FALSE)))/VLOOKUP(B5689,'2-Kosten per locatie'!$A$11:$C$31,3,FALSE)</f>
        <v>0</v>
      </c>
      <c r="U5689" s="144">
        <f t="shared" si="448"/>
        <v>0</v>
      </c>
      <c r="V5689" s="145" t="str">
        <f>VLOOKUP(K5689,'3-Productie normen'!A:AG,29,FALSE)</f>
        <v>S</v>
      </c>
      <c r="W5689" s="145"/>
      <c r="X5689" s="146"/>
      <c r="Y5689" s="147">
        <f t="shared" si="449"/>
        <v>500</v>
      </c>
    </row>
    <row r="5690" spans="1:25" s="148" customFormat="1" ht="13.9" customHeight="1">
      <c r="A5690" s="137">
        <v>6544</v>
      </c>
      <c r="B5690" s="138" t="s">
        <v>7213</v>
      </c>
      <c r="C5690" s="138" t="s">
        <v>8340</v>
      </c>
      <c r="D5690" s="138"/>
      <c r="E5690" s="2"/>
      <c r="F5690" s="2" t="s">
        <v>746</v>
      </c>
      <c r="G5690" s="2" t="s">
        <v>7891</v>
      </c>
      <c r="H5690" s="2" t="s">
        <v>246</v>
      </c>
      <c r="I5690" s="139" t="s">
        <v>46</v>
      </c>
      <c r="J5690" s="139" t="s">
        <v>7699</v>
      </c>
      <c r="K5690" s="139" t="s">
        <v>46</v>
      </c>
      <c r="L5690" s="139" t="s">
        <v>3466</v>
      </c>
      <c r="M5690" s="140"/>
      <c r="N5690" s="141">
        <v>1.1000000000000001</v>
      </c>
      <c r="O5690" s="142">
        <f t="shared" si="445"/>
        <v>400</v>
      </c>
      <c r="P5690" s="2">
        <v>200</v>
      </c>
      <c r="Q5690" s="2">
        <v>200</v>
      </c>
      <c r="R5690" s="143" t="e">
        <f t="shared" si="446"/>
        <v>#DIV/0!</v>
      </c>
      <c r="S5690" s="143" t="e">
        <f t="shared" si="447"/>
        <v>#DIV/0!</v>
      </c>
      <c r="T5690" s="144">
        <f>IF(P5690="nio",0,IF(P5690&gt;0,VLOOKUP(K5690,'3-Productie normen'!A:X,VLOOKUP(P5690,'3-Productie normen'!$B$37:$C$59,2,FALSE),FALSE)))/VLOOKUP(B5690,'2-Kosten per locatie'!$A$11:$C$31,3,FALSE)</f>
        <v>0</v>
      </c>
      <c r="U5690" s="144">
        <f t="shared" si="448"/>
        <v>0</v>
      </c>
      <c r="V5690" s="145" t="str">
        <f>VLOOKUP(K5690,'3-Productie normen'!A:AG,29,FALSE)</f>
        <v>S</v>
      </c>
      <c r="W5690" s="145"/>
      <c r="X5690" s="146"/>
      <c r="Y5690" s="147">
        <f t="shared" si="449"/>
        <v>440.00000000000006</v>
      </c>
    </row>
    <row r="5691" spans="1:25" s="148" customFormat="1" ht="13.9" customHeight="1">
      <c r="A5691" s="137">
        <v>6545</v>
      </c>
      <c r="B5691" s="138" t="s">
        <v>7213</v>
      </c>
      <c r="C5691" s="138" t="s">
        <v>8340</v>
      </c>
      <c r="D5691" s="138"/>
      <c r="E5691" s="2"/>
      <c r="F5691" s="2" t="s">
        <v>746</v>
      </c>
      <c r="G5691" s="2" t="s">
        <v>7892</v>
      </c>
      <c r="H5691" s="2" t="s">
        <v>246</v>
      </c>
      <c r="I5691" s="139" t="s">
        <v>46</v>
      </c>
      <c r="J5691" s="139" t="s">
        <v>7699</v>
      </c>
      <c r="K5691" s="139" t="s">
        <v>46</v>
      </c>
      <c r="L5691" s="139" t="s">
        <v>3466</v>
      </c>
      <c r="M5691" s="140"/>
      <c r="N5691" s="141">
        <v>1.1000000000000001</v>
      </c>
      <c r="O5691" s="142">
        <f t="shared" si="445"/>
        <v>400</v>
      </c>
      <c r="P5691" s="2">
        <v>200</v>
      </c>
      <c r="Q5691" s="2">
        <v>200</v>
      </c>
      <c r="R5691" s="143" t="e">
        <f t="shared" si="446"/>
        <v>#DIV/0!</v>
      </c>
      <c r="S5691" s="143" t="e">
        <f t="shared" si="447"/>
        <v>#DIV/0!</v>
      </c>
      <c r="T5691" s="144">
        <f>IF(P5691="nio",0,IF(P5691&gt;0,VLOOKUP(K5691,'3-Productie normen'!A:X,VLOOKUP(P5691,'3-Productie normen'!$B$37:$C$59,2,FALSE),FALSE)))/VLOOKUP(B5691,'2-Kosten per locatie'!$A$11:$C$31,3,FALSE)</f>
        <v>0</v>
      </c>
      <c r="U5691" s="144">
        <f t="shared" si="448"/>
        <v>0</v>
      </c>
      <c r="V5691" s="145" t="str">
        <f>VLOOKUP(K5691,'3-Productie normen'!A:AG,29,FALSE)</f>
        <v>S</v>
      </c>
      <c r="W5691" s="145"/>
      <c r="X5691" s="146"/>
      <c r="Y5691" s="147">
        <f t="shared" si="449"/>
        <v>440.00000000000006</v>
      </c>
    </row>
    <row r="5692" spans="1:25" s="148" customFormat="1" ht="13.9" customHeight="1">
      <c r="A5692" s="137">
        <v>6546</v>
      </c>
      <c r="B5692" s="138" t="s">
        <v>7213</v>
      </c>
      <c r="C5692" s="138" t="s">
        <v>8340</v>
      </c>
      <c r="D5692" s="138"/>
      <c r="E5692" s="2"/>
      <c r="F5692" s="2" t="s">
        <v>746</v>
      </c>
      <c r="G5692" s="2" t="s">
        <v>7893</v>
      </c>
      <c r="H5692" s="2" t="s">
        <v>246</v>
      </c>
      <c r="I5692" s="139" t="s">
        <v>46</v>
      </c>
      <c r="J5692" s="139" t="s">
        <v>7699</v>
      </c>
      <c r="K5692" s="139" t="s">
        <v>46</v>
      </c>
      <c r="L5692" s="139" t="s">
        <v>3466</v>
      </c>
      <c r="M5692" s="140"/>
      <c r="N5692" s="141">
        <v>1.1000000000000001</v>
      </c>
      <c r="O5692" s="142">
        <f t="shared" si="445"/>
        <v>400</v>
      </c>
      <c r="P5692" s="2">
        <v>200</v>
      </c>
      <c r="Q5692" s="2">
        <v>200</v>
      </c>
      <c r="R5692" s="143" t="e">
        <f t="shared" si="446"/>
        <v>#DIV/0!</v>
      </c>
      <c r="S5692" s="143" t="e">
        <f t="shared" si="447"/>
        <v>#DIV/0!</v>
      </c>
      <c r="T5692" s="144">
        <f>IF(P5692="nio",0,IF(P5692&gt;0,VLOOKUP(K5692,'3-Productie normen'!A:X,VLOOKUP(P5692,'3-Productie normen'!$B$37:$C$59,2,FALSE),FALSE)))/VLOOKUP(B5692,'2-Kosten per locatie'!$A$11:$C$31,3,FALSE)</f>
        <v>0</v>
      </c>
      <c r="U5692" s="144">
        <f t="shared" si="448"/>
        <v>0</v>
      </c>
      <c r="V5692" s="145" t="str">
        <f>VLOOKUP(K5692,'3-Productie normen'!A:AG,29,FALSE)</f>
        <v>S</v>
      </c>
      <c r="W5692" s="145"/>
      <c r="X5692" s="146"/>
      <c r="Y5692" s="147">
        <f t="shared" si="449"/>
        <v>440.00000000000006</v>
      </c>
    </row>
    <row r="5693" spans="1:25" s="148" customFormat="1" ht="13.9" customHeight="1">
      <c r="A5693" s="137">
        <v>6547</v>
      </c>
      <c r="B5693" s="138" t="s">
        <v>7213</v>
      </c>
      <c r="C5693" s="138" t="s">
        <v>8340</v>
      </c>
      <c r="D5693" s="138"/>
      <c r="E5693" s="2"/>
      <c r="F5693" s="2" t="s">
        <v>746</v>
      </c>
      <c r="G5693" s="2" t="s">
        <v>7894</v>
      </c>
      <c r="H5693" s="2" t="s">
        <v>246</v>
      </c>
      <c r="I5693" s="139" t="s">
        <v>46</v>
      </c>
      <c r="J5693" s="139" t="s">
        <v>313</v>
      </c>
      <c r="K5693" s="139" t="s">
        <v>8079</v>
      </c>
      <c r="L5693" s="139" t="s">
        <v>3466</v>
      </c>
      <c r="M5693" s="140"/>
      <c r="N5693" s="141">
        <v>0.91</v>
      </c>
      <c r="O5693" s="142">
        <f t="shared" si="445"/>
        <v>2</v>
      </c>
      <c r="P5693" s="2">
        <v>2</v>
      </c>
      <c r="Q5693" s="2"/>
      <c r="R5693" s="143" t="e">
        <f t="shared" si="446"/>
        <v>#DIV/0!</v>
      </c>
      <c r="S5693" s="143">
        <f t="shared" si="447"/>
        <v>0</v>
      </c>
      <c r="T5693" s="144">
        <f>IF(P5693="nio",0,IF(P5693&gt;0,VLOOKUP(K5693,'3-Productie normen'!A:X,VLOOKUP(P5693,'3-Productie normen'!$B$37:$C$59,2,FALSE),FALSE)))/VLOOKUP(B5693,'2-Kosten per locatie'!$A$11:$C$31,3,FALSE)</f>
        <v>0</v>
      </c>
      <c r="U5693" s="144">
        <f t="shared" si="448"/>
        <v>0</v>
      </c>
      <c r="V5693" s="145" t="str">
        <f>VLOOKUP(K5693,'3-Productie normen'!A:AG,29,FALSE)</f>
        <v>V</v>
      </c>
      <c r="W5693" s="145"/>
      <c r="X5693" s="146"/>
      <c r="Y5693" s="147">
        <f t="shared" si="449"/>
        <v>1.82</v>
      </c>
    </row>
    <row r="5694" spans="1:25" s="148" customFormat="1" ht="13.9" customHeight="1">
      <c r="A5694" s="137">
        <v>6548</v>
      </c>
      <c r="B5694" s="138" t="s">
        <v>7213</v>
      </c>
      <c r="C5694" s="138" t="s">
        <v>8340</v>
      </c>
      <c r="D5694" s="138"/>
      <c r="E5694" s="2"/>
      <c r="F5694" s="2" t="s">
        <v>746</v>
      </c>
      <c r="G5694" s="2" t="s">
        <v>7895</v>
      </c>
      <c r="H5694" s="2" t="s">
        <v>246</v>
      </c>
      <c r="I5694" s="139" t="s">
        <v>46</v>
      </c>
      <c r="J5694" s="139" t="s">
        <v>320</v>
      </c>
      <c r="K5694" s="139" t="s">
        <v>46</v>
      </c>
      <c r="L5694" s="139" t="s">
        <v>3466</v>
      </c>
      <c r="M5694" s="140"/>
      <c r="N5694" s="141">
        <v>13.12</v>
      </c>
      <c r="O5694" s="142">
        <f t="shared" si="445"/>
        <v>400</v>
      </c>
      <c r="P5694" s="2">
        <v>200</v>
      </c>
      <c r="Q5694" s="2">
        <v>200</v>
      </c>
      <c r="R5694" s="143" t="e">
        <f t="shared" si="446"/>
        <v>#DIV/0!</v>
      </c>
      <c r="S5694" s="143" t="e">
        <f t="shared" si="447"/>
        <v>#DIV/0!</v>
      </c>
      <c r="T5694" s="144">
        <f>IF(P5694="nio",0,IF(P5694&gt;0,VLOOKUP(K5694,'3-Productie normen'!A:X,VLOOKUP(P5694,'3-Productie normen'!$B$37:$C$59,2,FALSE),FALSE)))/VLOOKUP(B5694,'2-Kosten per locatie'!$A$11:$C$31,3,FALSE)</f>
        <v>0</v>
      </c>
      <c r="U5694" s="144">
        <f t="shared" si="448"/>
        <v>0</v>
      </c>
      <c r="V5694" s="145" t="str">
        <f>VLOOKUP(K5694,'3-Productie normen'!A:AG,29,FALSE)</f>
        <v>S</v>
      </c>
      <c r="W5694" s="145"/>
      <c r="X5694" s="146"/>
      <c r="Y5694" s="147">
        <f t="shared" si="449"/>
        <v>5248</v>
      </c>
    </row>
    <row r="5695" spans="1:25" s="148" customFormat="1" ht="13.9" customHeight="1">
      <c r="A5695" s="137">
        <v>6549</v>
      </c>
      <c r="B5695" s="138" t="s">
        <v>7213</v>
      </c>
      <c r="C5695" s="138" t="s">
        <v>8340</v>
      </c>
      <c r="D5695" s="138"/>
      <c r="E5695" s="2"/>
      <c r="F5695" s="2" t="s">
        <v>746</v>
      </c>
      <c r="G5695" s="2" t="s">
        <v>7896</v>
      </c>
      <c r="H5695" s="2" t="s">
        <v>246</v>
      </c>
      <c r="I5695" s="139" t="s">
        <v>46</v>
      </c>
      <c r="J5695" s="139" t="s">
        <v>7699</v>
      </c>
      <c r="K5695" s="139" t="s">
        <v>46</v>
      </c>
      <c r="L5695" s="139" t="s">
        <v>3466</v>
      </c>
      <c r="M5695" s="140"/>
      <c r="N5695" s="141">
        <v>1.22</v>
      </c>
      <c r="O5695" s="142">
        <f t="shared" si="445"/>
        <v>400</v>
      </c>
      <c r="P5695" s="2">
        <v>200</v>
      </c>
      <c r="Q5695" s="2">
        <v>200</v>
      </c>
      <c r="R5695" s="143" t="e">
        <f t="shared" si="446"/>
        <v>#DIV/0!</v>
      </c>
      <c r="S5695" s="143" t="e">
        <f t="shared" si="447"/>
        <v>#DIV/0!</v>
      </c>
      <c r="T5695" s="144">
        <f>IF(P5695="nio",0,IF(P5695&gt;0,VLOOKUP(K5695,'3-Productie normen'!A:X,VLOOKUP(P5695,'3-Productie normen'!$B$37:$C$59,2,FALSE),FALSE)))/VLOOKUP(B5695,'2-Kosten per locatie'!$A$11:$C$31,3,FALSE)</f>
        <v>0</v>
      </c>
      <c r="U5695" s="144">
        <f t="shared" si="448"/>
        <v>0</v>
      </c>
      <c r="V5695" s="145" t="str">
        <f>VLOOKUP(K5695,'3-Productie normen'!A:AG,29,FALSE)</f>
        <v>S</v>
      </c>
      <c r="W5695" s="145"/>
      <c r="X5695" s="146"/>
      <c r="Y5695" s="147">
        <f t="shared" si="449"/>
        <v>488</v>
      </c>
    </row>
    <row r="5696" spans="1:25" s="148" customFormat="1" ht="13.9" customHeight="1">
      <c r="A5696" s="137">
        <v>6550</v>
      </c>
      <c r="B5696" s="138" t="s">
        <v>7213</v>
      </c>
      <c r="C5696" s="138" t="s">
        <v>8340</v>
      </c>
      <c r="D5696" s="138"/>
      <c r="E5696" s="2"/>
      <c r="F5696" s="2" t="s">
        <v>746</v>
      </c>
      <c r="G5696" s="2" t="s">
        <v>7897</v>
      </c>
      <c r="H5696" s="2" t="s">
        <v>246</v>
      </c>
      <c r="I5696" s="139" t="s">
        <v>46</v>
      </c>
      <c r="J5696" s="139" t="s">
        <v>7699</v>
      </c>
      <c r="K5696" s="139" t="s">
        <v>46</v>
      </c>
      <c r="L5696" s="139" t="s">
        <v>3466</v>
      </c>
      <c r="M5696" s="140"/>
      <c r="N5696" s="141">
        <v>1.22</v>
      </c>
      <c r="O5696" s="142">
        <f t="shared" si="445"/>
        <v>400</v>
      </c>
      <c r="P5696" s="2">
        <v>200</v>
      </c>
      <c r="Q5696" s="2">
        <v>200</v>
      </c>
      <c r="R5696" s="143" t="e">
        <f t="shared" si="446"/>
        <v>#DIV/0!</v>
      </c>
      <c r="S5696" s="143" t="e">
        <f t="shared" si="447"/>
        <v>#DIV/0!</v>
      </c>
      <c r="T5696" s="144">
        <f>IF(P5696="nio",0,IF(P5696&gt;0,VLOOKUP(K5696,'3-Productie normen'!A:X,VLOOKUP(P5696,'3-Productie normen'!$B$37:$C$59,2,FALSE),FALSE)))/VLOOKUP(B5696,'2-Kosten per locatie'!$A$11:$C$31,3,FALSE)</f>
        <v>0</v>
      </c>
      <c r="U5696" s="144">
        <f t="shared" si="448"/>
        <v>0</v>
      </c>
      <c r="V5696" s="145" t="str">
        <f>VLOOKUP(K5696,'3-Productie normen'!A:AG,29,FALSE)</f>
        <v>S</v>
      </c>
      <c r="W5696" s="145"/>
      <c r="X5696" s="146"/>
      <c r="Y5696" s="147">
        <f t="shared" si="449"/>
        <v>488</v>
      </c>
    </row>
    <row r="5697" spans="1:25" s="148" customFormat="1" ht="13.9" customHeight="1">
      <c r="A5697" s="137">
        <v>6551</v>
      </c>
      <c r="B5697" s="138" t="s">
        <v>7213</v>
      </c>
      <c r="C5697" s="138" t="s">
        <v>8340</v>
      </c>
      <c r="D5697" s="138"/>
      <c r="E5697" s="2"/>
      <c r="F5697" s="2" t="s">
        <v>746</v>
      </c>
      <c r="G5697" s="2" t="s">
        <v>7898</v>
      </c>
      <c r="H5697" s="2" t="s">
        <v>246</v>
      </c>
      <c r="I5697" s="139" t="s">
        <v>46</v>
      </c>
      <c r="J5697" s="139" t="s">
        <v>323</v>
      </c>
      <c r="K5697" s="139" t="s">
        <v>46</v>
      </c>
      <c r="L5697" s="139" t="s">
        <v>3466</v>
      </c>
      <c r="M5697" s="140"/>
      <c r="N5697" s="141">
        <v>1.22</v>
      </c>
      <c r="O5697" s="142">
        <f t="shared" si="445"/>
        <v>400</v>
      </c>
      <c r="P5697" s="2">
        <v>200</v>
      </c>
      <c r="Q5697" s="2">
        <v>200</v>
      </c>
      <c r="R5697" s="143" t="e">
        <f t="shared" si="446"/>
        <v>#DIV/0!</v>
      </c>
      <c r="S5697" s="143" t="e">
        <f t="shared" si="447"/>
        <v>#DIV/0!</v>
      </c>
      <c r="T5697" s="144">
        <f>IF(P5697="nio",0,IF(P5697&gt;0,VLOOKUP(K5697,'3-Productie normen'!A:X,VLOOKUP(P5697,'3-Productie normen'!$B$37:$C$59,2,FALSE),FALSE)))/VLOOKUP(B5697,'2-Kosten per locatie'!$A$11:$C$31,3,FALSE)</f>
        <v>0</v>
      </c>
      <c r="U5697" s="144">
        <f t="shared" si="448"/>
        <v>0</v>
      </c>
      <c r="V5697" s="145" t="str">
        <f>VLOOKUP(K5697,'3-Productie normen'!A:AG,29,FALSE)</f>
        <v>S</v>
      </c>
      <c r="W5697" s="145"/>
      <c r="X5697" s="146"/>
      <c r="Y5697" s="147">
        <f t="shared" si="449"/>
        <v>488</v>
      </c>
    </row>
    <row r="5698" spans="1:25" s="148" customFormat="1" ht="13.9" customHeight="1">
      <c r="A5698" s="137">
        <v>6552</v>
      </c>
      <c r="B5698" s="138" t="s">
        <v>7213</v>
      </c>
      <c r="C5698" s="138" t="s">
        <v>8340</v>
      </c>
      <c r="D5698" s="138"/>
      <c r="E5698" s="2"/>
      <c r="F5698" s="2" t="s">
        <v>746</v>
      </c>
      <c r="G5698" s="2" t="s">
        <v>7899</v>
      </c>
      <c r="H5698" s="2" t="s">
        <v>246</v>
      </c>
      <c r="I5698" s="139" t="s">
        <v>46</v>
      </c>
      <c r="J5698" s="139" t="s">
        <v>7699</v>
      </c>
      <c r="K5698" s="139" t="s">
        <v>46</v>
      </c>
      <c r="L5698" s="139" t="s">
        <v>3466</v>
      </c>
      <c r="M5698" s="140"/>
      <c r="N5698" s="141">
        <v>1.19</v>
      </c>
      <c r="O5698" s="142">
        <f t="shared" si="445"/>
        <v>400</v>
      </c>
      <c r="P5698" s="2">
        <v>200</v>
      </c>
      <c r="Q5698" s="2">
        <v>200</v>
      </c>
      <c r="R5698" s="143" t="e">
        <f t="shared" si="446"/>
        <v>#DIV/0!</v>
      </c>
      <c r="S5698" s="143" t="e">
        <f t="shared" si="447"/>
        <v>#DIV/0!</v>
      </c>
      <c r="T5698" s="144">
        <f>IF(P5698="nio",0,IF(P5698&gt;0,VLOOKUP(K5698,'3-Productie normen'!A:X,VLOOKUP(P5698,'3-Productie normen'!$B$37:$C$59,2,FALSE),FALSE)))/VLOOKUP(B5698,'2-Kosten per locatie'!$A$11:$C$31,3,FALSE)</f>
        <v>0</v>
      </c>
      <c r="U5698" s="144">
        <f t="shared" si="448"/>
        <v>0</v>
      </c>
      <c r="V5698" s="145" t="str">
        <f>VLOOKUP(K5698,'3-Productie normen'!A:AG,29,FALSE)</f>
        <v>S</v>
      </c>
      <c r="W5698" s="145"/>
      <c r="X5698" s="146"/>
      <c r="Y5698" s="147">
        <f t="shared" si="449"/>
        <v>476</v>
      </c>
    </row>
    <row r="5699" spans="1:25" s="148" customFormat="1" ht="13.9" customHeight="1">
      <c r="A5699" s="137">
        <v>6553</v>
      </c>
      <c r="B5699" s="138" t="s">
        <v>7213</v>
      </c>
      <c r="C5699" s="138" t="s">
        <v>8340</v>
      </c>
      <c r="D5699" s="138"/>
      <c r="E5699" s="2"/>
      <c r="F5699" s="2" t="s">
        <v>746</v>
      </c>
      <c r="G5699" s="2" t="s">
        <v>7608</v>
      </c>
      <c r="H5699" s="2" t="s">
        <v>7609</v>
      </c>
      <c r="I5699" s="139" t="s">
        <v>350</v>
      </c>
      <c r="J5699" s="139" t="s">
        <v>1346</v>
      </c>
      <c r="K5699" s="139" t="s">
        <v>52</v>
      </c>
      <c r="L5699" s="139" t="s">
        <v>3466</v>
      </c>
      <c r="M5699" s="140"/>
      <c r="N5699" s="141">
        <v>82.77</v>
      </c>
      <c r="O5699" s="142">
        <f t="shared" si="445"/>
        <v>200</v>
      </c>
      <c r="P5699" s="2">
        <v>200</v>
      </c>
      <c r="Q5699" s="2"/>
      <c r="R5699" s="143" t="e">
        <f t="shared" si="446"/>
        <v>#DIV/0!</v>
      </c>
      <c r="S5699" s="143">
        <f t="shared" si="447"/>
        <v>0</v>
      </c>
      <c r="T5699" s="144">
        <f>IF(P5699="nio",0,IF(P5699&gt;0,VLOOKUP(K5699,'3-Productie normen'!A:X,VLOOKUP(P5699,'3-Productie normen'!$B$37:$C$59,2,FALSE),FALSE)))/VLOOKUP(B5699,'2-Kosten per locatie'!$A$11:$C$31,3,FALSE)</f>
        <v>0</v>
      </c>
      <c r="U5699" s="144">
        <f t="shared" si="448"/>
        <v>0</v>
      </c>
      <c r="V5699" s="145" t="str">
        <f>VLOOKUP(K5699,'3-Productie normen'!A:AG,29,FALSE)</f>
        <v>B</v>
      </c>
      <c r="W5699" s="145"/>
      <c r="X5699" s="146"/>
      <c r="Y5699" s="147">
        <f t="shared" si="449"/>
        <v>16554</v>
      </c>
    </row>
    <row r="5700" spans="1:25" s="148" customFormat="1" ht="13.9" customHeight="1">
      <c r="A5700" s="137">
        <v>6554</v>
      </c>
      <c r="B5700" s="138" t="s">
        <v>7213</v>
      </c>
      <c r="C5700" s="138" t="s">
        <v>8340</v>
      </c>
      <c r="D5700" s="138"/>
      <c r="E5700" s="2"/>
      <c r="F5700" s="2" t="s">
        <v>746</v>
      </c>
      <c r="G5700" s="2" t="s">
        <v>7610</v>
      </c>
      <c r="H5700" s="2" t="s">
        <v>7611</v>
      </c>
      <c r="I5700" s="139" t="s">
        <v>350</v>
      </c>
      <c r="J5700" s="139" t="s">
        <v>1346</v>
      </c>
      <c r="K5700" s="139" t="s">
        <v>52</v>
      </c>
      <c r="L5700" s="139" t="s">
        <v>3466</v>
      </c>
      <c r="M5700" s="140"/>
      <c r="N5700" s="141">
        <v>79.849999999999994</v>
      </c>
      <c r="O5700" s="142">
        <f t="shared" si="445"/>
        <v>200</v>
      </c>
      <c r="P5700" s="2">
        <v>200</v>
      </c>
      <c r="Q5700" s="2"/>
      <c r="R5700" s="143" t="e">
        <f t="shared" si="446"/>
        <v>#DIV/0!</v>
      </c>
      <c r="S5700" s="143">
        <f t="shared" si="447"/>
        <v>0</v>
      </c>
      <c r="T5700" s="144">
        <f>IF(P5700="nio",0,IF(P5700&gt;0,VLOOKUP(K5700,'3-Productie normen'!A:X,VLOOKUP(P5700,'3-Productie normen'!$B$37:$C$59,2,FALSE),FALSE)))/VLOOKUP(B5700,'2-Kosten per locatie'!$A$11:$C$31,3,FALSE)</f>
        <v>0</v>
      </c>
      <c r="U5700" s="144">
        <f t="shared" si="448"/>
        <v>0</v>
      </c>
      <c r="V5700" s="145" t="str">
        <f>VLOOKUP(K5700,'3-Productie normen'!A:AG,29,FALSE)</f>
        <v>B</v>
      </c>
      <c r="W5700" s="145"/>
      <c r="X5700" s="146"/>
      <c r="Y5700" s="147">
        <f t="shared" si="449"/>
        <v>15969.999999999998</v>
      </c>
    </row>
    <row r="5701" spans="1:25" s="148" customFormat="1" ht="13.9" customHeight="1">
      <c r="A5701" s="137">
        <v>6555</v>
      </c>
      <c r="B5701" s="138" t="s">
        <v>7213</v>
      </c>
      <c r="C5701" s="138" t="s">
        <v>8340</v>
      </c>
      <c r="D5701" s="138"/>
      <c r="E5701" s="2"/>
      <c r="F5701" s="2" t="s">
        <v>746</v>
      </c>
      <c r="G5701" s="2" t="s">
        <v>7612</v>
      </c>
      <c r="H5701" s="2" t="s">
        <v>7613</v>
      </c>
      <c r="I5701" s="139" t="s">
        <v>267</v>
      </c>
      <c r="J5701" s="139" t="s">
        <v>267</v>
      </c>
      <c r="K5701" s="139" t="s">
        <v>8079</v>
      </c>
      <c r="L5701" s="139" t="s">
        <v>3466</v>
      </c>
      <c r="M5701" s="140"/>
      <c r="N5701" s="141">
        <v>14.14</v>
      </c>
      <c r="O5701" s="142">
        <f t="shared" si="445"/>
        <v>2</v>
      </c>
      <c r="P5701" s="2">
        <v>2</v>
      </c>
      <c r="Q5701" s="2"/>
      <c r="R5701" s="143" t="e">
        <f t="shared" si="446"/>
        <v>#DIV/0!</v>
      </c>
      <c r="S5701" s="143">
        <f t="shared" si="447"/>
        <v>0</v>
      </c>
      <c r="T5701" s="144">
        <f>IF(P5701="nio",0,IF(P5701&gt;0,VLOOKUP(K5701,'3-Productie normen'!A:X,VLOOKUP(P5701,'3-Productie normen'!$B$37:$C$59,2,FALSE),FALSE)))/VLOOKUP(B5701,'2-Kosten per locatie'!$A$11:$C$31,3,FALSE)</f>
        <v>0</v>
      </c>
      <c r="U5701" s="144">
        <f t="shared" si="448"/>
        <v>0</v>
      </c>
      <c r="V5701" s="145" t="str">
        <f>VLOOKUP(K5701,'3-Productie normen'!A:AG,29,FALSE)</f>
        <v>V</v>
      </c>
      <c r="W5701" s="145"/>
      <c r="X5701" s="146"/>
      <c r="Y5701" s="147">
        <f t="shared" si="449"/>
        <v>28.28</v>
      </c>
    </row>
    <row r="5702" spans="1:25" s="148" customFormat="1" ht="13.9" customHeight="1">
      <c r="A5702" s="137">
        <v>6556</v>
      </c>
      <c r="B5702" s="138" t="s">
        <v>7213</v>
      </c>
      <c r="C5702" s="138" t="s">
        <v>8340</v>
      </c>
      <c r="D5702" s="138"/>
      <c r="E5702" s="2"/>
      <c r="F5702" s="2" t="s">
        <v>746</v>
      </c>
      <c r="G5702" s="2" t="s">
        <v>7614</v>
      </c>
      <c r="H5702" s="2" t="s">
        <v>7615</v>
      </c>
      <c r="I5702" s="139" t="s">
        <v>267</v>
      </c>
      <c r="J5702" s="139" t="s">
        <v>267</v>
      </c>
      <c r="K5702" s="139" t="s">
        <v>8079</v>
      </c>
      <c r="L5702" s="139" t="s">
        <v>3466</v>
      </c>
      <c r="M5702" s="140"/>
      <c r="N5702" s="141">
        <v>7.97</v>
      </c>
      <c r="O5702" s="142">
        <f t="shared" si="445"/>
        <v>2</v>
      </c>
      <c r="P5702" s="2">
        <v>2</v>
      </c>
      <c r="Q5702" s="2"/>
      <c r="R5702" s="143" t="e">
        <f t="shared" si="446"/>
        <v>#DIV/0!</v>
      </c>
      <c r="S5702" s="143">
        <f t="shared" si="447"/>
        <v>0</v>
      </c>
      <c r="T5702" s="144">
        <f>IF(P5702="nio",0,IF(P5702&gt;0,VLOOKUP(K5702,'3-Productie normen'!A:X,VLOOKUP(P5702,'3-Productie normen'!$B$37:$C$59,2,FALSE),FALSE)))/VLOOKUP(B5702,'2-Kosten per locatie'!$A$11:$C$31,3,FALSE)</f>
        <v>0</v>
      </c>
      <c r="U5702" s="144">
        <f t="shared" si="448"/>
        <v>0</v>
      </c>
      <c r="V5702" s="145" t="str">
        <f>VLOOKUP(K5702,'3-Productie normen'!A:AG,29,FALSE)</f>
        <v>V</v>
      </c>
      <c r="W5702" s="145"/>
      <c r="X5702" s="146"/>
      <c r="Y5702" s="147">
        <f t="shared" si="449"/>
        <v>15.94</v>
      </c>
    </row>
    <row r="5703" spans="1:25" s="148" customFormat="1" ht="13.9" customHeight="1">
      <c r="A5703" s="137">
        <v>6557</v>
      </c>
      <c r="B5703" s="138" t="s">
        <v>7213</v>
      </c>
      <c r="C5703" s="138" t="s">
        <v>8340</v>
      </c>
      <c r="D5703" s="138"/>
      <c r="E5703" s="2"/>
      <c r="F5703" s="2" t="s">
        <v>746</v>
      </c>
      <c r="G5703" s="2" t="s">
        <v>7616</v>
      </c>
      <c r="H5703" s="2" t="s">
        <v>246</v>
      </c>
      <c r="I5703" s="139" t="s">
        <v>272</v>
      </c>
      <c r="J5703" s="139" t="s">
        <v>3089</v>
      </c>
      <c r="K5703" s="139" t="s">
        <v>468</v>
      </c>
      <c r="L5703" s="139" t="s">
        <v>3466</v>
      </c>
      <c r="M5703" s="140"/>
      <c r="N5703" s="141">
        <v>2.04</v>
      </c>
      <c r="O5703" s="142">
        <f t="shared" si="445"/>
        <v>200</v>
      </c>
      <c r="P5703" s="2">
        <v>200</v>
      </c>
      <c r="Q5703" s="2"/>
      <c r="R5703" s="143" t="e">
        <f t="shared" si="446"/>
        <v>#DIV/0!</v>
      </c>
      <c r="S5703" s="143">
        <f t="shared" si="447"/>
        <v>0</v>
      </c>
      <c r="T5703" s="144">
        <f>IF(P5703="nio",0,IF(P5703&gt;0,VLOOKUP(K5703,'3-Productie normen'!A:X,VLOOKUP(P5703,'3-Productie normen'!$B$37:$C$59,2,FALSE),FALSE)))/VLOOKUP(B5703,'2-Kosten per locatie'!$A$11:$C$31,3,FALSE)</f>
        <v>0</v>
      </c>
      <c r="U5703" s="144">
        <f t="shared" si="448"/>
        <v>0</v>
      </c>
      <c r="V5703" s="145" t="str">
        <f>VLOOKUP(K5703,'3-Productie normen'!A:AG,29,FALSE)</f>
        <v>L</v>
      </c>
      <c r="W5703" s="145"/>
      <c r="X5703" s="146"/>
      <c r="Y5703" s="147">
        <f t="shared" si="449"/>
        <v>408</v>
      </c>
    </row>
    <row r="5704" spans="1:25" s="148" customFormat="1" ht="13.9" customHeight="1">
      <c r="A5704" s="137">
        <v>6558</v>
      </c>
      <c r="B5704" s="138" t="s">
        <v>7213</v>
      </c>
      <c r="C5704" s="138" t="s">
        <v>8340</v>
      </c>
      <c r="D5704" s="138"/>
      <c r="E5704" s="2"/>
      <c r="F5704" s="2" t="s">
        <v>746</v>
      </c>
      <c r="G5704" s="2" t="s">
        <v>7617</v>
      </c>
      <c r="H5704" s="2" t="s">
        <v>1954</v>
      </c>
      <c r="I5704" s="139" t="s">
        <v>350</v>
      </c>
      <c r="J5704" s="139" t="s">
        <v>351</v>
      </c>
      <c r="K5704" s="139" t="s">
        <v>274</v>
      </c>
      <c r="L5704" s="139" t="s">
        <v>3466</v>
      </c>
      <c r="M5704" s="140"/>
      <c r="N5704" s="141">
        <v>51.27</v>
      </c>
      <c r="O5704" s="142">
        <f t="shared" si="445"/>
        <v>200</v>
      </c>
      <c r="P5704" s="2">
        <v>200</v>
      </c>
      <c r="Q5704" s="2"/>
      <c r="R5704" s="143" t="e">
        <f t="shared" si="446"/>
        <v>#DIV/0!</v>
      </c>
      <c r="S5704" s="143">
        <f t="shared" si="447"/>
        <v>0</v>
      </c>
      <c r="T5704" s="144">
        <f>IF(P5704="nio",0,IF(P5704&gt;0,VLOOKUP(K5704,'3-Productie normen'!A:X,VLOOKUP(P5704,'3-Productie normen'!$B$37:$C$59,2,FALSE),FALSE)))/VLOOKUP(B5704,'2-Kosten per locatie'!$A$11:$C$31,3,FALSE)</f>
        <v>0</v>
      </c>
      <c r="U5704" s="144">
        <f t="shared" si="448"/>
        <v>0</v>
      </c>
      <c r="V5704" s="145" t="str">
        <f>VLOOKUP(K5704,'3-Productie normen'!A:AG,29,FALSE)</f>
        <v>L</v>
      </c>
      <c r="W5704" s="145"/>
      <c r="X5704" s="146"/>
      <c r="Y5704" s="147">
        <f t="shared" si="449"/>
        <v>10254</v>
      </c>
    </row>
    <row r="5705" spans="1:25" s="148" customFormat="1" ht="13.9" customHeight="1">
      <c r="A5705" s="137">
        <v>6559</v>
      </c>
      <c r="B5705" s="138" t="s">
        <v>7213</v>
      </c>
      <c r="C5705" s="138" t="s">
        <v>8340</v>
      </c>
      <c r="D5705" s="138"/>
      <c r="E5705" s="2"/>
      <c r="F5705" s="2" t="s">
        <v>746</v>
      </c>
      <c r="G5705" s="2" t="s">
        <v>7618</v>
      </c>
      <c r="H5705" s="2" t="s">
        <v>3417</v>
      </c>
      <c r="I5705" s="139" t="s">
        <v>350</v>
      </c>
      <c r="J5705" s="139" t="s">
        <v>351</v>
      </c>
      <c r="K5705" s="139" t="s">
        <v>274</v>
      </c>
      <c r="L5705" s="139" t="s">
        <v>3466</v>
      </c>
      <c r="M5705" s="140"/>
      <c r="N5705" s="141">
        <v>35.76</v>
      </c>
      <c r="O5705" s="142">
        <f t="shared" si="445"/>
        <v>200</v>
      </c>
      <c r="P5705" s="2">
        <v>200</v>
      </c>
      <c r="Q5705" s="2"/>
      <c r="R5705" s="143" t="e">
        <f t="shared" si="446"/>
        <v>#DIV/0!</v>
      </c>
      <c r="S5705" s="143">
        <f t="shared" si="447"/>
        <v>0</v>
      </c>
      <c r="T5705" s="144">
        <f>IF(P5705="nio",0,IF(P5705&gt;0,VLOOKUP(K5705,'3-Productie normen'!A:X,VLOOKUP(P5705,'3-Productie normen'!$B$37:$C$59,2,FALSE),FALSE)))/VLOOKUP(B5705,'2-Kosten per locatie'!$A$11:$C$31,3,FALSE)</f>
        <v>0</v>
      </c>
      <c r="U5705" s="144">
        <f t="shared" si="448"/>
        <v>0</v>
      </c>
      <c r="V5705" s="145" t="str">
        <f>VLOOKUP(K5705,'3-Productie normen'!A:AG,29,FALSE)</f>
        <v>L</v>
      </c>
      <c r="W5705" s="145"/>
      <c r="X5705" s="146"/>
      <c r="Y5705" s="147">
        <f t="shared" si="449"/>
        <v>7152</v>
      </c>
    </row>
    <row r="5706" spans="1:25" s="148" customFormat="1" ht="13.9" customHeight="1">
      <c r="A5706" s="137">
        <v>6560</v>
      </c>
      <c r="B5706" s="138" t="s">
        <v>7213</v>
      </c>
      <c r="C5706" s="138" t="s">
        <v>8340</v>
      </c>
      <c r="D5706" s="138"/>
      <c r="E5706" s="2"/>
      <c r="F5706" s="2" t="s">
        <v>746</v>
      </c>
      <c r="G5706" s="2" t="s">
        <v>7619</v>
      </c>
      <c r="H5706" s="2" t="s">
        <v>7620</v>
      </c>
      <c r="I5706" s="139" t="s">
        <v>267</v>
      </c>
      <c r="J5706" s="139" t="s">
        <v>267</v>
      </c>
      <c r="K5706" s="139" t="s">
        <v>8079</v>
      </c>
      <c r="L5706" s="139" t="s">
        <v>3466</v>
      </c>
      <c r="M5706" s="140"/>
      <c r="N5706" s="141">
        <v>41.36</v>
      </c>
      <c r="O5706" s="142">
        <f t="shared" si="445"/>
        <v>2</v>
      </c>
      <c r="P5706" s="2">
        <v>2</v>
      </c>
      <c r="Q5706" s="2"/>
      <c r="R5706" s="143" t="e">
        <f t="shared" si="446"/>
        <v>#DIV/0!</v>
      </c>
      <c r="S5706" s="143">
        <f t="shared" si="447"/>
        <v>0</v>
      </c>
      <c r="T5706" s="144">
        <f>IF(P5706="nio",0,IF(P5706&gt;0,VLOOKUP(K5706,'3-Productie normen'!A:X,VLOOKUP(P5706,'3-Productie normen'!$B$37:$C$59,2,FALSE),FALSE)))/VLOOKUP(B5706,'2-Kosten per locatie'!$A$11:$C$31,3,FALSE)</f>
        <v>0</v>
      </c>
      <c r="U5706" s="144">
        <f t="shared" si="448"/>
        <v>0</v>
      </c>
      <c r="V5706" s="145" t="str">
        <f>VLOOKUP(K5706,'3-Productie normen'!A:AG,29,FALSE)</f>
        <v>V</v>
      </c>
      <c r="W5706" s="145"/>
      <c r="X5706" s="146"/>
      <c r="Y5706" s="147">
        <f t="shared" si="449"/>
        <v>82.72</v>
      </c>
    </row>
    <row r="5707" spans="1:25" s="148" customFormat="1" ht="13.9" customHeight="1">
      <c r="A5707" s="137">
        <v>6561</v>
      </c>
      <c r="B5707" s="138" t="s">
        <v>7213</v>
      </c>
      <c r="C5707" s="138" t="s">
        <v>8340</v>
      </c>
      <c r="D5707" s="138"/>
      <c r="E5707" s="2"/>
      <c r="F5707" s="2" t="s">
        <v>746</v>
      </c>
      <c r="G5707" s="2" t="s">
        <v>7621</v>
      </c>
      <c r="H5707" s="2" t="s">
        <v>7622</v>
      </c>
      <c r="I5707" s="139" t="s">
        <v>350</v>
      </c>
      <c r="J5707" s="139" t="s">
        <v>1346</v>
      </c>
      <c r="K5707" s="139" t="s">
        <v>52</v>
      </c>
      <c r="L5707" s="139" t="s">
        <v>3466</v>
      </c>
      <c r="M5707" s="140"/>
      <c r="N5707" s="141">
        <v>35.24</v>
      </c>
      <c r="O5707" s="142">
        <f t="shared" si="445"/>
        <v>200</v>
      </c>
      <c r="P5707" s="2">
        <v>200</v>
      </c>
      <c r="Q5707" s="2"/>
      <c r="R5707" s="143" t="e">
        <f t="shared" si="446"/>
        <v>#DIV/0!</v>
      </c>
      <c r="S5707" s="143">
        <f t="shared" si="447"/>
        <v>0</v>
      </c>
      <c r="T5707" s="144">
        <f>IF(P5707="nio",0,IF(P5707&gt;0,VLOOKUP(K5707,'3-Productie normen'!A:X,VLOOKUP(P5707,'3-Productie normen'!$B$37:$C$59,2,FALSE),FALSE)))/VLOOKUP(B5707,'2-Kosten per locatie'!$A$11:$C$31,3,FALSE)</f>
        <v>0</v>
      </c>
      <c r="U5707" s="144">
        <f t="shared" si="448"/>
        <v>0</v>
      </c>
      <c r="V5707" s="145" t="str">
        <f>VLOOKUP(K5707,'3-Productie normen'!A:AG,29,FALSE)</f>
        <v>B</v>
      </c>
      <c r="W5707" s="145"/>
      <c r="X5707" s="146"/>
      <c r="Y5707" s="147">
        <f t="shared" si="449"/>
        <v>7048</v>
      </c>
    </row>
    <row r="5708" spans="1:25" s="148" customFormat="1" ht="13.9" customHeight="1">
      <c r="A5708" s="137">
        <v>6562</v>
      </c>
      <c r="B5708" s="138" t="s">
        <v>7213</v>
      </c>
      <c r="C5708" s="138" t="s">
        <v>8340</v>
      </c>
      <c r="D5708" s="138"/>
      <c r="E5708" s="2"/>
      <c r="F5708" s="2" t="s">
        <v>746</v>
      </c>
      <c r="G5708" s="2" t="s">
        <v>7623</v>
      </c>
      <c r="H5708" s="2" t="s">
        <v>7624</v>
      </c>
      <c r="I5708" s="139" t="s">
        <v>350</v>
      </c>
      <c r="J5708" s="139" t="s">
        <v>351</v>
      </c>
      <c r="K5708" s="139" t="s">
        <v>274</v>
      </c>
      <c r="L5708" s="139" t="s">
        <v>3466</v>
      </c>
      <c r="M5708" s="140"/>
      <c r="N5708" s="141">
        <v>56.38</v>
      </c>
      <c r="O5708" s="142">
        <f t="shared" si="445"/>
        <v>200</v>
      </c>
      <c r="P5708" s="2">
        <v>200</v>
      </c>
      <c r="Q5708" s="2"/>
      <c r="R5708" s="143" t="e">
        <f t="shared" si="446"/>
        <v>#DIV/0!</v>
      </c>
      <c r="S5708" s="143">
        <f t="shared" si="447"/>
        <v>0</v>
      </c>
      <c r="T5708" s="144">
        <f>IF(P5708="nio",0,IF(P5708&gt;0,VLOOKUP(K5708,'3-Productie normen'!A:X,VLOOKUP(P5708,'3-Productie normen'!$B$37:$C$59,2,FALSE),FALSE)))/VLOOKUP(B5708,'2-Kosten per locatie'!$A$11:$C$31,3,FALSE)</f>
        <v>0</v>
      </c>
      <c r="U5708" s="144">
        <f t="shared" si="448"/>
        <v>0</v>
      </c>
      <c r="V5708" s="145" t="str">
        <f>VLOOKUP(K5708,'3-Productie normen'!A:AG,29,FALSE)</f>
        <v>L</v>
      </c>
      <c r="W5708" s="145"/>
      <c r="X5708" s="146"/>
      <c r="Y5708" s="147">
        <f t="shared" si="449"/>
        <v>11276</v>
      </c>
    </row>
    <row r="5709" spans="1:25" s="148" customFormat="1" ht="13.9" customHeight="1">
      <c r="A5709" s="137">
        <v>6563</v>
      </c>
      <c r="B5709" s="138" t="s">
        <v>7213</v>
      </c>
      <c r="C5709" s="138" t="s">
        <v>8340</v>
      </c>
      <c r="D5709" s="138"/>
      <c r="E5709" s="2"/>
      <c r="F5709" s="2" t="s">
        <v>746</v>
      </c>
      <c r="G5709" s="2" t="s">
        <v>7625</v>
      </c>
      <c r="H5709" s="2" t="s">
        <v>7626</v>
      </c>
      <c r="I5709" s="139" t="s">
        <v>277</v>
      </c>
      <c r="J5709" s="139" t="s">
        <v>52</v>
      </c>
      <c r="K5709" s="139" t="s">
        <v>52</v>
      </c>
      <c r="L5709" s="139" t="s">
        <v>3466</v>
      </c>
      <c r="M5709" s="140"/>
      <c r="N5709" s="141">
        <v>12.31</v>
      </c>
      <c r="O5709" s="142">
        <f t="shared" si="445"/>
        <v>200</v>
      </c>
      <c r="P5709" s="2">
        <v>200</v>
      </c>
      <c r="Q5709" s="2"/>
      <c r="R5709" s="143" t="e">
        <f t="shared" si="446"/>
        <v>#DIV/0!</v>
      </c>
      <c r="S5709" s="143">
        <f t="shared" si="447"/>
        <v>0</v>
      </c>
      <c r="T5709" s="144">
        <f>IF(P5709="nio",0,IF(P5709&gt;0,VLOOKUP(K5709,'3-Productie normen'!A:X,VLOOKUP(P5709,'3-Productie normen'!$B$37:$C$59,2,FALSE),FALSE)))/VLOOKUP(B5709,'2-Kosten per locatie'!$A$11:$C$31,3,FALSE)</f>
        <v>0</v>
      </c>
      <c r="U5709" s="144">
        <f t="shared" si="448"/>
        <v>0</v>
      </c>
      <c r="V5709" s="145" t="str">
        <f>VLOOKUP(K5709,'3-Productie normen'!A:AG,29,FALSE)</f>
        <v>B</v>
      </c>
      <c r="W5709" s="145"/>
      <c r="X5709" s="146"/>
      <c r="Y5709" s="147">
        <f t="shared" si="449"/>
        <v>2462</v>
      </c>
    </row>
    <row r="5710" spans="1:25" s="148" customFormat="1" ht="13.9" customHeight="1">
      <c r="A5710" s="137">
        <v>6564</v>
      </c>
      <c r="B5710" s="138" t="s">
        <v>7213</v>
      </c>
      <c r="C5710" s="138" t="s">
        <v>8340</v>
      </c>
      <c r="D5710" s="138"/>
      <c r="E5710" s="2"/>
      <c r="F5710" s="2" t="s">
        <v>746</v>
      </c>
      <c r="G5710" s="2" t="s">
        <v>7627</v>
      </c>
      <c r="H5710" s="2" t="s">
        <v>2722</v>
      </c>
      <c r="I5710" s="139" t="s">
        <v>277</v>
      </c>
      <c r="J5710" s="139" t="s">
        <v>52</v>
      </c>
      <c r="K5710" s="139" t="s">
        <v>52</v>
      </c>
      <c r="L5710" s="139" t="s">
        <v>3466</v>
      </c>
      <c r="M5710" s="140"/>
      <c r="N5710" s="141">
        <v>14.42</v>
      </c>
      <c r="O5710" s="142">
        <f t="shared" si="445"/>
        <v>200</v>
      </c>
      <c r="P5710" s="2">
        <v>200</v>
      </c>
      <c r="Q5710" s="2"/>
      <c r="R5710" s="143" t="e">
        <f t="shared" si="446"/>
        <v>#DIV/0!</v>
      </c>
      <c r="S5710" s="143">
        <f t="shared" si="447"/>
        <v>0</v>
      </c>
      <c r="T5710" s="144">
        <f>IF(P5710="nio",0,IF(P5710&gt;0,VLOOKUP(K5710,'3-Productie normen'!A:X,VLOOKUP(P5710,'3-Productie normen'!$B$37:$C$59,2,FALSE),FALSE)))/VLOOKUP(B5710,'2-Kosten per locatie'!$A$11:$C$31,3,FALSE)</f>
        <v>0</v>
      </c>
      <c r="U5710" s="144">
        <f t="shared" si="448"/>
        <v>0</v>
      </c>
      <c r="V5710" s="145" t="str">
        <f>VLOOKUP(K5710,'3-Productie normen'!A:AG,29,FALSE)</f>
        <v>B</v>
      </c>
      <c r="W5710" s="145"/>
      <c r="X5710" s="146"/>
      <c r="Y5710" s="147">
        <f t="shared" si="449"/>
        <v>2884</v>
      </c>
    </row>
    <row r="5711" spans="1:25" s="148" customFormat="1" ht="13.9" customHeight="1">
      <c r="A5711" s="137">
        <v>6565</v>
      </c>
      <c r="B5711" s="138" t="s">
        <v>7213</v>
      </c>
      <c r="C5711" s="138" t="s">
        <v>8340</v>
      </c>
      <c r="D5711" s="138"/>
      <c r="E5711" s="2"/>
      <c r="F5711" s="2" t="s">
        <v>746</v>
      </c>
      <c r="G5711" s="2" t="s">
        <v>7628</v>
      </c>
      <c r="H5711" s="2" t="s">
        <v>1960</v>
      </c>
      <c r="I5711" s="139" t="s">
        <v>350</v>
      </c>
      <c r="J5711" s="139" t="s">
        <v>351</v>
      </c>
      <c r="K5711" s="139" t="s">
        <v>274</v>
      </c>
      <c r="L5711" s="139" t="s">
        <v>3466</v>
      </c>
      <c r="M5711" s="140"/>
      <c r="N5711" s="141">
        <v>50.12</v>
      </c>
      <c r="O5711" s="142">
        <f t="shared" si="445"/>
        <v>200</v>
      </c>
      <c r="P5711" s="2">
        <v>200</v>
      </c>
      <c r="Q5711" s="2"/>
      <c r="R5711" s="143" t="e">
        <f t="shared" si="446"/>
        <v>#DIV/0!</v>
      </c>
      <c r="S5711" s="143">
        <f t="shared" si="447"/>
        <v>0</v>
      </c>
      <c r="T5711" s="144">
        <f>IF(P5711="nio",0,IF(P5711&gt;0,VLOOKUP(K5711,'3-Productie normen'!A:X,VLOOKUP(P5711,'3-Productie normen'!$B$37:$C$59,2,FALSE),FALSE)))/VLOOKUP(B5711,'2-Kosten per locatie'!$A$11:$C$31,3,FALSE)</f>
        <v>0</v>
      </c>
      <c r="U5711" s="144">
        <f t="shared" si="448"/>
        <v>0</v>
      </c>
      <c r="V5711" s="145" t="str">
        <f>VLOOKUP(K5711,'3-Productie normen'!A:AG,29,FALSE)</f>
        <v>L</v>
      </c>
      <c r="W5711" s="145"/>
      <c r="X5711" s="146"/>
      <c r="Y5711" s="147">
        <f t="shared" si="449"/>
        <v>10024</v>
      </c>
    </row>
    <row r="5712" spans="1:25" s="148" customFormat="1" ht="13.9" customHeight="1">
      <c r="A5712" s="137">
        <v>6566</v>
      </c>
      <c r="B5712" s="138" t="s">
        <v>7213</v>
      </c>
      <c r="C5712" s="138" t="s">
        <v>8340</v>
      </c>
      <c r="D5712" s="138"/>
      <c r="E5712" s="2"/>
      <c r="F5712" s="2" t="s">
        <v>746</v>
      </c>
      <c r="G5712" s="2" t="s">
        <v>7629</v>
      </c>
      <c r="H5712" s="2" t="s">
        <v>7630</v>
      </c>
      <c r="I5712" s="139" t="s">
        <v>277</v>
      </c>
      <c r="J5712" s="139" t="s">
        <v>277</v>
      </c>
      <c r="K5712" s="139" t="s">
        <v>478</v>
      </c>
      <c r="L5712" s="139" t="s">
        <v>3466</v>
      </c>
      <c r="M5712" s="140"/>
      <c r="N5712" s="141">
        <v>35.31</v>
      </c>
      <c r="O5712" s="142">
        <f t="shared" si="445"/>
        <v>120</v>
      </c>
      <c r="P5712" s="2">
        <v>120</v>
      </c>
      <c r="Q5712" s="2"/>
      <c r="R5712" s="143" t="e">
        <f t="shared" si="446"/>
        <v>#DIV/0!</v>
      </c>
      <c r="S5712" s="143">
        <f t="shared" si="447"/>
        <v>0</v>
      </c>
      <c r="T5712" s="144">
        <f>IF(P5712="nio",0,IF(P5712&gt;0,VLOOKUP(K5712,'3-Productie normen'!A:X,VLOOKUP(P5712,'3-Productie normen'!$B$37:$C$59,2,FALSE),FALSE)))/VLOOKUP(B5712,'2-Kosten per locatie'!$A$11:$C$31,3,FALSE)</f>
        <v>0</v>
      </c>
      <c r="U5712" s="144">
        <f t="shared" si="448"/>
        <v>0</v>
      </c>
      <c r="V5712" s="145" t="str">
        <f>VLOOKUP(K5712,'3-Productie normen'!A:AG,29,FALSE)</f>
        <v>B</v>
      </c>
      <c r="W5712" s="145"/>
      <c r="X5712" s="146"/>
      <c r="Y5712" s="147">
        <f t="shared" si="449"/>
        <v>4237.2000000000007</v>
      </c>
    </row>
    <row r="5713" spans="1:25" s="148" customFormat="1" ht="13.9" customHeight="1">
      <c r="A5713" s="137">
        <v>6567</v>
      </c>
      <c r="B5713" s="138" t="s">
        <v>7213</v>
      </c>
      <c r="C5713" s="138" t="s">
        <v>8340</v>
      </c>
      <c r="D5713" s="138"/>
      <c r="E5713" s="2"/>
      <c r="F5713" s="2" t="s">
        <v>746</v>
      </c>
      <c r="G5713" s="2" t="s">
        <v>7631</v>
      </c>
      <c r="H5713" s="2" t="s">
        <v>1945</v>
      </c>
      <c r="I5713" s="139" t="s">
        <v>277</v>
      </c>
      <c r="J5713" s="139" t="s">
        <v>277</v>
      </c>
      <c r="K5713" s="139" t="s">
        <v>478</v>
      </c>
      <c r="L5713" s="139" t="s">
        <v>3466</v>
      </c>
      <c r="M5713" s="140"/>
      <c r="N5713" s="141">
        <v>35.31</v>
      </c>
      <c r="O5713" s="142">
        <f t="shared" si="445"/>
        <v>120</v>
      </c>
      <c r="P5713" s="2">
        <v>120</v>
      </c>
      <c r="Q5713" s="2"/>
      <c r="R5713" s="143" t="e">
        <f t="shared" si="446"/>
        <v>#DIV/0!</v>
      </c>
      <c r="S5713" s="143">
        <f t="shared" si="447"/>
        <v>0</v>
      </c>
      <c r="T5713" s="144">
        <f>IF(P5713="nio",0,IF(P5713&gt;0,VLOOKUP(K5713,'3-Productie normen'!A:X,VLOOKUP(P5713,'3-Productie normen'!$B$37:$C$59,2,FALSE),FALSE)))/VLOOKUP(B5713,'2-Kosten per locatie'!$A$11:$C$31,3,FALSE)</f>
        <v>0</v>
      </c>
      <c r="U5713" s="144">
        <f t="shared" si="448"/>
        <v>0</v>
      </c>
      <c r="V5713" s="145" t="str">
        <f>VLOOKUP(K5713,'3-Productie normen'!A:AG,29,FALSE)</f>
        <v>B</v>
      </c>
      <c r="W5713" s="145"/>
      <c r="X5713" s="146"/>
      <c r="Y5713" s="147">
        <f t="shared" si="449"/>
        <v>4237.2000000000007</v>
      </c>
    </row>
    <row r="5714" spans="1:25" s="148" customFormat="1" ht="13.9" customHeight="1">
      <c r="A5714" s="137">
        <v>6568</v>
      </c>
      <c r="B5714" s="138" t="s">
        <v>7213</v>
      </c>
      <c r="C5714" s="138" t="s">
        <v>8340</v>
      </c>
      <c r="D5714" s="138"/>
      <c r="E5714" s="2"/>
      <c r="F5714" s="2" t="s">
        <v>746</v>
      </c>
      <c r="G5714" s="2" t="s">
        <v>7632</v>
      </c>
      <c r="H5714" s="2" t="s">
        <v>2201</v>
      </c>
      <c r="I5714" s="139" t="s">
        <v>350</v>
      </c>
      <c r="J5714" s="139" t="s">
        <v>351</v>
      </c>
      <c r="K5714" s="139" t="s">
        <v>274</v>
      </c>
      <c r="L5714" s="139" t="s">
        <v>3466</v>
      </c>
      <c r="M5714" s="140"/>
      <c r="N5714" s="141">
        <v>54.43</v>
      </c>
      <c r="O5714" s="142">
        <f t="shared" si="445"/>
        <v>200</v>
      </c>
      <c r="P5714" s="2">
        <v>200</v>
      </c>
      <c r="Q5714" s="2"/>
      <c r="R5714" s="143" t="e">
        <f t="shared" si="446"/>
        <v>#DIV/0!</v>
      </c>
      <c r="S5714" s="143">
        <f t="shared" si="447"/>
        <v>0</v>
      </c>
      <c r="T5714" s="144">
        <f>IF(P5714="nio",0,IF(P5714&gt;0,VLOOKUP(K5714,'3-Productie normen'!A:X,VLOOKUP(P5714,'3-Productie normen'!$B$37:$C$59,2,FALSE),FALSE)))/VLOOKUP(B5714,'2-Kosten per locatie'!$A$11:$C$31,3,FALSE)</f>
        <v>0</v>
      </c>
      <c r="U5714" s="144">
        <f t="shared" si="448"/>
        <v>0</v>
      </c>
      <c r="V5714" s="145" t="str">
        <f>VLOOKUP(K5714,'3-Productie normen'!A:AG,29,FALSE)</f>
        <v>L</v>
      </c>
      <c r="W5714" s="145"/>
      <c r="X5714" s="146"/>
      <c r="Y5714" s="147">
        <f t="shared" si="449"/>
        <v>10886</v>
      </c>
    </row>
    <row r="5715" spans="1:25" s="148" customFormat="1" ht="13.9" customHeight="1">
      <c r="A5715" s="137">
        <v>6569</v>
      </c>
      <c r="B5715" s="138" t="s">
        <v>7213</v>
      </c>
      <c r="C5715" s="138" t="s">
        <v>8340</v>
      </c>
      <c r="D5715" s="138"/>
      <c r="E5715" s="2"/>
      <c r="F5715" s="2" t="s">
        <v>746</v>
      </c>
      <c r="G5715" s="2" t="s">
        <v>7633</v>
      </c>
      <c r="H5715" s="2" t="s">
        <v>2733</v>
      </c>
      <c r="I5715" s="139" t="s">
        <v>277</v>
      </c>
      <c r="J5715" s="139" t="s">
        <v>277</v>
      </c>
      <c r="K5715" s="139" t="s">
        <v>478</v>
      </c>
      <c r="L5715" s="139" t="s">
        <v>3466</v>
      </c>
      <c r="M5715" s="140"/>
      <c r="N5715" s="141">
        <v>20.03</v>
      </c>
      <c r="O5715" s="142">
        <f t="shared" si="445"/>
        <v>120</v>
      </c>
      <c r="P5715" s="2">
        <v>120</v>
      </c>
      <c r="Q5715" s="2"/>
      <c r="R5715" s="143" t="e">
        <f t="shared" si="446"/>
        <v>#DIV/0!</v>
      </c>
      <c r="S5715" s="143">
        <f t="shared" si="447"/>
        <v>0</v>
      </c>
      <c r="T5715" s="144">
        <f>IF(P5715="nio",0,IF(P5715&gt;0,VLOOKUP(K5715,'3-Productie normen'!A:X,VLOOKUP(P5715,'3-Productie normen'!$B$37:$C$59,2,FALSE),FALSE)))/VLOOKUP(B5715,'2-Kosten per locatie'!$A$11:$C$31,3,FALSE)</f>
        <v>0</v>
      </c>
      <c r="U5715" s="144">
        <f t="shared" si="448"/>
        <v>0</v>
      </c>
      <c r="V5715" s="145" t="str">
        <f>VLOOKUP(K5715,'3-Productie normen'!A:AG,29,FALSE)</f>
        <v>B</v>
      </c>
      <c r="W5715" s="145"/>
      <c r="X5715" s="146"/>
      <c r="Y5715" s="147">
        <f t="shared" si="449"/>
        <v>2403.6000000000004</v>
      </c>
    </row>
    <row r="5716" spans="1:25" s="148" customFormat="1" ht="13.9" customHeight="1">
      <c r="A5716" s="137">
        <v>6570</v>
      </c>
      <c r="B5716" s="138" t="s">
        <v>7213</v>
      </c>
      <c r="C5716" s="138" t="s">
        <v>8340</v>
      </c>
      <c r="D5716" s="138"/>
      <c r="E5716" s="2"/>
      <c r="F5716" s="2" t="s">
        <v>746</v>
      </c>
      <c r="G5716" s="2" t="s">
        <v>7634</v>
      </c>
      <c r="H5716" s="2" t="s">
        <v>3447</v>
      </c>
      <c r="I5716" s="139" t="s">
        <v>277</v>
      </c>
      <c r="J5716" s="139" t="s">
        <v>277</v>
      </c>
      <c r="K5716" s="139" t="s">
        <v>478</v>
      </c>
      <c r="L5716" s="139" t="s">
        <v>3466</v>
      </c>
      <c r="M5716" s="140"/>
      <c r="N5716" s="141">
        <v>21.8</v>
      </c>
      <c r="O5716" s="142">
        <f t="shared" si="445"/>
        <v>120</v>
      </c>
      <c r="P5716" s="2">
        <v>120</v>
      </c>
      <c r="Q5716" s="2"/>
      <c r="R5716" s="143" t="e">
        <f t="shared" si="446"/>
        <v>#DIV/0!</v>
      </c>
      <c r="S5716" s="143">
        <f t="shared" si="447"/>
        <v>0</v>
      </c>
      <c r="T5716" s="144">
        <f>IF(P5716="nio",0,IF(P5716&gt;0,VLOOKUP(K5716,'3-Productie normen'!A:X,VLOOKUP(P5716,'3-Productie normen'!$B$37:$C$59,2,FALSE),FALSE)))/VLOOKUP(B5716,'2-Kosten per locatie'!$A$11:$C$31,3,FALSE)</f>
        <v>0</v>
      </c>
      <c r="U5716" s="144">
        <f t="shared" si="448"/>
        <v>0</v>
      </c>
      <c r="V5716" s="145" t="str">
        <f>VLOOKUP(K5716,'3-Productie normen'!A:AG,29,FALSE)</f>
        <v>B</v>
      </c>
      <c r="W5716" s="145"/>
      <c r="X5716" s="146"/>
      <c r="Y5716" s="147">
        <f t="shared" si="449"/>
        <v>2616</v>
      </c>
    </row>
    <row r="5717" spans="1:25" s="148" customFormat="1" ht="13.9" customHeight="1">
      <c r="A5717" s="137">
        <v>6571</v>
      </c>
      <c r="B5717" s="138" t="s">
        <v>7213</v>
      </c>
      <c r="C5717" s="138" t="s">
        <v>8340</v>
      </c>
      <c r="D5717" s="138"/>
      <c r="E5717" s="2"/>
      <c r="F5717" s="2" t="s">
        <v>913</v>
      </c>
      <c r="G5717" s="2" t="s">
        <v>7919</v>
      </c>
      <c r="H5717" s="2" t="s">
        <v>246</v>
      </c>
      <c r="I5717" s="139" t="s">
        <v>484</v>
      </c>
      <c r="J5717" s="139" t="s">
        <v>56</v>
      </c>
      <c r="K5717" s="139" t="s">
        <v>248</v>
      </c>
      <c r="L5717" s="139" t="s">
        <v>249</v>
      </c>
      <c r="M5717" s="140"/>
      <c r="N5717" s="141">
        <v>18.149999999999999</v>
      </c>
      <c r="O5717" s="142">
        <f t="shared" si="445"/>
        <v>200</v>
      </c>
      <c r="P5717" s="2">
        <v>200</v>
      </c>
      <c r="Q5717" s="2"/>
      <c r="R5717" s="143" t="e">
        <f t="shared" si="446"/>
        <v>#DIV/0!</v>
      </c>
      <c r="S5717" s="143">
        <f t="shared" si="447"/>
        <v>0</v>
      </c>
      <c r="T5717" s="144">
        <f>IF(P5717="nio",0,IF(P5717&gt;0,VLOOKUP(K5717,'3-Productie normen'!A:X,VLOOKUP(P5717,'3-Productie normen'!$B$37:$C$59,2,FALSE),FALSE)))/VLOOKUP(B5717,'2-Kosten per locatie'!$A$11:$C$31,3,FALSE)</f>
        <v>0</v>
      </c>
      <c r="U5717" s="144">
        <f t="shared" si="448"/>
        <v>0</v>
      </c>
      <c r="V5717" s="145" t="str">
        <f>VLOOKUP(K5717,'3-Productie normen'!A:AG,29,FALSE)</f>
        <v>V</v>
      </c>
      <c r="W5717" s="145"/>
      <c r="X5717" s="146"/>
      <c r="Y5717" s="147">
        <f t="shared" si="449"/>
        <v>3629.9999999999995</v>
      </c>
    </row>
    <row r="5718" spans="1:25" s="148" customFormat="1" ht="13.9" customHeight="1">
      <c r="A5718" s="137">
        <v>6572</v>
      </c>
      <c r="B5718" s="138" t="s">
        <v>7213</v>
      </c>
      <c r="C5718" s="138" t="s">
        <v>8340</v>
      </c>
      <c r="D5718" s="138"/>
      <c r="E5718" s="2"/>
      <c r="F5718" s="2" t="s">
        <v>913</v>
      </c>
      <c r="G5718" s="2" t="s">
        <v>7923</v>
      </c>
      <c r="H5718" s="2" t="s">
        <v>246</v>
      </c>
      <c r="I5718" s="139" t="s">
        <v>484</v>
      </c>
      <c r="J5718" s="139" t="s">
        <v>6361</v>
      </c>
      <c r="K5718" s="139" t="s">
        <v>259</v>
      </c>
      <c r="L5718" s="139" t="s">
        <v>246</v>
      </c>
      <c r="M5718" s="140"/>
      <c r="N5718" s="141">
        <v>2.08</v>
      </c>
      <c r="O5718" s="142">
        <f t="shared" si="445"/>
        <v>0</v>
      </c>
      <c r="P5718" s="2" t="s">
        <v>477</v>
      </c>
      <c r="Q5718" s="2"/>
      <c r="R5718" s="143">
        <f t="shared" si="446"/>
        <v>0</v>
      </c>
      <c r="S5718" s="143">
        <f t="shared" si="447"/>
        <v>0</v>
      </c>
      <c r="T5718" s="144">
        <f>IF(P5718="nio",0,IF(P5718&gt;0,VLOOKUP(K5718,'3-Productie normen'!A:X,VLOOKUP(P5718,'3-Productie normen'!$B$37:$C$59,2,FALSE),FALSE)))/VLOOKUP(B5718,'2-Kosten per locatie'!$A$11:$C$31,3,FALSE)</f>
        <v>0</v>
      </c>
      <c r="U5718" s="144">
        <f t="shared" si="448"/>
        <v>0</v>
      </c>
      <c r="V5718" s="145">
        <f>VLOOKUP(K5718,'3-Productie normen'!A:AG,29,FALSE)</f>
        <v>0</v>
      </c>
      <c r="W5718" s="145"/>
      <c r="X5718" s="146"/>
      <c r="Y5718" s="147">
        <f t="shared" si="449"/>
        <v>0</v>
      </c>
    </row>
    <row r="5719" spans="1:25" s="148" customFormat="1" ht="13.9" customHeight="1">
      <c r="A5719" s="137">
        <v>6573</v>
      </c>
      <c r="B5719" s="138" t="s">
        <v>7213</v>
      </c>
      <c r="C5719" s="138" t="s">
        <v>8340</v>
      </c>
      <c r="D5719" s="138"/>
      <c r="E5719" s="2"/>
      <c r="F5719" s="2" t="s">
        <v>913</v>
      </c>
      <c r="G5719" s="2" t="s">
        <v>7924</v>
      </c>
      <c r="H5719" s="2" t="s">
        <v>246</v>
      </c>
      <c r="I5719" s="139" t="s">
        <v>484</v>
      </c>
      <c r="J5719" s="139" t="s">
        <v>6361</v>
      </c>
      <c r="K5719" s="139" t="s">
        <v>259</v>
      </c>
      <c r="L5719" s="139" t="s">
        <v>246</v>
      </c>
      <c r="M5719" s="140"/>
      <c r="N5719" s="141">
        <v>2.08</v>
      </c>
      <c r="O5719" s="142">
        <f t="shared" si="445"/>
        <v>0</v>
      </c>
      <c r="P5719" s="2" t="s">
        <v>477</v>
      </c>
      <c r="Q5719" s="2"/>
      <c r="R5719" s="143">
        <f t="shared" si="446"/>
        <v>0</v>
      </c>
      <c r="S5719" s="143">
        <f t="shared" si="447"/>
        <v>0</v>
      </c>
      <c r="T5719" s="144">
        <f>IF(P5719="nio",0,IF(P5719&gt;0,VLOOKUP(K5719,'3-Productie normen'!A:X,VLOOKUP(P5719,'3-Productie normen'!$B$37:$C$59,2,FALSE),FALSE)))/VLOOKUP(B5719,'2-Kosten per locatie'!$A$11:$C$31,3,FALSE)</f>
        <v>0</v>
      </c>
      <c r="U5719" s="144">
        <f t="shared" si="448"/>
        <v>0</v>
      </c>
      <c r="V5719" s="145">
        <f>VLOOKUP(K5719,'3-Productie normen'!A:AG,29,FALSE)</f>
        <v>0</v>
      </c>
      <c r="W5719" s="145"/>
      <c r="X5719" s="146"/>
      <c r="Y5719" s="147">
        <f t="shared" si="449"/>
        <v>0</v>
      </c>
    </row>
    <row r="5720" spans="1:25" s="148" customFormat="1" ht="13.9" customHeight="1">
      <c r="A5720" s="137">
        <v>6574</v>
      </c>
      <c r="B5720" s="138" t="s">
        <v>7213</v>
      </c>
      <c r="C5720" s="138" t="s">
        <v>8340</v>
      </c>
      <c r="D5720" s="138"/>
      <c r="E5720" s="2"/>
      <c r="F5720" s="2" t="s">
        <v>913</v>
      </c>
      <c r="G5720" s="2" t="s">
        <v>7636</v>
      </c>
      <c r="H5720" s="2" t="s">
        <v>246</v>
      </c>
      <c r="I5720" s="139" t="s">
        <v>491</v>
      </c>
      <c r="J5720" s="139" t="s">
        <v>253</v>
      </c>
      <c r="K5720" s="139" t="s">
        <v>4571</v>
      </c>
      <c r="L5720" s="139" t="s">
        <v>8193</v>
      </c>
      <c r="M5720" s="140"/>
      <c r="N5720" s="141">
        <v>319.44</v>
      </c>
      <c r="O5720" s="142">
        <f t="shared" si="445"/>
        <v>200</v>
      </c>
      <c r="P5720" s="2">
        <v>200</v>
      </c>
      <c r="Q5720" s="2"/>
      <c r="R5720" s="143" t="e">
        <f t="shared" si="446"/>
        <v>#DIV/0!</v>
      </c>
      <c r="S5720" s="143">
        <f t="shared" si="447"/>
        <v>0</v>
      </c>
      <c r="T5720" s="144">
        <f>IF(P5720="nio",0,IF(P5720&gt;0,VLOOKUP(K5720,'3-Productie normen'!A:X,VLOOKUP(P5720,'3-Productie normen'!$B$37:$C$59,2,FALSE),FALSE)))/VLOOKUP(B5720,'2-Kosten per locatie'!$A$11:$C$31,3,FALSE)</f>
        <v>0</v>
      </c>
      <c r="U5720" s="144">
        <f t="shared" si="448"/>
        <v>0</v>
      </c>
      <c r="V5720" s="145" t="str">
        <f>VLOOKUP(K5720,'3-Productie normen'!A:AG,29,FALSE)</f>
        <v>V</v>
      </c>
      <c r="W5720" s="145"/>
      <c r="X5720" s="146"/>
      <c r="Y5720" s="147">
        <f t="shared" si="449"/>
        <v>63888</v>
      </c>
    </row>
    <row r="5721" spans="1:25" s="148" customFormat="1" ht="13.9" customHeight="1">
      <c r="A5721" s="137">
        <v>6575</v>
      </c>
      <c r="B5721" s="138" t="s">
        <v>7213</v>
      </c>
      <c r="C5721" s="138" t="s">
        <v>8340</v>
      </c>
      <c r="D5721" s="138"/>
      <c r="E5721" s="2"/>
      <c r="F5721" s="2" t="s">
        <v>913</v>
      </c>
      <c r="G5721" s="2" t="s">
        <v>7925</v>
      </c>
      <c r="H5721" s="2" t="s">
        <v>246</v>
      </c>
      <c r="I5721" s="139" t="s">
        <v>491</v>
      </c>
      <c r="J5721" s="139" t="s">
        <v>253</v>
      </c>
      <c r="K5721" s="139" t="s">
        <v>4571</v>
      </c>
      <c r="L5721" s="139" t="s">
        <v>8193</v>
      </c>
      <c r="M5721" s="140"/>
      <c r="N5721" s="141">
        <v>17.82</v>
      </c>
      <c r="O5721" s="142">
        <f t="shared" si="445"/>
        <v>200</v>
      </c>
      <c r="P5721" s="2">
        <v>200</v>
      </c>
      <c r="Q5721" s="2"/>
      <c r="R5721" s="143" t="e">
        <f t="shared" si="446"/>
        <v>#DIV/0!</v>
      </c>
      <c r="S5721" s="143">
        <f t="shared" si="447"/>
        <v>0</v>
      </c>
      <c r="T5721" s="144">
        <f>IF(P5721="nio",0,IF(P5721&gt;0,VLOOKUP(K5721,'3-Productie normen'!A:X,VLOOKUP(P5721,'3-Productie normen'!$B$37:$C$59,2,FALSE),FALSE)))/VLOOKUP(B5721,'2-Kosten per locatie'!$A$11:$C$31,3,FALSE)</f>
        <v>0</v>
      </c>
      <c r="U5721" s="144">
        <f t="shared" si="448"/>
        <v>0</v>
      </c>
      <c r="V5721" s="145" t="str">
        <f>VLOOKUP(K5721,'3-Productie normen'!A:AG,29,FALSE)</f>
        <v>V</v>
      </c>
      <c r="W5721" s="145"/>
      <c r="X5721" s="146"/>
      <c r="Y5721" s="147">
        <f t="shared" si="449"/>
        <v>3564</v>
      </c>
    </row>
    <row r="5722" spans="1:25" s="148" customFormat="1" ht="13.9" customHeight="1">
      <c r="A5722" s="137">
        <v>6576</v>
      </c>
      <c r="B5722" s="138" t="s">
        <v>7213</v>
      </c>
      <c r="C5722" s="138" t="s">
        <v>8340</v>
      </c>
      <c r="D5722" s="138"/>
      <c r="E5722" s="2"/>
      <c r="F5722" s="2" t="s">
        <v>913</v>
      </c>
      <c r="G5722" s="2" t="s">
        <v>7926</v>
      </c>
      <c r="H5722" s="2" t="s">
        <v>246</v>
      </c>
      <c r="I5722" s="139" t="s">
        <v>491</v>
      </c>
      <c r="J5722" s="139" t="s">
        <v>253</v>
      </c>
      <c r="K5722" s="139" t="s">
        <v>4571</v>
      </c>
      <c r="L5722" s="139" t="s">
        <v>8193</v>
      </c>
      <c r="M5722" s="140"/>
      <c r="N5722" s="141">
        <v>32.32</v>
      </c>
      <c r="O5722" s="142">
        <f t="shared" si="445"/>
        <v>200</v>
      </c>
      <c r="P5722" s="2">
        <v>200</v>
      </c>
      <c r="Q5722" s="2"/>
      <c r="R5722" s="143" t="e">
        <f t="shared" si="446"/>
        <v>#DIV/0!</v>
      </c>
      <c r="S5722" s="143">
        <f t="shared" si="447"/>
        <v>0</v>
      </c>
      <c r="T5722" s="144">
        <f>IF(P5722="nio",0,IF(P5722&gt;0,VLOOKUP(K5722,'3-Productie normen'!A:X,VLOOKUP(P5722,'3-Productie normen'!$B$37:$C$59,2,FALSE),FALSE)))/VLOOKUP(B5722,'2-Kosten per locatie'!$A$11:$C$31,3,FALSE)</f>
        <v>0</v>
      </c>
      <c r="U5722" s="144">
        <f t="shared" si="448"/>
        <v>0</v>
      </c>
      <c r="V5722" s="145" t="str">
        <f>VLOOKUP(K5722,'3-Productie normen'!A:AG,29,FALSE)</f>
        <v>V</v>
      </c>
      <c r="W5722" s="145"/>
      <c r="X5722" s="146"/>
      <c r="Y5722" s="147">
        <f t="shared" si="449"/>
        <v>6464</v>
      </c>
    </row>
    <row r="5723" spans="1:25" s="148" customFormat="1" ht="13.9" customHeight="1">
      <c r="A5723" s="137">
        <v>6577</v>
      </c>
      <c r="B5723" s="138" t="s">
        <v>7213</v>
      </c>
      <c r="C5723" s="138" t="s">
        <v>8340</v>
      </c>
      <c r="D5723" s="138"/>
      <c r="E5723" s="2"/>
      <c r="F5723" s="2" t="s">
        <v>913</v>
      </c>
      <c r="G5723" s="2" t="s">
        <v>7931</v>
      </c>
      <c r="H5723" s="2" t="s">
        <v>246</v>
      </c>
      <c r="I5723" s="139" t="s">
        <v>257</v>
      </c>
      <c r="J5723" s="139" t="s">
        <v>7864</v>
      </c>
      <c r="K5723" s="139" t="s">
        <v>259</v>
      </c>
      <c r="L5723" s="139" t="s">
        <v>8194</v>
      </c>
      <c r="M5723" s="140"/>
      <c r="N5723" s="141">
        <v>14.85</v>
      </c>
      <c r="O5723" s="142">
        <f t="shared" si="445"/>
        <v>0</v>
      </c>
      <c r="P5723" s="2" t="s">
        <v>477</v>
      </c>
      <c r="Q5723" s="2"/>
      <c r="R5723" s="143">
        <f t="shared" si="446"/>
        <v>0</v>
      </c>
      <c r="S5723" s="143">
        <f t="shared" si="447"/>
        <v>0</v>
      </c>
      <c r="T5723" s="144">
        <f>IF(P5723="nio",0,IF(P5723&gt;0,VLOOKUP(K5723,'3-Productie normen'!A:X,VLOOKUP(P5723,'3-Productie normen'!$B$37:$C$59,2,FALSE),FALSE)))/VLOOKUP(B5723,'2-Kosten per locatie'!$A$11:$C$31,3,FALSE)</f>
        <v>0</v>
      </c>
      <c r="U5723" s="144">
        <f t="shared" si="448"/>
        <v>0</v>
      </c>
      <c r="V5723" s="145">
        <f>VLOOKUP(K5723,'3-Productie normen'!A:AG,29,FALSE)</f>
        <v>0</v>
      </c>
      <c r="W5723" s="145"/>
      <c r="X5723" s="146"/>
      <c r="Y5723" s="147">
        <f t="shared" si="449"/>
        <v>0</v>
      </c>
    </row>
    <row r="5724" spans="1:25" s="148" customFormat="1" ht="13.9" customHeight="1">
      <c r="A5724" s="137">
        <v>6578</v>
      </c>
      <c r="B5724" s="138" t="s">
        <v>7213</v>
      </c>
      <c r="C5724" s="138" t="s">
        <v>8340</v>
      </c>
      <c r="D5724" s="138"/>
      <c r="E5724" s="2"/>
      <c r="F5724" s="2" t="s">
        <v>913</v>
      </c>
      <c r="G5724" s="2" t="s">
        <v>7932</v>
      </c>
      <c r="H5724" s="2" t="s">
        <v>246</v>
      </c>
      <c r="I5724" s="139" t="s">
        <v>257</v>
      </c>
      <c r="J5724" s="139" t="s">
        <v>495</v>
      </c>
      <c r="K5724" s="139" t="s">
        <v>259</v>
      </c>
      <c r="L5724" s="139" t="s">
        <v>246</v>
      </c>
      <c r="M5724" s="140"/>
      <c r="N5724" s="141">
        <v>1.23</v>
      </c>
      <c r="O5724" s="142">
        <f t="shared" si="445"/>
        <v>0</v>
      </c>
      <c r="P5724" s="2" t="s">
        <v>477</v>
      </c>
      <c r="Q5724" s="2"/>
      <c r="R5724" s="143">
        <f t="shared" si="446"/>
        <v>0</v>
      </c>
      <c r="S5724" s="143">
        <f t="shared" si="447"/>
        <v>0</v>
      </c>
      <c r="T5724" s="144">
        <f>IF(P5724="nio",0,IF(P5724&gt;0,VLOOKUP(K5724,'3-Productie normen'!A:X,VLOOKUP(P5724,'3-Productie normen'!$B$37:$C$59,2,FALSE),FALSE)))/VLOOKUP(B5724,'2-Kosten per locatie'!$A$11:$C$31,3,FALSE)</f>
        <v>0</v>
      </c>
      <c r="U5724" s="144">
        <f t="shared" si="448"/>
        <v>0</v>
      </c>
      <c r="V5724" s="145">
        <f>VLOOKUP(K5724,'3-Productie normen'!A:AG,29,FALSE)</f>
        <v>0</v>
      </c>
      <c r="W5724" s="145"/>
      <c r="X5724" s="146"/>
      <c r="Y5724" s="147">
        <f t="shared" si="449"/>
        <v>0</v>
      </c>
    </row>
    <row r="5725" spans="1:25" s="148" customFormat="1" ht="13.9" customHeight="1">
      <c r="A5725" s="137">
        <v>6579</v>
      </c>
      <c r="B5725" s="138" t="s">
        <v>7213</v>
      </c>
      <c r="C5725" s="138" t="s">
        <v>8340</v>
      </c>
      <c r="D5725" s="138"/>
      <c r="E5725" s="2"/>
      <c r="F5725" s="2" t="s">
        <v>913</v>
      </c>
      <c r="G5725" s="2" t="s">
        <v>7933</v>
      </c>
      <c r="H5725" s="2" t="s">
        <v>246</v>
      </c>
      <c r="I5725" s="139" t="s">
        <v>257</v>
      </c>
      <c r="J5725" s="139" t="s">
        <v>258</v>
      </c>
      <c r="K5725" s="139" t="s">
        <v>259</v>
      </c>
      <c r="L5725" s="139" t="s">
        <v>246</v>
      </c>
      <c r="M5725" s="140"/>
      <c r="N5725" s="141">
        <v>7.21</v>
      </c>
      <c r="O5725" s="142">
        <f t="shared" si="445"/>
        <v>0</v>
      </c>
      <c r="P5725" s="2" t="s">
        <v>477</v>
      </c>
      <c r="Q5725" s="2"/>
      <c r="R5725" s="143">
        <f t="shared" si="446"/>
        <v>0</v>
      </c>
      <c r="S5725" s="143">
        <f t="shared" si="447"/>
        <v>0</v>
      </c>
      <c r="T5725" s="144">
        <f>IF(P5725="nio",0,IF(P5725&gt;0,VLOOKUP(K5725,'3-Productie normen'!A:X,VLOOKUP(P5725,'3-Productie normen'!$B$37:$C$59,2,FALSE),FALSE)))/VLOOKUP(B5725,'2-Kosten per locatie'!$A$11:$C$31,3,FALSE)</f>
        <v>0</v>
      </c>
      <c r="U5725" s="144">
        <f t="shared" si="448"/>
        <v>0</v>
      </c>
      <c r="V5725" s="145">
        <f>VLOOKUP(K5725,'3-Productie normen'!A:AG,29,FALSE)</f>
        <v>0</v>
      </c>
      <c r="W5725" s="145"/>
      <c r="X5725" s="146"/>
      <c r="Y5725" s="147">
        <f t="shared" si="449"/>
        <v>0</v>
      </c>
    </row>
    <row r="5726" spans="1:25" s="148" customFormat="1" ht="13.9" customHeight="1">
      <c r="A5726" s="137">
        <v>6580</v>
      </c>
      <c r="B5726" s="138" t="s">
        <v>7213</v>
      </c>
      <c r="C5726" s="138" t="s">
        <v>8340</v>
      </c>
      <c r="D5726" s="138"/>
      <c r="E5726" s="2"/>
      <c r="F5726" s="2" t="s">
        <v>913</v>
      </c>
      <c r="G5726" s="2" t="s">
        <v>7934</v>
      </c>
      <c r="H5726" s="2" t="s">
        <v>246</v>
      </c>
      <c r="I5726" s="139" t="s">
        <v>257</v>
      </c>
      <c r="J5726" s="139" t="s">
        <v>258</v>
      </c>
      <c r="K5726" s="139" t="s">
        <v>259</v>
      </c>
      <c r="L5726" s="139" t="s">
        <v>246</v>
      </c>
      <c r="M5726" s="140"/>
      <c r="N5726" s="141">
        <v>1.24</v>
      </c>
      <c r="O5726" s="142">
        <f t="shared" si="445"/>
        <v>0</v>
      </c>
      <c r="P5726" s="2" t="s">
        <v>477</v>
      </c>
      <c r="Q5726" s="2"/>
      <c r="R5726" s="143">
        <f t="shared" si="446"/>
        <v>0</v>
      </c>
      <c r="S5726" s="143">
        <f t="shared" si="447"/>
        <v>0</v>
      </c>
      <c r="T5726" s="144">
        <f>IF(P5726="nio",0,IF(P5726&gt;0,VLOOKUP(K5726,'3-Productie normen'!A:X,VLOOKUP(P5726,'3-Productie normen'!$B$37:$C$59,2,FALSE),FALSE)))/VLOOKUP(B5726,'2-Kosten per locatie'!$A$11:$C$31,3,FALSE)</f>
        <v>0</v>
      </c>
      <c r="U5726" s="144">
        <f t="shared" si="448"/>
        <v>0</v>
      </c>
      <c r="V5726" s="145">
        <f>VLOOKUP(K5726,'3-Productie normen'!A:AG,29,FALSE)</f>
        <v>0</v>
      </c>
      <c r="W5726" s="145"/>
      <c r="X5726" s="146"/>
      <c r="Y5726" s="147">
        <f t="shared" si="449"/>
        <v>0</v>
      </c>
    </row>
    <row r="5727" spans="1:25" s="148" customFormat="1" ht="13.9" customHeight="1">
      <c r="A5727" s="137">
        <v>6581</v>
      </c>
      <c r="B5727" s="138" t="s">
        <v>7213</v>
      </c>
      <c r="C5727" s="138" t="s">
        <v>8340</v>
      </c>
      <c r="D5727" s="138"/>
      <c r="E5727" s="2"/>
      <c r="F5727" s="2" t="s">
        <v>913</v>
      </c>
      <c r="G5727" s="2" t="s">
        <v>7936</v>
      </c>
      <c r="H5727" s="2" t="s">
        <v>246</v>
      </c>
      <c r="I5727" s="139" t="s">
        <v>257</v>
      </c>
      <c r="J5727" s="139" t="s">
        <v>495</v>
      </c>
      <c r="K5727" s="139" t="s">
        <v>259</v>
      </c>
      <c r="L5727" s="139" t="s">
        <v>8193</v>
      </c>
      <c r="M5727" s="140"/>
      <c r="N5727" s="141">
        <v>5.69</v>
      </c>
      <c r="O5727" s="142">
        <f t="shared" si="445"/>
        <v>0</v>
      </c>
      <c r="P5727" s="2" t="s">
        <v>477</v>
      </c>
      <c r="Q5727" s="2"/>
      <c r="R5727" s="143">
        <f t="shared" si="446"/>
        <v>0</v>
      </c>
      <c r="S5727" s="143">
        <f t="shared" si="447"/>
        <v>0</v>
      </c>
      <c r="T5727" s="144">
        <f>IF(P5727="nio",0,IF(P5727&gt;0,VLOOKUP(K5727,'3-Productie normen'!A:X,VLOOKUP(P5727,'3-Productie normen'!$B$37:$C$59,2,FALSE),FALSE)))/VLOOKUP(B5727,'2-Kosten per locatie'!$A$11:$C$31,3,FALSE)</f>
        <v>0</v>
      </c>
      <c r="U5727" s="144">
        <f t="shared" si="448"/>
        <v>0</v>
      </c>
      <c r="V5727" s="145">
        <f>VLOOKUP(K5727,'3-Productie normen'!A:AG,29,FALSE)</f>
        <v>0</v>
      </c>
      <c r="W5727" s="145"/>
      <c r="X5727" s="146"/>
      <c r="Y5727" s="147">
        <f t="shared" si="449"/>
        <v>0</v>
      </c>
    </row>
    <row r="5728" spans="1:25" s="148" customFormat="1" ht="13.9" customHeight="1">
      <c r="A5728" s="137">
        <v>6582</v>
      </c>
      <c r="B5728" s="138" t="s">
        <v>7213</v>
      </c>
      <c r="C5728" s="138" t="s">
        <v>8340</v>
      </c>
      <c r="D5728" s="138"/>
      <c r="E5728" s="2"/>
      <c r="F5728" s="2" t="s">
        <v>913</v>
      </c>
      <c r="G5728" s="2" t="s">
        <v>7938</v>
      </c>
      <c r="H5728" s="2" t="s">
        <v>246</v>
      </c>
      <c r="I5728" s="139" t="s">
        <v>257</v>
      </c>
      <c r="J5728" s="139" t="s">
        <v>258</v>
      </c>
      <c r="K5728" s="139" t="s">
        <v>259</v>
      </c>
      <c r="L5728" s="139" t="s">
        <v>246</v>
      </c>
      <c r="M5728" s="140"/>
      <c r="N5728" s="141">
        <v>7.75</v>
      </c>
      <c r="O5728" s="142">
        <f t="shared" si="445"/>
        <v>0</v>
      </c>
      <c r="P5728" s="2" t="s">
        <v>477</v>
      </c>
      <c r="Q5728" s="2"/>
      <c r="R5728" s="143">
        <f t="shared" si="446"/>
        <v>0</v>
      </c>
      <c r="S5728" s="143">
        <f t="shared" si="447"/>
        <v>0</v>
      </c>
      <c r="T5728" s="144">
        <f>IF(P5728="nio",0,IF(P5728&gt;0,VLOOKUP(K5728,'3-Productie normen'!A:X,VLOOKUP(P5728,'3-Productie normen'!$B$37:$C$59,2,FALSE),FALSE)))/VLOOKUP(B5728,'2-Kosten per locatie'!$A$11:$C$31,3,FALSE)</f>
        <v>0</v>
      </c>
      <c r="U5728" s="144">
        <f t="shared" si="448"/>
        <v>0</v>
      </c>
      <c r="V5728" s="145">
        <f>VLOOKUP(K5728,'3-Productie normen'!A:AG,29,FALSE)</f>
        <v>0</v>
      </c>
      <c r="W5728" s="145"/>
      <c r="X5728" s="146"/>
      <c r="Y5728" s="147">
        <f t="shared" si="449"/>
        <v>0</v>
      </c>
    </row>
    <row r="5729" spans="1:25" s="148" customFormat="1" ht="13.9" customHeight="1">
      <c r="A5729" s="137">
        <v>6583</v>
      </c>
      <c r="B5729" s="138" t="s">
        <v>7213</v>
      </c>
      <c r="C5729" s="138" t="s">
        <v>8340</v>
      </c>
      <c r="D5729" s="138"/>
      <c r="E5729" s="2"/>
      <c r="F5729" s="2" t="s">
        <v>913</v>
      </c>
      <c r="G5729" s="2" t="s">
        <v>7939</v>
      </c>
      <c r="H5729" s="2" t="s">
        <v>246</v>
      </c>
      <c r="I5729" s="139" t="s">
        <v>257</v>
      </c>
      <c r="J5729" s="139" t="s">
        <v>318</v>
      </c>
      <c r="K5729" s="139" t="s">
        <v>259</v>
      </c>
      <c r="L5729" s="139" t="s">
        <v>246</v>
      </c>
      <c r="M5729" s="140"/>
      <c r="N5729" s="141">
        <v>1.51</v>
      </c>
      <c r="O5729" s="142">
        <f t="shared" si="445"/>
        <v>0</v>
      </c>
      <c r="P5729" s="2" t="s">
        <v>477</v>
      </c>
      <c r="Q5729" s="2"/>
      <c r="R5729" s="143">
        <f t="shared" si="446"/>
        <v>0</v>
      </c>
      <c r="S5729" s="143">
        <f t="shared" si="447"/>
        <v>0</v>
      </c>
      <c r="T5729" s="144">
        <f>IF(P5729="nio",0,IF(P5729&gt;0,VLOOKUP(K5729,'3-Productie normen'!A:X,VLOOKUP(P5729,'3-Productie normen'!$B$37:$C$59,2,FALSE),FALSE)))/VLOOKUP(B5729,'2-Kosten per locatie'!$A$11:$C$31,3,FALSE)</f>
        <v>0</v>
      </c>
      <c r="U5729" s="144">
        <f t="shared" si="448"/>
        <v>0</v>
      </c>
      <c r="V5729" s="145">
        <f>VLOOKUP(K5729,'3-Productie normen'!A:AG,29,FALSE)</f>
        <v>0</v>
      </c>
      <c r="W5729" s="145"/>
      <c r="X5729" s="146"/>
      <c r="Y5729" s="147">
        <f t="shared" si="449"/>
        <v>0</v>
      </c>
    </row>
    <row r="5730" spans="1:25" s="148" customFormat="1" ht="13.9" customHeight="1">
      <c r="A5730" s="137">
        <v>6584</v>
      </c>
      <c r="B5730" s="138" t="s">
        <v>7213</v>
      </c>
      <c r="C5730" s="138" t="s">
        <v>8340</v>
      </c>
      <c r="D5730" s="138"/>
      <c r="E5730" s="2"/>
      <c r="F5730" s="2" t="s">
        <v>913</v>
      </c>
      <c r="G5730" s="2" t="s">
        <v>7940</v>
      </c>
      <c r="H5730" s="2" t="s">
        <v>246</v>
      </c>
      <c r="I5730" s="139" t="s">
        <v>257</v>
      </c>
      <c r="J5730" s="139" t="s">
        <v>318</v>
      </c>
      <c r="K5730" s="139" t="s">
        <v>259</v>
      </c>
      <c r="L5730" s="139" t="s">
        <v>246</v>
      </c>
      <c r="M5730" s="140"/>
      <c r="N5730" s="141">
        <v>1.67</v>
      </c>
      <c r="O5730" s="142">
        <f t="shared" si="445"/>
        <v>0</v>
      </c>
      <c r="P5730" s="2" t="s">
        <v>477</v>
      </c>
      <c r="Q5730" s="2"/>
      <c r="R5730" s="143">
        <f t="shared" si="446"/>
        <v>0</v>
      </c>
      <c r="S5730" s="143">
        <f t="shared" si="447"/>
        <v>0</v>
      </c>
      <c r="T5730" s="144">
        <f>IF(P5730="nio",0,IF(P5730&gt;0,VLOOKUP(K5730,'3-Productie normen'!A:X,VLOOKUP(P5730,'3-Productie normen'!$B$37:$C$59,2,FALSE),FALSE)))/VLOOKUP(B5730,'2-Kosten per locatie'!$A$11:$C$31,3,FALSE)</f>
        <v>0</v>
      </c>
      <c r="U5730" s="144">
        <f t="shared" si="448"/>
        <v>0</v>
      </c>
      <c r="V5730" s="145">
        <f>VLOOKUP(K5730,'3-Productie normen'!A:AG,29,FALSE)</f>
        <v>0</v>
      </c>
      <c r="W5730" s="145"/>
      <c r="X5730" s="146"/>
      <c r="Y5730" s="147">
        <f t="shared" si="449"/>
        <v>0</v>
      </c>
    </row>
    <row r="5731" spans="1:25" s="148" customFormat="1" ht="13.9" customHeight="1">
      <c r="A5731" s="137">
        <v>6585</v>
      </c>
      <c r="B5731" s="138" t="s">
        <v>7213</v>
      </c>
      <c r="C5731" s="138" t="s">
        <v>8340</v>
      </c>
      <c r="D5731" s="138"/>
      <c r="E5731" s="2"/>
      <c r="F5731" s="2" t="s">
        <v>913</v>
      </c>
      <c r="G5731" s="2" t="s">
        <v>7940</v>
      </c>
      <c r="H5731" s="2" t="s">
        <v>246</v>
      </c>
      <c r="I5731" s="139" t="s">
        <v>257</v>
      </c>
      <c r="J5731" s="139" t="s">
        <v>318</v>
      </c>
      <c r="K5731" s="139" t="s">
        <v>259</v>
      </c>
      <c r="L5731" s="139" t="s">
        <v>246</v>
      </c>
      <c r="M5731" s="140"/>
      <c r="N5731" s="141">
        <v>1.84</v>
      </c>
      <c r="O5731" s="142">
        <f t="shared" si="445"/>
        <v>0</v>
      </c>
      <c r="P5731" s="2" t="s">
        <v>477</v>
      </c>
      <c r="Q5731" s="2"/>
      <c r="R5731" s="143">
        <f t="shared" si="446"/>
        <v>0</v>
      </c>
      <c r="S5731" s="143">
        <f t="shared" si="447"/>
        <v>0</v>
      </c>
      <c r="T5731" s="144">
        <f>IF(P5731="nio",0,IF(P5731&gt;0,VLOOKUP(K5731,'3-Productie normen'!A:X,VLOOKUP(P5731,'3-Productie normen'!$B$37:$C$59,2,FALSE),FALSE)))/VLOOKUP(B5731,'2-Kosten per locatie'!$A$11:$C$31,3,FALSE)</f>
        <v>0</v>
      </c>
      <c r="U5731" s="144">
        <f t="shared" si="448"/>
        <v>0</v>
      </c>
      <c r="V5731" s="145">
        <f>VLOOKUP(K5731,'3-Productie normen'!A:AG,29,FALSE)</f>
        <v>0</v>
      </c>
      <c r="W5731" s="145"/>
      <c r="X5731" s="146"/>
      <c r="Y5731" s="147">
        <f t="shared" si="449"/>
        <v>0</v>
      </c>
    </row>
    <row r="5732" spans="1:25" s="148" customFormat="1" ht="13.9" customHeight="1">
      <c r="A5732" s="137">
        <v>6586</v>
      </c>
      <c r="B5732" s="138" t="s">
        <v>7213</v>
      </c>
      <c r="C5732" s="138" t="s">
        <v>8340</v>
      </c>
      <c r="D5732" s="138"/>
      <c r="E5732" s="2"/>
      <c r="F5732" s="2" t="s">
        <v>913</v>
      </c>
      <c r="G5732" s="2" t="s">
        <v>7942</v>
      </c>
      <c r="H5732" s="2" t="s">
        <v>246</v>
      </c>
      <c r="I5732" s="139" t="s">
        <v>257</v>
      </c>
      <c r="J5732" s="139" t="s">
        <v>318</v>
      </c>
      <c r="K5732" s="139" t="s">
        <v>259</v>
      </c>
      <c r="L5732" s="139" t="s">
        <v>246</v>
      </c>
      <c r="M5732" s="140"/>
      <c r="N5732" s="141">
        <v>0.91</v>
      </c>
      <c r="O5732" s="142">
        <f t="shared" si="445"/>
        <v>0</v>
      </c>
      <c r="P5732" s="2" t="s">
        <v>477</v>
      </c>
      <c r="Q5732" s="2"/>
      <c r="R5732" s="143">
        <f t="shared" si="446"/>
        <v>0</v>
      </c>
      <c r="S5732" s="143">
        <f t="shared" si="447"/>
        <v>0</v>
      </c>
      <c r="T5732" s="144">
        <f>IF(P5732="nio",0,IF(P5732&gt;0,VLOOKUP(K5732,'3-Productie normen'!A:X,VLOOKUP(P5732,'3-Productie normen'!$B$37:$C$59,2,FALSE),FALSE)))/VLOOKUP(B5732,'2-Kosten per locatie'!$A$11:$C$31,3,FALSE)</f>
        <v>0</v>
      </c>
      <c r="U5732" s="144">
        <f t="shared" si="448"/>
        <v>0</v>
      </c>
      <c r="V5732" s="145">
        <f>VLOOKUP(K5732,'3-Productie normen'!A:AG,29,FALSE)</f>
        <v>0</v>
      </c>
      <c r="W5732" s="145"/>
      <c r="X5732" s="146"/>
      <c r="Y5732" s="147">
        <f t="shared" si="449"/>
        <v>0</v>
      </c>
    </row>
    <row r="5733" spans="1:25" s="148" customFormat="1" ht="13.9" customHeight="1">
      <c r="A5733" s="137">
        <v>6587</v>
      </c>
      <c r="B5733" s="138" t="s">
        <v>7213</v>
      </c>
      <c r="C5733" s="138" t="s">
        <v>8340</v>
      </c>
      <c r="D5733" s="138"/>
      <c r="E5733" s="2"/>
      <c r="F5733" s="2" t="s">
        <v>913</v>
      </c>
      <c r="G5733" s="2" t="s">
        <v>7943</v>
      </c>
      <c r="H5733" s="2" t="s">
        <v>246</v>
      </c>
      <c r="I5733" s="139" t="s">
        <v>257</v>
      </c>
      <c r="J5733" s="139" t="s">
        <v>318</v>
      </c>
      <c r="K5733" s="139" t="s">
        <v>259</v>
      </c>
      <c r="L5733" s="139" t="s">
        <v>3466</v>
      </c>
      <c r="M5733" s="140"/>
      <c r="N5733" s="141">
        <v>1.32</v>
      </c>
      <c r="O5733" s="142">
        <f t="shared" si="445"/>
        <v>0</v>
      </c>
      <c r="P5733" s="2" t="s">
        <v>477</v>
      </c>
      <c r="Q5733" s="2"/>
      <c r="R5733" s="143">
        <f t="shared" si="446"/>
        <v>0</v>
      </c>
      <c r="S5733" s="143">
        <f t="shared" si="447"/>
        <v>0</v>
      </c>
      <c r="T5733" s="144">
        <f>IF(P5733="nio",0,IF(P5733&gt;0,VLOOKUP(K5733,'3-Productie normen'!A:X,VLOOKUP(P5733,'3-Productie normen'!$B$37:$C$59,2,FALSE),FALSE)))/VLOOKUP(B5733,'2-Kosten per locatie'!$A$11:$C$31,3,FALSE)</f>
        <v>0</v>
      </c>
      <c r="U5733" s="144">
        <f t="shared" si="448"/>
        <v>0</v>
      </c>
      <c r="V5733" s="145">
        <f>VLOOKUP(K5733,'3-Productie normen'!A:AG,29,FALSE)</f>
        <v>0</v>
      </c>
      <c r="W5733" s="145"/>
      <c r="X5733" s="146"/>
      <c r="Y5733" s="147">
        <f t="shared" si="449"/>
        <v>0</v>
      </c>
    </row>
    <row r="5734" spans="1:25" s="148" customFormat="1" ht="13.9" customHeight="1">
      <c r="A5734" s="137">
        <v>6588</v>
      </c>
      <c r="B5734" s="138" t="s">
        <v>7213</v>
      </c>
      <c r="C5734" s="138" t="s">
        <v>8340</v>
      </c>
      <c r="D5734" s="138"/>
      <c r="E5734" s="2"/>
      <c r="F5734" s="2" t="s">
        <v>913</v>
      </c>
      <c r="G5734" s="2" t="s">
        <v>7945</v>
      </c>
      <c r="H5734" s="2" t="s">
        <v>246</v>
      </c>
      <c r="I5734" s="139" t="s">
        <v>257</v>
      </c>
      <c r="J5734" s="139" t="s">
        <v>318</v>
      </c>
      <c r="K5734" s="139" t="s">
        <v>259</v>
      </c>
      <c r="L5734" s="139" t="s">
        <v>246</v>
      </c>
      <c r="M5734" s="140"/>
      <c r="N5734" s="141">
        <v>7.91</v>
      </c>
      <c r="O5734" s="142">
        <f t="shared" si="445"/>
        <v>0</v>
      </c>
      <c r="P5734" s="2" t="s">
        <v>477</v>
      </c>
      <c r="Q5734" s="2"/>
      <c r="R5734" s="143">
        <f t="shared" si="446"/>
        <v>0</v>
      </c>
      <c r="S5734" s="143">
        <f t="shared" si="447"/>
        <v>0</v>
      </c>
      <c r="T5734" s="144">
        <f>IF(P5734="nio",0,IF(P5734&gt;0,VLOOKUP(K5734,'3-Productie normen'!A:X,VLOOKUP(P5734,'3-Productie normen'!$B$37:$C$59,2,FALSE),FALSE)))/VLOOKUP(B5734,'2-Kosten per locatie'!$A$11:$C$31,3,FALSE)</f>
        <v>0</v>
      </c>
      <c r="U5734" s="144">
        <f t="shared" si="448"/>
        <v>0</v>
      </c>
      <c r="V5734" s="145">
        <f>VLOOKUP(K5734,'3-Productie normen'!A:AG,29,FALSE)</f>
        <v>0</v>
      </c>
      <c r="W5734" s="145"/>
      <c r="X5734" s="146"/>
      <c r="Y5734" s="147">
        <f t="shared" si="449"/>
        <v>0</v>
      </c>
    </row>
    <row r="5735" spans="1:25" s="148" customFormat="1" ht="13.9" customHeight="1">
      <c r="A5735" s="137">
        <v>6589</v>
      </c>
      <c r="B5735" s="138" t="s">
        <v>7213</v>
      </c>
      <c r="C5735" s="138" t="s">
        <v>8340</v>
      </c>
      <c r="D5735" s="138"/>
      <c r="E5735" s="2"/>
      <c r="F5735" s="2" t="s">
        <v>913</v>
      </c>
      <c r="G5735" s="2" t="s">
        <v>7946</v>
      </c>
      <c r="H5735" s="2" t="s">
        <v>246</v>
      </c>
      <c r="I5735" s="139" t="s">
        <v>46</v>
      </c>
      <c r="J5735" s="139" t="s">
        <v>320</v>
      </c>
      <c r="K5735" s="139" t="s">
        <v>46</v>
      </c>
      <c r="L5735" s="139" t="s">
        <v>8195</v>
      </c>
      <c r="M5735" s="140"/>
      <c r="N5735" s="141">
        <v>5.46</v>
      </c>
      <c r="O5735" s="142">
        <f t="shared" si="445"/>
        <v>400</v>
      </c>
      <c r="P5735" s="2">
        <v>200</v>
      </c>
      <c r="Q5735" s="2">
        <v>200</v>
      </c>
      <c r="R5735" s="143" t="e">
        <f t="shared" si="446"/>
        <v>#DIV/0!</v>
      </c>
      <c r="S5735" s="143" t="e">
        <f t="shared" si="447"/>
        <v>#DIV/0!</v>
      </c>
      <c r="T5735" s="144">
        <f>IF(P5735="nio",0,IF(P5735&gt;0,VLOOKUP(K5735,'3-Productie normen'!A:X,VLOOKUP(P5735,'3-Productie normen'!$B$37:$C$59,2,FALSE),FALSE)))/VLOOKUP(B5735,'2-Kosten per locatie'!$A$11:$C$31,3,FALSE)</f>
        <v>0</v>
      </c>
      <c r="U5735" s="144">
        <f t="shared" si="448"/>
        <v>0</v>
      </c>
      <c r="V5735" s="145" t="str">
        <f>VLOOKUP(K5735,'3-Productie normen'!A:AG,29,FALSE)</f>
        <v>S</v>
      </c>
      <c r="W5735" s="145"/>
      <c r="X5735" s="146"/>
      <c r="Y5735" s="147">
        <f t="shared" si="449"/>
        <v>2184</v>
      </c>
    </row>
    <row r="5736" spans="1:25" s="148" customFormat="1" ht="13.9" customHeight="1">
      <c r="A5736" s="137">
        <v>6590</v>
      </c>
      <c r="B5736" s="138" t="s">
        <v>7213</v>
      </c>
      <c r="C5736" s="138" t="s">
        <v>8340</v>
      </c>
      <c r="D5736" s="138"/>
      <c r="E5736" s="2"/>
      <c r="F5736" s="2" t="s">
        <v>913</v>
      </c>
      <c r="G5736" s="2" t="s">
        <v>7947</v>
      </c>
      <c r="H5736" s="2" t="s">
        <v>246</v>
      </c>
      <c r="I5736" s="139" t="s">
        <v>46</v>
      </c>
      <c r="J5736" s="139" t="s">
        <v>7699</v>
      </c>
      <c r="K5736" s="139" t="s">
        <v>46</v>
      </c>
      <c r="L5736" s="139" t="s">
        <v>8195</v>
      </c>
      <c r="M5736" s="140"/>
      <c r="N5736" s="141">
        <v>1.1299999999999999</v>
      </c>
      <c r="O5736" s="142">
        <f t="shared" si="445"/>
        <v>400</v>
      </c>
      <c r="P5736" s="2">
        <v>200</v>
      </c>
      <c r="Q5736" s="2">
        <v>200</v>
      </c>
      <c r="R5736" s="143" t="e">
        <f t="shared" si="446"/>
        <v>#DIV/0!</v>
      </c>
      <c r="S5736" s="143" t="e">
        <f t="shared" si="447"/>
        <v>#DIV/0!</v>
      </c>
      <c r="T5736" s="144">
        <f>IF(P5736="nio",0,IF(P5736&gt;0,VLOOKUP(K5736,'3-Productie normen'!A:X,VLOOKUP(P5736,'3-Productie normen'!$B$37:$C$59,2,FALSE),FALSE)))/VLOOKUP(B5736,'2-Kosten per locatie'!$A$11:$C$31,3,FALSE)</f>
        <v>0</v>
      </c>
      <c r="U5736" s="144">
        <f t="shared" si="448"/>
        <v>0</v>
      </c>
      <c r="V5736" s="145" t="str">
        <f>VLOOKUP(K5736,'3-Productie normen'!A:AG,29,FALSE)</f>
        <v>S</v>
      </c>
      <c r="W5736" s="145"/>
      <c r="X5736" s="146"/>
      <c r="Y5736" s="147">
        <f t="shared" si="449"/>
        <v>451.99999999999994</v>
      </c>
    </row>
    <row r="5737" spans="1:25" s="148" customFormat="1" ht="13.9" customHeight="1">
      <c r="A5737" s="137">
        <v>6591</v>
      </c>
      <c r="B5737" s="138" t="s">
        <v>7213</v>
      </c>
      <c r="C5737" s="138" t="s">
        <v>8340</v>
      </c>
      <c r="D5737" s="138"/>
      <c r="E5737" s="2"/>
      <c r="F5737" s="2" t="s">
        <v>913</v>
      </c>
      <c r="G5737" s="2" t="s">
        <v>7948</v>
      </c>
      <c r="H5737" s="2" t="s">
        <v>246</v>
      </c>
      <c r="I5737" s="139" t="s">
        <v>46</v>
      </c>
      <c r="J5737" s="139" t="s">
        <v>323</v>
      </c>
      <c r="K5737" s="139" t="s">
        <v>46</v>
      </c>
      <c r="L5737" s="139" t="s">
        <v>8195</v>
      </c>
      <c r="M5737" s="140"/>
      <c r="N5737" s="141">
        <v>1.1299999999999999</v>
      </c>
      <c r="O5737" s="142">
        <f t="shared" si="445"/>
        <v>400</v>
      </c>
      <c r="P5737" s="2">
        <v>200</v>
      </c>
      <c r="Q5737" s="2">
        <v>200</v>
      </c>
      <c r="R5737" s="143" t="e">
        <f t="shared" si="446"/>
        <v>#DIV/0!</v>
      </c>
      <c r="S5737" s="143" t="e">
        <f t="shared" si="447"/>
        <v>#DIV/0!</v>
      </c>
      <c r="T5737" s="144">
        <f>IF(P5737="nio",0,IF(P5737&gt;0,VLOOKUP(K5737,'3-Productie normen'!A:X,VLOOKUP(P5737,'3-Productie normen'!$B$37:$C$59,2,FALSE),FALSE)))/VLOOKUP(B5737,'2-Kosten per locatie'!$A$11:$C$31,3,FALSE)</f>
        <v>0</v>
      </c>
      <c r="U5737" s="144">
        <f t="shared" si="448"/>
        <v>0</v>
      </c>
      <c r="V5737" s="145" t="str">
        <f>VLOOKUP(K5737,'3-Productie normen'!A:AG,29,FALSE)</f>
        <v>S</v>
      </c>
      <c r="W5737" s="145"/>
      <c r="X5737" s="146"/>
      <c r="Y5737" s="147">
        <f t="shared" si="449"/>
        <v>451.99999999999994</v>
      </c>
    </row>
    <row r="5738" spans="1:25" s="148" customFormat="1" ht="13.9" customHeight="1">
      <c r="A5738" s="137">
        <v>6592</v>
      </c>
      <c r="B5738" s="138" t="s">
        <v>7213</v>
      </c>
      <c r="C5738" s="138" t="s">
        <v>8340</v>
      </c>
      <c r="D5738" s="138"/>
      <c r="E5738" s="2"/>
      <c r="F5738" s="2" t="s">
        <v>913</v>
      </c>
      <c r="G5738" s="2" t="s">
        <v>7949</v>
      </c>
      <c r="H5738" s="2" t="s">
        <v>246</v>
      </c>
      <c r="I5738" s="139" t="s">
        <v>46</v>
      </c>
      <c r="J5738" s="139" t="s">
        <v>313</v>
      </c>
      <c r="K5738" s="139" t="s">
        <v>8079</v>
      </c>
      <c r="L5738" s="139" t="s">
        <v>8195</v>
      </c>
      <c r="M5738" s="140"/>
      <c r="N5738" s="141">
        <v>1.1299999999999999</v>
      </c>
      <c r="O5738" s="142">
        <f t="shared" si="445"/>
        <v>2</v>
      </c>
      <c r="P5738" s="2">
        <v>2</v>
      </c>
      <c r="Q5738" s="2"/>
      <c r="R5738" s="143" t="e">
        <f t="shared" si="446"/>
        <v>#DIV/0!</v>
      </c>
      <c r="S5738" s="143">
        <f t="shared" si="447"/>
        <v>0</v>
      </c>
      <c r="T5738" s="144">
        <f>IF(P5738="nio",0,IF(P5738&gt;0,VLOOKUP(K5738,'3-Productie normen'!A:X,VLOOKUP(P5738,'3-Productie normen'!$B$37:$C$59,2,FALSE),FALSE)))/VLOOKUP(B5738,'2-Kosten per locatie'!$A$11:$C$31,3,FALSE)</f>
        <v>0</v>
      </c>
      <c r="U5738" s="144">
        <f t="shared" si="448"/>
        <v>0</v>
      </c>
      <c r="V5738" s="145" t="str">
        <f>VLOOKUP(K5738,'3-Productie normen'!A:AG,29,FALSE)</f>
        <v>V</v>
      </c>
      <c r="W5738" s="145"/>
      <c r="X5738" s="146"/>
      <c r="Y5738" s="147">
        <f t="shared" si="449"/>
        <v>2.2599999999999998</v>
      </c>
    </row>
    <row r="5739" spans="1:25" s="148" customFormat="1" ht="13.9" customHeight="1">
      <c r="A5739" s="137">
        <v>6593</v>
      </c>
      <c r="B5739" s="138" t="s">
        <v>7213</v>
      </c>
      <c r="C5739" s="138" t="s">
        <v>8340</v>
      </c>
      <c r="D5739" s="138"/>
      <c r="E5739" s="2"/>
      <c r="F5739" s="2" t="s">
        <v>913</v>
      </c>
      <c r="G5739" s="2" t="s">
        <v>7950</v>
      </c>
      <c r="H5739" s="2" t="s">
        <v>246</v>
      </c>
      <c r="I5739" s="139" t="s">
        <v>46</v>
      </c>
      <c r="J5739" s="139" t="s">
        <v>320</v>
      </c>
      <c r="K5739" s="139" t="s">
        <v>46</v>
      </c>
      <c r="L5739" s="139" t="s">
        <v>8195</v>
      </c>
      <c r="M5739" s="140"/>
      <c r="N5739" s="141">
        <v>7.42</v>
      </c>
      <c r="O5739" s="142">
        <f t="shared" si="445"/>
        <v>400</v>
      </c>
      <c r="P5739" s="2">
        <v>200</v>
      </c>
      <c r="Q5739" s="2">
        <v>200</v>
      </c>
      <c r="R5739" s="143" t="e">
        <f t="shared" si="446"/>
        <v>#DIV/0!</v>
      </c>
      <c r="S5739" s="143" t="e">
        <f t="shared" si="447"/>
        <v>#DIV/0!</v>
      </c>
      <c r="T5739" s="144">
        <f>IF(P5739="nio",0,IF(P5739&gt;0,VLOOKUP(K5739,'3-Productie normen'!A:X,VLOOKUP(P5739,'3-Productie normen'!$B$37:$C$59,2,FALSE),FALSE)))/VLOOKUP(B5739,'2-Kosten per locatie'!$A$11:$C$31,3,FALSE)</f>
        <v>0</v>
      </c>
      <c r="U5739" s="144">
        <f t="shared" si="448"/>
        <v>0</v>
      </c>
      <c r="V5739" s="145" t="str">
        <f>VLOOKUP(K5739,'3-Productie normen'!A:AG,29,FALSE)</f>
        <v>S</v>
      </c>
      <c r="W5739" s="145"/>
      <c r="X5739" s="146"/>
      <c r="Y5739" s="147">
        <f t="shared" si="449"/>
        <v>2968</v>
      </c>
    </row>
    <row r="5740" spans="1:25" s="148" customFormat="1" ht="13.9" customHeight="1">
      <c r="A5740" s="137">
        <v>6594</v>
      </c>
      <c r="B5740" s="138" t="s">
        <v>7213</v>
      </c>
      <c r="C5740" s="138" t="s">
        <v>8340</v>
      </c>
      <c r="D5740" s="138"/>
      <c r="E5740" s="2"/>
      <c r="F5740" s="2" t="s">
        <v>913</v>
      </c>
      <c r="G5740" s="2" t="s">
        <v>7951</v>
      </c>
      <c r="H5740" s="2" t="s">
        <v>246</v>
      </c>
      <c r="I5740" s="139" t="s">
        <v>46</v>
      </c>
      <c r="J5740" s="139" t="s">
        <v>7699</v>
      </c>
      <c r="K5740" s="139" t="s">
        <v>46</v>
      </c>
      <c r="L5740" s="139" t="s">
        <v>8195</v>
      </c>
      <c r="M5740" s="140"/>
      <c r="N5740" s="141">
        <v>1.25</v>
      </c>
      <c r="O5740" s="142">
        <f t="shared" si="445"/>
        <v>400</v>
      </c>
      <c r="P5740" s="2">
        <v>200</v>
      </c>
      <c r="Q5740" s="2">
        <v>200</v>
      </c>
      <c r="R5740" s="143" t="e">
        <f t="shared" si="446"/>
        <v>#DIV/0!</v>
      </c>
      <c r="S5740" s="143" t="e">
        <f t="shared" si="447"/>
        <v>#DIV/0!</v>
      </c>
      <c r="T5740" s="144">
        <f>IF(P5740="nio",0,IF(P5740&gt;0,VLOOKUP(K5740,'3-Productie normen'!A:X,VLOOKUP(P5740,'3-Productie normen'!$B$37:$C$59,2,FALSE),FALSE)))/VLOOKUP(B5740,'2-Kosten per locatie'!$A$11:$C$31,3,FALSE)</f>
        <v>0</v>
      </c>
      <c r="U5740" s="144">
        <f t="shared" si="448"/>
        <v>0</v>
      </c>
      <c r="V5740" s="145" t="str">
        <f>VLOOKUP(K5740,'3-Productie normen'!A:AG,29,FALSE)</f>
        <v>S</v>
      </c>
      <c r="W5740" s="145"/>
      <c r="X5740" s="146"/>
      <c r="Y5740" s="147">
        <f t="shared" si="449"/>
        <v>500</v>
      </c>
    </row>
    <row r="5741" spans="1:25" s="148" customFormat="1" ht="13.9" customHeight="1">
      <c r="A5741" s="137">
        <v>6595</v>
      </c>
      <c r="B5741" s="138" t="s">
        <v>7213</v>
      </c>
      <c r="C5741" s="138" t="s">
        <v>8340</v>
      </c>
      <c r="D5741" s="138"/>
      <c r="E5741" s="2"/>
      <c r="F5741" s="2" t="s">
        <v>913</v>
      </c>
      <c r="G5741" s="2" t="s">
        <v>7952</v>
      </c>
      <c r="H5741" s="2" t="s">
        <v>246</v>
      </c>
      <c r="I5741" s="139" t="s">
        <v>46</v>
      </c>
      <c r="J5741" s="139" t="s">
        <v>323</v>
      </c>
      <c r="K5741" s="139" t="s">
        <v>46</v>
      </c>
      <c r="L5741" s="139" t="s">
        <v>8195</v>
      </c>
      <c r="M5741" s="140"/>
      <c r="N5741" s="141">
        <v>1.25</v>
      </c>
      <c r="O5741" s="142">
        <f t="shared" si="445"/>
        <v>400</v>
      </c>
      <c r="P5741" s="2">
        <v>200</v>
      </c>
      <c r="Q5741" s="2">
        <v>200</v>
      </c>
      <c r="R5741" s="143" t="e">
        <f t="shared" si="446"/>
        <v>#DIV/0!</v>
      </c>
      <c r="S5741" s="143" t="e">
        <f t="shared" si="447"/>
        <v>#DIV/0!</v>
      </c>
      <c r="T5741" s="144">
        <f>IF(P5741="nio",0,IF(P5741&gt;0,VLOOKUP(K5741,'3-Productie normen'!A:X,VLOOKUP(P5741,'3-Productie normen'!$B$37:$C$59,2,FALSE),FALSE)))/VLOOKUP(B5741,'2-Kosten per locatie'!$A$11:$C$31,3,FALSE)</f>
        <v>0</v>
      </c>
      <c r="U5741" s="144">
        <f t="shared" si="448"/>
        <v>0</v>
      </c>
      <c r="V5741" s="145" t="str">
        <f>VLOOKUP(K5741,'3-Productie normen'!A:AG,29,FALSE)</f>
        <v>S</v>
      </c>
      <c r="W5741" s="145"/>
      <c r="X5741" s="146"/>
      <c r="Y5741" s="147">
        <f t="shared" si="449"/>
        <v>500</v>
      </c>
    </row>
    <row r="5742" spans="1:25" s="148" customFormat="1" ht="13.9" customHeight="1">
      <c r="A5742" s="137">
        <v>6596</v>
      </c>
      <c r="B5742" s="138" t="s">
        <v>7213</v>
      </c>
      <c r="C5742" s="138" t="s">
        <v>8340</v>
      </c>
      <c r="D5742" s="138"/>
      <c r="E5742" s="2"/>
      <c r="F5742" s="2" t="s">
        <v>913</v>
      </c>
      <c r="G5742" s="2" t="s">
        <v>7953</v>
      </c>
      <c r="H5742" s="2" t="s">
        <v>246</v>
      </c>
      <c r="I5742" s="139" t="s">
        <v>46</v>
      </c>
      <c r="J5742" s="139" t="s">
        <v>7699</v>
      </c>
      <c r="K5742" s="139" t="s">
        <v>46</v>
      </c>
      <c r="L5742" s="139" t="s">
        <v>8195</v>
      </c>
      <c r="M5742" s="140"/>
      <c r="N5742" s="141">
        <v>1.25</v>
      </c>
      <c r="O5742" s="142">
        <f t="shared" si="445"/>
        <v>400</v>
      </c>
      <c r="P5742" s="2">
        <v>200</v>
      </c>
      <c r="Q5742" s="2">
        <v>200</v>
      </c>
      <c r="R5742" s="143" t="e">
        <f t="shared" si="446"/>
        <v>#DIV/0!</v>
      </c>
      <c r="S5742" s="143" t="e">
        <f t="shared" si="447"/>
        <v>#DIV/0!</v>
      </c>
      <c r="T5742" s="144">
        <f>IF(P5742="nio",0,IF(P5742&gt;0,VLOOKUP(K5742,'3-Productie normen'!A:X,VLOOKUP(P5742,'3-Productie normen'!$B$37:$C$59,2,FALSE),FALSE)))/VLOOKUP(B5742,'2-Kosten per locatie'!$A$11:$C$31,3,FALSE)</f>
        <v>0</v>
      </c>
      <c r="U5742" s="144">
        <f t="shared" si="448"/>
        <v>0</v>
      </c>
      <c r="V5742" s="145" t="str">
        <f>VLOOKUP(K5742,'3-Productie normen'!A:AG,29,FALSE)</f>
        <v>S</v>
      </c>
      <c r="W5742" s="145"/>
      <c r="X5742" s="146"/>
      <c r="Y5742" s="147">
        <f t="shared" si="449"/>
        <v>500</v>
      </c>
    </row>
    <row r="5743" spans="1:25" s="148" customFormat="1" ht="13.9" customHeight="1">
      <c r="A5743" s="137">
        <v>6597</v>
      </c>
      <c r="B5743" s="138" t="s">
        <v>7213</v>
      </c>
      <c r="C5743" s="138" t="s">
        <v>8340</v>
      </c>
      <c r="D5743" s="138"/>
      <c r="E5743" s="2"/>
      <c r="F5743" s="2" t="s">
        <v>913</v>
      </c>
      <c r="G5743" s="2" t="s">
        <v>7637</v>
      </c>
      <c r="H5743" s="2" t="s">
        <v>7638</v>
      </c>
      <c r="I5743" s="139" t="s">
        <v>350</v>
      </c>
      <c r="J5743" s="139" t="s">
        <v>351</v>
      </c>
      <c r="K5743" s="139" t="s">
        <v>274</v>
      </c>
      <c r="L5743" s="139" t="s">
        <v>8194</v>
      </c>
      <c r="M5743" s="140"/>
      <c r="N5743" s="141">
        <v>42.77</v>
      </c>
      <c r="O5743" s="142">
        <f t="shared" si="445"/>
        <v>200</v>
      </c>
      <c r="P5743" s="2">
        <v>200</v>
      </c>
      <c r="Q5743" s="2"/>
      <c r="R5743" s="143" t="e">
        <f t="shared" si="446"/>
        <v>#DIV/0!</v>
      </c>
      <c r="S5743" s="143">
        <f t="shared" si="447"/>
        <v>0</v>
      </c>
      <c r="T5743" s="144">
        <f>IF(P5743="nio",0,IF(P5743&gt;0,VLOOKUP(K5743,'3-Productie normen'!A:X,VLOOKUP(P5743,'3-Productie normen'!$B$37:$C$59,2,FALSE),FALSE)))/VLOOKUP(B5743,'2-Kosten per locatie'!$A$11:$C$31,3,FALSE)</f>
        <v>0</v>
      </c>
      <c r="U5743" s="144">
        <f t="shared" si="448"/>
        <v>0</v>
      </c>
      <c r="V5743" s="145" t="str">
        <f>VLOOKUP(K5743,'3-Productie normen'!A:AG,29,FALSE)</f>
        <v>L</v>
      </c>
      <c r="W5743" s="145"/>
      <c r="X5743" s="146"/>
      <c r="Y5743" s="147">
        <f t="shared" si="449"/>
        <v>8554</v>
      </c>
    </row>
    <row r="5744" spans="1:25" s="148" customFormat="1" ht="13.9" customHeight="1">
      <c r="A5744" s="137">
        <v>6598</v>
      </c>
      <c r="B5744" s="138" t="s">
        <v>7213</v>
      </c>
      <c r="C5744" s="138" t="s">
        <v>8340</v>
      </c>
      <c r="D5744" s="138"/>
      <c r="E5744" s="2"/>
      <c r="F5744" s="2" t="s">
        <v>913</v>
      </c>
      <c r="G5744" s="2" t="s">
        <v>7640</v>
      </c>
      <c r="H5744" s="2" t="s">
        <v>7641</v>
      </c>
      <c r="I5744" s="139" t="s">
        <v>350</v>
      </c>
      <c r="J5744" s="139" t="s">
        <v>351</v>
      </c>
      <c r="K5744" s="139" t="s">
        <v>274</v>
      </c>
      <c r="L5744" s="139" t="s">
        <v>8194</v>
      </c>
      <c r="M5744" s="140"/>
      <c r="N5744" s="141">
        <v>43.75</v>
      </c>
      <c r="O5744" s="142">
        <f t="shared" si="445"/>
        <v>200</v>
      </c>
      <c r="P5744" s="2">
        <v>200</v>
      </c>
      <c r="Q5744" s="2"/>
      <c r="R5744" s="143" t="e">
        <f t="shared" si="446"/>
        <v>#DIV/0!</v>
      </c>
      <c r="S5744" s="143">
        <f t="shared" si="447"/>
        <v>0</v>
      </c>
      <c r="T5744" s="144">
        <f>IF(P5744="nio",0,IF(P5744&gt;0,VLOOKUP(K5744,'3-Productie normen'!A:X,VLOOKUP(P5744,'3-Productie normen'!$B$37:$C$59,2,FALSE),FALSE)))/VLOOKUP(B5744,'2-Kosten per locatie'!$A$11:$C$31,3,FALSE)</f>
        <v>0</v>
      </c>
      <c r="U5744" s="144">
        <f t="shared" si="448"/>
        <v>0</v>
      </c>
      <c r="V5744" s="145" t="str">
        <f>VLOOKUP(K5744,'3-Productie normen'!A:AG,29,FALSE)</f>
        <v>L</v>
      </c>
      <c r="W5744" s="145"/>
      <c r="X5744" s="146"/>
      <c r="Y5744" s="147">
        <f t="shared" si="449"/>
        <v>8750</v>
      </c>
    </row>
    <row r="5745" spans="1:25" s="148" customFormat="1" ht="13.9" customHeight="1">
      <c r="A5745" s="137">
        <v>6599</v>
      </c>
      <c r="B5745" s="138" t="s">
        <v>7213</v>
      </c>
      <c r="C5745" s="138" t="s">
        <v>8340</v>
      </c>
      <c r="D5745" s="138"/>
      <c r="E5745" s="2"/>
      <c r="F5745" s="2" t="s">
        <v>913</v>
      </c>
      <c r="G5745" s="2" t="s">
        <v>7642</v>
      </c>
      <c r="H5745" s="2" t="s">
        <v>2829</v>
      </c>
      <c r="I5745" s="139" t="s">
        <v>267</v>
      </c>
      <c r="J5745" s="139" t="s">
        <v>267</v>
      </c>
      <c r="K5745" s="139" t="s">
        <v>8079</v>
      </c>
      <c r="L5745" s="139" t="s">
        <v>8194</v>
      </c>
      <c r="M5745" s="140"/>
      <c r="N5745" s="141">
        <v>40.15</v>
      </c>
      <c r="O5745" s="142">
        <f t="shared" si="445"/>
        <v>2</v>
      </c>
      <c r="P5745" s="2">
        <v>2</v>
      </c>
      <c r="Q5745" s="2"/>
      <c r="R5745" s="143" t="e">
        <f t="shared" si="446"/>
        <v>#DIV/0!</v>
      </c>
      <c r="S5745" s="143">
        <f t="shared" si="447"/>
        <v>0</v>
      </c>
      <c r="T5745" s="144">
        <f>IF(P5745="nio",0,IF(P5745&gt;0,VLOOKUP(K5745,'3-Productie normen'!A:X,VLOOKUP(P5745,'3-Productie normen'!$B$37:$C$59,2,FALSE),FALSE)))/VLOOKUP(B5745,'2-Kosten per locatie'!$A$11:$C$31,3,FALSE)</f>
        <v>0</v>
      </c>
      <c r="U5745" s="144">
        <f t="shared" si="448"/>
        <v>0</v>
      </c>
      <c r="V5745" s="145" t="str">
        <f>VLOOKUP(K5745,'3-Productie normen'!A:AG,29,FALSE)</f>
        <v>V</v>
      </c>
      <c r="W5745" s="145"/>
      <c r="X5745" s="146"/>
      <c r="Y5745" s="147">
        <f t="shared" si="449"/>
        <v>80.3</v>
      </c>
    </row>
    <row r="5746" spans="1:25" s="148" customFormat="1" ht="13.9" customHeight="1">
      <c r="A5746" s="137">
        <v>6600</v>
      </c>
      <c r="B5746" s="138" t="s">
        <v>7213</v>
      </c>
      <c r="C5746" s="138" t="s">
        <v>8340</v>
      </c>
      <c r="D5746" s="138"/>
      <c r="E5746" s="2"/>
      <c r="F5746" s="2" t="s">
        <v>913</v>
      </c>
      <c r="G5746" s="2" t="s">
        <v>7643</v>
      </c>
      <c r="H5746" s="2" t="s">
        <v>2831</v>
      </c>
      <c r="I5746" s="139" t="s">
        <v>350</v>
      </c>
      <c r="J5746" s="139" t="s">
        <v>351</v>
      </c>
      <c r="K5746" s="139" t="s">
        <v>274</v>
      </c>
      <c r="L5746" s="139" t="s">
        <v>8194</v>
      </c>
      <c r="M5746" s="140"/>
      <c r="N5746" s="141">
        <v>48.28</v>
      </c>
      <c r="O5746" s="142">
        <f t="shared" si="445"/>
        <v>200</v>
      </c>
      <c r="P5746" s="2">
        <v>200</v>
      </c>
      <c r="Q5746" s="2"/>
      <c r="R5746" s="143" t="e">
        <f t="shared" si="446"/>
        <v>#DIV/0!</v>
      </c>
      <c r="S5746" s="143">
        <f t="shared" si="447"/>
        <v>0</v>
      </c>
      <c r="T5746" s="144">
        <f>IF(P5746="nio",0,IF(P5746&gt;0,VLOOKUP(K5746,'3-Productie normen'!A:X,VLOOKUP(P5746,'3-Productie normen'!$B$37:$C$59,2,FALSE),FALSE)))/VLOOKUP(B5746,'2-Kosten per locatie'!$A$11:$C$31,3,FALSE)</f>
        <v>0</v>
      </c>
      <c r="U5746" s="144">
        <f t="shared" si="448"/>
        <v>0</v>
      </c>
      <c r="V5746" s="145" t="str">
        <f>VLOOKUP(K5746,'3-Productie normen'!A:AG,29,FALSE)</f>
        <v>L</v>
      </c>
      <c r="W5746" s="145"/>
      <c r="X5746" s="146"/>
      <c r="Y5746" s="147">
        <f t="shared" si="449"/>
        <v>9656</v>
      </c>
    </row>
    <row r="5747" spans="1:25" s="148" customFormat="1" ht="13.9" customHeight="1">
      <c r="A5747" s="137">
        <v>6601</v>
      </c>
      <c r="B5747" s="138" t="s">
        <v>7213</v>
      </c>
      <c r="C5747" s="138" t="s">
        <v>8340</v>
      </c>
      <c r="D5747" s="138"/>
      <c r="E5747" s="2"/>
      <c r="F5747" s="2" t="s">
        <v>913</v>
      </c>
      <c r="G5747" s="2" t="s">
        <v>7644</v>
      </c>
      <c r="H5747" s="2" t="s">
        <v>2833</v>
      </c>
      <c r="I5747" s="139" t="s">
        <v>277</v>
      </c>
      <c r="J5747" s="139" t="s">
        <v>277</v>
      </c>
      <c r="K5747" s="139" t="s">
        <v>478</v>
      </c>
      <c r="L5747" s="139" t="s">
        <v>3466</v>
      </c>
      <c r="M5747" s="140"/>
      <c r="N5747" s="141">
        <v>44.03</v>
      </c>
      <c r="O5747" s="142">
        <f t="shared" si="445"/>
        <v>120</v>
      </c>
      <c r="P5747" s="2">
        <v>120</v>
      </c>
      <c r="Q5747" s="2"/>
      <c r="R5747" s="143" t="e">
        <f t="shared" si="446"/>
        <v>#DIV/0!</v>
      </c>
      <c r="S5747" s="143">
        <f t="shared" si="447"/>
        <v>0</v>
      </c>
      <c r="T5747" s="144">
        <f>IF(P5747="nio",0,IF(P5747&gt;0,VLOOKUP(K5747,'3-Productie normen'!A:X,VLOOKUP(P5747,'3-Productie normen'!$B$37:$C$59,2,FALSE),FALSE)))/VLOOKUP(B5747,'2-Kosten per locatie'!$A$11:$C$31,3,FALSE)</f>
        <v>0</v>
      </c>
      <c r="U5747" s="144">
        <f t="shared" si="448"/>
        <v>0</v>
      </c>
      <c r="V5747" s="145" t="str">
        <f>VLOOKUP(K5747,'3-Productie normen'!A:AG,29,FALSE)</f>
        <v>B</v>
      </c>
      <c r="W5747" s="145"/>
      <c r="X5747" s="146"/>
      <c r="Y5747" s="147">
        <f t="shared" si="449"/>
        <v>5283.6</v>
      </c>
    </row>
    <row r="5748" spans="1:25" s="148" customFormat="1" ht="13.9" customHeight="1">
      <c r="A5748" s="137">
        <v>6602</v>
      </c>
      <c r="B5748" s="138" t="s">
        <v>7213</v>
      </c>
      <c r="C5748" s="138" t="s">
        <v>8340</v>
      </c>
      <c r="D5748" s="138"/>
      <c r="E5748" s="2"/>
      <c r="F5748" s="2" t="s">
        <v>913</v>
      </c>
      <c r="G5748" s="2" t="s">
        <v>7645</v>
      </c>
      <c r="H5748" s="2" t="s">
        <v>2835</v>
      </c>
      <c r="I5748" s="139" t="s">
        <v>277</v>
      </c>
      <c r="J5748" s="139" t="s">
        <v>277</v>
      </c>
      <c r="K5748" s="139" t="s">
        <v>478</v>
      </c>
      <c r="L5748" s="139" t="s">
        <v>3908</v>
      </c>
      <c r="M5748" s="140"/>
      <c r="N5748" s="141">
        <v>83.24</v>
      </c>
      <c r="O5748" s="142">
        <f t="shared" ref="O5748:O5811" si="450">SUM(P5748:Q5748)</f>
        <v>120</v>
      </c>
      <c r="P5748" s="2">
        <v>120</v>
      </c>
      <c r="Q5748" s="2"/>
      <c r="R5748" s="143" t="e">
        <f t="shared" ref="R5748:R5811" si="451">IF(P5748="nio",0,IF(P5748&gt;0,P5748*N5748/T5748,0))</f>
        <v>#DIV/0!</v>
      </c>
      <c r="S5748" s="143">
        <f t="shared" ref="S5748:S5811" si="452">IF(Q5748&gt;0,Q5748*N5748/U5748,0)</f>
        <v>0</v>
      </c>
      <c r="T5748" s="144">
        <f>IF(P5748="nio",0,IF(P5748&gt;0,VLOOKUP(K5748,'3-Productie normen'!A:X,VLOOKUP(P5748,'3-Productie normen'!$B$37:$C$59,2,FALSE),FALSE)))/VLOOKUP(B5748,'2-Kosten per locatie'!$A$11:$C$31,3,FALSE)</f>
        <v>0</v>
      </c>
      <c r="U5748" s="144">
        <f t="shared" ref="U5748:U5811" si="453">IF(Q5748&gt;0,T5748*$U$8,0)</f>
        <v>0</v>
      </c>
      <c r="V5748" s="145" t="str">
        <f>VLOOKUP(K5748,'3-Productie normen'!A:AG,29,FALSE)</f>
        <v>B</v>
      </c>
      <c r="W5748" s="145"/>
      <c r="X5748" s="146"/>
      <c r="Y5748" s="147">
        <f t="shared" ref="Y5748:Y5811" si="454">O5748*N5748</f>
        <v>9988.7999999999993</v>
      </c>
    </row>
    <row r="5749" spans="1:25" s="148" customFormat="1" ht="13.9" customHeight="1">
      <c r="A5749" s="137">
        <v>6603</v>
      </c>
      <c r="B5749" s="138" t="s">
        <v>7213</v>
      </c>
      <c r="C5749" s="138" t="s">
        <v>8340</v>
      </c>
      <c r="D5749" s="138"/>
      <c r="E5749" s="2"/>
      <c r="F5749" s="2" t="s">
        <v>913</v>
      </c>
      <c r="G5749" s="2" t="s">
        <v>7646</v>
      </c>
      <c r="H5749" s="2" t="s">
        <v>7647</v>
      </c>
      <c r="I5749" s="139" t="s">
        <v>277</v>
      </c>
      <c r="J5749" s="139" t="s">
        <v>52</v>
      </c>
      <c r="K5749" s="139" t="s">
        <v>52</v>
      </c>
      <c r="L5749" s="139" t="s">
        <v>3908</v>
      </c>
      <c r="M5749" s="140"/>
      <c r="N5749" s="141">
        <v>10.88</v>
      </c>
      <c r="O5749" s="142">
        <f t="shared" si="450"/>
        <v>200</v>
      </c>
      <c r="P5749" s="2">
        <v>200</v>
      </c>
      <c r="Q5749" s="2"/>
      <c r="R5749" s="143" t="e">
        <f t="shared" si="451"/>
        <v>#DIV/0!</v>
      </c>
      <c r="S5749" s="143">
        <f t="shared" si="452"/>
        <v>0</v>
      </c>
      <c r="T5749" s="144">
        <f>IF(P5749="nio",0,IF(P5749&gt;0,VLOOKUP(K5749,'3-Productie normen'!A:X,VLOOKUP(P5749,'3-Productie normen'!$B$37:$C$59,2,FALSE),FALSE)))/VLOOKUP(B5749,'2-Kosten per locatie'!$A$11:$C$31,3,FALSE)</f>
        <v>0</v>
      </c>
      <c r="U5749" s="144">
        <f t="shared" si="453"/>
        <v>0</v>
      </c>
      <c r="V5749" s="145" t="str">
        <f>VLOOKUP(K5749,'3-Productie normen'!A:AG,29,FALSE)</f>
        <v>B</v>
      </c>
      <c r="W5749" s="145"/>
      <c r="X5749" s="146"/>
      <c r="Y5749" s="147">
        <f t="shared" si="454"/>
        <v>2176</v>
      </c>
    </row>
    <row r="5750" spans="1:25" s="148" customFormat="1" ht="13.9" customHeight="1">
      <c r="A5750" s="137">
        <v>6604</v>
      </c>
      <c r="B5750" s="138" t="s">
        <v>7213</v>
      </c>
      <c r="C5750" s="138" t="s">
        <v>8340</v>
      </c>
      <c r="D5750" s="138"/>
      <c r="E5750" s="2"/>
      <c r="F5750" s="2" t="s">
        <v>913</v>
      </c>
      <c r="G5750" s="2" t="s">
        <v>7648</v>
      </c>
      <c r="H5750" s="2" t="s">
        <v>2837</v>
      </c>
      <c r="I5750" s="139" t="s">
        <v>277</v>
      </c>
      <c r="J5750" s="139" t="s">
        <v>277</v>
      </c>
      <c r="K5750" s="139" t="s">
        <v>478</v>
      </c>
      <c r="L5750" s="139" t="s">
        <v>3908</v>
      </c>
      <c r="M5750" s="140"/>
      <c r="N5750" s="141">
        <v>10.88</v>
      </c>
      <c r="O5750" s="142">
        <f t="shared" si="450"/>
        <v>120</v>
      </c>
      <c r="P5750" s="2">
        <v>120</v>
      </c>
      <c r="Q5750" s="2"/>
      <c r="R5750" s="143" t="e">
        <f t="shared" si="451"/>
        <v>#DIV/0!</v>
      </c>
      <c r="S5750" s="143">
        <f t="shared" si="452"/>
        <v>0</v>
      </c>
      <c r="T5750" s="144">
        <f>IF(P5750="nio",0,IF(P5750&gt;0,VLOOKUP(K5750,'3-Productie normen'!A:X,VLOOKUP(P5750,'3-Productie normen'!$B$37:$C$59,2,FALSE),FALSE)))/VLOOKUP(B5750,'2-Kosten per locatie'!$A$11:$C$31,3,FALSE)</f>
        <v>0</v>
      </c>
      <c r="U5750" s="144">
        <f t="shared" si="453"/>
        <v>0</v>
      </c>
      <c r="V5750" s="145" t="str">
        <f>VLOOKUP(K5750,'3-Productie normen'!A:AG,29,FALSE)</f>
        <v>B</v>
      </c>
      <c r="W5750" s="145"/>
      <c r="X5750" s="146"/>
      <c r="Y5750" s="147">
        <f t="shared" si="454"/>
        <v>1305.6000000000001</v>
      </c>
    </row>
    <row r="5751" spans="1:25" s="148" customFormat="1" ht="13.9" customHeight="1">
      <c r="A5751" s="137">
        <v>6605</v>
      </c>
      <c r="B5751" s="138" t="s">
        <v>7213</v>
      </c>
      <c r="C5751" s="138" t="s">
        <v>8340</v>
      </c>
      <c r="D5751" s="138"/>
      <c r="E5751" s="2"/>
      <c r="F5751" s="2" t="s">
        <v>913</v>
      </c>
      <c r="G5751" s="2" t="s">
        <v>7649</v>
      </c>
      <c r="H5751" s="2" t="s">
        <v>7650</v>
      </c>
      <c r="I5751" s="139" t="s">
        <v>277</v>
      </c>
      <c r="J5751" s="139" t="s">
        <v>277</v>
      </c>
      <c r="K5751" s="139" t="s">
        <v>478</v>
      </c>
      <c r="L5751" s="139" t="s">
        <v>3908</v>
      </c>
      <c r="M5751" s="140"/>
      <c r="N5751" s="141">
        <v>36.590000000000003</v>
      </c>
      <c r="O5751" s="142">
        <f t="shared" si="450"/>
        <v>120</v>
      </c>
      <c r="P5751" s="2">
        <v>120</v>
      </c>
      <c r="Q5751" s="2"/>
      <c r="R5751" s="143" t="e">
        <f t="shared" si="451"/>
        <v>#DIV/0!</v>
      </c>
      <c r="S5751" s="143">
        <f t="shared" si="452"/>
        <v>0</v>
      </c>
      <c r="T5751" s="144">
        <f>IF(P5751="nio",0,IF(P5751&gt;0,VLOOKUP(K5751,'3-Productie normen'!A:X,VLOOKUP(P5751,'3-Productie normen'!$B$37:$C$59,2,FALSE),FALSE)))/VLOOKUP(B5751,'2-Kosten per locatie'!$A$11:$C$31,3,FALSE)</f>
        <v>0</v>
      </c>
      <c r="U5751" s="144">
        <f t="shared" si="453"/>
        <v>0</v>
      </c>
      <c r="V5751" s="145" t="str">
        <f>VLOOKUP(K5751,'3-Productie normen'!A:AG,29,FALSE)</f>
        <v>B</v>
      </c>
      <c r="W5751" s="145"/>
      <c r="X5751" s="146"/>
      <c r="Y5751" s="147">
        <f t="shared" si="454"/>
        <v>4390.8</v>
      </c>
    </row>
    <row r="5752" spans="1:25" s="148" customFormat="1" ht="13.9" customHeight="1">
      <c r="A5752" s="137">
        <v>6606</v>
      </c>
      <c r="B5752" s="138" t="s">
        <v>7213</v>
      </c>
      <c r="C5752" s="138" t="s">
        <v>8340</v>
      </c>
      <c r="D5752" s="138"/>
      <c r="E5752" s="2"/>
      <c r="F5752" s="2" t="s">
        <v>913</v>
      </c>
      <c r="G5752" s="2" t="s">
        <v>7651</v>
      </c>
      <c r="H5752" s="2" t="s">
        <v>7652</v>
      </c>
      <c r="I5752" s="139" t="s">
        <v>267</v>
      </c>
      <c r="J5752" s="139" t="s">
        <v>267</v>
      </c>
      <c r="K5752" s="139" t="s">
        <v>8079</v>
      </c>
      <c r="L5752" s="139" t="s">
        <v>8194</v>
      </c>
      <c r="M5752" s="140"/>
      <c r="N5752" s="141">
        <v>46.05</v>
      </c>
      <c r="O5752" s="142">
        <f t="shared" si="450"/>
        <v>2</v>
      </c>
      <c r="P5752" s="2">
        <v>2</v>
      </c>
      <c r="Q5752" s="2"/>
      <c r="R5752" s="143" t="e">
        <f t="shared" si="451"/>
        <v>#DIV/0!</v>
      </c>
      <c r="S5752" s="143">
        <f t="shared" si="452"/>
        <v>0</v>
      </c>
      <c r="T5752" s="144">
        <f>IF(P5752="nio",0,IF(P5752&gt;0,VLOOKUP(K5752,'3-Productie normen'!A:X,VLOOKUP(P5752,'3-Productie normen'!$B$37:$C$59,2,FALSE),FALSE)))/VLOOKUP(B5752,'2-Kosten per locatie'!$A$11:$C$31,3,FALSE)</f>
        <v>0</v>
      </c>
      <c r="U5752" s="144">
        <f t="shared" si="453"/>
        <v>0</v>
      </c>
      <c r="V5752" s="145" t="str">
        <f>VLOOKUP(K5752,'3-Productie normen'!A:AG,29,FALSE)</f>
        <v>V</v>
      </c>
      <c r="W5752" s="145"/>
      <c r="X5752" s="146"/>
      <c r="Y5752" s="147">
        <f t="shared" si="454"/>
        <v>92.1</v>
      </c>
    </row>
    <row r="5753" spans="1:25" s="148" customFormat="1" ht="13.9" customHeight="1">
      <c r="A5753" s="137">
        <v>6607</v>
      </c>
      <c r="B5753" s="138" t="s">
        <v>7213</v>
      </c>
      <c r="C5753" s="138" t="s">
        <v>8340</v>
      </c>
      <c r="D5753" s="138"/>
      <c r="E5753" s="2"/>
      <c r="F5753" s="2" t="s">
        <v>913</v>
      </c>
      <c r="G5753" s="2" t="s">
        <v>7653</v>
      </c>
      <c r="H5753" s="2" t="s">
        <v>7654</v>
      </c>
      <c r="I5753" s="139" t="s">
        <v>267</v>
      </c>
      <c r="J5753" s="139" t="s">
        <v>267</v>
      </c>
      <c r="K5753" s="139" t="s">
        <v>8079</v>
      </c>
      <c r="L5753" s="139" t="s">
        <v>8194</v>
      </c>
      <c r="M5753" s="140"/>
      <c r="N5753" s="141">
        <v>53.82</v>
      </c>
      <c r="O5753" s="142">
        <f t="shared" si="450"/>
        <v>2</v>
      </c>
      <c r="P5753" s="2">
        <v>2</v>
      </c>
      <c r="Q5753" s="2"/>
      <c r="R5753" s="143" t="e">
        <f t="shared" si="451"/>
        <v>#DIV/0!</v>
      </c>
      <c r="S5753" s="143">
        <f t="shared" si="452"/>
        <v>0</v>
      </c>
      <c r="T5753" s="144">
        <f>IF(P5753="nio",0,IF(P5753&gt;0,VLOOKUP(K5753,'3-Productie normen'!A:X,VLOOKUP(P5753,'3-Productie normen'!$B$37:$C$59,2,FALSE),FALSE)))/VLOOKUP(B5753,'2-Kosten per locatie'!$A$11:$C$31,3,FALSE)</f>
        <v>0</v>
      </c>
      <c r="U5753" s="144">
        <f t="shared" si="453"/>
        <v>0</v>
      </c>
      <c r="V5753" s="145" t="str">
        <f>VLOOKUP(K5753,'3-Productie normen'!A:AG,29,FALSE)</f>
        <v>V</v>
      </c>
      <c r="W5753" s="145"/>
      <c r="X5753" s="146"/>
      <c r="Y5753" s="147">
        <f t="shared" si="454"/>
        <v>107.64</v>
      </c>
    </row>
    <row r="5754" spans="1:25" s="148" customFormat="1" ht="13.9" customHeight="1">
      <c r="A5754" s="137">
        <v>6608</v>
      </c>
      <c r="B5754" s="138" t="s">
        <v>7213</v>
      </c>
      <c r="C5754" s="138" t="s">
        <v>8340</v>
      </c>
      <c r="D5754" s="138"/>
      <c r="E5754" s="2"/>
      <c r="F5754" s="2" t="s">
        <v>913</v>
      </c>
      <c r="G5754" s="2" t="s">
        <v>7655</v>
      </c>
      <c r="H5754" s="2" t="s">
        <v>7656</v>
      </c>
      <c r="I5754" s="139" t="s">
        <v>350</v>
      </c>
      <c r="J5754" s="139" t="s">
        <v>351</v>
      </c>
      <c r="K5754" s="139" t="s">
        <v>274</v>
      </c>
      <c r="L5754" s="139" t="s">
        <v>8194</v>
      </c>
      <c r="M5754" s="140"/>
      <c r="N5754" s="141">
        <v>59.91</v>
      </c>
      <c r="O5754" s="142">
        <f t="shared" si="450"/>
        <v>200</v>
      </c>
      <c r="P5754" s="2">
        <v>200</v>
      </c>
      <c r="Q5754" s="2"/>
      <c r="R5754" s="143" t="e">
        <f t="shared" si="451"/>
        <v>#DIV/0!</v>
      </c>
      <c r="S5754" s="143">
        <f t="shared" si="452"/>
        <v>0</v>
      </c>
      <c r="T5754" s="144">
        <f>IF(P5754="nio",0,IF(P5754&gt;0,VLOOKUP(K5754,'3-Productie normen'!A:X,VLOOKUP(P5754,'3-Productie normen'!$B$37:$C$59,2,FALSE),FALSE)))/VLOOKUP(B5754,'2-Kosten per locatie'!$A$11:$C$31,3,FALSE)</f>
        <v>0</v>
      </c>
      <c r="U5754" s="144">
        <f t="shared" si="453"/>
        <v>0</v>
      </c>
      <c r="V5754" s="145" t="str">
        <f>VLOOKUP(K5754,'3-Productie normen'!A:AG,29,FALSE)</f>
        <v>L</v>
      </c>
      <c r="W5754" s="145"/>
      <c r="X5754" s="146"/>
      <c r="Y5754" s="147">
        <f t="shared" si="454"/>
        <v>11982</v>
      </c>
    </row>
    <row r="5755" spans="1:25" s="148" customFormat="1" ht="13.9" customHeight="1">
      <c r="A5755" s="137">
        <v>6609</v>
      </c>
      <c r="B5755" s="138" t="s">
        <v>7213</v>
      </c>
      <c r="C5755" s="138" t="s">
        <v>8340</v>
      </c>
      <c r="D5755" s="138"/>
      <c r="E5755" s="2"/>
      <c r="F5755" s="2" t="s">
        <v>913</v>
      </c>
      <c r="G5755" s="2" t="s">
        <v>8196</v>
      </c>
      <c r="H5755" s="2"/>
      <c r="I5755" s="139"/>
      <c r="J5755" s="139"/>
      <c r="K5755" s="139" t="s">
        <v>259</v>
      </c>
      <c r="L5755" s="139" t="s">
        <v>8194</v>
      </c>
      <c r="M5755" s="140"/>
      <c r="N5755" s="141">
        <v>45.58</v>
      </c>
      <c r="O5755" s="142">
        <f t="shared" si="450"/>
        <v>0</v>
      </c>
      <c r="P5755" s="2" t="s">
        <v>477</v>
      </c>
      <c r="Q5755" s="2"/>
      <c r="R5755" s="143">
        <f t="shared" si="451"/>
        <v>0</v>
      </c>
      <c r="S5755" s="143">
        <f t="shared" si="452"/>
        <v>0</v>
      </c>
      <c r="T5755" s="144">
        <f>IF(P5755="nio",0,IF(P5755&gt;0,VLOOKUP(K5755,'3-Productie normen'!A:X,VLOOKUP(P5755,'3-Productie normen'!$B$37:$C$59,2,FALSE),FALSE)))/VLOOKUP(B5755,'2-Kosten per locatie'!$A$11:$C$31,3,FALSE)</f>
        <v>0</v>
      </c>
      <c r="U5755" s="144">
        <f t="shared" si="453"/>
        <v>0</v>
      </c>
      <c r="V5755" s="145">
        <f>VLOOKUP(K5755,'3-Productie normen'!A:AG,29,FALSE)</f>
        <v>0</v>
      </c>
      <c r="W5755" s="145"/>
      <c r="X5755" s="146"/>
      <c r="Y5755" s="147">
        <f t="shared" si="454"/>
        <v>0</v>
      </c>
    </row>
    <row r="5756" spans="1:25" s="148" customFormat="1" ht="13.9" customHeight="1">
      <c r="A5756" s="137">
        <v>6610</v>
      </c>
      <c r="B5756" s="138" t="s">
        <v>7213</v>
      </c>
      <c r="C5756" s="138" t="s">
        <v>8340</v>
      </c>
      <c r="D5756" s="138"/>
      <c r="E5756" s="2"/>
      <c r="F5756" s="2" t="s">
        <v>913</v>
      </c>
      <c r="G5756" s="2" t="s">
        <v>7658</v>
      </c>
      <c r="H5756" s="2" t="s">
        <v>7659</v>
      </c>
      <c r="I5756" s="139" t="s">
        <v>277</v>
      </c>
      <c r="J5756" s="139" t="s">
        <v>277</v>
      </c>
      <c r="K5756" s="139" t="s">
        <v>478</v>
      </c>
      <c r="L5756" s="139" t="s">
        <v>8194</v>
      </c>
      <c r="M5756" s="140"/>
      <c r="N5756" s="141">
        <v>55.14</v>
      </c>
      <c r="O5756" s="142">
        <f t="shared" si="450"/>
        <v>120</v>
      </c>
      <c r="P5756" s="2">
        <v>120</v>
      </c>
      <c r="Q5756" s="2"/>
      <c r="R5756" s="143" t="e">
        <f t="shared" si="451"/>
        <v>#DIV/0!</v>
      </c>
      <c r="S5756" s="143">
        <f t="shared" si="452"/>
        <v>0</v>
      </c>
      <c r="T5756" s="144">
        <f>IF(P5756="nio",0,IF(P5756&gt;0,VLOOKUP(K5756,'3-Productie normen'!A:X,VLOOKUP(P5756,'3-Productie normen'!$B$37:$C$59,2,FALSE),FALSE)))/VLOOKUP(B5756,'2-Kosten per locatie'!$A$11:$C$31,3,FALSE)</f>
        <v>0</v>
      </c>
      <c r="U5756" s="144">
        <f t="shared" si="453"/>
        <v>0</v>
      </c>
      <c r="V5756" s="145" t="str">
        <f>VLOOKUP(K5756,'3-Productie normen'!A:AG,29,FALSE)</f>
        <v>B</v>
      </c>
      <c r="W5756" s="145"/>
      <c r="X5756" s="146"/>
      <c r="Y5756" s="147">
        <f t="shared" si="454"/>
        <v>6616.8</v>
      </c>
    </row>
    <row r="5757" spans="1:25" s="148" customFormat="1" ht="13.9" customHeight="1">
      <c r="A5757" s="137">
        <v>6611</v>
      </c>
      <c r="B5757" s="138" t="s">
        <v>7213</v>
      </c>
      <c r="C5757" s="138" t="s">
        <v>8340</v>
      </c>
      <c r="D5757" s="138"/>
      <c r="E5757" s="2"/>
      <c r="F5757" s="2" t="s">
        <v>913</v>
      </c>
      <c r="G5757" s="2" t="s">
        <v>7660</v>
      </c>
      <c r="H5757" s="2" t="s">
        <v>8197</v>
      </c>
      <c r="I5757" s="139" t="s">
        <v>277</v>
      </c>
      <c r="J5757" s="139" t="s">
        <v>277</v>
      </c>
      <c r="K5757" s="139" t="s">
        <v>478</v>
      </c>
      <c r="L5757" s="139" t="s">
        <v>1275</v>
      </c>
      <c r="M5757" s="140"/>
      <c r="N5757" s="141">
        <v>55.89</v>
      </c>
      <c r="O5757" s="142">
        <f t="shared" si="450"/>
        <v>120</v>
      </c>
      <c r="P5757" s="2">
        <v>120</v>
      </c>
      <c r="Q5757" s="2"/>
      <c r="R5757" s="143" t="e">
        <f t="shared" si="451"/>
        <v>#DIV/0!</v>
      </c>
      <c r="S5757" s="143">
        <f t="shared" si="452"/>
        <v>0</v>
      </c>
      <c r="T5757" s="144">
        <f>IF(P5757="nio",0,IF(P5757&gt;0,VLOOKUP(K5757,'3-Productie normen'!A:X,VLOOKUP(P5757,'3-Productie normen'!$B$37:$C$59,2,FALSE),FALSE)))/VLOOKUP(B5757,'2-Kosten per locatie'!$A$11:$C$31,3,FALSE)</f>
        <v>0</v>
      </c>
      <c r="U5757" s="144">
        <f t="shared" si="453"/>
        <v>0</v>
      </c>
      <c r="V5757" s="145" t="str">
        <f>VLOOKUP(K5757,'3-Productie normen'!A:AG,29,FALSE)</f>
        <v>B</v>
      </c>
      <c r="W5757" s="145"/>
      <c r="X5757" s="146"/>
      <c r="Y5757" s="147">
        <f t="shared" si="454"/>
        <v>6706.8</v>
      </c>
    </row>
    <row r="5758" spans="1:25" s="148" customFormat="1" ht="13.9" customHeight="1">
      <c r="A5758" s="137">
        <v>6612</v>
      </c>
      <c r="B5758" s="138" t="s">
        <v>7213</v>
      </c>
      <c r="C5758" s="138" t="s">
        <v>8340</v>
      </c>
      <c r="D5758" s="138"/>
      <c r="E5758" s="2"/>
      <c r="F5758" s="2" t="s">
        <v>913</v>
      </c>
      <c r="G5758" s="2" t="s">
        <v>7661</v>
      </c>
      <c r="H5758" s="2" t="s">
        <v>2820</v>
      </c>
      <c r="I5758" s="139" t="s">
        <v>277</v>
      </c>
      <c r="J5758" s="139" t="s">
        <v>277</v>
      </c>
      <c r="K5758" s="139" t="s">
        <v>478</v>
      </c>
      <c r="L5758" s="139" t="s">
        <v>3908</v>
      </c>
      <c r="M5758" s="140"/>
      <c r="N5758" s="141">
        <v>24.45</v>
      </c>
      <c r="O5758" s="142">
        <f t="shared" si="450"/>
        <v>120</v>
      </c>
      <c r="P5758" s="2">
        <v>120</v>
      </c>
      <c r="Q5758" s="2"/>
      <c r="R5758" s="143" t="e">
        <f t="shared" si="451"/>
        <v>#DIV/0!</v>
      </c>
      <c r="S5758" s="143">
        <f t="shared" si="452"/>
        <v>0</v>
      </c>
      <c r="T5758" s="144">
        <f>IF(P5758="nio",0,IF(P5758&gt;0,VLOOKUP(K5758,'3-Productie normen'!A:X,VLOOKUP(P5758,'3-Productie normen'!$B$37:$C$59,2,FALSE),FALSE)))/VLOOKUP(B5758,'2-Kosten per locatie'!$A$11:$C$31,3,FALSE)</f>
        <v>0</v>
      </c>
      <c r="U5758" s="144">
        <f t="shared" si="453"/>
        <v>0</v>
      </c>
      <c r="V5758" s="145" t="str">
        <f>VLOOKUP(K5758,'3-Productie normen'!A:AG,29,FALSE)</f>
        <v>B</v>
      </c>
      <c r="W5758" s="145"/>
      <c r="X5758" s="146"/>
      <c r="Y5758" s="147">
        <f t="shared" si="454"/>
        <v>2934</v>
      </c>
    </row>
    <row r="5759" spans="1:25" s="148" customFormat="1" ht="13.9" customHeight="1">
      <c r="A5759" s="137">
        <v>6613</v>
      </c>
      <c r="B5759" s="138" t="s">
        <v>7213</v>
      </c>
      <c r="C5759" s="138" t="s">
        <v>8340</v>
      </c>
      <c r="D5759" s="138"/>
      <c r="E5759" s="2"/>
      <c r="F5759" s="2" t="s">
        <v>913</v>
      </c>
      <c r="G5759" s="2" t="s">
        <v>7662</v>
      </c>
      <c r="H5759" s="2" t="s">
        <v>7663</v>
      </c>
      <c r="I5759" s="139" t="s">
        <v>277</v>
      </c>
      <c r="J5759" s="139" t="s">
        <v>277</v>
      </c>
      <c r="K5759" s="139" t="s">
        <v>478</v>
      </c>
      <c r="L5759" s="139" t="s">
        <v>3908</v>
      </c>
      <c r="M5759" s="140"/>
      <c r="N5759" s="141">
        <v>25.1</v>
      </c>
      <c r="O5759" s="142">
        <f t="shared" si="450"/>
        <v>120</v>
      </c>
      <c r="P5759" s="2">
        <v>120</v>
      </c>
      <c r="Q5759" s="2"/>
      <c r="R5759" s="143" t="e">
        <f t="shared" si="451"/>
        <v>#DIV/0!</v>
      </c>
      <c r="S5759" s="143">
        <f t="shared" si="452"/>
        <v>0</v>
      </c>
      <c r="T5759" s="144">
        <f>IF(P5759="nio",0,IF(P5759&gt;0,VLOOKUP(K5759,'3-Productie normen'!A:X,VLOOKUP(P5759,'3-Productie normen'!$B$37:$C$59,2,FALSE),FALSE)))/VLOOKUP(B5759,'2-Kosten per locatie'!$A$11:$C$31,3,FALSE)</f>
        <v>0</v>
      </c>
      <c r="U5759" s="144">
        <f t="shared" si="453"/>
        <v>0</v>
      </c>
      <c r="V5759" s="145" t="str">
        <f>VLOOKUP(K5759,'3-Productie normen'!A:AG,29,FALSE)</f>
        <v>B</v>
      </c>
      <c r="W5759" s="145"/>
      <c r="X5759" s="146"/>
      <c r="Y5759" s="147">
        <f t="shared" si="454"/>
        <v>3012</v>
      </c>
    </row>
    <row r="5760" spans="1:25" s="148" customFormat="1" ht="13.9" customHeight="1">
      <c r="A5760" s="137">
        <v>6614</v>
      </c>
      <c r="B5760" s="138" t="s">
        <v>7213</v>
      </c>
      <c r="C5760" s="138" t="s">
        <v>8340</v>
      </c>
      <c r="D5760" s="138"/>
      <c r="E5760" s="2"/>
      <c r="F5760" s="2" t="s">
        <v>913</v>
      </c>
      <c r="G5760" s="2" t="s">
        <v>7664</v>
      </c>
      <c r="H5760" s="2" t="s">
        <v>2822</v>
      </c>
      <c r="I5760" s="139" t="s">
        <v>277</v>
      </c>
      <c r="J5760" s="139" t="s">
        <v>277</v>
      </c>
      <c r="K5760" s="139" t="s">
        <v>478</v>
      </c>
      <c r="L5760" s="139" t="s">
        <v>8194</v>
      </c>
      <c r="M5760" s="140"/>
      <c r="N5760" s="141">
        <v>54.29</v>
      </c>
      <c r="O5760" s="142">
        <f t="shared" si="450"/>
        <v>120</v>
      </c>
      <c r="P5760" s="2">
        <v>120</v>
      </c>
      <c r="Q5760" s="2"/>
      <c r="R5760" s="143" t="e">
        <f t="shared" si="451"/>
        <v>#DIV/0!</v>
      </c>
      <c r="S5760" s="143">
        <f t="shared" si="452"/>
        <v>0</v>
      </c>
      <c r="T5760" s="144">
        <f>IF(P5760="nio",0,IF(P5760&gt;0,VLOOKUP(K5760,'3-Productie normen'!A:X,VLOOKUP(P5760,'3-Productie normen'!$B$37:$C$59,2,FALSE),FALSE)))/VLOOKUP(B5760,'2-Kosten per locatie'!$A$11:$C$31,3,FALSE)</f>
        <v>0</v>
      </c>
      <c r="U5760" s="144">
        <f t="shared" si="453"/>
        <v>0</v>
      </c>
      <c r="V5760" s="145" t="str">
        <f>VLOOKUP(K5760,'3-Productie normen'!A:AG,29,FALSE)</f>
        <v>B</v>
      </c>
      <c r="W5760" s="145"/>
      <c r="X5760" s="146"/>
      <c r="Y5760" s="147">
        <f t="shared" si="454"/>
        <v>6514.8</v>
      </c>
    </row>
    <row r="5761" spans="1:25" s="148" customFormat="1" ht="13.9" customHeight="1">
      <c r="A5761" s="137">
        <v>6615</v>
      </c>
      <c r="B5761" s="138" t="s">
        <v>7213</v>
      </c>
      <c r="C5761" s="138" t="s">
        <v>8340</v>
      </c>
      <c r="D5761" s="138"/>
      <c r="E5761" s="2"/>
      <c r="F5761" s="2" t="s">
        <v>913</v>
      </c>
      <c r="G5761" s="2" t="s">
        <v>7665</v>
      </c>
      <c r="H5761" s="2" t="s">
        <v>7666</v>
      </c>
      <c r="I5761" s="139" t="s">
        <v>350</v>
      </c>
      <c r="J5761" s="139" t="s">
        <v>351</v>
      </c>
      <c r="K5761" s="139" t="s">
        <v>274</v>
      </c>
      <c r="L5761" s="139" t="s">
        <v>8194</v>
      </c>
      <c r="M5761" s="140"/>
      <c r="N5761" s="141">
        <v>59.27</v>
      </c>
      <c r="O5761" s="142">
        <f t="shared" si="450"/>
        <v>200</v>
      </c>
      <c r="P5761" s="2">
        <v>200</v>
      </c>
      <c r="Q5761" s="2"/>
      <c r="R5761" s="143" t="e">
        <f t="shared" si="451"/>
        <v>#DIV/0!</v>
      </c>
      <c r="S5761" s="143">
        <f t="shared" si="452"/>
        <v>0</v>
      </c>
      <c r="T5761" s="144">
        <f>IF(P5761="nio",0,IF(P5761&gt;0,VLOOKUP(K5761,'3-Productie normen'!A:X,VLOOKUP(P5761,'3-Productie normen'!$B$37:$C$59,2,FALSE),FALSE)))/VLOOKUP(B5761,'2-Kosten per locatie'!$A$11:$C$31,3,FALSE)</f>
        <v>0</v>
      </c>
      <c r="U5761" s="144">
        <f t="shared" si="453"/>
        <v>0</v>
      </c>
      <c r="V5761" s="145" t="str">
        <f>VLOOKUP(K5761,'3-Productie normen'!A:AG,29,FALSE)</f>
        <v>L</v>
      </c>
      <c r="W5761" s="145"/>
      <c r="X5761" s="146"/>
      <c r="Y5761" s="147">
        <f t="shared" si="454"/>
        <v>11854</v>
      </c>
    </row>
    <row r="5762" spans="1:25" s="148" customFormat="1" ht="13.9" customHeight="1">
      <c r="A5762" s="137">
        <v>6616</v>
      </c>
      <c r="B5762" s="138" t="s">
        <v>7213</v>
      </c>
      <c r="C5762" s="138" t="s">
        <v>8340</v>
      </c>
      <c r="D5762" s="138"/>
      <c r="E5762" s="2"/>
      <c r="F5762" s="2" t="s">
        <v>913</v>
      </c>
      <c r="G5762" s="2" t="s">
        <v>7667</v>
      </c>
      <c r="H5762" s="2" t="s">
        <v>246</v>
      </c>
      <c r="I5762" s="139" t="s">
        <v>350</v>
      </c>
      <c r="J5762" s="139" t="s">
        <v>3089</v>
      </c>
      <c r="K5762" s="139" t="s">
        <v>468</v>
      </c>
      <c r="L5762" s="139" t="s">
        <v>3466</v>
      </c>
      <c r="M5762" s="140"/>
      <c r="N5762" s="141">
        <v>4.29</v>
      </c>
      <c r="O5762" s="142">
        <f t="shared" si="450"/>
        <v>120</v>
      </c>
      <c r="P5762" s="2">
        <v>120</v>
      </c>
      <c r="Q5762" s="2"/>
      <c r="R5762" s="143" t="e">
        <f t="shared" si="451"/>
        <v>#DIV/0!</v>
      </c>
      <c r="S5762" s="143">
        <f t="shared" si="452"/>
        <v>0</v>
      </c>
      <c r="T5762" s="144">
        <f>IF(P5762="nio",0,IF(P5762&gt;0,VLOOKUP(K5762,'3-Productie normen'!A:X,VLOOKUP(P5762,'3-Productie normen'!$B$37:$C$59,2,FALSE),FALSE)))/VLOOKUP(B5762,'2-Kosten per locatie'!$A$11:$C$31,3,FALSE)</f>
        <v>0</v>
      </c>
      <c r="U5762" s="144">
        <f t="shared" si="453"/>
        <v>0</v>
      </c>
      <c r="V5762" s="145" t="str">
        <f>VLOOKUP(K5762,'3-Productie normen'!A:AG,29,FALSE)</f>
        <v>L</v>
      </c>
      <c r="W5762" s="145"/>
      <c r="X5762" s="146"/>
      <c r="Y5762" s="147">
        <f t="shared" si="454"/>
        <v>514.79999999999995</v>
      </c>
    </row>
    <row r="5763" spans="1:25" s="148" customFormat="1" ht="13.9" customHeight="1">
      <c r="A5763" s="137">
        <v>6617</v>
      </c>
      <c r="B5763" s="138" t="s">
        <v>7213</v>
      </c>
      <c r="C5763" s="138" t="s">
        <v>8340</v>
      </c>
      <c r="D5763" s="138"/>
      <c r="E5763" s="2"/>
      <c r="F5763" s="2" t="s">
        <v>913</v>
      </c>
      <c r="G5763" s="2" t="s">
        <v>7668</v>
      </c>
      <c r="H5763" s="2" t="s">
        <v>7669</v>
      </c>
      <c r="I5763" s="139" t="s">
        <v>350</v>
      </c>
      <c r="J5763" s="139" t="s">
        <v>351</v>
      </c>
      <c r="K5763" s="139" t="s">
        <v>274</v>
      </c>
      <c r="L5763" s="139" t="s">
        <v>3908</v>
      </c>
      <c r="M5763" s="140"/>
      <c r="N5763" s="141">
        <v>58.25</v>
      </c>
      <c r="O5763" s="142">
        <f t="shared" si="450"/>
        <v>200</v>
      </c>
      <c r="P5763" s="2">
        <v>200</v>
      </c>
      <c r="Q5763" s="2"/>
      <c r="R5763" s="143" t="e">
        <f t="shared" si="451"/>
        <v>#DIV/0!</v>
      </c>
      <c r="S5763" s="143">
        <f t="shared" si="452"/>
        <v>0</v>
      </c>
      <c r="T5763" s="144">
        <f>IF(P5763="nio",0,IF(P5763&gt;0,VLOOKUP(K5763,'3-Productie normen'!A:X,VLOOKUP(P5763,'3-Productie normen'!$B$37:$C$59,2,FALSE),FALSE)))/VLOOKUP(B5763,'2-Kosten per locatie'!$A$11:$C$31,3,FALSE)</f>
        <v>0</v>
      </c>
      <c r="U5763" s="144">
        <f t="shared" si="453"/>
        <v>0</v>
      </c>
      <c r="V5763" s="145" t="str">
        <f>VLOOKUP(K5763,'3-Productie normen'!A:AG,29,FALSE)</f>
        <v>L</v>
      </c>
      <c r="W5763" s="145"/>
      <c r="X5763" s="146"/>
      <c r="Y5763" s="147">
        <f t="shared" si="454"/>
        <v>11650</v>
      </c>
    </row>
    <row r="5764" spans="1:25" s="148" customFormat="1" ht="13.9" customHeight="1">
      <c r="A5764" s="137">
        <v>6618</v>
      </c>
      <c r="B5764" s="138" t="s">
        <v>7213</v>
      </c>
      <c r="C5764" s="138" t="s">
        <v>8340</v>
      </c>
      <c r="D5764" s="138"/>
      <c r="E5764" s="2"/>
      <c r="F5764" s="2" t="s">
        <v>1051</v>
      </c>
      <c r="G5764" s="2" t="s">
        <v>7670</v>
      </c>
      <c r="H5764" s="2" t="s">
        <v>246</v>
      </c>
      <c r="I5764" s="139" t="s">
        <v>484</v>
      </c>
      <c r="J5764" s="139" t="s">
        <v>6361</v>
      </c>
      <c r="K5764" s="139" t="s">
        <v>259</v>
      </c>
      <c r="L5764" s="139" t="s">
        <v>246</v>
      </c>
      <c r="M5764" s="140"/>
      <c r="N5764" s="141">
        <v>2.8</v>
      </c>
      <c r="O5764" s="142">
        <f t="shared" si="450"/>
        <v>0</v>
      </c>
      <c r="P5764" s="2" t="s">
        <v>477</v>
      </c>
      <c r="Q5764" s="2"/>
      <c r="R5764" s="143">
        <f t="shared" si="451"/>
        <v>0</v>
      </c>
      <c r="S5764" s="143">
        <f t="shared" si="452"/>
        <v>0</v>
      </c>
      <c r="T5764" s="144">
        <f>IF(P5764="nio",0,IF(P5764&gt;0,VLOOKUP(K5764,'3-Productie normen'!A:X,VLOOKUP(P5764,'3-Productie normen'!$B$37:$C$59,2,FALSE),FALSE)))/VLOOKUP(B5764,'2-Kosten per locatie'!$A$11:$C$31,3,FALSE)</f>
        <v>0</v>
      </c>
      <c r="U5764" s="144">
        <f t="shared" si="453"/>
        <v>0</v>
      </c>
      <c r="V5764" s="145">
        <f>VLOOKUP(K5764,'3-Productie normen'!A:AG,29,FALSE)</f>
        <v>0</v>
      </c>
      <c r="W5764" s="145"/>
      <c r="X5764" s="146"/>
      <c r="Y5764" s="147">
        <f t="shared" si="454"/>
        <v>0</v>
      </c>
    </row>
    <row r="5765" spans="1:25" s="148" customFormat="1" ht="13.9" customHeight="1">
      <c r="A5765" s="137">
        <v>6619</v>
      </c>
      <c r="B5765" s="138" t="s">
        <v>7213</v>
      </c>
      <c r="C5765" s="138" t="s">
        <v>8340</v>
      </c>
      <c r="D5765" s="138"/>
      <c r="E5765" s="2"/>
      <c r="F5765" s="2" t="s">
        <v>1051</v>
      </c>
      <c r="G5765" s="2" t="s">
        <v>7671</v>
      </c>
      <c r="H5765" s="2" t="s">
        <v>246</v>
      </c>
      <c r="I5765" s="139" t="s">
        <v>484</v>
      </c>
      <c r="J5765" s="139" t="s">
        <v>56</v>
      </c>
      <c r="K5765" s="139" t="s">
        <v>248</v>
      </c>
      <c r="L5765" s="139" t="s">
        <v>249</v>
      </c>
      <c r="M5765" s="140"/>
      <c r="N5765" s="141">
        <v>28.54</v>
      </c>
      <c r="O5765" s="142">
        <f t="shared" si="450"/>
        <v>200</v>
      </c>
      <c r="P5765" s="2">
        <v>200</v>
      </c>
      <c r="Q5765" s="2"/>
      <c r="R5765" s="143" t="e">
        <f t="shared" si="451"/>
        <v>#DIV/0!</v>
      </c>
      <c r="S5765" s="143">
        <f t="shared" si="452"/>
        <v>0</v>
      </c>
      <c r="T5765" s="144">
        <f>IF(P5765="nio",0,IF(P5765&gt;0,VLOOKUP(K5765,'3-Productie normen'!A:X,VLOOKUP(P5765,'3-Productie normen'!$B$37:$C$59,2,FALSE),FALSE)))/VLOOKUP(B5765,'2-Kosten per locatie'!$A$11:$C$31,3,FALSE)</f>
        <v>0</v>
      </c>
      <c r="U5765" s="144">
        <f t="shared" si="453"/>
        <v>0</v>
      </c>
      <c r="V5765" s="145" t="str">
        <f>VLOOKUP(K5765,'3-Productie normen'!A:AG,29,FALSE)</f>
        <v>V</v>
      </c>
      <c r="W5765" s="145"/>
      <c r="X5765" s="146"/>
      <c r="Y5765" s="147">
        <f t="shared" si="454"/>
        <v>5708</v>
      </c>
    </row>
    <row r="5766" spans="1:25" s="148" customFormat="1" ht="13.9" customHeight="1">
      <c r="A5766" s="137">
        <v>6620</v>
      </c>
      <c r="B5766" s="138" t="s">
        <v>7213</v>
      </c>
      <c r="C5766" s="138" t="s">
        <v>8340</v>
      </c>
      <c r="D5766" s="138"/>
      <c r="E5766" s="2"/>
      <c r="F5766" s="2" t="s">
        <v>1051</v>
      </c>
      <c r="G5766" s="2" t="s">
        <v>7672</v>
      </c>
      <c r="H5766" s="2" t="s">
        <v>246</v>
      </c>
      <c r="I5766" s="139" t="s">
        <v>484</v>
      </c>
      <c r="J5766" s="139" t="s">
        <v>56</v>
      </c>
      <c r="K5766" s="139" t="s">
        <v>248</v>
      </c>
      <c r="L5766" s="139" t="s">
        <v>249</v>
      </c>
      <c r="M5766" s="140"/>
      <c r="N5766" s="141">
        <v>28.6</v>
      </c>
      <c r="O5766" s="142">
        <f t="shared" si="450"/>
        <v>200</v>
      </c>
      <c r="P5766" s="2">
        <v>200</v>
      </c>
      <c r="Q5766" s="2"/>
      <c r="R5766" s="143" t="e">
        <f t="shared" si="451"/>
        <v>#DIV/0!</v>
      </c>
      <c r="S5766" s="143">
        <f t="shared" si="452"/>
        <v>0</v>
      </c>
      <c r="T5766" s="144">
        <f>IF(P5766="nio",0,IF(P5766&gt;0,VLOOKUP(K5766,'3-Productie normen'!A:X,VLOOKUP(P5766,'3-Productie normen'!$B$37:$C$59,2,FALSE),FALSE)))/VLOOKUP(B5766,'2-Kosten per locatie'!$A$11:$C$31,3,FALSE)</f>
        <v>0</v>
      </c>
      <c r="U5766" s="144">
        <f t="shared" si="453"/>
        <v>0</v>
      </c>
      <c r="V5766" s="145" t="str">
        <f>VLOOKUP(K5766,'3-Productie normen'!A:AG,29,FALSE)</f>
        <v>V</v>
      </c>
      <c r="W5766" s="145"/>
      <c r="X5766" s="146"/>
      <c r="Y5766" s="147">
        <f t="shared" si="454"/>
        <v>5720</v>
      </c>
    </row>
    <row r="5767" spans="1:25" s="148" customFormat="1" ht="13.9" customHeight="1">
      <c r="A5767" s="137">
        <v>6621</v>
      </c>
      <c r="B5767" s="138" t="s">
        <v>7213</v>
      </c>
      <c r="C5767" s="138" t="s">
        <v>8340</v>
      </c>
      <c r="D5767" s="138"/>
      <c r="E5767" s="2"/>
      <c r="F5767" s="2" t="s">
        <v>1051</v>
      </c>
      <c r="G5767" s="2" t="s">
        <v>7673</v>
      </c>
      <c r="H5767" s="2" t="s">
        <v>246</v>
      </c>
      <c r="I5767" s="139" t="s">
        <v>484</v>
      </c>
      <c r="J5767" s="139" t="s">
        <v>6361</v>
      </c>
      <c r="K5767" s="139" t="s">
        <v>259</v>
      </c>
      <c r="L5767" s="139" t="s">
        <v>246</v>
      </c>
      <c r="M5767" s="140"/>
      <c r="N5767" s="141">
        <v>2.08</v>
      </c>
      <c r="O5767" s="142">
        <f t="shared" si="450"/>
        <v>0</v>
      </c>
      <c r="P5767" s="2" t="s">
        <v>477</v>
      </c>
      <c r="Q5767" s="2"/>
      <c r="R5767" s="143">
        <f t="shared" si="451"/>
        <v>0</v>
      </c>
      <c r="S5767" s="143">
        <f t="shared" si="452"/>
        <v>0</v>
      </c>
      <c r="T5767" s="144">
        <f>IF(P5767="nio",0,IF(P5767&gt;0,VLOOKUP(K5767,'3-Productie normen'!A:X,VLOOKUP(P5767,'3-Productie normen'!$B$37:$C$59,2,FALSE),FALSE)))/VLOOKUP(B5767,'2-Kosten per locatie'!$A$11:$C$31,3,FALSE)</f>
        <v>0</v>
      </c>
      <c r="U5767" s="144">
        <f t="shared" si="453"/>
        <v>0</v>
      </c>
      <c r="V5767" s="145">
        <f>VLOOKUP(K5767,'3-Productie normen'!A:AG,29,FALSE)</f>
        <v>0</v>
      </c>
      <c r="W5767" s="145"/>
      <c r="X5767" s="146"/>
      <c r="Y5767" s="147">
        <f t="shared" si="454"/>
        <v>0</v>
      </c>
    </row>
    <row r="5768" spans="1:25" s="148" customFormat="1" ht="13.9" customHeight="1">
      <c r="A5768" s="137">
        <v>6622</v>
      </c>
      <c r="B5768" s="138" t="s">
        <v>7213</v>
      </c>
      <c r="C5768" s="138" t="s">
        <v>8340</v>
      </c>
      <c r="D5768" s="138"/>
      <c r="E5768" s="2"/>
      <c r="F5768" s="2" t="s">
        <v>1051</v>
      </c>
      <c r="G5768" s="2" t="s">
        <v>7674</v>
      </c>
      <c r="H5768" s="2" t="s">
        <v>246</v>
      </c>
      <c r="I5768" s="139" t="s">
        <v>484</v>
      </c>
      <c r="J5768" s="139" t="s">
        <v>6361</v>
      </c>
      <c r="K5768" s="139" t="s">
        <v>259</v>
      </c>
      <c r="L5768" s="139" t="s">
        <v>246</v>
      </c>
      <c r="M5768" s="140"/>
      <c r="N5768" s="141">
        <v>2.08</v>
      </c>
      <c r="O5768" s="142">
        <f t="shared" si="450"/>
        <v>0</v>
      </c>
      <c r="P5768" s="2" t="s">
        <v>477</v>
      </c>
      <c r="Q5768" s="2"/>
      <c r="R5768" s="143">
        <f t="shared" si="451"/>
        <v>0</v>
      </c>
      <c r="S5768" s="143">
        <f t="shared" si="452"/>
        <v>0</v>
      </c>
      <c r="T5768" s="144">
        <f>IF(P5768="nio",0,IF(P5768&gt;0,VLOOKUP(K5768,'3-Productie normen'!A:X,VLOOKUP(P5768,'3-Productie normen'!$B$37:$C$59,2,FALSE),FALSE)))/VLOOKUP(B5768,'2-Kosten per locatie'!$A$11:$C$31,3,FALSE)</f>
        <v>0</v>
      </c>
      <c r="U5768" s="144">
        <f t="shared" si="453"/>
        <v>0</v>
      </c>
      <c r="V5768" s="145">
        <f>VLOOKUP(K5768,'3-Productie normen'!A:AG,29,FALSE)</f>
        <v>0</v>
      </c>
      <c r="W5768" s="145"/>
      <c r="X5768" s="146"/>
      <c r="Y5768" s="147">
        <f t="shared" si="454"/>
        <v>0</v>
      </c>
    </row>
    <row r="5769" spans="1:25" s="148" customFormat="1" ht="13.9" customHeight="1">
      <c r="A5769" s="137">
        <v>6623</v>
      </c>
      <c r="B5769" s="138" t="s">
        <v>7213</v>
      </c>
      <c r="C5769" s="138" t="s">
        <v>8340</v>
      </c>
      <c r="D5769" s="138"/>
      <c r="E5769" s="2"/>
      <c r="F5769" s="2" t="s">
        <v>1051</v>
      </c>
      <c r="G5769" s="2" t="s">
        <v>7675</v>
      </c>
      <c r="H5769" s="2" t="s">
        <v>246</v>
      </c>
      <c r="I5769" s="139" t="s">
        <v>491</v>
      </c>
      <c r="J5769" s="139" t="s">
        <v>253</v>
      </c>
      <c r="K5769" s="139" t="s">
        <v>4571</v>
      </c>
      <c r="L5769" s="139" t="s">
        <v>3466</v>
      </c>
      <c r="M5769" s="140"/>
      <c r="N5769" s="141">
        <v>3.73</v>
      </c>
      <c r="O5769" s="142">
        <f t="shared" si="450"/>
        <v>200</v>
      </c>
      <c r="P5769" s="2">
        <v>200</v>
      </c>
      <c r="Q5769" s="2"/>
      <c r="R5769" s="143" t="e">
        <f t="shared" si="451"/>
        <v>#DIV/0!</v>
      </c>
      <c r="S5769" s="143">
        <f t="shared" si="452"/>
        <v>0</v>
      </c>
      <c r="T5769" s="144">
        <f>IF(P5769="nio",0,IF(P5769&gt;0,VLOOKUP(K5769,'3-Productie normen'!A:X,VLOOKUP(P5769,'3-Productie normen'!$B$37:$C$59,2,FALSE),FALSE)))/VLOOKUP(B5769,'2-Kosten per locatie'!$A$11:$C$31,3,FALSE)</f>
        <v>0</v>
      </c>
      <c r="U5769" s="144">
        <f t="shared" si="453"/>
        <v>0</v>
      </c>
      <c r="V5769" s="145" t="str">
        <f>VLOOKUP(K5769,'3-Productie normen'!A:AG,29,FALSE)</f>
        <v>V</v>
      </c>
      <c r="W5769" s="145"/>
      <c r="X5769" s="146"/>
      <c r="Y5769" s="147">
        <f t="shared" si="454"/>
        <v>746</v>
      </c>
    </row>
    <row r="5770" spans="1:25" s="148" customFormat="1" ht="13.9" customHeight="1">
      <c r="A5770" s="137">
        <v>6624</v>
      </c>
      <c r="B5770" s="138" t="s">
        <v>7213</v>
      </c>
      <c r="C5770" s="138" t="s">
        <v>8340</v>
      </c>
      <c r="D5770" s="138"/>
      <c r="E5770" s="2"/>
      <c r="F5770" s="2" t="s">
        <v>1051</v>
      </c>
      <c r="G5770" s="2" t="s">
        <v>7676</v>
      </c>
      <c r="H5770" s="2" t="s">
        <v>246</v>
      </c>
      <c r="I5770" s="139" t="s">
        <v>491</v>
      </c>
      <c r="J5770" s="139" t="s">
        <v>253</v>
      </c>
      <c r="K5770" s="139" t="s">
        <v>4571</v>
      </c>
      <c r="L5770" s="139" t="s">
        <v>8193</v>
      </c>
      <c r="M5770" s="140"/>
      <c r="N5770" s="141">
        <v>46.11</v>
      </c>
      <c r="O5770" s="142">
        <f t="shared" si="450"/>
        <v>200</v>
      </c>
      <c r="P5770" s="2">
        <v>200</v>
      </c>
      <c r="Q5770" s="2"/>
      <c r="R5770" s="143" t="e">
        <f t="shared" si="451"/>
        <v>#DIV/0!</v>
      </c>
      <c r="S5770" s="143">
        <f t="shared" si="452"/>
        <v>0</v>
      </c>
      <c r="T5770" s="144">
        <f>IF(P5770="nio",0,IF(P5770&gt;0,VLOOKUP(K5770,'3-Productie normen'!A:X,VLOOKUP(P5770,'3-Productie normen'!$B$37:$C$59,2,FALSE),FALSE)))/VLOOKUP(B5770,'2-Kosten per locatie'!$A$11:$C$31,3,FALSE)</f>
        <v>0</v>
      </c>
      <c r="U5770" s="144">
        <f t="shared" si="453"/>
        <v>0</v>
      </c>
      <c r="V5770" s="145" t="str">
        <f>VLOOKUP(K5770,'3-Productie normen'!A:AG,29,FALSE)</f>
        <v>V</v>
      </c>
      <c r="W5770" s="145"/>
      <c r="X5770" s="146"/>
      <c r="Y5770" s="147">
        <f t="shared" si="454"/>
        <v>9222</v>
      </c>
    </row>
    <row r="5771" spans="1:25" s="148" customFormat="1" ht="13.9" customHeight="1">
      <c r="A5771" s="137">
        <v>6625</v>
      </c>
      <c r="B5771" s="138" t="s">
        <v>7213</v>
      </c>
      <c r="C5771" s="138" t="s">
        <v>8340</v>
      </c>
      <c r="D5771" s="138"/>
      <c r="E5771" s="2"/>
      <c r="F5771" s="2" t="s">
        <v>1051</v>
      </c>
      <c r="G5771" s="2" t="s">
        <v>7714</v>
      </c>
      <c r="H5771" s="2" t="s">
        <v>246</v>
      </c>
      <c r="I5771" s="139" t="s">
        <v>491</v>
      </c>
      <c r="J5771" s="139" t="s">
        <v>253</v>
      </c>
      <c r="K5771" s="139" t="s">
        <v>4571</v>
      </c>
      <c r="L5771" s="139" t="s">
        <v>8198</v>
      </c>
      <c r="M5771" s="140"/>
      <c r="N5771" s="141">
        <v>224.46</v>
      </c>
      <c r="O5771" s="142">
        <f t="shared" si="450"/>
        <v>200</v>
      </c>
      <c r="P5771" s="2">
        <v>200</v>
      </c>
      <c r="Q5771" s="2"/>
      <c r="R5771" s="143" t="e">
        <f t="shared" si="451"/>
        <v>#DIV/0!</v>
      </c>
      <c r="S5771" s="143">
        <f t="shared" si="452"/>
        <v>0</v>
      </c>
      <c r="T5771" s="144">
        <f>IF(P5771="nio",0,IF(P5771&gt;0,VLOOKUP(K5771,'3-Productie normen'!A:X,VLOOKUP(P5771,'3-Productie normen'!$B$37:$C$59,2,FALSE),FALSE)))/VLOOKUP(B5771,'2-Kosten per locatie'!$A$11:$C$31,3,FALSE)</f>
        <v>0</v>
      </c>
      <c r="U5771" s="144">
        <f t="shared" si="453"/>
        <v>0</v>
      </c>
      <c r="V5771" s="145" t="str">
        <f>VLOOKUP(K5771,'3-Productie normen'!A:AG,29,FALSE)</f>
        <v>V</v>
      </c>
      <c r="W5771" s="145"/>
      <c r="X5771" s="146"/>
      <c r="Y5771" s="147">
        <f t="shared" si="454"/>
        <v>44892</v>
      </c>
    </row>
    <row r="5772" spans="1:25" s="148" customFormat="1" ht="13.9" customHeight="1">
      <c r="A5772" s="137">
        <v>6626</v>
      </c>
      <c r="B5772" s="138" t="s">
        <v>7213</v>
      </c>
      <c r="C5772" s="138" t="s">
        <v>8340</v>
      </c>
      <c r="D5772" s="138"/>
      <c r="E5772" s="2"/>
      <c r="F5772" s="2" t="s">
        <v>1051</v>
      </c>
      <c r="G5772" s="2" t="s">
        <v>7677</v>
      </c>
      <c r="H5772" s="2" t="s">
        <v>246</v>
      </c>
      <c r="I5772" s="139" t="s">
        <v>491</v>
      </c>
      <c r="J5772" s="139" t="s">
        <v>253</v>
      </c>
      <c r="K5772" s="139" t="s">
        <v>4571</v>
      </c>
      <c r="L5772" s="139" t="s">
        <v>8193</v>
      </c>
      <c r="M5772" s="140"/>
      <c r="N5772" s="141">
        <v>17.23</v>
      </c>
      <c r="O5772" s="142">
        <f t="shared" si="450"/>
        <v>200</v>
      </c>
      <c r="P5772" s="2">
        <v>200</v>
      </c>
      <c r="Q5772" s="2"/>
      <c r="R5772" s="143" t="e">
        <f t="shared" si="451"/>
        <v>#DIV/0!</v>
      </c>
      <c r="S5772" s="143">
        <f t="shared" si="452"/>
        <v>0</v>
      </c>
      <c r="T5772" s="144">
        <f>IF(P5772="nio",0,IF(P5772&gt;0,VLOOKUP(K5772,'3-Productie normen'!A:X,VLOOKUP(P5772,'3-Productie normen'!$B$37:$C$59,2,FALSE),FALSE)))/VLOOKUP(B5772,'2-Kosten per locatie'!$A$11:$C$31,3,FALSE)</f>
        <v>0</v>
      </c>
      <c r="U5772" s="144">
        <f t="shared" si="453"/>
        <v>0</v>
      </c>
      <c r="V5772" s="145" t="str">
        <f>VLOOKUP(K5772,'3-Productie normen'!A:AG,29,FALSE)</f>
        <v>V</v>
      </c>
      <c r="W5772" s="145"/>
      <c r="X5772" s="146"/>
      <c r="Y5772" s="147">
        <f t="shared" si="454"/>
        <v>3446</v>
      </c>
    </row>
    <row r="5773" spans="1:25" s="148" customFormat="1" ht="13.9" customHeight="1">
      <c r="A5773" s="137">
        <v>6627</v>
      </c>
      <c r="B5773" s="138" t="s">
        <v>7213</v>
      </c>
      <c r="C5773" s="138" t="s">
        <v>8340</v>
      </c>
      <c r="D5773" s="138"/>
      <c r="E5773" s="2"/>
      <c r="F5773" s="2" t="s">
        <v>1051</v>
      </c>
      <c r="G5773" s="2" t="s">
        <v>7726</v>
      </c>
      <c r="H5773" s="2" t="s">
        <v>246</v>
      </c>
      <c r="I5773" s="139" t="s">
        <v>491</v>
      </c>
      <c r="J5773" s="139" t="s">
        <v>2116</v>
      </c>
      <c r="K5773" s="139" t="s">
        <v>51</v>
      </c>
      <c r="L5773" s="139" t="s">
        <v>8199</v>
      </c>
      <c r="M5773" s="140"/>
      <c r="N5773" s="141">
        <v>28.58</v>
      </c>
      <c r="O5773" s="142">
        <f t="shared" si="450"/>
        <v>200</v>
      </c>
      <c r="P5773" s="2">
        <v>200</v>
      </c>
      <c r="Q5773" s="2"/>
      <c r="R5773" s="143" t="e">
        <f t="shared" si="451"/>
        <v>#DIV/0!</v>
      </c>
      <c r="S5773" s="143">
        <f t="shared" si="452"/>
        <v>0</v>
      </c>
      <c r="T5773" s="144">
        <f>IF(P5773="nio",0,IF(P5773&gt;0,VLOOKUP(K5773,'3-Productie normen'!A:X,VLOOKUP(P5773,'3-Productie normen'!$B$37:$C$59,2,FALSE),FALSE)))/VLOOKUP(B5773,'2-Kosten per locatie'!$A$11:$C$31,3,FALSE)</f>
        <v>0</v>
      </c>
      <c r="U5773" s="144">
        <f t="shared" si="453"/>
        <v>0</v>
      </c>
      <c r="V5773" s="145" t="str">
        <f>VLOOKUP(K5773,'3-Productie normen'!A:AG,29,FALSE)</f>
        <v>V</v>
      </c>
      <c r="W5773" s="145"/>
      <c r="X5773" s="146"/>
      <c r="Y5773" s="147">
        <f t="shared" si="454"/>
        <v>5716</v>
      </c>
    </row>
    <row r="5774" spans="1:25" s="148" customFormat="1" ht="13.9" customHeight="1">
      <c r="A5774" s="137">
        <v>6628</v>
      </c>
      <c r="B5774" s="138" t="s">
        <v>7213</v>
      </c>
      <c r="C5774" s="138" t="s">
        <v>8340</v>
      </c>
      <c r="D5774" s="138"/>
      <c r="E5774" s="2"/>
      <c r="F5774" s="2" t="s">
        <v>1051</v>
      </c>
      <c r="G5774" s="2" t="s">
        <v>7678</v>
      </c>
      <c r="H5774" s="2" t="s">
        <v>246</v>
      </c>
      <c r="I5774" s="139" t="s">
        <v>257</v>
      </c>
      <c r="J5774" s="139" t="s">
        <v>495</v>
      </c>
      <c r="K5774" s="139" t="s">
        <v>259</v>
      </c>
      <c r="L5774" s="139" t="s">
        <v>246</v>
      </c>
      <c r="M5774" s="140"/>
      <c r="N5774" s="141">
        <v>1.24</v>
      </c>
      <c r="O5774" s="142">
        <f t="shared" si="450"/>
        <v>0</v>
      </c>
      <c r="P5774" s="2" t="s">
        <v>477</v>
      </c>
      <c r="Q5774" s="2"/>
      <c r="R5774" s="143">
        <f t="shared" si="451"/>
        <v>0</v>
      </c>
      <c r="S5774" s="143">
        <f t="shared" si="452"/>
        <v>0</v>
      </c>
      <c r="T5774" s="144">
        <f>IF(P5774="nio",0,IF(P5774&gt;0,VLOOKUP(K5774,'3-Productie normen'!A:X,VLOOKUP(P5774,'3-Productie normen'!$B$37:$C$59,2,FALSE),FALSE)))/VLOOKUP(B5774,'2-Kosten per locatie'!$A$11:$C$31,3,FALSE)</f>
        <v>0</v>
      </c>
      <c r="U5774" s="144">
        <f t="shared" si="453"/>
        <v>0</v>
      </c>
      <c r="V5774" s="145">
        <f>VLOOKUP(K5774,'3-Productie normen'!A:AG,29,FALSE)</f>
        <v>0</v>
      </c>
      <c r="W5774" s="145"/>
      <c r="X5774" s="146"/>
      <c r="Y5774" s="147">
        <f t="shared" si="454"/>
        <v>0</v>
      </c>
    </row>
    <row r="5775" spans="1:25" s="148" customFormat="1" ht="13.9" customHeight="1">
      <c r="A5775" s="137">
        <v>6629</v>
      </c>
      <c r="B5775" s="138" t="s">
        <v>7213</v>
      </c>
      <c r="C5775" s="138" t="s">
        <v>8340</v>
      </c>
      <c r="D5775" s="138"/>
      <c r="E5775" s="2"/>
      <c r="F5775" s="2" t="s">
        <v>1051</v>
      </c>
      <c r="G5775" s="2" t="s">
        <v>7679</v>
      </c>
      <c r="H5775" s="2" t="s">
        <v>246</v>
      </c>
      <c r="I5775" s="139" t="s">
        <v>257</v>
      </c>
      <c r="J5775" s="139" t="s">
        <v>258</v>
      </c>
      <c r="K5775" s="139" t="s">
        <v>259</v>
      </c>
      <c r="L5775" s="139" t="s">
        <v>246</v>
      </c>
      <c r="M5775" s="140"/>
      <c r="N5775" s="141">
        <v>11.57</v>
      </c>
      <c r="O5775" s="142">
        <f t="shared" si="450"/>
        <v>0</v>
      </c>
      <c r="P5775" s="2" t="s">
        <v>477</v>
      </c>
      <c r="Q5775" s="2"/>
      <c r="R5775" s="143">
        <f t="shared" si="451"/>
        <v>0</v>
      </c>
      <c r="S5775" s="143">
        <f t="shared" si="452"/>
        <v>0</v>
      </c>
      <c r="T5775" s="144">
        <f>IF(P5775="nio",0,IF(P5775&gt;0,VLOOKUP(K5775,'3-Productie normen'!A:X,VLOOKUP(P5775,'3-Productie normen'!$B$37:$C$59,2,FALSE),FALSE)))/VLOOKUP(B5775,'2-Kosten per locatie'!$A$11:$C$31,3,FALSE)</f>
        <v>0</v>
      </c>
      <c r="U5775" s="144">
        <f t="shared" si="453"/>
        <v>0</v>
      </c>
      <c r="V5775" s="145">
        <f>VLOOKUP(K5775,'3-Productie normen'!A:AG,29,FALSE)</f>
        <v>0</v>
      </c>
      <c r="W5775" s="145"/>
      <c r="X5775" s="146"/>
      <c r="Y5775" s="147">
        <f t="shared" si="454"/>
        <v>0</v>
      </c>
    </row>
    <row r="5776" spans="1:25" s="148" customFormat="1" ht="13.9" customHeight="1">
      <c r="A5776" s="137">
        <v>6630</v>
      </c>
      <c r="B5776" s="138" t="s">
        <v>7213</v>
      </c>
      <c r="C5776" s="138" t="s">
        <v>8340</v>
      </c>
      <c r="D5776" s="138"/>
      <c r="E5776" s="2"/>
      <c r="F5776" s="2" t="s">
        <v>1051</v>
      </c>
      <c r="G5776" s="2" t="s">
        <v>7680</v>
      </c>
      <c r="H5776" s="2" t="s">
        <v>246</v>
      </c>
      <c r="I5776" s="139" t="s">
        <v>257</v>
      </c>
      <c r="J5776" s="139" t="s">
        <v>495</v>
      </c>
      <c r="K5776" s="139" t="s">
        <v>259</v>
      </c>
      <c r="L5776" s="139" t="s">
        <v>246</v>
      </c>
      <c r="M5776" s="140"/>
      <c r="N5776" s="141">
        <v>1.86</v>
      </c>
      <c r="O5776" s="142">
        <f t="shared" si="450"/>
        <v>0</v>
      </c>
      <c r="P5776" s="2" t="s">
        <v>477</v>
      </c>
      <c r="Q5776" s="2"/>
      <c r="R5776" s="143">
        <f t="shared" si="451"/>
        <v>0</v>
      </c>
      <c r="S5776" s="143">
        <f t="shared" si="452"/>
        <v>0</v>
      </c>
      <c r="T5776" s="144">
        <f>IF(P5776="nio",0,IF(P5776&gt;0,VLOOKUP(K5776,'3-Productie normen'!A:X,VLOOKUP(P5776,'3-Productie normen'!$B$37:$C$59,2,FALSE),FALSE)))/VLOOKUP(B5776,'2-Kosten per locatie'!$A$11:$C$31,3,FALSE)</f>
        <v>0</v>
      </c>
      <c r="U5776" s="144">
        <f t="shared" si="453"/>
        <v>0</v>
      </c>
      <c r="V5776" s="145">
        <f>VLOOKUP(K5776,'3-Productie normen'!A:AG,29,FALSE)</f>
        <v>0</v>
      </c>
      <c r="W5776" s="145"/>
      <c r="X5776" s="146"/>
      <c r="Y5776" s="147">
        <f t="shared" si="454"/>
        <v>0</v>
      </c>
    </row>
    <row r="5777" spans="1:25" s="148" customFormat="1" ht="13.9" customHeight="1">
      <c r="A5777" s="137">
        <v>6631</v>
      </c>
      <c r="B5777" s="138" t="s">
        <v>7213</v>
      </c>
      <c r="C5777" s="138" t="s">
        <v>8340</v>
      </c>
      <c r="D5777" s="138"/>
      <c r="E5777" s="2"/>
      <c r="F5777" s="2" t="s">
        <v>1051</v>
      </c>
      <c r="G5777" s="2" t="s">
        <v>7681</v>
      </c>
      <c r="H5777" s="2" t="s">
        <v>246</v>
      </c>
      <c r="I5777" s="139" t="s">
        <v>257</v>
      </c>
      <c r="J5777" s="139" t="s">
        <v>258</v>
      </c>
      <c r="K5777" s="139" t="s">
        <v>259</v>
      </c>
      <c r="L5777" s="139" t="s">
        <v>246</v>
      </c>
      <c r="M5777" s="140"/>
      <c r="N5777" s="141">
        <v>8.14</v>
      </c>
      <c r="O5777" s="142">
        <f t="shared" si="450"/>
        <v>0</v>
      </c>
      <c r="P5777" s="2" t="s">
        <v>477</v>
      </c>
      <c r="Q5777" s="2"/>
      <c r="R5777" s="143">
        <f t="shared" si="451"/>
        <v>0</v>
      </c>
      <c r="S5777" s="143">
        <f t="shared" si="452"/>
        <v>0</v>
      </c>
      <c r="T5777" s="144">
        <f>IF(P5777="nio",0,IF(P5777&gt;0,VLOOKUP(K5777,'3-Productie normen'!A:X,VLOOKUP(P5777,'3-Productie normen'!$B$37:$C$59,2,FALSE),FALSE)))/VLOOKUP(B5777,'2-Kosten per locatie'!$A$11:$C$31,3,FALSE)</f>
        <v>0</v>
      </c>
      <c r="U5777" s="144">
        <f t="shared" si="453"/>
        <v>0</v>
      </c>
      <c r="V5777" s="145">
        <f>VLOOKUP(K5777,'3-Productie normen'!A:AG,29,FALSE)</f>
        <v>0</v>
      </c>
      <c r="W5777" s="145"/>
      <c r="X5777" s="146"/>
      <c r="Y5777" s="147">
        <f t="shared" si="454"/>
        <v>0</v>
      </c>
    </row>
    <row r="5778" spans="1:25" s="148" customFormat="1" ht="13.9" customHeight="1">
      <c r="A5778" s="137">
        <v>6632</v>
      </c>
      <c r="B5778" s="138" t="s">
        <v>7213</v>
      </c>
      <c r="C5778" s="138" t="s">
        <v>8340</v>
      </c>
      <c r="D5778" s="138"/>
      <c r="E5778" s="2"/>
      <c r="F5778" s="2" t="s">
        <v>1051</v>
      </c>
      <c r="G5778" s="2" t="s">
        <v>7682</v>
      </c>
      <c r="H5778" s="2" t="s">
        <v>246</v>
      </c>
      <c r="I5778" s="139" t="s">
        <v>257</v>
      </c>
      <c r="J5778" s="139" t="s">
        <v>318</v>
      </c>
      <c r="K5778" s="139" t="s">
        <v>259</v>
      </c>
      <c r="L5778" s="139" t="s">
        <v>246</v>
      </c>
      <c r="M5778" s="140"/>
      <c r="N5778" s="141">
        <v>0.91</v>
      </c>
      <c r="O5778" s="142">
        <f t="shared" si="450"/>
        <v>0</v>
      </c>
      <c r="P5778" s="2" t="s">
        <v>477</v>
      </c>
      <c r="Q5778" s="2"/>
      <c r="R5778" s="143">
        <f t="shared" si="451"/>
        <v>0</v>
      </c>
      <c r="S5778" s="143">
        <f t="shared" si="452"/>
        <v>0</v>
      </c>
      <c r="T5778" s="144">
        <f>IF(P5778="nio",0,IF(P5778&gt;0,VLOOKUP(K5778,'3-Productie normen'!A:X,VLOOKUP(P5778,'3-Productie normen'!$B$37:$C$59,2,FALSE),FALSE)))/VLOOKUP(B5778,'2-Kosten per locatie'!$A$11:$C$31,3,FALSE)</f>
        <v>0</v>
      </c>
      <c r="U5778" s="144">
        <f t="shared" si="453"/>
        <v>0</v>
      </c>
      <c r="V5778" s="145">
        <f>VLOOKUP(K5778,'3-Productie normen'!A:AG,29,FALSE)</f>
        <v>0</v>
      </c>
      <c r="W5778" s="145"/>
      <c r="X5778" s="146"/>
      <c r="Y5778" s="147">
        <f t="shared" si="454"/>
        <v>0</v>
      </c>
    </row>
    <row r="5779" spans="1:25" s="148" customFormat="1" ht="13.9" customHeight="1">
      <c r="A5779" s="137">
        <v>6633</v>
      </c>
      <c r="B5779" s="138" t="s">
        <v>7213</v>
      </c>
      <c r="C5779" s="138" t="s">
        <v>8340</v>
      </c>
      <c r="D5779" s="138"/>
      <c r="E5779" s="2"/>
      <c r="F5779" s="2" t="s">
        <v>1051</v>
      </c>
      <c r="G5779" s="2" t="s">
        <v>7683</v>
      </c>
      <c r="H5779" s="2" t="s">
        <v>246</v>
      </c>
      <c r="I5779" s="139" t="s">
        <v>257</v>
      </c>
      <c r="J5779" s="139" t="s">
        <v>318</v>
      </c>
      <c r="K5779" s="139" t="s">
        <v>259</v>
      </c>
      <c r="L5779" s="139" t="s">
        <v>246</v>
      </c>
      <c r="M5779" s="140"/>
      <c r="N5779" s="141">
        <v>1.32</v>
      </c>
      <c r="O5779" s="142">
        <f t="shared" si="450"/>
        <v>0</v>
      </c>
      <c r="P5779" s="2" t="s">
        <v>477</v>
      </c>
      <c r="Q5779" s="2"/>
      <c r="R5779" s="143">
        <f t="shared" si="451"/>
        <v>0</v>
      </c>
      <c r="S5779" s="143">
        <f t="shared" si="452"/>
        <v>0</v>
      </c>
      <c r="T5779" s="144">
        <f>IF(P5779="nio",0,IF(P5779&gt;0,VLOOKUP(K5779,'3-Productie normen'!A:X,VLOOKUP(P5779,'3-Productie normen'!$B$37:$C$59,2,FALSE),FALSE)))/VLOOKUP(B5779,'2-Kosten per locatie'!$A$11:$C$31,3,FALSE)</f>
        <v>0</v>
      </c>
      <c r="U5779" s="144">
        <f t="shared" si="453"/>
        <v>0</v>
      </c>
      <c r="V5779" s="145">
        <f>VLOOKUP(K5779,'3-Productie normen'!A:AG,29,FALSE)</f>
        <v>0</v>
      </c>
      <c r="W5779" s="145"/>
      <c r="X5779" s="146"/>
      <c r="Y5779" s="147">
        <f t="shared" si="454"/>
        <v>0</v>
      </c>
    </row>
    <row r="5780" spans="1:25" s="148" customFormat="1" ht="13.9" customHeight="1">
      <c r="A5780" s="137">
        <v>6634</v>
      </c>
      <c r="B5780" s="138" t="s">
        <v>7213</v>
      </c>
      <c r="C5780" s="138" t="s">
        <v>8340</v>
      </c>
      <c r="D5780" s="138"/>
      <c r="E5780" s="2"/>
      <c r="F5780" s="2" t="s">
        <v>1051</v>
      </c>
      <c r="G5780" s="2" t="s">
        <v>7684</v>
      </c>
      <c r="H5780" s="2" t="s">
        <v>246</v>
      </c>
      <c r="I5780" s="139" t="s">
        <v>257</v>
      </c>
      <c r="J5780" s="139" t="s">
        <v>318</v>
      </c>
      <c r="K5780" s="139" t="s">
        <v>259</v>
      </c>
      <c r="L5780" s="139" t="s">
        <v>246</v>
      </c>
      <c r="M5780" s="140"/>
      <c r="N5780" s="141">
        <v>1.84</v>
      </c>
      <c r="O5780" s="142">
        <f t="shared" si="450"/>
        <v>0</v>
      </c>
      <c r="P5780" s="2" t="s">
        <v>477</v>
      </c>
      <c r="Q5780" s="2"/>
      <c r="R5780" s="143">
        <f t="shared" si="451"/>
        <v>0</v>
      </c>
      <c r="S5780" s="143">
        <f t="shared" si="452"/>
        <v>0</v>
      </c>
      <c r="T5780" s="144">
        <f>IF(P5780="nio",0,IF(P5780&gt;0,VLOOKUP(K5780,'3-Productie normen'!A:X,VLOOKUP(P5780,'3-Productie normen'!$B$37:$C$59,2,FALSE),FALSE)))/VLOOKUP(B5780,'2-Kosten per locatie'!$A$11:$C$31,3,FALSE)</f>
        <v>0</v>
      </c>
      <c r="U5780" s="144">
        <f t="shared" si="453"/>
        <v>0</v>
      </c>
      <c r="V5780" s="145">
        <f>VLOOKUP(K5780,'3-Productie normen'!A:AG,29,FALSE)</f>
        <v>0</v>
      </c>
      <c r="W5780" s="145"/>
      <c r="X5780" s="146"/>
      <c r="Y5780" s="147">
        <f t="shared" si="454"/>
        <v>0</v>
      </c>
    </row>
    <row r="5781" spans="1:25" s="148" customFormat="1" ht="13.9" customHeight="1">
      <c r="A5781" s="137">
        <v>6635</v>
      </c>
      <c r="B5781" s="138" t="s">
        <v>7213</v>
      </c>
      <c r="C5781" s="138" t="s">
        <v>8340</v>
      </c>
      <c r="D5781" s="138"/>
      <c r="E5781" s="2"/>
      <c r="F5781" s="2" t="s">
        <v>1051</v>
      </c>
      <c r="G5781" s="2" t="s">
        <v>7685</v>
      </c>
      <c r="H5781" s="2" t="s">
        <v>246</v>
      </c>
      <c r="I5781" s="139" t="s">
        <v>257</v>
      </c>
      <c r="J5781" s="139" t="s">
        <v>318</v>
      </c>
      <c r="K5781" s="139" t="s">
        <v>259</v>
      </c>
      <c r="L5781" s="139" t="s">
        <v>246</v>
      </c>
      <c r="M5781" s="140"/>
      <c r="N5781" s="141">
        <v>1.91</v>
      </c>
      <c r="O5781" s="142">
        <f t="shared" si="450"/>
        <v>0</v>
      </c>
      <c r="P5781" s="2" t="s">
        <v>477</v>
      </c>
      <c r="Q5781" s="2"/>
      <c r="R5781" s="143">
        <f t="shared" si="451"/>
        <v>0</v>
      </c>
      <c r="S5781" s="143">
        <f t="shared" si="452"/>
        <v>0</v>
      </c>
      <c r="T5781" s="144">
        <f>IF(P5781="nio",0,IF(P5781&gt;0,VLOOKUP(K5781,'3-Productie normen'!A:X,VLOOKUP(P5781,'3-Productie normen'!$B$37:$C$59,2,FALSE),FALSE)))/VLOOKUP(B5781,'2-Kosten per locatie'!$A$11:$C$31,3,FALSE)</f>
        <v>0</v>
      </c>
      <c r="U5781" s="144">
        <f t="shared" si="453"/>
        <v>0</v>
      </c>
      <c r="V5781" s="145">
        <f>VLOOKUP(K5781,'3-Productie normen'!A:AG,29,FALSE)</f>
        <v>0</v>
      </c>
      <c r="W5781" s="145"/>
      <c r="X5781" s="146"/>
      <c r="Y5781" s="147">
        <f t="shared" si="454"/>
        <v>0</v>
      </c>
    </row>
    <row r="5782" spans="1:25" s="148" customFormat="1" ht="13.9" customHeight="1">
      <c r="A5782" s="137">
        <v>6636</v>
      </c>
      <c r="B5782" s="138" t="s">
        <v>7213</v>
      </c>
      <c r="C5782" s="138" t="s">
        <v>8340</v>
      </c>
      <c r="D5782" s="138"/>
      <c r="E5782" s="2"/>
      <c r="F5782" s="2" t="s">
        <v>1051</v>
      </c>
      <c r="G5782" s="2" t="s">
        <v>7686</v>
      </c>
      <c r="H5782" s="2" t="s">
        <v>246</v>
      </c>
      <c r="I5782" s="139" t="s">
        <v>46</v>
      </c>
      <c r="J5782" s="139" t="s">
        <v>320</v>
      </c>
      <c r="K5782" s="139" t="s">
        <v>46</v>
      </c>
      <c r="L5782" s="139" t="s">
        <v>8195</v>
      </c>
      <c r="M5782" s="140"/>
      <c r="N5782" s="141">
        <v>14.07</v>
      </c>
      <c r="O5782" s="142">
        <f t="shared" si="450"/>
        <v>400</v>
      </c>
      <c r="P5782" s="2">
        <v>200</v>
      </c>
      <c r="Q5782" s="2">
        <v>200</v>
      </c>
      <c r="R5782" s="143" t="e">
        <f t="shared" si="451"/>
        <v>#DIV/0!</v>
      </c>
      <c r="S5782" s="143" t="e">
        <f t="shared" si="452"/>
        <v>#DIV/0!</v>
      </c>
      <c r="T5782" s="144">
        <f>IF(P5782="nio",0,IF(P5782&gt;0,VLOOKUP(K5782,'3-Productie normen'!A:X,VLOOKUP(P5782,'3-Productie normen'!$B$37:$C$59,2,FALSE),FALSE)))/VLOOKUP(B5782,'2-Kosten per locatie'!$A$11:$C$31,3,FALSE)</f>
        <v>0</v>
      </c>
      <c r="U5782" s="144">
        <f t="shared" si="453"/>
        <v>0</v>
      </c>
      <c r="V5782" s="145" t="str">
        <f>VLOOKUP(K5782,'3-Productie normen'!A:AG,29,FALSE)</f>
        <v>S</v>
      </c>
      <c r="W5782" s="145"/>
      <c r="X5782" s="146"/>
      <c r="Y5782" s="147">
        <f t="shared" si="454"/>
        <v>5628</v>
      </c>
    </row>
    <row r="5783" spans="1:25" s="148" customFormat="1" ht="13.9" customHeight="1">
      <c r="A5783" s="137">
        <v>6637</v>
      </c>
      <c r="B5783" s="138" t="s">
        <v>7213</v>
      </c>
      <c r="C5783" s="138" t="s">
        <v>8340</v>
      </c>
      <c r="D5783" s="138"/>
      <c r="E5783" s="2"/>
      <c r="F5783" s="2" t="s">
        <v>1051</v>
      </c>
      <c r="G5783" s="2" t="s">
        <v>7687</v>
      </c>
      <c r="H5783" s="2" t="s">
        <v>246</v>
      </c>
      <c r="I5783" s="139" t="s">
        <v>46</v>
      </c>
      <c r="J5783" s="139" t="s">
        <v>323</v>
      </c>
      <c r="K5783" s="139" t="s">
        <v>46</v>
      </c>
      <c r="L5783" s="139" t="s">
        <v>8195</v>
      </c>
      <c r="M5783" s="140"/>
      <c r="N5783" s="141">
        <v>1.0900000000000001</v>
      </c>
      <c r="O5783" s="142">
        <f t="shared" si="450"/>
        <v>400</v>
      </c>
      <c r="P5783" s="2">
        <v>200</v>
      </c>
      <c r="Q5783" s="2">
        <v>200</v>
      </c>
      <c r="R5783" s="143" t="e">
        <f t="shared" si="451"/>
        <v>#DIV/0!</v>
      </c>
      <c r="S5783" s="143" t="e">
        <f t="shared" si="452"/>
        <v>#DIV/0!</v>
      </c>
      <c r="T5783" s="144">
        <f>IF(P5783="nio",0,IF(P5783&gt;0,VLOOKUP(K5783,'3-Productie normen'!A:X,VLOOKUP(P5783,'3-Productie normen'!$B$37:$C$59,2,FALSE),FALSE)))/VLOOKUP(B5783,'2-Kosten per locatie'!$A$11:$C$31,3,FALSE)</f>
        <v>0</v>
      </c>
      <c r="U5783" s="144">
        <f t="shared" si="453"/>
        <v>0</v>
      </c>
      <c r="V5783" s="145" t="str">
        <f>VLOOKUP(K5783,'3-Productie normen'!A:AG,29,FALSE)</f>
        <v>S</v>
      </c>
      <c r="W5783" s="145"/>
      <c r="X5783" s="146"/>
      <c r="Y5783" s="147">
        <f t="shared" si="454"/>
        <v>436.00000000000006</v>
      </c>
    </row>
    <row r="5784" spans="1:25" s="148" customFormat="1" ht="13.9" customHeight="1">
      <c r="A5784" s="137">
        <v>6638</v>
      </c>
      <c r="B5784" s="138" t="s">
        <v>7213</v>
      </c>
      <c r="C5784" s="138" t="s">
        <v>8340</v>
      </c>
      <c r="D5784" s="138"/>
      <c r="E5784" s="2"/>
      <c r="F5784" s="2" t="s">
        <v>1051</v>
      </c>
      <c r="G5784" s="2" t="s">
        <v>7688</v>
      </c>
      <c r="H5784" s="2" t="s">
        <v>246</v>
      </c>
      <c r="I5784" s="139" t="s">
        <v>46</v>
      </c>
      <c r="J5784" s="139" t="s">
        <v>323</v>
      </c>
      <c r="K5784" s="139" t="s">
        <v>46</v>
      </c>
      <c r="L5784" s="139" t="s">
        <v>8195</v>
      </c>
      <c r="M5784" s="140"/>
      <c r="N5784" s="141">
        <v>1.08</v>
      </c>
      <c r="O5784" s="142">
        <f t="shared" si="450"/>
        <v>400</v>
      </c>
      <c r="P5784" s="2">
        <v>200</v>
      </c>
      <c r="Q5784" s="2">
        <v>200</v>
      </c>
      <c r="R5784" s="143" t="e">
        <f t="shared" si="451"/>
        <v>#DIV/0!</v>
      </c>
      <c r="S5784" s="143" t="e">
        <f t="shared" si="452"/>
        <v>#DIV/0!</v>
      </c>
      <c r="T5784" s="144">
        <f>IF(P5784="nio",0,IF(P5784&gt;0,VLOOKUP(K5784,'3-Productie normen'!A:X,VLOOKUP(P5784,'3-Productie normen'!$B$37:$C$59,2,FALSE),FALSE)))/VLOOKUP(B5784,'2-Kosten per locatie'!$A$11:$C$31,3,FALSE)</f>
        <v>0</v>
      </c>
      <c r="U5784" s="144">
        <f t="shared" si="453"/>
        <v>0</v>
      </c>
      <c r="V5784" s="145" t="str">
        <f>VLOOKUP(K5784,'3-Productie normen'!A:AG,29,FALSE)</f>
        <v>S</v>
      </c>
      <c r="W5784" s="145"/>
      <c r="X5784" s="146"/>
      <c r="Y5784" s="147">
        <f t="shared" si="454"/>
        <v>432</v>
      </c>
    </row>
    <row r="5785" spans="1:25" s="148" customFormat="1" ht="13.9" customHeight="1">
      <c r="A5785" s="137">
        <v>6639</v>
      </c>
      <c r="B5785" s="138" t="s">
        <v>7213</v>
      </c>
      <c r="C5785" s="138" t="s">
        <v>8340</v>
      </c>
      <c r="D5785" s="138"/>
      <c r="E5785" s="2"/>
      <c r="F5785" s="2" t="s">
        <v>1051</v>
      </c>
      <c r="G5785" s="2" t="s">
        <v>7689</v>
      </c>
      <c r="H5785" s="2" t="s">
        <v>246</v>
      </c>
      <c r="I5785" s="139" t="s">
        <v>46</v>
      </c>
      <c r="J5785" s="139" t="s">
        <v>323</v>
      </c>
      <c r="K5785" s="139" t="s">
        <v>46</v>
      </c>
      <c r="L5785" s="139" t="s">
        <v>8195</v>
      </c>
      <c r="M5785" s="140"/>
      <c r="N5785" s="141">
        <v>1.25</v>
      </c>
      <c r="O5785" s="142">
        <f t="shared" si="450"/>
        <v>400</v>
      </c>
      <c r="P5785" s="2">
        <v>200</v>
      </c>
      <c r="Q5785" s="2">
        <v>200</v>
      </c>
      <c r="R5785" s="143" t="e">
        <f t="shared" si="451"/>
        <v>#DIV/0!</v>
      </c>
      <c r="S5785" s="143" t="e">
        <f t="shared" si="452"/>
        <v>#DIV/0!</v>
      </c>
      <c r="T5785" s="144">
        <f>IF(P5785="nio",0,IF(P5785&gt;0,VLOOKUP(K5785,'3-Productie normen'!A:X,VLOOKUP(P5785,'3-Productie normen'!$B$37:$C$59,2,FALSE),FALSE)))/VLOOKUP(B5785,'2-Kosten per locatie'!$A$11:$C$31,3,FALSE)</f>
        <v>0</v>
      </c>
      <c r="U5785" s="144">
        <f t="shared" si="453"/>
        <v>0</v>
      </c>
      <c r="V5785" s="145" t="str">
        <f>VLOOKUP(K5785,'3-Productie normen'!A:AG,29,FALSE)</f>
        <v>S</v>
      </c>
      <c r="W5785" s="145"/>
      <c r="X5785" s="146"/>
      <c r="Y5785" s="147">
        <f t="shared" si="454"/>
        <v>500</v>
      </c>
    </row>
    <row r="5786" spans="1:25" s="148" customFormat="1" ht="13.9" customHeight="1">
      <c r="A5786" s="137">
        <v>6640</v>
      </c>
      <c r="B5786" s="138" t="s">
        <v>7213</v>
      </c>
      <c r="C5786" s="138" t="s">
        <v>8340</v>
      </c>
      <c r="D5786" s="138"/>
      <c r="E5786" s="2"/>
      <c r="F5786" s="2" t="s">
        <v>1051</v>
      </c>
      <c r="G5786" s="2" t="s">
        <v>7690</v>
      </c>
      <c r="H5786" s="2" t="s">
        <v>246</v>
      </c>
      <c r="I5786" s="139" t="s">
        <v>46</v>
      </c>
      <c r="J5786" s="139" t="s">
        <v>323</v>
      </c>
      <c r="K5786" s="139" t="s">
        <v>46</v>
      </c>
      <c r="L5786" s="139" t="s">
        <v>8195</v>
      </c>
      <c r="M5786" s="140"/>
      <c r="N5786" s="141">
        <v>1.1000000000000001</v>
      </c>
      <c r="O5786" s="142">
        <f t="shared" si="450"/>
        <v>400</v>
      </c>
      <c r="P5786" s="2">
        <v>200</v>
      </c>
      <c r="Q5786" s="2">
        <v>200</v>
      </c>
      <c r="R5786" s="143" t="e">
        <f t="shared" si="451"/>
        <v>#DIV/0!</v>
      </c>
      <c r="S5786" s="143" t="e">
        <f t="shared" si="452"/>
        <v>#DIV/0!</v>
      </c>
      <c r="T5786" s="144">
        <f>IF(P5786="nio",0,IF(P5786&gt;0,VLOOKUP(K5786,'3-Productie normen'!A:X,VLOOKUP(P5786,'3-Productie normen'!$B$37:$C$59,2,FALSE),FALSE)))/VLOOKUP(B5786,'2-Kosten per locatie'!$A$11:$C$31,3,FALSE)</f>
        <v>0</v>
      </c>
      <c r="U5786" s="144">
        <f t="shared" si="453"/>
        <v>0</v>
      </c>
      <c r="V5786" s="145" t="str">
        <f>VLOOKUP(K5786,'3-Productie normen'!A:AG,29,FALSE)</f>
        <v>S</v>
      </c>
      <c r="W5786" s="145"/>
      <c r="X5786" s="146"/>
      <c r="Y5786" s="147">
        <f t="shared" si="454"/>
        <v>440.00000000000006</v>
      </c>
    </row>
    <row r="5787" spans="1:25" s="148" customFormat="1" ht="13.9" customHeight="1">
      <c r="A5787" s="137">
        <v>6641</v>
      </c>
      <c r="B5787" s="138" t="s">
        <v>7213</v>
      </c>
      <c r="C5787" s="138" t="s">
        <v>8340</v>
      </c>
      <c r="D5787" s="138"/>
      <c r="E5787" s="2"/>
      <c r="F5787" s="2" t="s">
        <v>1051</v>
      </c>
      <c r="G5787" s="2" t="s">
        <v>7691</v>
      </c>
      <c r="H5787" s="2" t="s">
        <v>246</v>
      </c>
      <c r="I5787" s="139" t="s">
        <v>46</v>
      </c>
      <c r="J5787" s="139" t="s">
        <v>323</v>
      </c>
      <c r="K5787" s="139" t="s">
        <v>46</v>
      </c>
      <c r="L5787" s="139" t="s">
        <v>8195</v>
      </c>
      <c r="M5787" s="140"/>
      <c r="N5787" s="141">
        <v>1.1000000000000001</v>
      </c>
      <c r="O5787" s="142">
        <f t="shared" si="450"/>
        <v>400</v>
      </c>
      <c r="P5787" s="2">
        <v>200</v>
      </c>
      <c r="Q5787" s="2">
        <v>200</v>
      </c>
      <c r="R5787" s="143" t="e">
        <f t="shared" si="451"/>
        <v>#DIV/0!</v>
      </c>
      <c r="S5787" s="143" t="e">
        <f t="shared" si="452"/>
        <v>#DIV/0!</v>
      </c>
      <c r="T5787" s="144">
        <f>IF(P5787="nio",0,IF(P5787&gt;0,VLOOKUP(K5787,'3-Productie normen'!A:X,VLOOKUP(P5787,'3-Productie normen'!$B$37:$C$59,2,FALSE),FALSE)))/VLOOKUP(B5787,'2-Kosten per locatie'!$A$11:$C$31,3,FALSE)</f>
        <v>0</v>
      </c>
      <c r="U5787" s="144">
        <f t="shared" si="453"/>
        <v>0</v>
      </c>
      <c r="V5787" s="145" t="str">
        <f>VLOOKUP(K5787,'3-Productie normen'!A:AG,29,FALSE)</f>
        <v>S</v>
      </c>
      <c r="W5787" s="145"/>
      <c r="X5787" s="146"/>
      <c r="Y5787" s="147">
        <f t="shared" si="454"/>
        <v>440.00000000000006</v>
      </c>
    </row>
    <row r="5788" spans="1:25" s="148" customFormat="1" ht="13.9" customHeight="1">
      <c r="A5788" s="137">
        <v>6642</v>
      </c>
      <c r="B5788" s="138" t="s">
        <v>7213</v>
      </c>
      <c r="C5788" s="138" t="s">
        <v>8340</v>
      </c>
      <c r="D5788" s="138"/>
      <c r="E5788" s="2"/>
      <c r="F5788" s="2" t="s">
        <v>1051</v>
      </c>
      <c r="G5788" s="2" t="s">
        <v>7692</v>
      </c>
      <c r="H5788" s="2" t="s">
        <v>246</v>
      </c>
      <c r="I5788" s="139" t="s">
        <v>46</v>
      </c>
      <c r="J5788" s="139" t="s">
        <v>323</v>
      </c>
      <c r="K5788" s="139" t="s">
        <v>46</v>
      </c>
      <c r="L5788" s="139" t="s">
        <v>8195</v>
      </c>
      <c r="M5788" s="140"/>
      <c r="N5788" s="141">
        <v>1.1000000000000001</v>
      </c>
      <c r="O5788" s="142">
        <f t="shared" si="450"/>
        <v>400</v>
      </c>
      <c r="P5788" s="2">
        <v>200</v>
      </c>
      <c r="Q5788" s="2">
        <v>200</v>
      </c>
      <c r="R5788" s="143" t="e">
        <f t="shared" si="451"/>
        <v>#DIV/0!</v>
      </c>
      <c r="S5788" s="143" t="e">
        <f t="shared" si="452"/>
        <v>#DIV/0!</v>
      </c>
      <c r="T5788" s="144">
        <f>IF(P5788="nio",0,IF(P5788&gt;0,VLOOKUP(K5788,'3-Productie normen'!A:X,VLOOKUP(P5788,'3-Productie normen'!$B$37:$C$59,2,FALSE),FALSE)))/VLOOKUP(B5788,'2-Kosten per locatie'!$A$11:$C$31,3,FALSE)</f>
        <v>0</v>
      </c>
      <c r="U5788" s="144">
        <f t="shared" si="453"/>
        <v>0</v>
      </c>
      <c r="V5788" s="145" t="str">
        <f>VLOOKUP(K5788,'3-Productie normen'!A:AG,29,FALSE)</f>
        <v>S</v>
      </c>
      <c r="W5788" s="145"/>
      <c r="X5788" s="146"/>
      <c r="Y5788" s="147">
        <f t="shared" si="454"/>
        <v>440.00000000000006</v>
      </c>
    </row>
    <row r="5789" spans="1:25" s="148" customFormat="1" ht="13.9" customHeight="1">
      <c r="A5789" s="137">
        <v>6643</v>
      </c>
      <c r="B5789" s="138" t="s">
        <v>7213</v>
      </c>
      <c r="C5789" s="138" t="s">
        <v>8340</v>
      </c>
      <c r="D5789" s="138"/>
      <c r="E5789" s="2"/>
      <c r="F5789" s="2" t="s">
        <v>1051</v>
      </c>
      <c r="G5789" s="2" t="s">
        <v>7693</v>
      </c>
      <c r="H5789" s="2" t="s">
        <v>246</v>
      </c>
      <c r="I5789" s="139" t="s">
        <v>46</v>
      </c>
      <c r="J5789" s="139" t="s">
        <v>313</v>
      </c>
      <c r="K5789" s="139" t="s">
        <v>8079</v>
      </c>
      <c r="L5789" s="139" t="s">
        <v>8195</v>
      </c>
      <c r="M5789" s="140"/>
      <c r="N5789" s="141">
        <v>0.91</v>
      </c>
      <c r="O5789" s="142">
        <f t="shared" si="450"/>
        <v>2</v>
      </c>
      <c r="P5789" s="2">
        <v>2</v>
      </c>
      <c r="Q5789" s="2"/>
      <c r="R5789" s="143" t="e">
        <f t="shared" si="451"/>
        <v>#DIV/0!</v>
      </c>
      <c r="S5789" s="143">
        <f t="shared" si="452"/>
        <v>0</v>
      </c>
      <c r="T5789" s="144">
        <f>IF(P5789="nio",0,IF(P5789&gt;0,VLOOKUP(K5789,'3-Productie normen'!A:X,VLOOKUP(P5789,'3-Productie normen'!$B$37:$C$59,2,FALSE),FALSE)))/VLOOKUP(B5789,'2-Kosten per locatie'!$A$11:$C$31,3,FALSE)</f>
        <v>0</v>
      </c>
      <c r="U5789" s="144">
        <f t="shared" si="453"/>
        <v>0</v>
      </c>
      <c r="V5789" s="145" t="str">
        <f>VLOOKUP(K5789,'3-Productie normen'!A:AG,29,FALSE)</f>
        <v>V</v>
      </c>
      <c r="W5789" s="145"/>
      <c r="X5789" s="146"/>
      <c r="Y5789" s="147">
        <f t="shared" si="454"/>
        <v>1.82</v>
      </c>
    </row>
    <row r="5790" spans="1:25" s="148" customFormat="1" ht="13.9" customHeight="1">
      <c r="A5790" s="137">
        <v>6644</v>
      </c>
      <c r="B5790" s="138" t="s">
        <v>7213</v>
      </c>
      <c r="C5790" s="138" t="s">
        <v>8340</v>
      </c>
      <c r="D5790" s="138"/>
      <c r="E5790" s="2"/>
      <c r="F5790" s="2" t="s">
        <v>1051</v>
      </c>
      <c r="G5790" s="2" t="s">
        <v>7694</v>
      </c>
      <c r="H5790" s="2" t="s">
        <v>246</v>
      </c>
      <c r="I5790" s="139" t="s">
        <v>46</v>
      </c>
      <c r="J5790" s="139" t="s">
        <v>320</v>
      </c>
      <c r="K5790" s="139" t="s">
        <v>46</v>
      </c>
      <c r="L5790" s="139" t="s">
        <v>8195</v>
      </c>
      <c r="M5790" s="140"/>
      <c r="N5790" s="141">
        <v>12.39</v>
      </c>
      <c r="O5790" s="142">
        <f t="shared" si="450"/>
        <v>400</v>
      </c>
      <c r="P5790" s="2">
        <v>200</v>
      </c>
      <c r="Q5790" s="2">
        <v>200</v>
      </c>
      <c r="R5790" s="143" t="e">
        <f t="shared" si="451"/>
        <v>#DIV/0!</v>
      </c>
      <c r="S5790" s="143" t="e">
        <f t="shared" si="452"/>
        <v>#DIV/0!</v>
      </c>
      <c r="T5790" s="144">
        <f>IF(P5790="nio",0,IF(P5790&gt;0,VLOOKUP(K5790,'3-Productie normen'!A:X,VLOOKUP(P5790,'3-Productie normen'!$B$37:$C$59,2,FALSE),FALSE)))/VLOOKUP(B5790,'2-Kosten per locatie'!$A$11:$C$31,3,FALSE)</f>
        <v>0</v>
      </c>
      <c r="U5790" s="144">
        <f t="shared" si="453"/>
        <v>0</v>
      </c>
      <c r="V5790" s="145" t="str">
        <f>VLOOKUP(K5790,'3-Productie normen'!A:AG,29,FALSE)</f>
        <v>S</v>
      </c>
      <c r="W5790" s="145"/>
      <c r="X5790" s="146"/>
      <c r="Y5790" s="147">
        <f t="shared" si="454"/>
        <v>4956</v>
      </c>
    </row>
    <row r="5791" spans="1:25" s="148" customFormat="1" ht="13.9" customHeight="1">
      <c r="A5791" s="137">
        <v>6645</v>
      </c>
      <c r="B5791" s="138" t="s">
        <v>7213</v>
      </c>
      <c r="C5791" s="138" t="s">
        <v>8340</v>
      </c>
      <c r="D5791" s="138"/>
      <c r="E5791" s="2"/>
      <c r="F5791" s="2" t="s">
        <v>1051</v>
      </c>
      <c r="G5791" s="2" t="s">
        <v>7695</v>
      </c>
      <c r="H5791" s="2" t="s">
        <v>246</v>
      </c>
      <c r="I5791" s="139" t="s">
        <v>46</v>
      </c>
      <c r="J5791" s="139" t="s">
        <v>323</v>
      </c>
      <c r="K5791" s="139" t="s">
        <v>46</v>
      </c>
      <c r="L5791" s="139" t="s">
        <v>8195</v>
      </c>
      <c r="M5791" s="140"/>
      <c r="N5791" s="141">
        <v>1.21</v>
      </c>
      <c r="O5791" s="142">
        <f t="shared" si="450"/>
        <v>400</v>
      </c>
      <c r="P5791" s="2">
        <v>200</v>
      </c>
      <c r="Q5791" s="2">
        <v>200</v>
      </c>
      <c r="R5791" s="143" t="e">
        <f t="shared" si="451"/>
        <v>#DIV/0!</v>
      </c>
      <c r="S5791" s="143" t="e">
        <f t="shared" si="452"/>
        <v>#DIV/0!</v>
      </c>
      <c r="T5791" s="144">
        <f>IF(P5791="nio",0,IF(P5791&gt;0,VLOOKUP(K5791,'3-Productie normen'!A:X,VLOOKUP(P5791,'3-Productie normen'!$B$37:$C$59,2,FALSE),FALSE)))/VLOOKUP(B5791,'2-Kosten per locatie'!$A$11:$C$31,3,FALSE)</f>
        <v>0</v>
      </c>
      <c r="U5791" s="144">
        <f t="shared" si="453"/>
        <v>0</v>
      </c>
      <c r="V5791" s="145" t="str">
        <f>VLOOKUP(K5791,'3-Productie normen'!A:AG,29,FALSE)</f>
        <v>S</v>
      </c>
      <c r="W5791" s="145"/>
      <c r="X5791" s="146"/>
      <c r="Y5791" s="147">
        <f t="shared" si="454"/>
        <v>484</v>
      </c>
    </row>
    <row r="5792" spans="1:25" s="148" customFormat="1" ht="13.9" customHeight="1">
      <c r="A5792" s="137">
        <v>6646</v>
      </c>
      <c r="B5792" s="138" t="s">
        <v>7213</v>
      </c>
      <c r="C5792" s="138" t="s">
        <v>8340</v>
      </c>
      <c r="D5792" s="138"/>
      <c r="E5792" s="2"/>
      <c r="F5792" s="2" t="s">
        <v>1051</v>
      </c>
      <c r="G5792" s="2" t="s">
        <v>7696</v>
      </c>
      <c r="H5792" s="2" t="s">
        <v>246</v>
      </c>
      <c r="I5792" s="139" t="s">
        <v>46</v>
      </c>
      <c r="J5792" s="139" t="s">
        <v>323</v>
      </c>
      <c r="K5792" s="139" t="s">
        <v>46</v>
      </c>
      <c r="L5792" s="139" t="s">
        <v>8195</v>
      </c>
      <c r="M5792" s="140"/>
      <c r="N5792" s="141">
        <v>1.21</v>
      </c>
      <c r="O5792" s="142">
        <f t="shared" si="450"/>
        <v>400</v>
      </c>
      <c r="P5792" s="2">
        <v>200</v>
      </c>
      <c r="Q5792" s="2">
        <v>200</v>
      </c>
      <c r="R5792" s="143" t="e">
        <f t="shared" si="451"/>
        <v>#DIV/0!</v>
      </c>
      <c r="S5792" s="143" t="e">
        <f t="shared" si="452"/>
        <v>#DIV/0!</v>
      </c>
      <c r="T5792" s="144">
        <f>IF(P5792="nio",0,IF(P5792&gt;0,VLOOKUP(K5792,'3-Productie normen'!A:X,VLOOKUP(P5792,'3-Productie normen'!$B$37:$C$59,2,FALSE),FALSE)))/VLOOKUP(B5792,'2-Kosten per locatie'!$A$11:$C$31,3,FALSE)</f>
        <v>0</v>
      </c>
      <c r="U5792" s="144">
        <f t="shared" si="453"/>
        <v>0</v>
      </c>
      <c r="V5792" s="145" t="str">
        <f>VLOOKUP(K5792,'3-Productie normen'!A:AG,29,FALSE)</f>
        <v>S</v>
      </c>
      <c r="W5792" s="145"/>
      <c r="X5792" s="146"/>
      <c r="Y5792" s="147">
        <f t="shared" si="454"/>
        <v>484</v>
      </c>
    </row>
    <row r="5793" spans="1:25" s="148" customFormat="1" ht="13.9" customHeight="1">
      <c r="A5793" s="137">
        <v>6647</v>
      </c>
      <c r="B5793" s="138" t="s">
        <v>7213</v>
      </c>
      <c r="C5793" s="138" t="s">
        <v>8340</v>
      </c>
      <c r="D5793" s="138"/>
      <c r="E5793" s="2"/>
      <c r="F5793" s="2" t="s">
        <v>1051</v>
      </c>
      <c r="G5793" s="2" t="s">
        <v>7697</v>
      </c>
      <c r="H5793" s="2" t="s">
        <v>246</v>
      </c>
      <c r="I5793" s="139" t="s">
        <v>46</v>
      </c>
      <c r="J5793" s="139" t="s">
        <v>323</v>
      </c>
      <c r="K5793" s="139" t="s">
        <v>46</v>
      </c>
      <c r="L5793" s="139" t="s">
        <v>8195</v>
      </c>
      <c r="M5793" s="140"/>
      <c r="N5793" s="141">
        <v>1.21</v>
      </c>
      <c r="O5793" s="142">
        <f t="shared" si="450"/>
        <v>400</v>
      </c>
      <c r="P5793" s="2">
        <v>200</v>
      </c>
      <c r="Q5793" s="2">
        <v>200</v>
      </c>
      <c r="R5793" s="143" t="e">
        <f t="shared" si="451"/>
        <v>#DIV/0!</v>
      </c>
      <c r="S5793" s="143" t="e">
        <f t="shared" si="452"/>
        <v>#DIV/0!</v>
      </c>
      <c r="T5793" s="144">
        <f>IF(P5793="nio",0,IF(P5793&gt;0,VLOOKUP(K5793,'3-Productie normen'!A:X,VLOOKUP(P5793,'3-Productie normen'!$B$37:$C$59,2,FALSE),FALSE)))/VLOOKUP(B5793,'2-Kosten per locatie'!$A$11:$C$31,3,FALSE)</f>
        <v>0</v>
      </c>
      <c r="U5793" s="144">
        <f t="shared" si="453"/>
        <v>0</v>
      </c>
      <c r="V5793" s="145" t="str">
        <f>VLOOKUP(K5793,'3-Productie normen'!A:AG,29,FALSE)</f>
        <v>S</v>
      </c>
      <c r="W5793" s="145"/>
      <c r="X5793" s="146"/>
      <c r="Y5793" s="147">
        <f t="shared" si="454"/>
        <v>484</v>
      </c>
    </row>
    <row r="5794" spans="1:25" s="148" customFormat="1" ht="13.9" customHeight="1">
      <c r="A5794" s="137">
        <v>6648</v>
      </c>
      <c r="B5794" s="138" t="s">
        <v>7213</v>
      </c>
      <c r="C5794" s="138" t="s">
        <v>8340</v>
      </c>
      <c r="D5794" s="138"/>
      <c r="E5794" s="2"/>
      <c r="F5794" s="2" t="s">
        <v>1051</v>
      </c>
      <c r="G5794" s="2" t="s">
        <v>7698</v>
      </c>
      <c r="H5794" s="2" t="s">
        <v>246</v>
      </c>
      <c r="I5794" s="139" t="s">
        <v>46</v>
      </c>
      <c r="J5794" s="139" t="s">
        <v>7699</v>
      </c>
      <c r="K5794" s="139" t="s">
        <v>46</v>
      </c>
      <c r="L5794" s="139" t="s">
        <v>8195</v>
      </c>
      <c r="M5794" s="140"/>
      <c r="N5794" s="141">
        <v>1.21</v>
      </c>
      <c r="O5794" s="142">
        <f t="shared" si="450"/>
        <v>400</v>
      </c>
      <c r="P5794" s="2">
        <v>200</v>
      </c>
      <c r="Q5794" s="2">
        <v>200</v>
      </c>
      <c r="R5794" s="143" t="e">
        <f t="shared" si="451"/>
        <v>#DIV/0!</v>
      </c>
      <c r="S5794" s="143" t="e">
        <f t="shared" si="452"/>
        <v>#DIV/0!</v>
      </c>
      <c r="T5794" s="144">
        <f>IF(P5794="nio",0,IF(P5794&gt;0,VLOOKUP(K5794,'3-Productie normen'!A:X,VLOOKUP(P5794,'3-Productie normen'!$B$37:$C$59,2,FALSE),FALSE)))/VLOOKUP(B5794,'2-Kosten per locatie'!$A$11:$C$31,3,FALSE)</f>
        <v>0</v>
      </c>
      <c r="U5794" s="144">
        <f t="shared" si="453"/>
        <v>0</v>
      </c>
      <c r="V5794" s="145" t="str">
        <f>VLOOKUP(K5794,'3-Productie normen'!A:AG,29,FALSE)</f>
        <v>S</v>
      </c>
      <c r="W5794" s="145"/>
      <c r="X5794" s="146"/>
      <c r="Y5794" s="147">
        <f t="shared" si="454"/>
        <v>484</v>
      </c>
    </row>
    <row r="5795" spans="1:25" s="148" customFormat="1" ht="13.9" customHeight="1">
      <c r="A5795" s="137">
        <v>6649</v>
      </c>
      <c r="B5795" s="138" t="s">
        <v>7213</v>
      </c>
      <c r="C5795" s="138" t="s">
        <v>8340</v>
      </c>
      <c r="D5795" s="138"/>
      <c r="E5795" s="2"/>
      <c r="F5795" s="2" t="s">
        <v>1051</v>
      </c>
      <c r="G5795" s="2" t="s">
        <v>7700</v>
      </c>
      <c r="H5795" s="2" t="s">
        <v>246</v>
      </c>
      <c r="I5795" s="139" t="s">
        <v>46</v>
      </c>
      <c r="J5795" s="139" t="s">
        <v>323</v>
      </c>
      <c r="K5795" s="139" t="s">
        <v>46</v>
      </c>
      <c r="L5795" s="139" t="s">
        <v>8195</v>
      </c>
      <c r="M5795" s="140"/>
      <c r="N5795" s="141">
        <v>1.21</v>
      </c>
      <c r="O5795" s="142">
        <f t="shared" si="450"/>
        <v>400</v>
      </c>
      <c r="P5795" s="2">
        <v>200</v>
      </c>
      <c r="Q5795" s="2">
        <v>200</v>
      </c>
      <c r="R5795" s="143" t="e">
        <f t="shared" si="451"/>
        <v>#DIV/0!</v>
      </c>
      <c r="S5795" s="143" t="e">
        <f t="shared" si="452"/>
        <v>#DIV/0!</v>
      </c>
      <c r="T5795" s="144">
        <f>IF(P5795="nio",0,IF(P5795&gt;0,VLOOKUP(K5795,'3-Productie normen'!A:X,VLOOKUP(P5795,'3-Productie normen'!$B$37:$C$59,2,FALSE),FALSE)))/VLOOKUP(B5795,'2-Kosten per locatie'!$A$11:$C$31,3,FALSE)</f>
        <v>0</v>
      </c>
      <c r="U5795" s="144">
        <f t="shared" si="453"/>
        <v>0</v>
      </c>
      <c r="V5795" s="145" t="str">
        <f>VLOOKUP(K5795,'3-Productie normen'!A:AG,29,FALSE)</f>
        <v>S</v>
      </c>
      <c r="W5795" s="145"/>
      <c r="X5795" s="146"/>
      <c r="Y5795" s="147">
        <f t="shared" si="454"/>
        <v>484</v>
      </c>
    </row>
    <row r="5796" spans="1:25" s="148" customFormat="1" ht="13.9" customHeight="1">
      <c r="A5796" s="137">
        <v>6650</v>
      </c>
      <c r="B5796" s="138" t="s">
        <v>7213</v>
      </c>
      <c r="C5796" s="138" t="s">
        <v>8340</v>
      </c>
      <c r="D5796" s="138"/>
      <c r="E5796" s="2"/>
      <c r="F5796" s="2" t="s">
        <v>1051</v>
      </c>
      <c r="G5796" s="2" t="s">
        <v>7701</v>
      </c>
      <c r="H5796" s="2" t="s">
        <v>246</v>
      </c>
      <c r="I5796" s="139" t="s">
        <v>46</v>
      </c>
      <c r="J5796" s="139" t="s">
        <v>323</v>
      </c>
      <c r="K5796" s="139" t="s">
        <v>46</v>
      </c>
      <c r="L5796" s="139" t="s">
        <v>8195</v>
      </c>
      <c r="M5796" s="140"/>
      <c r="N5796" s="141">
        <v>1.21</v>
      </c>
      <c r="O5796" s="142">
        <f t="shared" si="450"/>
        <v>400</v>
      </c>
      <c r="P5796" s="2">
        <v>200</v>
      </c>
      <c r="Q5796" s="2">
        <v>200</v>
      </c>
      <c r="R5796" s="143" t="e">
        <f t="shared" si="451"/>
        <v>#DIV/0!</v>
      </c>
      <c r="S5796" s="143" t="e">
        <f t="shared" si="452"/>
        <v>#DIV/0!</v>
      </c>
      <c r="T5796" s="144">
        <f>IF(P5796="nio",0,IF(P5796&gt;0,VLOOKUP(K5796,'3-Productie normen'!A:X,VLOOKUP(P5796,'3-Productie normen'!$B$37:$C$59,2,FALSE),FALSE)))/VLOOKUP(B5796,'2-Kosten per locatie'!$A$11:$C$31,3,FALSE)</f>
        <v>0</v>
      </c>
      <c r="U5796" s="144">
        <f t="shared" si="453"/>
        <v>0</v>
      </c>
      <c r="V5796" s="145" t="str">
        <f>VLOOKUP(K5796,'3-Productie normen'!A:AG,29,FALSE)</f>
        <v>S</v>
      </c>
      <c r="W5796" s="145"/>
      <c r="X5796" s="146"/>
      <c r="Y5796" s="147">
        <f t="shared" si="454"/>
        <v>484</v>
      </c>
    </row>
    <row r="5797" spans="1:25" s="148" customFormat="1" ht="13.9" customHeight="1">
      <c r="A5797" s="137">
        <v>6651</v>
      </c>
      <c r="B5797" s="138" t="s">
        <v>7213</v>
      </c>
      <c r="C5797" s="138" t="s">
        <v>8340</v>
      </c>
      <c r="D5797" s="138"/>
      <c r="E5797" s="2"/>
      <c r="F5797" s="2" t="s">
        <v>1051</v>
      </c>
      <c r="G5797" s="2" t="s">
        <v>7702</v>
      </c>
      <c r="H5797" s="2" t="s">
        <v>246</v>
      </c>
      <c r="I5797" s="139" t="s">
        <v>46</v>
      </c>
      <c r="J5797" s="139" t="s">
        <v>323</v>
      </c>
      <c r="K5797" s="139" t="s">
        <v>46</v>
      </c>
      <c r="L5797" s="139" t="s">
        <v>3466</v>
      </c>
      <c r="M5797" s="140"/>
      <c r="N5797" s="141">
        <v>5.69</v>
      </c>
      <c r="O5797" s="142">
        <f t="shared" si="450"/>
        <v>400</v>
      </c>
      <c r="P5797" s="2">
        <v>200</v>
      </c>
      <c r="Q5797" s="2">
        <v>200</v>
      </c>
      <c r="R5797" s="143" t="e">
        <f t="shared" si="451"/>
        <v>#DIV/0!</v>
      </c>
      <c r="S5797" s="143" t="e">
        <f t="shared" si="452"/>
        <v>#DIV/0!</v>
      </c>
      <c r="T5797" s="144">
        <f>IF(P5797="nio",0,IF(P5797&gt;0,VLOOKUP(K5797,'3-Productie normen'!A:X,VLOOKUP(P5797,'3-Productie normen'!$B$37:$C$59,2,FALSE),FALSE)))/VLOOKUP(B5797,'2-Kosten per locatie'!$A$11:$C$31,3,FALSE)</f>
        <v>0</v>
      </c>
      <c r="U5797" s="144">
        <f t="shared" si="453"/>
        <v>0</v>
      </c>
      <c r="V5797" s="145" t="str">
        <f>VLOOKUP(K5797,'3-Productie normen'!A:AG,29,FALSE)</f>
        <v>S</v>
      </c>
      <c r="W5797" s="145"/>
      <c r="X5797" s="146"/>
      <c r="Y5797" s="147">
        <f t="shared" si="454"/>
        <v>2276</v>
      </c>
    </row>
    <row r="5798" spans="1:25" s="148" customFormat="1" ht="13.9" customHeight="1">
      <c r="A5798" s="137">
        <v>6652</v>
      </c>
      <c r="B5798" s="138" t="s">
        <v>7213</v>
      </c>
      <c r="C5798" s="138" t="s">
        <v>8340</v>
      </c>
      <c r="D5798" s="138"/>
      <c r="E5798" s="2"/>
      <c r="F5798" s="2" t="s">
        <v>1051</v>
      </c>
      <c r="G5798" s="2" t="s">
        <v>7703</v>
      </c>
      <c r="H5798" s="2" t="s">
        <v>2936</v>
      </c>
      <c r="I5798" s="139" t="s">
        <v>350</v>
      </c>
      <c r="J5798" s="139" t="s">
        <v>351</v>
      </c>
      <c r="K5798" s="139" t="s">
        <v>274</v>
      </c>
      <c r="L5798" s="139" t="s">
        <v>3908</v>
      </c>
      <c r="M5798" s="140"/>
      <c r="N5798" s="141">
        <v>66.95</v>
      </c>
      <c r="O5798" s="142">
        <f t="shared" si="450"/>
        <v>200</v>
      </c>
      <c r="P5798" s="2">
        <v>200</v>
      </c>
      <c r="Q5798" s="2"/>
      <c r="R5798" s="143" t="e">
        <f t="shared" si="451"/>
        <v>#DIV/0!</v>
      </c>
      <c r="S5798" s="143">
        <f t="shared" si="452"/>
        <v>0</v>
      </c>
      <c r="T5798" s="144">
        <f>IF(P5798="nio",0,IF(P5798&gt;0,VLOOKUP(K5798,'3-Productie normen'!A:X,VLOOKUP(P5798,'3-Productie normen'!$B$37:$C$59,2,FALSE),FALSE)))/VLOOKUP(B5798,'2-Kosten per locatie'!$A$11:$C$31,3,FALSE)</f>
        <v>0</v>
      </c>
      <c r="U5798" s="144">
        <f t="shared" si="453"/>
        <v>0</v>
      </c>
      <c r="V5798" s="145" t="str">
        <f>VLOOKUP(K5798,'3-Productie normen'!A:AG,29,FALSE)</f>
        <v>L</v>
      </c>
      <c r="W5798" s="145"/>
      <c r="X5798" s="146"/>
      <c r="Y5798" s="147">
        <f t="shared" si="454"/>
        <v>13390</v>
      </c>
    </row>
    <row r="5799" spans="1:25" s="148" customFormat="1" ht="13.9" customHeight="1">
      <c r="A5799" s="137">
        <v>6653</v>
      </c>
      <c r="B5799" s="138" t="s">
        <v>7213</v>
      </c>
      <c r="C5799" s="138" t="s">
        <v>8340</v>
      </c>
      <c r="D5799" s="138"/>
      <c r="E5799" s="2"/>
      <c r="F5799" s="2" t="s">
        <v>1051</v>
      </c>
      <c r="G5799" s="2" t="s">
        <v>7704</v>
      </c>
      <c r="H5799" s="2" t="s">
        <v>2938</v>
      </c>
      <c r="I5799" s="139" t="s">
        <v>350</v>
      </c>
      <c r="J5799" s="139" t="s">
        <v>351</v>
      </c>
      <c r="K5799" s="139" t="s">
        <v>274</v>
      </c>
      <c r="L5799" s="139" t="s">
        <v>8200</v>
      </c>
      <c r="M5799" s="140"/>
      <c r="N5799" s="141">
        <v>48.77</v>
      </c>
      <c r="O5799" s="142">
        <f t="shared" si="450"/>
        <v>200</v>
      </c>
      <c r="P5799" s="2">
        <v>200</v>
      </c>
      <c r="Q5799" s="2"/>
      <c r="R5799" s="143" t="e">
        <f t="shared" si="451"/>
        <v>#DIV/0!</v>
      </c>
      <c r="S5799" s="143">
        <f t="shared" si="452"/>
        <v>0</v>
      </c>
      <c r="T5799" s="144">
        <f>IF(P5799="nio",0,IF(P5799&gt;0,VLOOKUP(K5799,'3-Productie normen'!A:X,VLOOKUP(P5799,'3-Productie normen'!$B$37:$C$59,2,FALSE),FALSE)))/VLOOKUP(B5799,'2-Kosten per locatie'!$A$11:$C$31,3,FALSE)</f>
        <v>0</v>
      </c>
      <c r="U5799" s="144">
        <f t="shared" si="453"/>
        <v>0</v>
      </c>
      <c r="V5799" s="145" t="str">
        <f>VLOOKUP(K5799,'3-Productie normen'!A:AG,29,FALSE)</f>
        <v>L</v>
      </c>
      <c r="W5799" s="145"/>
      <c r="X5799" s="146"/>
      <c r="Y5799" s="147">
        <f t="shared" si="454"/>
        <v>9754</v>
      </c>
    </row>
    <row r="5800" spans="1:25" s="148" customFormat="1" ht="13.9" customHeight="1">
      <c r="A5800" s="137">
        <v>6654</v>
      </c>
      <c r="B5800" s="138" t="s">
        <v>7213</v>
      </c>
      <c r="C5800" s="138" t="s">
        <v>8340</v>
      </c>
      <c r="D5800" s="138"/>
      <c r="E5800" s="2"/>
      <c r="F5800" s="2" t="s">
        <v>1051</v>
      </c>
      <c r="G5800" s="2" t="s">
        <v>7705</v>
      </c>
      <c r="H5800" s="2" t="s">
        <v>2940</v>
      </c>
      <c r="I5800" s="139" t="s">
        <v>350</v>
      </c>
      <c r="J5800" s="139" t="s">
        <v>351</v>
      </c>
      <c r="K5800" s="139" t="s">
        <v>274</v>
      </c>
      <c r="L5800" s="139" t="s">
        <v>8200</v>
      </c>
      <c r="M5800" s="140"/>
      <c r="N5800" s="141">
        <v>59.39</v>
      </c>
      <c r="O5800" s="142">
        <f t="shared" si="450"/>
        <v>200</v>
      </c>
      <c r="P5800" s="2">
        <v>200</v>
      </c>
      <c r="Q5800" s="2"/>
      <c r="R5800" s="143" t="e">
        <f t="shared" si="451"/>
        <v>#DIV/0!</v>
      </c>
      <c r="S5800" s="143">
        <f t="shared" si="452"/>
        <v>0</v>
      </c>
      <c r="T5800" s="144">
        <f>IF(P5800="nio",0,IF(P5800&gt;0,VLOOKUP(K5800,'3-Productie normen'!A:X,VLOOKUP(P5800,'3-Productie normen'!$B$37:$C$59,2,FALSE),FALSE)))/VLOOKUP(B5800,'2-Kosten per locatie'!$A$11:$C$31,3,FALSE)</f>
        <v>0</v>
      </c>
      <c r="U5800" s="144">
        <f t="shared" si="453"/>
        <v>0</v>
      </c>
      <c r="V5800" s="145" t="str">
        <f>VLOOKUP(K5800,'3-Productie normen'!A:AG,29,FALSE)</f>
        <v>L</v>
      </c>
      <c r="W5800" s="145"/>
      <c r="X5800" s="146"/>
      <c r="Y5800" s="147">
        <f t="shared" si="454"/>
        <v>11878</v>
      </c>
    </row>
    <row r="5801" spans="1:25" s="148" customFormat="1" ht="13.9" customHeight="1">
      <c r="A5801" s="137">
        <v>6655</v>
      </c>
      <c r="B5801" s="138" t="s">
        <v>7213</v>
      </c>
      <c r="C5801" s="138" t="s">
        <v>8340</v>
      </c>
      <c r="D5801" s="138"/>
      <c r="E5801" s="2"/>
      <c r="F5801" s="2" t="s">
        <v>1051</v>
      </c>
      <c r="G5801" s="2" t="s">
        <v>7706</v>
      </c>
      <c r="H5801" s="2" t="s">
        <v>2942</v>
      </c>
      <c r="I5801" s="139" t="s">
        <v>350</v>
      </c>
      <c r="J5801" s="139" t="s">
        <v>1346</v>
      </c>
      <c r="K5801" s="139" t="s">
        <v>52</v>
      </c>
      <c r="L5801" s="139" t="s">
        <v>8200</v>
      </c>
      <c r="M5801" s="140"/>
      <c r="N5801" s="141">
        <v>75.209999999999994</v>
      </c>
      <c r="O5801" s="142">
        <f t="shared" si="450"/>
        <v>200</v>
      </c>
      <c r="P5801" s="2">
        <v>200</v>
      </c>
      <c r="Q5801" s="2"/>
      <c r="R5801" s="143" t="e">
        <f t="shared" si="451"/>
        <v>#DIV/0!</v>
      </c>
      <c r="S5801" s="143">
        <f t="shared" si="452"/>
        <v>0</v>
      </c>
      <c r="T5801" s="144">
        <f>IF(P5801="nio",0,IF(P5801&gt;0,VLOOKUP(K5801,'3-Productie normen'!A:X,VLOOKUP(P5801,'3-Productie normen'!$B$37:$C$59,2,FALSE),FALSE)))/VLOOKUP(B5801,'2-Kosten per locatie'!$A$11:$C$31,3,FALSE)</f>
        <v>0</v>
      </c>
      <c r="U5801" s="144">
        <f t="shared" si="453"/>
        <v>0</v>
      </c>
      <c r="V5801" s="145" t="str">
        <f>VLOOKUP(K5801,'3-Productie normen'!A:AG,29,FALSE)</f>
        <v>B</v>
      </c>
      <c r="W5801" s="145"/>
      <c r="X5801" s="146"/>
      <c r="Y5801" s="147">
        <f t="shared" si="454"/>
        <v>15041.999999999998</v>
      </c>
    </row>
    <row r="5802" spans="1:25" s="148" customFormat="1" ht="13.9" customHeight="1">
      <c r="A5802" s="137">
        <v>6656</v>
      </c>
      <c r="B5802" s="138" t="s">
        <v>7213</v>
      </c>
      <c r="C5802" s="138" t="s">
        <v>8340</v>
      </c>
      <c r="D5802" s="138"/>
      <c r="E5802" s="2"/>
      <c r="F5802" s="2" t="s">
        <v>1051</v>
      </c>
      <c r="G5802" s="2" t="s">
        <v>7707</v>
      </c>
      <c r="H5802" s="2" t="s">
        <v>2942</v>
      </c>
      <c r="I5802" s="139" t="s">
        <v>267</v>
      </c>
      <c r="J5802" s="139" t="s">
        <v>267</v>
      </c>
      <c r="K5802" s="139" t="s">
        <v>8079</v>
      </c>
      <c r="L5802" s="139" t="s">
        <v>8193</v>
      </c>
      <c r="M5802" s="140"/>
      <c r="N5802" s="141">
        <v>18.3</v>
      </c>
      <c r="O5802" s="142">
        <f t="shared" si="450"/>
        <v>2</v>
      </c>
      <c r="P5802" s="2">
        <v>2</v>
      </c>
      <c r="Q5802" s="2"/>
      <c r="R5802" s="143" t="e">
        <f t="shared" si="451"/>
        <v>#DIV/0!</v>
      </c>
      <c r="S5802" s="143">
        <f t="shared" si="452"/>
        <v>0</v>
      </c>
      <c r="T5802" s="144">
        <f>IF(P5802="nio",0,IF(P5802&gt;0,VLOOKUP(K5802,'3-Productie normen'!A:X,VLOOKUP(P5802,'3-Productie normen'!$B$37:$C$59,2,FALSE),FALSE)))/VLOOKUP(B5802,'2-Kosten per locatie'!$A$11:$C$31,3,FALSE)</f>
        <v>0</v>
      </c>
      <c r="U5802" s="144">
        <f t="shared" si="453"/>
        <v>0</v>
      </c>
      <c r="V5802" s="145" t="str">
        <f>VLOOKUP(K5802,'3-Productie normen'!A:AG,29,FALSE)</f>
        <v>V</v>
      </c>
      <c r="W5802" s="145"/>
      <c r="X5802" s="146"/>
      <c r="Y5802" s="147">
        <f t="shared" si="454"/>
        <v>36.6</v>
      </c>
    </row>
    <row r="5803" spans="1:25" s="148" customFormat="1" ht="13.9" customHeight="1">
      <c r="A5803" s="137">
        <v>6657</v>
      </c>
      <c r="B5803" s="138" t="s">
        <v>7213</v>
      </c>
      <c r="C5803" s="138" t="s">
        <v>8340</v>
      </c>
      <c r="D5803" s="138"/>
      <c r="E5803" s="2"/>
      <c r="F5803" s="2" t="s">
        <v>1051</v>
      </c>
      <c r="G5803" s="2" t="s">
        <v>7708</v>
      </c>
      <c r="H5803" s="2" t="s">
        <v>246</v>
      </c>
      <c r="I5803" s="139" t="s">
        <v>350</v>
      </c>
      <c r="J5803" s="139" t="s">
        <v>3089</v>
      </c>
      <c r="K5803" s="139" t="s">
        <v>468</v>
      </c>
      <c r="L5803" s="139" t="s">
        <v>3466</v>
      </c>
      <c r="M5803" s="140"/>
      <c r="N5803" s="141">
        <v>1.75</v>
      </c>
      <c r="O5803" s="142">
        <f t="shared" si="450"/>
        <v>120</v>
      </c>
      <c r="P5803" s="2">
        <v>120</v>
      </c>
      <c r="Q5803" s="2"/>
      <c r="R5803" s="143" t="e">
        <f t="shared" si="451"/>
        <v>#DIV/0!</v>
      </c>
      <c r="S5803" s="143">
        <f t="shared" si="452"/>
        <v>0</v>
      </c>
      <c r="T5803" s="144">
        <f>IF(P5803="nio",0,IF(P5803&gt;0,VLOOKUP(K5803,'3-Productie normen'!A:X,VLOOKUP(P5803,'3-Productie normen'!$B$37:$C$59,2,FALSE),FALSE)))/VLOOKUP(B5803,'2-Kosten per locatie'!$A$11:$C$31,3,FALSE)</f>
        <v>0</v>
      </c>
      <c r="U5803" s="144">
        <f t="shared" si="453"/>
        <v>0</v>
      </c>
      <c r="V5803" s="145" t="str">
        <f>VLOOKUP(K5803,'3-Productie normen'!A:AG,29,FALSE)</f>
        <v>L</v>
      </c>
      <c r="W5803" s="145"/>
      <c r="X5803" s="146"/>
      <c r="Y5803" s="147">
        <f t="shared" si="454"/>
        <v>210</v>
      </c>
    </row>
    <row r="5804" spans="1:25" s="148" customFormat="1" ht="13.9" customHeight="1">
      <c r="A5804" s="137">
        <v>6658</v>
      </c>
      <c r="B5804" s="138" t="s">
        <v>7213</v>
      </c>
      <c r="C5804" s="138" t="s">
        <v>8340</v>
      </c>
      <c r="D5804" s="138"/>
      <c r="E5804" s="2"/>
      <c r="F5804" s="2" t="s">
        <v>1051</v>
      </c>
      <c r="G5804" s="2" t="s">
        <v>7709</v>
      </c>
      <c r="H5804" s="2" t="s">
        <v>7710</v>
      </c>
      <c r="I5804" s="139" t="s">
        <v>277</v>
      </c>
      <c r="J5804" s="139" t="s">
        <v>277</v>
      </c>
      <c r="K5804" s="139" t="s">
        <v>478</v>
      </c>
      <c r="L5804" s="139" t="s">
        <v>3908</v>
      </c>
      <c r="M5804" s="140"/>
      <c r="N5804" s="141">
        <v>20.3</v>
      </c>
      <c r="O5804" s="142">
        <f t="shared" si="450"/>
        <v>120</v>
      </c>
      <c r="P5804" s="2">
        <v>120</v>
      </c>
      <c r="Q5804" s="2"/>
      <c r="R5804" s="143" t="e">
        <f t="shared" si="451"/>
        <v>#DIV/0!</v>
      </c>
      <c r="S5804" s="143">
        <f t="shared" si="452"/>
        <v>0</v>
      </c>
      <c r="T5804" s="144">
        <f>IF(P5804="nio",0,IF(P5804&gt;0,VLOOKUP(K5804,'3-Productie normen'!A:X,VLOOKUP(P5804,'3-Productie normen'!$B$37:$C$59,2,FALSE),FALSE)))/VLOOKUP(B5804,'2-Kosten per locatie'!$A$11:$C$31,3,FALSE)</f>
        <v>0</v>
      </c>
      <c r="U5804" s="144">
        <f t="shared" si="453"/>
        <v>0</v>
      </c>
      <c r="V5804" s="145" t="str">
        <f>VLOOKUP(K5804,'3-Productie normen'!A:AG,29,FALSE)</f>
        <v>B</v>
      </c>
      <c r="W5804" s="145"/>
      <c r="X5804" s="146"/>
      <c r="Y5804" s="147">
        <f t="shared" si="454"/>
        <v>2436</v>
      </c>
    </row>
    <row r="5805" spans="1:25" s="148" customFormat="1" ht="13.9" customHeight="1">
      <c r="A5805" s="137">
        <v>6659</v>
      </c>
      <c r="B5805" s="138" t="s">
        <v>7213</v>
      </c>
      <c r="C5805" s="138" t="s">
        <v>8340</v>
      </c>
      <c r="D5805" s="138"/>
      <c r="E5805" s="2"/>
      <c r="F5805" s="2" t="s">
        <v>1051</v>
      </c>
      <c r="G5805" s="2" t="s">
        <v>7711</v>
      </c>
      <c r="H5805" s="2" t="s">
        <v>2944</v>
      </c>
      <c r="I5805" s="139" t="s">
        <v>277</v>
      </c>
      <c r="J5805" s="139" t="s">
        <v>277</v>
      </c>
      <c r="K5805" s="139" t="s">
        <v>478</v>
      </c>
      <c r="L5805" s="139" t="s">
        <v>3908</v>
      </c>
      <c r="M5805" s="140"/>
      <c r="N5805" s="141">
        <v>35.299999999999997</v>
      </c>
      <c r="O5805" s="142">
        <f t="shared" si="450"/>
        <v>120</v>
      </c>
      <c r="P5805" s="2">
        <v>120</v>
      </c>
      <c r="Q5805" s="2"/>
      <c r="R5805" s="143" t="e">
        <f t="shared" si="451"/>
        <v>#DIV/0!</v>
      </c>
      <c r="S5805" s="143">
        <f t="shared" si="452"/>
        <v>0</v>
      </c>
      <c r="T5805" s="144">
        <f>IF(P5805="nio",0,IF(P5805&gt;0,VLOOKUP(K5805,'3-Productie normen'!A:X,VLOOKUP(P5805,'3-Productie normen'!$B$37:$C$59,2,FALSE),FALSE)))/VLOOKUP(B5805,'2-Kosten per locatie'!$A$11:$C$31,3,FALSE)</f>
        <v>0</v>
      </c>
      <c r="U5805" s="144">
        <f t="shared" si="453"/>
        <v>0</v>
      </c>
      <c r="V5805" s="145" t="str">
        <f>VLOOKUP(K5805,'3-Productie normen'!A:AG,29,FALSE)</f>
        <v>B</v>
      </c>
      <c r="W5805" s="145"/>
      <c r="X5805" s="146"/>
      <c r="Y5805" s="147">
        <f t="shared" si="454"/>
        <v>4236</v>
      </c>
    </row>
    <row r="5806" spans="1:25" s="148" customFormat="1" ht="13.9" customHeight="1">
      <c r="A5806" s="137">
        <v>6660</v>
      </c>
      <c r="B5806" s="138" t="s">
        <v>7213</v>
      </c>
      <c r="C5806" s="138" t="s">
        <v>8340</v>
      </c>
      <c r="D5806" s="138"/>
      <c r="E5806" s="2"/>
      <c r="F5806" s="2" t="s">
        <v>1051</v>
      </c>
      <c r="G5806" s="2" t="s">
        <v>7712</v>
      </c>
      <c r="H5806" s="2" t="s">
        <v>7713</v>
      </c>
      <c r="I5806" s="139" t="s">
        <v>350</v>
      </c>
      <c r="J5806" s="139" t="s">
        <v>351</v>
      </c>
      <c r="K5806" s="139" t="s">
        <v>274</v>
      </c>
      <c r="L5806" s="139" t="s">
        <v>8200</v>
      </c>
      <c r="M5806" s="140"/>
      <c r="N5806" s="141">
        <v>56.27</v>
      </c>
      <c r="O5806" s="142">
        <f t="shared" si="450"/>
        <v>200</v>
      </c>
      <c r="P5806" s="2">
        <v>200</v>
      </c>
      <c r="Q5806" s="2"/>
      <c r="R5806" s="143" t="e">
        <f t="shared" si="451"/>
        <v>#DIV/0!</v>
      </c>
      <c r="S5806" s="143">
        <f t="shared" si="452"/>
        <v>0</v>
      </c>
      <c r="T5806" s="144">
        <f>IF(P5806="nio",0,IF(P5806&gt;0,VLOOKUP(K5806,'3-Productie normen'!A:X,VLOOKUP(P5806,'3-Productie normen'!$B$37:$C$59,2,FALSE),FALSE)))/VLOOKUP(B5806,'2-Kosten per locatie'!$A$11:$C$31,3,FALSE)</f>
        <v>0</v>
      </c>
      <c r="U5806" s="144">
        <f t="shared" si="453"/>
        <v>0</v>
      </c>
      <c r="V5806" s="145" t="str">
        <f>VLOOKUP(K5806,'3-Productie normen'!A:AG,29,FALSE)</f>
        <v>L</v>
      </c>
      <c r="W5806" s="145"/>
      <c r="X5806" s="146"/>
      <c r="Y5806" s="147">
        <f t="shared" si="454"/>
        <v>11254</v>
      </c>
    </row>
    <row r="5807" spans="1:25" s="148" customFormat="1" ht="13.9" customHeight="1">
      <c r="A5807" s="137">
        <v>6661</v>
      </c>
      <c r="B5807" s="138" t="s">
        <v>7213</v>
      </c>
      <c r="C5807" s="138" t="s">
        <v>8340</v>
      </c>
      <c r="D5807" s="138"/>
      <c r="E5807" s="2"/>
      <c r="F5807" s="2" t="s">
        <v>1051</v>
      </c>
      <c r="G5807" s="2" t="s">
        <v>7715</v>
      </c>
      <c r="H5807" s="2" t="s">
        <v>2932</v>
      </c>
      <c r="I5807" s="139" t="s">
        <v>277</v>
      </c>
      <c r="J5807" s="139" t="s">
        <v>277</v>
      </c>
      <c r="K5807" s="139" t="s">
        <v>478</v>
      </c>
      <c r="L5807" s="139" t="s">
        <v>3908</v>
      </c>
      <c r="M5807" s="140"/>
      <c r="N5807" s="141">
        <v>18.72</v>
      </c>
      <c r="O5807" s="142">
        <f t="shared" si="450"/>
        <v>120</v>
      </c>
      <c r="P5807" s="2">
        <v>120</v>
      </c>
      <c r="Q5807" s="2"/>
      <c r="R5807" s="143" t="e">
        <f t="shared" si="451"/>
        <v>#DIV/0!</v>
      </c>
      <c r="S5807" s="143">
        <f t="shared" si="452"/>
        <v>0</v>
      </c>
      <c r="T5807" s="144">
        <f>IF(P5807="nio",0,IF(P5807&gt;0,VLOOKUP(K5807,'3-Productie normen'!A:X,VLOOKUP(P5807,'3-Productie normen'!$B$37:$C$59,2,FALSE),FALSE)))/VLOOKUP(B5807,'2-Kosten per locatie'!$A$11:$C$31,3,FALSE)</f>
        <v>0</v>
      </c>
      <c r="U5807" s="144">
        <f t="shared" si="453"/>
        <v>0</v>
      </c>
      <c r="V5807" s="145" t="str">
        <f>VLOOKUP(K5807,'3-Productie normen'!A:AG,29,FALSE)</f>
        <v>B</v>
      </c>
      <c r="W5807" s="145"/>
      <c r="X5807" s="146"/>
      <c r="Y5807" s="147">
        <f t="shared" si="454"/>
        <v>2246.3999999999996</v>
      </c>
    </row>
    <row r="5808" spans="1:25" s="148" customFormat="1" ht="13.9" customHeight="1">
      <c r="A5808" s="137">
        <v>6662</v>
      </c>
      <c r="B5808" s="138" t="s">
        <v>7213</v>
      </c>
      <c r="C5808" s="138" t="s">
        <v>8340</v>
      </c>
      <c r="D5808" s="138"/>
      <c r="E5808" s="2"/>
      <c r="F5808" s="2" t="s">
        <v>1051</v>
      </c>
      <c r="G5808" s="2" t="s">
        <v>7716</v>
      </c>
      <c r="H5808" s="2" t="s">
        <v>7717</v>
      </c>
      <c r="I5808" s="139" t="s">
        <v>267</v>
      </c>
      <c r="J5808" s="139" t="s">
        <v>267</v>
      </c>
      <c r="K5808" s="139" t="s">
        <v>8079</v>
      </c>
      <c r="L5808" s="139" t="s">
        <v>8193</v>
      </c>
      <c r="M5808" s="140"/>
      <c r="N5808" s="141">
        <v>16.77</v>
      </c>
      <c r="O5808" s="142">
        <f t="shared" si="450"/>
        <v>2</v>
      </c>
      <c r="P5808" s="2">
        <v>2</v>
      </c>
      <c r="Q5808" s="2"/>
      <c r="R5808" s="143" t="e">
        <f t="shared" si="451"/>
        <v>#DIV/0!</v>
      </c>
      <c r="S5808" s="143">
        <f t="shared" si="452"/>
        <v>0</v>
      </c>
      <c r="T5808" s="144">
        <f>IF(P5808="nio",0,IF(P5808&gt;0,VLOOKUP(K5808,'3-Productie normen'!A:X,VLOOKUP(P5808,'3-Productie normen'!$B$37:$C$59,2,FALSE),FALSE)))/VLOOKUP(B5808,'2-Kosten per locatie'!$A$11:$C$31,3,FALSE)</f>
        <v>0</v>
      </c>
      <c r="U5808" s="144">
        <f t="shared" si="453"/>
        <v>0</v>
      </c>
      <c r="V5808" s="145" t="str">
        <f>VLOOKUP(K5808,'3-Productie normen'!A:AG,29,FALSE)</f>
        <v>V</v>
      </c>
      <c r="W5808" s="145"/>
      <c r="X5808" s="146"/>
      <c r="Y5808" s="147">
        <f t="shared" si="454"/>
        <v>33.54</v>
      </c>
    </row>
    <row r="5809" spans="1:25" s="148" customFormat="1" ht="13.9" customHeight="1">
      <c r="A5809" s="137">
        <v>6663</v>
      </c>
      <c r="B5809" s="138" t="s">
        <v>7213</v>
      </c>
      <c r="C5809" s="138" t="s">
        <v>8340</v>
      </c>
      <c r="D5809" s="138"/>
      <c r="E5809" s="2"/>
      <c r="F5809" s="2" t="s">
        <v>1051</v>
      </c>
      <c r="G5809" s="2" t="s">
        <v>7718</v>
      </c>
      <c r="H5809" s="2" t="s">
        <v>2934</v>
      </c>
      <c r="I5809" s="139" t="s">
        <v>277</v>
      </c>
      <c r="J5809" s="139" t="s">
        <v>52</v>
      </c>
      <c r="K5809" s="139" t="s">
        <v>52</v>
      </c>
      <c r="L5809" s="139" t="s">
        <v>3908</v>
      </c>
      <c r="M5809" s="140"/>
      <c r="N5809" s="141">
        <v>20.13</v>
      </c>
      <c r="O5809" s="142">
        <f t="shared" si="450"/>
        <v>200</v>
      </c>
      <c r="P5809" s="2">
        <v>200</v>
      </c>
      <c r="Q5809" s="2"/>
      <c r="R5809" s="143" t="e">
        <f t="shared" si="451"/>
        <v>#DIV/0!</v>
      </c>
      <c r="S5809" s="143">
        <f t="shared" si="452"/>
        <v>0</v>
      </c>
      <c r="T5809" s="144">
        <f>IF(P5809="nio",0,IF(P5809&gt;0,VLOOKUP(K5809,'3-Productie normen'!A:X,VLOOKUP(P5809,'3-Productie normen'!$B$37:$C$59,2,FALSE),FALSE)))/VLOOKUP(B5809,'2-Kosten per locatie'!$A$11:$C$31,3,FALSE)</f>
        <v>0</v>
      </c>
      <c r="U5809" s="144">
        <f t="shared" si="453"/>
        <v>0</v>
      </c>
      <c r="V5809" s="145" t="str">
        <f>VLOOKUP(K5809,'3-Productie normen'!A:AG,29,FALSE)</f>
        <v>B</v>
      </c>
      <c r="W5809" s="145"/>
      <c r="X5809" s="146"/>
      <c r="Y5809" s="147">
        <f t="shared" si="454"/>
        <v>4026</v>
      </c>
    </row>
    <row r="5810" spans="1:25" s="148" customFormat="1" ht="13.9" customHeight="1">
      <c r="A5810" s="137">
        <v>6664</v>
      </c>
      <c r="B5810" s="138" t="s">
        <v>7213</v>
      </c>
      <c r="C5810" s="138" t="s">
        <v>8340</v>
      </c>
      <c r="D5810" s="138"/>
      <c r="E5810" s="2"/>
      <c r="F5810" s="2" t="s">
        <v>1051</v>
      </c>
      <c r="G5810" s="2" t="s">
        <v>7719</v>
      </c>
      <c r="H5810" s="2" t="s">
        <v>7720</v>
      </c>
      <c r="I5810" s="139" t="s">
        <v>277</v>
      </c>
      <c r="J5810" s="139" t="s">
        <v>52</v>
      </c>
      <c r="K5810" s="139" t="s">
        <v>52</v>
      </c>
      <c r="L5810" s="139" t="s">
        <v>8201</v>
      </c>
      <c r="M5810" s="140"/>
      <c r="N5810" s="141">
        <v>17.79</v>
      </c>
      <c r="O5810" s="142">
        <f t="shared" si="450"/>
        <v>200</v>
      </c>
      <c r="P5810" s="2">
        <v>200</v>
      </c>
      <c r="Q5810" s="2"/>
      <c r="R5810" s="143" t="e">
        <f t="shared" si="451"/>
        <v>#DIV/0!</v>
      </c>
      <c r="S5810" s="143">
        <f t="shared" si="452"/>
        <v>0</v>
      </c>
      <c r="T5810" s="144">
        <f>IF(P5810="nio",0,IF(P5810&gt;0,VLOOKUP(K5810,'3-Productie normen'!A:X,VLOOKUP(P5810,'3-Productie normen'!$B$37:$C$59,2,FALSE),FALSE)))/VLOOKUP(B5810,'2-Kosten per locatie'!$A$11:$C$31,3,FALSE)</f>
        <v>0</v>
      </c>
      <c r="U5810" s="144">
        <f t="shared" si="453"/>
        <v>0</v>
      </c>
      <c r="V5810" s="145" t="str">
        <f>VLOOKUP(K5810,'3-Productie normen'!A:AG,29,FALSE)</f>
        <v>B</v>
      </c>
      <c r="W5810" s="145"/>
      <c r="X5810" s="146"/>
      <c r="Y5810" s="147">
        <f t="shared" si="454"/>
        <v>3558</v>
      </c>
    </row>
    <row r="5811" spans="1:25" s="148" customFormat="1" ht="13.9" customHeight="1">
      <c r="A5811" s="137">
        <v>6665</v>
      </c>
      <c r="B5811" s="138" t="s">
        <v>7213</v>
      </c>
      <c r="C5811" s="138" t="s">
        <v>8340</v>
      </c>
      <c r="D5811" s="138"/>
      <c r="E5811" s="2"/>
      <c r="F5811" s="2" t="s">
        <v>1051</v>
      </c>
      <c r="G5811" s="2" t="s">
        <v>7721</v>
      </c>
      <c r="H5811" s="2" t="s">
        <v>2946</v>
      </c>
      <c r="I5811" s="139" t="s">
        <v>277</v>
      </c>
      <c r="J5811" s="139" t="s">
        <v>277</v>
      </c>
      <c r="K5811" s="139" t="s">
        <v>478</v>
      </c>
      <c r="L5811" s="139" t="s">
        <v>3908</v>
      </c>
      <c r="M5811" s="140"/>
      <c r="N5811" s="141">
        <v>16.920000000000002</v>
      </c>
      <c r="O5811" s="142">
        <f t="shared" si="450"/>
        <v>120</v>
      </c>
      <c r="P5811" s="2">
        <v>120</v>
      </c>
      <c r="Q5811" s="2"/>
      <c r="R5811" s="143" t="e">
        <f t="shared" si="451"/>
        <v>#DIV/0!</v>
      </c>
      <c r="S5811" s="143">
        <f t="shared" si="452"/>
        <v>0</v>
      </c>
      <c r="T5811" s="144">
        <f>IF(P5811="nio",0,IF(P5811&gt;0,VLOOKUP(K5811,'3-Productie normen'!A:X,VLOOKUP(P5811,'3-Productie normen'!$B$37:$C$59,2,FALSE),FALSE)))/VLOOKUP(B5811,'2-Kosten per locatie'!$A$11:$C$31,3,FALSE)</f>
        <v>0</v>
      </c>
      <c r="U5811" s="144">
        <f t="shared" si="453"/>
        <v>0</v>
      </c>
      <c r="V5811" s="145" t="str">
        <f>VLOOKUP(K5811,'3-Productie normen'!A:AG,29,FALSE)</f>
        <v>B</v>
      </c>
      <c r="W5811" s="145"/>
      <c r="X5811" s="146"/>
      <c r="Y5811" s="147">
        <f t="shared" si="454"/>
        <v>2030.4</v>
      </c>
    </row>
    <row r="5812" spans="1:25" s="148" customFormat="1" ht="13.9" customHeight="1">
      <c r="A5812" s="137">
        <v>6666</v>
      </c>
      <c r="B5812" s="138" t="s">
        <v>7213</v>
      </c>
      <c r="C5812" s="138" t="s">
        <v>8340</v>
      </c>
      <c r="D5812" s="138"/>
      <c r="E5812" s="2"/>
      <c r="F5812" s="2" t="s">
        <v>1051</v>
      </c>
      <c r="G5812" s="2" t="s">
        <v>7722</v>
      </c>
      <c r="H5812" s="2" t="s">
        <v>2948</v>
      </c>
      <c r="I5812" s="139" t="s">
        <v>350</v>
      </c>
      <c r="J5812" s="139" t="s">
        <v>351</v>
      </c>
      <c r="K5812" s="139" t="s">
        <v>274</v>
      </c>
      <c r="L5812" s="139" t="s">
        <v>3908</v>
      </c>
      <c r="M5812" s="140"/>
      <c r="N5812" s="141">
        <v>56.29</v>
      </c>
      <c r="O5812" s="142">
        <f t="shared" ref="O5812:O5875" si="455">SUM(P5812:Q5812)</f>
        <v>200</v>
      </c>
      <c r="P5812" s="2">
        <v>200</v>
      </c>
      <c r="Q5812" s="2"/>
      <c r="R5812" s="143" t="e">
        <f t="shared" ref="R5812:R5875" si="456">IF(P5812="nio",0,IF(P5812&gt;0,P5812*N5812/T5812,0))</f>
        <v>#DIV/0!</v>
      </c>
      <c r="S5812" s="143">
        <f t="shared" ref="S5812:S5875" si="457">IF(Q5812&gt;0,Q5812*N5812/U5812,0)</f>
        <v>0</v>
      </c>
      <c r="T5812" s="144">
        <f>IF(P5812="nio",0,IF(P5812&gt;0,VLOOKUP(K5812,'3-Productie normen'!A:X,VLOOKUP(P5812,'3-Productie normen'!$B$37:$C$59,2,FALSE),FALSE)))/VLOOKUP(B5812,'2-Kosten per locatie'!$A$11:$C$31,3,FALSE)</f>
        <v>0</v>
      </c>
      <c r="U5812" s="144">
        <f t="shared" ref="U5812:U5875" si="458">IF(Q5812&gt;0,T5812*$U$8,0)</f>
        <v>0</v>
      </c>
      <c r="V5812" s="145" t="str">
        <f>VLOOKUP(K5812,'3-Productie normen'!A:AG,29,FALSE)</f>
        <v>L</v>
      </c>
      <c r="W5812" s="145"/>
      <c r="X5812" s="146"/>
      <c r="Y5812" s="147">
        <f t="shared" ref="Y5812:Y5875" si="459">O5812*N5812</f>
        <v>11258</v>
      </c>
    </row>
    <row r="5813" spans="1:25" s="148" customFormat="1" ht="13.9" customHeight="1">
      <c r="A5813" s="137">
        <v>6667</v>
      </c>
      <c r="B5813" s="138" t="s">
        <v>7213</v>
      </c>
      <c r="C5813" s="138" t="s">
        <v>8340</v>
      </c>
      <c r="D5813" s="138"/>
      <c r="E5813" s="2"/>
      <c r="F5813" s="2" t="s">
        <v>1051</v>
      </c>
      <c r="G5813" s="2" t="s">
        <v>7723</v>
      </c>
      <c r="H5813" s="2" t="s">
        <v>8202</v>
      </c>
      <c r="I5813" s="139" t="s">
        <v>267</v>
      </c>
      <c r="J5813" s="139" t="s">
        <v>267</v>
      </c>
      <c r="K5813" s="139" t="s">
        <v>8079</v>
      </c>
      <c r="L5813" s="139" t="s">
        <v>3908</v>
      </c>
      <c r="M5813" s="140"/>
      <c r="N5813" s="141">
        <v>25.26</v>
      </c>
      <c r="O5813" s="142">
        <f t="shared" si="455"/>
        <v>2</v>
      </c>
      <c r="P5813" s="2">
        <v>2</v>
      </c>
      <c r="Q5813" s="2"/>
      <c r="R5813" s="143" t="e">
        <f t="shared" si="456"/>
        <v>#DIV/0!</v>
      </c>
      <c r="S5813" s="143">
        <f t="shared" si="457"/>
        <v>0</v>
      </c>
      <c r="T5813" s="144">
        <f>IF(P5813="nio",0,IF(P5813&gt;0,VLOOKUP(K5813,'3-Productie normen'!A:X,VLOOKUP(P5813,'3-Productie normen'!$B$37:$C$59,2,FALSE),FALSE)))/VLOOKUP(B5813,'2-Kosten per locatie'!$A$11:$C$31,3,FALSE)</f>
        <v>0</v>
      </c>
      <c r="U5813" s="144">
        <f t="shared" si="458"/>
        <v>0</v>
      </c>
      <c r="V5813" s="145" t="str">
        <f>VLOOKUP(K5813,'3-Productie normen'!A:AG,29,FALSE)</f>
        <v>V</v>
      </c>
      <c r="W5813" s="145"/>
      <c r="X5813" s="146"/>
      <c r="Y5813" s="147">
        <f t="shared" si="459"/>
        <v>50.52</v>
      </c>
    </row>
    <row r="5814" spans="1:25" s="148" customFormat="1" ht="13.9" customHeight="1">
      <c r="A5814" s="137">
        <v>6668</v>
      </c>
      <c r="B5814" s="138" t="s">
        <v>7213</v>
      </c>
      <c r="C5814" s="138" t="s">
        <v>8340</v>
      </c>
      <c r="D5814" s="138"/>
      <c r="E5814" s="2"/>
      <c r="F5814" s="2" t="s">
        <v>1051</v>
      </c>
      <c r="G5814" s="2" t="s">
        <v>7724</v>
      </c>
      <c r="H5814" s="2" t="s">
        <v>7725</v>
      </c>
      <c r="I5814" s="139" t="s">
        <v>350</v>
      </c>
      <c r="J5814" s="139" t="s">
        <v>7481</v>
      </c>
      <c r="K5814" s="139" t="s">
        <v>468</v>
      </c>
      <c r="L5814" s="139" t="s">
        <v>8189</v>
      </c>
      <c r="M5814" s="140"/>
      <c r="N5814" s="141">
        <v>308.24</v>
      </c>
      <c r="O5814" s="142">
        <f t="shared" si="455"/>
        <v>120</v>
      </c>
      <c r="P5814" s="2">
        <v>120</v>
      </c>
      <c r="Q5814" s="2"/>
      <c r="R5814" s="143" t="e">
        <f t="shared" si="456"/>
        <v>#DIV/0!</v>
      </c>
      <c r="S5814" s="143">
        <f t="shared" si="457"/>
        <v>0</v>
      </c>
      <c r="T5814" s="144">
        <f>IF(P5814="nio",0,IF(P5814&gt;0,VLOOKUP(K5814,'3-Productie normen'!A:X,VLOOKUP(P5814,'3-Productie normen'!$B$37:$C$59,2,FALSE),FALSE)))/VLOOKUP(B5814,'2-Kosten per locatie'!$A$11:$C$31,3,FALSE)</f>
        <v>0</v>
      </c>
      <c r="U5814" s="144">
        <f t="shared" si="458"/>
        <v>0</v>
      </c>
      <c r="V5814" s="145" t="str">
        <f>VLOOKUP(K5814,'3-Productie normen'!A:AG,29,FALSE)</f>
        <v>L</v>
      </c>
      <c r="W5814" s="145"/>
      <c r="X5814" s="146"/>
      <c r="Y5814" s="147">
        <f t="shared" si="459"/>
        <v>36988.800000000003</v>
      </c>
    </row>
    <row r="5815" spans="1:25" s="148" customFormat="1" ht="13.9" customHeight="1">
      <c r="A5815" s="137">
        <v>6669</v>
      </c>
      <c r="B5815" s="138" t="s">
        <v>7213</v>
      </c>
      <c r="C5815" s="138" t="s">
        <v>8340</v>
      </c>
      <c r="D5815" s="138"/>
      <c r="E5815" s="2"/>
      <c r="F5815" s="2" t="s">
        <v>1182</v>
      </c>
      <c r="G5815" s="2" t="s">
        <v>7727</v>
      </c>
      <c r="H5815" s="2" t="s">
        <v>246</v>
      </c>
      <c r="I5815" s="139" t="s">
        <v>484</v>
      </c>
      <c r="J5815" s="139" t="s">
        <v>6361</v>
      </c>
      <c r="K5815" s="139" t="s">
        <v>259</v>
      </c>
      <c r="L5815" s="139" t="s">
        <v>246</v>
      </c>
      <c r="M5815" s="140"/>
      <c r="N5815" s="141">
        <v>2.8</v>
      </c>
      <c r="O5815" s="142">
        <f t="shared" si="455"/>
        <v>0</v>
      </c>
      <c r="P5815" s="2" t="s">
        <v>477</v>
      </c>
      <c r="Q5815" s="2"/>
      <c r="R5815" s="143">
        <f t="shared" si="456"/>
        <v>0</v>
      </c>
      <c r="S5815" s="143">
        <f t="shared" si="457"/>
        <v>0</v>
      </c>
      <c r="T5815" s="144">
        <f>IF(P5815="nio",0,IF(P5815&gt;0,VLOOKUP(K5815,'3-Productie normen'!A:X,VLOOKUP(P5815,'3-Productie normen'!$B$37:$C$59,2,FALSE),FALSE)))/VLOOKUP(B5815,'2-Kosten per locatie'!$A$11:$C$31,3,FALSE)</f>
        <v>0</v>
      </c>
      <c r="U5815" s="144">
        <f t="shared" si="458"/>
        <v>0</v>
      </c>
      <c r="V5815" s="145">
        <f>VLOOKUP(K5815,'3-Productie normen'!A:AG,29,FALSE)</f>
        <v>0</v>
      </c>
      <c r="W5815" s="145"/>
      <c r="X5815" s="146"/>
      <c r="Y5815" s="147">
        <f t="shared" si="459"/>
        <v>0</v>
      </c>
    </row>
    <row r="5816" spans="1:25" s="148" customFormat="1" ht="13.9" customHeight="1">
      <c r="A5816" s="137">
        <v>6670</v>
      </c>
      <c r="B5816" s="138" t="s">
        <v>7213</v>
      </c>
      <c r="C5816" s="138" t="s">
        <v>8340</v>
      </c>
      <c r="D5816" s="138"/>
      <c r="E5816" s="2"/>
      <c r="F5816" s="2" t="s">
        <v>1182</v>
      </c>
      <c r="G5816" s="2" t="s">
        <v>7728</v>
      </c>
      <c r="H5816" s="2" t="s">
        <v>246</v>
      </c>
      <c r="I5816" s="139" t="s">
        <v>484</v>
      </c>
      <c r="J5816" s="139" t="s">
        <v>56</v>
      </c>
      <c r="K5816" s="139" t="s">
        <v>248</v>
      </c>
      <c r="L5816" s="139" t="s">
        <v>249</v>
      </c>
      <c r="M5816" s="140"/>
      <c r="N5816" s="141">
        <v>28.66</v>
      </c>
      <c r="O5816" s="142">
        <f t="shared" si="455"/>
        <v>200</v>
      </c>
      <c r="P5816" s="2">
        <v>200</v>
      </c>
      <c r="Q5816" s="2"/>
      <c r="R5816" s="143" t="e">
        <f t="shared" si="456"/>
        <v>#DIV/0!</v>
      </c>
      <c r="S5816" s="143">
        <f t="shared" si="457"/>
        <v>0</v>
      </c>
      <c r="T5816" s="144">
        <f>IF(P5816="nio",0,IF(P5816&gt;0,VLOOKUP(K5816,'3-Productie normen'!A:X,VLOOKUP(P5816,'3-Productie normen'!$B$37:$C$59,2,FALSE),FALSE)))/VLOOKUP(B5816,'2-Kosten per locatie'!$A$11:$C$31,3,FALSE)</f>
        <v>0</v>
      </c>
      <c r="U5816" s="144">
        <f t="shared" si="458"/>
        <v>0</v>
      </c>
      <c r="V5816" s="145" t="str">
        <f>VLOOKUP(K5816,'3-Productie normen'!A:AG,29,FALSE)</f>
        <v>V</v>
      </c>
      <c r="W5816" s="145"/>
      <c r="X5816" s="146"/>
      <c r="Y5816" s="147">
        <f t="shared" si="459"/>
        <v>5732</v>
      </c>
    </row>
    <row r="5817" spans="1:25" s="148" customFormat="1" ht="13.9" customHeight="1">
      <c r="A5817" s="137">
        <v>6671</v>
      </c>
      <c r="B5817" s="138" t="s">
        <v>7213</v>
      </c>
      <c r="C5817" s="138" t="s">
        <v>8340</v>
      </c>
      <c r="D5817" s="138"/>
      <c r="E5817" s="2"/>
      <c r="F5817" s="2" t="s">
        <v>1182</v>
      </c>
      <c r="G5817" s="2" t="s">
        <v>7729</v>
      </c>
      <c r="H5817" s="2" t="s">
        <v>246</v>
      </c>
      <c r="I5817" s="139" t="s">
        <v>484</v>
      </c>
      <c r="J5817" s="139" t="s">
        <v>56</v>
      </c>
      <c r="K5817" s="139" t="s">
        <v>248</v>
      </c>
      <c r="L5817" s="139" t="s">
        <v>249</v>
      </c>
      <c r="M5817" s="140"/>
      <c r="N5817" s="141">
        <v>28.66</v>
      </c>
      <c r="O5817" s="142">
        <f t="shared" si="455"/>
        <v>200</v>
      </c>
      <c r="P5817" s="2">
        <v>200</v>
      </c>
      <c r="Q5817" s="2"/>
      <c r="R5817" s="143" t="e">
        <f t="shared" si="456"/>
        <v>#DIV/0!</v>
      </c>
      <c r="S5817" s="143">
        <f t="shared" si="457"/>
        <v>0</v>
      </c>
      <c r="T5817" s="144">
        <f>IF(P5817="nio",0,IF(P5817&gt;0,VLOOKUP(K5817,'3-Productie normen'!A:X,VLOOKUP(P5817,'3-Productie normen'!$B$37:$C$59,2,FALSE),FALSE)))/VLOOKUP(B5817,'2-Kosten per locatie'!$A$11:$C$31,3,FALSE)</f>
        <v>0</v>
      </c>
      <c r="U5817" s="144">
        <f t="shared" si="458"/>
        <v>0</v>
      </c>
      <c r="V5817" s="145" t="str">
        <f>VLOOKUP(K5817,'3-Productie normen'!A:AG,29,FALSE)</f>
        <v>V</v>
      </c>
      <c r="W5817" s="145"/>
      <c r="X5817" s="146"/>
      <c r="Y5817" s="147">
        <f t="shared" si="459"/>
        <v>5732</v>
      </c>
    </row>
    <row r="5818" spans="1:25" s="148" customFormat="1" ht="13.9" customHeight="1">
      <c r="A5818" s="137">
        <v>6672</v>
      </c>
      <c r="B5818" s="138" t="s">
        <v>7213</v>
      </c>
      <c r="C5818" s="138" t="s">
        <v>8340</v>
      </c>
      <c r="D5818" s="138"/>
      <c r="E5818" s="2"/>
      <c r="F5818" s="2" t="s">
        <v>1182</v>
      </c>
      <c r="G5818" s="2" t="s">
        <v>7730</v>
      </c>
      <c r="H5818" s="2" t="s">
        <v>246</v>
      </c>
      <c r="I5818" s="139" t="s">
        <v>484</v>
      </c>
      <c r="J5818" s="139" t="s">
        <v>6361</v>
      </c>
      <c r="K5818" s="139" t="s">
        <v>259</v>
      </c>
      <c r="L5818" s="139" t="s">
        <v>246</v>
      </c>
      <c r="M5818" s="140"/>
      <c r="N5818" s="141">
        <v>2.08</v>
      </c>
      <c r="O5818" s="142">
        <f t="shared" si="455"/>
        <v>0</v>
      </c>
      <c r="P5818" s="2" t="s">
        <v>477</v>
      </c>
      <c r="Q5818" s="2"/>
      <c r="R5818" s="143">
        <f t="shared" si="456"/>
        <v>0</v>
      </c>
      <c r="S5818" s="143">
        <f t="shared" si="457"/>
        <v>0</v>
      </c>
      <c r="T5818" s="144">
        <f>IF(P5818="nio",0,IF(P5818&gt;0,VLOOKUP(K5818,'3-Productie normen'!A:X,VLOOKUP(P5818,'3-Productie normen'!$B$37:$C$59,2,FALSE),FALSE)))/VLOOKUP(B5818,'2-Kosten per locatie'!$A$11:$C$31,3,FALSE)</f>
        <v>0</v>
      </c>
      <c r="U5818" s="144">
        <f t="shared" si="458"/>
        <v>0</v>
      </c>
      <c r="V5818" s="145">
        <f>VLOOKUP(K5818,'3-Productie normen'!A:AG,29,FALSE)</f>
        <v>0</v>
      </c>
      <c r="W5818" s="145"/>
      <c r="X5818" s="146"/>
      <c r="Y5818" s="147">
        <f t="shared" si="459"/>
        <v>0</v>
      </c>
    </row>
    <row r="5819" spans="1:25" s="148" customFormat="1" ht="13.9" customHeight="1">
      <c r="A5819" s="137">
        <v>6673</v>
      </c>
      <c r="B5819" s="138" t="s">
        <v>7213</v>
      </c>
      <c r="C5819" s="138" t="s">
        <v>8340</v>
      </c>
      <c r="D5819" s="138"/>
      <c r="E5819" s="2"/>
      <c r="F5819" s="2" t="s">
        <v>1182</v>
      </c>
      <c r="G5819" s="2" t="s">
        <v>7731</v>
      </c>
      <c r="H5819" s="2" t="s">
        <v>246</v>
      </c>
      <c r="I5819" s="139" t="s">
        <v>484</v>
      </c>
      <c r="J5819" s="139" t="s">
        <v>6361</v>
      </c>
      <c r="K5819" s="139" t="s">
        <v>259</v>
      </c>
      <c r="L5819" s="139" t="s">
        <v>246</v>
      </c>
      <c r="M5819" s="140"/>
      <c r="N5819" s="141">
        <v>2.08</v>
      </c>
      <c r="O5819" s="142">
        <f t="shared" si="455"/>
        <v>0</v>
      </c>
      <c r="P5819" s="2" t="s">
        <v>477</v>
      </c>
      <c r="Q5819" s="2"/>
      <c r="R5819" s="143">
        <f t="shared" si="456"/>
        <v>0</v>
      </c>
      <c r="S5819" s="143">
        <f t="shared" si="457"/>
        <v>0</v>
      </c>
      <c r="T5819" s="144">
        <f>IF(P5819="nio",0,IF(P5819&gt;0,VLOOKUP(K5819,'3-Productie normen'!A:X,VLOOKUP(P5819,'3-Productie normen'!$B$37:$C$59,2,FALSE),FALSE)))/VLOOKUP(B5819,'2-Kosten per locatie'!$A$11:$C$31,3,FALSE)</f>
        <v>0</v>
      </c>
      <c r="U5819" s="144">
        <f t="shared" si="458"/>
        <v>0</v>
      </c>
      <c r="V5819" s="145">
        <f>VLOOKUP(K5819,'3-Productie normen'!A:AG,29,FALSE)</f>
        <v>0</v>
      </c>
      <c r="W5819" s="145"/>
      <c r="X5819" s="146"/>
      <c r="Y5819" s="147">
        <f t="shared" si="459"/>
        <v>0</v>
      </c>
    </row>
    <row r="5820" spans="1:25" s="148" customFormat="1" ht="13.9" customHeight="1">
      <c r="A5820" s="137">
        <v>6674</v>
      </c>
      <c r="B5820" s="138" t="s">
        <v>7213</v>
      </c>
      <c r="C5820" s="138" t="s">
        <v>8340</v>
      </c>
      <c r="D5820" s="138"/>
      <c r="E5820" s="2"/>
      <c r="F5820" s="2" t="s">
        <v>1182</v>
      </c>
      <c r="G5820" s="2" t="s">
        <v>7732</v>
      </c>
      <c r="H5820" s="2" t="s">
        <v>246</v>
      </c>
      <c r="I5820" s="139" t="s">
        <v>491</v>
      </c>
      <c r="J5820" s="139" t="s">
        <v>253</v>
      </c>
      <c r="K5820" s="139" t="s">
        <v>4571</v>
      </c>
      <c r="L5820" s="139" t="s">
        <v>8193</v>
      </c>
      <c r="M5820" s="140"/>
      <c r="N5820" s="141">
        <v>42.62</v>
      </c>
      <c r="O5820" s="142">
        <f t="shared" si="455"/>
        <v>200</v>
      </c>
      <c r="P5820" s="2">
        <v>200</v>
      </c>
      <c r="Q5820" s="2"/>
      <c r="R5820" s="143" t="e">
        <f t="shared" si="456"/>
        <v>#DIV/0!</v>
      </c>
      <c r="S5820" s="143">
        <f t="shared" si="457"/>
        <v>0</v>
      </c>
      <c r="T5820" s="144">
        <f>IF(P5820="nio",0,IF(P5820&gt;0,VLOOKUP(K5820,'3-Productie normen'!A:X,VLOOKUP(P5820,'3-Productie normen'!$B$37:$C$59,2,FALSE),FALSE)))/VLOOKUP(B5820,'2-Kosten per locatie'!$A$11:$C$31,3,FALSE)</f>
        <v>0</v>
      </c>
      <c r="U5820" s="144">
        <f t="shared" si="458"/>
        <v>0</v>
      </c>
      <c r="V5820" s="145" t="str">
        <f>VLOOKUP(K5820,'3-Productie normen'!A:AG,29,FALSE)</f>
        <v>V</v>
      </c>
      <c r="W5820" s="145"/>
      <c r="X5820" s="146"/>
      <c r="Y5820" s="147">
        <f t="shared" si="459"/>
        <v>8524</v>
      </c>
    </row>
    <row r="5821" spans="1:25" s="148" customFormat="1" ht="13.9" customHeight="1">
      <c r="A5821" s="137">
        <v>6675</v>
      </c>
      <c r="B5821" s="138" t="s">
        <v>7213</v>
      </c>
      <c r="C5821" s="138" t="s">
        <v>8340</v>
      </c>
      <c r="D5821" s="138"/>
      <c r="E5821" s="2"/>
      <c r="F5821" s="2" t="s">
        <v>1182</v>
      </c>
      <c r="G5821" s="2" t="s">
        <v>7733</v>
      </c>
      <c r="H5821" s="2" t="s">
        <v>246</v>
      </c>
      <c r="I5821" s="139" t="s">
        <v>491</v>
      </c>
      <c r="J5821" s="139" t="s">
        <v>253</v>
      </c>
      <c r="K5821" s="139" t="s">
        <v>4571</v>
      </c>
      <c r="L5821" s="139" t="s">
        <v>8193</v>
      </c>
      <c r="M5821" s="140"/>
      <c r="N5821" s="141">
        <v>94.42</v>
      </c>
      <c r="O5821" s="142">
        <f t="shared" si="455"/>
        <v>200</v>
      </c>
      <c r="P5821" s="2">
        <v>200</v>
      </c>
      <c r="Q5821" s="2"/>
      <c r="R5821" s="143" t="e">
        <f t="shared" si="456"/>
        <v>#DIV/0!</v>
      </c>
      <c r="S5821" s="143">
        <f t="shared" si="457"/>
        <v>0</v>
      </c>
      <c r="T5821" s="144">
        <f>IF(P5821="nio",0,IF(P5821&gt;0,VLOOKUP(K5821,'3-Productie normen'!A:X,VLOOKUP(P5821,'3-Productie normen'!$B$37:$C$59,2,FALSE),FALSE)))/VLOOKUP(B5821,'2-Kosten per locatie'!$A$11:$C$31,3,FALSE)</f>
        <v>0</v>
      </c>
      <c r="U5821" s="144">
        <f t="shared" si="458"/>
        <v>0</v>
      </c>
      <c r="V5821" s="145" t="str">
        <f>VLOOKUP(K5821,'3-Productie normen'!A:AG,29,FALSE)</f>
        <v>V</v>
      </c>
      <c r="W5821" s="145"/>
      <c r="X5821" s="146"/>
      <c r="Y5821" s="147">
        <f t="shared" si="459"/>
        <v>18884</v>
      </c>
    </row>
    <row r="5822" spans="1:25" s="148" customFormat="1" ht="13.9" customHeight="1">
      <c r="A5822" s="137">
        <v>6676</v>
      </c>
      <c r="B5822" s="138" t="s">
        <v>7213</v>
      </c>
      <c r="C5822" s="138" t="s">
        <v>8340</v>
      </c>
      <c r="D5822" s="138"/>
      <c r="E5822" s="2"/>
      <c r="F5822" s="2" t="s">
        <v>1182</v>
      </c>
      <c r="G5822" s="2" t="s">
        <v>7734</v>
      </c>
      <c r="H5822" s="2" t="s">
        <v>246</v>
      </c>
      <c r="I5822" s="139" t="s">
        <v>491</v>
      </c>
      <c r="J5822" s="139" t="s">
        <v>253</v>
      </c>
      <c r="K5822" s="139" t="s">
        <v>4571</v>
      </c>
      <c r="L5822" s="139" t="s">
        <v>8193</v>
      </c>
      <c r="M5822" s="140"/>
      <c r="N5822" s="141">
        <v>7.33</v>
      </c>
      <c r="O5822" s="142">
        <f t="shared" si="455"/>
        <v>200</v>
      </c>
      <c r="P5822" s="2">
        <v>200</v>
      </c>
      <c r="Q5822" s="2"/>
      <c r="R5822" s="143" t="e">
        <f t="shared" si="456"/>
        <v>#DIV/0!</v>
      </c>
      <c r="S5822" s="143">
        <f t="shared" si="457"/>
        <v>0</v>
      </c>
      <c r="T5822" s="144">
        <f>IF(P5822="nio",0,IF(P5822&gt;0,VLOOKUP(K5822,'3-Productie normen'!A:X,VLOOKUP(P5822,'3-Productie normen'!$B$37:$C$59,2,FALSE),FALSE)))/VLOOKUP(B5822,'2-Kosten per locatie'!$A$11:$C$31,3,FALSE)</f>
        <v>0</v>
      </c>
      <c r="U5822" s="144">
        <f t="shared" si="458"/>
        <v>0</v>
      </c>
      <c r="V5822" s="145" t="str">
        <f>VLOOKUP(K5822,'3-Productie normen'!A:AG,29,FALSE)</f>
        <v>V</v>
      </c>
      <c r="W5822" s="145"/>
      <c r="X5822" s="146"/>
      <c r="Y5822" s="147">
        <f t="shared" si="459"/>
        <v>1466</v>
      </c>
    </row>
    <row r="5823" spans="1:25" s="148" customFormat="1" ht="13.9" customHeight="1">
      <c r="A5823" s="137">
        <v>6677</v>
      </c>
      <c r="B5823" s="138" t="s">
        <v>7213</v>
      </c>
      <c r="C5823" s="138" t="s">
        <v>8340</v>
      </c>
      <c r="D5823" s="138"/>
      <c r="E5823" s="2"/>
      <c r="F5823" s="2" t="s">
        <v>1182</v>
      </c>
      <c r="G5823" s="2" t="s">
        <v>7735</v>
      </c>
      <c r="H5823" s="2" t="s">
        <v>246</v>
      </c>
      <c r="I5823" s="139" t="s">
        <v>491</v>
      </c>
      <c r="J5823" s="139" t="s">
        <v>253</v>
      </c>
      <c r="K5823" s="139" t="s">
        <v>4571</v>
      </c>
      <c r="L5823" s="139" t="s">
        <v>8193</v>
      </c>
      <c r="M5823" s="140"/>
      <c r="N5823" s="141">
        <v>79.930000000000007</v>
      </c>
      <c r="O5823" s="142">
        <f t="shared" si="455"/>
        <v>200</v>
      </c>
      <c r="P5823" s="2">
        <v>200</v>
      </c>
      <c r="Q5823" s="2"/>
      <c r="R5823" s="143" t="e">
        <f t="shared" si="456"/>
        <v>#DIV/0!</v>
      </c>
      <c r="S5823" s="143">
        <f t="shared" si="457"/>
        <v>0</v>
      </c>
      <c r="T5823" s="144">
        <f>IF(P5823="nio",0,IF(P5823&gt;0,VLOOKUP(K5823,'3-Productie normen'!A:X,VLOOKUP(P5823,'3-Productie normen'!$B$37:$C$59,2,FALSE),FALSE)))/VLOOKUP(B5823,'2-Kosten per locatie'!$A$11:$C$31,3,FALSE)</f>
        <v>0</v>
      </c>
      <c r="U5823" s="144">
        <f t="shared" si="458"/>
        <v>0</v>
      </c>
      <c r="V5823" s="145" t="str">
        <f>VLOOKUP(K5823,'3-Productie normen'!A:AG,29,FALSE)</f>
        <v>V</v>
      </c>
      <c r="W5823" s="145"/>
      <c r="X5823" s="146"/>
      <c r="Y5823" s="147">
        <f t="shared" si="459"/>
        <v>15986.000000000002</v>
      </c>
    </row>
    <row r="5824" spans="1:25" s="148" customFormat="1" ht="13.9" customHeight="1">
      <c r="A5824" s="137">
        <v>6678</v>
      </c>
      <c r="B5824" s="138" t="s">
        <v>7213</v>
      </c>
      <c r="C5824" s="138" t="s">
        <v>8340</v>
      </c>
      <c r="D5824" s="138"/>
      <c r="E5824" s="2"/>
      <c r="F5824" s="2" t="s">
        <v>1182</v>
      </c>
      <c r="G5824" s="2" t="s">
        <v>7736</v>
      </c>
      <c r="H5824" s="2" t="s">
        <v>246</v>
      </c>
      <c r="I5824" s="139" t="s">
        <v>257</v>
      </c>
      <c r="J5824" s="139" t="s">
        <v>258</v>
      </c>
      <c r="K5824" s="139" t="s">
        <v>259</v>
      </c>
      <c r="L5824" s="139" t="s">
        <v>249</v>
      </c>
      <c r="M5824" s="140"/>
      <c r="N5824" s="141">
        <v>305.26</v>
      </c>
      <c r="O5824" s="142">
        <f t="shared" si="455"/>
        <v>0</v>
      </c>
      <c r="P5824" s="2" t="s">
        <v>477</v>
      </c>
      <c r="Q5824" s="2"/>
      <c r="R5824" s="143">
        <f t="shared" si="456"/>
        <v>0</v>
      </c>
      <c r="S5824" s="143">
        <f t="shared" si="457"/>
        <v>0</v>
      </c>
      <c r="T5824" s="144">
        <f>IF(P5824="nio",0,IF(P5824&gt;0,VLOOKUP(K5824,'3-Productie normen'!A:X,VLOOKUP(P5824,'3-Productie normen'!$B$37:$C$59,2,FALSE),FALSE)))/VLOOKUP(B5824,'2-Kosten per locatie'!$A$11:$C$31,3,FALSE)</f>
        <v>0</v>
      </c>
      <c r="U5824" s="144">
        <f t="shared" si="458"/>
        <v>0</v>
      </c>
      <c r="V5824" s="145">
        <f>VLOOKUP(K5824,'3-Productie normen'!A:AG,29,FALSE)</f>
        <v>0</v>
      </c>
      <c r="W5824" s="145"/>
      <c r="X5824" s="146"/>
      <c r="Y5824" s="147">
        <f t="shared" si="459"/>
        <v>0</v>
      </c>
    </row>
    <row r="5825" spans="1:25" s="148" customFormat="1" ht="13.9" customHeight="1">
      <c r="A5825" s="137">
        <v>6679</v>
      </c>
      <c r="B5825" s="138" t="s">
        <v>7213</v>
      </c>
      <c r="C5825" s="138" t="s">
        <v>8340</v>
      </c>
      <c r="D5825" s="138"/>
      <c r="E5825" s="2"/>
      <c r="F5825" s="2" t="s">
        <v>1182</v>
      </c>
      <c r="G5825" s="2" t="s">
        <v>7737</v>
      </c>
      <c r="H5825" s="2" t="s">
        <v>246</v>
      </c>
      <c r="I5825" s="139" t="s">
        <v>257</v>
      </c>
      <c r="J5825" s="139" t="s">
        <v>318</v>
      </c>
      <c r="K5825" s="139" t="s">
        <v>259</v>
      </c>
      <c r="L5825" s="139" t="s">
        <v>246</v>
      </c>
      <c r="M5825" s="140"/>
      <c r="N5825" s="141">
        <v>0.35</v>
      </c>
      <c r="O5825" s="142">
        <f t="shared" si="455"/>
        <v>0</v>
      </c>
      <c r="P5825" s="2" t="s">
        <v>477</v>
      </c>
      <c r="Q5825" s="2"/>
      <c r="R5825" s="143">
        <f t="shared" si="456"/>
        <v>0</v>
      </c>
      <c r="S5825" s="143">
        <f t="shared" si="457"/>
        <v>0</v>
      </c>
      <c r="T5825" s="144">
        <f>IF(P5825="nio",0,IF(P5825&gt;0,VLOOKUP(K5825,'3-Productie normen'!A:X,VLOOKUP(P5825,'3-Productie normen'!$B$37:$C$59,2,FALSE),FALSE)))/VLOOKUP(B5825,'2-Kosten per locatie'!$A$11:$C$31,3,FALSE)</f>
        <v>0</v>
      </c>
      <c r="U5825" s="144">
        <f t="shared" si="458"/>
        <v>0</v>
      </c>
      <c r="V5825" s="145">
        <f>VLOOKUP(K5825,'3-Productie normen'!A:AG,29,FALSE)</f>
        <v>0</v>
      </c>
      <c r="W5825" s="145"/>
      <c r="X5825" s="146"/>
      <c r="Y5825" s="147">
        <f t="shared" si="459"/>
        <v>0</v>
      </c>
    </row>
    <row r="5826" spans="1:25" s="148" customFormat="1" ht="13.9" customHeight="1">
      <c r="A5826" s="137">
        <v>6680</v>
      </c>
      <c r="B5826" s="138" t="s">
        <v>7213</v>
      </c>
      <c r="C5826" s="138" t="s">
        <v>8340</v>
      </c>
      <c r="D5826" s="138"/>
      <c r="E5826" s="2"/>
      <c r="F5826" s="2" t="s">
        <v>1182</v>
      </c>
      <c r="G5826" s="2" t="s">
        <v>7738</v>
      </c>
      <c r="H5826" s="2" t="s">
        <v>246</v>
      </c>
      <c r="I5826" s="139" t="s">
        <v>257</v>
      </c>
      <c r="J5826" s="139" t="s">
        <v>318</v>
      </c>
      <c r="K5826" s="139" t="s">
        <v>259</v>
      </c>
      <c r="L5826" s="139" t="s">
        <v>246</v>
      </c>
      <c r="M5826" s="140"/>
      <c r="N5826" s="141">
        <v>0.92</v>
      </c>
      <c r="O5826" s="142">
        <f t="shared" si="455"/>
        <v>0</v>
      </c>
      <c r="P5826" s="2" t="s">
        <v>477</v>
      </c>
      <c r="Q5826" s="2"/>
      <c r="R5826" s="143">
        <f t="shared" si="456"/>
        <v>0</v>
      </c>
      <c r="S5826" s="143">
        <f t="shared" si="457"/>
        <v>0</v>
      </c>
      <c r="T5826" s="144">
        <f>IF(P5826="nio",0,IF(P5826&gt;0,VLOOKUP(K5826,'3-Productie normen'!A:X,VLOOKUP(P5826,'3-Productie normen'!$B$37:$C$59,2,FALSE),FALSE)))/VLOOKUP(B5826,'2-Kosten per locatie'!$A$11:$C$31,3,FALSE)</f>
        <v>0</v>
      </c>
      <c r="U5826" s="144">
        <f t="shared" si="458"/>
        <v>0</v>
      </c>
      <c r="V5826" s="145">
        <f>VLOOKUP(K5826,'3-Productie normen'!A:AG,29,FALSE)</f>
        <v>0</v>
      </c>
      <c r="W5826" s="145"/>
      <c r="X5826" s="146"/>
      <c r="Y5826" s="147">
        <f t="shared" si="459"/>
        <v>0</v>
      </c>
    </row>
    <row r="5827" spans="1:25" s="148" customFormat="1" ht="13.9" customHeight="1">
      <c r="A5827" s="137">
        <v>6681</v>
      </c>
      <c r="B5827" s="138" t="s">
        <v>7213</v>
      </c>
      <c r="C5827" s="138" t="s">
        <v>8340</v>
      </c>
      <c r="D5827" s="138"/>
      <c r="E5827" s="2"/>
      <c r="F5827" s="2" t="s">
        <v>1182</v>
      </c>
      <c r="G5827" s="2" t="s">
        <v>7739</v>
      </c>
      <c r="H5827" s="2" t="s">
        <v>246</v>
      </c>
      <c r="I5827" s="139" t="s">
        <v>46</v>
      </c>
      <c r="J5827" s="139" t="s">
        <v>320</v>
      </c>
      <c r="K5827" s="139" t="s">
        <v>46</v>
      </c>
      <c r="L5827" s="139" t="s">
        <v>8193</v>
      </c>
      <c r="M5827" s="140"/>
      <c r="N5827" s="141">
        <v>5.96</v>
      </c>
      <c r="O5827" s="142">
        <f t="shared" si="455"/>
        <v>400</v>
      </c>
      <c r="P5827" s="2">
        <v>200</v>
      </c>
      <c r="Q5827" s="2">
        <v>200</v>
      </c>
      <c r="R5827" s="143" t="e">
        <f t="shared" si="456"/>
        <v>#DIV/0!</v>
      </c>
      <c r="S5827" s="143" t="e">
        <f t="shared" si="457"/>
        <v>#DIV/0!</v>
      </c>
      <c r="T5827" s="144">
        <f>IF(P5827="nio",0,IF(P5827&gt;0,VLOOKUP(K5827,'3-Productie normen'!A:X,VLOOKUP(P5827,'3-Productie normen'!$B$37:$C$59,2,FALSE),FALSE)))/VLOOKUP(B5827,'2-Kosten per locatie'!$A$11:$C$31,3,FALSE)</f>
        <v>0</v>
      </c>
      <c r="U5827" s="144">
        <f t="shared" si="458"/>
        <v>0</v>
      </c>
      <c r="V5827" s="145" t="str">
        <f>VLOOKUP(K5827,'3-Productie normen'!A:AG,29,FALSE)</f>
        <v>S</v>
      </c>
      <c r="W5827" s="145"/>
      <c r="X5827" s="146"/>
      <c r="Y5827" s="147">
        <f t="shared" si="459"/>
        <v>2384</v>
      </c>
    </row>
    <row r="5828" spans="1:25" s="148" customFormat="1" ht="13.9" customHeight="1">
      <c r="A5828" s="137">
        <v>6682</v>
      </c>
      <c r="B5828" s="138" t="s">
        <v>7213</v>
      </c>
      <c r="C5828" s="138" t="s">
        <v>8340</v>
      </c>
      <c r="D5828" s="138"/>
      <c r="E5828" s="2"/>
      <c r="F5828" s="2" t="s">
        <v>1182</v>
      </c>
      <c r="G5828" s="2" t="s">
        <v>7740</v>
      </c>
      <c r="H5828" s="2" t="s">
        <v>246</v>
      </c>
      <c r="I5828" s="139" t="s">
        <v>46</v>
      </c>
      <c r="J5828" s="139" t="s">
        <v>7699</v>
      </c>
      <c r="K5828" s="139" t="s">
        <v>46</v>
      </c>
      <c r="L5828" s="139" t="s">
        <v>8193</v>
      </c>
      <c r="M5828" s="140"/>
      <c r="N5828" s="141">
        <v>1.06</v>
      </c>
      <c r="O5828" s="142">
        <f t="shared" si="455"/>
        <v>400</v>
      </c>
      <c r="P5828" s="2">
        <v>200</v>
      </c>
      <c r="Q5828" s="2">
        <v>200</v>
      </c>
      <c r="R5828" s="143" t="e">
        <f t="shared" si="456"/>
        <v>#DIV/0!</v>
      </c>
      <c r="S5828" s="143" t="e">
        <f t="shared" si="457"/>
        <v>#DIV/0!</v>
      </c>
      <c r="T5828" s="144">
        <f>IF(P5828="nio",0,IF(P5828&gt;0,VLOOKUP(K5828,'3-Productie normen'!A:X,VLOOKUP(P5828,'3-Productie normen'!$B$37:$C$59,2,FALSE),FALSE)))/VLOOKUP(B5828,'2-Kosten per locatie'!$A$11:$C$31,3,FALSE)</f>
        <v>0</v>
      </c>
      <c r="U5828" s="144">
        <f t="shared" si="458"/>
        <v>0</v>
      </c>
      <c r="V5828" s="145" t="str">
        <f>VLOOKUP(K5828,'3-Productie normen'!A:AG,29,FALSE)</f>
        <v>S</v>
      </c>
      <c r="W5828" s="145"/>
      <c r="X5828" s="146"/>
      <c r="Y5828" s="147">
        <f t="shared" si="459"/>
        <v>424</v>
      </c>
    </row>
    <row r="5829" spans="1:25" s="148" customFormat="1" ht="13.9" customHeight="1">
      <c r="A5829" s="137">
        <v>6683</v>
      </c>
      <c r="B5829" s="138" t="s">
        <v>7213</v>
      </c>
      <c r="C5829" s="138" t="s">
        <v>8340</v>
      </c>
      <c r="D5829" s="138"/>
      <c r="E5829" s="2"/>
      <c r="F5829" s="2" t="s">
        <v>1182</v>
      </c>
      <c r="G5829" s="2" t="s">
        <v>7741</v>
      </c>
      <c r="H5829" s="2" t="s">
        <v>246</v>
      </c>
      <c r="I5829" s="139" t="s">
        <v>46</v>
      </c>
      <c r="J5829" s="139" t="s">
        <v>323</v>
      </c>
      <c r="K5829" s="139" t="s">
        <v>46</v>
      </c>
      <c r="L5829" s="139" t="s">
        <v>8193</v>
      </c>
      <c r="M5829" s="140"/>
      <c r="N5829" s="141">
        <v>1.06</v>
      </c>
      <c r="O5829" s="142">
        <f t="shared" si="455"/>
        <v>400</v>
      </c>
      <c r="P5829" s="2">
        <v>200</v>
      </c>
      <c r="Q5829" s="2">
        <v>200</v>
      </c>
      <c r="R5829" s="143" t="e">
        <f t="shared" si="456"/>
        <v>#DIV/0!</v>
      </c>
      <c r="S5829" s="143" t="e">
        <f t="shared" si="457"/>
        <v>#DIV/0!</v>
      </c>
      <c r="T5829" s="144">
        <f>IF(P5829="nio",0,IF(P5829&gt;0,VLOOKUP(K5829,'3-Productie normen'!A:X,VLOOKUP(P5829,'3-Productie normen'!$B$37:$C$59,2,FALSE),FALSE)))/VLOOKUP(B5829,'2-Kosten per locatie'!$A$11:$C$31,3,FALSE)</f>
        <v>0</v>
      </c>
      <c r="U5829" s="144">
        <f t="shared" si="458"/>
        <v>0</v>
      </c>
      <c r="V5829" s="145" t="str">
        <f>VLOOKUP(K5829,'3-Productie normen'!A:AG,29,FALSE)</f>
        <v>S</v>
      </c>
      <c r="W5829" s="145"/>
      <c r="X5829" s="146"/>
      <c r="Y5829" s="147">
        <f t="shared" si="459"/>
        <v>424</v>
      </c>
    </row>
    <row r="5830" spans="1:25" s="148" customFormat="1" ht="13.9" customHeight="1">
      <c r="A5830" s="137">
        <v>6684</v>
      </c>
      <c r="B5830" s="138" t="s">
        <v>7213</v>
      </c>
      <c r="C5830" s="138" t="s">
        <v>8340</v>
      </c>
      <c r="D5830" s="138"/>
      <c r="E5830" s="2"/>
      <c r="F5830" s="2" t="s">
        <v>1182</v>
      </c>
      <c r="G5830" s="2" t="s">
        <v>7742</v>
      </c>
      <c r="H5830" s="2" t="s">
        <v>246</v>
      </c>
      <c r="I5830" s="139" t="s">
        <v>46</v>
      </c>
      <c r="J5830" s="139" t="s">
        <v>323</v>
      </c>
      <c r="K5830" s="139" t="s">
        <v>46</v>
      </c>
      <c r="L5830" s="139" t="s">
        <v>8193</v>
      </c>
      <c r="M5830" s="140"/>
      <c r="N5830" s="141">
        <v>1.06</v>
      </c>
      <c r="O5830" s="142">
        <f t="shared" si="455"/>
        <v>400</v>
      </c>
      <c r="P5830" s="2">
        <v>200</v>
      </c>
      <c r="Q5830" s="2">
        <v>200</v>
      </c>
      <c r="R5830" s="143" t="e">
        <f t="shared" si="456"/>
        <v>#DIV/0!</v>
      </c>
      <c r="S5830" s="143" t="e">
        <f t="shared" si="457"/>
        <v>#DIV/0!</v>
      </c>
      <c r="T5830" s="144">
        <f>IF(P5830="nio",0,IF(P5830&gt;0,VLOOKUP(K5830,'3-Productie normen'!A:X,VLOOKUP(P5830,'3-Productie normen'!$B$37:$C$59,2,FALSE),FALSE)))/VLOOKUP(B5830,'2-Kosten per locatie'!$A$11:$C$31,3,FALSE)</f>
        <v>0</v>
      </c>
      <c r="U5830" s="144">
        <f t="shared" si="458"/>
        <v>0</v>
      </c>
      <c r="V5830" s="145" t="str">
        <f>VLOOKUP(K5830,'3-Productie normen'!A:AG,29,FALSE)</f>
        <v>S</v>
      </c>
      <c r="W5830" s="145"/>
      <c r="X5830" s="146"/>
      <c r="Y5830" s="147">
        <f t="shared" si="459"/>
        <v>424</v>
      </c>
    </row>
    <row r="5831" spans="1:25" s="148" customFormat="1" ht="13.9" customHeight="1">
      <c r="A5831" s="137">
        <v>6685</v>
      </c>
      <c r="B5831" s="138" t="s">
        <v>7213</v>
      </c>
      <c r="C5831" s="138" t="s">
        <v>8340</v>
      </c>
      <c r="D5831" s="138"/>
      <c r="E5831" s="2"/>
      <c r="F5831" s="2" t="s">
        <v>1182</v>
      </c>
      <c r="G5831" s="2" t="s">
        <v>7743</v>
      </c>
      <c r="H5831" s="2" t="s">
        <v>246</v>
      </c>
      <c r="I5831" s="139" t="s">
        <v>46</v>
      </c>
      <c r="J5831" s="139" t="s">
        <v>320</v>
      </c>
      <c r="K5831" s="139" t="s">
        <v>46</v>
      </c>
      <c r="L5831" s="139" t="s">
        <v>8193</v>
      </c>
      <c r="M5831" s="140"/>
      <c r="N5831" s="141">
        <v>5.49</v>
      </c>
      <c r="O5831" s="142">
        <f t="shared" si="455"/>
        <v>400</v>
      </c>
      <c r="P5831" s="2">
        <v>200</v>
      </c>
      <c r="Q5831" s="2">
        <v>200</v>
      </c>
      <c r="R5831" s="143" t="e">
        <f t="shared" si="456"/>
        <v>#DIV/0!</v>
      </c>
      <c r="S5831" s="143" t="e">
        <f t="shared" si="457"/>
        <v>#DIV/0!</v>
      </c>
      <c r="T5831" s="144">
        <f>IF(P5831="nio",0,IF(P5831&gt;0,VLOOKUP(K5831,'3-Productie normen'!A:X,VLOOKUP(P5831,'3-Productie normen'!$B$37:$C$59,2,FALSE),FALSE)))/VLOOKUP(B5831,'2-Kosten per locatie'!$A$11:$C$31,3,FALSE)</f>
        <v>0</v>
      </c>
      <c r="U5831" s="144">
        <f t="shared" si="458"/>
        <v>0</v>
      </c>
      <c r="V5831" s="145" t="str">
        <f>VLOOKUP(K5831,'3-Productie normen'!A:AG,29,FALSE)</f>
        <v>S</v>
      </c>
      <c r="W5831" s="145"/>
      <c r="X5831" s="146"/>
      <c r="Y5831" s="147">
        <f t="shared" si="459"/>
        <v>2196</v>
      </c>
    </row>
    <row r="5832" spans="1:25" s="148" customFormat="1" ht="13.9" customHeight="1">
      <c r="A5832" s="137">
        <v>6686</v>
      </c>
      <c r="B5832" s="138" t="s">
        <v>7213</v>
      </c>
      <c r="C5832" s="138" t="s">
        <v>8340</v>
      </c>
      <c r="D5832" s="138"/>
      <c r="E5832" s="2"/>
      <c r="F5832" s="2" t="s">
        <v>1182</v>
      </c>
      <c r="G5832" s="2" t="s">
        <v>7744</v>
      </c>
      <c r="H5832" s="2" t="s">
        <v>246</v>
      </c>
      <c r="I5832" s="139" t="s">
        <v>46</v>
      </c>
      <c r="J5832" s="139" t="s">
        <v>323</v>
      </c>
      <c r="K5832" s="139" t="s">
        <v>46</v>
      </c>
      <c r="L5832" s="139" t="s">
        <v>8193</v>
      </c>
      <c r="M5832" s="140"/>
      <c r="N5832" s="141">
        <v>1.06</v>
      </c>
      <c r="O5832" s="142">
        <f t="shared" si="455"/>
        <v>400</v>
      </c>
      <c r="P5832" s="2">
        <v>200</v>
      </c>
      <c r="Q5832" s="2">
        <v>200</v>
      </c>
      <c r="R5832" s="143" t="e">
        <f t="shared" si="456"/>
        <v>#DIV/0!</v>
      </c>
      <c r="S5832" s="143" t="e">
        <f t="shared" si="457"/>
        <v>#DIV/0!</v>
      </c>
      <c r="T5832" s="144">
        <f>IF(P5832="nio",0,IF(P5832&gt;0,VLOOKUP(K5832,'3-Productie normen'!A:X,VLOOKUP(P5832,'3-Productie normen'!$B$37:$C$59,2,FALSE),FALSE)))/VLOOKUP(B5832,'2-Kosten per locatie'!$A$11:$C$31,3,FALSE)</f>
        <v>0</v>
      </c>
      <c r="U5832" s="144">
        <f t="shared" si="458"/>
        <v>0</v>
      </c>
      <c r="V5832" s="145" t="str">
        <f>VLOOKUP(K5832,'3-Productie normen'!A:AG,29,FALSE)</f>
        <v>S</v>
      </c>
      <c r="W5832" s="145"/>
      <c r="X5832" s="146"/>
      <c r="Y5832" s="147">
        <f t="shared" si="459"/>
        <v>424</v>
      </c>
    </row>
    <row r="5833" spans="1:25" s="148" customFormat="1" ht="13.9" customHeight="1">
      <c r="A5833" s="137">
        <v>6687</v>
      </c>
      <c r="B5833" s="138" t="s">
        <v>7213</v>
      </c>
      <c r="C5833" s="138" t="s">
        <v>8340</v>
      </c>
      <c r="D5833" s="138"/>
      <c r="E5833" s="2"/>
      <c r="F5833" s="2" t="s">
        <v>1182</v>
      </c>
      <c r="G5833" s="2" t="s">
        <v>7745</v>
      </c>
      <c r="H5833" s="2" t="s">
        <v>246</v>
      </c>
      <c r="I5833" s="139" t="s">
        <v>46</v>
      </c>
      <c r="J5833" s="139" t="s">
        <v>323</v>
      </c>
      <c r="K5833" s="139" t="s">
        <v>46</v>
      </c>
      <c r="L5833" s="139" t="s">
        <v>8193</v>
      </c>
      <c r="M5833" s="140"/>
      <c r="N5833" s="141">
        <v>1.06</v>
      </c>
      <c r="O5833" s="142">
        <f t="shared" si="455"/>
        <v>400</v>
      </c>
      <c r="P5833" s="2">
        <v>200</v>
      </c>
      <c r="Q5833" s="2">
        <v>200</v>
      </c>
      <c r="R5833" s="143" t="e">
        <f t="shared" si="456"/>
        <v>#DIV/0!</v>
      </c>
      <c r="S5833" s="143" t="e">
        <f t="shared" si="457"/>
        <v>#DIV/0!</v>
      </c>
      <c r="T5833" s="144">
        <f>IF(P5833="nio",0,IF(P5833&gt;0,VLOOKUP(K5833,'3-Productie normen'!A:X,VLOOKUP(P5833,'3-Productie normen'!$B$37:$C$59,2,FALSE),FALSE)))/VLOOKUP(B5833,'2-Kosten per locatie'!$A$11:$C$31,3,FALSE)</f>
        <v>0</v>
      </c>
      <c r="U5833" s="144">
        <f t="shared" si="458"/>
        <v>0</v>
      </c>
      <c r="V5833" s="145" t="str">
        <f>VLOOKUP(K5833,'3-Productie normen'!A:AG,29,FALSE)</f>
        <v>S</v>
      </c>
      <c r="W5833" s="145"/>
      <c r="X5833" s="146"/>
      <c r="Y5833" s="147">
        <f t="shared" si="459"/>
        <v>424</v>
      </c>
    </row>
    <row r="5834" spans="1:25" s="148" customFormat="1" ht="13.9" customHeight="1">
      <c r="A5834" s="137">
        <v>6688</v>
      </c>
      <c r="B5834" s="138" t="s">
        <v>7213</v>
      </c>
      <c r="C5834" s="138" t="s">
        <v>8340</v>
      </c>
      <c r="D5834" s="138"/>
      <c r="E5834" s="2"/>
      <c r="F5834" s="2" t="s">
        <v>1182</v>
      </c>
      <c r="G5834" s="2" t="s">
        <v>7746</v>
      </c>
      <c r="H5834" s="2" t="s">
        <v>246</v>
      </c>
      <c r="I5834" s="139" t="s">
        <v>46</v>
      </c>
      <c r="J5834" s="139" t="s">
        <v>323</v>
      </c>
      <c r="K5834" s="139" t="s">
        <v>46</v>
      </c>
      <c r="L5834" s="139" t="s">
        <v>8193</v>
      </c>
      <c r="M5834" s="140"/>
      <c r="N5834" s="141">
        <v>1.06</v>
      </c>
      <c r="O5834" s="142">
        <f t="shared" si="455"/>
        <v>400</v>
      </c>
      <c r="P5834" s="2">
        <v>200</v>
      </c>
      <c r="Q5834" s="2">
        <v>200</v>
      </c>
      <c r="R5834" s="143" t="e">
        <f t="shared" si="456"/>
        <v>#DIV/0!</v>
      </c>
      <c r="S5834" s="143" t="e">
        <f t="shared" si="457"/>
        <v>#DIV/0!</v>
      </c>
      <c r="T5834" s="144">
        <f>IF(P5834="nio",0,IF(P5834&gt;0,VLOOKUP(K5834,'3-Productie normen'!A:X,VLOOKUP(P5834,'3-Productie normen'!$B$37:$C$59,2,FALSE),FALSE)))/VLOOKUP(B5834,'2-Kosten per locatie'!$A$11:$C$31,3,FALSE)</f>
        <v>0</v>
      </c>
      <c r="U5834" s="144">
        <f t="shared" si="458"/>
        <v>0</v>
      </c>
      <c r="V5834" s="145" t="str">
        <f>VLOOKUP(K5834,'3-Productie normen'!A:AG,29,FALSE)</f>
        <v>S</v>
      </c>
      <c r="W5834" s="145"/>
      <c r="X5834" s="146"/>
      <c r="Y5834" s="147">
        <f t="shared" si="459"/>
        <v>424</v>
      </c>
    </row>
    <row r="5835" spans="1:25" s="148" customFormat="1" ht="13.9" customHeight="1">
      <c r="A5835" s="137">
        <v>6689</v>
      </c>
      <c r="B5835" s="138" t="s">
        <v>7213</v>
      </c>
      <c r="C5835" s="138" t="s">
        <v>8340</v>
      </c>
      <c r="D5835" s="138"/>
      <c r="E5835" s="2"/>
      <c r="F5835" s="2" t="s">
        <v>1182</v>
      </c>
      <c r="G5835" s="2" t="s">
        <v>7747</v>
      </c>
      <c r="H5835" s="2" t="s">
        <v>246</v>
      </c>
      <c r="I5835" s="139" t="s">
        <v>7748</v>
      </c>
      <c r="J5835" s="139" t="s">
        <v>7748</v>
      </c>
      <c r="K5835" s="139" t="s">
        <v>259</v>
      </c>
      <c r="L5835" s="139" t="s">
        <v>246</v>
      </c>
      <c r="M5835" s="140"/>
      <c r="N5835" s="141">
        <v>322.94</v>
      </c>
      <c r="O5835" s="142">
        <f t="shared" si="455"/>
        <v>0</v>
      </c>
      <c r="P5835" s="2" t="s">
        <v>477</v>
      </c>
      <c r="Q5835" s="2"/>
      <c r="R5835" s="143">
        <f t="shared" si="456"/>
        <v>0</v>
      </c>
      <c r="S5835" s="143">
        <f t="shared" si="457"/>
        <v>0</v>
      </c>
      <c r="T5835" s="144">
        <f>IF(P5835="nio",0,IF(P5835&gt;0,VLOOKUP(K5835,'3-Productie normen'!A:X,VLOOKUP(P5835,'3-Productie normen'!$B$37:$C$59,2,FALSE),FALSE)))/VLOOKUP(B5835,'2-Kosten per locatie'!$A$11:$C$31,3,FALSE)</f>
        <v>0</v>
      </c>
      <c r="U5835" s="144">
        <f t="shared" si="458"/>
        <v>0</v>
      </c>
      <c r="V5835" s="145">
        <f>VLOOKUP(K5835,'3-Productie normen'!A:AG,29,FALSE)</f>
        <v>0</v>
      </c>
      <c r="W5835" s="145"/>
      <c r="X5835" s="146"/>
      <c r="Y5835" s="147">
        <f t="shared" si="459"/>
        <v>0</v>
      </c>
    </row>
    <row r="5836" spans="1:25" s="148" customFormat="1" ht="13.9" customHeight="1">
      <c r="A5836" s="137">
        <v>6690</v>
      </c>
      <c r="B5836" s="138" t="s">
        <v>7213</v>
      </c>
      <c r="C5836" s="138" t="s">
        <v>8340</v>
      </c>
      <c r="D5836" s="138"/>
      <c r="E5836" s="2"/>
      <c r="F5836" s="2" t="s">
        <v>1182</v>
      </c>
      <c r="G5836" s="2" t="s">
        <v>7749</v>
      </c>
      <c r="H5836" s="2" t="s">
        <v>7750</v>
      </c>
      <c r="I5836" s="139" t="s">
        <v>277</v>
      </c>
      <c r="J5836" s="139" t="s">
        <v>7751</v>
      </c>
      <c r="K5836" s="139" t="s">
        <v>52</v>
      </c>
      <c r="L5836" s="139" t="s">
        <v>8192</v>
      </c>
      <c r="M5836" s="140"/>
      <c r="N5836" s="141">
        <v>44.49</v>
      </c>
      <c r="O5836" s="142">
        <f t="shared" si="455"/>
        <v>200</v>
      </c>
      <c r="P5836" s="2">
        <v>200</v>
      </c>
      <c r="Q5836" s="2"/>
      <c r="R5836" s="143" t="e">
        <f t="shared" si="456"/>
        <v>#DIV/0!</v>
      </c>
      <c r="S5836" s="143">
        <f t="shared" si="457"/>
        <v>0</v>
      </c>
      <c r="T5836" s="144">
        <f>IF(P5836="nio",0,IF(P5836&gt;0,VLOOKUP(K5836,'3-Productie normen'!A:X,VLOOKUP(P5836,'3-Productie normen'!$B$37:$C$59,2,FALSE),FALSE)))/VLOOKUP(B5836,'2-Kosten per locatie'!$A$11:$C$31,3,FALSE)</f>
        <v>0</v>
      </c>
      <c r="U5836" s="144">
        <f t="shared" si="458"/>
        <v>0</v>
      </c>
      <c r="V5836" s="145" t="str">
        <f>VLOOKUP(K5836,'3-Productie normen'!A:AG,29,FALSE)</f>
        <v>B</v>
      </c>
      <c r="W5836" s="145"/>
      <c r="X5836" s="146"/>
      <c r="Y5836" s="147">
        <f t="shared" si="459"/>
        <v>8898</v>
      </c>
    </row>
    <row r="5837" spans="1:25" s="148" customFormat="1" ht="13.9" customHeight="1">
      <c r="A5837" s="137">
        <v>6691</v>
      </c>
      <c r="B5837" s="138" t="s">
        <v>7213</v>
      </c>
      <c r="C5837" s="138" t="s">
        <v>8340</v>
      </c>
      <c r="D5837" s="138"/>
      <c r="E5837" s="2"/>
      <c r="F5837" s="2" t="s">
        <v>1182</v>
      </c>
      <c r="G5837" s="2" t="s">
        <v>7752</v>
      </c>
      <c r="H5837" s="2" t="s">
        <v>7753</v>
      </c>
      <c r="I5837" s="139" t="s">
        <v>277</v>
      </c>
      <c r="J5837" s="139" t="s">
        <v>7751</v>
      </c>
      <c r="K5837" s="139" t="s">
        <v>52</v>
      </c>
      <c r="L5837" s="139" t="s">
        <v>8192</v>
      </c>
      <c r="M5837" s="140"/>
      <c r="N5837" s="141">
        <v>44.98</v>
      </c>
      <c r="O5837" s="142">
        <f t="shared" si="455"/>
        <v>200</v>
      </c>
      <c r="P5837" s="2">
        <v>200</v>
      </c>
      <c r="Q5837" s="2"/>
      <c r="R5837" s="143" t="e">
        <f t="shared" si="456"/>
        <v>#DIV/0!</v>
      </c>
      <c r="S5837" s="143">
        <f t="shared" si="457"/>
        <v>0</v>
      </c>
      <c r="T5837" s="144">
        <f>IF(P5837="nio",0,IF(P5837&gt;0,VLOOKUP(K5837,'3-Productie normen'!A:X,VLOOKUP(P5837,'3-Productie normen'!$B$37:$C$59,2,FALSE),FALSE)))/VLOOKUP(B5837,'2-Kosten per locatie'!$A$11:$C$31,3,FALSE)</f>
        <v>0</v>
      </c>
      <c r="U5837" s="144">
        <f t="shared" si="458"/>
        <v>0</v>
      </c>
      <c r="V5837" s="145" t="str">
        <f>VLOOKUP(K5837,'3-Productie normen'!A:AG,29,FALSE)</f>
        <v>B</v>
      </c>
      <c r="W5837" s="145"/>
      <c r="X5837" s="146"/>
      <c r="Y5837" s="147">
        <f t="shared" si="459"/>
        <v>8996</v>
      </c>
    </row>
    <row r="5838" spans="1:25" s="148" customFormat="1" ht="13.9" customHeight="1">
      <c r="A5838" s="137">
        <v>6692</v>
      </c>
      <c r="B5838" s="138" t="s">
        <v>7213</v>
      </c>
      <c r="C5838" s="138" t="s">
        <v>8340</v>
      </c>
      <c r="D5838" s="138"/>
      <c r="E5838" s="2"/>
      <c r="F5838" s="2" t="s">
        <v>1182</v>
      </c>
      <c r="G5838" s="2" t="s">
        <v>7754</v>
      </c>
      <c r="H5838" s="2" t="s">
        <v>7755</v>
      </c>
      <c r="I5838" s="139" t="s">
        <v>277</v>
      </c>
      <c r="J5838" s="139" t="s">
        <v>7751</v>
      </c>
      <c r="K5838" s="139" t="s">
        <v>52</v>
      </c>
      <c r="L5838" s="139" t="s">
        <v>8192</v>
      </c>
      <c r="M5838" s="140"/>
      <c r="N5838" s="141">
        <v>44.88</v>
      </c>
      <c r="O5838" s="142">
        <f t="shared" si="455"/>
        <v>200</v>
      </c>
      <c r="P5838" s="2">
        <v>200</v>
      </c>
      <c r="Q5838" s="2"/>
      <c r="R5838" s="143" t="e">
        <f t="shared" si="456"/>
        <v>#DIV/0!</v>
      </c>
      <c r="S5838" s="143">
        <f t="shared" si="457"/>
        <v>0</v>
      </c>
      <c r="T5838" s="144">
        <f>IF(P5838="nio",0,IF(P5838&gt;0,VLOOKUP(K5838,'3-Productie normen'!A:X,VLOOKUP(P5838,'3-Productie normen'!$B$37:$C$59,2,FALSE),FALSE)))/VLOOKUP(B5838,'2-Kosten per locatie'!$A$11:$C$31,3,FALSE)</f>
        <v>0</v>
      </c>
      <c r="U5838" s="144">
        <f t="shared" si="458"/>
        <v>0</v>
      </c>
      <c r="V5838" s="145" t="str">
        <f>VLOOKUP(K5838,'3-Productie normen'!A:AG,29,FALSE)</f>
        <v>B</v>
      </c>
      <c r="W5838" s="145"/>
      <c r="X5838" s="146"/>
      <c r="Y5838" s="147">
        <f t="shared" si="459"/>
        <v>8976</v>
      </c>
    </row>
    <row r="5839" spans="1:25" s="148" customFormat="1" ht="13.9" customHeight="1">
      <c r="A5839" s="137">
        <v>6693</v>
      </c>
      <c r="B5839" s="138" t="s">
        <v>7213</v>
      </c>
      <c r="C5839" s="138" t="s">
        <v>8340</v>
      </c>
      <c r="D5839" s="138"/>
      <c r="E5839" s="2"/>
      <c r="F5839" s="2" t="s">
        <v>1182</v>
      </c>
      <c r="G5839" s="2" t="s">
        <v>7756</v>
      </c>
      <c r="H5839" s="2" t="s">
        <v>7757</v>
      </c>
      <c r="I5839" s="139" t="s">
        <v>277</v>
      </c>
      <c r="J5839" s="139" t="s">
        <v>277</v>
      </c>
      <c r="K5839" s="139" t="s">
        <v>478</v>
      </c>
      <c r="L5839" s="139" t="s">
        <v>3908</v>
      </c>
      <c r="M5839" s="140"/>
      <c r="N5839" s="141">
        <v>18.440000000000001</v>
      </c>
      <c r="O5839" s="142">
        <f t="shared" si="455"/>
        <v>120</v>
      </c>
      <c r="P5839" s="2">
        <v>120</v>
      </c>
      <c r="Q5839" s="2"/>
      <c r="R5839" s="143" t="e">
        <f t="shared" si="456"/>
        <v>#DIV/0!</v>
      </c>
      <c r="S5839" s="143">
        <f t="shared" si="457"/>
        <v>0</v>
      </c>
      <c r="T5839" s="144">
        <f>IF(P5839="nio",0,IF(P5839&gt;0,VLOOKUP(K5839,'3-Productie normen'!A:X,VLOOKUP(P5839,'3-Productie normen'!$B$37:$C$59,2,FALSE),FALSE)))/VLOOKUP(B5839,'2-Kosten per locatie'!$A$11:$C$31,3,FALSE)</f>
        <v>0</v>
      </c>
      <c r="U5839" s="144">
        <f t="shared" si="458"/>
        <v>0</v>
      </c>
      <c r="V5839" s="145" t="str">
        <f>VLOOKUP(K5839,'3-Productie normen'!A:AG,29,FALSE)</f>
        <v>B</v>
      </c>
      <c r="W5839" s="145"/>
      <c r="X5839" s="146"/>
      <c r="Y5839" s="147">
        <f t="shared" si="459"/>
        <v>2212.8000000000002</v>
      </c>
    </row>
    <row r="5840" spans="1:25" s="148" customFormat="1" ht="13.9" customHeight="1">
      <c r="A5840" s="137">
        <v>6694</v>
      </c>
      <c r="B5840" s="138" t="s">
        <v>7213</v>
      </c>
      <c r="C5840" s="138" t="s">
        <v>8340</v>
      </c>
      <c r="D5840" s="138"/>
      <c r="E5840" s="2"/>
      <c r="F5840" s="2" t="s">
        <v>284</v>
      </c>
      <c r="G5840" s="2" t="s">
        <v>7998</v>
      </c>
      <c r="H5840" s="2" t="s">
        <v>246</v>
      </c>
      <c r="I5840" s="139" t="s">
        <v>491</v>
      </c>
      <c r="J5840" s="139" t="s">
        <v>253</v>
      </c>
      <c r="K5840" s="139" t="s">
        <v>4571</v>
      </c>
      <c r="L5840" s="139" t="s">
        <v>3466</v>
      </c>
      <c r="M5840" s="140"/>
      <c r="N5840" s="141">
        <v>32.200000000000003</v>
      </c>
      <c r="O5840" s="142">
        <f t="shared" si="455"/>
        <v>200</v>
      </c>
      <c r="P5840" s="2">
        <v>200</v>
      </c>
      <c r="Q5840" s="2"/>
      <c r="R5840" s="143" t="e">
        <f t="shared" si="456"/>
        <v>#DIV/0!</v>
      </c>
      <c r="S5840" s="143">
        <f t="shared" si="457"/>
        <v>0</v>
      </c>
      <c r="T5840" s="144">
        <f>IF(P5840="nio",0,IF(P5840&gt;0,VLOOKUP(K5840,'3-Productie normen'!A:X,VLOOKUP(P5840,'3-Productie normen'!$B$37:$C$59,2,FALSE),FALSE)))/VLOOKUP(B5840,'2-Kosten per locatie'!$A$11:$C$31,3,FALSE)</f>
        <v>0</v>
      </c>
      <c r="U5840" s="144">
        <f t="shared" si="458"/>
        <v>0</v>
      </c>
      <c r="V5840" s="145" t="str">
        <f>VLOOKUP(K5840,'3-Productie normen'!A:AG,29,FALSE)</f>
        <v>V</v>
      </c>
      <c r="W5840" s="145"/>
      <c r="X5840" s="146"/>
      <c r="Y5840" s="147">
        <f t="shared" si="459"/>
        <v>6440.0000000000009</v>
      </c>
    </row>
    <row r="5841" spans="1:25" s="148" customFormat="1" ht="13.9" customHeight="1">
      <c r="A5841" s="137">
        <v>6695</v>
      </c>
      <c r="B5841" s="138" t="s">
        <v>7213</v>
      </c>
      <c r="C5841" s="138" t="s">
        <v>8340</v>
      </c>
      <c r="D5841" s="138"/>
      <c r="E5841" s="2"/>
      <c r="F5841" s="2" t="s">
        <v>284</v>
      </c>
      <c r="G5841" s="2" t="s">
        <v>8008</v>
      </c>
      <c r="H5841" s="2" t="s">
        <v>1727</v>
      </c>
      <c r="I5841" s="139" t="s">
        <v>46</v>
      </c>
      <c r="J5841" s="139" t="s">
        <v>83</v>
      </c>
      <c r="K5841" s="139" t="s">
        <v>51</v>
      </c>
      <c r="L5841" s="139" t="s">
        <v>8193</v>
      </c>
      <c r="M5841" s="140"/>
      <c r="N5841" s="141">
        <v>16.55</v>
      </c>
      <c r="O5841" s="142">
        <f t="shared" si="455"/>
        <v>200</v>
      </c>
      <c r="P5841" s="2">
        <v>200</v>
      </c>
      <c r="Q5841" s="2"/>
      <c r="R5841" s="143" t="e">
        <f t="shared" si="456"/>
        <v>#DIV/0!</v>
      </c>
      <c r="S5841" s="143">
        <f t="shared" si="457"/>
        <v>0</v>
      </c>
      <c r="T5841" s="144">
        <f>IF(P5841="nio",0,IF(P5841&gt;0,VLOOKUP(K5841,'3-Productie normen'!A:X,VLOOKUP(P5841,'3-Productie normen'!$B$37:$C$59,2,FALSE),FALSE)))/VLOOKUP(B5841,'2-Kosten per locatie'!$A$11:$C$31,3,FALSE)</f>
        <v>0</v>
      </c>
      <c r="U5841" s="144">
        <f t="shared" si="458"/>
        <v>0</v>
      </c>
      <c r="V5841" s="145" t="str">
        <f>VLOOKUP(K5841,'3-Productie normen'!A:AG,29,FALSE)</f>
        <v>V</v>
      </c>
      <c r="W5841" s="145"/>
      <c r="X5841" s="146"/>
      <c r="Y5841" s="147">
        <f t="shared" si="459"/>
        <v>3310</v>
      </c>
    </row>
    <row r="5842" spans="1:25" s="148" customFormat="1" ht="13.9" customHeight="1">
      <c r="A5842" s="137">
        <v>6696</v>
      </c>
      <c r="B5842" s="138" t="s">
        <v>7213</v>
      </c>
      <c r="C5842" s="138" t="s">
        <v>8340</v>
      </c>
      <c r="D5842" s="138"/>
      <c r="E5842" s="2"/>
      <c r="F5842" s="2" t="s">
        <v>284</v>
      </c>
      <c r="G5842" s="2" t="s">
        <v>8009</v>
      </c>
      <c r="H5842" s="2" t="s">
        <v>246</v>
      </c>
      <c r="I5842" s="139" t="s">
        <v>46</v>
      </c>
      <c r="J5842" s="139" t="s">
        <v>7699</v>
      </c>
      <c r="K5842" s="139" t="s">
        <v>46</v>
      </c>
      <c r="L5842" s="139" t="s">
        <v>8193</v>
      </c>
      <c r="M5842" s="140"/>
      <c r="N5842" s="141">
        <v>1.61</v>
      </c>
      <c r="O5842" s="142">
        <f t="shared" si="455"/>
        <v>400</v>
      </c>
      <c r="P5842" s="2">
        <v>200</v>
      </c>
      <c r="Q5842" s="2">
        <v>200</v>
      </c>
      <c r="R5842" s="143" t="e">
        <f t="shared" si="456"/>
        <v>#DIV/0!</v>
      </c>
      <c r="S5842" s="143" t="e">
        <f t="shared" si="457"/>
        <v>#DIV/0!</v>
      </c>
      <c r="T5842" s="144">
        <f>IF(P5842="nio",0,IF(P5842&gt;0,VLOOKUP(K5842,'3-Productie normen'!A:X,VLOOKUP(P5842,'3-Productie normen'!$B$37:$C$59,2,FALSE),FALSE)))/VLOOKUP(B5842,'2-Kosten per locatie'!$A$11:$C$31,3,FALSE)</f>
        <v>0</v>
      </c>
      <c r="U5842" s="144">
        <f t="shared" si="458"/>
        <v>0</v>
      </c>
      <c r="V5842" s="145" t="str">
        <f>VLOOKUP(K5842,'3-Productie normen'!A:AG,29,FALSE)</f>
        <v>S</v>
      </c>
      <c r="W5842" s="145"/>
      <c r="X5842" s="146"/>
      <c r="Y5842" s="147">
        <f t="shared" si="459"/>
        <v>644</v>
      </c>
    </row>
    <row r="5843" spans="1:25" s="148" customFormat="1" ht="13.9" customHeight="1">
      <c r="A5843" s="137">
        <v>6697</v>
      </c>
      <c r="B5843" s="138" t="s">
        <v>7213</v>
      </c>
      <c r="C5843" s="138" t="s">
        <v>8340</v>
      </c>
      <c r="D5843" s="138"/>
      <c r="E5843" s="2"/>
      <c r="F5843" s="2" t="s">
        <v>284</v>
      </c>
      <c r="G5843" s="2" t="s">
        <v>8010</v>
      </c>
      <c r="H5843" s="2" t="s">
        <v>246</v>
      </c>
      <c r="I5843" s="139" t="s">
        <v>46</v>
      </c>
      <c r="J5843" s="139" t="s">
        <v>2160</v>
      </c>
      <c r="K5843" s="139" t="s">
        <v>8039</v>
      </c>
      <c r="L5843" s="139" t="s">
        <v>8193</v>
      </c>
      <c r="M5843" s="140"/>
      <c r="N5843" s="141">
        <v>6.57</v>
      </c>
      <c r="O5843" s="142">
        <f t="shared" si="455"/>
        <v>200</v>
      </c>
      <c r="P5843" s="2">
        <v>200</v>
      </c>
      <c r="Q5843" s="2"/>
      <c r="R5843" s="143" t="e">
        <f t="shared" si="456"/>
        <v>#DIV/0!</v>
      </c>
      <c r="S5843" s="143">
        <f t="shared" si="457"/>
        <v>0</v>
      </c>
      <c r="T5843" s="144">
        <f>IF(P5843="nio",0,IF(P5843&gt;0,VLOOKUP(K5843,'3-Productie normen'!A:X,VLOOKUP(P5843,'3-Productie normen'!$B$37:$C$59,2,FALSE),FALSE)))/VLOOKUP(B5843,'2-Kosten per locatie'!$A$11:$C$31,3,FALSE)</f>
        <v>0</v>
      </c>
      <c r="U5843" s="144">
        <f t="shared" si="458"/>
        <v>0</v>
      </c>
      <c r="V5843" s="145" t="str">
        <f>VLOOKUP(K5843,'3-Productie normen'!A:AG,29,FALSE)</f>
        <v>S</v>
      </c>
      <c r="W5843" s="145"/>
      <c r="X5843" s="146"/>
      <c r="Y5843" s="147">
        <f t="shared" si="459"/>
        <v>1314</v>
      </c>
    </row>
    <row r="5844" spans="1:25" s="148" customFormat="1" ht="13.9" customHeight="1">
      <c r="A5844" s="137">
        <v>6698</v>
      </c>
      <c r="B5844" s="138" t="s">
        <v>7213</v>
      </c>
      <c r="C5844" s="138" t="s">
        <v>8340</v>
      </c>
      <c r="D5844" s="138"/>
      <c r="E5844" s="2"/>
      <c r="F5844" s="2" t="s">
        <v>284</v>
      </c>
      <c r="G5844" s="2" t="s">
        <v>8011</v>
      </c>
      <c r="H5844" s="2" t="s">
        <v>246</v>
      </c>
      <c r="I5844" s="139" t="s">
        <v>46</v>
      </c>
      <c r="J5844" s="139" t="s">
        <v>83</v>
      </c>
      <c r="K5844" s="139" t="s">
        <v>51</v>
      </c>
      <c r="L5844" s="139" t="s">
        <v>8193</v>
      </c>
      <c r="M5844" s="140"/>
      <c r="N5844" s="141">
        <v>5.85</v>
      </c>
      <c r="O5844" s="142">
        <f t="shared" si="455"/>
        <v>200</v>
      </c>
      <c r="P5844" s="2">
        <v>200</v>
      </c>
      <c r="Q5844" s="2"/>
      <c r="R5844" s="143" t="e">
        <f t="shared" si="456"/>
        <v>#DIV/0!</v>
      </c>
      <c r="S5844" s="143">
        <f t="shared" si="457"/>
        <v>0</v>
      </c>
      <c r="T5844" s="144">
        <f>IF(P5844="nio",0,IF(P5844&gt;0,VLOOKUP(K5844,'3-Productie normen'!A:X,VLOOKUP(P5844,'3-Productie normen'!$B$37:$C$59,2,FALSE),FALSE)))/VLOOKUP(B5844,'2-Kosten per locatie'!$A$11:$C$31,3,FALSE)</f>
        <v>0</v>
      </c>
      <c r="U5844" s="144">
        <f t="shared" si="458"/>
        <v>0</v>
      </c>
      <c r="V5844" s="145" t="str">
        <f>VLOOKUP(K5844,'3-Productie normen'!A:AG,29,FALSE)</f>
        <v>V</v>
      </c>
      <c r="W5844" s="145"/>
      <c r="X5844" s="146"/>
      <c r="Y5844" s="147">
        <f t="shared" si="459"/>
        <v>1170</v>
      </c>
    </row>
    <row r="5845" spans="1:25" s="148" customFormat="1" ht="13.9" customHeight="1">
      <c r="A5845" s="137">
        <v>6699</v>
      </c>
      <c r="B5845" s="138" t="s">
        <v>7213</v>
      </c>
      <c r="C5845" s="138" t="s">
        <v>8340</v>
      </c>
      <c r="D5845" s="138"/>
      <c r="E5845" s="2"/>
      <c r="F5845" s="2" t="s">
        <v>284</v>
      </c>
      <c r="G5845" s="2" t="s">
        <v>8012</v>
      </c>
      <c r="H5845" s="2" t="s">
        <v>246</v>
      </c>
      <c r="I5845" s="139" t="s">
        <v>46</v>
      </c>
      <c r="J5845" s="139" t="s">
        <v>7699</v>
      </c>
      <c r="K5845" s="139" t="s">
        <v>46</v>
      </c>
      <c r="L5845" s="139" t="s">
        <v>8193</v>
      </c>
      <c r="M5845" s="140"/>
      <c r="N5845" s="141">
        <v>1.75</v>
      </c>
      <c r="O5845" s="142">
        <f t="shared" si="455"/>
        <v>400</v>
      </c>
      <c r="P5845" s="2">
        <v>200</v>
      </c>
      <c r="Q5845" s="2">
        <v>200</v>
      </c>
      <c r="R5845" s="143" t="e">
        <f t="shared" si="456"/>
        <v>#DIV/0!</v>
      </c>
      <c r="S5845" s="143" t="e">
        <f t="shared" si="457"/>
        <v>#DIV/0!</v>
      </c>
      <c r="T5845" s="144">
        <f>IF(P5845="nio",0,IF(P5845&gt;0,VLOOKUP(K5845,'3-Productie normen'!A:X,VLOOKUP(P5845,'3-Productie normen'!$B$37:$C$59,2,FALSE),FALSE)))/VLOOKUP(B5845,'2-Kosten per locatie'!$A$11:$C$31,3,FALSE)</f>
        <v>0</v>
      </c>
      <c r="U5845" s="144">
        <f t="shared" si="458"/>
        <v>0</v>
      </c>
      <c r="V5845" s="145" t="str">
        <f>VLOOKUP(K5845,'3-Productie normen'!A:AG,29,FALSE)</f>
        <v>S</v>
      </c>
      <c r="W5845" s="145"/>
      <c r="X5845" s="146"/>
      <c r="Y5845" s="147">
        <f t="shared" si="459"/>
        <v>700</v>
      </c>
    </row>
    <row r="5846" spans="1:25" s="148" customFormat="1" ht="13.9" customHeight="1">
      <c r="A5846" s="137">
        <v>6700</v>
      </c>
      <c r="B5846" s="138" t="s">
        <v>7213</v>
      </c>
      <c r="C5846" s="138" t="s">
        <v>8340</v>
      </c>
      <c r="D5846" s="138"/>
      <c r="E5846" s="2"/>
      <c r="F5846" s="2" t="s">
        <v>284</v>
      </c>
      <c r="G5846" s="2" t="s">
        <v>8013</v>
      </c>
      <c r="H5846" s="2" t="s">
        <v>1464</v>
      </c>
      <c r="I5846" s="139" t="s">
        <v>46</v>
      </c>
      <c r="J5846" s="139" t="s">
        <v>83</v>
      </c>
      <c r="K5846" s="139" t="s">
        <v>51</v>
      </c>
      <c r="L5846" s="139" t="s">
        <v>8193</v>
      </c>
      <c r="M5846" s="140"/>
      <c r="N5846" s="141">
        <v>21.02</v>
      </c>
      <c r="O5846" s="142">
        <f t="shared" si="455"/>
        <v>200</v>
      </c>
      <c r="P5846" s="2">
        <v>200</v>
      </c>
      <c r="Q5846" s="2"/>
      <c r="R5846" s="143" t="e">
        <f t="shared" si="456"/>
        <v>#DIV/0!</v>
      </c>
      <c r="S5846" s="143">
        <f t="shared" si="457"/>
        <v>0</v>
      </c>
      <c r="T5846" s="144">
        <f>IF(P5846="nio",0,IF(P5846&gt;0,VLOOKUP(K5846,'3-Productie normen'!A:X,VLOOKUP(P5846,'3-Productie normen'!$B$37:$C$59,2,FALSE),FALSE)))/VLOOKUP(B5846,'2-Kosten per locatie'!$A$11:$C$31,3,FALSE)</f>
        <v>0</v>
      </c>
      <c r="U5846" s="144">
        <f t="shared" si="458"/>
        <v>0</v>
      </c>
      <c r="V5846" s="145" t="str">
        <f>VLOOKUP(K5846,'3-Productie normen'!A:AG,29,FALSE)</f>
        <v>V</v>
      </c>
      <c r="W5846" s="145"/>
      <c r="X5846" s="146"/>
      <c r="Y5846" s="147">
        <f t="shared" si="459"/>
        <v>4204</v>
      </c>
    </row>
    <row r="5847" spans="1:25" s="148" customFormat="1" ht="13.9" customHeight="1">
      <c r="A5847" s="137">
        <v>6701</v>
      </c>
      <c r="B5847" s="138" t="s">
        <v>7213</v>
      </c>
      <c r="C5847" s="138" t="s">
        <v>8340</v>
      </c>
      <c r="D5847" s="138"/>
      <c r="E5847" s="2"/>
      <c r="F5847" s="2" t="s">
        <v>284</v>
      </c>
      <c r="G5847" s="2" t="s">
        <v>8014</v>
      </c>
      <c r="H5847" s="2" t="s">
        <v>246</v>
      </c>
      <c r="I5847" s="139" t="s">
        <v>46</v>
      </c>
      <c r="J5847" s="139" t="s">
        <v>2160</v>
      </c>
      <c r="K5847" s="139" t="s">
        <v>8039</v>
      </c>
      <c r="L5847" s="139" t="s">
        <v>8193</v>
      </c>
      <c r="M5847" s="140"/>
      <c r="N5847" s="141">
        <v>6.74</v>
      </c>
      <c r="O5847" s="142">
        <f t="shared" si="455"/>
        <v>200</v>
      </c>
      <c r="P5847" s="2">
        <v>200</v>
      </c>
      <c r="Q5847" s="2"/>
      <c r="R5847" s="143" t="e">
        <f t="shared" si="456"/>
        <v>#DIV/0!</v>
      </c>
      <c r="S5847" s="143">
        <f t="shared" si="457"/>
        <v>0</v>
      </c>
      <c r="T5847" s="144">
        <f>IF(P5847="nio",0,IF(P5847&gt;0,VLOOKUP(K5847,'3-Productie normen'!A:X,VLOOKUP(P5847,'3-Productie normen'!$B$37:$C$59,2,FALSE),FALSE)))/VLOOKUP(B5847,'2-Kosten per locatie'!$A$11:$C$31,3,FALSE)</f>
        <v>0</v>
      </c>
      <c r="U5847" s="144">
        <f t="shared" si="458"/>
        <v>0</v>
      </c>
      <c r="V5847" s="145" t="str">
        <f>VLOOKUP(K5847,'3-Productie normen'!A:AG,29,FALSE)</f>
        <v>S</v>
      </c>
      <c r="W5847" s="145"/>
      <c r="X5847" s="146"/>
      <c r="Y5847" s="147">
        <f t="shared" si="459"/>
        <v>1348</v>
      </c>
    </row>
    <row r="5848" spans="1:25" s="148" customFormat="1" ht="13.9" customHeight="1">
      <c r="A5848" s="137">
        <v>6702</v>
      </c>
      <c r="B5848" s="138" t="s">
        <v>7213</v>
      </c>
      <c r="C5848" s="138" t="s">
        <v>8340</v>
      </c>
      <c r="D5848" s="138"/>
      <c r="E5848" s="2"/>
      <c r="F5848" s="2" t="s">
        <v>284</v>
      </c>
      <c r="G5848" s="2" t="s">
        <v>8015</v>
      </c>
      <c r="H5848" s="2" t="s">
        <v>246</v>
      </c>
      <c r="I5848" s="139" t="s">
        <v>46</v>
      </c>
      <c r="J5848" s="139" t="s">
        <v>7699</v>
      </c>
      <c r="K5848" s="139" t="s">
        <v>46</v>
      </c>
      <c r="L5848" s="139" t="s">
        <v>8193</v>
      </c>
      <c r="M5848" s="140"/>
      <c r="N5848" s="141">
        <v>1.63</v>
      </c>
      <c r="O5848" s="142">
        <f t="shared" si="455"/>
        <v>400</v>
      </c>
      <c r="P5848" s="2">
        <v>200</v>
      </c>
      <c r="Q5848" s="2">
        <v>200</v>
      </c>
      <c r="R5848" s="143" t="e">
        <f t="shared" si="456"/>
        <v>#DIV/0!</v>
      </c>
      <c r="S5848" s="143" t="e">
        <f t="shared" si="457"/>
        <v>#DIV/0!</v>
      </c>
      <c r="T5848" s="144">
        <f>IF(P5848="nio",0,IF(P5848&gt;0,VLOOKUP(K5848,'3-Productie normen'!A:X,VLOOKUP(P5848,'3-Productie normen'!$B$37:$C$59,2,FALSE),FALSE)))/VLOOKUP(B5848,'2-Kosten per locatie'!$A$11:$C$31,3,FALSE)</f>
        <v>0</v>
      </c>
      <c r="U5848" s="144">
        <f t="shared" si="458"/>
        <v>0</v>
      </c>
      <c r="V5848" s="145" t="str">
        <f>VLOOKUP(K5848,'3-Productie normen'!A:AG,29,FALSE)</f>
        <v>S</v>
      </c>
      <c r="W5848" s="145"/>
      <c r="X5848" s="146"/>
      <c r="Y5848" s="147">
        <f t="shared" si="459"/>
        <v>652</v>
      </c>
    </row>
    <row r="5849" spans="1:25" s="148" customFormat="1" ht="13.9" customHeight="1">
      <c r="A5849" s="137">
        <v>6703</v>
      </c>
      <c r="B5849" s="138" t="s">
        <v>7213</v>
      </c>
      <c r="C5849" s="138" t="s">
        <v>8340</v>
      </c>
      <c r="D5849" s="138"/>
      <c r="E5849" s="2"/>
      <c r="F5849" s="2" t="s">
        <v>284</v>
      </c>
      <c r="G5849" s="2" t="s">
        <v>8027</v>
      </c>
      <c r="H5849" s="2" t="s">
        <v>356</v>
      </c>
      <c r="I5849" s="139" t="s">
        <v>277</v>
      </c>
      <c r="J5849" s="139" t="s">
        <v>277</v>
      </c>
      <c r="K5849" s="139" t="s">
        <v>478</v>
      </c>
      <c r="L5849" s="139" t="s">
        <v>3466</v>
      </c>
      <c r="M5849" s="140"/>
      <c r="N5849" s="141">
        <v>28.73</v>
      </c>
      <c r="O5849" s="142">
        <f t="shared" si="455"/>
        <v>120</v>
      </c>
      <c r="P5849" s="2">
        <v>120</v>
      </c>
      <c r="Q5849" s="2"/>
      <c r="R5849" s="143" t="e">
        <f t="shared" si="456"/>
        <v>#DIV/0!</v>
      </c>
      <c r="S5849" s="143">
        <f t="shared" si="457"/>
        <v>0</v>
      </c>
      <c r="T5849" s="144">
        <f>IF(P5849="nio",0,IF(P5849&gt;0,VLOOKUP(K5849,'3-Productie normen'!A:X,VLOOKUP(P5849,'3-Productie normen'!$B$37:$C$59,2,FALSE),FALSE)))/VLOOKUP(B5849,'2-Kosten per locatie'!$A$11:$C$31,3,FALSE)</f>
        <v>0</v>
      </c>
      <c r="U5849" s="144">
        <f t="shared" si="458"/>
        <v>0</v>
      </c>
      <c r="V5849" s="145" t="str">
        <f>VLOOKUP(K5849,'3-Productie normen'!A:AG,29,FALSE)</f>
        <v>B</v>
      </c>
      <c r="W5849" s="145"/>
      <c r="X5849" s="146"/>
      <c r="Y5849" s="147">
        <f t="shared" si="459"/>
        <v>3447.6</v>
      </c>
    </row>
    <row r="5850" spans="1:25" s="148" customFormat="1" ht="13.9" customHeight="1">
      <c r="A5850" s="137">
        <v>6704</v>
      </c>
      <c r="B5850" s="138" t="s">
        <v>7213</v>
      </c>
      <c r="C5850" s="138" t="s">
        <v>8340</v>
      </c>
      <c r="D5850" s="138"/>
      <c r="E5850" s="2"/>
      <c r="F5850" s="2" t="s">
        <v>284</v>
      </c>
      <c r="G5850" s="2" t="s">
        <v>8033</v>
      </c>
      <c r="H5850" s="2" t="s">
        <v>246</v>
      </c>
      <c r="I5850" s="139" t="s">
        <v>350</v>
      </c>
      <c r="J5850" s="139" t="s">
        <v>450</v>
      </c>
      <c r="K5850" s="139" t="s">
        <v>468</v>
      </c>
      <c r="L5850" s="139" t="s">
        <v>999</v>
      </c>
      <c r="M5850" s="140"/>
      <c r="N5850" s="141">
        <v>269.08</v>
      </c>
      <c r="O5850" s="142">
        <f t="shared" si="455"/>
        <v>120</v>
      </c>
      <c r="P5850" s="2">
        <v>120</v>
      </c>
      <c r="Q5850" s="2"/>
      <c r="R5850" s="143" t="e">
        <f t="shared" si="456"/>
        <v>#DIV/0!</v>
      </c>
      <c r="S5850" s="143">
        <f t="shared" si="457"/>
        <v>0</v>
      </c>
      <c r="T5850" s="144">
        <f>IF(P5850="nio",0,IF(P5850&gt;0,VLOOKUP(K5850,'3-Productie normen'!A:X,VLOOKUP(P5850,'3-Productie normen'!$B$37:$C$59,2,FALSE),FALSE)))/VLOOKUP(B5850,'2-Kosten per locatie'!$A$11:$C$31,3,FALSE)</f>
        <v>0</v>
      </c>
      <c r="U5850" s="144">
        <f t="shared" si="458"/>
        <v>0</v>
      </c>
      <c r="V5850" s="145" t="str">
        <f>VLOOKUP(K5850,'3-Productie normen'!A:AG,29,FALSE)</f>
        <v>L</v>
      </c>
      <c r="W5850" s="145"/>
      <c r="X5850" s="146"/>
      <c r="Y5850" s="147">
        <f t="shared" si="459"/>
        <v>32289.599999999999</v>
      </c>
    </row>
    <row r="5851" spans="1:25" s="148" customFormat="1" ht="13.9" customHeight="1">
      <c r="A5851" s="137">
        <v>6705</v>
      </c>
      <c r="B5851" s="138" t="s">
        <v>7213</v>
      </c>
      <c r="C5851" s="138" t="s">
        <v>8340</v>
      </c>
      <c r="D5851" s="138"/>
      <c r="E5851" s="2"/>
      <c r="F5851" s="2" t="s">
        <v>284</v>
      </c>
      <c r="G5851" s="2" t="s">
        <v>8034</v>
      </c>
      <c r="H5851" s="2" t="s">
        <v>246</v>
      </c>
      <c r="I5851" s="139" t="s">
        <v>267</v>
      </c>
      <c r="J5851" s="139" t="s">
        <v>267</v>
      </c>
      <c r="K5851" s="139" t="s">
        <v>8079</v>
      </c>
      <c r="L5851" s="139" t="s">
        <v>999</v>
      </c>
      <c r="M5851" s="140"/>
      <c r="N5851" s="141">
        <v>29.22</v>
      </c>
      <c r="O5851" s="142">
        <f t="shared" si="455"/>
        <v>2</v>
      </c>
      <c r="P5851" s="2">
        <v>2</v>
      </c>
      <c r="Q5851" s="2"/>
      <c r="R5851" s="143" t="e">
        <f t="shared" si="456"/>
        <v>#DIV/0!</v>
      </c>
      <c r="S5851" s="143">
        <f t="shared" si="457"/>
        <v>0</v>
      </c>
      <c r="T5851" s="144">
        <f>IF(P5851="nio",0,IF(P5851&gt;0,VLOOKUP(K5851,'3-Productie normen'!A:X,VLOOKUP(P5851,'3-Productie normen'!$B$37:$C$59,2,FALSE),FALSE)))/VLOOKUP(B5851,'2-Kosten per locatie'!$A$11:$C$31,3,FALSE)</f>
        <v>0</v>
      </c>
      <c r="U5851" s="144">
        <f t="shared" si="458"/>
        <v>0</v>
      </c>
      <c r="V5851" s="145" t="str">
        <f>VLOOKUP(K5851,'3-Productie normen'!A:AG,29,FALSE)</f>
        <v>V</v>
      </c>
      <c r="W5851" s="145"/>
      <c r="X5851" s="146"/>
      <c r="Y5851" s="147">
        <f t="shared" si="459"/>
        <v>58.44</v>
      </c>
    </row>
    <row r="5852" spans="1:25" s="148" customFormat="1" ht="13.9" customHeight="1">
      <c r="A5852" s="137">
        <v>6706</v>
      </c>
      <c r="B5852" s="138" t="s">
        <v>7213</v>
      </c>
      <c r="C5852" s="138" t="s">
        <v>8340</v>
      </c>
      <c r="D5852" s="138"/>
      <c r="E5852" s="2"/>
      <c r="F5852" s="2" t="s">
        <v>284</v>
      </c>
      <c r="G5852" s="2" t="s">
        <v>8035</v>
      </c>
      <c r="H5852" s="2" t="s">
        <v>246</v>
      </c>
      <c r="I5852" s="139" t="s">
        <v>267</v>
      </c>
      <c r="J5852" s="139" t="s">
        <v>267</v>
      </c>
      <c r="K5852" s="139" t="s">
        <v>8079</v>
      </c>
      <c r="L5852" s="139" t="s">
        <v>999</v>
      </c>
      <c r="M5852" s="140"/>
      <c r="N5852" s="141">
        <v>14.1</v>
      </c>
      <c r="O5852" s="142">
        <f t="shared" si="455"/>
        <v>2</v>
      </c>
      <c r="P5852" s="2">
        <v>2</v>
      </c>
      <c r="Q5852" s="2"/>
      <c r="R5852" s="143" t="e">
        <f t="shared" si="456"/>
        <v>#DIV/0!</v>
      </c>
      <c r="S5852" s="143">
        <f t="shared" si="457"/>
        <v>0</v>
      </c>
      <c r="T5852" s="144">
        <f>IF(P5852="nio",0,IF(P5852&gt;0,VLOOKUP(K5852,'3-Productie normen'!A:X,VLOOKUP(P5852,'3-Productie normen'!$B$37:$C$59,2,FALSE),FALSE)))/VLOOKUP(B5852,'2-Kosten per locatie'!$A$11:$C$31,3,FALSE)</f>
        <v>0</v>
      </c>
      <c r="U5852" s="144">
        <f t="shared" si="458"/>
        <v>0</v>
      </c>
      <c r="V5852" s="145" t="str">
        <f>VLOOKUP(K5852,'3-Productie normen'!A:AG,29,FALSE)</f>
        <v>V</v>
      </c>
      <c r="W5852" s="145"/>
      <c r="X5852" s="146"/>
      <c r="Y5852" s="147">
        <f t="shared" si="459"/>
        <v>28.2</v>
      </c>
    </row>
    <row r="5853" spans="1:25" s="148" customFormat="1" ht="13.9" customHeight="1">
      <c r="A5853" s="137">
        <v>6707</v>
      </c>
      <c r="B5853" s="138" t="s">
        <v>7213</v>
      </c>
      <c r="C5853" s="138" t="s">
        <v>8340</v>
      </c>
      <c r="D5853" s="138"/>
      <c r="E5853" s="2"/>
      <c r="F5853" s="2" t="s">
        <v>284</v>
      </c>
      <c r="G5853" s="2" t="s">
        <v>8038</v>
      </c>
      <c r="H5853" s="2" t="s">
        <v>246</v>
      </c>
      <c r="I5853" s="139" t="s">
        <v>521</v>
      </c>
      <c r="J5853" s="139" t="s">
        <v>522</v>
      </c>
      <c r="K5853" s="139" t="s">
        <v>522</v>
      </c>
      <c r="L5853" s="139" t="s">
        <v>306</v>
      </c>
      <c r="M5853" s="140"/>
      <c r="N5853" s="141">
        <v>289.58999999999997</v>
      </c>
      <c r="O5853" s="142">
        <f t="shared" si="455"/>
        <v>40</v>
      </c>
      <c r="P5853" s="2">
        <v>40</v>
      </c>
      <c r="Q5853" s="2"/>
      <c r="R5853" s="143" t="e">
        <f t="shared" si="456"/>
        <v>#DIV/0!</v>
      </c>
      <c r="S5853" s="143">
        <f t="shared" si="457"/>
        <v>0</v>
      </c>
      <c r="T5853" s="144">
        <f>IF(P5853="nio",0,IF(P5853&gt;0,VLOOKUP(K5853,'3-Productie normen'!A:X,VLOOKUP(P5853,'3-Productie normen'!$B$37:$C$59,2,FALSE),FALSE)))/VLOOKUP(B5853,'2-Kosten per locatie'!$A$11:$C$31,3,FALSE)</f>
        <v>0</v>
      </c>
      <c r="U5853" s="144">
        <f t="shared" si="458"/>
        <v>0</v>
      </c>
      <c r="V5853" s="145" t="str">
        <f>VLOOKUP(K5853,'3-Productie normen'!A:AG,29,FALSE)</f>
        <v>V</v>
      </c>
      <c r="W5853" s="145"/>
      <c r="X5853" s="146"/>
      <c r="Y5853" s="147">
        <f t="shared" si="459"/>
        <v>11583.599999999999</v>
      </c>
    </row>
    <row r="5854" spans="1:25" s="148" customFormat="1" ht="13.9" customHeight="1">
      <c r="A5854" s="137">
        <v>6708</v>
      </c>
      <c r="B5854" s="138" t="s">
        <v>7213</v>
      </c>
      <c r="C5854" s="138" t="s">
        <v>8340</v>
      </c>
      <c r="D5854" s="138"/>
      <c r="E5854" s="2"/>
      <c r="F5854" s="2" t="s">
        <v>372</v>
      </c>
      <c r="G5854" s="2" t="s">
        <v>7759</v>
      </c>
      <c r="H5854" s="2" t="s">
        <v>246</v>
      </c>
      <c r="I5854" s="139" t="s">
        <v>491</v>
      </c>
      <c r="J5854" s="139" t="s">
        <v>253</v>
      </c>
      <c r="K5854" s="139" t="s">
        <v>4571</v>
      </c>
      <c r="L5854" s="139" t="s">
        <v>8193</v>
      </c>
      <c r="M5854" s="140"/>
      <c r="N5854" s="141">
        <v>556.17999999999995</v>
      </c>
      <c r="O5854" s="142">
        <f t="shared" si="455"/>
        <v>200</v>
      </c>
      <c r="P5854" s="2">
        <v>200</v>
      </c>
      <c r="Q5854" s="2"/>
      <c r="R5854" s="143" t="e">
        <f t="shared" si="456"/>
        <v>#DIV/0!</v>
      </c>
      <c r="S5854" s="143">
        <f t="shared" si="457"/>
        <v>0</v>
      </c>
      <c r="T5854" s="144">
        <f>IF(P5854="nio",0,IF(P5854&gt;0,VLOOKUP(K5854,'3-Productie normen'!A:X,VLOOKUP(P5854,'3-Productie normen'!$B$37:$C$59,2,FALSE),FALSE)))/VLOOKUP(B5854,'2-Kosten per locatie'!$A$11:$C$31,3,FALSE)</f>
        <v>0</v>
      </c>
      <c r="U5854" s="144">
        <f t="shared" si="458"/>
        <v>0</v>
      </c>
      <c r="V5854" s="145" t="str">
        <f>VLOOKUP(K5854,'3-Productie normen'!A:AG,29,FALSE)</f>
        <v>V</v>
      </c>
      <c r="W5854" s="145"/>
      <c r="X5854" s="146"/>
      <c r="Y5854" s="147">
        <f t="shared" si="459"/>
        <v>111235.99999999999</v>
      </c>
    </row>
    <row r="5855" spans="1:25" s="148" customFormat="1" ht="13.9" customHeight="1">
      <c r="A5855" s="137">
        <v>6709</v>
      </c>
      <c r="B5855" s="138" t="s">
        <v>7213</v>
      </c>
      <c r="C5855" s="138" t="s">
        <v>8340</v>
      </c>
      <c r="D5855" s="138"/>
      <c r="E5855" s="2"/>
      <c r="F5855" s="2" t="s">
        <v>372</v>
      </c>
      <c r="G5855" s="2" t="s">
        <v>7758</v>
      </c>
      <c r="H5855" s="2" t="s">
        <v>246</v>
      </c>
      <c r="I5855" s="139" t="s">
        <v>491</v>
      </c>
      <c r="J5855" s="139" t="s">
        <v>253</v>
      </c>
      <c r="K5855" s="139" t="s">
        <v>4571</v>
      </c>
      <c r="L5855" s="139" t="s">
        <v>8193</v>
      </c>
      <c r="M5855" s="140"/>
      <c r="N5855" s="141">
        <v>19.91</v>
      </c>
      <c r="O5855" s="142">
        <f t="shared" si="455"/>
        <v>200</v>
      </c>
      <c r="P5855" s="2">
        <v>200</v>
      </c>
      <c r="Q5855" s="2"/>
      <c r="R5855" s="143" t="e">
        <f t="shared" si="456"/>
        <v>#DIV/0!</v>
      </c>
      <c r="S5855" s="143">
        <f t="shared" si="457"/>
        <v>0</v>
      </c>
      <c r="T5855" s="144">
        <f>IF(P5855="nio",0,IF(P5855&gt;0,VLOOKUP(K5855,'3-Productie normen'!A:X,VLOOKUP(P5855,'3-Productie normen'!$B$37:$C$59,2,FALSE),FALSE)))/VLOOKUP(B5855,'2-Kosten per locatie'!$A$11:$C$31,3,FALSE)</f>
        <v>0</v>
      </c>
      <c r="U5855" s="144">
        <f t="shared" si="458"/>
        <v>0</v>
      </c>
      <c r="V5855" s="145" t="str">
        <f>VLOOKUP(K5855,'3-Productie normen'!A:AG,29,FALSE)</f>
        <v>V</v>
      </c>
      <c r="W5855" s="145"/>
      <c r="X5855" s="146"/>
      <c r="Y5855" s="147">
        <f t="shared" si="459"/>
        <v>3982</v>
      </c>
    </row>
    <row r="5856" spans="1:25" s="148" customFormat="1" ht="13.9" customHeight="1">
      <c r="A5856" s="137">
        <v>6710</v>
      </c>
      <c r="B5856" s="138" t="s">
        <v>7213</v>
      </c>
      <c r="C5856" s="138" t="s">
        <v>8340</v>
      </c>
      <c r="D5856" s="138"/>
      <c r="E5856" s="2"/>
      <c r="F5856" s="2" t="s">
        <v>372</v>
      </c>
      <c r="G5856" s="2" t="s">
        <v>7760</v>
      </c>
      <c r="H5856" s="2" t="s">
        <v>246</v>
      </c>
      <c r="I5856" s="139" t="s">
        <v>491</v>
      </c>
      <c r="J5856" s="139" t="s">
        <v>253</v>
      </c>
      <c r="K5856" s="139" t="s">
        <v>4571</v>
      </c>
      <c r="L5856" s="139" t="s">
        <v>8189</v>
      </c>
      <c r="M5856" s="140"/>
      <c r="N5856" s="141">
        <v>120.75</v>
      </c>
      <c r="O5856" s="142">
        <f t="shared" si="455"/>
        <v>200</v>
      </c>
      <c r="P5856" s="2">
        <v>200</v>
      </c>
      <c r="Q5856" s="2"/>
      <c r="R5856" s="143" t="e">
        <f t="shared" si="456"/>
        <v>#DIV/0!</v>
      </c>
      <c r="S5856" s="143">
        <f t="shared" si="457"/>
        <v>0</v>
      </c>
      <c r="T5856" s="144">
        <f>IF(P5856="nio",0,IF(P5856&gt;0,VLOOKUP(K5856,'3-Productie normen'!A:X,VLOOKUP(P5856,'3-Productie normen'!$B$37:$C$59,2,FALSE),FALSE)))/VLOOKUP(B5856,'2-Kosten per locatie'!$A$11:$C$31,3,FALSE)</f>
        <v>0</v>
      </c>
      <c r="U5856" s="144">
        <f t="shared" si="458"/>
        <v>0</v>
      </c>
      <c r="V5856" s="145" t="str">
        <f>VLOOKUP(K5856,'3-Productie normen'!A:AG,29,FALSE)</f>
        <v>V</v>
      </c>
      <c r="W5856" s="145"/>
      <c r="X5856" s="146"/>
      <c r="Y5856" s="147">
        <f t="shared" si="459"/>
        <v>24150</v>
      </c>
    </row>
    <row r="5857" spans="1:25" s="148" customFormat="1" ht="13.9" customHeight="1">
      <c r="A5857" s="137">
        <v>6711</v>
      </c>
      <c r="B5857" s="138" t="s">
        <v>7213</v>
      </c>
      <c r="C5857" s="138" t="s">
        <v>8340</v>
      </c>
      <c r="D5857" s="138"/>
      <c r="E5857" s="2"/>
      <c r="F5857" s="2" t="s">
        <v>372</v>
      </c>
      <c r="G5857" s="2" t="s">
        <v>7761</v>
      </c>
      <c r="H5857" s="2" t="s">
        <v>246</v>
      </c>
      <c r="I5857" s="139" t="s">
        <v>491</v>
      </c>
      <c r="J5857" s="139" t="s">
        <v>55</v>
      </c>
      <c r="K5857" s="139" t="s">
        <v>4571</v>
      </c>
      <c r="L5857" s="139" t="s">
        <v>8190</v>
      </c>
      <c r="M5857" s="140"/>
      <c r="N5857" s="141">
        <v>89.06</v>
      </c>
      <c r="O5857" s="142">
        <f t="shared" si="455"/>
        <v>200</v>
      </c>
      <c r="P5857" s="2">
        <v>200</v>
      </c>
      <c r="Q5857" s="2"/>
      <c r="R5857" s="143" t="e">
        <f t="shared" si="456"/>
        <v>#DIV/0!</v>
      </c>
      <c r="S5857" s="143">
        <f t="shared" si="457"/>
        <v>0</v>
      </c>
      <c r="T5857" s="144">
        <f>IF(P5857="nio",0,IF(P5857&gt;0,VLOOKUP(K5857,'3-Productie normen'!A:X,VLOOKUP(P5857,'3-Productie normen'!$B$37:$C$59,2,FALSE),FALSE)))/VLOOKUP(B5857,'2-Kosten per locatie'!$A$11:$C$31,3,FALSE)</f>
        <v>0</v>
      </c>
      <c r="U5857" s="144">
        <f t="shared" si="458"/>
        <v>0</v>
      </c>
      <c r="V5857" s="145" t="str">
        <f>VLOOKUP(K5857,'3-Productie normen'!A:AG,29,FALSE)</f>
        <v>V</v>
      </c>
      <c r="W5857" s="145"/>
      <c r="X5857" s="146"/>
      <c r="Y5857" s="147">
        <f t="shared" si="459"/>
        <v>17812</v>
      </c>
    </row>
    <row r="5858" spans="1:25" s="148" customFormat="1" ht="13.9" customHeight="1">
      <c r="A5858" s="137">
        <v>6712</v>
      </c>
      <c r="B5858" s="138" t="s">
        <v>7213</v>
      </c>
      <c r="C5858" s="138" t="s">
        <v>8340</v>
      </c>
      <c r="D5858" s="138"/>
      <c r="E5858" s="2"/>
      <c r="F5858" s="2" t="s">
        <v>372</v>
      </c>
      <c r="G5858" s="2" t="s">
        <v>7762</v>
      </c>
      <c r="H5858" s="2" t="s">
        <v>246</v>
      </c>
      <c r="I5858" s="139" t="s">
        <v>491</v>
      </c>
      <c r="J5858" s="139" t="s">
        <v>253</v>
      </c>
      <c r="K5858" s="139" t="s">
        <v>4571</v>
      </c>
      <c r="L5858" s="139" t="s">
        <v>739</v>
      </c>
      <c r="M5858" s="140"/>
      <c r="N5858" s="141">
        <v>338.78</v>
      </c>
      <c r="O5858" s="142">
        <f t="shared" si="455"/>
        <v>200</v>
      </c>
      <c r="P5858" s="2">
        <v>200</v>
      </c>
      <c r="Q5858" s="2"/>
      <c r="R5858" s="143" t="e">
        <f t="shared" si="456"/>
        <v>#DIV/0!</v>
      </c>
      <c r="S5858" s="143">
        <f t="shared" si="457"/>
        <v>0</v>
      </c>
      <c r="T5858" s="144">
        <f>IF(P5858="nio",0,IF(P5858&gt;0,VLOOKUP(K5858,'3-Productie normen'!A:X,VLOOKUP(P5858,'3-Productie normen'!$B$37:$C$59,2,FALSE),FALSE)))/VLOOKUP(B5858,'2-Kosten per locatie'!$A$11:$C$31,3,FALSE)</f>
        <v>0</v>
      </c>
      <c r="U5858" s="144">
        <f t="shared" si="458"/>
        <v>0</v>
      </c>
      <c r="V5858" s="145" t="str">
        <f>VLOOKUP(K5858,'3-Productie normen'!A:AG,29,FALSE)</f>
        <v>V</v>
      </c>
      <c r="W5858" s="145"/>
      <c r="X5858" s="146"/>
      <c r="Y5858" s="147">
        <f t="shared" si="459"/>
        <v>67756</v>
      </c>
    </row>
    <row r="5859" spans="1:25" s="148" customFormat="1" ht="13.9" customHeight="1">
      <c r="A5859" s="137">
        <v>6713</v>
      </c>
      <c r="B5859" s="138" t="s">
        <v>7213</v>
      </c>
      <c r="C5859" s="138" t="s">
        <v>8340</v>
      </c>
      <c r="D5859" s="138"/>
      <c r="E5859" s="2"/>
      <c r="F5859" s="2" t="s">
        <v>372</v>
      </c>
      <c r="G5859" s="2" t="s">
        <v>7763</v>
      </c>
      <c r="H5859" s="2" t="s">
        <v>246</v>
      </c>
      <c r="I5859" s="139" t="s">
        <v>491</v>
      </c>
      <c r="J5859" s="139" t="s">
        <v>253</v>
      </c>
      <c r="K5859" s="139" t="s">
        <v>4571</v>
      </c>
      <c r="L5859" s="139" t="s">
        <v>8193</v>
      </c>
      <c r="M5859" s="140"/>
      <c r="N5859" s="141">
        <v>7.79</v>
      </c>
      <c r="O5859" s="142">
        <f t="shared" si="455"/>
        <v>200</v>
      </c>
      <c r="P5859" s="2">
        <v>200</v>
      </c>
      <c r="Q5859" s="2"/>
      <c r="R5859" s="143" t="e">
        <f t="shared" si="456"/>
        <v>#DIV/0!</v>
      </c>
      <c r="S5859" s="143">
        <f t="shared" si="457"/>
        <v>0</v>
      </c>
      <c r="T5859" s="144">
        <f>IF(P5859="nio",0,IF(P5859&gt;0,VLOOKUP(K5859,'3-Productie normen'!A:X,VLOOKUP(P5859,'3-Productie normen'!$B$37:$C$59,2,FALSE),FALSE)))/VLOOKUP(B5859,'2-Kosten per locatie'!$A$11:$C$31,3,FALSE)</f>
        <v>0</v>
      </c>
      <c r="U5859" s="144">
        <f t="shared" si="458"/>
        <v>0</v>
      </c>
      <c r="V5859" s="145" t="str">
        <f>VLOOKUP(K5859,'3-Productie normen'!A:AG,29,FALSE)</f>
        <v>V</v>
      </c>
      <c r="W5859" s="145"/>
      <c r="X5859" s="146"/>
      <c r="Y5859" s="147">
        <f t="shared" si="459"/>
        <v>1558</v>
      </c>
    </row>
    <row r="5860" spans="1:25" s="148" customFormat="1" ht="13.9" customHeight="1">
      <c r="A5860" s="137">
        <v>6714</v>
      </c>
      <c r="B5860" s="138" t="s">
        <v>7213</v>
      </c>
      <c r="C5860" s="138" t="s">
        <v>8340</v>
      </c>
      <c r="D5860" s="138"/>
      <c r="E5860" s="2"/>
      <c r="F5860" s="2" t="s">
        <v>372</v>
      </c>
      <c r="G5860" s="2" t="s">
        <v>7764</v>
      </c>
      <c r="H5860" s="2" t="s">
        <v>246</v>
      </c>
      <c r="I5860" s="139" t="s">
        <v>257</v>
      </c>
      <c r="J5860" s="139" t="s">
        <v>258</v>
      </c>
      <c r="K5860" s="139" t="s">
        <v>259</v>
      </c>
      <c r="L5860" s="139" t="s">
        <v>249</v>
      </c>
      <c r="M5860" s="140"/>
      <c r="N5860" s="141">
        <v>3.88</v>
      </c>
      <c r="O5860" s="142">
        <f t="shared" si="455"/>
        <v>0</v>
      </c>
      <c r="P5860" s="2" t="s">
        <v>477</v>
      </c>
      <c r="Q5860" s="2"/>
      <c r="R5860" s="143">
        <f t="shared" si="456"/>
        <v>0</v>
      </c>
      <c r="S5860" s="143">
        <f t="shared" si="457"/>
        <v>0</v>
      </c>
      <c r="T5860" s="144">
        <f>IF(P5860="nio",0,IF(P5860&gt;0,VLOOKUP(K5860,'3-Productie normen'!A:X,VLOOKUP(P5860,'3-Productie normen'!$B$37:$C$59,2,FALSE),FALSE)))/VLOOKUP(B5860,'2-Kosten per locatie'!$A$11:$C$31,3,FALSE)</f>
        <v>0</v>
      </c>
      <c r="U5860" s="144">
        <f t="shared" si="458"/>
        <v>0</v>
      </c>
      <c r="V5860" s="145">
        <f>VLOOKUP(K5860,'3-Productie normen'!A:AG,29,FALSE)</f>
        <v>0</v>
      </c>
      <c r="W5860" s="145"/>
      <c r="X5860" s="146"/>
      <c r="Y5860" s="147">
        <f t="shared" si="459"/>
        <v>0</v>
      </c>
    </row>
    <row r="5861" spans="1:25" s="148" customFormat="1" ht="13.9" customHeight="1">
      <c r="A5861" s="137">
        <v>6715</v>
      </c>
      <c r="B5861" s="138" t="s">
        <v>7213</v>
      </c>
      <c r="C5861" s="138" t="s">
        <v>8340</v>
      </c>
      <c r="D5861" s="138"/>
      <c r="E5861" s="2"/>
      <c r="F5861" s="2" t="s">
        <v>372</v>
      </c>
      <c r="G5861" s="2" t="s">
        <v>7765</v>
      </c>
      <c r="H5861" s="2" t="s">
        <v>246</v>
      </c>
      <c r="I5861" s="139" t="s">
        <v>257</v>
      </c>
      <c r="J5861" s="139" t="s">
        <v>258</v>
      </c>
      <c r="K5861" s="139" t="s">
        <v>259</v>
      </c>
      <c r="L5861" s="139" t="s">
        <v>246</v>
      </c>
      <c r="M5861" s="140"/>
      <c r="N5861" s="141">
        <v>1.23</v>
      </c>
      <c r="O5861" s="142">
        <f t="shared" si="455"/>
        <v>0</v>
      </c>
      <c r="P5861" s="2" t="s">
        <v>477</v>
      </c>
      <c r="Q5861" s="2"/>
      <c r="R5861" s="143">
        <f t="shared" si="456"/>
        <v>0</v>
      </c>
      <c r="S5861" s="143">
        <f t="shared" si="457"/>
        <v>0</v>
      </c>
      <c r="T5861" s="144">
        <f>IF(P5861="nio",0,IF(P5861&gt;0,VLOOKUP(K5861,'3-Productie normen'!A:X,VLOOKUP(P5861,'3-Productie normen'!$B$37:$C$59,2,FALSE),FALSE)))/VLOOKUP(B5861,'2-Kosten per locatie'!$A$11:$C$31,3,FALSE)</f>
        <v>0</v>
      </c>
      <c r="U5861" s="144">
        <f t="shared" si="458"/>
        <v>0</v>
      </c>
      <c r="V5861" s="145">
        <f>VLOOKUP(K5861,'3-Productie normen'!A:AG,29,FALSE)</f>
        <v>0</v>
      </c>
      <c r="W5861" s="145"/>
      <c r="X5861" s="146"/>
      <c r="Y5861" s="147">
        <f t="shared" si="459"/>
        <v>0</v>
      </c>
    </row>
    <row r="5862" spans="1:25" s="148" customFormat="1" ht="13.9" customHeight="1">
      <c r="A5862" s="137">
        <v>6716</v>
      </c>
      <c r="B5862" s="138" t="s">
        <v>7213</v>
      </c>
      <c r="C5862" s="138" t="s">
        <v>8340</v>
      </c>
      <c r="D5862" s="138"/>
      <c r="E5862" s="2"/>
      <c r="F5862" s="2" t="s">
        <v>372</v>
      </c>
      <c r="G5862" s="2" t="s">
        <v>7766</v>
      </c>
      <c r="H5862" s="2" t="s">
        <v>1833</v>
      </c>
      <c r="I5862" s="139" t="s">
        <v>257</v>
      </c>
      <c r="J5862" s="139" t="s">
        <v>495</v>
      </c>
      <c r="K5862" s="139" t="s">
        <v>259</v>
      </c>
      <c r="L5862" s="139" t="s">
        <v>3134</v>
      </c>
      <c r="M5862" s="140"/>
      <c r="N5862" s="141">
        <v>64.849999999999994</v>
      </c>
      <c r="O5862" s="142">
        <f t="shared" si="455"/>
        <v>0</v>
      </c>
      <c r="P5862" s="2" t="s">
        <v>477</v>
      </c>
      <c r="Q5862" s="2"/>
      <c r="R5862" s="143">
        <f t="shared" si="456"/>
        <v>0</v>
      </c>
      <c r="S5862" s="143">
        <f t="shared" si="457"/>
        <v>0</v>
      </c>
      <c r="T5862" s="144">
        <f>IF(P5862="nio",0,IF(P5862&gt;0,VLOOKUP(K5862,'3-Productie normen'!A:X,VLOOKUP(P5862,'3-Productie normen'!$B$37:$C$59,2,FALSE),FALSE)))/VLOOKUP(B5862,'2-Kosten per locatie'!$A$11:$C$31,3,FALSE)</f>
        <v>0</v>
      </c>
      <c r="U5862" s="144">
        <f t="shared" si="458"/>
        <v>0</v>
      </c>
      <c r="V5862" s="145">
        <f>VLOOKUP(K5862,'3-Productie normen'!A:AG,29,FALSE)</f>
        <v>0</v>
      </c>
      <c r="W5862" s="145"/>
      <c r="X5862" s="146"/>
      <c r="Y5862" s="147">
        <f t="shared" si="459"/>
        <v>0</v>
      </c>
    </row>
    <row r="5863" spans="1:25" s="148" customFormat="1" ht="13.9" customHeight="1">
      <c r="A5863" s="137">
        <v>6717</v>
      </c>
      <c r="B5863" s="138" t="s">
        <v>7213</v>
      </c>
      <c r="C5863" s="138" t="s">
        <v>8340</v>
      </c>
      <c r="D5863" s="138"/>
      <c r="E5863" s="2"/>
      <c r="F5863" s="2" t="s">
        <v>372</v>
      </c>
      <c r="G5863" s="2" t="s">
        <v>7767</v>
      </c>
      <c r="H5863" s="2" t="s">
        <v>246</v>
      </c>
      <c r="I5863" s="139"/>
      <c r="J5863" s="139"/>
      <c r="K5863" s="139" t="s">
        <v>259</v>
      </c>
      <c r="L5863" s="139" t="s">
        <v>8193</v>
      </c>
      <c r="M5863" s="140"/>
      <c r="N5863" s="141">
        <v>56.3</v>
      </c>
      <c r="O5863" s="142">
        <f t="shared" si="455"/>
        <v>0</v>
      </c>
      <c r="P5863" s="2" t="s">
        <v>477</v>
      </c>
      <c r="Q5863" s="2"/>
      <c r="R5863" s="143">
        <f t="shared" si="456"/>
        <v>0</v>
      </c>
      <c r="S5863" s="143">
        <f t="shared" si="457"/>
        <v>0</v>
      </c>
      <c r="T5863" s="144">
        <f>IF(P5863="nio",0,IF(P5863&gt;0,VLOOKUP(K5863,'3-Productie normen'!A:X,VLOOKUP(P5863,'3-Productie normen'!$B$37:$C$59,2,FALSE),FALSE)))/VLOOKUP(B5863,'2-Kosten per locatie'!$A$11:$C$31,3,FALSE)</f>
        <v>0</v>
      </c>
      <c r="U5863" s="144">
        <f t="shared" si="458"/>
        <v>0</v>
      </c>
      <c r="V5863" s="145">
        <f>VLOOKUP(K5863,'3-Productie normen'!A:AG,29,FALSE)</f>
        <v>0</v>
      </c>
      <c r="W5863" s="145"/>
      <c r="X5863" s="146"/>
      <c r="Y5863" s="147">
        <f t="shared" si="459"/>
        <v>0</v>
      </c>
    </row>
    <row r="5864" spans="1:25" s="148" customFormat="1" ht="13.9" customHeight="1">
      <c r="A5864" s="137">
        <v>6718</v>
      </c>
      <c r="B5864" s="138" t="s">
        <v>7213</v>
      </c>
      <c r="C5864" s="138" t="s">
        <v>8340</v>
      </c>
      <c r="D5864" s="138"/>
      <c r="E5864" s="2"/>
      <c r="F5864" s="2" t="s">
        <v>372</v>
      </c>
      <c r="G5864" s="2" t="s">
        <v>7768</v>
      </c>
      <c r="H5864" s="2" t="s">
        <v>246</v>
      </c>
      <c r="I5864" s="139" t="s">
        <v>257</v>
      </c>
      <c r="J5864" s="139" t="s">
        <v>318</v>
      </c>
      <c r="K5864" s="139" t="s">
        <v>259</v>
      </c>
      <c r="L5864" s="139" t="s">
        <v>246</v>
      </c>
      <c r="M5864" s="140"/>
      <c r="N5864" s="141">
        <v>1.67</v>
      </c>
      <c r="O5864" s="142">
        <f t="shared" si="455"/>
        <v>0</v>
      </c>
      <c r="P5864" s="2" t="s">
        <v>477</v>
      </c>
      <c r="Q5864" s="2"/>
      <c r="R5864" s="143">
        <f t="shared" si="456"/>
        <v>0</v>
      </c>
      <c r="S5864" s="143">
        <f t="shared" si="457"/>
        <v>0</v>
      </c>
      <c r="T5864" s="144">
        <f>IF(P5864="nio",0,IF(P5864&gt;0,VLOOKUP(K5864,'3-Productie normen'!A:X,VLOOKUP(P5864,'3-Productie normen'!$B$37:$C$59,2,FALSE),FALSE)))/VLOOKUP(B5864,'2-Kosten per locatie'!$A$11:$C$31,3,FALSE)</f>
        <v>0</v>
      </c>
      <c r="U5864" s="144">
        <f t="shared" si="458"/>
        <v>0</v>
      </c>
      <c r="V5864" s="145">
        <f>VLOOKUP(K5864,'3-Productie normen'!A:AG,29,FALSE)</f>
        <v>0</v>
      </c>
      <c r="W5864" s="145"/>
      <c r="X5864" s="146"/>
      <c r="Y5864" s="147">
        <f t="shared" si="459"/>
        <v>0</v>
      </c>
    </row>
    <row r="5865" spans="1:25" s="148" customFormat="1" ht="13.9" customHeight="1">
      <c r="A5865" s="137">
        <v>6719</v>
      </c>
      <c r="B5865" s="138" t="s">
        <v>7213</v>
      </c>
      <c r="C5865" s="138" t="s">
        <v>8340</v>
      </c>
      <c r="D5865" s="138"/>
      <c r="E5865" s="2"/>
      <c r="F5865" s="2" t="s">
        <v>372</v>
      </c>
      <c r="G5865" s="2" t="s">
        <v>7769</v>
      </c>
      <c r="H5865" s="2" t="s">
        <v>246</v>
      </c>
      <c r="I5865" s="139" t="s">
        <v>257</v>
      </c>
      <c r="J5865" s="139" t="s">
        <v>318</v>
      </c>
      <c r="K5865" s="139" t="s">
        <v>259</v>
      </c>
      <c r="L5865" s="139" t="s">
        <v>246</v>
      </c>
      <c r="M5865" s="140"/>
      <c r="N5865" s="141">
        <v>1.51</v>
      </c>
      <c r="O5865" s="142">
        <f t="shared" si="455"/>
        <v>0</v>
      </c>
      <c r="P5865" s="2" t="s">
        <v>477</v>
      </c>
      <c r="Q5865" s="2"/>
      <c r="R5865" s="143">
        <f t="shared" si="456"/>
        <v>0</v>
      </c>
      <c r="S5865" s="143">
        <f t="shared" si="457"/>
        <v>0</v>
      </c>
      <c r="T5865" s="144">
        <f>IF(P5865="nio",0,IF(P5865&gt;0,VLOOKUP(K5865,'3-Productie normen'!A:X,VLOOKUP(P5865,'3-Productie normen'!$B$37:$C$59,2,FALSE),FALSE)))/VLOOKUP(B5865,'2-Kosten per locatie'!$A$11:$C$31,3,FALSE)</f>
        <v>0</v>
      </c>
      <c r="U5865" s="144">
        <f t="shared" si="458"/>
        <v>0</v>
      </c>
      <c r="V5865" s="145">
        <f>VLOOKUP(K5865,'3-Productie normen'!A:AG,29,FALSE)</f>
        <v>0</v>
      </c>
      <c r="W5865" s="145"/>
      <c r="X5865" s="146"/>
      <c r="Y5865" s="147">
        <f t="shared" si="459"/>
        <v>0</v>
      </c>
    </row>
    <row r="5866" spans="1:25" s="148" customFormat="1" ht="13.9" customHeight="1">
      <c r="A5866" s="137">
        <v>6720</v>
      </c>
      <c r="B5866" s="138" t="s">
        <v>7213</v>
      </c>
      <c r="C5866" s="138" t="s">
        <v>8340</v>
      </c>
      <c r="D5866" s="138"/>
      <c r="E5866" s="2"/>
      <c r="F5866" s="2" t="s">
        <v>372</v>
      </c>
      <c r="G5866" s="2" t="s">
        <v>7770</v>
      </c>
      <c r="H5866" s="2" t="s">
        <v>246</v>
      </c>
      <c r="I5866" s="139" t="s">
        <v>46</v>
      </c>
      <c r="J5866" s="139" t="s">
        <v>7699</v>
      </c>
      <c r="K5866" s="139" t="s">
        <v>46</v>
      </c>
      <c r="L5866" s="139" t="s">
        <v>246</v>
      </c>
      <c r="M5866" s="140"/>
      <c r="N5866" s="141">
        <v>3.71</v>
      </c>
      <c r="O5866" s="142">
        <f t="shared" si="455"/>
        <v>400</v>
      </c>
      <c r="P5866" s="2">
        <v>200</v>
      </c>
      <c r="Q5866" s="2">
        <v>200</v>
      </c>
      <c r="R5866" s="143" t="e">
        <f t="shared" si="456"/>
        <v>#DIV/0!</v>
      </c>
      <c r="S5866" s="143" t="e">
        <f t="shared" si="457"/>
        <v>#DIV/0!</v>
      </c>
      <c r="T5866" s="144">
        <f>IF(P5866="nio",0,IF(P5866&gt;0,VLOOKUP(K5866,'3-Productie normen'!A:X,VLOOKUP(P5866,'3-Productie normen'!$B$37:$C$59,2,FALSE),FALSE)))/VLOOKUP(B5866,'2-Kosten per locatie'!$A$11:$C$31,3,FALSE)</f>
        <v>0</v>
      </c>
      <c r="U5866" s="144">
        <f t="shared" si="458"/>
        <v>0</v>
      </c>
      <c r="V5866" s="145" t="str">
        <f>VLOOKUP(K5866,'3-Productie normen'!A:AG,29,FALSE)</f>
        <v>S</v>
      </c>
      <c r="W5866" s="145"/>
      <c r="X5866" s="146"/>
      <c r="Y5866" s="147">
        <f t="shared" si="459"/>
        <v>1484</v>
      </c>
    </row>
    <row r="5867" spans="1:25" s="148" customFormat="1" ht="13.9" customHeight="1">
      <c r="A5867" s="137">
        <v>6721</v>
      </c>
      <c r="B5867" s="138" t="s">
        <v>7213</v>
      </c>
      <c r="C5867" s="138" t="s">
        <v>8340</v>
      </c>
      <c r="D5867" s="138"/>
      <c r="E5867" s="2"/>
      <c r="F5867" s="2" t="s">
        <v>372</v>
      </c>
      <c r="G5867" s="2" t="s">
        <v>7771</v>
      </c>
      <c r="H5867" s="2" t="s">
        <v>246</v>
      </c>
      <c r="I5867" s="139" t="s">
        <v>46</v>
      </c>
      <c r="J5867" s="139" t="s">
        <v>7699</v>
      </c>
      <c r="K5867" s="139" t="s">
        <v>46</v>
      </c>
      <c r="L5867" s="139" t="s">
        <v>8191</v>
      </c>
      <c r="M5867" s="140"/>
      <c r="N5867" s="141">
        <v>7.42</v>
      </c>
      <c r="O5867" s="142">
        <f t="shared" si="455"/>
        <v>400</v>
      </c>
      <c r="P5867" s="2">
        <v>200</v>
      </c>
      <c r="Q5867" s="2">
        <v>200</v>
      </c>
      <c r="R5867" s="143" t="e">
        <f t="shared" si="456"/>
        <v>#DIV/0!</v>
      </c>
      <c r="S5867" s="143" t="e">
        <f t="shared" si="457"/>
        <v>#DIV/0!</v>
      </c>
      <c r="T5867" s="144">
        <f>IF(P5867="nio",0,IF(P5867&gt;0,VLOOKUP(K5867,'3-Productie normen'!A:X,VLOOKUP(P5867,'3-Productie normen'!$B$37:$C$59,2,FALSE),FALSE)))/VLOOKUP(B5867,'2-Kosten per locatie'!$A$11:$C$31,3,FALSE)</f>
        <v>0</v>
      </c>
      <c r="U5867" s="144">
        <f t="shared" si="458"/>
        <v>0</v>
      </c>
      <c r="V5867" s="145" t="str">
        <f>VLOOKUP(K5867,'3-Productie normen'!A:AG,29,FALSE)</f>
        <v>S</v>
      </c>
      <c r="W5867" s="145"/>
      <c r="X5867" s="146"/>
      <c r="Y5867" s="147">
        <f t="shared" si="459"/>
        <v>2968</v>
      </c>
    </row>
    <row r="5868" spans="1:25" s="148" customFormat="1" ht="13.9" customHeight="1">
      <c r="A5868" s="137">
        <v>6722</v>
      </c>
      <c r="B5868" s="138" t="s">
        <v>7213</v>
      </c>
      <c r="C5868" s="138" t="s">
        <v>8340</v>
      </c>
      <c r="D5868" s="138"/>
      <c r="E5868" s="2"/>
      <c r="F5868" s="2" t="s">
        <v>372</v>
      </c>
      <c r="G5868" s="2" t="s">
        <v>7772</v>
      </c>
      <c r="H5868" s="2" t="s">
        <v>246</v>
      </c>
      <c r="I5868" s="139" t="s">
        <v>46</v>
      </c>
      <c r="J5868" s="139" t="s">
        <v>320</v>
      </c>
      <c r="K5868" s="139" t="s">
        <v>46</v>
      </c>
      <c r="L5868" s="139" t="s">
        <v>8191</v>
      </c>
      <c r="M5868" s="140"/>
      <c r="N5868" s="141">
        <v>1.25</v>
      </c>
      <c r="O5868" s="142">
        <f t="shared" si="455"/>
        <v>400</v>
      </c>
      <c r="P5868" s="2">
        <v>200</v>
      </c>
      <c r="Q5868" s="2">
        <v>200</v>
      </c>
      <c r="R5868" s="143" t="e">
        <f t="shared" si="456"/>
        <v>#DIV/0!</v>
      </c>
      <c r="S5868" s="143" t="e">
        <f t="shared" si="457"/>
        <v>#DIV/0!</v>
      </c>
      <c r="T5868" s="144">
        <f>IF(P5868="nio",0,IF(P5868&gt;0,VLOOKUP(K5868,'3-Productie normen'!A:X,VLOOKUP(P5868,'3-Productie normen'!$B$37:$C$59,2,FALSE),FALSE)))/VLOOKUP(B5868,'2-Kosten per locatie'!$A$11:$C$31,3,FALSE)</f>
        <v>0</v>
      </c>
      <c r="U5868" s="144">
        <f t="shared" si="458"/>
        <v>0</v>
      </c>
      <c r="V5868" s="145" t="str">
        <f>VLOOKUP(K5868,'3-Productie normen'!A:AG,29,FALSE)</f>
        <v>S</v>
      </c>
      <c r="W5868" s="145"/>
      <c r="X5868" s="146"/>
      <c r="Y5868" s="147">
        <f t="shared" si="459"/>
        <v>500</v>
      </c>
    </row>
    <row r="5869" spans="1:25" s="148" customFormat="1" ht="13.9" customHeight="1">
      <c r="A5869" s="137">
        <v>6723</v>
      </c>
      <c r="B5869" s="138" t="s">
        <v>7213</v>
      </c>
      <c r="C5869" s="138" t="s">
        <v>8340</v>
      </c>
      <c r="D5869" s="138"/>
      <c r="E5869" s="2"/>
      <c r="F5869" s="2" t="s">
        <v>372</v>
      </c>
      <c r="G5869" s="2" t="s">
        <v>7773</v>
      </c>
      <c r="H5869" s="2" t="s">
        <v>246</v>
      </c>
      <c r="I5869" s="139" t="s">
        <v>46</v>
      </c>
      <c r="J5869" s="139" t="s">
        <v>7699</v>
      </c>
      <c r="K5869" s="139" t="s">
        <v>46</v>
      </c>
      <c r="L5869" s="139" t="s">
        <v>8191</v>
      </c>
      <c r="M5869" s="140"/>
      <c r="N5869" s="141">
        <v>1.25</v>
      </c>
      <c r="O5869" s="142">
        <f t="shared" si="455"/>
        <v>400</v>
      </c>
      <c r="P5869" s="2">
        <v>200</v>
      </c>
      <c r="Q5869" s="2">
        <v>200</v>
      </c>
      <c r="R5869" s="143" t="e">
        <f t="shared" si="456"/>
        <v>#DIV/0!</v>
      </c>
      <c r="S5869" s="143" t="e">
        <f t="shared" si="457"/>
        <v>#DIV/0!</v>
      </c>
      <c r="T5869" s="144">
        <f>IF(P5869="nio",0,IF(P5869&gt;0,VLOOKUP(K5869,'3-Productie normen'!A:X,VLOOKUP(P5869,'3-Productie normen'!$B$37:$C$59,2,FALSE),FALSE)))/VLOOKUP(B5869,'2-Kosten per locatie'!$A$11:$C$31,3,FALSE)</f>
        <v>0</v>
      </c>
      <c r="U5869" s="144">
        <f t="shared" si="458"/>
        <v>0</v>
      </c>
      <c r="V5869" s="145" t="str">
        <f>VLOOKUP(K5869,'3-Productie normen'!A:AG,29,FALSE)</f>
        <v>S</v>
      </c>
      <c r="W5869" s="145"/>
      <c r="X5869" s="146"/>
      <c r="Y5869" s="147">
        <f t="shared" si="459"/>
        <v>500</v>
      </c>
    </row>
    <row r="5870" spans="1:25" s="148" customFormat="1" ht="13.9" customHeight="1">
      <c r="A5870" s="137">
        <v>6724</v>
      </c>
      <c r="B5870" s="138" t="s">
        <v>7213</v>
      </c>
      <c r="C5870" s="138" t="s">
        <v>8340</v>
      </c>
      <c r="D5870" s="138"/>
      <c r="E5870" s="2"/>
      <c r="F5870" s="2" t="s">
        <v>372</v>
      </c>
      <c r="G5870" s="2" t="s">
        <v>7774</v>
      </c>
      <c r="H5870" s="2" t="s">
        <v>246</v>
      </c>
      <c r="I5870" s="139" t="s">
        <v>46</v>
      </c>
      <c r="J5870" s="139" t="s">
        <v>7699</v>
      </c>
      <c r="K5870" s="139" t="s">
        <v>46</v>
      </c>
      <c r="L5870" s="139" t="s">
        <v>8191</v>
      </c>
      <c r="M5870" s="140"/>
      <c r="N5870" s="141">
        <v>1.25</v>
      </c>
      <c r="O5870" s="142">
        <f t="shared" si="455"/>
        <v>400</v>
      </c>
      <c r="P5870" s="2">
        <v>200</v>
      </c>
      <c r="Q5870" s="2">
        <v>200</v>
      </c>
      <c r="R5870" s="143" t="e">
        <f t="shared" si="456"/>
        <v>#DIV/0!</v>
      </c>
      <c r="S5870" s="143" t="e">
        <f t="shared" si="457"/>
        <v>#DIV/0!</v>
      </c>
      <c r="T5870" s="144">
        <f>IF(P5870="nio",0,IF(P5870&gt;0,VLOOKUP(K5870,'3-Productie normen'!A:X,VLOOKUP(P5870,'3-Productie normen'!$B$37:$C$59,2,FALSE),FALSE)))/VLOOKUP(B5870,'2-Kosten per locatie'!$A$11:$C$31,3,FALSE)</f>
        <v>0</v>
      </c>
      <c r="U5870" s="144">
        <f t="shared" si="458"/>
        <v>0</v>
      </c>
      <c r="V5870" s="145" t="str">
        <f>VLOOKUP(K5870,'3-Productie normen'!A:AG,29,FALSE)</f>
        <v>S</v>
      </c>
      <c r="W5870" s="145"/>
      <c r="X5870" s="146"/>
      <c r="Y5870" s="147">
        <f t="shared" si="459"/>
        <v>500</v>
      </c>
    </row>
    <row r="5871" spans="1:25" s="148" customFormat="1" ht="13.9" customHeight="1">
      <c r="A5871" s="137">
        <v>6725</v>
      </c>
      <c r="B5871" s="138" t="s">
        <v>7213</v>
      </c>
      <c r="C5871" s="138" t="s">
        <v>8340</v>
      </c>
      <c r="D5871" s="138"/>
      <c r="E5871" s="2"/>
      <c r="F5871" s="2" t="s">
        <v>372</v>
      </c>
      <c r="G5871" s="2" t="s">
        <v>7775</v>
      </c>
      <c r="H5871" s="2" t="s">
        <v>246</v>
      </c>
      <c r="I5871" s="139" t="s">
        <v>46</v>
      </c>
      <c r="J5871" s="139" t="s">
        <v>7699</v>
      </c>
      <c r="K5871" s="139" t="s">
        <v>46</v>
      </c>
      <c r="L5871" s="139" t="s">
        <v>8191</v>
      </c>
      <c r="M5871" s="140"/>
      <c r="N5871" s="141">
        <v>5.46</v>
      </c>
      <c r="O5871" s="142">
        <f t="shared" si="455"/>
        <v>400</v>
      </c>
      <c r="P5871" s="2">
        <v>200</v>
      </c>
      <c r="Q5871" s="2">
        <v>200</v>
      </c>
      <c r="R5871" s="143" t="e">
        <f t="shared" si="456"/>
        <v>#DIV/0!</v>
      </c>
      <c r="S5871" s="143" t="e">
        <f t="shared" si="457"/>
        <v>#DIV/0!</v>
      </c>
      <c r="T5871" s="144">
        <f>IF(P5871="nio",0,IF(P5871&gt;0,VLOOKUP(K5871,'3-Productie normen'!A:X,VLOOKUP(P5871,'3-Productie normen'!$B$37:$C$59,2,FALSE),FALSE)))/VLOOKUP(B5871,'2-Kosten per locatie'!$A$11:$C$31,3,FALSE)</f>
        <v>0</v>
      </c>
      <c r="U5871" s="144">
        <f t="shared" si="458"/>
        <v>0</v>
      </c>
      <c r="V5871" s="145" t="str">
        <f>VLOOKUP(K5871,'3-Productie normen'!A:AG,29,FALSE)</f>
        <v>S</v>
      </c>
      <c r="W5871" s="145"/>
      <c r="X5871" s="146"/>
      <c r="Y5871" s="147">
        <f t="shared" si="459"/>
        <v>2184</v>
      </c>
    </row>
    <row r="5872" spans="1:25" s="148" customFormat="1" ht="13.9" customHeight="1">
      <c r="A5872" s="137">
        <v>6726</v>
      </c>
      <c r="B5872" s="138" t="s">
        <v>7213</v>
      </c>
      <c r="C5872" s="138" t="s">
        <v>8340</v>
      </c>
      <c r="D5872" s="138"/>
      <c r="E5872" s="2"/>
      <c r="F5872" s="2" t="s">
        <v>372</v>
      </c>
      <c r="G5872" s="2" t="s">
        <v>7776</v>
      </c>
      <c r="H5872" s="2" t="s">
        <v>246</v>
      </c>
      <c r="I5872" s="139" t="s">
        <v>46</v>
      </c>
      <c r="J5872" s="139" t="s">
        <v>320</v>
      </c>
      <c r="K5872" s="139" t="s">
        <v>46</v>
      </c>
      <c r="L5872" s="139" t="s">
        <v>8191</v>
      </c>
      <c r="M5872" s="140"/>
      <c r="N5872" s="141">
        <v>1.1299999999999999</v>
      </c>
      <c r="O5872" s="142">
        <f t="shared" si="455"/>
        <v>400</v>
      </c>
      <c r="P5872" s="2">
        <v>200</v>
      </c>
      <c r="Q5872" s="2">
        <v>200</v>
      </c>
      <c r="R5872" s="143" t="e">
        <f t="shared" si="456"/>
        <v>#DIV/0!</v>
      </c>
      <c r="S5872" s="143" t="e">
        <f t="shared" si="457"/>
        <v>#DIV/0!</v>
      </c>
      <c r="T5872" s="144">
        <f>IF(P5872="nio",0,IF(P5872&gt;0,VLOOKUP(K5872,'3-Productie normen'!A:X,VLOOKUP(P5872,'3-Productie normen'!$B$37:$C$59,2,FALSE),FALSE)))/VLOOKUP(B5872,'2-Kosten per locatie'!$A$11:$C$31,3,FALSE)</f>
        <v>0</v>
      </c>
      <c r="U5872" s="144">
        <f t="shared" si="458"/>
        <v>0</v>
      </c>
      <c r="V5872" s="145" t="str">
        <f>VLOOKUP(K5872,'3-Productie normen'!A:AG,29,FALSE)</f>
        <v>S</v>
      </c>
      <c r="W5872" s="145"/>
      <c r="X5872" s="146"/>
      <c r="Y5872" s="147">
        <f t="shared" si="459"/>
        <v>451.99999999999994</v>
      </c>
    </row>
    <row r="5873" spans="1:25" s="148" customFormat="1" ht="13.9" customHeight="1">
      <c r="A5873" s="137">
        <v>6727</v>
      </c>
      <c r="B5873" s="138" t="s">
        <v>7213</v>
      </c>
      <c r="C5873" s="138" t="s">
        <v>8340</v>
      </c>
      <c r="D5873" s="138"/>
      <c r="E5873" s="2"/>
      <c r="F5873" s="2" t="s">
        <v>372</v>
      </c>
      <c r="G5873" s="2" t="s">
        <v>7777</v>
      </c>
      <c r="H5873" s="2" t="s">
        <v>246</v>
      </c>
      <c r="I5873" s="139" t="s">
        <v>46</v>
      </c>
      <c r="J5873" s="139" t="s">
        <v>7699</v>
      </c>
      <c r="K5873" s="139" t="s">
        <v>46</v>
      </c>
      <c r="L5873" s="139" t="s">
        <v>8191</v>
      </c>
      <c r="M5873" s="140"/>
      <c r="N5873" s="141">
        <v>1.1299999999999999</v>
      </c>
      <c r="O5873" s="142">
        <f t="shared" si="455"/>
        <v>400</v>
      </c>
      <c r="P5873" s="2">
        <v>200</v>
      </c>
      <c r="Q5873" s="2">
        <v>200</v>
      </c>
      <c r="R5873" s="143" t="e">
        <f t="shared" si="456"/>
        <v>#DIV/0!</v>
      </c>
      <c r="S5873" s="143" t="e">
        <f t="shared" si="457"/>
        <v>#DIV/0!</v>
      </c>
      <c r="T5873" s="144">
        <f>IF(P5873="nio",0,IF(P5873&gt;0,VLOOKUP(K5873,'3-Productie normen'!A:X,VLOOKUP(P5873,'3-Productie normen'!$B$37:$C$59,2,FALSE),FALSE)))/VLOOKUP(B5873,'2-Kosten per locatie'!$A$11:$C$31,3,FALSE)</f>
        <v>0</v>
      </c>
      <c r="U5873" s="144">
        <f t="shared" si="458"/>
        <v>0</v>
      </c>
      <c r="V5873" s="145" t="str">
        <f>VLOOKUP(K5873,'3-Productie normen'!A:AG,29,FALSE)</f>
        <v>S</v>
      </c>
      <c r="W5873" s="145"/>
      <c r="X5873" s="146"/>
      <c r="Y5873" s="147">
        <f t="shared" si="459"/>
        <v>451.99999999999994</v>
      </c>
    </row>
    <row r="5874" spans="1:25" s="148" customFormat="1" ht="13.9" customHeight="1">
      <c r="A5874" s="137">
        <v>6728</v>
      </c>
      <c r="B5874" s="138" t="s">
        <v>7213</v>
      </c>
      <c r="C5874" s="138" t="s">
        <v>8340</v>
      </c>
      <c r="D5874" s="138"/>
      <c r="E5874" s="2"/>
      <c r="F5874" s="2" t="s">
        <v>372</v>
      </c>
      <c r="G5874" s="2" t="s">
        <v>7778</v>
      </c>
      <c r="H5874" s="2" t="s">
        <v>246</v>
      </c>
      <c r="I5874" s="139" t="s">
        <v>46</v>
      </c>
      <c r="J5874" s="139" t="s">
        <v>7699</v>
      </c>
      <c r="K5874" s="139" t="s">
        <v>46</v>
      </c>
      <c r="L5874" s="139" t="s">
        <v>8191</v>
      </c>
      <c r="M5874" s="140"/>
      <c r="N5874" s="141">
        <v>1.1299999999999999</v>
      </c>
      <c r="O5874" s="142">
        <f t="shared" si="455"/>
        <v>400</v>
      </c>
      <c r="P5874" s="2">
        <v>200</v>
      </c>
      <c r="Q5874" s="2">
        <v>200</v>
      </c>
      <c r="R5874" s="143" t="e">
        <f t="shared" si="456"/>
        <v>#DIV/0!</v>
      </c>
      <c r="S5874" s="143" t="e">
        <f t="shared" si="457"/>
        <v>#DIV/0!</v>
      </c>
      <c r="T5874" s="144">
        <f>IF(P5874="nio",0,IF(P5874&gt;0,VLOOKUP(K5874,'3-Productie normen'!A:X,VLOOKUP(P5874,'3-Productie normen'!$B$37:$C$59,2,FALSE),FALSE)))/VLOOKUP(B5874,'2-Kosten per locatie'!$A$11:$C$31,3,FALSE)</f>
        <v>0</v>
      </c>
      <c r="U5874" s="144">
        <f t="shared" si="458"/>
        <v>0</v>
      </c>
      <c r="V5874" s="145" t="str">
        <f>VLOOKUP(K5874,'3-Productie normen'!A:AG,29,FALSE)</f>
        <v>S</v>
      </c>
      <c r="W5874" s="145"/>
      <c r="X5874" s="146"/>
      <c r="Y5874" s="147">
        <f t="shared" si="459"/>
        <v>451.99999999999994</v>
      </c>
    </row>
    <row r="5875" spans="1:25" s="148" customFormat="1" ht="13.9" customHeight="1">
      <c r="A5875" s="137">
        <v>6729</v>
      </c>
      <c r="B5875" s="138" t="s">
        <v>7213</v>
      </c>
      <c r="C5875" s="138" t="s">
        <v>8340</v>
      </c>
      <c r="D5875" s="138"/>
      <c r="E5875" s="2"/>
      <c r="F5875" s="2" t="s">
        <v>372</v>
      </c>
      <c r="G5875" s="2" t="s">
        <v>7779</v>
      </c>
      <c r="H5875" s="2" t="s">
        <v>1621</v>
      </c>
      <c r="I5875" s="139" t="s">
        <v>46</v>
      </c>
      <c r="J5875" s="139" t="s">
        <v>7699</v>
      </c>
      <c r="K5875" s="139" t="s">
        <v>46</v>
      </c>
      <c r="L5875" s="139" t="s">
        <v>3908</v>
      </c>
      <c r="M5875" s="140"/>
      <c r="N5875" s="141">
        <v>29.13</v>
      </c>
      <c r="O5875" s="142">
        <f t="shared" si="455"/>
        <v>400</v>
      </c>
      <c r="P5875" s="2">
        <v>200</v>
      </c>
      <c r="Q5875" s="2">
        <v>200</v>
      </c>
      <c r="R5875" s="143" t="e">
        <f t="shared" si="456"/>
        <v>#DIV/0!</v>
      </c>
      <c r="S5875" s="143" t="e">
        <f t="shared" si="457"/>
        <v>#DIV/0!</v>
      </c>
      <c r="T5875" s="144">
        <f>IF(P5875="nio",0,IF(P5875&gt;0,VLOOKUP(K5875,'3-Productie normen'!A:X,VLOOKUP(P5875,'3-Productie normen'!$B$37:$C$59,2,FALSE),FALSE)))/VLOOKUP(B5875,'2-Kosten per locatie'!$A$11:$C$31,3,FALSE)</f>
        <v>0</v>
      </c>
      <c r="U5875" s="144">
        <f t="shared" si="458"/>
        <v>0</v>
      </c>
      <c r="V5875" s="145" t="str">
        <f>VLOOKUP(K5875,'3-Productie normen'!A:AG,29,FALSE)</f>
        <v>S</v>
      </c>
      <c r="W5875" s="145"/>
      <c r="X5875" s="146"/>
      <c r="Y5875" s="147">
        <f t="shared" si="459"/>
        <v>11652</v>
      </c>
    </row>
    <row r="5876" spans="1:25" s="148" customFormat="1" ht="13.9" customHeight="1">
      <c r="A5876" s="137">
        <v>6730</v>
      </c>
      <c r="B5876" s="138" t="s">
        <v>7213</v>
      </c>
      <c r="C5876" s="138" t="s">
        <v>8340</v>
      </c>
      <c r="D5876" s="138"/>
      <c r="E5876" s="2"/>
      <c r="F5876" s="2" t="s">
        <v>372</v>
      </c>
      <c r="G5876" s="2" t="s">
        <v>7780</v>
      </c>
      <c r="H5876" s="2" t="s">
        <v>1618</v>
      </c>
      <c r="I5876" s="139" t="s">
        <v>277</v>
      </c>
      <c r="J5876" s="139" t="s">
        <v>277</v>
      </c>
      <c r="K5876" s="139" t="s">
        <v>478</v>
      </c>
      <c r="L5876" s="139" t="s">
        <v>8192</v>
      </c>
      <c r="M5876" s="140"/>
      <c r="N5876" s="141">
        <v>28.85</v>
      </c>
      <c r="O5876" s="142">
        <f t="shared" ref="O5876:O5939" si="460">SUM(P5876:Q5876)</f>
        <v>120</v>
      </c>
      <c r="P5876" s="2">
        <v>120</v>
      </c>
      <c r="Q5876" s="2"/>
      <c r="R5876" s="143" t="e">
        <f t="shared" ref="R5876:R5939" si="461">IF(P5876="nio",0,IF(P5876&gt;0,P5876*N5876/T5876,0))</f>
        <v>#DIV/0!</v>
      </c>
      <c r="S5876" s="143">
        <f t="shared" ref="S5876:S5939" si="462">IF(Q5876&gt;0,Q5876*N5876/U5876,0)</f>
        <v>0</v>
      </c>
      <c r="T5876" s="144">
        <f>IF(P5876="nio",0,IF(P5876&gt;0,VLOOKUP(K5876,'3-Productie normen'!A:X,VLOOKUP(P5876,'3-Productie normen'!$B$37:$C$59,2,FALSE),FALSE)))/VLOOKUP(B5876,'2-Kosten per locatie'!$A$11:$C$31,3,FALSE)</f>
        <v>0</v>
      </c>
      <c r="U5876" s="144">
        <f t="shared" ref="U5876:U5939" si="463">IF(Q5876&gt;0,T5876*$U$8,0)</f>
        <v>0</v>
      </c>
      <c r="V5876" s="145" t="str">
        <f>VLOOKUP(K5876,'3-Productie normen'!A:AG,29,FALSE)</f>
        <v>B</v>
      </c>
      <c r="W5876" s="145"/>
      <c r="X5876" s="146"/>
      <c r="Y5876" s="147">
        <f t="shared" ref="Y5876:Y5939" si="464">O5876*N5876</f>
        <v>3462</v>
      </c>
    </row>
    <row r="5877" spans="1:25" s="148" customFormat="1" ht="13.9" customHeight="1">
      <c r="A5877" s="137">
        <v>6731</v>
      </c>
      <c r="B5877" s="138" t="s">
        <v>7213</v>
      </c>
      <c r="C5877" s="138" t="s">
        <v>8340</v>
      </c>
      <c r="D5877" s="138"/>
      <c r="E5877" s="2"/>
      <c r="F5877" s="2" t="s">
        <v>372</v>
      </c>
      <c r="G5877" s="2" t="s">
        <v>7781</v>
      </c>
      <c r="H5877" s="2" t="s">
        <v>1839</v>
      </c>
      <c r="I5877" s="139" t="s">
        <v>277</v>
      </c>
      <c r="J5877" s="139" t="s">
        <v>277</v>
      </c>
      <c r="K5877" s="139" t="s">
        <v>478</v>
      </c>
      <c r="L5877" s="139" t="s">
        <v>7639</v>
      </c>
      <c r="M5877" s="140"/>
      <c r="N5877" s="141">
        <v>23.47</v>
      </c>
      <c r="O5877" s="142">
        <f t="shared" si="460"/>
        <v>120</v>
      </c>
      <c r="P5877" s="2">
        <v>120</v>
      </c>
      <c r="Q5877" s="2"/>
      <c r="R5877" s="143" t="e">
        <f t="shared" si="461"/>
        <v>#DIV/0!</v>
      </c>
      <c r="S5877" s="143">
        <f t="shared" si="462"/>
        <v>0</v>
      </c>
      <c r="T5877" s="144">
        <f>IF(P5877="nio",0,IF(P5877&gt;0,VLOOKUP(K5877,'3-Productie normen'!A:X,VLOOKUP(P5877,'3-Productie normen'!$B$37:$C$59,2,FALSE),FALSE)))/VLOOKUP(B5877,'2-Kosten per locatie'!$A$11:$C$31,3,FALSE)</f>
        <v>0</v>
      </c>
      <c r="U5877" s="144">
        <f t="shared" si="463"/>
        <v>0</v>
      </c>
      <c r="V5877" s="145" t="str">
        <f>VLOOKUP(K5877,'3-Productie normen'!A:AG,29,FALSE)</f>
        <v>B</v>
      </c>
      <c r="W5877" s="145"/>
      <c r="X5877" s="146"/>
      <c r="Y5877" s="147">
        <f t="shared" si="464"/>
        <v>2816.3999999999996</v>
      </c>
    </row>
    <row r="5878" spans="1:25" s="148" customFormat="1" ht="13.9" customHeight="1">
      <c r="A5878" s="137">
        <v>6732</v>
      </c>
      <c r="B5878" s="138" t="s">
        <v>7213</v>
      </c>
      <c r="C5878" s="138" t="s">
        <v>8340</v>
      </c>
      <c r="D5878" s="138"/>
      <c r="E5878" s="2"/>
      <c r="F5878" s="2" t="s">
        <v>372</v>
      </c>
      <c r="G5878" s="2" t="s">
        <v>7782</v>
      </c>
      <c r="H5878" s="2" t="s">
        <v>1609</v>
      </c>
      <c r="I5878" s="139" t="s">
        <v>277</v>
      </c>
      <c r="J5878" s="139" t="s">
        <v>277</v>
      </c>
      <c r="K5878" s="139" t="s">
        <v>478</v>
      </c>
      <c r="L5878" s="139" t="s">
        <v>3908</v>
      </c>
      <c r="M5878" s="140"/>
      <c r="N5878" s="141">
        <v>15.74</v>
      </c>
      <c r="O5878" s="142">
        <f t="shared" si="460"/>
        <v>120</v>
      </c>
      <c r="P5878" s="2">
        <v>120</v>
      </c>
      <c r="Q5878" s="2"/>
      <c r="R5878" s="143" t="e">
        <f t="shared" si="461"/>
        <v>#DIV/0!</v>
      </c>
      <c r="S5878" s="143">
        <f t="shared" si="462"/>
        <v>0</v>
      </c>
      <c r="T5878" s="144">
        <f>IF(P5878="nio",0,IF(P5878&gt;0,VLOOKUP(K5878,'3-Productie normen'!A:X,VLOOKUP(P5878,'3-Productie normen'!$B$37:$C$59,2,FALSE),FALSE)))/VLOOKUP(B5878,'2-Kosten per locatie'!$A$11:$C$31,3,FALSE)</f>
        <v>0</v>
      </c>
      <c r="U5878" s="144">
        <f t="shared" si="463"/>
        <v>0</v>
      </c>
      <c r="V5878" s="145" t="str">
        <f>VLOOKUP(K5878,'3-Productie normen'!A:AG,29,FALSE)</f>
        <v>B</v>
      </c>
      <c r="W5878" s="145"/>
      <c r="X5878" s="146"/>
      <c r="Y5878" s="147">
        <f t="shared" si="464"/>
        <v>1888.8</v>
      </c>
    </row>
    <row r="5879" spans="1:25" s="148" customFormat="1" ht="13.9" customHeight="1">
      <c r="A5879" s="137">
        <v>6733</v>
      </c>
      <c r="B5879" s="138" t="s">
        <v>7213</v>
      </c>
      <c r="C5879" s="138" t="s">
        <v>8340</v>
      </c>
      <c r="D5879" s="138"/>
      <c r="E5879" s="2"/>
      <c r="F5879" s="2" t="s">
        <v>372</v>
      </c>
      <c r="G5879" s="2" t="s">
        <v>7783</v>
      </c>
      <c r="H5879" s="2" t="s">
        <v>1827</v>
      </c>
      <c r="I5879" s="139" t="s">
        <v>350</v>
      </c>
      <c r="J5879" s="139" t="s">
        <v>450</v>
      </c>
      <c r="K5879" s="139" t="s">
        <v>468</v>
      </c>
      <c r="L5879" s="139" t="s">
        <v>8193</v>
      </c>
      <c r="M5879" s="140"/>
      <c r="N5879" s="141">
        <v>8.06</v>
      </c>
      <c r="O5879" s="142">
        <f t="shared" si="460"/>
        <v>120</v>
      </c>
      <c r="P5879" s="2">
        <v>120</v>
      </c>
      <c r="Q5879" s="2"/>
      <c r="R5879" s="143" t="e">
        <f t="shared" si="461"/>
        <v>#DIV/0!</v>
      </c>
      <c r="S5879" s="143">
        <f t="shared" si="462"/>
        <v>0</v>
      </c>
      <c r="T5879" s="144">
        <f>IF(P5879="nio",0,IF(P5879&gt;0,VLOOKUP(K5879,'3-Productie normen'!A:X,VLOOKUP(P5879,'3-Productie normen'!$B$37:$C$59,2,FALSE),FALSE)))/VLOOKUP(B5879,'2-Kosten per locatie'!$A$11:$C$31,3,FALSE)</f>
        <v>0</v>
      </c>
      <c r="U5879" s="144">
        <f t="shared" si="463"/>
        <v>0</v>
      </c>
      <c r="V5879" s="145" t="str">
        <f>VLOOKUP(K5879,'3-Productie normen'!A:AG,29,FALSE)</f>
        <v>L</v>
      </c>
      <c r="W5879" s="145"/>
      <c r="X5879" s="146"/>
      <c r="Y5879" s="147">
        <f t="shared" si="464"/>
        <v>967.2</v>
      </c>
    </row>
    <row r="5880" spans="1:25" s="148" customFormat="1" ht="13.9" customHeight="1">
      <c r="A5880" s="137">
        <v>6734</v>
      </c>
      <c r="B5880" s="138" t="s">
        <v>7213</v>
      </c>
      <c r="C5880" s="138" t="s">
        <v>8340</v>
      </c>
      <c r="D5880" s="138"/>
      <c r="E5880" s="2"/>
      <c r="F5880" s="2" t="s">
        <v>372</v>
      </c>
      <c r="G5880" s="2" t="s">
        <v>7783</v>
      </c>
      <c r="H5880" s="2" t="s">
        <v>1830</v>
      </c>
      <c r="I5880" s="139" t="s">
        <v>267</v>
      </c>
      <c r="J5880" s="139" t="s">
        <v>267</v>
      </c>
      <c r="K5880" s="139" t="s">
        <v>8079</v>
      </c>
      <c r="L5880" s="139" t="s">
        <v>8193</v>
      </c>
      <c r="M5880" s="140"/>
      <c r="N5880" s="141">
        <v>18.7</v>
      </c>
      <c r="O5880" s="142">
        <f t="shared" si="460"/>
        <v>2</v>
      </c>
      <c r="P5880" s="2">
        <v>2</v>
      </c>
      <c r="Q5880" s="2"/>
      <c r="R5880" s="143" t="e">
        <f t="shared" si="461"/>
        <v>#DIV/0!</v>
      </c>
      <c r="S5880" s="143">
        <f t="shared" si="462"/>
        <v>0</v>
      </c>
      <c r="T5880" s="144">
        <f>IF(P5880="nio",0,IF(P5880&gt;0,VLOOKUP(K5880,'3-Productie normen'!A:X,VLOOKUP(P5880,'3-Productie normen'!$B$37:$C$59,2,FALSE),FALSE)))/VLOOKUP(B5880,'2-Kosten per locatie'!$A$11:$C$31,3,FALSE)</f>
        <v>0</v>
      </c>
      <c r="U5880" s="144">
        <f t="shared" si="463"/>
        <v>0</v>
      </c>
      <c r="V5880" s="145" t="str">
        <f>VLOOKUP(K5880,'3-Productie normen'!A:AG,29,FALSE)</f>
        <v>V</v>
      </c>
      <c r="W5880" s="145"/>
      <c r="X5880" s="146"/>
      <c r="Y5880" s="147">
        <f t="shared" si="464"/>
        <v>37.4</v>
      </c>
    </row>
    <row r="5881" spans="1:25" s="148" customFormat="1" ht="13.9" customHeight="1">
      <c r="A5881" s="137">
        <v>6735</v>
      </c>
      <c r="B5881" s="138" t="s">
        <v>7213</v>
      </c>
      <c r="C5881" s="138" t="s">
        <v>8340</v>
      </c>
      <c r="D5881" s="138"/>
      <c r="E5881" s="2"/>
      <c r="F5881" s="2" t="s">
        <v>422</v>
      </c>
      <c r="G5881" s="2" t="s">
        <v>7785</v>
      </c>
      <c r="H5881" s="2" t="s">
        <v>246</v>
      </c>
      <c r="I5881" s="139" t="s">
        <v>484</v>
      </c>
      <c r="J5881" s="139" t="s">
        <v>6361</v>
      </c>
      <c r="K5881" s="139" t="s">
        <v>259</v>
      </c>
      <c r="L5881" s="139" t="s">
        <v>246</v>
      </c>
      <c r="M5881" s="140"/>
      <c r="N5881" s="141">
        <v>2.8</v>
      </c>
      <c r="O5881" s="142">
        <f t="shared" si="460"/>
        <v>0</v>
      </c>
      <c r="P5881" s="2" t="s">
        <v>477</v>
      </c>
      <c r="Q5881" s="2"/>
      <c r="R5881" s="143">
        <f t="shared" si="461"/>
        <v>0</v>
      </c>
      <c r="S5881" s="143">
        <f t="shared" si="462"/>
        <v>0</v>
      </c>
      <c r="T5881" s="144">
        <f>IF(P5881="nio",0,IF(P5881&gt;0,VLOOKUP(K5881,'3-Productie normen'!A:X,VLOOKUP(P5881,'3-Productie normen'!$B$37:$C$59,2,FALSE),FALSE)))/VLOOKUP(B5881,'2-Kosten per locatie'!$A$11:$C$31,3,FALSE)</f>
        <v>0</v>
      </c>
      <c r="U5881" s="144">
        <f t="shared" si="463"/>
        <v>0</v>
      </c>
      <c r="V5881" s="145">
        <f>VLOOKUP(K5881,'3-Productie normen'!A:AG,29,FALSE)</f>
        <v>0</v>
      </c>
      <c r="W5881" s="145"/>
      <c r="X5881" s="146"/>
      <c r="Y5881" s="147">
        <f t="shared" si="464"/>
        <v>0</v>
      </c>
    </row>
    <row r="5882" spans="1:25" s="148" customFormat="1" ht="13.9" customHeight="1">
      <c r="A5882" s="137">
        <v>6736</v>
      </c>
      <c r="B5882" s="138" t="s">
        <v>7213</v>
      </c>
      <c r="C5882" s="138" t="s">
        <v>8340</v>
      </c>
      <c r="D5882" s="138"/>
      <c r="E5882" s="2"/>
      <c r="F5882" s="2" t="s">
        <v>422</v>
      </c>
      <c r="G5882" s="2" t="s">
        <v>7786</v>
      </c>
      <c r="H5882" s="2" t="s">
        <v>246</v>
      </c>
      <c r="I5882" s="139" t="s">
        <v>484</v>
      </c>
      <c r="J5882" s="139" t="s">
        <v>56</v>
      </c>
      <c r="K5882" s="139" t="s">
        <v>248</v>
      </c>
      <c r="L5882" s="139" t="s">
        <v>249</v>
      </c>
      <c r="M5882" s="140"/>
      <c r="N5882" s="141">
        <v>28.54</v>
      </c>
      <c r="O5882" s="142">
        <f t="shared" si="460"/>
        <v>200</v>
      </c>
      <c r="P5882" s="2">
        <v>200</v>
      </c>
      <c r="Q5882" s="2"/>
      <c r="R5882" s="143" t="e">
        <f t="shared" si="461"/>
        <v>#DIV/0!</v>
      </c>
      <c r="S5882" s="143">
        <f t="shared" si="462"/>
        <v>0</v>
      </c>
      <c r="T5882" s="144">
        <f>IF(P5882="nio",0,IF(P5882&gt;0,VLOOKUP(K5882,'3-Productie normen'!A:X,VLOOKUP(P5882,'3-Productie normen'!$B$37:$C$59,2,FALSE),FALSE)))/VLOOKUP(B5882,'2-Kosten per locatie'!$A$11:$C$31,3,FALSE)</f>
        <v>0</v>
      </c>
      <c r="U5882" s="144">
        <f t="shared" si="463"/>
        <v>0</v>
      </c>
      <c r="V5882" s="145" t="str">
        <f>VLOOKUP(K5882,'3-Productie normen'!A:AG,29,FALSE)</f>
        <v>V</v>
      </c>
      <c r="W5882" s="145"/>
      <c r="X5882" s="146"/>
      <c r="Y5882" s="147">
        <f t="shared" si="464"/>
        <v>5708</v>
      </c>
    </row>
    <row r="5883" spans="1:25" s="148" customFormat="1" ht="13.9" customHeight="1">
      <c r="A5883" s="137">
        <v>6737</v>
      </c>
      <c r="B5883" s="138" t="s">
        <v>7213</v>
      </c>
      <c r="C5883" s="138" t="s">
        <v>8340</v>
      </c>
      <c r="D5883" s="138"/>
      <c r="E5883" s="2"/>
      <c r="F5883" s="2" t="s">
        <v>422</v>
      </c>
      <c r="G5883" s="2" t="s">
        <v>7787</v>
      </c>
      <c r="H5883" s="2" t="s">
        <v>246</v>
      </c>
      <c r="I5883" s="139" t="s">
        <v>484</v>
      </c>
      <c r="J5883" s="139" t="s">
        <v>56</v>
      </c>
      <c r="K5883" s="139" t="s">
        <v>248</v>
      </c>
      <c r="L5883" s="139" t="s">
        <v>3466</v>
      </c>
      <c r="M5883" s="140"/>
      <c r="N5883" s="141">
        <v>14.81</v>
      </c>
      <c r="O5883" s="142">
        <f t="shared" si="460"/>
        <v>200</v>
      </c>
      <c r="P5883" s="2">
        <v>200</v>
      </c>
      <c r="Q5883" s="2"/>
      <c r="R5883" s="143" t="e">
        <f t="shared" si="461"/>
        <v>#DIV/0!</v>
      </c>
      <c r="S5883" s="143">
        <f t="shared" si="462"/>
        <v>0</v>
      </c>
      <c r="T5883" s="144">
        <f>IF(P5883="nio",0,IF(P5883&gt;0,VLOOKUP(K5883,'3-Productie normen'!A:X,VLOOKUP(P5883,'3-Productie normen'!$B$37:$C$59,2,FALSE),FALSE)))/VLOOKUP(B5883,'2-Kosten per locatie'!$A$11:$C$31,3,FALSE)</f>
        <v>0</v>
      </c>
      <c r="U5883" s="144">
        <f t="shared" si="463"/>
        <v>0</v>
      </c>
      <c r="V5883" s="145" t="str">
        <f>VLOOKUP(K5883,'3-Productie normen'!A:AG,29,FALSE)</f>
        <v>V</v>
      </c>
      <c r="W5883" s="145"/>
      <c r="X5883" s="146"/>
      <c r="Y5883" s="147">
        <f t="shared" si="464"/>
        <v>2962</v>
      </c>
    </row>
    <row r="5884" spans="1:25" s="148" customFormat="1" ht="13.9" customHeight="1">
      <c r="A5884" s="137">
        <v>6738</v>
      </c>
      <c r="B5884" s="138" t="s">
        <v>7213</v>
      </c>
      <c r="C5884" s="138" t="s">
        <v>8340</v>
      </c>
      <c r="D5884" s="138"/>
      <c r="E5884" s="2"/>
      <c r="F5884" s="2" t="s">
        <v>422</v>
      </c>
      <c r="G5884" s="2" t="s">
        <v>7788</v>
      </c>
      <c r="H5884" s="2" t="s">
        <v>246</v>
      </c>
      <c r="I5884" s="139" t="s">
        <v>484</v>
      </c>
      <c r="J5884" s="139" t="s">
        <v>56</v>
      </c>
      <c r="K5884" s="139" t="s">
        <v>248</v>
      </c>
      <c r="L5884" s="139" t="s">
        <v>249</v>
      </c>
      <c r="M5884" s="140"/>
      <c r="N5884" s="141">
        <v>28.47</v>
      </c>
      <c r="O5884" s="142">
        <f t="shared" si="460"/>
        <v>200</v>
      </c>
      <c r="P5884" s="2">
        <v>200</v>
      </c>
      <c r="Q5884" s="2"/>
      <c r="R5884" s="143" t="e">
        <f t="shared" si="461"/>
        <v>#DIV/0!</v>
      </c>
      <c r="S5884" s="143">
        <f t="shared" si="462"/>
        <v>0</v>
      </c>
      <c r="T5884" s="144">
        <f>IF(P5884="nio",0,IF(P5884&gt;0,VLOOKUP(K5884,'3-Productie normen'!A:X,VLOOKUP(P5884,'3-Productie normen'!$B$37:$C$59,2,FALSE),FALSE)))/VLOOKUP(B5884,'2-Kosten per locatie'!$A$11:$C$31,3,FALSE)</f>
        <v>0</v>
      </c>
      <c r="U5884" s="144">
        <f t="shared" si="463"/>
        <v>0</v>
      </c>
      <c r="V5884" s="145" t="str">
        <f>VLOOKUP(K5884,'3-Productie normen'!A:AG,29,FALSE)</f>
        <v>V</v>
      </c>
      <c r="W5884" s="145"/>
      <c r="X5884" s="146"/>
      <c r="Y5884" s="147">
        <f t="shared" si="464"/>
        <v>5694</v>
      </c>
    </row>
    <row r="5885" spans="1:25" s="148" customFormat="1" ht="13.9" customHeight="1">
      <c r="A5885" s="137">
        <v>6739</v>
      </c>
      <c r="B5885" s="138" t="s">
        <v>7213</v>
      </c>
      <c r="C5885" s="138" t="s">
        <v>8340</v>
      </c>
      <c r="D5885" s="138"/>
      <c r="E5885" s="2"/>
      <c r="F5885" s="2" t="s">
        <v>422</v>
      </c>
      <c r="G5885" s="2" t="s">
        <v>7793</v>
      </c>
      <c r="H5885" s="2" t="s">
        <v>246</v>
      </c>
      <c r="I5885" s="139" t="s">
        <v>491</v>
      </c>
      <c r="J5885" s="139" t="s">
        <v>253</v>
      </c>
      <c r="K5885" s="139" t="s">
        <v>4571</v>
      </c>
      <c r="L5885" s="139" t="s">
        <v>8199</v>
      </c>
      <c r="M5885" s="140"/>
      <c r="N5885" s="141">
        <v>35.76</v>
      </c>
      <c r="O5885" s="142">
        <f t="shared" si="460"/>
        <v>200</v>
      </c>
      <c r="P5885" s="2">
        <v>200</v>
      </c>
      <c r="Q5885" s="2"/>
      <c r="R5885" s="143" t="e">
        <f t="shared" si="461"/>
        <v>#DIV/0!</v>
      </c>
      <c r="S5885" s="143">
        <f t="shared" si="462"/>
        <v>0</v>
      </c>
      <c r="T5885" s="144">
        <f>IF(P5885="nio",0,IF(P5885&gt;0,VLOOKUP(K5885,'3-Productie normen'!A:X,VLOOKUP(P5885,'3-Productie normen'!$B$37:$C$59,2,FALSE),FALSE)))/VLOOKUP(B5885,'2-Kosten per locatie'!$A$11:$C$31,3,FALSE)</f>
        <v>0</v>
      </c>
      <c r="U5885" s="144">
        <f t="shared" si="463"/>
        <v>0</v>
      </c>
      <c r="V5885" s="145" t="str">
        <f>VLOOKUP(K5885,'3-Productie normen'!A:AG,29,FALSE)</f>
        <v>V</v>
      </c>
      <c r="W5885" s="145"/>
      <c r="X5885" s="146"/>
      <c r="Y5885" s="147">
        <f t="shared" si="464"/>
        <v>7152</v>
      </c>
    </row>
    <row r="5886" spans="1:25" s="148" customFormat="1" ht="13.9" customHeight="1">
      <c r="A5886" s="137">
        <v>6740</v>
      </c>
      <c r="B5886" s="138" t="s">
        <v>7213</v>
      </c>
      <c r="C5886" s="138" t="s">
        <v>8340</v>
      </c>
      <c r="D5886" s="138"/>
      <c r="E5886" s="2"/>
      <c r="F5886" s="2" t="s">
        <v>422</v>
      </c>
      <c r="G5886" s="2" t="s">
        <v>8203</v>
      </c>
      <c r="H5886" s="2" t="s">
        <v>246</v>
      </c>
      <c r="I5886" s="139" t="s">
        <v>491</v>
      </c>
      <c r="J5886" s="139" t="s">
        <v>253</v>
      </c>
      <c r="K5886" s="139" t="s">
        <v>4571</v>
      </c>
      <c r="L5886" s="139" t="s">
        <v>246</v>
      </c>
      <c r="M5886" s="140"/>
      <c r="N5886" s="141">
        <v>10.210000000000001</v>
      </c>
      <c r="O5886" s="142">
        <f t="shared" si="460"/>
        <v>200</v>
      </c>
      <c r="P5886" s="2">
        <v>200</v>
      </c>
      <c r="Q5886" s="2"/>
      <c r="R5886" s="143" t="e">
        <f t="shared" si="461"/>
        <v>#DIV/0!</v>
      </c>
      <c r="S5886" s="143">
        <f t="shared" si="462"/>
        <v>0</v>
      </c>
      <c r="T5886" s="144">
        <f>IF(P5886="nio",0,IF(P5886&gt;0,VLOOKUP(K5886,'3-Productie normen'!A:X,VLOOKUP(P5886,'3-Productie normen'!$B$37:$C$59,2,FALSE),FALSE)))/VLOOKUP(B5886,'2-Kosten per locatie'!$A$11:$C$31,3,FALSE)</f>
        <v>0</v>
      </c>
      <c r="U5886" s="144">
        <f t="shared" si="463"/>
        <v>0</v>
      </c>
      <c r="V5886" s="145" t="str">
        <f>VLOOKUP(K5886,'3-Productie normen'!A:AG,29,FALSE)</f>
        <v>V</v>
      </c>
      <c r="W5886" s="145"/>
      <c r="X5886" s="146"/>
      <c r="Y5886" s="147">
        <f t="shared" si="464"/>
        <v>2042.0000000000002</v>
      </c>
    </row>
    <row r="5887" spans="1:25" s="148" customFormat="1" ht="13.9" customHeight="1">
      <c r="A5887" s="137">
        <v>6741</v>
      </c>
      <c r="B5887" s="138" t="s">
        <v>7213</v>
      </c>
      <c r="C5887" s="138" t="s">
        <v>8340</v>
      </c>
      <c r="D5887" s="138"/>
      <c r="E5887" s="2"/>
      <c r="F5887" s="2" t="s">
        <v>422</v>
      </c>
      <c r="G5887" s="2" t="s">
        <v>7794</v>
      </c>
      <c r="H5887" s="2" t="s">
        <v>246</v>
      </c>
      <c r="I5887" s="139" t="s">
        <v>491</v>
      </c>
      <c r="J5887" s="139" t="s">
        <v>253</v>
      </c>
      <c r="K5887" s="139" t="s">
        <v>4571</v>
      </c>
      <c r="L5887" s="139" t="s">
        <v>3466</v>
      </c>
      <c r="M5887" s="140"/>
      <c r="N5887" s="141">
        <v>3.32</v>
      </c>
      <c r="O5887" s="142">
        <f t="shared" si="460"/>
        <v>200</v>
      </c>
      <c r="P5887" s="2">
        <v>200</v>
      </c>
      <c r="Q5887" s="2"/>
      <c r="R5887" s="143" t="e">
        <f t="shared" si="461"/>
        <v>#DIV/0!</v>
      </c>
      <c r="S5887" s="143">
        <f t="shared" si="462"/>
        <v>0</v>
      </c>
      <c r="T5887" s="144">
        <f>IF(P5887="nio",0,IF(P5887&gt;0,VLOOKUP(K5887,'3-Productie normen'!A:X,VLOOKUP(P5887,'3-Productie normen'!$B$37:$C$59,2,FALSE),FALSE)))/VLOOKUP(B5887,'2-Kosten per locatie'!$A$11:$C$31,3,FALSE)</f>
        <v>0</v>
      </c>
      <c r="U5887" s="144">
        <f t="shared" si="463"/>
        <v>0</v>
      </c>
      <c r="V5887" s="145" t="str">
        <f>VLOOKUP(K5887,'3-Productie normen'!A:AG,29,FALSE)</f>
        <v>V</v>
      </c>
      <c r="W5887" s="145"/>
      <c r="X5887" s="146"/>
      <c r="Y5887" s="147">
        <f t="shared" si="464"/>
        <v>664</v>
      </c>
    </row>
    <row r="5888" spans="1:25" s="148" customFormat="1" ht="13.9" customHeight="1">
      <c r="A5888" s="137">
        <v>6742</v>
      </c>
      <c r="B5888" s="138" t="s">
        <v>7213</v>
      </c>
      <c r="C5888" s="138" t="s">
        <v>8340</v>
      </c>
      <c r="D5888" s="138"/>
      <c r="E5888" s="2"/>
      <c r="F5888" s="2" t="s">
        <v>422</v>
      </c>
      <c r="G5888" s="2" t="s">
        <v>7571</v>
      </c>
      <c r="H5888" s="2" t="s">
        <v>246</v>
      </c>
      <c r="I5888" s="139" t="s">
        <v>491</v>
      </c>
      <c r="J5888" s="139" t="s">
        <v>253</v>
      </c>
      <c r="K5888" s="139" t="s">
        <v>4571</v>
      </c>
      <c r="L5888" s="139" t="s">
        <v>8199</v>
      </c>
      <c r="M5888" s="140"/>
      <c r="N5888" s="141">
        <v>165.72</v>
      </c>
      <c r="O5888" s="142">
        <f t="shared" si="460"/>
        <v>200</v>
      </c>
      <c r="P5888" s="2">
        <v>200</v>
      </c>
      <c r="Q5888" s="2"/>
      <c r="R5888" s="143" t="e">
        <f t="shared" si="461"/>
        <v>#DIV/0!</v>
      </c>
      <c r="S5888" s="143">
        <f t="shared" si="462"/>
        <v>0</v>
      </c>
      <c r="T5888" s="144">
        <f>IF(P5888="nio",0,IF(P5888&gt;0,VLOOKUP(K5888,'3-Productie normen'!A:X,VLOOKUP(P5888,'3-Productie normen'!$B$37:$C$59,2,FALSE),FALSE)))/VLOOKUP(B5888,'2-Kosten per locatie'!$A$11:$C$31,3,FALSE)</f>
        <v>0</v>
      </c>
      <c r="U5888" s="144">
        <f t="shared" si="463"/>
        <v>0</v>
      </c>
      <c r="V5888" s="145" t="str">
        <f>VLOOKUP(K5888,'3-Productie normen'!A:AG,29,FALSE)</f>
        <v>V</v>
      </c>
      <c r="W5888" s="145"/>
      <c r="X5888" s="146"/>
      <c r="Y5888" s="147">
        <f t="shared" si="464"/>
        <v>33144</v>
      </c>
    </row>
    <row r="5889" spans="1:25" s="148" customFormat="1" ht="13.9" customHeight="1">
      <c r="A5889" s="137">
        <v>6743</v>
      </c>
      <c r="B5889" s="138" t="s">
        <v>7213</v>
      </c>
      <c r="C5889" s="138" t="s">
        <v>8340</v>
      </c>
      <c r="D5889" s="138"/>
      <c r="E5889" s="2"/>
      <c r="F5889" s="2" t="s">
        <v>422</v>
      </c>
      <c r="G5889" s="2" t="s">
        <v>7795</v>
      </c>
      <c r="H5889" s="2" t="s">
        <v>246</v>
      </c>
      <c r="I5889" s="139" t="s">
        <v>491</v>
      </c>
      <c r="J5889" s="139" t="s">
        <v>253</v>
      </c>
      <c r="K5889" s="139" t="s">
        <v>4571</v>
      </c>
      <c r="L5889" s="139" t="s">
        <v>8199</v>
      </c>
      <c r="M5889" s="140"/>
      <c r="N5889" s="141">
        <v>7.57</v>
      </c>
      <c r="O5889" s="142">
        <f t="shared" si="460"/>
        <v>200</v>
      </c>
      <c r="P5889" s="2">
        <v>200</v>
      </c>
      <c r="Q5889" s="2"/>
      <c r="R5889" s="143" t="e">
        <f t="shared" si="461"/>
        <v>#DIV/0!</v>
      </c>
      <c r="S5889" s="143">
        <f t="shared" si="462"/>
        <v>0</v>
      </c>
      <c r="T5889" s="144">
        <f>IF(P5889="nio",0,IF(P5889&gt;0,VLOOKUP(K5889,'3-Productie normen'!A:X,VLOOKUP(P5889,'3-Productie normen'!$B$37:$C$59,2,FALSE),FALSE)))/VLOOKUP(B5889,'2-Kosten per locatie'!$A$11:$C$31,3,FALSE)</f>
        <v>0</v>
      </c>
      <c r="U5889" s="144">
        <f t="shared" si="463"/>
        <v>0</v>
      </c>
      <c r="V5889" s="145" t="str">
        <f>VLOOKUP(K5889,'3-Productie normen'!A:AG,29,FALSE)</f>
        <v>V</v>
      </c>
      <c r="W5889" s="145"/>
      <c r="X5889" s="146"/>
      <c r="Y5889" s="147">
        <f t="shared" si="464"/>
        <v>1514</v>
      </c>
    </row>
    <row r="5890" spans="1:25" s="148" customFormat="1" ht="13.9" customHeight="1">
      <c r="A5890" s="137">
        <v>6744</v>
      </c>
      <c r="B5890" s="138" t="s">
        <v>7213</v>
      </c>
      <c r="C5890" s="138" t="s">
        <v>8340</v>
      </c>
      <c r="D5890" s="138"/>
      <c r="E5890" s="2"/>
      <c r="F5890" s="2" t="s">
        <v>422</v>
      </c>
      <c r="G5890" s="2" t="s">
        <v>7796</v>
      </c>
      <c r="H5890" s="2" t="s">
        <v>246</v>
      </c>
      <c r="I5890" s="139" t="s">
        <v>491</v>
      </c>
      <c r="J5890" s="139" t="s">
        <v>253</v>
      </c>
      <c r="K5890" s="139" t="s">
        <v>4571</v>
      </c>
      <c r="L5890" s="139" t="s">
        <v>8199</v>
      </c>
      <c r="M5890" s="140"/>
      <c r="N5890" s="141">
        <v>22.78</v>
      </c>
      <c r="O5890" s="142">
        <f t="shared" si="460"/>
        <v>200</v>
      </c>
      <c r="P5890" s="2">
        <v>200</v>
      </c>
      <c r="Q5890" s="2"/>
      <c r="R5890" s="143" t="e">
        <f t="shared" si="461"/>
        <v>#DIV/0!</v>
      </c>
      <c r="S5890" s="143">
        <f t="shared" si="462"/>
        <v>0</v>
      </c>
      <c r="T5890" s="144">
        <f>IF(P5890="nio",0,IF(P5890&gt;0,VLOOKUP(K5890,'3-Productie normen'!A:X,VLOOKUP(P5890,'3-Productie normen'!$B$37:$C$59,2,FALSE),FALSE)))/VLOOKUP(B5890,'2-Kosten per locatie'!$A$11:$C$31,3,FALSE)</f>
        <v>0</v>
      </c>
      <c r="U5890" s="144">
        <f t="shared" si="463"/>
        <v>0</v>
      </c>
      <c r="V5890" s="145" t="str">
        <f>VLOOKUP(K5890,'3-Productie normen'!A:AG,29,FALSE)</f>
        <v>V</v>
      </c>
      <c r="W5890" s="145"/>
      <c r="X5890" s="146"/>
      <c r="Y5890" s="147">
        <f t="shared" si="464"/>
        <v>4556</v>
      </c>
    </row>
    <row r="5891" spans="1:25" s="148" customFormat="1" ht="13.9" customHeight="1">
      <c r="A5891" s="137">
        <v>6745</v>
      </c>
      <c r="B5891" s="138" t="s">
        <v>7213</v>
      </c>
      <c r="C5891" s="138" t="s">
        <v>8340</v>
      </c>
      <c r="D5891" s="138"/>
      <c r="E5891" s="2"/>
      <c r="F5891" s="2" t="s">
        <v>422</v>
      </c>
      <c r="G5891" s="2" t="s">
        <v>7801</v>
      </c>
      <c r="H5891" s="2" t="s">
        <v>246</v>
      </c>
      <c r="I5891" s="139" t="s">
        <v>257</v>
      </c>
      <c r="J5891" s="139" t="s">
        <v>258</v>
      </c>
      <c r="K5891" s="139" t="s">
        <v>259</v>
      </c>
      <c r="L5891" s="139" t="s">
        <v>3466</v>
      </c>
      <c r="M5891" s="140"/>
      <c r="N5891" s="141">
        <v>11.57</v>
      </c>
      <c r="O5891" s="142">
        <f t="shared" si="460"/>
        <v>0</v>
      </c>
      <c r="P5891" s="2" t="s">
        <v>477</v>
      </c>
      <c r="Q5891" s="2"/>
      <c r="R5891" s="143">
        <f t="shared" si="461"/>
        <v>0</v>
      </c>
      <c r="S5891" s="143">
        <f t="shared" si="462"/>
        <v>0</v>
      </c>
      <c r="T5891" s="144">
        <f>IF(P5891="nio",0,IF(P5891&gt;0,VLOOKUP(K5891,'3-Productie normen'!A:X,VLOOKUP(P5891,'3-Productie normen'!$B$37:$C$59,2,FALSE),FALSE)))/VLOOKUP(B5891,'2-Kosten per locatie'!$A$11:$C$31,3,FALSE)</f>
        <v>0</v>
      </c>
      <c r="U5891" s="144">
        <f t="shared" si="463"/>
        <v>0</v>
      </c>
      <c r="V5891" s="145">
        <f>VLOOKUP(K5891,'3-Productie normen'!A:AG,29,FALSE)</f>
        <v>0</v>
      </c>
      <c r="W5891" s="145"/>
      <c r="X5891" s="146"/>
      <c r="Y5891" s="147">
        <f t="shared" si="464"/>
        <v>0</v>
      </c>
    </row>
    <row r="5892" spans="1:25" s="148" customFormat="1" ht="13.9" customHeight="1">
      <c r="A5892" s="137">
        <v>6746</v>
      </c>
      <c r="B5892" s="138" t="s">
        <v>7213</v>
      </c>
      <c r="C5892" s="138" t="s">
        <v>8340</v>
      </c>
      <c r="D5892" s="138"/>
      <c r="E5892" s="2"/>
      <c r="F5892" s="2" t="s">
        <v>422</v>
      </c>
      <c r="G5892" s="2" t="s">
        <v>7802</v>
      </c>
      <c r="H5892" s="2" t="s">
        <v>942</v>
      </c>
      <c r="I5892" s="139" t="s">
        <v>257</v>
      </c>
      <c r="J5892" s="139" t="s">
        <v>258</v>
      </c>
      <c r="K5892" s="139" t="s">
        <v>259</v>
      </c>
      <c r="L5892" s="139" t="s">
        <v>246</v>
      </c>
      <c r="M5892" s="140"/>
      <c r="N5892" s="141">
        <v>5.39</v>
      </c>
      <c r="O5892" s="142">
        <f t="shared" si="460"/>
        <v>0</v>
      </c>
      <c r="P5892" s="2" t="s">
        <v>477</v>
      </c>
      <c r="Q5892" s="2"/>
      <c r="R5892" s="143">
        <f t="shared" si="461"/>
        <v>0</v>
      </c>
      <c r="S5892" s="143">
        <f t="shared" si="462"/>
        <v>0</v>
      </c>
      <c r="T5892" s="144">
        <f>IF(P5892="nio",0,IF(P5892&gt;0,VLOOKUP(K5892,'3-Productie normen'!A:X,VLOOKUP(P5892,'3-Productie normen'!$B$37:$C$59,2,FALSE),FALSE)))/VLOOKUP(B5892,'2-Kosten per locatie'!$A$11:$C$31,3,FALSE)</f>
        <v>0</v>
      </c>
      <c r="U5892" s="144">
        <f t="shared" si="463"/>
        <v>0</v>
      </c>
      <c r="V5892" s="145">
        <f>VLOOKUP(K5892,'3-Productie normen'!A:AG,29,FALSE)</f>
        <v>0</v>
      </c>
      <c r="W5892" s="145"/>
      <c r="X5892" s="146"/>
      <c r="Y5892" s="147">
        <f t="shared" si="464"/>
        <v>0</v>
      </c>
    </row>
    <row r="5893" spans="1:25" s="148" customFormat="1" ht="13.9" customHeight="1">
      <c r="A5893" s="137">
        <v>6747</v>
      </c>
      <c r="B5893" s="138" t="s">
        <v>7213</v>
      </c>
      <c r="C5893" s="138" t="s">
        <v>8340</v>
      </c>
      <c r="D5893" s="138"/>
      <c r="E5893" s="2"/>
      <c r="F5893" s="2" t="s">
        <v>746</v>
      </c>
      <c r="G5893" s="2" t="s">
        <v>7804</v>
      </c>
      <c r="H5893" s="2" t="s">
        <v>246</v>
      </c>
      <c r="I5893" s="139" t="s">
        <v>257</v>
      </c>
      <c r="J5893" s="139" t="s">
        <v>495</v>
      </c>
      <c r="K5893" s="139" t="s">
        <v>259</v>
      </c>
      <c r="L5893" s="139" t="s">
        <v>246</v>
      </c>
      <c r="M5893" s="140"/>
      <c r="N5893" s="141">
        <v>1.86</v>
      </c>
      <c r="O5893" s="142">
        <f t="shared" si="460"/>
        <v>0</v>
      </c>
      <c r="P5893" s="2" t="s">
        <v>477</v>
      </c>
      <c r="Q5893" s="2"/>
      <c r="R5893" s="143">
        <f t="shared" si="461"/>
        <v>0</v>
      </c>
      <c r="S5893" s="143">
        <f t="shared" si="462"/>
        <v>0</v>
      </c>
      <c r="T5893" s="144">
        <f>IF(P5893="nio",0,IF(P5893&gt;0,VLOOKUP(K5893,'3-Productie normen'!A:X,VLOOKUP(P5893,'3-Productie normen'!$B$37:$C$59,2,FALSE),FALSE)))/VLOOKUP(B5893,'2-Kosten per locatie'!$A$11:$C$31,3,FALSE)</f>
        <v>0</v>
      </c>
      <c r="U5893" s="144">
        <f t="shared" si="463"/>
        <v>0</v>
      </c>
      <c r="V5893" s="145">
        <f>VLOOKUP(K5893,'3-Productie normen'!A:AG,29,FALSE)</f>
        <v>0</v>
      </c>
      <c r="W5893" s="145"/>
      <c r="X5893" s="146"/>
      <c r="Y5893" s="147">
        <f t="shared" si="464"/>
        <v>0</v>
      </c>
    </row>
    <row r="5894" spans="1:25" s="148" customFormat="1" ht="13.9" customHeight="1">
      <c r="A5894" s="137">
        <v>6748</v>
      </c>
      <c r="B5894" s="138" t="s">
        <v>7213</v>
      </c>
      <c r="C5894" s="138" t="s">
        <v>8340</v>
      </c>
      <c r="D5894" s="138"/>
      <c r="E5894" s="2"/>
      <c r="F5894" s="2" t="s">
        <v>422</v>
      </c>
      <c r="G5894" s="2" t="s">
        <v>7808</v>
      </c>
      <c r="H5894" s="2" t="s">
        <v>246</v>
      </c>
      <c r="I5894" s="139" t="s">
        <v>257</v>
      </c>
      <c r="J5894" s="139" t="s">
        <v>318</v>
      </c>
      <c r="K5894" s="139" t="s">
        <v>259</v>
      </c>
      <c r="L5894" s="139" t="s">
        <v>246</v>
      </c>
      <c r="M5894" s="140"/>
      <c r="N5894" s="141">
        <v>0.91</v>
      </c>
      <c r="O5894" s="142">
        <f t="shared" si="460"/>
        <v>0</v>
      </c>
      <c r="P5894" s="2" t="s">
        <v>477</v>
      </c>
      <c r="Q5894" s="2"/>
      <c r="R5894" s="143">
        <f t="shared" si="461"/>
        <v>0</v>
      </c>
      <c r="S5894" s="143">
        <f t="shared" si="462"/>
        <v>0</v>
      </c>
      <c r="T5894" s="144">
        <f>IF(P5894="nio",0,IF(P5894&gt;0,VLOOKUP(K5894,'3-Productie normen'!A:X,VLOOKUP(P5894,'3-Productie normen'!$B$37:$C$59,2,FALSE),FALSE)))/VLOOKUP(B5894,'2-Kosten per locatie'!$A$11:$C$31,3,FALSE)</f>
        <v>0</v>
      </c>
      <c r="U5894" s="144">
        <f t="shared" si="463"/>
        <v>0</v>
      </c>
      <c r="V5894" s="145">
        <f>VLOOKUP(K5894,'3-Productie normen'!A:AG,29,FALSE)</f>
        <v>0</v>
      </c>
      <c r="W5894" s="145"/>
      <c r="X5894" s="146"/>
      <c r="Y5894" s="147">
        <f t="shared" si="464"/>
        <v>0</v>
      </c>
    </row>
    <row r="5895" spans="1:25" s="148" customFormat="1" ht="13.9" customHeight="1">
      <c r="A5895" s="137">
        <v>6749</v>
      </c>
      <c r="B5895" s="138" t="s">
        <v>7213</v>
      </c>
      <c r="C5895" s="138" t="s">
        <v>8340</v>
      </c>
      <c r="D5895" s="138"/>
      <c r="E5895" s="2"/>
      <c r="F5895" s="2" t="s">
        <v>422</v>
      </c>
      <c r="G5895" s="2" t="s">
        <v>7809</v>
      </c>
      <c r="H5895" s="2" t="s">
        <v>246</v>
      </c>
      <c r="I5895" s="139" t="s">
        <v>257</v>
      </c>
      <c r="J5895" s="139" t="s">
        <v>318</v>
      </c>
      <c r="K5895" s="139" t="s">
        <v>259</v>
      </c>
      <c r="L5895" s="139" t="s">
        <v>246</v>
      </c>
      <c r="M5895" s="140"/>
      <c r="N5895" s="141">
        <v>1.32</v>
      </c>
      <c r="O5895" s="142">
        <f t="shared" si="460"/>
        <v>0</v>
      </c>
      <c r="P5895" s="2" t="s">
        <v>477</v>
      </c>
      <c r="Q5895" s="2"/>
      <c r="R5895" s="143">
        <f t="shared" si="461"/>
        <v>0</v>
      </c>
      <c r="S5895" s="143">
        <f t="shared" si="462"/>
        <v>0</v>
      </c>
      <c r="T5895" s="144">
        <f>IF(P5895="nio",0,IF(P5895&gt;0,VLOOKUP(K5895,'3-Productie normen'!A:X,VLOOKUP(P5895,'3-Productie normen'!$B$37:$C$59,2,FALSE),FALSE)))/VLOOKUP(B5895,'2-Kosten per locatie'!$A$11:$C$31,3,FALSE)</f>
        <v>0</v>
      </c>
      <c r="U5895" s="144">
        <f t="shared" si="463"/>
        <v>0</v>
      </c>
      <c r="V5895" s="145">
        <f>VLOOKUP(K5895,'3-Productie normen'!A:AG,29,FALSE)</f>
        <v>0</v>
      </c>
      <c r="W5895" s="145"/>
      <c r="X5895" s="146"/>
      <c r="Y5895" s="147">
        <f t="shared" si="464"/>
        <v>0</v>
      </c>
    </row>
    <row r="5896" spans="1:25" s="148" customFormat="1" ht="13.9" customHeight="1">
      <c r="A5896" s="137">
        <v>6750</v>
      </c>
      <c r="B5896" s="138" t="s">
        <v>7213</v>
      </c>
      <c r="C5896" s="138" t="s">
        <v>8340</v>
      </c>
      <c r="D5896" s="138"/>
      <c r="E5896" s="2"/>
      <c r="F5896" s="2" t="s">
        <v>422</v>
      </c>
      <c r="G5896" s="2" t="s">
        <v>7810</v>
      </c>
      <c r="H5896" s="2" t="s">
        <v>246</v>
      </c>
      <c r="I5896" s="139" t="s">
        <v>257</v>
      </c>
      <c r="J5896" s="139" t="s">
        <v>318</v>
      </c>
      <c r="K5896" s="139" t="s">
        <v>259</v>
      </c>
      <c r="L5896" s="139" t="s">
        <v>246</v>
      </c>
      <c r="M5896" s="140"/>
      <c r="N5896" s="141">
        <v>1.84</v>
      </c>
      <c r="O5896" s="142">
        <f t="shared" si="460"/>
        <v>0</v>
      </c>
      <c r="P5896" s="2" t="s">
        <v>477</v>
      </c>
      <c r="Q5896" s="2"/>
      <c r="R5896" s="143">
        <f t="shared" si="461"/>
        <v>0</v>
      </c>
      <c r="S5896" s="143">
        <f t="shared" si="462"/>
        <v>0</v>
      </c>
      <c r="T5896" s="144">
        <f>IF(P5896="nio",0,IF(P5896&gt;0,VLOOKUP(K5896,'3-Productie normen'!A:X,VLOOKUP(P5896,'3-Productie normen'!$B$37:$C$59,2,FALSE),FALSE)))/VLOOKUP(B5896,'2-Kosten per locatie'!$A$11:$C$31,3,FALSE)</f>
        <v>0</v>
      </c>
      <c r="U5896" s="144">
        <f t="shared" si="463"/>
        <v>0</v>
      </c>
      <c r="V5896" s="145">
        <f>VLOOKUP(K5896,'3-Productie normen'!A:AG,29,FALSE)</f>
        <v>0</v>
      </c>
      <c r="W5896" s="145"/>
      <c r="X5896" s="146"/>
      <c r="Y5896" s="147">
        <f t="shared" si="464"/>
        <v>0</v>
      </c>
    </row>
    <row r="5897" spans="1:25" s="148" customFormat="1" ht="13.9" customHeight="1">
      <c r="A5897" s="137">
        <v>6751</v>
      </c>
      <c r="B5897" s="138" t="s">
        <v>7213</v>
      </c>
      <c r="C5897" s="138" t="s">
        <v>8340</v>
      </c>
      <c r="D5897" s="138"/>
      <c r="E5897" s="2"/>
      <c r="F5897" s="2" t="s">
        <v>422</v>
      </c>
      <c r="G5897" s="2" t="s">
        <v>7821</v>
      </c>
      <c r="H5897" s="2" t="s">
        <v>246</v>
      </c>
      <c r="I5897" s="139" t="s">
        <v>46</v>
      </c>
      <c r="J5897" s="139" t="s">
        <v>320</v>
      </c>
      <c r="K5897" s="139" t="s">
        <v>46</v>
      </c>
      <c r="L5897" s="139" t="s">
        <v>3466</v>
      </c>
      <c r="M5897" s="140"/>
      <c r="N5897" s="141">
        <v>14.07</v>
      </c>
      <c r="O5897" s="142">
        <f t="shared" si="460"/>
        <v>400</v>
      </c>
      <c r="P5897" s="2">
        <v>200</v>
      </c>
      <c r="Q5897" s="2">
        <v>200</v>
      </c>
      <c r="R5897" s="143" t="e">
        <f t="shared" si="461"/>
        <v>#DIV/0!</v>
      </c>
      <c r="S5897" s="143" t="e">
        <f t="shared" si="462"/>
        <v>#DIV/0!</v>
      </c>
      <c r="T5897" s="144">
        <f>IF(P5897="nio",0,IF(P5897&gt;0,VLOOKUP(K5897,'3-Productie normen'!A:X,VLOOKUP(P5897,'3-Productie normen'!$B$37:$C$59,2,FALSE),FALSE)))/VLOOKUP(B5897,'2-Kosten per locatie'!$A$11:$C$31,3,FALSE)</f>
        <v>0</v>
      </c>
      <c r="U5897" s="144">
        <f t="shared" si="463"/>
        <v>0</v>
      </c>
      <c r="V5897" s="145" t="str">
        <f>VLOOKUP(K5897,'3-Productie normen'!A:AG,29,FALSE)</f>
        <v>S</v>
      </c>
      <c r="W5897" s="145"/>
      <c r="X5897" s="146"/>
      <c r="Y5897" s="147">
        <f t="shared" si="464"/>
        <v>5628</v>
      </c>
    </row>
    <row r="5898" spans="1:25" s="148" customFormat="1" ht="13.9" customHeight="1">
      <c r="A5898" s="137">
        <v>6752</v>
      </c>
      <c r="B5898" s="138" t="s">
        <v>7213</v>
      </c>
      <c r="C5898" s="138" t="s">
        <v>8340</v>
      </c>
      <c r="D5898" s="138"/>
      <c r="E5898" s="2"/>
      <c r="F5898" s="2" t="s">
        <v>422</v>
      </c>
      <c r="G5898" s="2" t="s">
        <v>7822</v>
      </c>
      <c r="H5898" s="2" t="s">
        <v>246</v>
      </c>
      <c r="I5898" s="139" t="s">
        <v>46</v>
      </c>
      <c r="J5898" s="139" t="s">
        <v>7699</v>
      </c>
      <c r="K5898" s="139" t="s">
        <v>46</v>
      </c>
      <c r="L5898" s="139" t="s">
        <v>3466</v>
      </c>
      <c r="M5898" s="140"/>
      <c r="N5898" s="141">
        <v>1.0900000000000001</v>
      </c>
      <c r="O5898" s="142">
        <f t="shared" si="460"/>
        <v>400</v>
      </c>
      <c r="P5898" s="2">
        <v>200</v>
      </c>
      <c r="Q5898" s="2">
        <v>200</v>
      </c>
      <c r="R5898" s="143" t="e">
        <f t="shared" si="461"/>
        <v>#DIV/0!</v>
      </c>
      <c r="S5898" s="143" t="e">
        <f t="shared" si="462"/>
        <v>#DIV/0!</v>
      </c>
      <c r="T5898" s="144">
        <f>IF(P5898="nio",0,IF(P5898&gt;0,VLOOKUP(K5898,'3-Productie normen'!A:X,VLOOKUP(P5898,'3-Productie normen'!$B$37:$C$59,2,FALSE),FALSE)))/VLOOKUP(B5898,'2-Kosten per locatie'!$A$11:$C$31,3,FALSE)</f>
        <v>0</v>
      </c>
      <c r="U5898" s="144">
        <f t="shared" si="463"/>
        <v>0</v>
      </c>
      <c r="V5898" s="145" t="str">
        <f>VLOOKUP(K5898,'3-Productie normen'!A:AG,29,FALSE)</f>
        <v>S</v>
      </c>
      <c r="W5898" s="145"/>
      <c r="X5898" s="146"/>
      <c r="Y5898" s="147">
        <f t="shared" si="464"/>
        <v>436.00000000000006</v>
      </c>
    </row>
    <row r="5899" spans="1:25" s="148" customFormat="1" ht="13.9" customHeight="1">
      <c r="A5899" s="137">
        <v>6753</v>
      </c>
      <c r="B5899" s="138" t="s">
        <v>7213</v>
      </c>
      <c r="C5899" s="138" t="s">
        <v>8340</v>
      </c>
      <c r="D5899" s="138"/>
      <c r="E5899" s="2"/>
      <c r="F5899" s="2" t="s">
        <v>422</v>
      </c>
      <c r="G5899" s="2" t="s">
        <v>7823</v>
      </c>
      <c r="H5899" s="2" t="s">
        <v>246</v>
      </c>
      <c r="I5899" s="139" t="s">
        <v>46</v>
      </c>
      <c r="J5899" s="139" t="s">
        <v>7699</v>
      </c>
      <c r="K5899" s="139" t="s">
        <v>46</v>
      </c>
      <c r="L5899" s="139" t="s">
        <v>3466</v>
      </c>
      <c r="M5899" s="140"/>
      <c r="N5899" s="141">
        <v>1.08</v>
      </c>
      <c r="O5899" s="142">
        <f t="shared" si="460"/>
        <v>400</v>
      </c>
      <c r="P5899" s="2">
        <v>200</v>
      </c>
      <c r="Q5899" s="2">
        <v>200</v>
      </c>
      <c r="R5899" s="143" t="e">
        <f t="shared" si="461"/>
        <v>#DIV/0!</v>
      </c>
      <c r="S5899" s="143" t="e">
        <f t="shared" si="462"/>
        <v>#DIV/0!</v>
      </c>
      <c r="T5899" s="144">
        <f>IF(P5899="nio",0,IF(P5899&gt;0,VLOOKUP(K5899,'3-Productie normen'!A:X,VLOOKUP(P5899,'3-Productie normen'!$B$37:$C$59,2,FALSE),FALSE)))/VLOOKUP(B5899,'2-Kosten per locatie'!$A$11:$C$31,3,FALSE)</f>
        <v>0</v>
      </c>
      <c r="U5899" s="144">
        <f t="shared" si="463"/>
        <v>0</v>
      </c>
      <c r="V5899" s="145" t="str">
        <f>VLOOKUP(K5899,'3-Productie normen'!A:AG,29,FALSE)</f>
        <v>S</v>
      </c>
      <c r="W5899" s="145"/>
      <c r="X5899" s="146"/>
      <c r="Y5899" s="147">
        <f t="shared" si="464"/>
        <v>432</v>
      </c>
    </row>
    <row r="5900" spans="1:25" s="148" customFormat="1" ht="13.9" customHeight="1">
      <c r="A5900" s="137">
        <v>6754</v>
      </c>
      <c r="B5900" s="138" t="s">
        <v>7213</v>
      </c>
      <c r="C5900" s="138" t="s">
        <v>8340</v>
      </c>
      <c r="D5900" s="138"/>
      <c r="E5900" s="2"/>
      <c r="F5900" s="2" t="s">
        <v>422</v>
      </c>
      <c r="G5900" s="2" t="s">
        <v>7824</v>
      </c>
      <c r="H5900" s="2" t="s">
        <v>246</v>
      </c>
      <c r="I5900" s="139" t="s">
        <v>46</v>
      </c>
      <c r="J5900" s="139" t="s">
        <v>7699</v>
      </c>
      <c r="K5900" s="139" t="s">
        <v>46</v>
      </c>
      <c r="L5900" s="139" t="s">
        <v>3466</v>
      </c>
      <c r="M5900" s="140"/>
      <c r="N5900" s="141">
        <v>1.25</v>
      </c>
      <c r="O5900" s="142">
        <f t="shared" si="460"/>
        <v>400</v>
      </c>
      <c r="P5900" s="2">
        <v>200</v>
      </c>
      <c r="Q5900" s="2">
        <v>200</v>
      </c>
      <c r="R5900" s="143" t="e">
        <f t="shared" si="461"/>
        <v>#DIV/0!</v>
      </c>
      <c r="S5900" s="143" t="e">
        <f t="shared" si="462"/>
        <v>#DIV/0!</v>
      </c>
      <c r="T5900" s="144">
        <f>IF(P5900="nio",0,IF(P5900&gt;0,VLOOKUP(K5900,'3-Productie normen'!A:X,VLOOKUP(P5900,'3-Productie normen'!$B$37:$C$59,2,FALSE),FALSE)))/VLOOKUP(B5900,'2-Kosten per locatie'!$A$11:$C$31,3,FALSE)</f>
        <v>0</v>
      </c>
      <c r="U5900" s="144">
        <f t="shared" si="463"/>
        <v>0</v>
      </c>
      <c r="V5900" s="145" t="str">
        <f>VLOOKUP(K5900,'3-Productie normen'!A:AG,29,FALSE)</f>
        <v>S</v>
      </c>
      <c r="W5900" s="145"/>
      <c r="X5900" s="146"/>
      <c r="Y5900" s="147">
        <f t="shared" si="464"/>
        <v>500</v>
      </c>
    </row>
    <row r="5901" spans="1:25" s="148" customFormat="1" ht="13.9" customHeight="1">
      <c r="A5901" s="137">
        <v>6755</v>
      </c>
      <c r="B5901" s="138" t="s">
        <v>7213</v>
      </c>
      <c r="C5901" s="138" t="s">
        <v>8340</v>
      </c>
      <c r="D5901" s="138"/>
      <c r="E5901" s="2"/>
      <c r="F5901" s="2" t="s">
        <v>422</v>
      </c>
      <c r="G5901" s="2" t="s">
        <v>7825</v>
      </c>
      <c r="H5901" s="2" t="s">
        <v>246</v>
      </c>
      <c r="I5901" s="139" t="s">
        <v>46</v>
      </c>
      <c r="J5901" s="139" t="s">
        <v>7699</v>
      </c>
      <c r="K5901" s="139" t="s">
        <v>46</v>
      </c>
      <c r="L5901" s="139" t="s">
        <v>3466</v>
      </c>
      <c r="M5901" s="140"/>
      <c r="N5901" s="141">
        <v>1.1000000000000001</v>
      </c>
      <c r="O5901" s="142">
        <f t="shared" si="460"/>
        <v>400</v>
      </c>
      <c r="P5901" s="2">
        <v>200</v>
      </c>
      <c r="Q5901" s="2">
        <v>200</v>
      </c>
      <c r="R5901" s="143" t="e">
        <f t="shared" si="461"/>
        <v>#DIV/0!</v>
      </c>
      <c r="S5901" s="143" t="e">
        <f t="shared" si="462"/>
        <v>#DIV/0!</v>
      </c>
      <c r="T5901" s="144">
        <f>IF(P5901="nio",0,IF(P5901&gt;0,VLOOKUP(K5901,'3-Productie normen'!A:X,VLOOKUP(P5901,'3-Productie normen'!$B$37:$C$59,2,FALSE),FALSE)))/VLOOKUP(B5901,'2-Kosten per locatie'!$A$11:$C$31,3,FALSE)</f>
        <v>0</v>
      </c>
      <c r="U5901" s="144">
        <f t="shared" si="463"/>
        <v>0</v>
      </c>
      <c r="V5901" s="145" t="str">
        <f>VLOOKUP(K5901,'3-Productie normen'!A:AG,29,FALSE)</f>
        <v>S</v>
      </c>
      <c r="W5901" s="145"/>
      <c r="X5901" s="146"/>
      <c r="Y5901" s="147">
        <f t="shared" si="464"/>
        <v>440.00000000000006</v>
      </c>
    </row>
    <row r="5902" spans="1:25" s="148" customFormat="1" ht="13.9" customHeight="1">
      <c r="A5902" s="137">
        <v>6756</v>
      </c>
      <c r="B5902" s="138" t="s">
        <v>7213</v>
      </c>
      <c r="C5902" s="138" t="s">
        <v>8340</v>
      </c>
      <c r="D5902" s="138"/>
      <c r="E5902" s="2"/>
      <c r="F5902" s="2" t="s">
        <v>422</v>
      </c>
      <c r="G5902" s="2" t="s">
        <v>7826</v>
      </c>
      <c r="H5902" s="2" t="s">
        <v>246</v>
      </c>
      <c r="I5902" s="139" t="s">
        <v>46</v>
      </c>
      <c r="J5902" s="139" t="s">
        <v>7699</v>
      </c>
      <c r="K5902" s="139" t="s">
        <v>46</v>
      </c>
      <c r="L5902" s="139" t="s">
        <v>3466</v>
      </c>
      <c r="M5902" s="140"/>
      <c r="N5902" s="141">
        <v>1.1000000000000001</v>
      </c>
      <c r="O5902" s="142">
        <f t="shared" si="460"/>
        <v>400</v>
      </c>
      <c r="P5902" s="2">
        <v>200</v>
      </c>
      <c r="Q5902" s="2">
        <v>200</v>
      </c>
      <c r="R5902" s="143" t="e">
        <f t="shared" si="461"/>
        <v>#DIV/0!</v>
      </c>
      <c r="S5902" s="143" t="e">
        <f t="shared" si="462"/>
        <v>#DIV/0!</v>
      </c>
      <c r="T5902" s="144">
        <f>IF(P5902="nio",0,IF(P5902&gt;0,VLOOKUP(K5902,'3-Productie normen'!A:X,VLOOKUP(P5902,'3-Productie normen'!$B$37:$C$59,2,FALSE),FALSE)))/VLOOKUP(B5902,'2-Kosten per locatie'!$A$11:$C$31,3,FALSE)</f>
        <v>0</v>
      </c>
      <c r="U5902" s="144">
        <f t="shared" si="463"/>
        <v>0</v>
      </c>
      <c r="V5902" s="145" t="str">
        <f>VLOOKUP(K5902,'3-Productie normen'!A:AG,29,FALSE)</f>
        <v>S</v>
      </c>
      <c r="W5902" s="145"/>
      <c r="X5902" s="146"/>
      <c r="Y5902" s="147">
        <f t="shared" si="464"/>
        <v>440.00000000000006</v>
      </c>
    </row>
    <row r="5903" spans="1:25" s="148" customFormat="1" ht="13.9" customHeight="1">
      <c r="A5903" s="137">
        <v>6757</v>
      </c>
      <c r="B5903" s="138" t="s">
        <v>7213</v>
      </c>
      <c r="C5903" s="138" t="s">
        <v>8340</v>
      </c>
      <c r="D5903" s="138"/>
      <c r="E5903" s="2"/>
      <c r="F5903" s="2" t="s">
        <v>422</v>
      </c>
      <c r="G5903" s="2" t="s">
        <v>7827</v>
      </c>
      <c r="H5903" s="2" t="s">
        <v>246</v>
      </c>
      <c r="I5903" s="139" t="s">
        <v>46</v>
      </c>
      <c r="J5903" s="139" t="s">
        <v>7699</v>
      </c>
      <c r="K5903" s="139" t="s">
        <v>46</v>
      </c>
      <c r="L5903" s="139" t="s">
        <v>3466</v>
      </c>
      <c r="M5903" s="140"/>
      <c r="N5903" s="141">
        <v>1.1000000000000001</v>
      </c>
      <c r="O5903" s="142">
        <f t="shared" si="460"/>
        <v>400</v>
      </c>
      <c r="P5903" s="2">
        <v>200</v>
      </c>
      <c r="Q5903" s="2">
        <v>200</v>
      </c>
      <c r="R5903" s="143" t="e">
        <f t="shared" si="461"/>
        <v>#DIV/0!</v>
      </c>
      <c r="S5903" s="143" t="e">
        <f t="shared" si="462"/>
        <v>#DIV/0!</v>
      </c>
      <c r="T5903" s="144">
        <f>IF(P5903="nio",0,IF(P5903&gt;0,VLOOKUP(K5903,'3-Productie normen'!A:X,VLOOKUP(P5903,'3-Productie normen'!$B$37:$C$59,2,FALSE),FALSE)))/VLOOKUP(B5903,'2-Kosten per locatie'!$A$11:$C$31,3,FALSE)</f>
        <v>0</v>
      </c>
      <c r="U5903" s="144">
        <f t="shared" si="463"/>
        <v>0</v>
      </c>
      <c r="V5903" s="145" t="str">
        <f>VLOOKUP(K5903,'3-Productie normen'!A:AG,29,FALSE)</f>
        <v>S</v>
      </c>
      <c r="W5903" s="145"/>
      <c r="X5903" s="146"/>
      <c r="Y5903" s="147">
        <f t="shared" si="464"/>
        <v>440.00000000000006</v>
      </c>
    </row>
    <row r="5904" spans="1:25" s="148" customFormat="1" ht="13.9" customHeight="1">
      <c r="A5904" s="137">
        <v>6758</v>
      </c>
      <c r="B5904" s="138" t="s">
        <v>7213</v>
      </c>
      <c r="C5904" s="138" t="s">
        <v>8340</v>
      </c>
      <c r="D5904" s="138"/>
      <c r="E5904" s="2"/>
      <c r="F5904" s="2" t="s">
        <v>422</v>
      </c>
      <c r="G5904" s="2" t="s">
        <v>7828</v>
      </c>
      <c r="H5904" s="2" t="s">
        <v>246</v>
      </c>
      <c r="I5904" s="139" t="s">
        <v>46</v>
      </c>
      <c r="J5904" s="139" t="s">
        <v>313</v>
      </c>
      <c r="K5904" s="139" t="s">
        <v>8079</v>
      </c>
      <c r="L5904" s="139" t="s">
        <v>3466</v>
      </c>
      <c r="M5904" s="140"/>
      <c r="N5904" s="141">
        <v>0.91</v>
      </c>
      <c r="O5904" s="142">
        <f t="shared" si="460"/>
        <v>2</v>
      </c>
      <c r="P5904" s="2">
        <v>2</v>
      </c>
      <c r="Q5904" s="2"/>
      <c r="R5904" s="143" t="e">
        <f t="shared" si="461"/>
        <v>#DIV/0!</v>
      </c>
      <c r="S5904" s="143">
        <f t="shared" si="462"/>
        <v>0</v>
      </c>
      <c r="T5904" s="144">
        <f>IF(P5904="nio",0,IF(P5904&gt;0,VLOOKUP(K5904,'3-Productie normen'!A:X,VLOOKUP(P5904,'3-Productie normen'!$B$37:$C$59,2,FALSE),FALSE)))/VLOOKUP(B5904,'2-Kosten per locatie'!$A$11:$C$31,3,FALSE)</f>
        <v>0</v>
      </c>
      <c r="U5904" s="144">
        <f t="shared" si="463"/>
        <v>0</v>
      </c>
      <c r="V5904" s="145" t="str">
        <f>VLOOKUP(K5904,'3-Productie normen'!A:AG,29,FALSE)</f>
        <v>V</v>
      </c>
      <c r="W5904" s="145"/>
      <c r="X5904" s="146"/>
      <c r="Y5904" s="147">
        <f t="shared" si="464"/>
        <v>1.82</v>
      </c>
    </row>
    <row r="5905" spans="1:25" s="148" customFormat="1" ht="13.9" customHeight="1">
      <c r="A5905" s="137">
        <v>6759</v>
      </c>
      <c r="B5905" s="138" t="s">
        <v>7213</v>
      </c>
      <c r="C5905" s="138" t="s">
        <v>8340</v>
      </c>
      <c r="D5905" s="138"/>
      <c r="E5905" s="2"/>
      <c r="F5905" s="2" t="s">
        <v>422</v>
      </c>
      <c r="G5905" s="2" t="s">
        <v>7829</v>
      </c>
      <c r="H5905" s="2" t="s">
        <v>246</v>
      </c>
      <c r="I5905" s="139" t="s">
        <v>46</v>
      </c>
      <c r="J5905" s="139" t="s">
        <v>320</v>
      </c>
      <c r="K5905" s="139" t="s">
        <v>46</v>
      </c>
      <c r="L5905" s="139" t="s">
        <v>3466</v>
      </c>
      <c r="M5905" s="140"/>
      <c r="N5905" s="141">
        <v>17.12</v>
      </c>
      <c r="O5905" s="142">
        <f t="shared" si="460"/>
        <v>400</v>
      </c>
      <c r="P5905" s="2">
        <v>200</v>
      </c>
      <c r="Q5905" s="2">
        <v>200</v>
      </c>
      <c r="R5905" s="143" t="e">
        <f t="shared" si="461"/>
        <v>#DIV/0!</v>
      </c>
      <c r="S5905" s="143" t="e">
        <f t="shared" si="462"/>
        <v>#DIV/0!</v>
      </c>
      <c r="T5905" s="144">
        <f>IF(P5905="nio",0,IF(P5905&gt;0,VLOOKUP(K5905,'3-Productie normen'!A:X,VLOOKUP(P5905,'3-Productie normen'!$B$37:$C$59,2,FALSE),FALSE)))/VLOOKUP(B5905,'2-Kosten per locatie'!$A$11:$C$31,3,FALSE)</f>
        <v>0</v>
      </c>
      <c r="U5905" s="144">
        <f t="shared" si="463"/>
        <v>0</v>
      </c>
      <c r="V5905" s="145" t="str">
        <f>VLOOKUP(K5905,'3-Productie normen'!A:AG,29,FALSE)</f>
        <v>S</v>
      </c>
      <c r="W5905" s="145"/>
      <c r="X5905" s="146"/>
      <c r="Y5905" s="147">
        <f t="shared" si="464"/>
        <v>6848</v>
      </c>
    </row>
    <row r="5906" spans="1:25" s="148" customFormat="1" ht="13.9" customHeight="1">
      <c r="A5906" s="137">
        <v>6760</v>
      </c>
      <c r="B5906" s="138" t="s">
        <v>7213</v>
      </c>
      <c r="C5906" s="138" t="s">
        <v>8340</v>
      </c>
      <c r="D5906" s="138"/>
      <c r="E5906" s="2"/>
      <c r="F5906" s="2" t="s">
        <v>422</v>
      </c>
      <c r="G5906" s="2" t="s">
        <v>7830</v>
      </c>
      <c r="H5906" s="2" t="s">
        <v>246</v>
      </c>
      <c r="I5906" s="139" t="s">
        <v>46</v>
      </c>
      <c r="J5906" s="139" t="s">
        <v>7699</v>
      </c>
      <c r="K5906" s="139" t="s">
        <v>46</v>
      </c>
      <c r="L5906" s="139" t="s">
        <v>3466</v>
      </c>
      <c r="M5906" s="140"/>
      <c r="N5906" s="141">
        <v>1.22</v>
      </c>
      <c r="O5906" s="142">
        <f t="shared" si="460"/>
        <v>400</v>
      </c>
      <c r="P5906" s="2">
        <v>200</v>
      </c>
      <c r="Q5906" s="2">
        <v>200</v>
      </c>
      <c r="R5906" s="143" t="e">
        <f t="shared" si="461"/>
        <v>#DIV/0!</v>
      </c>
      <c r="S5906" s="143" t="e">
        <f t="shared" si="462"/>
        <v>#DIV/0!</v>
      </c>
      <c r="T5906" s="144">
        <f>IF(P5906="nio",0,IF(P5906&gt;0,VLOOKUP(K5906,'3-Productie normen'!A:X,VLOOKUP(P5906,'3-Productie normen'!$B$37:$C$59,2,FALSE),FALSE)))/VLOOKUP(B5906,'2-Kosten per locatie'!$A$11:$C$31,3,FALSE)</f>
        <v>0</v>
      </c>
      <c r="U5906" s="144">
        <f t="shared" si="463"/>
        <v>0</v>
      </c>
      <c r="V5906" s="145" t="str">
        <f>VLOOKUP(K5906,'3-Productie normen'!A:AG,29,FALSE)</f>
        <v>S</v>
      </c>
      <c r="W5906" s="145"/>
      <c r="X5906" s="146"/>
      <c r="Y5906" s="147">
        <f t="shared" si="464"/>
        <v>488</v>
      </c>
    </row>
    <row r="5907" spans="1:25" s="148" customFormat="1" ht="13.9" customHeight="1">
      <c r="A5907" s="137">
        <v>6761</v>
      </c>
      <c r="B5907" s="138" t="s">
        <v>7213</v>
      </c>
      <c r="C5907" s="138" t="s">
        <v>8340</v>
      </c>
      <c r="D5907" s="138"/>
      <c r="E5907" s="2"/>
      <c r="F5907" s="2" t="s">
        <v>422</v>
      </c>
      <c r="G5907" s="2" t="s">
        <v>7831</v>
      </c>
      <c r="H5907" s="2" t="s">
        <v>246</v>
      </c>
      <c r="I5907" s="139" t="s">
        <v>46</v>
      </c>
      <c r="J5907" s="139" t="s">
        <v>323</v>
      </c>
      <c r="K5907" s="139" t="s">
        <v>46</v>
      </c>
      <c r="L5907" s="139" t="s">
        <v>3466</v>
      </c>
      <c r="M5907" s="140"/>
      <c r="N5907" s="141">
        <v>1.22</v>
      </c>
      <c r="O5907" s="142">
        <f t="shared" si="460"/>
        <v>400</v>
      </c>
      <c r="P5907" s="2">
        <v>200</v>
      </c>
      <c r="Q5907" s="2">
        <v>200</v>
      </c>
      <c r="R5907" s="143" t="e">
        <f t="shared" si="461"/>
        <v>#DIV/0!</v>
      </c>
      <c r="S5907" s="143" t="e">
        <f t="shared" si="462"/>
        <v>#DIV/0!</v>
      </c>
      <c r="T5907" s="144">
        <f>IF(P5907="nio",0,IF(P5907&gt;0,VLOOKUP(K5907,'3-Productie normen'!A:X,VLOOKUP(P5907,'3-Productie normen'!$B$37:$C$59,2,FALSE),FALSE)))/VLOOKUP(B5907,'2-Kosten per locatie'!$A$11:$C$31,3,FALSE)</f>
        <v>0</v>
      </c>
      <c r="U5907" s="144">
        <f t="shared" si="463"/>
        <v>0</v>
      </c>
      <c r="V5907" s="145" t="str">
        <f>VLOOKUP(K5907,'3-Productie normen'!A:AG,29,FALSE)</f>
        <v>S</v>
      </c>
      <c r="W5907" s="145"/>
      <c r="X5907" s="146"/>
      <c r="Y5907" s="147">
        <f t="shared" si="464"/>
        <v>488</v>
      </c>
    </row>
    <row r="5908" spans="1:25" s="148" customFormat="1" ht="13.9" customHeight="1">
      <c r="A5908" s="137">
        <v>6762</v>
      </c>
      <c r="B5908" s="138" t="s">
        <v>7213</v>
      </c>
      <c r="C5908" s="138" t="s">
        <v>8340</v>
      </c>
      <c r="D5908" s="138"/>
      <c r="E5908" s="2"/>
      <c r="F5908" s="2" t="s">
        <v>422</v>
      </c>
      <c r="G5908" s="2" t="s">
        <v>7832</v>
      </c>
      <c r="H5908" s="2" t="s">
        <v>246</v>
      </c>
      <c r="I5908" s="139" t="s">
        <v>46</v>
      </c>
      <c r="J5908" s="139" t="s">
        <v>7699</v>
      </c>
      <c r="K5908" s="139" t="s">
        <v>46</v>
      </c>
      <c r="L5908" s="139" t="s">
        <v>3466</v>
      </c>
      <c r="M5908" s="140"/>
      <c r="N5908" s="141">
        <v>1.22</v>
      </c>
      <c r="O5908" s="142">
        <f t="shared" si="460"/>
        <v>400</v>
      </c>
      <c r="P5908" s="2">
        <v>200</v>
      </c>
      <c r="Q5908" s="2">
        <v>200</v>
      </c>
      <c r="R5908" s="143" t="e">
        <f t="shared" si="461"/>
        <v>#DIV/0!</v>
      </c>
      <c r="S5908" s="143" t="e">
        <f t="shared" si="462"/>
        <v>#DIV/0!</v>
      </c>
      <c r="T5908" s="144">
        <f>IF(P5908="nio",0,IF(P5908&gt;0,VLOOKUP(K5908,'3-Productie normen'!A:X,VLOOKUP(P5908,'3-Productie normen'!$B$37:$C$59,2,FALSE),FALSE)))/VLOOKUP(B5908,'2-Kosten per locatie'!$A$11:$C$31,3,FALSE)</f>
        <v>0</v>
      </c>
      <c r="U5908" s="144">
        <f t="shared" si="463"/>
        <v>0</v>
      </c>
      <c r="V5908" s="145" t="str">
        <f>VLOOKUP(K5908,'3-Productie normen'!A:AG,29,FALSE)</f>
        <v>S</v>
      </c>
      <c r="W5908" s="145"/>
      <c r="X5908" s="146"/>
      <c r="Y5908" s="147">
        <f t="shared" si="464"/>
        <v>488</v>
      </c>
    </row>
    <row r="5909" spans="1:25" s="148" customFormat="1" ht="13.9" customHeight="1">
      <c r="A5909" s="137">
        <v>6763</v>
      </c>
      <c r="B5909" s="138" t="s">
        <v>7213</v>
      </c>
      <c r="C5909" s="138" t="s">
        <v>8340</v>
      </c>
      <c r="D5909" s="138"/>
      <c r="E5909" s="2"/>
      <c r="F5909" s="2" t="s">
        <v>422</v>
      </c>
      <c r="G5909" s="2" t="s">
        <v>7833</v>
      </c>
      <c r="H5909" s="2" t="s">
        <v>246</v>
      </c>
      <c r="I5909" s="139" t="s">
        <v>46</v>
      </c>
      <c r="J5909" s="139" t="s">
        <v>7699</v>
      </c>
      <c r="K5909" s="139" t="s">
        <v>46</v>
      </c>
      <c r="L5909" s="139" t="s">
        <v>3466</v>
      </c>
      <c r="M5909" s="140"/>
      <c r="N5909" s="141">
        <v>1.22</v>
      </c>
      <c r="O5909" s="142">
        <f t="shared" si="460"/>
        <v>400</v>
      </c>
      <c r="P5909" s="2">
        <v>200</v>
      </c>
      <c r="Q5909" s="2">
        <v>200</v>
      </c>
      <c r="R5909" s="143" t="e">
        <f t="shared" si="461"/>
        <v>#DIV/0!</v>
      </c>
      <c r="S5909" s="143" t="e">
        <f t="shared" si="462"/>
        <v>#DIV/0!</v>
      </c>
      <c r="T5909" s="144">
        <f>IF(P5909="nio",0,IF(P5909&gt;0,VLOOKUP(K5909,'3-Productie normen'!A:X,VLOOKUP(P5909,'3-Productie normen'!$B$37:$C$59,2,FALSE),FALSE)))/VLOOKUP(B5909,'2-Kosten per locatie'!$A$11:$C$31,3,FALSE)</f>
        <v>0</v>
      </c>
      <c r="U5909" s="144">
        <f t="shared" si="463"/>
        <v>0</v>
      </c>
      <c r="V5909" s="145" t="str">
        <f>VLOOKUP(K5909,'3-Productie normen'!A:AG,29,FALSE)</f>
        <v>S</v>
      </c>
      <c r="W5909" s="145"/>
      <c r="X5909" s="146"/>
      <c r="Y5909" s="147">
        <f t="shared" si="464"/>
        <v>488</v>
      </c>
    </row>
    <row r="5910" spans="1:25" s="148" customFormat="1" ht="13.9" customHeight="1">
      <c r="A5910" s="137">
        <v>6764</v>
      </c>
      <c r="B5910" s="138" t="s">
        <v>7213</v>
      </c>
      <c r="C5910" s="138" t="s">
        <v>8340</v>
      </c>
      <c r="D5910" s="138"/>
      <c r="E5910" s="2"/>
      <c r="F5910" s="2" t="s">
        <v>422</v>
      </c>
      <c r="G5910" s="2" t="s">
        <v>7834</v>
      </c>
      <c r="H5910" s="2" t="s">
        <v>246</v>
      </c>
      <c r="I5910" s="139" t="s">
        <v>46</v>
      </c>
      <c r="J5910" s="139" t="s">
        <v>323</v>
      </c>
      <c r="K5910" s="139" t="s">
        <v>46</v>
      </c>
      <c r="L5910" s="139" t="s">
        <v>3466</v>
      </c>
      <c r="M5910" s="140"/>
      <c r="N5910" s="141">
        <v>1.22</v>
      </c>
      <c r="O5910" s="142">
        <f t="shared" si="460"/>
        <v>400</v>
      </c>
      <c r="P5910" s="2">
        <v>200</v>
      </c>
      <c r="Q5910" s="2">
        <v>200</v>
      </c>
      <c r="R5910" s="143" t="e">
        <f t="shared" si="461"/>
        <v>#DIV/0!</v>
      </c>
      <c r="S5910" s="143" t="e">
        <f t="shared" si="462"/>
        <v>#DIV/0!</v>
      </c>
      <c r="T5910" s="144">
        <f>IF(P5910="nio",0,IF(P5910&gt;0,VLOOKUP(K5910,'3-Productie normen'!A:X,VLOOKUP(P5910,'3-Productie normen'!$B$37:$C$59,2,FALSE),FALSE)))/VLOOKUP(B5910,'2-Kosten per locatie'!$A$11:$C$31,3,FALSE)</f>
        <v>0</v>
      </c>
      <c r="U5910" s="144">
        <f t="shared" si="463"/>
        <v>0</v>
      </c>
      <c r="V5910" s="145" t="str">
        <f>VLOOKUP(K5910,'3-Productie normen'!A:AG,29,FALSE)</f>
        <v>S</v>
      </c>
      <c r="W5910" s="145"/>
      <c r="X5910" s="146"/>
      <c r="Y5910" s="147">
        <f t="shared" si="464"/>
        <v>488</v>
      </c>
    </row>
    <row r="5911" spans="1:25" s="148" customFormat="1" ht="13.9" customHeight="1">
      <c r="A5911" s="137">
        <v>6765</v>
      </c>
      <c r="B5911" s="138" t="s">
        <v>7213</v>
      </c>
      <c r="C5911" s="138" t="s">
        <v>8340</v>
      </c>
      <c r="D5911" s="138"/>
      <c r="E5911" s="2"/>
      <c r="F5911" s="2" t="s">
        <v>422</v>
      </c>
      <c r="G5911" s="2" t="s">
        <v>7835</v>
      </c>
      <c r="H5911" s="2" t="s">
        <v>246</v>
      </c>
      <c r="I5911" s="139" t="s">
        <v>46</v>
      </c>
      <c r="J5911" s="139" t="s">
        <v>323</v>
      </c>
      <c r="K5911" s="139" t="s">
        <v>46</v>
      </c>
      <c r="L5911" s="139" t="s">
        <v>3466</v>
      </c>
      <c r="M5911" s="140"/>
      <c r="N5911" s="141">
        <v>1.22</v>
      </c>
      <c r="O5911" s="142">
        <f t="shared" si="460"/>
        <v>400</v>
      </c>
      <c r="P5911" s="2">
        <v>200</v>
      </c>
      <c r="Q5911" s="2">
        <v>200</v>
      </c>
      <c r="R5911" s="143" t="e">
        <f t="shared" si="461"/>
        <v>#DIV/0!</v>
      </c>
      <c r="S5911" s="143" t="e">
        <f t="shared" si="462"/>
        <v>#DIV/0!</v>
      </c>
      <c r="T5911" s="144">
        <f>IF(P5911="nio",0,IF(P5911&gt;0,VLOOKUP(K5911,'3-Productie normen'!A:X,VLOOKUP(P5911,'3-Productie normen'!$B$37:$C$59,2,FALSE),FALSE)))/VLOOKUP(B5911,'2-Kosten per locatie'!$A$11:$C$31,3,FALSE)</f>
        <v>0</v>
      </c>
      <c r="U5911" s="144">
        <f t="shared" si="463"/>
        <v>0</v>
      </c>
      <c r="V5911" s="145" t="str">
        <f>VLOOKUP(K5911,'3-Productie normen'!A:AG,29,FALSE)</f>
        <v>S</v>
      </c>
      <c r="W5911" s="145"/>
      <c r="X5911" s="146"/>
      <c r="Y5911" s="147">
        <f t="shared" si="464"/>
        <v>488</v>
      </c>
    </row>
    <row r="5912" spans="1:25" s="148" customFormat="1" ht="13.9" customHeight="1">
      <c r="A5912" s="137">
        <v>6766</v>
      </c>
      <c r="B5912" s="138" t="s">
        <v>7213</v>
      </c>
      <c r="C5912" s="138" t="s">
        <v>8340</v>
      </c>
      <c r="D5912" s="138"/>
      <c r="E5912" s="2"/>
      <c r="F5912" s="2" t="s">
        <v>422</v>
      </c>
      <c r="G5912" s="2" t="s">
        <v>7838</v>
      </c>
      <c r="H5912" s="2" t="s">
        <v>1658</v>
      </c>
      <c r="I5912" s="139" t="s">
        <v>350</v>
      </c>
      <c r="J5912" s="139" t="s">
        <v>351</v>
      </c>
      <c r="K5912" s="139" t="s">
        <v>274</v>
      </c>
      <c r="L5912" s="139" t="s">
        <v>3908</v>
      </c>
      <c r="M5912" s="140"/>
      <c r="N5912" s="141">
        <v>87.44</v>
      </c>
      <c r="O5912" s="142">
        <f t="shared" si="460"/>
        <v>200</v>
      </c>
      <c r="P5912" s="2">
        <v>200</v>
      </c>
      <c r="Q5912" s="2"/>
      <c r="R5912" s="143" t="e">
        <f t="shared" si="461"/>
        <v>#DIV/0!</v>
      </c>
      <c r="S5912" s="143">
        <f t="shared" si="462"/>
        <v>0</v>
      </c>
      <c r="T5912" s="144">
        <f>IF(P5912="nio",0,IF(P5912&gt;0,VLOOKUP(K5912,'3-Productie normen'!A:X,VLOOKUP(P5912,'3-Productie normen'!$B$37:$C$59,2,FALSE),FALSE)))/VLOOKUP(B5912,'2-Kosten per locatie'!$A$11:$C$31,3,FALSE)</f>
        <v>0</v>
      </c>
      <c r="U5912" s="144">
        <f t="shared" si="463"/>
        <v>0</v>
      </c>
      <c r="V5912" s="145" t="str">
        <f>VLOOKUP(K5912,'3-Productie normen'!A:AG,29,FALSE)</f>
        <v>L</v>
      </c>
      <c r="W5912" s="145"/>
      <c r="X5912" s="146"/>
      <c r="Y5912" s="147">
        <f t="shared" si="464"/>
        <v>17488</v>
      </c>
    </row>
    <row r="5913" spans="1:25" s="148" customFormat="1" ht="13.9" customHeight="1">
      <c r="A5913" s="137">
        <v>6767</v>
      </c>
      <c r="B5913" s="138" t="s">
        <v>7213</v>
      </c>
      <c r="C5913" s="138" t="s">
        <v>8340</v>
      </c>
      <c r="D5913" s="138"/>
      <c r="E5913" s="2"/>
      <c r="F5913" s="2" t="s">
        <v>422</v>
      </c>
      <c r="G5913" s="2" t="s">
        <v>7839</v>
      </c>
      <c r="H5913" s="2" t="s">
        <v>1662</v>
      </c>
      <c r="I5913" s="139" t="s">
        <v>350</v>
      </c>
      <c r="J5913" s="139" t="s">
        <v>351</v>
      </c>
      <c r="K5913" s="139" t="s">
        <v>274</v>
      </c>
      <c r="L5913" s="139" t="s">
        <v>3908</v>
      </c>
      <c r="M5913" s="140"/>
      <c r="N5913" s="141">
        <v>95.82</v>
      </c>
      <c r="O5913" s="142">
        <f t="shared" si="460"/>
        <v>200</v>
      </c>
      <c r="P5913" s="2">
        <v>200</v>
      </c>
      <c r="Q5913" s="2"/>
      <c r="R5913" s="143" t="e">
        <f t="shared" si="461"/>
        <v>#DIV/0!</v>
      </c>
      <c r="S5913" s="143">
        <f t="shared" si="462"/>
        <v>0</v>
      </c>
      <c r="T5913" s="144">
        <f>IF(P5913="nio",0,IF(P5913&gt;0,VLOOKUP(K5913,'3-Productie normen'!A:X,VLOOKUP(P5913,'3-Productie normen'!$B$37:$C$59,2,FALSE),FALSE)))/VLOOKUP(B5913,'2-Kosten per locatie'!$A$11:$C$31,3,FALSE)</f>
        <v>0</v>
      </c>
      <c r="U5913" s="144">
        <f t="shared" si="463"/>
        <v>0</v>
      </c>
      <c r="V5913" s="145" t="str">
        <f>VLOOKUP(K5913,'3-Productie normen'!A:AG,29,FALSE)</f>
        <v>L</v>
      </c>
      <c r="W5913" s="145"/>
      <c r="X5913" s="146"/>
      <c r="Y5913" s="147">
        <f t="shared" si="464"/>
        <v>19164</v>
      </c>
    </row>
    <row r="5914" spans="1:25" s="148" customFormat="1" ht="13.9" customHeight="1">
      <c r="A5914" s="137">
        <v>6768</v>
      </c>
      <c r="B5914" s="138" t="s">
        <v>7213</v>
      </c>
      <c r="C5914" s="138" t="s">
        <v>8340</v>
      </c>
      <c r="D5914" s="138"/>
      <c r="E5914" s="2"/>
      <c r="F5914" s="2" t="s">
        <v>422</v>
      </c>
      <c r="G5914" s="2" t="s">
        <v>7840</v>
      </c>
      <c r="H5914" s="2" t="s">
        <v>1671</v>
      </c>
      <c r="I5914" s="139" t="s">
        <v>350</v>
      </c>
      <c r="J5914" s="139" t="s">
        <v>351</v>
      </c>
      <c r="K5914" s="139" t="s">
        <v>274</v>
      </c>
      <c r="L5914" s="139" t="s">
        <v>8199</v>
      </c>
      <c r="M5914" s="140"/>
      <c r="N5914" s="141">
        <v>56.16</v>
      </c>
      <c r="O5914" s="142">
        <f t="shared" si="460"/>
        <v>200</v>
      </c>
      <c r="P5914" s="2">
        <v>200</v>
      </c>
      <c r="Q5914" s="2"/>
      <c r="R5914" s="143" t="e">
        <f t="shared" si="461"/>
        <v>#DIV/0!</v>
      </c>
      <c r="S5914" s="143">
        <f t="shared" si="462"/>
        <v>0</v>
      </c>
      <c r="T5914" s="144">
        <f>IF(P5914="nio",0,IF(P5914&gt;0,VLOOKUP(K5914,'3-Productie normen'!A:X,VLOOKUP(P5914,'3-Productie normen'!$B$37:$C$59,2,FALSE),FALSE)))/VLOOKUP(B5914,'2-Kosten per locatie'!$A$11:$C$31,3,FALSE)</f>
        <v>0</v>
      </c>
      <c r="U5914" s="144">
        <f t="shared" si="463"/>
        <v>0</v>
      </c>
      <c r="V5914" s="145" t="str">
        <f>VLOOKUP(K5914,'3-Productie normen'!A:AG,29,FALSE)</f>
        <v>L</v>
      </c>
      <c r="W5914" s="145"/>
      <c r="X5914" s="146"/>
      <c r="Y5914" s="147">
        <f t="shared" si="464"/>
        <v>11232</v>
      </c>
    </row>
    <row r="5915" spans="1:25" s="148" customFormat="1" ht="13.9" customHeight="1">
      <c r="A5915" s="137">
        <v>6769</v>
      </c>
      <c r="B5915" s="138" t="s">
        <v>7213</v>
      </c>
      <c r="C5915" s="138" t="s">
        <v>8340</v>
      </c>
      <c r="D5915" s="138"/>
      <c r="E5915" s="2"/>
      <c r="F5915" s="2" t="s">
        <v>422</v>
      </c>
      <c r="G5915" s="2" t="s">
        <v>7841</v>
      </c>
      <c r="H5915" s="2" t="s">
        <v>1680</v>
      </c>
      <c r="I5915" s="139" t="s">
        <v>350</v>
      </c>
      <c r="J5915" s="139" t="s">
        <v>351</v>
      </c>
      <c r="K5915" s="139" t="s">
        <v>274</v>
      </c>
      <c r="L5915" s="139" t="s">
        <v>8199</v>
      </c>
      <c r="M5915" s="140"/>
      <c r="N5915" s="141">
        <v>56.25</v>
      </c>
      <c r="O5915" s="142">
        <f t="shared" si="460"/>
        <v>200</v>
      </c>
      <c r="P5915" s="2">
        <v>200</v>
      </c>
      <c r="Q5915" s="2"/>
      <c r="R5915" s="143" t="e">
        <f t="shared" si="461"/>
        <v>#DIV/0!</v>
      </c>
      <c r="S5915" s="143">
        <f t="shared" si="462"/>
        <v>0</v>
      </c>
      <c r="T5915" s="144">
        <f>IF(P5915="nio",0,IF(P5915&gt;0,VLOOKUP(K5915,'3-Productie normen'!A:X,VLOOKUP(P5915,'3-Productie normen'!$B$37:$C$59,2,FALSE),FALSE)))/VLOOKUP(B5915,'2-Kosten per locatie'!$A$11:$C$31,3,FALSE)</f>
        <v>0</v>
      </c>
      <c r="U5915" s="144">
        <f t="shared" si="463"/>
        <v>0</v>
      </c>
      <c r="V5915" s="145" t="str">
        <f>VLOOKUP(K5915,'3-Productie normen'!A:AG,29,FALSE)</f>
        <v>L</v>
      </c>
      <c r="W5915" s="145"/>
      <c r="X5915" s="146"/>
      <c r="Y5915" s="147">
        <f t="shared" si="464"/>
        <v>11250</v>
      </c>
    </row>
    <row r="5916" spans="1:25" s="148" customFormat="1" ht="13.9" customHeight="1">
      <c r="A5916" s="137">
        <v>6770</v>
      </c>
      <c r="B5916" s="138" t="s">
        <v>7213</v>
      </c>
      <c r="C5916" s="138" t="s">
        <v>8340</v>
      </c>
      <c r="D5916" s="138"/>
      <c r="E5916" s="2"/>
      <c r="F5916" s="2" t="s">
        <v>422</v>
      </c>
      <c r="G5916" s="2" t="s">
        <v>7842</v>
      </c>
      <c r="H5916" s="2" t="s">
        <v>2187</v>
      </c>
      <c r="I5916" s="139" t="s">
        <v>350</v>
      </c>
      <c r="J5916" s="139" t="s">
        <v>351</v>
      </c>
      <c r="K5916" s="139" t="s">
        <v>274</v>
      </c>
      <c r="L5916" s="139" t="s">
        <v>8199</v>
      </c>
      <c r="M5916" s="140"/>
      <c r="N5916" s="141">
        <v>60.34</v>
      </c>
      <c r="O5916" s="142">
        <f t="shared" si="460"/>
        <v>200</v>
      </c>
      <c r="P5916" s="2">
        <v>200</v>
      </c>
      <c r="Q5916" s="2"/>
      <c r="R5916" s="143" t="e">
        <f t="shared" si="461"/>
        <v>#DIV/0!</v>
      </c>
      <c r="S5916" s="143">
        <f t="shared" si="462"/>
        <v>0</v>
      </c>
      <c r="T5916" s="144">
        <f>IF(P5916="nio",0,IF(P5916&gt;0,VLOOKUP(K5916,'3-Productie normen'!A:X,VLOOKUP(P5916,'3-Productie normen'!$B$37:$C$59,2,FALSE),FALSE)))/VLOOKUP(B5916,'2-Kosten per locatie'!$A$11:$C$31,3,FALSE)</f>
        <v>0</v>
      </c>
      <c r="U5916" s="144">
        <f t="shared" si="463"/>
        <v>0</v>
      </c>
      <c r="V5916" s="145" t="str">
        <f>VLOOKUP(K5916,'3-Productie normen'!A:AG,29,FALSE)</f>
        <v>L</v>
      </c>
      <c r="W5916" s="145"/>
      <c r="X5916" s="146"/>
      <c r="Y5916" s="147">
        <f t="shared" si="464"/>
        <v>12068</v>
      </c>
    </row>
    <row r="5917" spans="1:25" s="148" customFormat="1" ht="13.9" customHeight="1">
      <c r="A5917" s="137">
        <v>6771</v>
      </c>
      <c r="B5917" s="138" t="s">
        <v>7213</v>
      </c>
      <c r="C5917" s="138" t="s">
        <v>8340</v>
      </c>
      <c r="D5917" s="138"/>
      <c r="E5917" s="2"/>
      <c r="F5917" s="2" t="s">
        <v>422</v>
      </c>
      <c r="G5917" s="2" t="s">
        <v>7843</v>
      </c>
      <c r="H5917" s="2" t="s">
        <v>1926</v>
      </c>
      <c r="I5917" s="139" t="s">
        <v>350</v>
      </c>
      <c r="J5917" s="139" t="s">
        <v>351</v>
      </c>
      <c r="K5917" s="139" t="s">
        <v>274</v>
      </c>
      <c r="L5917" s="139" t="s">
        <v>8199</v>
      </c>
      <c r="M5917" s="140"/>
      <c r="N5917" s="141">
        <v>56.16</v>
      </c>
      <c r="O5917" s="142">
        <f t="shared" si="460"/>
        <v>200</v>
      </c>
      <c r="P5917" s="2">
        <v>200</v>
      </c>
      <c r="Q5917" s="2"/>
      <c r="R5917" s="143" t="e">
        <f t="shared" si="461"/>
        <v>#DIV/0!</v>
      </c>
      <c r="S5917" s="143">
        <f t="shared" si="462"/>
        <v>0</v>
      </c>
      <c r="T5917" s="144">
        <f>IF(P5917="nio",0,IF(P5917&gt;0,VLOOKUP(K5917,'3-Productie normen'!A:X,VLOOKUP(P5917,'3-Productie normen'!$B$37:$C$59,2,FALSE),FALSE)))/VLOOKUP(B5917,'2-Kosten per locatie'!$A$11:$C$31,3,FALSE)</f>
        <v>0</v>
      </c>
      <c r="U5917" s="144">
        <f t="shared" si="463"/>
        <v>0</v>
      </c>
      <c r="V5917" s="145" t="str">
        <f>VLOOKUP(K5917,'3-Productie normen'!A:AG,29,FALSE)</f>
        <v>L</v>
      </c>
      <c r="W5917" s="145"/>
      <c r="X5917" s="146"/>
      <c r="Y5917" s="147">
        <f t="shared" si="464"/>
        <v>11232</v>
      </c>
    </row>
    <row r="5918" spans="1:25" s="148" customFormat="1" ht="13.9" customHeight="1">
      <c r="A5918" s="137">
        <v>6772</v>
      </c>
      <c r="B5918" s="138" t="s">
        <v>7213</v>
      </c>
      <c r="C5918" s="138" t="s">
        <v>8340</v>
      </c>
      <c r="D5918" s="138"/>
      <c r="E5918" s="2"/>
      <c r="F5918" s="2" t="s">
        <v>422</v>
      </c>
      <c r="G5918" s="2" t="s">
        <v>7844</v>
      </c>
      <c r="H5918" s="2" t="s">
        <v>1922</v>
      </c>
      <c r="I5918" s="139" t="s">
        <v>350</v>
      </c>
      <c r="J5918" s="139" t="s">
        <v>351</v>
      </c>
      <c r="K5918" s="139" t="s">
        <v>274</v>
      </c>
      <c r="L5918" s="139" t="s">
        <v>8199</v>
      </c>
      <c r="M5918" s="140"/>
      <c r="N5918" s="141">
        <v>57.02</v>
      </c>
      <c r="O5918" s="142">
        <f t="shared" si="460"/>
        <v>200</v>
      </c>
      <c r="P5918" s="2">
        <v>200</v>
      </c>
      <c r="Q5918" s="2"/>
      <c r="R5918" s="143" t="e">
        <f t="shared" si="461"/>
        <v>#DIV/0!</v>
      </c>
      <c r="S5918" s="143">
        <f t="shared" si="462"/>
        <v>0</v>
      </c>
      <c r="T5918" s="144">
        <f>IF(P5918="nio",0,IF(P5918&gt;0,VLOOKUP(K5918,'3-Productie normen'!A:X,VLOOKUP(P5918,'3-Productie normen'!$B$37:$C$59,2,FALSE),FALSE)))/VLOOKUP(B5918,'2-Kosten per locatie'!$A$11:$C$31,3,FALSE)</f>
        <v>0</v>
      </c>
      <c r="U5918" s="144">
        <f t="shared" si="463"/>
        <v>0</v>
      </c>
      <c r="V5918" s="145" t="str">
        <f>VLOOKUP(K5918,'3-Productie normen'!A:AG,29,FALSE)</f>
        <v>L</v>
      </c>
      <c r="W5918" s="145"/>
      <c r="X5918" s="146"/>
      <c r="Y5918" s="147">
        <f t="shared" si="464"/>
        <v>11404</v>
      </c>
    </row>
    <row r="5919" spans="1:25" s="148" customFormat="1" ht="13.9" customHeight="1">
      <c r="A5919" s="137">
        <v>6773</v>
      </c>
      <c r="B5919" s="138" t="s">
        <v>7213</v>
      </c>
      <c r="C5919" s="138" t="s">
        <v>8340</v>
      </c>
      <c r="D5919" s="138"/>
      <c r="E5919" s="2"/>
      <c r="F5919" s="2" t="s">
        <v>422</v>
      </c>
      <c r="G5919" s="2" t="s">
        <v>7845</v>
      </c>
      <c r="H5919" s="2" t="s">
        <v>1917</v>
      </c>
      <c r="I5919" s="139" t="s">
        <v>277</v>
      </c>
      <c r="J5919" s="139" t="s">
        <v>52</v>
      </c>
      <c r="K5919" s="139" t="s">
        <v>52</v>
      </c>
      <c r="L5919" s="139" t="s">
        <v>3466</v>
      </c>
      <c r="M5919" s="140"/>
      <c r="N5919" s="141">
        <v>12.3</v>
      </c>
      <c r="O5919" s="142">
        <f t="shared" si="460"/>
        <v>200</v>
      </c>
      <c r="P5919" s="2">
        <v>200</v>
      </c>
      <c r="Q5919" s="2"/>
      <c r="R5919" s="143" t="e">
        <f t="shared" si="461"/>
        <v>#DIV/0!</v>
      </c>
      <c r="S5919" s="143">
        <f t="shared" si="462"/>
        <v>0</v>
      </c>
      <c r="T5919" s="144">
        <f>IF(P5919="nio",0,IF(P5919&gt;0,VLOOKUP(K5919,'3-Productie normen'!A:X,VLOOKUP(P5919,'3-Productie normen'!$B$37:$C$59,2,FALSE),FALSE)))/VLOOKUP(B5919,'2-Kosten per locatie'!$A$11:$C$31,3,FALSE)</f>
        <v>0</v>
      </c>
      <c r="U5919" s="144">
        <f t="shared" si="463"/>
        <v>0</v>
      </c>
      <c r="V5919" s="145" t="str">
        <f>VLOOKUP(K5919,'3-Productie normen'!A:AG,29,FALSE)</f>
        <v>B</v>
      </c>
      <c r="W5919" s="145"/>
      <c r="X5919" s="146"/>
      <c r="Y5919" s="147">
        <f t="shared" si="464"/>
        <v>2460</v>
      </c>
    </row>
    <row r="5920" spans="1:25" s="148" customFormat="1" ht="13.9" customHeight="1">
      <c r="A5920" s="137">
        <v>6774</v>
      </c>
      <c r="B5920" s="138" t="s">
        <v>7213</v>
      </c>
      <c r="C5920" s="138" t="s">
        <v>8340</v>
      </c>
      <c r="D5920" s="138"/>
      <c r="E5920" s="2"/>
      <c r="F5920" s="2" t="s">
        <v>422</v>
      </c>
      <c r="G5920" s="2" t="s">
        <v>7846</v>
      </c>
      <c r="H5920" s="2" t="s">
        <v>1919</v>
      </c>
      <c r="I5920" s="139" t="s">
        <v>267</v>
      </c>
      <c r="J5920" s="139" t="s">
        <v>267</v>
      </c>
      <c r="K5920" s="139" t="s">
        <v>8079</v>
      </c>
      <c r="L5920" s="139" t="s">
        <v>3466</v>
      </c>
      <c r="M5920" s="140"/>
      <c r="N5920" s="141">
        <v>13.12</v>
      </c>
      <c r="O5920" s="142">
        <f t="shared" si="460"/>
        <v>2</v>
      </c>
      <c r="P5920" s="2">
        <v>2</v>
      </c>
      <c r="Q5920" s="2"/>
      <c r="R5920" s="143" t="e">
        <f t="shared" si="461"/>
        <v>#DIV/0!</v>
      </c>
      <c r="S5920" s="143">
        <f t="shared" si="462"/>
        <v>0</v>
      </c>
      <c r="T5920" s="144">
        <f>IF(P5920="nio",0,IF(P5920&gt;0,VLOOKUP(K5920,'3-Productie normen'!A:X,VLOOKUP(P5920,'3-Productie normen'!$B$37:$C$59,2,FALSE),FALSE)))/VLOOKUP(B5920,'2-Kosten per locatie'!$A$11:$C$31,3,FALSE)</f>
        <v>0</v>
      </c>
      <c r="U5920" s="144">
        <f t="shared" si="463"/>
        <v>0</v>
      </c>
      <c r="V5920" s="145" t="str">
        <f>VLOOKUP(K5920,'3-Productie normen'!A:AG,29,FALSE)</f>
        <v>V</v>
      </c>
      <c r="W5920" s="145"/>
      <c r="X5920" s="146"/>
      <c r="Y5920" s="147">
        <f t="shared" si="464"/>
        <v>26.24</v>
      </c>
    </row>
    <row r="5921" spans="1:25" s="148" customFormat="1" ht="13.9" customHeight="1">
      <c r="A5921" s="137">
        <v>6775</v>
      </c>
      <c r="B5921" s="138" t="s">
        <v>7213</v>
      </c>
      <c r="C5921" s="138" t="s">
        <v>8340</v>
      </c>
      <c r="D5921" s="138"/>
      <c r="E5921" s="2"/>
      <c r="F5921" s="2" t="s">
        <v>422</v>
      </c>
      <c r="G5921" s="2" t="s">
        <v>7847</v>
      </c>
      <c r="H5921" s="2" t="s">
        <v>2189</v>
      </c>
      <c r="I5921" s="139" t="s">
        <v>350</v>
      </c>
      <c r="J5921" s="139" t="s">
        <v>351</v>
      </c>
      <c r="K5921" s="139" t="s">
        <v>274</v>
      </c>
      <c r="L5921" s="139" t="s">
        <v>3466</v>
      </c>
      <c r="M5921" s="140"/>
      <c r="N5921" s="141">
        <v>56.36</v>
      </c>
      <c r="O5921" s="142">
        <f t="shared" si="460"/>
        <v>200</v>
      </c>
      <c r="P5921" s="2">
        <v>200</v>
      </c>
      <c r="Q5921" s="2"/>
      <c r="R5921" s="143" t="e">
        <f t="shared" si="461"/>
        <v>#DIV/0!</v>
      </c>
      <c r="S5921" s="143">
        <f t="shared" si="462"/>
        <v>0</v>
      </c>
      <c r="T5921" s="144">
        <f>IF(P5921="nio",0,IF(P5921&gt;0,VLOOKUP(K5921,'3-Productie normen'!A:X,VLOOKUP(P5921,'3-Productie normen'!$B$37:$C$59,2,FALSE),FALSE)))/VLOOKUP(B5921,'2-Kosten per locatie'!$A$11:$C$31,3,FALSE)</f>
        <v>0</v>
      </c>
      <c r="U5921" s="144">
        <f t="shared" si="463"/>
        <v>0</v>
      </c>
      <c r="V5921" s="145" t="str">
        <f>VLOOKUP(K5921,'3-Productie normen'!A:AG,29,FALSE)</f>
        <v>L</v>
      </c>
      <c r="W5921" s="145"/>
      <c r="X5921" s="146"/>
      <c r="Y5921" s="147">
        <f t="shared" si="464"/>
        <v>11272</v>
      </c>
    </row>
    <row r="5922" spans="1:25" s="148" customFormat="1" ht="13.9" customHeight="1">
      <c r="A5922" s="137">
        <v>6776</v>
      </c>
      <c r="B5922" s="138" t="s">
        <v>7213</v>
      </c>
      <c r="C5922" s="138" t="s">
        <v>8340</v>
      </c>
      <c r="D5922" s="138"/>
      <c r="E5922" s="2"/>
      <c r="F5922" s="2" t="s">
        <v>422</v>
      </c>
      <c r="G5922" s="2" t="s">
        <v>7848</v>
      </c>
      <c r="H5922" s="2" t="s">
        <v>2617</v>
      </c>
      <c r="I5922" s="139" t="s">
        <v>350</v>
      </c>
      <c r="J5922" s="139" t="s">
        <v>351</v>
      </c>
      <c r="K5922" s="139" t="s">
        <v>274</v>
      </c>
      <c r="L5922" s="139" t="s">
        <v>8204</v>
      </c>
      <c r="M5922" s="140"/>
      <c r="N5922" s="141">
        <v>52.63</v>
      </c>
      <c r="O5922" s="142">
        <f t="shared" si="460"/>
        <v>200</v>
      </c>
      <c r="P5922" s="2">
        <v>200</v>
      </c>
      <c r="Q5922" s="2"/>
      <c r="R5922" s="143" t="e">
        <f t="shared" si="461"/>
        <v>#DIV/0!</v>
      </c>
      <c r="S5922" s="143">
        <f t="shared" si="462"/>
        <v>0</v>
      </c>
      <c r="T5922" s="144">
        <f>IF(P5922="nio",0,IF(P5922&gt;0,VLOOKUP(K5922,'3-Productie normen'!A:X,VLOOKUP(P5922,'3-Productie normen'!$B$37:$C$59,2,FALSE),FALSE)))/VLOOKUP(B5922,'2-Kosten per locatie'!$A$11:$C$31,3,FALSE)</f>
        <v>0</v>
      </c>
      <c r="U5922" s="144">
        <f t="shared" si="463"/>
        <v>0</v>
      </c>
      <c r="V5922" s="145" t="str">
        <f>VLOOKUP(K5922,'3-Productie normen'!A:AG,29,FALSE)</f>
        <v>L</v>
      </c>
      <c r="W5922" s="145"/>
      <c r="X5922" s="146"/>
      <c r="Y5922" s="147">
        <f t="shared" si="464"/>
        <v>10526</v>
      </c>
    </row>
    <row r="5923" spans="1:25" s="148" customFormat="1" ht="13.9" customHeight="1">
      <c r="A5923" s="137">
        <v>6777</v>
      </c>
      <c r="B5923" s="138" t="s">
        <v>7213</v>
      </c>
      <c r="C5923" s="138" t="s">
        <v>8340</v>
      </c>
      <c r="D5923" s="138"/>
      <c r="E5923" s="2"/>
      <c r="F5923" s="2" t="s">
        <v>422</v>
      </c>
      <c r="G5923" s="2" t="s">
        <v>7849</v>
      </c>
      <c r="H5923" s="2" t="s">
        <v>2619</v>
      </c>
      <c r="I5923" s="139" t="s">
        <v>277</v>
      </c>
      <c r="J5923" s="139" t="s">
        <v>277</v>
      </c>
      <c r="K5923" s="139" t="s">
        <v>478</v>
      </c>
      <c r="L5923" s="139" t="s">
        <v>3908</v>
      </c>
      <c r="M5923" s="140"/>
      <c r="N5923" s="141">
        <v>22.14</v>
      </c>
      <c r="O5923" s="142">
        <f t="shared" si="460"/>
        <v>120</v>
      </c>
      <c r="P5923" s="2">
        <v>120</v>
      </c>
      <c r="Q5923" s="2"/>
      <c r="R5923" s="143" t="e">
        <f t="shared" si="461"/>
        <v>#DIV/0!</v>
      </c>
      <c r="S5923" s="143">
        <f t="shared" si="462"/>
        <v>0</v>
      </c>
      <c r="T5923" s="144">
        <f>IF(P5923="nio",0,IF(P5923&gt;0,VLOOKUP(K5923,'3-Productie normen'!A:X,VLOOKUP(P5923,'3-Productie normen'!$B$37:$C$59,2,FALSE),FALSE)))/VLOOKUP(B5923,'2-Kosten per locatie'!$A$11:$C$31,3,FALSE)</f>
        <v>0</v>
      </c>
      <c r="U5923" s="144">
        <f t="shared" si="463"/>
        <v>0</v>
      </c>
      <c r="V5923" s="145" t="str">
        <f>VLOOKUP(K5923,'3-Productie normen'!A:AG,29,FALSE)</f>
        <v>B</v>
      </c>
      <c r="W5923" s="145"/>
      <c r="X5923" s="146"/>
      <c r="Y5923" s="147">
        <f t="shared" si="464"/>
        <v>2656.8</v>
      </c>
    </row>
    <row r="5924" spans="1:25" s="148" customFormat="1" ht="13.9" customHeight="1">
      <c r="A5924" s="137">
        <v>6778</v>
      </c>
      <c r="B5924" s="138" t="s">
        <v>7213</v>
      </c>
      <c r="C5924" s="138" t="s">
        <v>8340</v>
      </c>
      <c r="D5924" s="138"/>
      <c r="E5924" s="2"/>
      <c r="F5924" s="2" t="s">
        <v>746</v>
      </c>
      <c r="G5924" s="2" t="s">
        <v>7850</v>
      </c>
      <c r="H5924" s="2" t="s">
        <v>246</v>
      </c>
      <c r="I5924" s="139" t="s">
        <v>484</v>
      </c>
      <c r="J5924" s="139" t="s">
        <v>56</v>
      </c>
      <c r="K5924" s="139" t="s">
        <v>248</v>
      </c>
      <c r="L5924" s="139" t="s">
        <v>249</v>
      </c>
      <c r="M5924" s="140"/>
      <c r="N5924" s="141">
        <v>18.149999999999999</v>
      </c>
      <c r="O5924" s="142">
        <f t="shared" si="460"/>
        <v>200</v>
      </c>
      <c r="P5924" s="2">
        <v>200</v>
      </c>
      <c r="Q5924" s="2"/>
      <c r="R5924" s="143" t="e">
        <f t="shared" si="461"/>
        <v>#DIV/0!</v>
      </c>
      <c r="S5924" s="143">
        <f t="shared" si="462"/>
        <v>0</v>
      </c>
      <c r="T5924" s="144">
        <f>IF(P5924="nio",0,IF(P5924&gt;0,VLOOKUP(K5924,'3-Productie normen'!A:X,VLOOKUP(P5924,'3-Productie normen'!$B$37:$C$59,2,FALSE),FALSE)))/VLOOKUP(B5924,'2-Kosten per locatie'!$A$11:$C$31,3,FALSE)</f>
        <v>0</v>
      </c>
      <c r="U5924" s="144">
        <f t="shared" si="463"/>
        <v>0</v>
      </c>
      <c r="V5924" s="145" t="str">
        <f>VLOOKUP(K5924,'3-Productie normen'!A:AG,29,FALSE)</f>
        <v>V</v>
      </c>
      <c r="W5924" s="145"/>
      <c r="X5924" s="146"/>
      <c r="Y5924" s="147">
        <f t="shared" si="464"/>
        <v>3629.9999999999995</v>
      </c>
    </row>
    <row r="5925" spans="1:25" s="148" customFormat="1" ht="13.9" customHeight="1">
      <c r="A5925" s="137">
        <v>6779</v>
      </c>
      <c r="B5925" s="138" t="s">
        <v>7213</v>
      </c>
      <c r="C5925" s="138" t="s">
        <v>8340</v>
      </c>
      <c r="D5925" s="138"/>
      <c r="E5925" s="2"/>
      <c r="F5925" s="2" t="s">
        <v>746</v>
      </c>
      <c r="G5925" s="2" t="s">
        <v>7854</v>
      </c>
      <c r="H5925" s="2" t="s">
        <v>246</v>
      </c>
      <c r="I5925" s="139" t="s">
        <v>484</v>
      </c>
      <c r="J5925" s="139" t="s">
        <v>6361</v>
      </c>
      <c r="K5925" s="139" t="s">
        <v>259</v>
      </c>
      <c r="L5925" s="139" t="s">
        <v>246</v>
      </c>
      <c r="M5925" s="140"/>
      <c r="N5925" s="141">
        <v>2.08</v>
      </c>
      <c r="O5925" s="142">
        <f t="shared" si="460"/>
        <v>0</v>
      </c>
      <c r="P5925" s="2" t="s">
        <v>477</v>
      </c>
      <c r="Q5925" s="2"/>
      <c r="R5925" s="143">
        <f t="shared" si="461"/>
        <v>0</v>
      </c>
      <c r="S5925" s="143">
        <f t="shared" si="462"/>
        <v>0</v>
      </c>
      <c r="T5925" s="144">
        <f>IF(P5925="nio",0,IF(P5925&gt;0,VLOOKUP(K5925,'3-Productie normen'!A:X,VLOOKUP(P5925,'3-Productie normen'!$B$37:$C$59,2,FALSE),FALSE)))/VLOOKUP(B5925,'2-Kosten per locatie'!$A$11:$C$31,3,FALSE)</f>
        <v>0</v>
      </c>
      <c r="U5925" s="144">
        <f t="shared" si="463"/>
        <v>0</v>
      </c>
      <c r="V5925" s="145">
        <f>VLOOKUP(K5925,'3-Productie normen'!A:AG,29,FALSE)</f>
        <v>0</v>
      </c>
      <c r="W5925" s="145"/>
      <c r="X5925" s="146"/>
      <c r="Y5925" s="147">
        <f t="shared" si="464"/>
        <v>0</v>
      </c>
    </row>
    <row r="5926" spans="1:25" s="148" customFormat="1" ht="13.9" customHeight="1">
      <c r="A5926" s="137">
        <v>6780</v>
      </c>
      <c r="B5926" s="138" t="s">
        <v>7213</v>
      </c>
      <c r="C5926" s="138" t="s">
        <v>8340</v>
      </c>
      <c r="D5926" s="138"/>
      <c r="E5926" s="2"/>
      <c r="F5926" s="2" t="s">
        <v>746</v>
      </c>
      <c r="G5926" s="2" t="s">
        <v>7855</v>
      </c>
      <c r="H5926" s="2" t="s">
        <v>246</v>
      </c>
      <c r="I5926" s="139" t="s">
        <v>484</v>
      </c>
      <c r="J5926" s="139" t="s">
        <v>6361</v>
      </c>
      <c r="K5926" s="139" t="s">
        <v>259</v>
      </c>
      <c r="L5926" s="139" t="s">
        <v>246</v>
      </c>
      <c r="M5926" s="140"/>
      <c r="N5926" s="141">
        <v>2.08</v>
      </c>
      <c r="O5926" s="142">
        <f t="shared" si="460"/>
        <v>0</v>
      </c>
      <c r="P5926" s="2" t="s">
        <v>477</v>
      </c>
      <c r="Q5926" s="2"/>
      <c r="R5926" s="143">
        <f t="shared" si="461"/>
        <v>0</v>
      </c>
      <c r="S5926" s="143">
        <f t="shared" si="462"/>
        <v>0</v>
      </c>
      <c r="T5926" s="144">
        <f>IF(P5926="nio",0,IF(P5926&gt;0,VLOOKUP(K5926,'3-Productie normen'!A:X,VLOOKUP(P5926,'3-Productie normen'!$B$37:$C$59,2,FALSE),FALSE)))/VLOOKUP(B5926,'2-Kosten per locatie'!$A$11:$C$31,3,FALSE)</f>
        <v>0</v>
      </c>
      <c r="U5926" s="144">
        <f t="shared" si="463"/>
        <v>0</v>
      </c>
      <c r="V5926" s="145">
        <f>VLOOKUP(K5926,'3-Productie normen'!A:AG,29,FALSE)</f>
        <v>0</v>
      </c>
      <c r="W5926" s="145"/>
      <c r="X5926" s="146"/>
      <c r="Y5926" s="147">
        <f t="shared" si="464"/>
        <v>0</v>
      </c>
    </row>
    <row r="5927" spans="1:25" s="148" customFormat="1" ht="13.9" customHeight="1">
      <c r="A5927" s="137">
        <v>6781</v>
      </c>
      <c r="B5927" s="138" t="s">
        <v>7213</v>
      </c>
      <c r="C5927" s="138" t="s">
        <v>8340</v>
      </c>
      <c r="D5927" s="138"/>
      <c r="E5927" s="2"/>
      <c r="F5927" s="2" t="s">
        <v>746</v>
      </c>
      <c r="G5927" s="2" t="s">
        <v>7856</v>
      </c>
      <c r="H5927" s="2" t="s">
        <v>246</v>
      </c>
      <c r="I5927" s="139" t="s">
        <v>491</v>
      </c>
      <c r="J5927" s="139" t="s">
        <v>253</v>
      </c>
      <c r="K5927" s="139" t="s">
        <v>4571</v>
      </c>
      <c r="L5927" s="139" t="s">
        <v>8205</v>
      </c>
      <c r="M5927" s="140"/>
      <c r="N5927" s="141">
        <v>275.20999999999998</v>
      </c>
      <c r="O5927" s="142">
        <f t="shared" si="460"/>
        <v>200</v>
      </c>
      <c r="P5927" s="2">
        <v>200</v>
      </c>
      <c r="Q5927" s="2"/>
      <c r="R5927" s="143" t="e">
        <f t="shared" si="461"/>
        <v>#DIV/0!</v>
      </c>
      <c r="S5927" s="143">
        <f t="shared" si="462"/>
        <v>0</v>
      </c>
      <c r="T5927" s="144">
        <f>IF(P5927="nio",0,IF(P5927&gt;0,VLOOKUP(K5927,'3-Productie normen'!A:X,VLOOKUP(P5927,'3-Productie normen'!$B$37:$C$59,2,FALSE),FALSE)))/VLOOKUP(B5927,'2-Kosten per locatie'!$A$11:$C$31,3,FALSE)</f>
        <v>0</v>
      </c>
      <c r="U5927" s="144">
        <f t="shared" si="463"/>
        <v>0</v>
      </c>
      <c r="V5927" s="145" t="str">
        <f>VLOOKUP(K5927,'3-Productie normen'!A:AG,29,FALSE)</f>
        <v>V</v>
      </c>
      <c r="W5927" s="145"/>
      <c r="X5927" s="146"/>
      <c r="Y5927" s="147">
        <f t="shared" si="464"/>
        <v>55041.999999999993</v>
      </c>
    </row>
    <row r="5928" spans="1:25" s="148" customFormat="1" ht="13.9" customHeight="1">
      <c r="A5928" s="137">
        <v>6782</v>
      </c>
      <c r="B5928" s="138" t="s">
        <v>7213</v>
      </c>
      <c r="C5928" s="138" t="s">
        <v>8340</v>
      </c>
      <c r="D5928" s="138"/>
      <c r="E5928" s="2"/>
      <c r="F5928" s="2" t="s">
        <v>746</v>
      </c>
      <c r="G5928" s="2" t="s">
        <v>7857</v>
      </c>
      <c r="H5928" s="2" t="s">
        <v>246</v>
      </c>
      <c r="I5928" s="139" t="s">
        <v>491</v>
      </c>
      <c r="J5928" s="139" t="s">
        <v>253</v>
      </c>
      <c r="K5928" s="139" t="s">
        <v>4571</v>
      </c>
      <c r="L5928" s="139" t="s">
        <v>8199</v>
      </c>
      <c r="M5928" s="140"/>
      <c r="N5928" s="141">
        <v>50.55</v>
      </c>
      <c r="O5928" s="142">
        <f t="shared" si="460"/>
        <v>200</v>
      </c>
      <c r="P5928" s="2">
        <v>200</v>
      </c>
      <c r="Q5928" s="2"/>
      <c r="R5928" s="143" t="e">
        <f t="shared" si="461"/>
        <v>#DIV/0!</v>
      </c>
      <c r="S5928" s="143">
        <f t="shared" si="462"/>
        <v>0</v>
      </c>
      <c r="T5928" s="144">
        <f>IF(P5928="nio",0,IF(P5928&gt;0,VLOOKUP(K5928,'3-Productie normen'!A:X,VLOOKUP(P5928,'3-Productie normen'!$B$37:$C$59,2,FALSE),FALSE)))/VLOOKUP(B5928,'2-Kosten per locatie'!$A$11:$C$31,3,FALSE)</f>
        <v>0</v>
      </c>
      <c r="U5928" s="144">
        <f t="shared" si="463"/>
        <v>0</v>
      </c>
      <c r="V5928" s="145" t="str">
        <f>VLOOKUP(K5928,'3-Productie normen'!A:AG,29,FALSE)</f>
        <v>V</v>
      </c>
      <c r="W5928" s="145"/>
      <c r="X5928" s="146"/>
      <c r="Y5928" s="147">
        <f t="shared" si="464"/>
        <v>10110</v>
      </c>
    </row>
    <row r="5929" spans="1:25" s="148" customFormat="1" ht="13.9" customHeight="1">
      <c r="A5929" s="137">
        <v>6783</v>
      </c>
      <c r="B5929" s="138" t="s">
        <v>7213</v>
      </c>
      <c r="C5929" s="138" t="s">
        <v>8340</v>
      </c>
      <c r="D5929" s="138"/>
      <c r="E5929" s="2"/>
      <c r="F5929" s="2" t="s">
        <v>746</v>
      </c>
      <c r="G5929" s="2" t="s">
        <v>7862</v>
      </c>
      <c r="H5929" s="2" t="s">
        <v>246</v>
      </c>
      <c r="I5929" s="139" t="s">
        <v>491</v>
      </c>
      <c r="J5929" s="139" t="s">
        <v>253</v>
      </c>
      <c r="K5929" s="139" t="s">
        <v>4571</v>
      </c>
      <c r="L5929" s="139" t="s">
        <v>8204</v>
      </c>
      <c r="M5929" s="140"/>
      <c r="N5929" s="141">
        <v>14.85</v>
      </c>
      <c r="O5929" s="142">
        <f t="shared" si="460"/>
        <v>200</v>
      </c>
      <c r="P5929" s="2">
        <v>200</v>
      </c>
      <c r="Q5929" s="2"/>
      <c r="R5929" s="143" t="e">
        <f t="shared" si="461"/>
        <v>#DIV/0!</v>
      </c>
      <c r="S5929" s="143">
        <f t="shared" si="462"/>
        <v>0</v>
      </c>
      <c r="T5929" s="144">
        <f>IF(P5929="nio",0,IF(P5929&gt;0,VLOOKUP(K5929,'3-Productie normen'!A:X,VLOOKUP(P5929,'3-Productie normen'!$B$37:$C$59,2,FALSE),FALSE)))/VLOOKUP(B5929,'2-Kosten per locatie'!$A$11:$C$31,3,FALSE)</f>
        <v>0</v>
      </c>
      <c r="U5929" s="144">
        <f t="shared" si="463"/>
        <v>0</v>
      </c>
      <c r="V5929" s="145" t="str">
        <f>VLOOKUP(K5929,'3-Productie normen'!A:AG,29,FALSE)</f>
        <v>V</v>
      </c>
      <c r="W5929" s="145"/>
      <c r="X5929" s="146"/>
      <c r="Y5929" s="147">
        <f t="shared" si="464"/>
        <v>2970</v>
      </c>
    </row>
    <row r="5930" spans="1:25" s="148" customFormat="1" ht="13.9" customHeight="1">
      <c r="A5930" s="137">
        <v>6784</v>
      </c>
      <c r="B5930" s="138" t="s">
        <v>7213</v>
      </c>
      <c r="C5930" s="138" t="s">
        <v>8340</v>
      </c>
      <c r="D5930" s="138"/>
      <c r="E5930" s="2"/>
      <c r="F5930" s="2" t="s">
        <v>746</v>
      </c>
      <c r="G5930" s="2" t="s">
        <v>7865</v>
      </c>
      <c r="H5930" s="2" t="s">
        <v>246</v>
      </c>
      <c r="I5930" s="139" t="s">
        <v>257</v>
      </c>
      <c r="J5930" s="139" t="s">
        <v>495</v>
      </c>
      <c r="K5930" s="139" t="s">
        <v>259</v>
      </c>
      <c r="L5930" s="139" t="s">
        <v>246</v>
      </c>
      <c r="M5930" s="140"/>
      <c r="N5930" s="141">
        <v>1.24</v>
      </c>
      <c r="O5930" s="142">
        <f t="shared" si="460"/>
        <v>0</v>
      </c>
      <c r="P5930" s="2" t="s">
        <v>477</v>
      </c>
      <c r="Q5930" s="2"/>
      <c r="R5930" s="143">
        <f t="shared" si="461"/>
        <v>0</v>
      </c>
      <c r="S5930" s="143">
        <f t="shared" si="462"/>
        <v>0</v>
      </c>
      <c r="T5930" s="144">
        <f>IF(P5930="nio",0,IF(P5930&gt;0,VLOOKUP(K5930,'3-Productie normen'!A:X,VLOOKUP(P5930,'3-Productie normen'!$B$37:$C$59,2,FALSE),FALSE)))/VLOOKUP(B5930,'2-Kosten per locatie'!$A$11:$C$31,3,FALSE)</f>
        <v>0</v>
      </c>
      <c r="U5930" s="144">
        <f t="shared" si="463"/>
        <v>0</v>
      </c>
      <c r="V5930" s="145">
        <f>VLOOKUP(K5930,'3-Productie normen'!A:AG,29,FALSE)</f>
        <v>0</v>
      </c>
      <c r="W5930" s="145"/>
      <c r="X5930" s="146"/>
      <c r="Y5930" s="147">
        <f t="shared" si="464"/>
        <v>0</v>
      </c>
    </row>
    <row r="5931" spans="1:25" s="148" customFormat="1" ht="13.9" customHeight="1">
      <c r="A5931" s="137">
        <v>6785</v>
      </c>
      <c r="B5931" s="138" t="s">
        <v>7213</v>
      </c>
      <c r="C5931" s="138" t="s">
        <v>8340</v>
      </c>
      <c r="D5931" s="138"/>
      <c r="E5931" s="2"/>
      <c r="F5931" s="2" t="s">
        <v>746</v>
      </c>
      <c r="G5931" s="2" t="s">
        <v>7866</v>
      </c>
      <c r="H5931" s="2" t="s">
        <v>246</v>
      </c>
      <c r="I5931" s="139" t="s">
        <v>257</v>
      </c>
      <c r="J5931" s="139" t="s">
        <v>258</v>
      </c>
      <c r="K5931" s="139" t="s">
        <v>259</v>
      </c>
      <c r="L5931" s="139" t="s">
        <v>246</v>
      </c>
      <c r="M5931" s="140"/>
      <c r="N5931" s="141">
        <v>7.84</v>
      </c>
      <c r="O5931" s="142">
        <f t="shared" si="460"/>
        <v>0</v>
      </c>
      <c r="P5931" s="2" t="s">
        <v>477</v>
      </c>
      <c r="Q5931" s="2"/>
      <c r="R5931" s="143">
        <f t="shared" si="461"/>
        <v>0</v>
      </c>
      <c r="S5931" s="143">
        <f t="shared" si="462"/>
        <v>0</v>
      </c>
      <c r="T5931" s="144">
        <f>IF(P5931="nio",0,IF(P5931&gt;0,VLOOKUP(K5931,'3-Productie normen'!A:X,VLOOKUP(P5931,'3-Productie normen'!$B$37:$C$59,2,FALSE),FALSE)))/VLOOKUP(B5931,'2-Kosten per locatie'!$A$11:$C$31,3,FALSE)</f>
        <v>0</v>
      </c>
      <c r="U5931" s="144">
        <f t="shared" si="463"/>
        <v>0</v>
      </c>
      <c r="V5931" s="145">
        <f>VLOOKUP(K5931,'3-Productie normen'!A:AG,29,FALSE)</f>
        <v>0</v>
      </c>
      <c r="W5931" s="145"/>
      <c r="X5931" s="146"/>
      <c r="Y5931" s="147">
        <f t="shared" si="464"/>
        <v>0</v>
      </c>
    </row>
    <row r="5932" spans="1:25" s="148" customFormat="1" ht="13.9" customHeight="1">
      <c r="A5932" s="137">
        <v>6786</v>
      </c>
      <c r="B5932" s="138" t="s">
        <v>7213</v>
      </c>
      <c r="C5932" s="138" t="s">
        <v>8340</v>
      </c>
      <c r="D5932" s="138"/>
      <c r="E5932" s="2"/>
      <c r="F5932" s="2" t="s">
        <v>746</v>
      </c>
      <c r="G5932" s="2" t="s">
        <v>7872</v>
      </c>
      <c r="H5932" s="2" t="s">
        <v>246</v>
      </c>
      <c r="I5932" s="139" t="s">
        <v>257</v>
      </c>
      <c r="J5932" s="139" t="s">
        <v>318</v>
      </c>
      <c r="K5932" s="139" t="s">
        <v>259</v>
      </c>
      <c r="L5932" s="139" t="s">
        <v>246</v>
      </c>
      <c r="M5932" s="140"/>
      <c r="N5932" s="141">
        <v>7.21</v>
      </c>
      <c r="O5932" s="142">
        <f t="shared" si="460"/>
        <v>0</v>
      </c>
      <c r="P5932" s="2" t="s">
        <v>477</v>
      </c>
      <c r="Q5932" s="2"/>
      <c r="R5932" s="143">
        <f t="shared" si="461"/>
        <v>0</v>
      </c>
      <c r="S5932" s="143">
        <f t="shared" si="462"/>
        <v>0</v>
      </c>
      <c r="T5932" s="144">
        <f>IF(P5932="nio",0,IF(P5932&gt;0,VLOOKUP(K5932,'3-Productie normen'!A:X,VLOOKUP(P5932,'3-Productie normen'!$B$37:$C$59,2,FALSE),FALSE)))/VLOOKUP(B5932,'2-Kosten per locatie'!$A$11:$C$31,3,FALSE)</f>
        <v>0</v>
      </c>
      <c r="U5932" s="144">
        <f t="shared" si="463"/>
        <v>0</v>
      </c>
      <c r="V5932" s="145">
        <f>VLOOKUP(K5932,'3-Productie normen'!A:AG,29,FALSE)</f>
        <v>0</v>
      </c>
      <c r="W5932" s="145"/>
      <c r="X5932" s="146"/>
      <c r="Y5932" s="147">
        <f t="shared" si="464"/>
        <v>0</v>
      </c>
    </row>
    <row r="5933" spans="1:25" s="148" customFormat="1" ht="13.9" customHeight="1">
      <c r="A5933" s="137">
        <v>6787</v>
      </c>
      <c r="B5933" s="138" t="s">
        <v>7213</v>
      </c>
      <c r="C5933" s="138" t="s">
        <v>8340</v>
      </c>
      <c r="D5933" s="138"/>
      <c r="E5933" s="2"/>
      <c r="F5933" s="2" t="s">
        <v>746</v>
      </c>
      <c r="G5933" s="2" t="s">
        <v>7873</v>
      </c>
      <c r="H5933" s="2" t="s">
        <v>246</v>
      </c>
      <c r="I5933" s="139" t="s">
        <v>257</v>
      </c>
      <c r="J5933" s="139" t="s">
        <v>318</v>
      </c>
      <c r="K5933" s="139" t="s">
        <v>259</v>
      </c>
      <c r="L5933" s="139" t="s">
        <v>246</v>
      </c>
      <c r="M5933" s="140"/>
      <c r="N5933" s="141">
        <v>1.51</v>
      </c>
      <c r="O5933" s="142">
        <f t="shared" si="460"/>
        <v>0</v>
      </c>
      <c r="P5933" s="2" t="s">
        <v>477</v>
      </c>
      <c r="Q5933" s="2"/>
      <c r="R5933" s="143">
        <f t="shared" si="461"/>
        <v>0</v>
      </c>
      <c r="S5933" s="143">
        <f t="shared" si="462"/>
        <v>0</v>
      </c>
      <c r="T5933" s="144">
        <f>IF(P5933="nio",0,IF(P5933&gt;0,VLOOKUP(K5933,'3-Productie normen'!A:X,VLOOKUP(P5933,'3-Productie normen'!$B$37:$C$59,2,FALSE),FALSE)))/VLOOKUP(B5933,'2-Kosten per locatie'!$A$11:$C$31,3,FALSE)</f>
        <v>0</v>
      </c>
      <c r="U5933" s="144">
        <f t="shared" si="463"/>
        <v>0</v>
      </c>
      <c r="V5933" s="145">
        <f>VLOOKUP(K5933,'3-Productie normen'!A:AG,29,FALSE)</f>
        <v>0</v>
      </c>
      <c r="W5933" s="145"/>
      <c r="X5933" s="146"/>
      <c r="Y5933" s="147">
        <f t="shared" si="464"/>
        <v>0</v>
      </c>
    </row>
    <row r="5934" spans="1:25" s="148" customFormat="1" ht="13.9" customHeight="1">
      <c r="A5934" s="137">
        <v>6788</v>
      </c>
      <c r="B5934" s="138" t="s">
        <v>7213</v>
      </c>
      <c r="C5934" s="138" t="s">
        <v>8340</v>
      </c>
      <c r="D5934" s="138"/>
      <c r="E5934" s="2"/>
      <c r="F5934" s="2" t="s">
        <v>746</v>
      </c>
      <c r="G5934" s="2" t="s">
        <v>7874</v>
      </c>
      <c r="H5934" s="2" t="s">
        <v>246</v>
      </c>
      <c r="I5934" s="139" t="s">
        <v>257</v>
      </c>
      <c r="J5934" s="139" t="s">
        <v>318</v>
      </c>
      <c r="K5934" s="139" t="s">
        <v>259</v>
      </c>
      <c r="L5934" s="139" t="s">
        <v>246</v>
      </c>
      <c r="M5934" s="140"/>
      <c r="N5934" s="141">
        <v>1.67</v>
      </c>
      <c r="O5934" s="142">
        <f t="shared" si="460"/>
        <v>0</v>
      </c>
      <c r="P5934" s="2" t="s">
        <v>477</v>
      </c>
      <c r="Q5934" s="2"/>
      <c r="R5934" s="143">
        <f t="shared" si="461"/>
        <v>0</v>
      </c>
      <c r="S5934" s="143">
        <f t="shared" si="462"/>
        <v>0</v>
      </c>
      <c r="T5934" s="144">
        <f>IF(P5934="nio",0,IF(P5934&gt;0,VLOOKUP(K5934,'3-Productie normen'!A:X,VLOOKUP(P5934,'3-Productie normen'!$B$37:$C$59,2,FALSE),FALSE)))/VLOOKUP(B5934,'2-Kosten per locatie'!$A$11:$C$31,3,FALSE)</f>
        <v>0</v>
      </c>
      <c r="U5934" s="144">
        <f t="shared" si="463"/>
        <v>0</v>
      </c>
      <c r="V5934" s="145">
        <f>VLOOKUP(K5934,'3-Productie normen'!A:AG,29,FALSE)</f>
        <v>0</v>
      </c>
      <c r="W5934" s="145"/>
      <c r="X5934" s="146"/>
      <c r="Y5934" s="147">
        <f t="shared" si="464"/>
        <v>0</v>
      </c>
    </row>
    <row r="5935" spans="1:25" s="148" customFormat="1" ht="13.9" customHeight="1">
      <c r="A5935" s="137">
        <v>6789</v>
      </c>
      <c r="B5935" s="138" t="s">
        <v>7213</v>
      </c>
      <c r="C5935" s="138" t="s">
        <v>8340</v>
      </c>
      <c r="D5935" s="138"/>
      <c r="E5935" s="2"/>
      <c r="F5935" s="2" t="s">
        <v>746</v>
      </c>
      <c r="G5935" s="2" t="s">
        <v>7879</v>
      </c>
      <c r="H5935" s="2" t="s">
        <v>246</v>
      </c>
      <c r="I5935" s="139" t="s">
        <v>257</v>
      </c>
      <c r="J5935" s="139" t="s">
        <v>318</v>
      </c>
      <c r="K5935" s="139" t="s">
        <v>259</v>
      </c>
      <c r="L5935" s="139" t="s">
        <v>246</v>
      </c>
      <c r="M5935" s="140"/>
      <c r="N5935" s="141">
        <v>7.91</v>
      </c>
      <c r="O5935" s="142">
        <f t="shared" si="460"/>
        <v>0</v>
      </c>
      <c r="P5935" s="2" t="s">
        <v>477</v>
      </c>
      <c r="Q5935" s="2"/>
      <c r="R5935" s="143">
        <f t="shared" si="461"/>
        <v>0</v>
      </c>
      <c r="S5935" s="143">
        <f t="shared" si="462"/>
        <v>0</v>
      </c>
      <c r="T5935" s="144">
        <f>IF(P5935="nio",0,IF(P5935&gt;0,VLOOKUP(K5935,'3-Productie normen'!A:X,VLOOKUP(P5935,'3-Productie normen'!$B$37:$C$59,2,FALSE),FALSE)))/VLOOKUP(B5935,'2-Kosten per locatie'!$A$11:$C$31,3,FALSE)</f>
        <v>0</v>
      </c>
      <c r="U5935" s="144">
        <f t="shared" si="463"/>
        <v>0</v>
      </c>
      <c r="V5935" s="145">
        <f>VLOOKUP(K5935,'3-Productie normen'!A:AG,29,FALSE)</f>
        <v>0</v>
      </c>
      <c r="W5935" s="145"/>
      <c r="X5935" s="146"/>
      <c r="Y5935" s="147">
        <f t="shared" si="464"/>
        <v>0</v>
      </c>
    </row>
    <row r="5936" spans="1:25" s="148" customFormat="1" ht="13.9" customHeight="1">
      <c r="A5936" s="137">
        <v>6790</v>
      </c>
      <c r="B5936" s="138" t="s">
        <v>7213</v>
      </c>
      <c r="C5936" s="138" t="s">
        <v>8340</v>
      </c>
      <c r="D5936" s="138"/>
      <c r="E5936" s="2"/>
      <c r="F5936" s="2" t="s">
        <v>746</v>
      </c>
      <c r="G5936" s="2" t="s">
        <v>7880</v>
      </c>
      <c r="H5936" s="2" t="s">
        <v>246</v>
      </c>
      <c r="I5936" s="139" t="s">
        <v>46</v>
      </c>
      <c r="J5936" s="139" t="s">
        <v>320</v>
      </c>
      <c r="K5936" s="139" t="s">
        <v>46</v>
      </c>
      <c r="L5936" s="139" t="s">
        <v>8195</v>
      </c>
      <c r="M5936" s="140"/>
      <c r="N5936" s="141">
        <v>5.46</v>
      </c>
      <c r="O5936" s="142">
        <f t="shared" si="460"/>
        <v>400</v>
      </c>
      <c r="P5936" s="2">
        <v>200</v>
      </c>
      <c r="Q5936" s="2">
        <v>200</v>
      </c>
      <c r="R5936" s="143" t="e">
        <f t="shared" si="461"/>
        <v>#DIV/0!</v>
      </c>
      <c r="S5936" s="143" t="e">
        <f t="shared" si="462"/>
        <v>#DIV/0!</v>
      </c>
      <c r="T5936" s="144">
        <f>IF(P5936="nio",0,IF(P5936&gt;0,VLOOKUP(K5936,'3-Productie normen'!A:X,VLOOKUP(P5936,'3-Productie normen'!$B$37:$C$59,2,FALSE),FALSE)))/VLOOKUP(B5936,'2-Kosten per locatie'!$A$11:$C$31,3,FALSE)</f>
        <v>0</v>
      </c>
      <c r="U5936" s="144">
        <f t="shared" si="463"/>
        <v>0</v>
      </c>
      <c r="V5936" s="145" t="str">
        <f>VLOOKUP(K5936,'3-Productie normen'!A:AG,29,FALSE)</f>
        <v>S</v>
      </c>
      <c r="W5936" s="145"/>
      <c r="X5936" s="146"/>
      <c r="Y5936" s="147">
        <f t="shared" si="464"/>
        <v>2184</v>
      </c>
    </row>
    <row r="5937" spans="1:25" s="148" customFormat="1" ht="13.9" customHeight="1">
      <c r="A5937" s="137">
        <v>6791</v>
      </c>
      <c r="B5937" s="138" t="s">
        <v>7213</v>
      </c>
      <c r="C5937" s="138" t="s">
        <v>8340</v>
      </c>
      <c r="D5937" s="138"/>
      <c r="E5937" s="2"/>
      <c r="F5937" s="2" t="s">
        <v>746</v>
      </c>
      <c r="G5937" s="2" t="s">
        <v>7881</v>
      </c>
      <c r="H5937" s="2" t="s">
        <v>246</v>
      </c>
      <c r="I5937" s="139" t="s">
        <v>46</v>
      </c>
      <c r="J5937" s="139" t="s">
        <v>7699</v>
      </c>
      <c r="K5937" s="139" t="s">
        <v>46</v>
      </c>
      <c r="L5937" s="139" t="s">
        <v>8195</v>
      </c>
      <c r="M5937" s="140"/>
      <c r="N5937" s="141">
        <v>1.1299999999999999</v>
      </c>
      <c r="O5937" s="142">
        <f t="shared" si="460"/>
        <v>400</v>
      </c>
      <c r="P5937" s="2">
        <v>200</v>
      </c>
      <c r="Q5937" s="2">
        <v>200</v>
      </c>
      <c r="R5937" s="143" t="e">
        <f t="shared" si="461"/>
        <v>#DIV/0!</v>
      </c>
      <c r="S5937" s="143" t="e">
        <f t="shared" si="462"/>
        <v>#DIV/0!</v>
      </c>
      <c r="T5937" s="144">
        <f>IF(P5937="nio",0,IF(P5937&gt;0,VLOOKUP(K5937,'3-Productie normen'!A:X,VLOOKUP(P5937,'3-Productie normen'!$B$37:$C$59,2,FALSE),FALSE)))/VLOOKUP(B5937,'2-Kosten per locatie'!$A$11:$C$31,3,FALSE)</f>
        <v>0</v>
      </c>
      <c r="U5937" s="144">
        <f t="shared" si="463"/>
        <v>0</v>
      </c>
      <c r="V5937" s="145" t="str">
        <f>VLOOKUP(K5937,'3-Productie normen'!A:AG,29,FALSE)</f>
        <v>S</v>
      </c>
      <c r="W5937" s="145"/>
      <c r="X5937" s="146"/>
      <c r="Y5937" s="147">
        <f t="shared" si="464"/>
        <v>451.99999999999994</v>
      </c>
    </row>
    <row r="5938" spans="1:25" s="148" customFormat="1" ht="13.9" customHeight="1">
      <c r="A5938" s="137">
        <v>6792</v>
      </c>
      <c r="B5938" s="138" t="s">
        <v>7213</v>
      </c>
      <c r="C5938" s="138" t="s">
        <v>8340</v>
      </c>
      <c r="D5938" s="138"/>
      <c r="E5938" s="2"/>
      <c r="F5938" s="2" t="s">
        <v>746</v>
      </c>
      <c r="G5938" s="2" t="s">
        <v>7882</v>
      </c>
      <c r="H5938" s="2" t="s">
        <v>246</v>
      </c>
      <c r="I5938" s="139" t="s">
        <v>46</v>
      </c>
      <c r="J5938" s="139" t="s">
        <v>323</v>
      </c>
      <c r="K5938" s="139" t="s">
        <v>46</v>
      </c>
      <c r="L5938" s="139" t="s">
        <v>8195</v>
      </c>
      <c r="M5938" s="140"/>
      <c r="N5938" s="141">
        <v>1.1299999999999999</v>
      </c>
      <c r="O5938" s="142">
        <f t="shared" si="460"/>
        <v>400</v>
      </c>
      <c r="P5938" s="2">
        <v>200</v>
      </c>
      <c r="Q5938" s="2">
        <v>200</v>
      </c>
      <c r="R5938" s="143" t="e">
        <f t="shared" si="461"/>
        <v>#DIV/0!</v>
      </c>
      <c r="S5938" s="143" t="e">
        <f t="shared" si="462"/>
        <v>#DIV/0!</v>
      </c>
      <c r="T5938" s="144">
        <f>IF(P5938="nio",0,IF(P5938&gt;0,VLOOKUP(K5938,'3-Productie normen'!A:X,VLOOKUP(P5938,'3-Productie normen'!$B$37:$C$59,2,FALSE),FALSE)))/VLOOKUP(B5938,'2-Kosten per locatie'!$A$11:$C$31,3,FALSE)</f>
        <v>0</v>
      </c>
      <c r="U5938" s="144">
        <f t="shared" si="463"/>
        <v>0</v>
      </c>
      <c r="V5938" s="145" t="str">
        <f>VLOOKUP(K5938,'3-Productie normen'!A:AG,29,FALSE)</f>
        <v>S</v>
      </c>
      <c r="W5938" s="145"/>
      <c r="X5938" s="146"/>
      <c r="Y5938" s="147">
        <f t="shared" si="464"/>
        <v>451.99999999999994</v>
      </c>
    </row>
    <row r="5939" spans="1:25" s="148" customFormat="1" ht="13.9" customHeight="1">
      <c r="A5939" s="137">
        <v>6793</v>
      </c>
      <c r="B5939" s="138" t="s">
        <v>7213</v>
      </c>
      <c r="C5939" s="138" t="s">
        <v>8340</v>
      </c>
      <c r="D5939" s="138"/>
      <c r="E5939" s="2"/>
      <c r="F5939" s="2" t="s">
        <v>746</v>
      </c>
      <c r="G5939" s="2" t="s">
        <v>7883</v>
      </c>
      <c r="H5939" s="2" t="s">
        <v>246</v>
      </c>
      <c r="I5939" s="139" t="s">
        <v>46</v>
      </c>
      <c r="J5939" s="139" t="s">
        <v>313</v>
      </c>
      <c r="K5939" s="139" t="s">
        <v>8079</v>
      </c>
      <c r="L5939" s="139" t="s">
        <v>8195</v>
      </c>
      <c r="M5939" s="140"/>
      <c r="N5939" s="141">
        <v>1.1299999999999999</v>
      </c>
      <c r="O5939" s="142">
        <f t="shared" si="460"/>
        <v>2</v>
      </c>
      <c r="P5939" s="2">
        <v>2</v>
      </c>
      <c r="Q5939" s="2"/>
      <c r="R5939" s="143" t="e">
        <f t="shared" si="461"/>
        <v>#DIV/0!</v>
      </c>
      <c r="S5939" s="143">
        <f t="shared" si="462"/>
        <v>0</v>
      </c>
      <c r="T5939" s="144">
        <f>IF(P5939="nio",0,IF(P5939&gt;0,VLOOKUP(K5939,'3-Productie normen'!A:X,VLOOKUP(P5939,'3-Productie normen'!$B$37:$C$59,2,FALSE),FALSE)))/VLOOKUP(B5939,'2-Kosten per locatie'!$A$11:$C$31,3,FALSE)</f>
        <v>0</v>
      </c>
      <c r="U5939" s="144">
        <f t="shared" si="463"/>
        <v>0</v>
      </c>
      <c r="V5939" s="145" t="str">
        <f>VLOOKUP(K5939,'3-Productie normen'!A:AG,29,FALSE)</f>
        <v>V</v>
      </c>
      <c r="W5939" s="145"/>
      <c r="X5939" s="146"/>
      <c r="Y5939" s="147">
        <f t="shared" si="464"/>
        <v>2.2599999999999998</v>
      </c>
    </row>
    <row r="5940" spans="1:25" s="148" customFormat="1" ht="13.9" customHeight="1">
      <c r="A5940" s="137">
        <v>6794</v>
      </c>
      <c r="B5940" s="138" t="s">
        <v>7213</v>
      </c>
      <c r="C5940" s="138" t="s">
        <v>8340</v>
      </c>
      <c r="D5940" s="138"/>
      <c r="E5940" s="2"/>
      <c r="F5940" s="2" t="s">
        <v>746</v>
      </c>
      <c r="G5940" s="2" t="s">
        <v>7884</v>
      </c>
      <c r="H5940" s="2" t="s">
        <v>246</v>
      </c>
      <c r="I5940" s="139" t="s">
        <v>46</v>
      </c>
      <c r="J5940" s="139" t="s">
        <v>320</v>
      </c>
      <c r="K5940" s="139" t="s">
        <v>46</v>
      </c>
      <c r="L5940" s="139" t="s">
        <v>8195</v>
      </c>
      <c r="M5940" s="140"/>
      <c r="N5940" s="141">
        <v>7.42</v>
      </c>
      <c r="O5940" s="142">
        <f t="shared" ref="O5940:O6002" si="465">SUM(P5940:Q5940)</f>
        <v>400</v>
      </c>
      <c r="P5940" s="2">
        <v>200</v>
      </c>
      <c r="Q5940" s="2">
        <v>200</v>
      </c>
      <c r="R5940" s="143" t="e">
        <f t="shared" ref="R5940:R6002" si="466">IF(P5940="nio",0,IF(P5940&gt;0,P5940*N5940/T5940,0))</f>
        <v>#DIV/0!</v>
      </c>
      <c r="S5940" s="143" t="e">
        <f t="shared" ref="S5940:S6002" si="467">IF(Q5940&gt;0,Q5940*N5940/U5940,0)</f>
        <v>#DIV/0!</v>
      </c>
      <c r="T5940" s="144">
        <f>IF(P5940="nio",0,IF(P5940&gt;0,VLOOKUP(K5940,'3-Productie normen'!A:X,VLOOKUP(P5940,'3-Productie normen'!$B$37:$C$59,2,FALSE),FALSE)))/VLOOKUP(B5940,'2-Kosten per locatie'!$A$11:$C$31,3,FALSE)</f>
        <v>0</v>
      </c>
      <c r="U5940" s="144">
        <f t="shared" ref="U5940:U6002" si="468">IF(Q5940&gt;0,T5940*$U$8,0)</f>
        <v>0</v>
      </c>
      <c r="V5940" s="145" t="str">
        <f>VLOOKUP(K5940,'3-Productie normen'!A:AG,29,FALSE)</f>
        <v>S</v>
      </c>
      <c r="W5940" s="145"/>
      <c r="X5940" s="146"/>
      <c r="Y5940" s="147">
        <f t="shared" ref="Y5940:Y6002" si="469">O5940*N5940</f>
        <v>2968</v>
      </c>
    </row>
    <row r="5941" spans="1:25" s="148" customFormat="1" ht="13.9" customHeight="1">
      <c r="A5941" s="137">
        <v>6795</v>
      </c>
      <c r="B5941" s="138" t="s">
        <v>7213</v>
      </c>
      <c r="C5941" s="138" t="s">
        <v>8340</v>
      </c>
      <c r="D5941" s="138"/>
      <c r="E5941" s="2"/>
      <c r="F5941" s="2" t="s">
        <v>746</v>
      </c>
      <c r="G5941" s="2" t="s">
        <v>7885</v>
      </c>
      <c r="H5941" s="2" t="s">
        <v>246</v>
      </c>
      <c r="I5941" s="139" t="s">
        <v>46</v>
      </c>
      <c r="J5941" s="139" t="s">
        <v>7699</v>
      </c>
      <c r="K5941" s="139" t="s">
        <v>46</v>
      </c>
      <c r="L5941" s="139" t="s">
        <v>8195</v>
      </c>
      <c r="M5941" s="140"/>
      <c r="N5941" s="141">
        <v>1.25</v>
      </c>
      <c r="O5941" s="142">
        <f t="shared" si="465"/>
        <v>400</v>
      </c>
      <c r="P5941" s="2">
        <v>200</v>
      </c>
      <c r="Q5941" s="2">
        <v>200</v>
      </c>
      <c r="R5941" s="143" t="e">
        <f t="shared" si="466"/>
        <v>#DIV/0!</v>
      </c>
      <c r="S5941" s="143" t="e">
        <f t="shared" si="467"/>
        <v>#DIV/0!</v>
      </c>
      <c r="T5941" s="144">
        <f>IF(P5941="nio",0,IF(P5941&gt;0,VLOOKUP(K5941,'3-Productie normen'!A:X,VLOOKUP(P5941,'3-Productie normen'!$B$37:$C$59,2,FALSE),FALSE)))/VLOOKUP(B5941,'2-Kosten per locatie'!$A$11:$C$31,3,FALSE)</f>
        <v>0</v>
      </c>
      <c r="U5941" s="144">
        <f t="shared" si="468"/>
        <v>0</v>
      </c>
      <c r="V5941" s="145" t="str">
        <f>VLOOKUP(K5941,'3-Productie normen'!A:AG,29,FALSE)</f>
        <v>S</v>
      </c>
      <c r="W5941" s="145"/>
      <c r="X5941" s="146"/>
      <c r="Y5941" s="147">
        <f t="shared" si="469"/>
        <v>500</v>
      </c>
    </row>
    <row r="5942" spans="1:25" s="148" customFormat="1" ht="13.9" customHeight="1">
      <c r="A5942" s="137">
        <v>6796</v>
      </c>
      <c r="B5942" s="138" t="s">
        <v>7213</v>
      </c>
      <c r="C5942" s="138" t="s">
        <v>8340</v>
      </c>
      <c r="D5942" s="138"/>
      <c r="E5942" s="2"/>
      <c r="F5942" s="2" t="s">
        <v>746</v>
      </c>
      <c r="G5942" s="2" t="s">
        <v>7886</v>
      </c>
      <c r="H5942" s="2" t="s">
        <v>246</v>
      </c>
      <c r="I5942" s="139" t="s">
        <v>46</v>
      </c>
      <c r="J5942" s="139" t="s">
        <v>323</v>
      </c>
      <c r="K5942" s="139" t="s">
        <v>46</v>
      </c>
      <c r="L5942" s="139" t="s">
        <v>8195</v>
      </c>
      <c r="M5942" s="140"/>
      <c r="N5942" s="141">
        <v>1.25</v>
      </c>
      <c r="O5942" s="142">
        <f t="shared" si="465"/>
        <v>400</v>
      </c>
      <c r="P5942" s="2">
        <v>200</v>
      </c>
      <c r="Q5942" s="2">
        <v>200</v>
      </c>
      <c r="R5942" s="143" t="e">
        <f t="shared" si="466"/>
        <v>#DIV/0!</v>
      </c>
      <c r="S5942" s="143" t="e">
        <f t="shared" si="467"/>
        <v>#DIV/0!</v>
      </c>
      <c r="T5942" s="144">
        <f>IF(P5942="nio",0,IF(P5942&gt;0,VLOOKUP(K5942,'3-Productie normen'!A:X,VLOOKUP(P5942,'3-Productie normen'!$B$37:$C$59,2,FALSE),FALSE)))/VLOOKUP(B5942,'2-Kosten per locatie'!$A$11:$C$31,3,FALSE)</f>
        <v>0</v>
      </c>
      <c r="U5942" s="144">
        <f t="shared" si="468"/>
        <v>0</v>
      </c>
      <c r="V5942" s="145" t="str">
        <f>VLOOKUP(K5942,'3-Productie normen'!A:AG,29,FALSE)</f>
        <v>S</v>
      </c>
      <c r="W5942" s="145"/>
      <c r="X5942" s="146"/>
      <c r="Y5942" s="147">
        <f t="shared" si="469"/>
        <v>500</v>
      </c>
    </row>
    <row r="5943" spans="1:25" s="148" customFormat="1" ht="13.9" customHeight="1">
      <c r="A5943" s="137">
        <v>6797</v>
      </c>
      <c r="B5943" s="138" t="s">
        <v>7213</v>
      </c>
      <c r="C5943" s="138" t="s">
        <v>8340</v>
      </c>
      <c r="D5943" s="138"/>
      <c r="E5943" s="2"/>
      <c r="F5943" s="2" t="s">
        <v>746</v>
      </c>
      <c r="G5943" s="2" t="s">
        <v>7887</v>
      </c>
      <c r="H5943" s="2" t="s">
        <v>246</v>
      </c>
      <c r="I5943" s="139" t="s">
        <v>46</v>
      </c>
      <c r="J5943" s="139" t="s">
        <v>7699</v>
      </c>
      <c r="K5943" s="139" t="s">
        <v>46</v>
      </c>
      <c r="L5943" s="139" t="s">
        <v>8195</v>
      </c>
      <c r="M5943" s="140"/>
      <c r="N5943" s="141">
        <v>1.25</v>
      </c>
      <c r="O5943" s="142">
        <f t="shared" si="465"/>
        <v>400</v>
      </c>
      <c r="P5943" s="2">
        <v>200</v>
      </c>
      <c r="Q5943" s="2">
        <v>200</v>
      </c>
      <c r="R5943" s="143" t="e">
        <f t="shared" si="466"/>
        <v>#DIV/0!</v>
      </c>
      <c r="S5943" s="143" t="e">
        <f t="shared" si="467"/>
        <v>#DIV/0!</v>
      </c>
      <c r="T5943" s="144">
        <f>IF(P5943="nio",0,IF(P5943&gt;0,VLOOKUP(K5943,'3-Productie normen'!A:X,VLOOKUP(P5943,'3-Productie normen'!$B$37:$C$59,2,FALSE),FALSE)))/VLOOKUP(B5943,'2-Kosten per locatie'!$A$11:$C$31,3,FALSE)</f>
        <v>0</v>
      </c>
      <c r="U5943" s="144">
        <f t="shared" si="468"/>
        <v>0</v>
      </c>
      <c r="V5943" s="145" t="str">
        <f>VLOOKUP(K5943,'3-Productie normen'!A:AG,29,FALSE)</f>
        <v>S</v>
      </c>
      <c r="W5943" s="145"/>
      <c r="X5943" s="146"/>
      <c r="Y5943" s="147">
        <f t="shared" si="469"/>
        <v>500</v>
      </c>
    </row>
    <row r="5944" spans="1:25" s="148" customFormat="1" ht="13.9" customHeight="1">
      <c r="A5944" s="137">
        <v>6798</v>
      </c>
      <c r="B5944" s="138" t="s">
        <v>7213</v>
      </c>
      <c r="C5944" s="138" t="s">
        <v>8340</v>
      </c>
      <c r="D5944" s="138"/>
      <c r="E5944" s="2"/>
      <c r="F5944" s="2" t="s">
        <v>746</v>
      </c>
      <c r="G5944" s="2" t="s">
        <v>7900</v>
      </c>
      <c r="H5944" s="2" t="s">
        <v>2198</v>
      </c>
      <c r="I5944" s="139" t="s">
        <v>350</v>
      </c>
      <c r="J5944" s="139" t="s">
        <v>351</v>
      </c>
      <c r="K5944" s="139" t="s">
        <v>274</v>
      </c>
      <c r="L5944" s="139" t="s">
        <v>3908</v>
      </c>
      <c r="M5944" s="140"/>
      <c r="N5944" s="141">
        <v>78.61</v>
      </c>
      <c r="O5944" s="142">
        <f t="shared" si="465"/>
        <v>200</v>
      </c>
      <c r="P5944" s="2">
        <v>200</v>
      </c>
      <c r="Q5944" s="2"/>
      <c r="R5944" s="143" t="e">
        <f t="shared" si="466"/>
        <v>#DIV/0!</v>
      </c>
      <c r="S5944" s="143">
        <f t="shared" si="467"/>
        <v>0</v>
      </c>
      <c r="T5944" s="144">
        <f>IF(P5944="nio",0,IF(P5944&gt;0,VLOOKUP(K5944,'3-Productie normen'!A:X,VLOOKUP(P5944,'3-Productie normen'!$B$37:$C$59,2,FALSE),FALSE)))/VLOOKUP(B5944,'2-Kosten per locatie'!$A$11:$C$31,3,FALSE)</f>
        <v>0</v>
      </c>
      <c r="U5944" s="144">
        <f t="shared" si="468"/>
        <v>0</v>
      </c>
      <c r="V5944" s="145" t="str">
        <f>VLOOKUP(K5944,'3-Productie normen'!A:AG,29,FALSE)</f>
        <v>L</v>
      </c>
      <c r="W5944" s="145"/>
      <c r="X5944" s="146"/>
      <c r="Y5944" s="147">
        <f t="shared" si="469"/>
        <v>15722</v>
      </c>
    </row>
    <row r="5945" spans="1:25" s="148" customFormat="1" ht="13.9" customHeight="1">
      <c r="A5945" s="137">
        <v>6799</v>
      </c>
      <c r="B5945" s="138" t="s">
        <v>7213</v>
      </c>
      <c r="C5945" s="138" t="s">
        <v>8340</v>
      </c>
      <c r="D5945" s="138"/>
      <c r="E5945" s="2"/>
      <c r="F5945" s="2" t="s">
        <v>746</v>
      </c>
      <c r="G5945" s="2" t="s">
        <v>7901</v>
      </c>
      <c r="H5945" s="2" t="s">
        <v>3422</v>
      </c>
      <c r="I5945" s="139" t="s">
        <v>277</v>
      </c>
      <c r="J5945" s="139" t="s">
        <v>277</v>
      </c>
      <c r="K5945" s="139" t="s">
        <v>478</v>
      </c>
      <c r="L5945" s="139" t="s">
        <v>3908</v>
      </c>
      <c r="M5945" s="140"/>
      <c r="N5945" s="141">
        <v>17.72</v>
      </c>
      <c r="O5945" s="142">
        <f t="shared" si="465"/>
        <v>120</v>
      </c>
      <c r="P5945" s="2">
        <v>120</v>
      </c>
      <c r="Q5945" s="2"/>
      <c r="R5945" s="143" t="e">
        <f t="shared" si="466"/>
        <v>#DIV/0!</v>
      </c>
      <c r="S5945" s="143">
        <f t="shared" si="467"/>
        <v>0</v>
      </c>
      <c r="T5945" s="144">
        <f>IF(P5945="nio",0,IF(P5945&gt;0,VLOOKUP(K5945,'3-Productie normen'!A:X,VLOOKUP(P5945,'3-Productie normen'!$B$37:$C$59,2,FALSE),FALSE)))/VLOOKUP(B5945,'2-Kosten per locatie'!$A$11:$C$31,3,FALSE)</f>
        <v>0</v>
      </c>
      <c r="U5945" s="144">
        <f t="shared" si="468"/>
        <v>0</v>
      </c>
      <c r="V5945" s="145" t="str">
        <f>VLOOKUP(K5945,'3-Productie normen'!A:AG,29,FALSE)</f>
        <v>B</v>
      </c>
      <c r="W5945" s="145"/>
      <c r="X5945" s="146"/>
      <c r="Y5945" s="147">
        <f t="shared" si="469"/>
        <v>2126.3999999999996</v>
      </c>
    </row>
    <row r="5946" spans="1:25" s="148" customFormat="1" ht="13.9" customHeight="1">
      <c r="A5946" s="137">
        <v>6800</v>
      </c>
      <c r="B5946" s="138" t="s">
        <v>7213</v>
      </c>
      <c r="C5946" s="138" t="s">
        <v>8340</v>
      </c>
      <c r="D5946" s="138"/>
      <c r="E5946" s="2"/>
      <c r="F5946" s="2" t="s">
        <v>746</v>
      </c>
      <c r="G5946" s="2" t="s">
        <v>7902</v>
      </c>
      <c r="H5946" s="2" t="s">
        <v>2699</v>
      </c>
      <c r="I5946" s="139" t="s">
        <v>350</v>
      </c>
      <c r="J5946" s="139" t="s">
        <v>351</v>
      </c>
      <c r="K5946" s="139" t="s">
        <v>274</v>
      </c>
      <c r="L5946" s="139" t="s">
        <v>8204</v>
      </c>
      <c r="M5946" s="140"/>
      <c r="N5946" s="141">
        <v>58.97</v>
      </c>
      <c r="O5946" s="142">
        <f t="shared" si="465"/>
        <v>200</v>
      </c>
      <c r="P5946" s="2">
        <v>200</v>
      </c>
      <c r="Q5946" s="2"/>
      <c r="R5946" s="143" t="e">
        <f t="shared" si="466"/>
        <v>#DIV/0!</v>
      </c>
      <c r="S5946" s="143">
        <f t="shared" si="467"/>
        <v>0</v>
      </c>
      <c r="T5946" s="144">
        <f>IF(P5946="nio",0,IF(P5946&gt;0,VLOOKUP(K5946,'3-Productie normen'!A:X,VLOOKUP(P5946,'3-Productie normen'!$B$37:$C$59,2,FALSE),FALSE)))/VLOOKUP(B5946,'2-Kosten per locatie'!$A$11:$C$31,3,FALSE)</f>
        <v>0</v>
      </c>
      <c r="U5946" s="144">
        <f t="shared" si="468"/>
        <v>0</v>
      </c>
      <c r="V5946" s="145" t="str">
        <f>VLOOKUP(K5946,'3-Productie normen'!A:AG,29,FALSE)</f>
        <v>L</v>
      </c>
      <c r="W5946" s="145"/>
      <c r="X5946" s="146"/>
      <c r="Y5946" s="147">
        <f t="shared" si="469"/>
        <v>11794</v>
      </c>
    </row>
    <row r="5947" spans="1:25" s="148" customFormat="1" ht="13.9" customHeight="1">
      <c r="A5947" s="137">
        <v>6801</v>
      </c>
      <c r="B5947" s="138" t="s">
        <v>7213</v>
      </c>
      <c r="C5947" s="138" t="s">
        <v>8340</v>
      </c>
      <c r="D5947" s="138"/>
      <c r="E5947" s="2"/>
      <c r="F5947" s="2" t="s">
        <v>746</v>
      </c>
      <c r="G5947" s="2" t="s">
        <v>7903</v>
      </c>
      <c r="H5947" s="2" t="s">
        <v>3424</v>
      </c>
      <c r="I5947" s="139" t="s">
        <v>350</v>
      </c>
      <c r="J5947" s="139" t="s">
        <v>351</v>
      </c>
      <c r="K5947" s="139" t="s">
        <v>274</v>
      </c>
      <c r="L5947" s="139" t="s">
        <v>8204</v>
      </c>
      <c r="M5947" s="140"/>
      <c r="N5947" s="141">
        <v>87.15</v>
      </c>
      <c r="O5947" s="142">
        <f t="shared" si="465"/>
        <v>200</v>
      </c>
      <c r="P5947" s="2">
        <v>200</v>
      </c>
      <c r="Q5947" s="2"/>
      <c r="R5947" s="143" t="e">
        <f t="shared" si="466"/>
        <v>#DIV/0!</v>
      </c>
      <c r="S5947" s="143">
        <f t="shared" si="467"/>
        <v>0</v>
      </c>
      <c r="T5947" s="144">
        <f>IF(P5947="nio",0,IF(P5947&gt;0,VLOOKUP(K5947,'3-Productie normen'!A:X,VLOOKUP(P5947,'3-Productie normen'!$B$37:$C$59,2,FALSE),FALSE)))/VLOOKUP(B5947,'2-Kosten per locatie'!$A$11:$C$31,3,FALSE)</f>
        <v>0</v>
      </c>
      <c r="U5947" s="144">
        <f t="shared" si="468"/>
        <v>0</v>
      </c>
      <c r="V5947" s="145" t="str">
        <f>VLOOKUP(K5947,'3-Productie normen'!A:AG,29,FALSE)</f>
        <v>L</v>
      </c>
      <c r="W5947" s="145"/>
      <c r="X5947" s="146"/>
      <c r="Y5947" s="147">
        <f t="shared" si="469"/>
        <v>17430</v>
      </c>
    </row>
    <row r="5948" spans="1:25" s="148" customFormat="1" ht="13.9" customHeight="1">
      <c r="A5948" s="137">
        <v>6802</v>
      </c>
      <c r="B5948" s="138" t="s">
        <v>7213</v>
      </c>
      <c r="C5948" s="138" t="s">
        <v>8340</v>
      </c>
      <c r="D5948" s="138"/>
      <c r="E5948" s="2"/>
      <c r="F5948" s="2" t="s">
        <v>746</v>
      </c>
      <c r="G5948" s="2" t="s">
        <v>7904</v>
      </c>
      <c r="H5948" s="2" t="s">
        <v>7905</v>
      </c>
      <c r="I5948" s="139" t="s">
        <v>267</v>
      </c>
      <c r="J5948" s="139" t="s">
        <v>267</v>
      </c>
      <c r="K5948" s="139" t="s">
        <v>8079</v>
      </c>
      <c r="L5948" s="139" t="s">
        <v>8204</v>
      </c>
      <c r="M5948" s="140"/>
      <c r="N5948" s="141">
        <v>32.299999999999997</v>
      </c>
      <c r="O5948" s="142">
        <f t="shared" si="465"/>
        <v>2</v>
      </c>
      <c r="P5948" s="2">
        <v>2</v>
      </c>
      <c r="Q5948" s="2"/>
      <c r="R5948" s="143" t="e">
        <f t="shared" si="466"/>
        <v>#DIV/0!</v>
      </c>
      <c r="S5948" s="143">
        <f t="shared" si="467"/>
        <v>0</v>
      </c>
      <c r="T5948" s="144">
        <f>IF(P5948="nio",0,IF(P5948&gt;0,VLOOKUP(K5948,'3-Productie normen'!A:X,VLOOKUP(P5948,'3-Productie normen'!$B$37:$C$59,2,FALSE),FALSE)))/VLOOKUP(B5948,'2-Kosten per locatie'!$A$11:$C$31,3,FALSE)</f>
        <v>0</v>
      </c>
      <c r="U5948" s="144">
        <f t="shared" si="468"/>
        <v>0</v>
      </c>
      <c r="V5948" s="145" t="str">
        <f>VLOOKUP(K5948,'3-Productie normen'!A:AG,29,FALSE)</f>
        <v>V</v>
      </c>
      <c r="W5948" s="145"/>
      <c r="X5948" s="146"/>
      <c r="Y5948" s="147">
        <f t="shared" si="469"/>
        <v>64.599999999999994</v>
      </c>
    </row>
    <row r="5949" spans="1:25" s="148" customFormat="1" ht="13.9" customHeight="1">
      <c r="A5949" s="137">
        <v>6803</v>
      </c>
      <c r="B5949" s="138" t="s">
        <v>7213</v>
      </c>
      <c r="C5949" s="138" t="s">
        <v>8340</v>
      </c>
      <c r="D5949" s="138"/>
      <c r="E5949" s="2"/>
      <c r="F5949" s="2" t="s">
        <v>746</v>
      </c>
      <c r="G5949" s="2" t="s">
        <v>7906</v>
      </c>
      <c r="H5949" s="2" t="s">
        <v>4484</v>
      </c>
      <c r="I5949" s="139" t="s">
        <v>350</v>
      </c>
      <c r="J5949" s="139" t="s">
        <v>351</v>
      </c>
      <c r="K5949" s="139" t="s">
        <v>274</v>
      </c>
      <c r="L5949" s="139" t="s">
        <v>8204</v>
      </c>
      <c r="M5949" s="140"/>
      <c r="N5949" s="141">
        <v>72.31</v>
      </c>
      <c r="O5949" s="142">
        <f t="shared" si="465"/>
        <v>200</v>
      </c>
      <c r="P5949" s="2">
        <v>200</v>
      </c>
      <c r="Q5949" s="2"/>
      <c r="R5949" s="143" t="e">
        <f t="shared" si="466"/>
        <v>#DIV/0!</v>
      </c>
      <c r="S5949" s="143">
        <f t="shared" si="467"/>
        <v>0</v>
      </c>
      <c r="T5949" s="144">
        <f>IF(P5949="nio",0,IF(P5949&gt;0,VLOOKUP(K5949,'3-Productie normen'!A:X,VLOOKUP(P5949,'3-Productie normen'!$B$37:$C$59,2,FALSE),FALSE)))/VLOOKUP(B5949,'2-Kosten per locatie'!$A$11:$C$31,3,FALSE)</f>
        <v>0</v>
      </c>
      <c r="U5949" s="144">
        <f t="shared" si="468"/>
        <v>0</v>
      </c>
      <c r="V5949" s="145" t="str">
        <f>VLOOKUP(K5949,'3-Productie normen'!A:AG,29,FALSE)</f>
        <v>L</v>
      </c>
      <c r="W5949" s="145"/>
      <c r="X5949" s="146"/>
      <c r="Y5949" s="147">
        <f t="shared" si="469"/>
        <v>14462</v>
      </c>
    </row>
    <row r="5950" spans="1:25" s="148" customFormat="1" ht="13.9" customHeight="1">
      <c r="A5950" s="137">
        <v>6804</v>
      </c>
      <c r="B5950" s="138" t="s">
        <v>7213</v>
      </c>
      <c r="C5950" s="138" t="s">
        <v>8340</v>
      </c>
      <c r="D5950" s="138"/>
      <c r="E5950" s="2"/>
      <c r="F5950" s="2" t="s">
        <v>746</v>
      </c>
      <c r="G5950" s="2" t="s">
        <v>7907</v>
      </c>
      <c r="H5950" s="2" t="s">
        <v>3433</v>
      </c>
      <c r="I5950" s="139" t="s">
        <v>277</v>
      </c>
      <c r="J5950" s="139" t="s">
        <v>277</v>
      </c>
      <c r="K5950" s="139" t="s">
        <v>478</v>
      </c>
      <c r="L5950" s="139" t="s">
        <v>3908</v>
      </c>
      <c r="M5950" s="140"/>
      <c r="N5950" s="141">
        <v>10.89</v>
      </c>
      <c r="O5950" s="142">
        <f t="shared" si="465"/>
        <v>120</v>
      </c>
      <c r="P5950" s="2">
        <v>120</v>
      </c>
      <c r="Q5950" s="2"/>
      <c r="R5950" s="143" t="e">
        <f t="shared" si="466"/>
        <v>#DIV/0!</v>
      </c>
      <c r="S5950" s="143">
        <f t="shared" si="467"/>
        <v>0</v>
      </c>
      <c r="T5950" s="144">
        <f>IF(P5950="nio",0,IF(P5950&gt;0,VLOOKUP(K5950,'3-Productie normen'!A:X,VLOOKUP(P5950,'3-Productie normen'!$B$37:$C$59,2,FALSE),FALSE)))/VLOOKUP(B5950,'2-Kosten per locatie'!$A$11:$C$31,3,FALSE)</f>
        <v>0</v>
      </c>
      <c r="U5950" s="144">
        <f t="shared" si="468"/>
        <v>0</v>
      </c>
      <c r="V5950" s="145" t="str">
        <f>VLOOKUP(K5950,'3-Productie normen'!A:AG,29,FALSE)</f>
        <v>B</v>
      </c>
      <c r="W5950" s="145"/>
      <c r="X5950" s="146"/>
      <c r="Y5950" s="147">
        <f t="shared" si="469"/>
        <v>1306.8000000000002</v>
      </c>
    </row>
    <row r="5951" spans="1:25" s="148" customFormat="1" ht="13.9" customHeight="1">
      <c r="A5951" s="137">
        <v>6805</v>
      </c>
      <c r="B5951" s="138" t="s">
        <v>7213</v>
      </c>
      <c r="C5951" s="138" t="s">
        <v>8340</v>
      </c>
      <c r="D5951" s="138"/>
      <c r="E5951" s="2"/>
      <c r="F5951" s="2" t="s">
        <v>746</v>
      </c>
      <c r="G5951" s="2" t="s">
        <v>7908</v>
      </c>
      <c r="H5951" s="2" t="s">
        <v>2701</v>
      </c>
      <c r="I5951" s="139" t="s">
        <v>277</v>
      </c>
      <c r="J5951" s="139" t="s">
        <v>277</v>
      </c>
      <c r="K5951" s="139" t="s">
        <v>478</v>
      </c>
      <c r="L5951" s="139" t="s">
        <v>3908</v>
      </c>
      <c r="M5951" s="140"/>
      <c r="N5951" s="141">
        <v>12.31</v>
      </c>
      <c r="O5951" s="142">
        <f t="shared" si="465"/>
        <v>120</v>
      </c>
      <c r="P5951" s="2">
        <v>120</v>
      </c>
      <c r="Q5951" s="2"/>
      <c r="R5951" s="143" t="e">
        <f t="shared" si="466"/>
        <v>#DIV/0!</v>
      </c>
      <c r="S5951" s="143">
        <f t="shared" si="467"/>
        <v>0</v>
      </c>
      <c r="T5951" s="144">
        <f>IF(P5951="nio",0,IF(P5951&gt;0,VLOOKUP(K5951,'3-Productie normen'!A:X,VLOOKUP(P5951,'3-Productie normen'!$B$37:$C$59,2,FALSE),FALSE)))/VLOOKUP(B5951,'2-Kosten per locatie'!$A$11:$C$31,3,FALSE)</f>
        <v>0</v>
      </c>
      <c r="U5951" s="144">
        <f t="shared" si="468"/>
        <v>0</v>
      </c>
      <c r="V5951" s="145" t="str">
        <f>VLOOKUP(K5951,'3-Productie normen'!A:AG,29,FALSE)</f>
        <v>B</v>
      </c>
      <c r="W5951" s="145"/>
      <c r="X5951" s="146"/>
      <c r="Y5951" s="147">
        <f t="shared" si="469"/>
        <v>1477.2</v>
      </c>
    </row>
    <row r="5952" spans="1:25" s="148" customFormat="1" ht="13.9" customHeight="1">
      <c r="A5952" s="137">
        <v>6806</v>
      </c>
      <c r="B5952" s="138" t="s">
        <v>7213</v>
      </c>
      <c r="C5952" s="138" t="s">
        <v>8340</v>
      </c>
      <c r="D5952" s="138"/>
      <c r="E5952" s="2"/>
      <c r="F5952" s="2" t="s">
        <v>746</v>
      </c>
      <c r="G5952" s="2" t="s">
        <v>7909</v>
      </c>
      <c r="H5952" s="2" t="s">
        <v>4488</v>
      </c>
      <c r="I5952" s="139" t="s">
        <v>277</v>
      </c>
      <c r="J5952" s="139" t="s">
        <v>277</v>
      </c>
      <c r="K5952" s="139" t="s">
        <v>478</v>
      </c>
      <c r="L5952" s="139" t="s">
        <v>3908</v>
      </c>
      <c r="M5952" s="140"/>
      <c r="N5952" s="141">
        <v>10.220000000000001</v>
      </c>
      <c r="O5952" s="142">
        <f t="shared" si="465"/>
        <v>120</v>
      </c>
      <c r="P5952" s="2">
        <v>120</v>
      </c>
      <c r="Q5952" s="2"/>
      <c r="R5952" s="143" t="e">
        <f t="shared" si="466"/>
        <v>#DIV/0!</v>
      </c>
      <c r="S5952" s="143">
        <f t="shared" si="467"/>
        <v>0</v>
      </c>
      <c r="T5952" s="144">
        <f>IF(P5952="nio",0,IF(P5952&gt;0,VLOOKUP(K5952,'3-Productie normen'!A:X,VLOOKUP(P5952,'3-Productie normen'!$B$37:$C$59,2,FALSE),FALSE)))/VLOOKUP(B5952,'2-Kosten per locatie'!$A$11:$C$31,3,FALSE)</f>
        <v>0</v>
      </c>
      <c r="U5952" s="144">
        <f t="shared" si="468"/>
        <v>0</v>
      </c>
      <c r="V5952" s="145" t="str">
        <f>VLOOKUP(K5952,'3-Productie normen'!A:AG,29,FALSE)</f>
        <v>B</v>
      </c>
      <c r="W5952" s="145"/>
      <c r="X5952" s="146"/>
      <c r="Y5952" s="147">
        <f t="shared" si="469"/>
        <v>1226.4000000000001</v>
      </c>
    </row>
    <row r="5953" spans="1:25" s="148" customFormat="1" ht="13.9" customHeight="1">
      <c r="A5953" s="137">
        <v>6807</v>
      </c>
      <c r="B5953" s="138" t="s">
        <v>7213</v>
      </c>
      <c r="C5953" s="138" t="s">
        <v>8340</v>
      </c>
      <c r="D5953" s="138"/>
      <c r="E5953" s="2"/>
      <c r="F5953" s="2" t="s">
        <v>746</v>
      </c>
      <c r="G5953" s="2" t="s">
        <v>7910</v>
      </c>
      <c r="H5953" s="2" t="s">
        <v>2703</v>
      </c>
      <c r="I5953" s="139" t="s">
        <v>277</v>
      </c>
      <c r="J5953" s="139" t="s">
        <v>277</v>
      </c>
      <c r="K5953" s="139" t="s">
        <v>478</v>
      </c>
      <c r="L5953" s="139" t="s">
        <v>3908</v>
      </c>
      <c r="M5953" s="140"/>
      <c r="N5953" s="141">
        <v>16.010000000000002</v>
      </c>
      <c r="O5953" s="142">
        <f t="shared" si="465"/>
        <v>120</v>
      </c>
      <c r="P5953" s="2">
        <v>120</v>
      </c>
      <c r="Q5953" s="2"/>
      <c r="R5953" s="143" t="e">
        <f t="shared" si="466"/>
        <v>#DIV/0!</v>
      </c>
      <c r="S5953" s="143">
        <f t="shared" si="467"/>
        <v>0</v>
      </c>
      <c r="T5953" s="144">
        <f>IF(P5953="nio",0,IF(P5953&gt;0,VLOOKUP(K5953,'3-Productie normen'!A:X,VLOOKUP(P5953,'3-Productie normen'!$B$37:$C$59,2,FALSE),FALSE)))/VLOOKUP(B5953,'2-Kosten per locatie'!$A$11:$C$31,3,FALSE)</f>
        <v>0</v>
      </c>
      <c r="U5953" s="144">
        <f t="shared" si="468"/>
        <v>0</v>
      </c>
      <c r="V5953" s="145" t="str">
        <f>VLOOKUP(K5953,'3-Productie normen'!A:AG,29,FALSE)</f>
        <v>B</v>
      </c>
      <c r="W5953" s="145"/>
      <c r="X5953" s="146"/>
      <c r="Y5953" s="147">
        <f t="shared" si="469"/>
        <v>1921.2000000000003</v>
      </c>
    </row>
    <row r="5954" spans="1:25" s="148" customFormat="1" ht="13.9" customHeight="1">
      <c r="A5954" s="137">
        <v>6808</v>
      </c>
      <c r="B5954" s="138" t="s">
        <v>7213</v>
      </c>
      <c r="C5954" s="138" t="s">
        <v>8340</v>
      </c>
      <c r="D5954" s="138"/>
      <c r="E5954" s="2"/>
      <c r="F5954" s="2" t="s">
        <v>746</v>
      </c>
      <c r="G5954" s="2" t="s">
        <v>7911</v>
      </c>
      <c r="H5954" s="2" t="s">
        <v>2709</v>
      </c>
      <c r="I5954" s="139" t="s">
        <v>267</v>
      </c>
      <c r="J5954" s="139" t="s">
        <v>267</v>
      </c>
      <c r="K5954" s="139" t="s">
        <v>8079</v>
      </c>
      <c r="L5954" s="139" t="s">
        <v>8204</v>
      </c>
      <c r="M5954" s="140"/>
      <c r="N5954" s="141">
        <v>26.8</v>
      </c>
      <c r="O5954" s="142">
        <f t="shared" si="465"/>
        <v>2</v>
      </c>
      <c r="P5954" s="2">
        <v>2</v>
      </c>
      <c r="Q5954" s="2"/>
      <c r="R5954" s="143" t="e">
        <f t="shared" si="466"/>
        <v>#DIV/0!</v>
      </c>
      <c r="S5954" s="143">
        <f t="shared" si="467"/>
        <v>0</v>
      </c>
      <c r="T5954" s="144">
        <f>IF(P5954="nio",0,IF(P5954&gt;0,VLOOKUP(K5954,'3-Productie normen'!A:X,VLOOKUP(P5954,'3-Productie normen'!$B$37:$C$59,2,FALSE),FALSE)))/VLOOKUP(B5954,'2-Kosten per locatie'!$A$11:$C$31,3,FALSE)</f>
        <v>0</v>
      </c>
      <c r="U5954" s="144">
        <f t="shared" si="468"/>
        <v>0</v>
      </c>
      <c r="V5954" s="145" t="str">
        <f>VLOOKUP(K5954,'3-Productie normen'!A:AG,29,FALSE)</f>
        <v>V</v>
      </c>
      <c r="W5954" s="145"/>
      <c r="X5954" s="146"/>
      <c r="Y5954" s="147">
        <f t="shared" si="469"/>
        <v>53.6</v>
      </c>
    </row>
    <row r="5955" spans="1:25" s="148" customFormat="1" ht="13.9" customHeight="1">
      <c r="A5955" s="137">
        <v>6809</v>
      </c>
      <c r="B5955" s="138" t="s">
        <v>7213</v>
      </c>
      <c r="C5955" s="138" t="s">
        <v>8340</v>
      </c>
      <c r="D5955" s="138"/>
      <c r="E5955" s="2"/>
      <c r="F5955" s="2" t="s">
        <v>746</v>
      </c>
      <c r="G5955" s="2" t="s">
        <v>7912</v>
      </c>
      <c r="H5955" s="2" t="s">
        <v>246</v>
      </c>
      <c r="I5955" s="139" t="s">
        <v>267</v>
      </c>
      <c r="J5955" s="139" t="s">
        <v>267</v>
      </c>
      <c r="K5955" s="139" t="s">
        <v>8079</v>
      </c>
      <c r="L5955" s="139" t="s">
        <v>3466</v>
      </c>
      <c r="M5955" s="140"/>
      <c r="N5955" s="141">
        <v>3.9</v>
      </c>
      <c r="O5955" s="142">
        <f t="shared" si="465"/>
        <v>2</v>
      </c>
      <c r="P5955" s="2">
        <v>2</v>
      </c>
      <c r="Q5955" s="2"/>
      <c r="R5955" s="143" t="e">
        <f t="shared" si="466"/>
        <v>#DIV/0!</v>
      </c>
      <c r="S5955" s="143">
        <f t="shared" si="467"/>
        <v>0</v>
      </c>
      <c r="T5955" s="144">
        <f>IF(P5955="nio",0,IF(P5955&gt;0,VLOOKUP(K5955,'3-Productie normen'!A:X,VLOOKUP(P5955,'3-Productie normen'!$B$37:$C$59,2,FALSE),FALSE)))/VLOOKUP(B5955,'2-Kosten per locatie'!$A$11:$C$31,3,FALSE)</f>
        <v>0</v>
      </c>
      <c r="U5955" s="144">
        <f t="shared" si="468"/>
        <v>0</v>
      </c>
      <c r="V5955" s="145" t="str">
        <f>VLOOKUP(K5955,'3-Productie normen'!A:AG,29,FALSE)</f>
        <v>V</v>
      </c>
      <c r="W5955" s="145"/>
      <c r="X5955" s="146"/>
      <c r="Y5955" s="147">
        <f t="shared" si="469"/>
        <v>7.8</v>
      </c>
    </row>
    <row r="5956" spans="1:25" s="148" customFormat="1" ht="13.9" customHeight="1">
      <c r="A5956" s="137">
        <v>6810</v>
      </c>
      <c r="B5956" s="138" t="s">
        <v>7213</v>
      </c>
      <c r="C5956" s="138" t="s">
        <v>8340</v>
      </c>
      <c r="D5956" s="138"/>
      <c r="E5956" s="2"/>
      <c r="F5956" s="2" t="s">
        <v>746</v>
      </c>
      <c r="G5956" s="2" t="s">
        <v>7913</v>
      </c>
      <c r="H5956" s="2" t="s">
        <v>2705</v>
      </c>
      <c r="I5956" s="139" t="s">
        <v>350</v>
      </c>
      <c r="J5956" s="139" t="s">
        <v>351</v>
      </c>
      <c r="K5956" s="139" t="s">
        <v>274</v>
      </c>
      <c r="L5956" s="139" t="s">
        <v>8204</v>
      </c>
      <c r="M5956" s="140"/>
      <c r="N5956" s="141">
        <v>57.41</v>
      </c>
      <c r="O5956" s="142">
        <f t="shared" si="465"/>
        <v>200</v>
      </c>
      <c r="P5956" s="2">
        <v>200</v>
      </c>
      <c r="Q5956" s="2"/>
      <c r="R5956" s="143" t="e">
        <f t="shared" si="466"/>
        <v>#DIV/0!</v>
      </c>
      <c r="S5956" s="143">
        <f t="shared" si="467"/>
        <v>0</v>
      </c>
      <c r="T5956" s="144">
        <f>IF(P5956="nio",0,IF(P5956&gt;0,VLOOKUP(K5956,'3-Productie normen'!A:X,VLOOKUP(P5956,'3-Productie normen'!$B$37:$C$59,2,FALSE),FALSE)))/VLOOKUP(B5956,'2-Kosten per locatie'!$A$11:$C$31,3,FALSE)</f>
        <v>0</v>
      </c>
      <c r="U5956" s="144">
        <f t="shared" si="468"/>
        <v>0</v>
      </c>
      <c r="V5956" s="145" t="str">
        <f>VLOOKUP(K5956,'3-Productie normen'!A:AG,29,FALSE)</f>
        <v>L</v>
      </c>
      <c r="W5956" s="145"/>
      <c r="X5956" s="146"/>
      <c r="Y5956" s="147">
        <f t="shared" si="469"/>
        <v>11482</v>
      </c>
    </row>
    <row r="5957" spans="1:25" s="148" customFormat="1" ht="13.9" customHeight="1">
      <c r="A5957" s="137">
        <v>6811</v>
      </c>
      <c r="B5957" s="138" t="s">
        <v>7213</v>
      </c>
      <c r="C5957" s="138" t="s">
        <v>8340</v>
      </c>
      <c r="D5957" s="138"/>
      <c r="E5957" s="2"/>
      <c r="F5957" s="2" t="s">
        <v>746</v>
      </c>
      <c r="G5957" s="2" t="s">
        <v>7914</v>
      </c>
      <c r="H5957" s="2" t="s">
        <v>2707</v>
      </c>
      <c r="I5957" s="139" t="s">
        <v>350</v>
      </c>
      <c r="J5957" s="139" t="s">
        <v>351</v>
      </c>
      <c r="K5957" s="139" t="s">
        <v>274</v>
      </c>
      <c r="L5957" s="139" t="s">
        <v>8204</v>
      </c>
      <c r="M5957" s="140"/>
      <c r="N5957" s="141">
        <v>63.24</v>
      </c>
      <c r="O5957" s="142">
        <f t="shared" si="465"/>
        <v>200</v>
      </c>
      <c r="P5957" s="2">
        <v>200</v>
      </c>
      <c r="Q5957" s="2"/>
      <c r="R5957" s="143" t="e">
        <f t="shared" si="466"/>
        <v>#DIV/0!</v>
      </c>
      <c r="S5957" s="143">
        <f t="shared" si="467"/>
        <v>0</v>
      </c>
      <c r="T5957" s="144">
        <f>IF(P5957="nio",0,IF(P5957&gt;0,VLOOKUP(K5957,'3-Productie normen'!A:X,VLOOKUP(P5957,'3-Productie normen'!$B$37:$C$59,2,FALSE),FALSE)))/VLOOKUP(B5957,'2-Kosten per locatie'!$A$11:$C$31,3,FALSE)</f>
        <v>0</v>
      </c>
      <c r="U5957" s="144">
        <f t="shared" si="468"/>
        <v>0</v>
      </c>
      <c r="V5957" s="145" t="str">
        <f>VLOOKUP(K5957,'3-Productie normen'!A:AG,29,FALSE)</f>
        <v>L</v>
      </c>
      <c r="W5957" s="145"/>
      <c r="X5957" s="146"/>
      <c r="Y5957" s="147">
        <f t="shared" si="469"/>
        <v>12648</v>
      </c>
    </row>
    <row r="5958" spans="1:25" s="148" customFormat="1" ht="13.9" customHeight="1">
      <c r="A5958" s="137">
        <v>6812</v>
      </c>
      <c r="B5958" s="138" t="s">
        <v>7213</v>
      </c>
      <c r="C5958" s="138" t="s">
        <v>8340</v>
      </c>
      <c r="D5958" s="138"/>
      <c r="E5958" s="2"/>
      <c r="F5958" s="2" t="s">
        <v>746</v>
      </c>
      <c r="G5958" s="2" t="s">
        <v>7635</v>
      </c>
      <c r="H5958" s="2" t="s">
        <v>2092</v>
      </c>
      <c r="I5958" s="139" t="s">
        <v>277</v>
      </c>
      <c r="J5958" s="139" t="s">
        <v>277</v>
      </c>
      <c r="K5958" s="139" t="s">
        <v>478</v>
      </c>
      <c r="L5958" s="139" t="s">
        <v>8193</v>
      </c>
      <c r="M5958" s="140"/>
      <c r="N5958" s="141">
        <v>111.8</v>
      </c>
      <c r="O5958" s="142">
        <f t="shared" si="465"/>
        <v>120</v>
      </c>
      <c r="P5958" s="2">
        <v>120</v>
      </c>
      <c r="Q5958" s="2"/>
      <c r="R5958" s="143" t="e">
        <f t="shared" si="466"/>
        <v>#DIV/0!</v>
      </c>
      <c r="S5958" s="143">
        <f t="shared" si="467"/>
        <v>0</v>
      </c>
      <c r="T5958" s="144">
        <f>IF(P5958="nio",0,IF(P5958&gt;0,VLOOKUP(K5958,'3-Productie normen'!A:X,VLOOKUP(P5958,'3-Productie normen'!$B$37:$C$59,2,FALSE),FALSE)))/VLOOKUP(B5958,'2-Kosten per locatie'!$A$11:$C$31,3,FALSE)</f>
        <v>0</v>
      </c>
      <c r="U5958" s="144">
        <f t="shared" si="468"/>
        <v>0</v>
      </c>
      <c r="V5958" s="145" t="str">
        <f>VLOOKUP(K5958,'3-Productie normen'!A:AG,29,FALSE)</f>
        <v>B</v>
      </c>
      <c r="W5958" s="145"/>
      <c r="X5958" s="146"/>
      <c r="Y5958" s="147">
        <f t="shared" si="469"/>
        <v>13416</v>
      </c>
    </row>
    <row r="5959" spans="1:25" s="148" customFormat="1" ht="13.9" customHeight="1">
      <c r="A5959" s="137">
        <v>6813</v>
      </c>
      <c r="B5959" s="138" t="s">
        <v>7213</v>
      </c>
      <c r="C5959" s="138" t="s">
        <v>8340</v>
      </c>
      <c r="D5959" s="138"/>
      <c r="E5959" s="2"/>
      <c r="F5959" s="2" t="s">
        <v>746</v>
      </c>
      <c r="G5959" s="2" t="s">
        <v>7915</v>
      </c>
      <c r="H5959" s="2" t="s">
        <v>2193</v>
      </c>
      <c r="I5959" s="139" t="s">
        <v>350</v>
      </c>
      <c r="J5959" s="139" t="s">
        <v>351</v>
      </c>
      <c r="K5959" s="139" t="s">
        <v>274</v>
      </c>
      <c r="L5959" s="139" t="s">
        <v>8204</v>
      </c>
      <c r="M5959" s="140"/>
      <c r="N5959" s="141">
        <v>90.69</v>
      </c>
      <c r="O5959" s="142">
        <f t="shared" si="465"/>
        <v>200</v>
      </c>
      <c r="P5959" s="2">
        <v>200</v>
      </c>
      <c r="Q5959" s="2"/>
      <c r="R5959" s="143" t="e">
        <f t="shared" si="466"/>
        <v>#DIV/0!</v>
      </c>
      <c r="S5959" s="143">
        <f t="shared" si="467"/>
        <v>0</v>
      </c>
      <c r="T5959" s="144">
        <f>IF(P5959="nio",0,IF(P5959&gt;0,VLOOKUP(K5959,'3-Productie normen'!A:X,VLOOKUP(P5959,'3-Productie normen'!$B$37:$C$59,2,FALSE),FALSE)))/VLOOKUP(B5959,'2-Kosten per locatie'!$A$11:$C$31,3,FALSE)</f>
        <v>0</v>
      </c>
      <c r="U5959" s="144">
        <f t="shared" si="468"/>
        <v>0</v>
      </c>
      <c r="V5959" s="145" t="str">
        <f>VLOOKUP(K5959,'3-Productie normen'!A:AG,29,FALSE)</f>
        <v>L</v>
      </c>
      <c r="W5959" s="145"/>
      <c r="X5959" s="146"/>
      <c r="Y5959" s="147">
        <f t="shared" si="469"/>
        <v>18138</v>
      </c>
    </row>
    <row r="5960" spans="1:25" s="148" customFormat="1" ht="13.9" customHeight="1">
      <c r="A5960" s="137">
        <v>6814</v>
      </c>
      <c r="B5960" s="138" t="s">
        <v>7213</v>
      </c>
      <c r="C5960" s="138" t="s">
        <v>8340</v>
      </c>
      <c r="D5960" s="138"/>
      <c r="E5960" s="2"/>
      <c r="F5960" s="2" t="s">
        <v>746</v>
      </c>
      <c r="G5960" s="2" t="s">
        <v>7916</v>
      </c>
      <c r="H5960" s="2" t="s">
        <v>1966</v>
      </c>
      <c r="I5960" s="139" t="s">
        <v>350</v>
      </c>
      <c r="J5960" s="139" t="s">
        <v>351</v>
      </c>
      <c r="K5960" s="139" t="s">
        <v>274</v>
      </c>
      <c r="L5960" s="139" t="s">
        <v>8204</v>
      </c>
      <c r="M5960" s="140"/>
      <c r="N5960" s="141">
        <v>58.04</v>
      </c>
      <c r="O5960" s="142">
        <f t="shared" si="465"/>
        <v>200</v>
      </c>
      <c r="P5960" s="2">
        <v>200</v>
      </c>
      <c r="Q5960" s="2"/>
      <c r="R5960" s="143" t="e">
        <f t="shared" si="466"/>
        <v>#DIV/0!</v>
      </c>
      <c r="S5960" s="143">
        <f t="shared" si="467"/>
        <v>0</v>
      </c>
      <c r="T5960" s="144">
        <f>IF(P5960="nio",0,IF(P5960&gt;0,VLOOKUP(K5960,'3-Productie normen'!A:X,VLOOKUP(P5960,'3-Productie normen'!$B$37:$C$59,2,FALSE),FALSE)))/VLOOKUP(B5960,'2-Kosten per locatie'!$A$11:$C$31,3,FALSE)</f>
        <v>0</v>
      </c>
      <c r="U5960" s="144">
        <f t="shared" si="468"/>
        <v>0</v>
      </c>
      <c r="V5960" s="145" t="str">
        <f>VLOOKUP(K5960,'3-Productie normen'!A:AG,29,FALSE)</f>
        <v>L</v>
      </c>
      <c r="W5960" s="145"/>
      <c r="X5960" s="146"/>
      <c r="Y5960" s="147">
        <f t="shared" si="469"/>
        <v>11608</v>
      </c>
    </row>
    <row r="5961" spans="1:25" s="148" customFormat="1" ht="13.9" customHeight="1">
      <c r="A5961" s="137">
        <v>6815</v>
      </c>
      <c r="B5961" s="138" t="s">
        <v>7213</v>
      </c>
      <c r="C5961" s="138" t="s">
        <v>8340</v>
      </c>
      <c r="D5961" s="138"/>
      <c r="E5961" s="2"/>
      <c r="F5961" s="2" t="s">
        <v>746</v>
      </c>
      <c r="G5961" s="2" t="s">
        <v>7917</v>
      </c>
      <c r="H5961" s="2" t="s">
        <v>2195</v>
      </c>
      <c r="I5961" s="139" t="s">
        <v>350</v>
      </c>
      <c r="J5961" s="139" t="s">
        <v>351</v>
      </c>
      <c r="K5961" s="139" t="s">
        <v>274</v>
      </c>
      <c r="L5961" s="139" t="s">
        <v>8204</v>
      </c>
      <c r="M5961" s="140"/>
      <c r="N5961" s="141">
        <v>54</v>
      </c>
      <c r="O5961" s="142">
        <f t="shared" si="465"/>
        <v>200</v>
      </c>
      <c r="P5961" s="2">
        <v>200</v>
      </c>
      <c r="Q5961" s="2"/>
      <c r="R5961" s="143" t="e">
        <f t="shared" si="466"/>
        <v>#DIV/0!</v>
      </c>
      <c r="S5961" s="143">
        <f t="shared" si="467"/>
        <v>0</v>
      </c>
      <c r="T5961" s="144">
        <f>IF(P5961="nio",0,IF(P5961&gt;0,VLOOKUP(K5961,'3-Productie normen'!A:X,VLOOKUP(P5961,'3-Productie normen'!$B$37:$C$59,2,FALSE),FALSE)))/VLOOKUP(B5961,'2-Kosten per locatie'!$A$11:$C$31,3,FALSE)</f>
        <v>0</v>
      </c>
      <c r="U5961" s="144">
        <f t="shared" si="468"/>
        <v>0</v>
      </c>
      <c r="V5961" s="145" t="str">
        <f>VLOOKUP(K5961,'3-Productie normen'!A:AG,29,FALSE)</f>
        <v>L</v>
      </c>
      <c r="W5961" s="145"/>
      <c r="X5961" s="146"/>
      <c r="Y5961" s="147">
        <f t="shared" si="469"/>
        <v>10800</v>
      </c>
    </row>
    <row r="5962" spans="1:25" s="148" customFormat="1" ht="13.9" customHeight="1">
      <c r="A5962" s="137">
        <v>6816</v>
      </c>
      <c r="B5962" s="138" t="s">
        <v>7213</v>
      </c>
      <c r="C5962" s="138" t="s">
        <v>8340</v>
      </c>
      <c r="D5962" s="138"/>
      <c r="E5962" s="2"/>
      <c r="F5962" s="2" t="s">
        <v>746</v>
      </c>
      <c r="G5962" s="2" t="s">
        <v>7918</v>
      </c>
      <c r="H5962" s="2" t="s">
        <v>2196</v>
      </c>
      <c r="I5962" s="139" t="s">
        <v>350</v>
      </c>
      <c r="J5962" s="139" t="s">
        <v>351</v>
      </c>
      <c r="K5962" s="139" t="s">
        <v>274</v>
      </c>
      <c r="L5962" s="139" t="s">
        <v>8204</v>
      </c>
      <c r="M5962" s="140"/>
      <c r="N5962" s="141">
        <v>62.04</v>
      </c>
      <c r="O5962" s="142">
        <f t="shared" si="465"/>
        <v>200</v>
      </c>
      <c r="P5962" s="2">
        <v>200</v>
      </c>
      <c r="Q5962" s="2"/>
      <c r="R5962" s="143" t="e">
        <f t="shared" si="466"/>
        <v>#DIV/0!</v>
      </c>
      <c r="S5962" s="143">
        <f t="shared" si="467"/>
        <v>0</v>
      </c>
      <c r="T5962" s="144">
        <f>IF(P5962="nio",0,IF(P5962&gt;0,VLOOKUP(K5962,'3-Productie normen'!A:X,VLOOKUP(P5962,'3-Productie normen'!$B$37:$C$59,2,FALSE),FALSE)))/VLOOKUP(B5962,'2-Kosten per locatie'!$A$11:$C$31,3,FALSE)</f>
        <v>0</v>
      </c>
      <c r="U5962" s="144">
        <f t="shared" si="468"/>
        <v>0</v>
      </c>
      <c r="V5962" s="145" t="str">
        <f>VLOOKUP(K5962,'3-Productie normen'!A:AG,29,FALSE)</f>
        <v>L</v>
      </c>
      <c r="W5962" s="145"/>
      <c r="X5962" s="146"/>
      <c r="Y5962" s="147">
        <f t="shared" si="469"/>
        <v>12408</v>
      </c>
    </row>
    <row r="5963" spans="1:25" s="148" customFormat="1" ht="13.9" customHeight="1">
      <c r="A5963" s="137">
        <v>6817</v>
      </c>
      <c r="B5963" s="138" t="s">
        <v>7213</v>
      </c>
      <c r="C5963" s="138" t="s">
        <v>8340</v>
      </c>
      <c r="D5963" s="138"/>
      <c r="E5963" s="2"/>
      <c r="F5963" s="2" t="s">
        <v>913</v>
      </c>
      <c r="G5963" s="2" t="s">
        <v>7920</v>
      </c>
      <c r="H5963" s="2" t="s">
        <v>246</v>
      </c>
      <c r="I5963" s="139" t="s">
        <v>484</v>
      </c>
      <c r="J5963" s="139" t="s">
        <v>6361</v>
      </c>
      <c r="K5963" s="139" t="s">
        <v>259</v>
      </c>
      <c r="L5963" s="139" t="s">
        <v>246</v>
      </c>
      <c r="M5963" s="140"/>
      <c r="N5963" s="141">
        <v>2.8</v>
      </c>
      <c r="O5963" s="142">
        <f t="shared" si="465"/>
        <v>0</v>
      </c>
      <c r="P5963" s="2" t="s">
        <v>477</v>
      </c>
      <c r="Q5963" s="2"/>
      <c r="R5963" s="143">
        <f t="shared" si="466"/>
        <v>0</v>
      </c>
      <c r="S5963" s="143">
        <f t="shared" si="467"/>
        <v>0</v>
      </c>
      <c r="T5963" s="144">
        <f>IF(P5963="nio",0,IF(P5963&gt;0,VLOOKUP(K5963,'3-Productie normen'!A:X,VLOOKUP(P5963,'3-Productie normen'!$B$37:$C$59,2,FALSE),FALSE)))/VLOOKUP(B5963,'2-Kosten per locatie'!$A$11:$C$31,3,FALSE)</f>
        <v>0</v>
      </c>
      <c r="U5963" s="144">
        <f t="shared" si="468"/>
        <v>0</v>
      </c>
      <c r="V5963" s="145">
        <f>VLOOKUP(K5963,'3-Productie normen'!A:AG,29,FALSE)</f>
        <v>0</v>
      </c>
      <c r="W5963" s="145"/>
      <c r="X5963" s="146"/>
      <c r="Y5963" s="147">
        <f t="shared" si="469"/>
        <v>0</v>
      </c>
    </row>
    <row r="5964" spans="1:25" s="148" customFormat="1" ht="13.9" customHeight="1">
      <c r="A5964" s="137">
        <v>6818</v>
      </c>
      <c r="B5964" s="138" t="s">
        <v>7213</v>
      </c>
      <c r="C5964" s="138" t="s">
        <v>8340</v>
      </c>
      <c r="D5964" s="138"/>
      <c r="E5964" s="2"/>
      <c r="F5964" s="2" t="s">
        <v>913</v>
      </c>
      <c r="G5964" s="2" t="s">
        <v>7921</v>
      </c>
      <c r="H5964" s="2" t="s">
        <v>246</v>
      </c>
      <c r="I5964" s="139" t="s">
        <v>484</v>
      </c>
      <c r="J5964" s="139" t="s">
        <v>56</v>
      </c>
      <c r="K5964" s="139" t="s">
        <v>248</v>
      </c>
      <c r="L5964" s="139" t="s">
        <v>249</v>
      </c>
      <c r="M5964" s="140"/>
      <c r="N5964" s="141">
        <v>28.54</v>
      </c>
      <c r="O5964" s="142">
        <f t="shared" si="465"/>
        <v>200</v>
      </c>
      <c r="P5964" s="2">
        <v>200</v>
      </c>
      <c r="Q5964" s="2"/>
      <c r="R5964" s="143" t="e">
        <f t="shared" si="466"/>
        <v>#DIV/0!</v>
      </c>
      <c r="S5964" s="143">
        <f t="shared" si="467"/>
        <v>0</v>
      </c>
      <c r="T5964" s="144">
        <f>IF(P5964="nio",0,IF(P5964&gt;0,VLOOKUP(K5964,'3-Productie normen'!A:X,VLOOKUP(P5964,'3-Productie normen'!$B$37:$C$59,2,FALSE),FALSE)))/VLOOKUP(B5964,'2-Kosten per locatie'!$A$11:$C$31,3,FALSE)</f>
        <v>0</v>
      </c>
      <c r="U5964" s="144">
        <f t="shared" si="468"/>
        <v>0</v>
      </c>
      <c r="V5964" s="145" t="str">
        <f>VLOOKUP(K5964,'3-Productie normen'!A:AG,29,FALSE)</f>
        <v>V</v>
      </c>
      <c r="W5964" s="145"/>
      <c r="X5964" s="146"/>
      <c r="Y5964" s="147">
        <f t="shared" si="469"/>
        <v>5708</v>
      </c>
    </row>
    <row r="5965" spans="1:25" s="148" customFormat="1" ht="13.9" customHeight="1">
      <c r="A5965" s="137">
        <v>6819</v>
      </c>
      <c r="B5965" s="138" t="s">
        <v>7213</v>
      </c>
      <c r="C5965" s="138" t="s">
        <v>8340</v>
      </c>
      <c r="D5965" s="138"/>
      <c r="E5965" s="2"/>
      <c r="F5965" s="2" t="s">
        <v>913</v>
      </c>
      <c r="G5965" s="2" t="s">
        <v>7922</v>
      </c>
      <c r="H5965" s="2" t="s">
        <v>246</v>
      </c>
      <c r="I5965" s="139" t="s">
        <v>484</v>
      </c>
      <c r="J5965" s="139" t="s">
        <v>56</v>
      </c>
      <c r="K5965" s="139" t="s">
        <v>248</v>
      </c>
      <c r="L5965" s="139" t="s">
        <v>249</v>
      </c>
      <c r="M5965" s="140"/>
      <c r="N5965" s="141">
        <v>28.54</v>
      </c>
      <c r="O5965" s="142">
        <f t="shared" si="465"/>
        <v>200</v>
      </c>
      <c r="P5965" s="2">
        <v>200</v>
      </c>
      <c r="Q5965" s="2"/>
      <c r="R5965" s="143" t="e">
        <f t="shared" si="466"/>
        <v>#DIV/0!</v>
      </c>
      <c r="S5965" s="143">
        <f t="shared" si="467"/>
        <v>0</v>
      </c>
      <c r="T5965" s="144">
        <f>IF(P5965="nio",0,IF(P5965&gt;0,VLOOKUP(K5965,'3-Productie normen'!A:X,VLOOKUP(P5965,'3-Productie normen'!$B$37:$C$59,2,FALSE),FALSE)))/VLOOKUP(B5965,'2-Kosten per locatie'!$A$11:$C$31,3,FALSE)</f>
        <v>0</v>
      </c>
      <c r="U5965" s="144">
        <f t="shared" si="468"/>
        <v>0</v>
      </c>
      <c r="V5965" s="145" t="str">
        <f>VLOOKUP(K5965,'3-Productie normen'!A:AG,29,FALSE)</f>
        <v>V</v>
      </c>
      <c r="W5965" s="145"/>
      <c r="X5965" s="146"/>
      <c r="Y5965" s="147">
        <f t="shared" si="469"/>
        <v>5708</v>
      </c>
    </row>
    <row r="5966" spans="1:25" s="148" customFormat="1" ht="13.9" customHeight="1">
      <c r="A5966" s="137">
        <v>6820</v>
      </c>
      <c r="B5966" s="138" t="s">
        <v>7213</v>
      </c>
      <c r="C5966" s="138" t="s">
        <v>8340</v>
      </c>
      <c r="D5966" s="138"/>
      <c r="E5966" s="2"/>
      <c r="F5966" s="2" t="s">
        <v>913</v>
      </c>
      <c r="G5966" s="2" t="s">
        <v>7927</v>
      </c>
      <c r="H5966" s="2" t="s">
        <v>246</v>
      </c>
      <c r="I5966" s="139" t="s">
        <v>491</v>
      </c>
      <c r="J5966" s="139" t="s">
        <v>253</v>
      </c>
      <c r="K5966" s="139" t="s">
        <v>4571</v>
      </c>
      <c r="L5966" s="139" t="s">
        <v>8204</v>
      </c>
      <c r="M5966" s="140"/>
      <c r="N5966" s="141">
        <v>45.86</v>
      </c>
      <c r="O5966" s="142">
        <f t="shared" si="465"/>
        <v>200</v>
      </c>
      <c r="P5966" s="2">
        <v>200</v>
      </c>
      <c r="Q5966" s="2"/>
      <c r="R5966" s="143" t="e">
        <f t="shared" si="466"/>
        <v>#DIV/0!</v>
      </c>
      <c r="S5966" s="143">
        <f t="shared" si="467"/>
        <v>0</v>
      </c>
      <c r="T5966" s="144">
        <f>IF(P5966="nio",0,IF(P5966&gt;0,VLOOKUP(K5966,'3-Productie normen'!A:X,VLOOKUP(P5966,'3-Productie normen'!$B$37:$C$59,2,FALSE),FALSE)))/VLOOKUP(B5966,'2-Kosten per locatie'!$A$11:$C$31,3,FALSE)</f>
        <v>0</v>
      </c>
      <c r="U5966" s="144">
        <f t="shared" si="468"/>
        <v>0</v>
      </c>
      <c r="V5966" s="145" t="str">
        <f>VLOOKUP(K5966,'3-Productie normen'!A:AG,29,FALSE)</f>
        <v>V</v>
      </c>
      <c r="W5966" s="145"/>
      <c r="X5966" s="146"/>
      <c r="Y5966" s="147">
        <f t="shared" si="469"/>
        <v>9172</v>
      </c>
    </row>
    <row r="5967" spans="1:25" s="148" customFormat="1" ht="13.9" customHeight="1">
      <c r="A5967" s="137">
        <v>6821</v>
      </c>
      <c r="B5967" s="138" t="s">
        <v>7213</v>
      </c>
      <c r="C5967" s="138" t="s">
        <v>8340</v>
      </c>
      <c r="D5967" s="138"/>
      <c r="E5967" s="2"/>
      <c r="F5967" s="2" t="s">
        <v>913</v>
      </c>
      <c r="G5967" s="2" t="s">
        <v>7928</v>
      </c>
      <c r="H5967" s="2" t="s">
        <v>246</v>
      </c>
      <c r="I5967" s="139" t="s">
        <v>491</v>
      </c>
      <c r="J5967" s="139" t="s">
        <v>253</v>
      </c>
      <c r="K5967" s="139" t="s">
        <v>4571</v>
      </c>
      <c r="L5967" s="139" t="s">
        <v>8199</v>
      </c>
      <c r="M5967" s="140"/>
      <c r="N5967" s="141">
        <v>107.97</v>
      </c>
      <c r="O5967" s="142">
        <f t="shared" si="465"/>
        <v>200</v>
      </c>
      <c r="P5967" s="2">
        <v>200</v>
      </c>
      <c r="Q5967" s="2"/>
      <c r="R5967" s="143" t="e">
        <f t="shared" si="466"/>
        <v>#DIV/0!</v>
      </c>
      <c r="S5967" s="143">
        <f t="shared" si="467"/>
        <v>0</v>
      </c>
      <c r="T5967" s="144">
        <f>IF(P5967="nio",0,IF(P5967&gt;0,VLOOKUP(K5967,'3-Productie normen'!A:X,VLOOKUP(P5967,'3-Productie normen'!$B$37:$C$59,2,FALSE),FALSE)))/VLOOKUP(B5967,'2-Kosten per locatie'!$A$11:$C$31,3,FALSE)</f>
        <v>0</v>
      </c>
      <c r="U5967" s="144">
        <f t="shared" si="468"/>
        <v>0</v>
      </c>
      <c r="V5967" s="145" t="str">
        <f>VLOOKUP(K5967,'3-Productie normen'!A:AG,29,FALSE)</f>
        <v>V</v>
      </c>
      <c r="W5967" s="145"/>
      <c r="X5967" s="146"/>
      <c r="Y5967" s="147">
        <f t="shared" si="469"/>
        <v>21594</v>
      </c>
    </row>
    <row r="5968" spans="1:25" s="148" customFormat="1" ht="13.9" customHeight="1">
      <c r="A5968" s="137">
        <v>6822</v>
      </c>
      <c r="B5968" s="138" t="s">
        <v>7213</v>
      </c>
      <c r="C5968" s="138" t="s">
        <v>8340</v>
      </c>
      <c r="D5968" s="138"/>
      <c r="E5968" s="2"/>
      <c r="F5968" s="2" t="s">
        <v>913</v>
      </c>
      <c r="G5968" s="2" t="s">
        <v>7929</v>
      </c>
      <c r="H5968" s="2" t="s">
        <v>246</v>
      </c>
      <c r="I5968" s="139" t="s">
        <v>491</v>
      </c>
      <c r="J5968" s="139" t="s">
        <v>253</v>
      </c>
      <c r="K5968" s="139" t="s">
        <v>4571</v>
      </c>
      <c r="L5968" s="139" t="s">
        <v>8199</v>
      </c>
      <c r="M5968" s="140"/>
      <c r="N5968" s="141">
        <v>4.32</v>
      </c>
      <c r="O5968" s="142">
        <f t="shared" si="465"/>
        <v>200</v>
      </c>
      <c r="P5968" s="2">
        <v>200</v>
      </c>
      <c r="Q5968" s="2"/>
      <c r="R5968" s="143" t="e">
        <f t="shared" si="466"/>
        <v>#DIV/0!</v>
      </c>
      <c r="S5968" s="143">
        <f t="shared" si="467"/>
        <v>0</v>
      </c>
      <c r="T5968" s="144">
        <f>IF(P5968="nio",0,IF(P5968&gt;0,VLOOKUP(K5968,'3-Productie normen'!A:X,VLOOKUP(P5968,'3-Productie normen'!$B$37:$C$59,2,FALSE),FALSE)))/VLOOKUP(B5968,'2-Kosten per locatie'!$A$11:$C$31,3,FALSE)</f>
        <v>0</v>
      </c>
      <c r="U5968" s="144">
        <f t="shared" si="468"/>
        <v>0</v>
      </c>
      <c r="V5968" s="145" t="str">
        <f>VLOOKUP(K5968,'3-Productie normen'!A:AG,29,FALSE)</f>
        <v>V</v>
      </c>
      <c r="W5968" s="145"/>
      <c r="X5968" s="146"/>
      <c r="Y5968" s="147">
        <f t="shared" si="469"/>
        <v>864</v>
      </c>
    </row>
    <row r="5969" spans="1:25" s="148" customFormat="1" ht="13.9" customHeight="1">
      <c r="A5969" s="137">
        <v>6823</v>
      </c>
      <c r="B5969" s="138" t="s">
        <v>7213</v>
      </c>
      <c r="C5969" s="138" t="s">
        <v>8340</v>
      </c>
      <c r="D5969" s="138"/>
      <c r="E5969" s="2"/>
      <c r="F5969" s="2" t="s">
        <v>913</v>
      </c>
      <c r="G5969" s="2" t="s">
        <v>7930</v>
      </c>
      <c r="H5969" s="2" t="s">
        <v>246</v>
      </c>
      <c r="I5969" s="139" t="s">
        <v>491</v>
      </c>
      <c r="J5969" s="139" t="s">
        <v>253</v>
      </c>
      <c r="K5969" s="139" t="s">
        <v>4571</v>
      </c>
      <c r="L5969" s="139" t="s">
        <v>3466</v>
      </c>
      <c r="M5969" s="140"/>
      <c r="N5969" s="141">
        <v>45.45</v>
      </c>
      <c r="O5969" s="142">
        <f t="shared" si="465"/>
        <v>200</v>
      </c>
      <c r="P5969" s="2">
        <v>200</v>
      </c>
      <c r="Q5969" s="2"/>
      <c r="R5969" s="143" t="e">
        <f t="shared" si="466"/>
        <v>#DIV/0!</v>
      </c>
      <c r="S5969" s="143">
        <f t="shared" si="467"/>
        <v>0</v>
      </c>
      <c r="T5969" s="144">
        <f>IF(P5969="nio",0,IF(P5969&gt;0,VLOOKUP(K5969,'3-Productie normen'!A:X,VLOOKUP(P5969,'3-Productie normen'!$B$37:$C$59,2,FALSE),FALSE)))/VLOOKUP(B5969,'2-Kosten per locatie'!$A$11:$C$31,3,FALSE)</f>
        <v>0</v>
      </c>
      <c r="U5969" s="144">
        <f t="shared" si="468"/>
        <v>0</v>
      </c>
      <c r="V5969" s="145" t="str">
        <f>VLOOKUP(K5969,'3-Productie normen'!A:AG,29,FALSE)</f>
        <v>V</v>
      </c>
      <c r="W5969" s="145"/>
      <c r="X5969" s="146"/>
      <c r="Y5969" s="147">
        <f t="shared" si="469"/>
        <v>9090</v>
      </c>
    </row>
    <row r="5970" spans="1:25" s="148" customFormat="1" ht="13.9" customHeight="1">
      <c r="A5970" s="137">
        <v>6824</v>
      </c>
      <c r="B5970" s="138" t="s">
        <v>7213</v>
      </c>
      <c r="C5970" s="138" t="s">
        <v>8340</v>
      </c>
      <c r="D5970" s="138"/>
      <c r="E5970" s="2"/>
      <c r="F5970" s="2" t="s">
        <v>913</v>
      </c>
      <c r="G5970" s="2" t="s">
        <v>7935</v>
      </c>
      <c r="H5970" s="2" t="s">
        <v>246</v>
      </c>
      <c r="I5970" s="139" t="s">
        <v>257</v>
      </c>
      <c r="J5970" s="139" t="s">
        <v>495</v>
      </c>
      <c r="K5970" s="139" t="s">
        <v>259</v>
      </c>
      <c r="L5970" s="139" t="s">
        <v>246</v>
      </c>
      <c r="M5970" s="140"/>
      <c r="N5970" s="141">
        <v>1.86</v>
      </c>
      <c r="O5970" s="142">
        <f t="shared" si="465"/>
        <v>0</v>
      </c>
      <c r="P5970" s="2" t="s">
        <v>477</v>
      </c>
      <c r="Q5970" s="2"/>
      <c r="R5970" s="143">
        <f t="shared" si="466"/>
        <v>0</v>
      </c>
      <c r="S5970" s="143">
        <f t="shared" si="467"/>
        <v>0</v>
      </c>
      <c r="T5970" s="144">
        <f>IF(P5970="nio",0,IF(P5970&gt;0,VLOOKUP(K5970,'3-Productie normen'!A:X,VLOOKUP(P5970,'3-Productie normen'!$B$37:$C$59,2,FALSE),FALSE)))/VLOOKUP(B5970,'2-Kosten per locatie'!$A$11:$C$31,3,FALSE)</f>
        <v>0</v>
      </c>
      <c r="U5970" s="144">
        <f t="shared" si="468"/>
        <v>0</v>
      </c>
      <c r="V5970" s="145">
        <f>VLOOKUP(K5970,'3-Productie normen'!A:AG,29,FALSE)</f>
        <v>0</v>
      </c>
      <c r="W5970" s="145"/>
      <c r="X5970" s="146"/>
      <c r="Y5970" s="147">
        <f t="shared" si="469"/>
        <v>0</v>
      </c>
    </row>
    <row r="5971" spans="1:25" s="148" customFormat="1" ht="13.9" customHeight="1">
      <c r="A5971" s="137">
        <v>6825</v>
      </c>
      <c r="B5971" s="138" t="s">
        <v>7213</v>
      </c>
      <c r="C5971" s="138" t="s">
        <v>8340</v>
      </c>
      <c r="D5971" s="138"/>
      <c r="E5971" s="2"/>
      <c r="F5971" s="2" t="s">
        <v>913</v>
      </c>
      <c r="G5971" s="2" t="s">
        <v>7937</v>
      </c>
      <c r="H5971" s="2" t="s">
        <v>246</v>
      </c>
      <c r="I5971" s="139" t="s">
        <v>257</v>
      </c>
      <c r="J5971" s="139" t="s">
        <v>258</v>
      </c>
      <c r="K5971" s="139" t="s">
        <v>259</v>
      </c>
      <c r="L5971" s="139" t="s">
        <v>246</v>
      </c>
      <c r="M5971" s="140"/>
      <c r="N5971" s="141">
        <v>8.26</v>
      </c>
      <c r="O5971" s="142">
        <f t="shared" si="465"/>
        <v>0</v>
      </c>
      <c r="P5971" s="2" t="s">
        <v>477</v>
      </c>
      <c r="Q5971" s="2"/>
      <c r="R5971" s="143">
        <f t="shared" si="466"/>
        <v>0</v>
      </c>
      <c r="S5971" s="143">
        <f t="shared" si="467"/>
        <v>0</v>
      </c>
      <c r="T5971" s="144">
        <f>IF(P5971="nio",0,IF(P5971&gt;0,VLOOKUP(K5971,'3-Productie normen'!A:X,VLOOKUP(P5971,'3-Productie normen'!$B$37:$C$59,2,FALSE),FALSE)))/VLOOKUP(B5971,'2-Kosten per locatie'!$A$11:$C$31,3,FALSE)</f>
        <v>0</v>
      </c>
      <c r="U5971" s="144">
        <f t="shared" si="468"/>
        <v>0</v>
      </c>
      <c r="V5971" s="145">
        <f>VLOOKUP(K5971,'3-Productie normen'!A:AG,29,FALSE)</f>
        <v>0</v>
      </c>
      <c r="W5971" s="145"/>
      <c r="X5971" s="146"/>
      <c r="Y5971" s="147">
        <f t="shared" si="469"/>
        <v>0</v>
      </c>
    </row>
    <row r="5972" spans="1:25" s="148" customFormat="1" ht="13.9" customHeight="1">
      <c r="A5972" s="137">
        <v>6826</v>
      </c>
      <c r="B5972" s="138" t="s">
        <v>7213</v>
      </c>
      <c r="C5972" s="138" t="s">
        <v>8340</v>
      </c>
      <c r="D5972" s="138"/>
      <c r="E5972" s="2"/>
      <c r="F5972" s="2" t="s">
        <v>913</v>
      </c>
      <c r="G5972" s="2" t="s">
        <v>7941</v>
      </c>
      <c r="H5972" s="2" t="s">
        <v>246</v>
      </c>
      <c r="I5972" s="139" t="s">
        <v>257</v>
      </c>
      <c r="J5972" s="139" t="s">
        <v>318</v>
      </c>
      <c r="K5972" s="139" t="s">
        <v>259</v>
      </c>
      <c r="L5972" s="139" t="s">
        <v>246</v>
      </c>
      <c r="M5972" s="140"/>
      <c r="N5972" s="141">
        <v>11.49</v>
      </c>
      <c r="O5972" s="142">
        <f t="shared" si="465"/>
        <v>0</v>
      </c>
      <c r="P5972" s="2" t="s">
        <v>477</v>
      </c>
      <c r="Q5972" s="2"/>
      <c r="R5972" s="143">
        <f t="shared" si="466"/>
        <v>0</v>
      </c>
      <c r="S5972" s="143">
        <f t="shared" si="467"/>
        <v>0</v>
      </c>
      <c r="T5972" s="144">
        <f>IF(P5972="nio",0,IF(P5972&gt;0,VLOOKUP(K5972,'3-Productie normen'!A:X,VLOOKUP(P5972,'3-Productie normen'!$B$37:$C$59,2,FALSE),FALSE)))/VLOOKUP(B5972,'2-Kosten per locatie'!$A$11:$C$31,3,FALSE)</f>
        <v>0</v>
      </c>
      <c r="U5972" s="144">
        <f t="shared" si="468"/>
        <v>0</v>
      </c>
      <c r="V5972" s="145">
        <f>VLOOKUP(K5972,'3-Productie normen'!A:AG,29,FALSE)</f>
        <v>0</v>
      </c>
      <c r="W5972" s="145"/>
      <c r="X5972" s="146"/>
      <c r="Y5972" s="147">
        <f t="shared" si="469"/>
        <v>0</v>
      </c>
    </row>
    <row r="5973" spans="1:25" s="148" customFormat="1" ht="13.9" customHeight="1">
      <c r="A5973" s="137">
        <v>6827</v>
      </c>
      <c r="B5973" s="138" t="s">
        <v>7213</v>
      </c>
      <c r="C5973" s="138" t="s">
        <v>8340</v>
      </c>
      <c r="D5973" s="138"/>
      <c r="E5973" s="2"/>
      <c r="F5973" s="2" t="s">
        <v>913</v>
      </c>
      <c r="G5973" s="2" t="s">
        <v>7944</v>
      </c>
      <c r="H5973" s="2" t="s">
        <v>246</v>
      </c>
      <c r="I5973" s="139" t="s">
        <v>257</v>
      </c>
      <c r="J5973" s="139" t="s">
        <v>318</v>
      </c>
      <c r="K5973" s="139" t="s">
        <v>259</v>
      </c>
      <c r="L5973" s="139" t="s">
        <v>246</v>
      </c>
      <c r="M5973" s="140"/>
      <c r="N5973" s="141">
        <v>1.91</v>
      </c>
      <c r="O5973" s="142">
        <f t="shared" si="465"/>
        <v>0</v>
      </c>
      <c r="P5973" s="2" t="s">
        <v>477</v>
      </c>
      <c r="Q5973" s="2"/>
      <c r="R5973" s="143">
        <f t="shared" si="466"/>
        <v>0</v>
      </c>
      <c r="S5973" s="143">
        <f t="shared" si="467"/>
        <v>0</v>
      </c>
      <c r="T5973" s="144">
        <f>IF(P5973="nio",0,IF(P5973&gt;0,VLOOKUP(K5973,'3-Productie normen'!A:X,VLOOKUP(P5973,'3-Productie normen'!$B$37:$C$59,2,FALSE),FALSE)))/VLOOKUP(B5973,'2-Kosten per locatie'!$A$11:$C$31,3,FALSE)</f>
        <v>0</v>
      </c>
      <c r="U5973" s="144">
        <f t="shared" si="468"/>
        <v>0</v>
      </c>
      <c r="V5973" s="145">
        <f>VLOOKUP(K5973,'3-Productie normen'!A:AG,29,FALSE)</f>
        <v>0</v>
      </c>
      <c r="W5973" s="145"/>
      <c r="X5973" s="146"/>
      <c r="Y5973" s="147">
        <f t="shared" si="469"/>
        <v>0</v>
      </c>
    </row>
    <row r="5974" spans="1:25" s="148" customFormat="1" ht="13.9" customHeight="1">
      <c r="A5974" s="137">
        <v>6828</v>
      </c>
      <c r="B5974" s="138" t="s">
        <v>7213</v>
      </c>
      <c r="C5974" s="138" t="s">
        <v>8340</v>
      </c>
      <c r="D5974" s="138"/>
      <c r="E5974" s="2"/>
      <c r="F5974" s="2" t="s">
        <v>913</v>
      </c>
      <c r="G5974" s="2" t="s">
        <v>7954</v>
      </c>
      <c r="H5974" s="2" t="s">
        <v>246</v>
      </c>
      <c r="I5974" s="139" t="s">
        <v>46</v>
      </c>
      <c r="J5974" s="139" t="s">
        <v>320</v>
      </c>
      <c r="K5974" s="139" t="s">
        <v>46</v>
      </c>
      <c r="L5974" s="139" t="s">
        <v>8195</v>
      </c>
      <c r="M5974" s="140"/>
      <c r="N5974" s="141">
        <v>14.07</v>
      </c>
      <c r="O5974" s="142">
        <f t="shared" si="465"/>
        <v>400</v>
      </c>
      <c r="P5974" s="2">
        <v>200</v>
      </c>
      <c r="Q5974" s="2">
        <v>200</v>
      </c>
      <c r="R5974" s="143" t="e">
        <f t="shared" si="466"/>
        <v>#DIV/0!</v>
      </c>
      <c r="S5974" s="143" t="e">
        <f t="shared" si="467"/>
        <v>#DIV/0!</v>
      </c>
      <c r="T5974" s="144">
        <f>IF(P5974="nio",0,IF(P5974&gt;0,VLOOKUP(K5974,'3-Productie normen'!A:X,VLOOKUP(P5974,'3-Productie normen'!$B$37:$C$59,2,FALSE),FALSE)))/VLOOKUP(B5974,'2-Kosten per locatie'!$A$11:$C$31,3,FALSE)</f>
        <v>0</v>
      </c>
      <c r="U5974" s="144">
        <f t="shared" si="468"/>
        <v>0</v>
      </c>
      <c r="V5974" s="145" t="str">
        <f>VLOOKUP(K5974,'3-Productie normen'!A:AG,29,FALSE)</f>
        <v>S</v>
      </c>
      <c r="W5974" s="145"/>
      <c r="X5974" s="146"/>
      <c r="Y5974" s="147">
        <f t="shared" si="469"/>
        <v>5628</v>
      </c>
    </row>
    <row r="5975" spans="1:25" s="148" customFormat="1" ht="13.9" customHeight="1">
      <c r="A5975" s="137">
        <v>6829</v>
      </c>
      <c r="B5975" s="138" t="s">
        <v>7213</v>
      </c>
      <c r="C5975" s="138" t="s">
        <v>8340</v>
      </c>
      <c r="D5975" s="138"/>
      <c r="E5975" s="2"/>
      <c r="F5975" s="2" t="s">
        <v>913</v>
      </c>
      <c r="G5975" s="2" t="s">
        <v>7955</v>
      </c>
      <c r="H5975" s="2" t="s">
        <v>246</v>
      </c>
      <c r="I5975" s="139" t="s">
        <v>46</v>
      </c>
      <c r="J5975" s="139" t="s">
        <v>7699</v>
      </c>
      <c r="K5975" s="139" t="s">
        <v>46</v>
      </c>
      <c r="L5975" s="139" t="s">
        <v>8195</v>
      </c>
      <c r="M5975" s="140"/>
      <c r="N5975" s="141">
        <v>1.0900000000000001</v>
      </c>
      <c r="O5975" s="142">
        <f t="shared" si="465"/>
        <v>400</v>
      </c>
      <c r="P5975" s="2">
        <v>200</v>
      </c>
      <c r="Q5975" s="2">
        <v>200</v>
      </c>
      <c r="R5975" s="143" t="e">
        <f t="shared" si="466"/>
        <v>#DIV/0!</v>
      </c>
      <c r="S5975" s="143" t="e">
        <f t="shared" si="467"/>
        <v>#DIV/0!</v>
      </c>
      <c r="T5975" s="144">
        <f>IF(P5975="nio",0,IF(P5975&gt;0,VLOOKUP(K5975,'3-Productie normen'!A:X,VLOOKUP(P5975,'3-Productie normen'!$B$37:$C$59,2,FALSE),FALSE)))/VLOOKUP(B5975,'2-Kosten per locatie'!$A$11:$C$31,3,FALSE)</f>
        <v>0</v>
      </c>
      <c r="U5975" s="144">
        <f t="shared" si="468"/>
        <v>0</v>
      </c>
      <c r="V5975" s="145" t="str">
        <f>VLOOKUP(K5975,'3-Productie normen'!A:AG,29,FALSE)</f>
        <v>S</v>
      </c>
      <c r="W5975" s="145"/>
      <c r="X5975" s="146"/>
      <c r="Y5975" s="147">
        <f t="shared" si="469"/>
        <v>436.00000000000006</v>
      </c>
    </row>
    <row r="5976" spans="1:25" s="148" customFormat="1" ht="13.9" customHeight="1">
      <c r="A5976" s="137">
        <v>6830</v>
      </c>
      <c r="B5976" s="138" t="s">
        <v>7213</v>
      </c>
      <c r="C5976" s="138" t="s">
        <v>8340</v>
      </c>
      <c r="D5976" s="138"/>
      <c r="E5976" s="2"/>
      <c r="F5976" s="2" t="s">
        <v>913</v>
      </c>
      <c r="G5976" s="2" t="s">
        <v>7956</v>
      </c>
      <c r="H5976" s="2" t="s">
        <v>246</v>
      </c>
      <c r="I5976" s="139" t="s">
        <v>46</v>
      </c>
      <c r="J5976" s="139" t="s">
        <v>7699</v>
      </c>
      <c r="K5976" s="139" t="s">
        <v>46</v>
      </c>
      <c r="L5976" s="139" t="s">
        <v>8195</v>
      </c>
      <c r="M5976" s="140"/>
      <c r="N5976" s="141">
        <v>1.08</v>
      </c>
      <c r="O5976" s="142">
        <f t="shared" si="465"/>
        <v>400</v>
      </c>
      <c r="P5976" s="2">
        <v>200</v>
      </c>
      <c r="Q5976" s="2">
        <v>200</v>
      </c>
      <c r="R5976" s="143" t="e">
        <f t="shared" si="466"/>
        <v>#DIV/0!</v>
      </c>
      <c r="S5976" s="143" t="e">
        <f t="shared" si="467"/>
        <v>#DIV/0!</v>
      </c>
      <c r="T5976" s="144">
        <f>IF(P5976="nio",0,IF(P5976&gt;0,VLOOKUP(K5976,'3-Productie normen'!A:X,VLOOKUP(P5976,'3-Productie normen'!$B$37:$C$59,2,FALSE),FALSE)))/VLOOKUP(B5976,'2-Kosten per locatie'!$A$11:$C$31,3,FALSE)</f>
        <v>0</v>
      </c>
      <c r="U5976" s="144">
        <f t="shared" si="468"/>
        <v>0</v>
      </c>
      <c r="V5976" s="145" t="str">
        <f>VLOOKUP(K5976,'3-Productie normen'!A:AG,29,FALSE)</f>
        <v>S</v>
      </c>
      <c r="W5976" s="145"/>
      <c r="X5976" s="146"/>
      <c r="Y5976" s="147">
        <f t="shared" si="469"/>
        <v>432</v>
      </c>
    </row>
    <row r="5977" spans="1:25" s="148" customFormat="1" ht="13.9" customHeight="1">
      <c r="A5977" s="137">
        <v>6831</v>
      </c>
      <c r="B5977" s="138" t="s">
        <v>7213</v>
      </c>
      <c r="C5977" s="138" t="s">
        <v>8340</v>
      </c>
      <c r="D5977" s="138"/>
      <c r="E5977" s="2"/>
      <c r="F5977" s="2" t="s">
        <v>913</v>
      </c>
      <c r="G5977" s="2" t="s">
        <v>7957</v>
      </c>
      <c r="H5977" s="2" t="s">
        <v>246</v>
      </c>
      <c r="I5977" s="139" t="s">
        <v>46</v>
      </c>
      <c r="J5977" s="139" t="s">
        <v>7699</v>
      </c>
      <c r="K5977" s="139" t="s">
        <v>46</v>
      </c>
      <c r="L5977" s="139" t="s">
        <v>8195</v>
      </c>
      <c r="M5977" s="140"/>
      <c r="N5977" s="141">
        <v>1.25</v>
      </c>
      <c r="O5977" s="142">
        <f t="shared" si="465"/>
        <v>400</v>
      </c>
      <c r="P5977" s="2">
        <v>200</v>
      </c>
      <c r="Q5977" s="2">
        <v>200</v>
      </c>
      <c r="R5977" s="143" t="e">
        <f t="shared" si="466"/>
        <v>#DIV/0!</v>
      </c>
      <c r="S5977" s="143" t="e">
        <f t="shared" si="467"/>
        <v>#DIV/0!</v>
      </c>
      <c r="T5977" s="144">
        <f>IF(P5977="nio",0,IF(P5977&gt;0,VLOOKUP(K5977,'3-Productie normen'!A:X,VLOOKUP(P5977,'3-Productie normen'!$B$37:$C$59,2,FALSE),FALSE)))/VLOOKUP(B5977,'2-Kosten per locatie'!$A$11:$C$31,3,FALSE)</f>
        <v>0</v>
      </c>
      <c r="U5977" s="144">
        <f t="shared" si="468"/>
        <v>0</v>
      </c>
      <c r="V5977" s="145" t="str">
        <f>VLOOKUP(K5977,'3-Productie normen'!A:AG,29,FALSE)</f>
        <v>S</v>
      </c>
      <c r="W5977" s="145"/>
      <c r="X5977" s="146"/>
      <c r="Y5977" s="147">
        <f t="shared" si="469"/>
        <v>500</v>
      </c>
    </row>
    <row r="5978" spans="1:25" s="148" customFormat="1" ht="13.9" customHeight="1">
      <c r="A5978" s="137">
        <v>6832</v>
      </c>
      <c r="B5978" s="138" t="s">
        <v>7213</v>
      </c>
      <c r="C5978" s="138" t="s">
        <v>8340</v>
      </c>
      <c r="D5978" s="138"/>
      <c r="E5978" s="2"/>
      <c r="F5978" s="2" t="s">
        <v>913</v>
      </c>
      <c r="G5978" s="2" t="s">
        <v>7958</v>
      </c>
      <c r="H5978" s="2" t="s">
        <v>246</v>
      </c>
      <c r="I5978" s="139" t="s">
        <v>46</v>
      </c>
      <c r="J5978" s="139" t="s">
        <v>7699</v>
      </c>
      <c r="K5978" s="139" t="s">
        <v>46</v>
      </c>
      <c r="L5978" s="139" t="s">
        <v>8195</v>
      </c>
      <c r="M5978" s="140"/>
      <c r="N5978" s="141">
        <v>1.1000000000000001</v>
      </c>
      <c r="O5978" s="142">
        <f t="shared" si="465"/>
        <v>400</v>
      </c>
      <c r="P5978" s="2">
        <v>200</v>
      </c>
      <c r="Q5978" s="2">
        <v>200</v>
      </c>
      <c r="R5978" s="143" t="e">
        <f t="shared" si="466"/>
        <v>#DIV/0!</v>
      </c>
      <c r="S5978" s="143" t="e">
        <f t="shared" si="467"/>
        <v>#DIV/0!</v>
      </c>
      <c r="T5978" s="144">
        <f>IF(P5978="nio",0,IF(P5978&gt;0,VLOOKUP(K5978,'3-Productie normen'!A:X,VLOOKUP(P5978,'3-Productie normen'!$B$37:$C$59,2,FALSE),FALSE)))/VLOOKUP(B5978,'2-Kosten per locatie'!$A$11:$C$31,3,FALSE)</f>
        <v>0</v>
      </c>
      <c r="U5978" s="144">
        <f t="shared" si="468"/>
        <v>0</v>
      </c>
      <c r="V5978" s="145" t="str">
        <f>VLOOKUP(K5978,'3-Productie normen'!A:AG,29,FALSE)</f>
        <v>S</v>
      </c>
      <c r="W5978" s="145"/>
      <c r="X5978" s="146"/>
      <c r="Y5978" s="147">
        <f t="shared" si="469"/>
        <v>440.00000000000006</v>
      </c>
    </row>
    <row r="5979" spans="1:25" s="148" customFormat="1" ht="13.9" customHeight="1">
      <c r="A5979" s="137">
        <v>6833</v>
      </c>
      <c r="B5979" s="138" t="s">
        <v>7213</v>
      </c>
      <c r="C5979" s="138" t="s">
        <v>8340</v>
      </c>
      <c r="D5979" s="138"/>
      <c r="E5979" s="2"/>
      <c r="F5979" s="2" t="s">
        <v>913</v>
      </c>
      <c r="G5979" s="2" t="s">
        <v>7959</v>
      </c>
      <c r="H5979" s="2" t="s">
        <v>246</v>
      </c>
      <c r="I5979" s="139" t="s">
        <v>46</v>
      </c>
      <c r="J5979" s="139" t="s">
        <v>7699</v>
      </c>
      <c r="K5979" s="139" t="s">
        <v>46</v>
      </c>
      <c r="L5979" s="139" t="s">
        <v>8195</v>
      </c>
      <c r="M5979" s="140"/>
      <c r="N5979" s="141">
        <v>1.1000000000000001</v>
      </c>
      <c r="O5979" s="142">
        <f t="shared" si="465"/>
        <v>400</v>
      </c>
      <c r="P5979" s="2">
        <v>200</v>
      </c>
      <c r="Q5979" s="2">
        <v>200</v>
      </c>
      <c r="R5979" s="143" t="e">
        <f t="shared" si="466"/>
        <v>#DIV/0!</v>
      </c>
      <c r="S5979" s="143" t="e">
        <f t="shared" si="467"/>
        <v>#DIV/0!</v>
      </c>
      <c r="T5979" s="144">
        <f>IF(P5979="nio",0,IF(P5979&gt;0,VLOOKUP(K5979,'3-Productie normen'!A:X,VLOOKUP(P5979,'3-Productie normen'!$B$37:$C$59,2,FALSE),FALSE)))/VLOOKUP(B5979,'2-Kosten per locatie'!$A$11:$C$31,3,FALSE)</f>
        <v>0</v>
      </c>
      <c r="U5979" s="144">
        <f t="shared" si="468"/>
        <v>0</v>
      </c>
      <c r="V5979" s="145" t="str">
        <f>VLOOKUP(K5979,'3-Productie normen'!A:AG,29,FALSE)</f>
        <v>S</v>
      </c>
      <c r="W5979" s="145"/>
      <c r="X5979" s="146"/>
      <c r="Y5979" s="147">
        <f t="shared" si="469"/>
        <v>440.00000000000006</v>
      </c>
    </row>
    <row r="5980" spans="1:25" s="148" customFormat="1" ht="13.9" customHeight="1">
      <c r="A5980" s="137">
        <v>6834</v>
      </c>
      <c r="B5980" s="138" t="s">
        <v>7213</v>
      </c>
      <c r="C5980" s="138" t="s">
        <v>8340</v>
      </c>
      <c r="D5980" s="138"/>
      <c r="E5980" s="2"/>
      <c r="F5980" s="2" t="s">
        <v>913</v>
      </c>
      <c r="G5980" s="2" t="s">
        <v>7960</v>
      </c>
      <c r="H5980" s="2" t="s">
        <v>246</v>
      </c>
      <c r="I5980" s="139" t="s">
        <v>46</v>
      </c>
      <c r="J5980" s="139" t="s">
        <v>7699</v>
      </c>
      <c r="K5980" s="139" t="s">
        <v>46</v>
      </c>
      <c r="L5980" s="139" t="s">
        <v>8195</v>
      </c>
      <c r="M5980" s="140"/>
      <c r="N5980" s="141">
        <v>1.1000000000000001</v>
      </c>
      <c r="O5980" s="142">
        <f t="shared" si="465"/>
        <v>400</v>
      </c>
      <c r="P5980" s="2">
        <v>200</v>
      </c>
      <c r="Q5980" s="2">
        <v>200</v>
      </c>
      <c r="R5980" s="143" t="e">
        <f t="shared" si="466"/>
        <v>#DIV/0!</v>
      </c>
      <c r="S5980" s="143" t="e">
        <f t="shared" si="467"/>
        <v>#DIV/0!</v>
      </c>
      <c r="T5980" s="144">
        <f>IF(P5980="nio",0,IF(P5980&gt;0,VLOOKUP(K5980,'3-Productie normen'!A:X,VLOOKUP(P5980,'3-Productie normen'!$B$37:$C$59,2,FALSE),FALSE)))/VLOOKUP(B5980,'2-Kosten per locatie'!$A$11:$C$31,3,FALSE)</f>
        <v>0</v>
      </c>
      <c r="U5980" s="144">
        <f t="shared" si="468"/>
        <v>0</v>
      </c>
      <c r="V5980" s="145" t="str">
        <f>VLOOKUP(K5980,'3-Productie normen'!A:AG,29,FALSE)</f>
        <v>S</v>
      </c>
      <c r="W5980" s="145"/>
      <c r="X5980" s="146"/>
      <c r="Y5980" s="147">
        <f t="shared" si="469"/>
        <v>440.00000000000006</v>
      </c>
    </row>
    <row r="5981" spans="1:25" s="148" customFormat="1" ht="13.9" customHeight="1">
      <c r="A5981" s="137">
        <v>6835</v>
      </c>
      <c r="B5981" s="138" t="s">
        <v>7213</v>
      </c>
      <c r="C5981" s="138" t="s">
        <v>8340</v>
      </c>
      <c r="D5981" s="138"/>
      <c r="E5981" s="2"/>
      <c r="F5981" s="2" t="s">
        <v>913</v>
      </c>
      <c r="G5981" s="2" t="s">
        <v>7961</v>
      </c>
      <c r="H5981" s="2" t="s">
        <v>246</v>
      </c>
      <c r="I5981" s="139" t="s">
        <v>46</v>
      </c>
      <c r="J5981" s="139" t="s">
        <v>313</v>
      </c>
      <c r="K5981" s="139" t="s">
        <v>8079</v>
      </c>
      <c r="L5981" s="139" t="s">
        <v>8195</v>
      </c>
      <c r="M5981" s="140"/>
      <c r="N5981" s="141">
        <v>0.91</v>
      </c>
      <c r="O5981" s="142">
        <f t="shared" si="465"/>
        <v>2</v>
      </c>
      <c r="P5981" s="2">
        <v>2</v>
      </c>
      <c r="Q5981" s="2"/>
      <c r="R5981" s="143" t="e">
        <f t="shared" si="466"/>
        <v>#DIV/0!</v>
      </c>
      <c r="S5981" s="143">
        <f t="shared" si="467"/>
        <v>0</v>
      </c>
      <c r="T5981" s="144">
        <f>IF(P5981="nio",0,IF(P5981&gt;0,VLOOKUP(K5981,'3-Productie normen'!A:X,VLOOKUP(P5981,'3-Productie normen'!$B$37:$C$59,2,FALSE),FALSE)))/VLOOKUP(B5981,'2-Kosten per locatie'!$A$11:$C$31,3,FALSE)</f>
        <v>0</v>
      </c>
      <c r="U5981" s="144">
        <f t="shared" si="468"/>
        <v>0</v>
      </c>
      <c r="V5981" s="145" t="str">
        <f>VLOOKUP(K5981,'3-Productie normen'!A:AG,29,FALSE)</f>
        <v>V</v>
      </c>
      <c r="W5981" s="145"/>
      <c r="X5981" s="146"/>
      <c r="Y5981" s="147">
        <f t="shared" si="469"/>
        <v>1.82</v>
      </c>
    </row>
    <row r="5982" spans="1:25" s="148" customFormat="1" ht="13.9" customHeight="1">
      <c r="A5982" s="137">
        <v>6836</v>
      </c>
      <c r="B5982" s="138" t="s">
        <v>7213</v>
      </c>
      <c r="C5982" s="138" t="s">
        <v>8340</v>
      </c>
      <c r="D5982" s="138"/>
      <c r="E5982" s="2"/>
      <c r="F5982" s="2" t="s">
        <v>913</v>
      </c>
      <c r="G5982" s="2" t="s">
        <v>7962</v>
      </c>
      <c r="H5982" s="2" t="s">
        <v>246</v>
      </c>
      <c r="I5982" s="139" t="s">
        <v>46</v>
      </c>
      <c r="J5982" s="139" t="s">
        <v>320</v>
      </c>
      <c r="K5982" s="139" t="s">
        <v>46</v>
      </c>
      <c r="L5982" s="139" t="s">
        <v>8195</v>
      </c>
      <c r="M5982" s="140"/>
      <c r="N5982" s="141">
        <v>17.07</v>
      </c>
      <c r="O5982" s="142">
        <f t="shared" si="465"/>
        <v>400</v>
      </c>
      <c r="P5982" s="2">
        <v>200</v>
      </c>
      <c r="Q5982" s="2">
        <v>200</v>
      </c>
      <c r="R5982" s="143" t="e">
        <f t="shared" si="466"/>
        <v>#DIV/0!</v>
      </c>
      <c r="S5982" s="143" t="e">
        <f t="shared" si="467"/>
        <v>#DIV/0!</v>
      </c>
      <c r="T5982" s="144">
        <f>IF(P5982="nio",0,IF(P5982&gt;0,VLOOKUP(K5982,'3-Productie normen'!A:X,VLOOKUP(P5982,'3-Productie normen'!$B$37:$C$59,2,FALSE),FALSE)))/VLOOKUP(B5982,'2-Kosten per locatie'!$A$11:$C$31,3,FALSE)</f>
        <v>0</v>
      </c>
      <c r="U5982" s="144">
        <f t="shared" si="468"/>
        <v>0</v>
      </c>
      <c r="V5982" s="145" t="str">
        <f>VLOOKUP(K5982,'3-Productie normen'!A:AG,29,FALSE)</f>
        <v>S</v>
      </c>
      <c r="W5982" s="145"/>
      <c r="X5982" s="146"/>
      <c r="Y5982" s="147">
        <f t="shared" si="469"/>
        <v>6828</v>
      </c>
    </row>
    <row r="5983" spans="1:25" s="148" customFormat="1" ht="13.9" customHeight="1">
      <c r="A5983" s="137">
        <v>6837</v>
      </c>
      <c r="B5983" s="138" t="s">
        <v>7213</v>
      </c>
      <c r="C5983" s="138" t="s">
        <v>8340</v>
      </c>
      <c r="D5983" s="138"/>
      <c r="E5983" s="2"/>
      <c r="F5983" s="2" t="s">
        <v>913</v>
      </c>
      <c r="G5983" s="2" t="s">
        <v>7963</v>
      </c>
      <c r="H5983" s="2" t="s">
        <v>246</v>
      </c>
      <c r="I5983" s="139" t="s">
        <v>46</v>
      </c>
      <c r="J5983" s="139" t="s">
        <v>7699</v>
      </c>
      <c r="K5983" s="139" t="s">
        <v>46</v>
      </c>
      <c r="L5983" s="139" t="s">
        <v>8195</v>
      </c>
      <c r="M5983" s="140"/>
      <c r="N5983" s="141">
        <v>1.21</v>
      </c>
      <c r="O5983" s="142">
        <f t="shared" si="465"/>
        <v>400</v>
      </c>
      <c r="P5983" s="2">
        <v>200</v>
      </c>
      <c r="Q5983" s="2">
        <v>200</v>
      </c>
      <c r="R5983" s="143" t="e">
        <f t="shared" si="466"/>
        <v>#DIV/0!</v>
      </c>
      <c r="S5983" s="143" t="e">
        <f t="shared" si="467"/>
        <v>#DIV/0!</v>
      </c>
      <c r="T5983" s="144">
        <f>IF(P5983="nio",0,IF(P5983&gt;0,VLOOKUP(K5983,'3-Productie normen'!A:X,VLOOKUP(P5983,'3-Productie normen'!$B$37:$C$59,2,FALSE),FALSE)))/VLOOKUP(B5983,'2-Kosten per locatie'!$A$11:$C$31,3,FALSE)</f>
        <v>0</v>
      </c>
      <c r="U5983" s="144">
        <f t="shared" si="468"/>
        <v>0</v>
      </c>
      <c r="V5983" s="145" t="str">
        <f>VLOOKUP(K5983,'3-Productie normen'!A:AG,29,FALSE)</f>
        <v>S</v>
      </c>
      <c r="W5983" s="145"/>
      <c r="X5983" s="146"/>
      <c r="Y5983" s="147">
        <f t="shared" si="469"/>
        <v>484</v>
      </c>
    </row>
    <row r="5984" spans="1:25" s="148" customFormat="1" ht="13.9" customHeight="1">
      <c r="A5984" s="137">
        <v>6838</v>
      </c>
      <c r="B5984" s="138" t="s">
        <v>7213</v>
      </c>
      <c r="C5984" s="138" t="s">
        <v>8340</v>
      </c>
      <c r="D5984" s="138"/>
      <c r="E5984" s="2"/>
      <c r="F5984" s="2" t="s">
        <v>913</v>
      </c>
      <c r="G5984" s="2" t="s">
        <v>7964</v>
      </c>
      <c r="H5984" s="2" t="s">
        <v>246</v>
      </c>
      <c r="I5984" s="139" t="s">
        <v>46</v>
      </c>
      <c r="J5984" s="139" t="s">
        <v>7699</v>
      </c>
      <c r="K5984" s="139" t="s">
        <v>46</v>
      </c>
      <c r="L5984" s="139" t="s">
        <v>8195</v>
      </c>
      <c r="M5984" s="140"/>
      <c r="N5984" s="141">
        <v>1.21</v>
      </c>
      <c r="O5984" s="142">
        <f t="shared" si="465"/>
        <v>400</v>
      </c>
      <c r="P5984" s="2">
        <v>200</v>
      </c>
      <c r="Q5984" s="2">
        <v>200</v>
      </c>
      <c r="R5984" s="143" t="e">
        <f t="shared" si="466"/>
        <v>#DIV/0!</v>
      </c>
      <c r="S5984" s="143" t="e">
        <f t="shared" si="467"/>
        <v>#DIV/0!</v>
      </c>
      <c r="T5984" s="144">
        <f>IF(P5984="nio",0,IF(P5984&gt;0,VLOOKUP(K5984,'3-Productie normen'!A:X,VLOOKUP(P5984,'3-Productie normen'!$B$37:$C$59,2,FALSE),FALSE)))/VLOOKUP(B5984,'2-Kosten per locatie'!$A$11:$C$31,3,FALSE)</f>
        <v>0</v>
      </c>
      <c r="U5984" s="144">
        <f t="shared" si="468"/>
        <v>0</v>
      </c>
      <c r="V5984" s="145" t="str">
        <f>VLOOKUP(K5984,'3-Productie normen'!A:AG,29,FALSE)</f>
        <v>S</v>
      </c>
      <c r="W5984" s="145"/>
      <c r="X5984" s="146"/>
      <c r="Y5984" s="147">
        <f t="shared" si="469"/>
        <v>484</v>
      </c>
    </row>
    <row r="5985" spans="1:25" s="148" customFormat="1" ht="13.9" customHeight="1">
      <c r="A5985" s="137">
        <v>6839</v>
      </c>
      <c r="B5985" s="138" t="s">
        <v>7213</v>
      </c>
      <c r="C5985" s="138" t="s">
        <v>8340</v>
      </c>
      <c r="D5985" s="138"/>
      <c r="E5985" s="2"/>
      <c r="F5985" s="2" t="s">
        <v>913</v>
      </c>
      <c r="G5985" s="2" t="s">
        <v>7965</v>
      </c>
      <c r="H5985" s="2" t="s">
        <v>246</v>
      </c>
      <c r="I5985" s="139" t="s">
        <v>46</v>
      </c>
      <c r="J5985" s="139" t="s">
        <v>323</v>
      </c>
      <c r="K5985" s="139" t="s">
        <v>46</v>
      </c>
      <c r="L5985" s="139" t="s">
        <v>8195</v>
      </c>
      <c r="M5985" s="140"/>
      <c r="N5985" s="141">
        <v>1.21</v>
      </c>
      <c r="O5985" s="142">
        <f t="shared" si="465"/>
        <v>400</v>
      </c>
      <c r="P5985" s="2">
        <v>200</v>
      </c>
      <c r="Q5985" s="2">
        <v>200</v>
      </c>
      <c r="R5985" s="143" t="e">
        <f t="shared" si="466"/>
        <v>#DIV/0!</v>
      </c>
      <c r="S5985" s="143" t="e">
        <f t="shared" si="467"/>
        <v>#DIV/0!</v>
      </c>
      <c r="T5985" s="144">
        <f>IF(P5985="nio",0,IF(P5985&gt;0,VLOOKUP(K5985,'3-Productie normen'!A:X,VLOOKUP(P5985,'3-Productie normen'!$B$37:$C$59,2,FALSE),FALSE)))/VLOOKUP(B5985,'2-Kosten per locatie'!$A$11:$C$31,3,FALSE)</f>
        <v>0</v>
      </c>
      <c r="U5985" s="144">
        <f t="shared" si="468"/>
        <v>0</v>
      </c>
      <c r="V5985" s="145" t="str">
        <f>VLOOKUP(K5985,'3-Productie normen'!A:AG,29,FALSE)</f>
        <v>S</v>
      </c>
      <c r="W5985" s="145"/>
      <c r="X5985" s="146"/>
      <c r="Y5985" s="147">
        <f t="shared" si="469"/>
        <v>484</v>
      </c>
    </row>
    <row r="5986" spans="1:25" s="148" customFormat="1" ht="13.9" customHeight="1">
      <c r="A5986" s="137">
        <v>6840</v>
      </c>
      <c r="B5986" s="138" t="s">
        <v>7213</v>
      </c>
      <c r="C5986" s="138" t="s">
        <v>8340</v>
      </c>
      <c r="D5986" s="138"/>
      <c r="E5986" s="2"/>
      <c r="F5986" s="2" t="s">
        <v>913</v>
      </c>
      <c r="G5986" s="2" t="s">
        <v>7966</v>
      </c>
      <c r="H5986" s="2" t="s">
        <v>246</v>
      </c>
      <c r="I5986" s="139" t="s">
        <v>46</v>
      </c>
      <c r="J5986" s="139" t="s">
        <v>7699</v>
      </c>
      <c r="K5986" s="139" t="s">
        <v>46</v>
      </c>
      <c r="L5986" s="139" t="s">
        <v>8195</v>
      </c>
      <c r="M5986" s="140"/>
      <c r="N5986" s="141">
        <v>1.21</v>
      </c>
      <c r="O5986" s="142">
        <f t="shared" si="465"/>
        <v>400</v>
      </c>
      <c r="P5986" s="2">
        <v>200</v>
      </c>
      <c r="Q5986" s="2">
        <v>200</v>
      </c>
      <c r="R5986" s="143" t="e">
        <f t="shared" si="466"/>
        <v>#DIV/0!</v>
      </c>
      <c r="S5986" s="143" t="e">
        <f t="shared" si="467"/>
        <v>#DIV/0!</v>
      </c>
      <c r="T5986" s="144">
        <f>IF(P5986="nio",0,IF(P5986&gt;0,VLOOKUP(K5986,'3-Productie normen'!A:X,VLOOKUP(P5986,'3-Productie normen'!$B$37:$C$59,2,FALSE),FALSE)))/VLOOKUP(B5986,'2-Kosten per locatie'!$A$11:$C$31,3,FALSE)</f>
        <v>0</v>
      </c>
      <c r="U5986" s="144">
        <f t="shared" si="468"/>
        <v>0</v>
      </c>
      <c r="V5986" s="145" t="str">
        <f>VLOOKUP(K5986,'3-Productie normen'!A:AG,29,FALSE)</f>
        <v>S</v>
      </c>
      <c r="W5986" s="145"/>
      <c r="X5986" s="146"/>
      <c r="Y5986" s="147">
        <f t="shared" si="469"/>
        <v>484</v>
      </c>
    </row>
    <row r="5987" spans="1:25" s="148" customFormat="1" ht="13.9" customHeight="1">
      <c r="A5987" s="137">
        <v>6841</v>
      </c>
      <c r="B5987" s="138" t="s">
        <v>7213</v>
      </c>
      <c r="C5987" s="138" t="s">
        <v>8340</v>
      </c>
      <c r="D5987" s="138"/>
      <c r="E5987" s="2"/>
      <c r="F5987" s="2" t="s">
        <v>913</v>
      </c>
      <c r="G5987" s="2" t="s">
        <v>7967</v>
      </c>
      <c r="H5987" s="2" t="s">
        <v>246</v>
      </c>
      <c r="I5987" s="139" t="s">
        <v>350</v>
      </c>
      <c r="J5987" s="139" t="s">
        <v>351</v>
      </c>
      <c r="K5987" s="139" t="s">
        <v>274</v>
      </c>
      <c r="L5987" s="139" t="s">
        <v>8195</v>
      </c>
      <c r="M5987" s="140"/>
      <c r="N5987" s="141">
        <v>1.21</v>
      </c>
      <c r="O5987" s="142">
        <f t="shared" si="465"/>
        <v>200</v>
      </c>
      <c r="P5987" s="2">
        <v>200</v>
      </c>
      <c r="Q5987" s="2"/>
      <c r="R5987" s="143" t="e">
        <f t="shared" si="466"/>
        <v>#DIV/0!</v>
      </c>
      <c r="S5987" s="143">
        <f t="shared" si="467"/>
        <v>0</v>
      </c>
      <c r="T5987" s="144">
        <f>IF(P5987="nio",0,IF(P5987&gt;0,VLOOKUP(K5987,'3-Productie normen'!A:X,VLOOKUP(P5987,'3-Productie normen'!$B$37:$C$59,2,FALSE),FALSE)))/VLOOKUP(B5987,'2-Kosten per locatie'!$A$11:$C$31,3,FALSE)</f>
        <v>0</v>
      </c>
      <c r="U5987" s="144">
        <f t="shared" si="468"/>
        <v>0</v>
      </c>
      <c r="V5987" s="145" t="str">
        <f>VLOOKUP(K5987,'3-Productie normen'!A:AG,29,FALSE)</f>
        <v>L</v>
      </c>
      <c r="W5987" s="145"/>
      <c r="X5987" s="146"/>
      <c r="Y5987" s="147">
        <f t="shared" si="469"/>
        <v>242</v>
      </c>
    </row>
    <row r="5988" spans="1:25" s="148" customFormat="1" ht="13.9" customHeight="1">
      <c r="A5988" s="137">
        <v>6842</v>
      </c>
      <c r="B5988" s="138" t="s">
        <v>7213</v>
      </c>
      <c r="C5988" s="138" t="s">
        <v>8340</v>
      </c>
      <c r="D5988" s="138"/>
      <c r="E5988" s="2"/>
      <c r="F5988" s="2" t="s">
        <v>913</v>
      </c>
      <c r="G5988" s="2" t="s">
        <v>7968</v>
      </c>
      <c r="H5988" s="2" t="s">
        <v>246</v>
      </c>
      <c r="I5988" s="139" t="s">
        <v>277</v>
      </c>
      <c r="J5988" s="139" t="s">
        <v>277</v>
      </c>
      <c r="K5988" s="139" t="s">
        <v>478</v>
      </c>
      <c r="L5988" s="139" t="s">
        <v>8195</v>
      </c>
      <c r="M5988" s="140"/>
      <c r="N5988" s="141">
        <v>1.21</v>
      </c>
      <c r="O5988" s="142">
        <f t="shared" si="465"/>
        <v>120</v>
      </c>
      <c r="P5988" s="2">
        <v>120</v>
      </c>
      <c r="Q5988" s="2"/>
      <c r="R5988" s="143" t="e">
        <f t="shared" si="466"/>
        <v>#DIV/0!</v>
      </c>
      <c r="S5988" s="143">
        <f t="shared" si="467"/>
        <v>0</v>
      </c>
      <c r="T5988" s="144">
        <f>IF(P5988="nio",0,IF(P5988&gt;0,VLOOKUP(K5988,'3-Productie normen'!A:X,VLOOKUP(P5988,'3-Productie normen'!$B$37:$C$59,2,FALSE),FALSE)))/VLOOKUP(B5988,'2-Kosten per locatie'!$A$11:$C$31,3,FALSE)</f>
        <v>0</v>
      </c>
      <c r="U5988" s="144">
        <f t="shared" si="468"/>
        <v>0</v>
      </c>
      <c r="V5988" s="145" t="str">
        <f>VLOOKUP(K5988,'3-Productie normen'!A:AG,29,FALSE)</f>
        <v>B</v>
      </c>
      <c r="W5988" s="145"/>
      <c r="X5988" s="146"/>
      <c r="Y5988" s="147">
        <f t="shared" si="469"/>
        <v>145.19999999999999</v>
      </c>
    </row>
    <row r="5989" spans="1:25" s="148" customFormat="1" ht="13.9" customHeight="1">
      <c r="A5989" s="137">
        <v>6843</v>
      </c>
      <c r="B5989" s="138" t="s">
        <v>7213</v>
      </c>
      <c r="C5989" s="138" t="s">
        <v>8340</v>
      </c>
      <c r="D5989" s="138"/>
      <c r="E5989" s="2"/>
      <c r="F5989" s="2" t="s">
        <v>913</v>
      </c>
      <c r="G5989" s="2" t="s">
        <v>7657</v>
      </c>
      <c r="H5989" s="2" t="s">
        <v>2792</v>
      </c>
      <c r="I5989" s="139" t="s">
        <v>350</v>
      </c>
      <c r="J5989" s="139" t="s">
        <v>1346</v>
      </c>
      <c r="K5989" s="139" t="s">
        <v>52</v>
      </c>
      <c r="L5989" s="139" t="s">
        <v>8204</v>
      </c>
      <c r="M5989" s="140"/>
      <c r="N5989" s="141">
        <v>104.88</v>
      </c>
      <c r="O5989" s="142">
        <f t="shared" si="465"/>
        <v>200</v>
      </c>
      <c r="P5989" s="2">
        <v>200</v>
      </c>
      <c r="Q5989" s="2"/>
      <c r="R5989" s="143" t="e">
        <f t="shared" si="466"/>
        <v>#DIV/0!</v>
      </c>
      <c r="S5989" s="143">
        <f t="shared" si="467"/>
        <v>0</v>
      </c>
      <c r="T5989" s="144">
        <f>IF(P5989="nio",0,IF(P5989&gt;0,VLOOKUP(K5989,'3-Productie normen'!A:X,VLOOKUP(P5989,'3-Productie normen'!$B$37:$C$59,2,FALSE),FALSE)))/VLOOKUP(B5989,'2-Kosten per locatie'!$A$11:$C$31,3,FALSE)</f>
        <v>0</v>
      </c>
      <c r="U5989" s="144">
        <f t="shared" si="468"/>
        <v>0</v>
      </c>
      <c r="V5989" s="145" t="str">
        <f>VLOOKUP(K5989,'3-Productie normen'!A:AG,29,FALSE)</f>
        <v>B</v>
      </c>
      <c r="W5989" s="145"/>
      <c r="X5989" s="146"/>
      <c r="Y5989" s="147">
        <f t="shared" si="469"/>
        <v>20976</v>
      </c>
    </row>
    <row r="5990" spans="1:25" s="148" customFormat="1" ht="13.9" customHeight="1">
      <c r="A5990" s="137">
        <v>6844</v>
      </c>
      <c r="B5990" s="138" t="s">
        <v>7213</v>
      </c>
      <c r="C5990" s="138" t="s">
        <v>8340</v>
      </c>
      <c r="D5990" s="138"/>
      <c r="E5990" s="2"/>
      <c r="F5990" s="2" t="s">
        <v>913</v>
      </c>
      <c r="G5990" s="2" t="s">
        <v>7969</v>
      </c>
      <c r="H5990" s="2" t="s">
        <v>7970</v>
      </c>
      <c r="I5990" s="139" t="s">
        <v>350</v>
      </c>
      <c r="J5990" s="139" t="s">
        <v>1346</v>
      </c>
      <c r="K5990" s="139" t="s">
        <v>52</v>
      </c>
      <c r="L5990" s="139" t="s">
        <v>8204</v>
      </c>
      <c r="M5990" s="140"/>
      <c r="N5990" s="141">
        <v>29.97</v>
      </c>
      <c r="O5990" s="142">
        <f t="shared" si="465"/>
        <v>200</v>
      </c>
      <c r="P5990" s="2">
        <v>200</v>
      </c>
      <c r="Q5990" s="2"/>
      <c r="R5990" s="143" t="e">
        <f t="shared" si="466"/>
        <v>#DIV/0!</v>
      </c>
      <c r="S5990" s="143">
        <f t="shared" si="467"/>
        <v>0</v>
      </c>
      <c r="T5990" s="144">
        <f>IF(P5990="nio",0,IF(P5990&gt;0,VLOOKUP(K5990,'3-Productie normen'!A:X,VLOOKUP(P5990,'3-Productie normen'!$B$37:$C$59,2,FALSE),FALSE)))/VLOOKUP(B5990,'2-Kosten per locatie'!$A$11:$C$31,3,FALSE)</f>
        <v>0</v>
      </c>
      <c r="U5990" s="144">
        <f t="shared" si="468"/>
        <v>0</v>
      </c>
      <c r="V5990" s="145" t="str">
        <f>VLOOKUP(K5990,'3-Productie normen'!A:AG,29,FALSE)</f>
        <v>B</v>
      </c>
      <c r="W5990" s="145"/>
      <c r="X5990" s="146"/>
      <c r="Y5990" s="147">
        <f t="shared" si="469"/>
        <v>5994</v>
      </c>
    </row>
    <row r="5991" spans="1:25" s="148" customFormat="1" ht="13.9" customHeight="1">
      <c r="A5991" s="137">
        <v>6845</v>
      </c>
      <c r="B5991" s="138" t="s">
        <v>7213</v>
      </c>
      <c r="C5991" s="138" t="s">
        <v>8340</v>
      </c>
      <c r="D5991" s="138"/>
      <c r="E5991" s="2"/>
      <c r="F5991" s="2" t="s">
        <v>913</v>
      </c>
      <c r="G5991" s="2" t="s">
        <v>7971</v>
      </c>
      <c r="H5991" s="2" t="s">
        <v>2796</v>
      </c>
      <c r="I5991" s="139" t="s">
        <v>267</v>
      </c>
      <c r="J5991" s="139" t="s">
        <v>267</v>
      </c>
      <c r="K5991" s="139" t="s">
        <v>8079</v>
      </c>
      <c r="L5991" s="139" t="s">
        <v>8204</v>
      </c>
      <c r="M5991" s="140"/>
      <c r="N5991" s="141">
        <v>106.42</v>
      </c>
      <c r="O5991" s="142">
        <f t="shared" si="465"/>
        <v>2</v>
      </c>
      <c r="P5991" s="2">
        <v>2</v>
      </c>
      <c r="Q5991" s="2"/>
      <c r="R5991" s="143" t="e">
        <f t="shared" si="466"/>
        <v>#DIV/0!</v>
      </c>
      <c r="S5991" s="143">
        <f t="shared" si="467"/>
        <v>0</v>
      </c>
      <c r="T5991" s="144">
        <f>IF(P5991="nio",0,IF(P5991&gt;0,VLOOKUP(K5991,'3-Productie normen'!A:X,VLOOKUP(P5991,'3-Productie normen'!$B$37:$C$59,2,FALSE),FALSE)))/VLOOKUP(B5991,'2-Kosten per locatie'!$A$11:$C$31,3,FALSE)</f>
        <v>0</v>
      </c>
      <c r="U5991" s="144">
        <f t="shared" si="468"/>
        <v>0</v>
      </c>
      <c r="V5991" s="145" t="str">
        <f>VLOOKUP(K5991,'3-Productie normen'!A:AG,29,FALSE)</f>
        <v>V</v>
      </c>
      <c r="W5991" s="145"/>
      <c r="X5991" s="146"/>
      <c r="Y5991" s="147">
        <f t="shared" si="469"/>
        <v>212.84</v>
      </c>
    </row>
    <row r="5992" spans="1:25" s="148" customFormat="1" ht="13.9" customHeight="1">
      <c r="A5992" s="137">
        <v>6846</v>
      </c>
      <c r="B5992" s="138" t="s">
        <v>7213</v>
      </c>
      <c r="C5992" s="138" t="s">
        <v>8340</v>
      </c>
      <c r="D5992" s="138"/>
      <c r="E5992" s="2"/>
      <c r="F5992" s="2" t="s">
        <v>913</v>
      </c>
      <c r="G5992" s="2" t="s">
        <v>7972</v>
      </c>
      <c r="H5992" s="2" t="s">
        <v>7973</v>
      </c>
      <c r="I5992" s="139" t="s">
        <v>267</v>
      </c>
      <c r="J5992" s="139" t="s">
        <v>267</v>
      </c>
      <c r="K5992" s="139" t="s">
        <v>8079</v>
      </c>
      <c r="L5992" s="139" t="s">
        <v>8204</v>
      </c>
      <c r="M5992" s="140"/>
      <c r="N5992" s="141">
        <v>56.27</v>
      </c>
      <c r="O5992" s="142">
        <f t="shared" si="465"/>
        <v>2</v>
      </c>
      <c r="P5992" s="2">
        <v>2</v>
      </c>
      <c r="Q5992" s="2"/>
      <c r="R5992" s="143" t="e">
        <f t="shared" si="466"/>
        <v>#DIV/0!</v>
      </c>
      <c r="S5992" s="143">
        <f t="shared" si="467"/>
        <v>0</v>
      </c>
      <c r="T5992" s="144">
        <f>IF(P5992="nio",0,IF(P5992&gt;0,VLOOKUP(K5992,'3-Productie normen'!A:X,VLOOKUP(P5992,'3-Productie normen'!$B$37:$C$59,2,FALSE),FALSE)))/VLOOKUP(B5992,'2-Kosten per locatie'!$A$11:$C$31,3,FALSE)</f>
        <v>0</v>
      </c>
      <c r="U5992" s="144">
        <f t="shared" si="468"/>
        <v>0</v>
      </c>
      <c r="V5992" s="145" t="str">
        <f>VLOOKUP(K5992,'3-Productie normen'!A:AG,29,FALSE)</f>
        <v>V</v>
      </c>
      <c r="W5992" s="145"/>
      <c r="X5992" s="146"/>
      <c r="Y5992" s="147">
        <f t="shared" si="469"/>
        <v>112.54</v>
      </c>
    </row>
    <row r="5993" spans="1:25" s="148" customFormat="1" ht="13.9" customHeight="1">
      <c r="A5993" s="137">
        <v>6847</v>
      </c>
      <c r="B5993" s="138" t="s">
        <v>7213</v>
      </c>
      <c r="C5993" s="138" t="s">
        <v>8340</v>
      </c>
      <c r="D5993" s="138"/>
      <c r="E5993" s="2"/>
      <c r="F5993" s="2" t="s">
        <v>913</v>
      </c>
      <c r="G5993" s="2" t="s">
        <v>7974</v>
      </c>
      <c r="H5993" s="2" t="s">
        <v>2790</v>
      </c>
      <c r="I5993" s="139" t="s">
        <v>267</v>
      </c>
      <c r="J5993" s="139" t="s">
        <v>267</v>
      </c>
      <c r="K5993" s="139" t="s">
        <v>8079</v>
      </c>
      <c r="L5993" s="139" t="s">
        <v>8204</v>
      </c>
      <c r="M5993" s="140"/>
      <c r="N5993" s="141">
        <v>69.790000000000006</v>
      </c>
      <c r="O5993" s="142">
        <f t="shared" si="465"/>
        <v>2</v>
      </c>
      <c r="P5993" s="2">
        <v>2</v>
      </c>
      <c r="Q5993" s="2"/>
      <c r="R5993" s="143" t="e">
        <f t="shared" si="466"/>
        <v>#DIV/0!</v>
      </c>
      <c r="S5993" s="143">
        <f t="shared" si="467"/>
        <v>0</v>
      </c>
      <c r="T5993" s="144">
        <f>IF(P5993="nio",0,IF(P5993&gt;0,VLOOKUP(K5993,'3-Productie normen'!A:X,VLOOKUP(P5993,'3-Productie normen'!$B$37:$C$59,2,FALSE),FALSE)))/VLOOKUP(B5993,'2-Kosten per locatie'!$A$11:$C$31,3,FALSE)</f>
        <v>0</v>
      </c>
      <c r="U5993" s="144">
        <f t="shared" si="468"/>
        <v>0</v>
      </c>
      <c r="V5993" s="145" t="str">
        <f>VLOOKUP(K5993,'3-Productie normen'!A:AG,29,FALSE)</f>
        <v>V</v>
      </c>
      <c r="W5993" s="145"/>
      <c r="X5993" s="146"/>
      <c r="Y5993" s="147">
        <f t="shared" si="469"/>
        <v>139.58000000000001</v>
      </c>
    </row>
    <row r="5994" spans="1:25" s="148" customFormat="1" ht="13.9" customHeight="1">
      <c r="A5994" s="137">
        <v>6848</v>
      </c>
      <c r="B5994" s="138" t="s">
        <v>7213</v>
      </c>
      <c r="C5994" s="138" t="s">
        <v>8340</v>
      </c>
      <c r="D5994" s="138"/>
      <c r="E5994" s="2"/>
      <c r="F5994" s="2" t="s">
        <v>913</v>
      </c>
      <c r="G5994" s="2" t="s">
        <v>7975</v>
      </c>
      <c r="H5994" s="2" t="s">
        <v>7976</v>
      </c>
      <c r="I5994" s="139" t="s">
        <v>350</v>
      </c>
      <c r="J5994" s="139" t="s">
        <v>351</v>
      </c>
      <c r="K5994" s="139" t="s">
        <v>274</v>
      </c>
      <c r="L5994" s="139" t="s">
        <v>8204</v>
      </c>
      <c r="M5994" s="140"/>
      <c r="N5994" s="141">
        <v>56.3</v>
      </c>
      <c r="O5994" s="142">
        <f t="shared" si="465"/>
        <v>200</v>
      </c>
      <c r="P5994" s="2">
        <v>200</v>
      </c>
      <c r="Q5994" s="2"/>
      <c r="R5994" s="143" t="e">
        <f t="shared" si="466"/>
        <v>#DIV/0!</v>
      </c>
      <c r="S5994" s="143">
        <f t="shared" si="467"/>
        <v>0</v>
      </c>
      <c r="T5994" s="144">
        <f>IF(P5994="nio",0,IF(P5994&gt;0,VLOOKUP(K5994,'3-Productie normen'!A:X,VLOOKUP(P5994,'3-Productie normen'!$B$37:$C$59,2,FALSE),FALSE)))/VLOOKUP(B5994,'2-Kosten per locatie'!$A$11:$C$31,3,FALSE)</f>
        <v>0</v>
      </c>
      <c r="U5994" s="144">
        <f t="shared" si="468"/>
        <v>0</v>
      </c>
      <c r="V5994" s="145" t="str">
        <f>VLOOKUP(K5994,'3-Productie normen'!A:AG,29,FALSE)</f>
        <v>L</v>
      </c>
      <c r="W5994" s="145"/>
      <c r="X5994" s="146"/>
      <c r="Y5994" s="147">
        <f t="shared" si="469"/>
        <v>11260</v>
      </c>
    </row>
    <row r="5995" spans="1:25" s="148" customFormat="1" ht="13.9" customHeight="1">
      <c r="A5995" s="137">
        <v>6849</v>
      </c>
      <c r="B5995" s="138" t="s">
        <v>7213</v>
      </c>
      <c r="C5995" s="138" t="s">
        <v>8340</v>
      </c>
      <c r="D5995" s="138"/>
      <c r="E5995" s="2"/>
      <c r="F5995" s="2" t="s">
        <v>913</v>
      </c>
      <c r="G5995" s="2" t="s">
        <v>7977</v>
      </c>
      <c r="H5995" s="2" t="s">
        <v>2788</v>
      </c>
      <c r="I5995" s="139" t="s">
        <v>350</v>
      </c>
      <c r="J5995" s="139" t="s">
        <v>351</v>
      </c>
      <c r="K5995" s="139" t="s">
        <v>274</v>
      </c>
      <c r="L5995" s="139" t="s">
        <v>8204</v>
      </c>
      <c r="M5995" s="140"/>
      <c r="N5995" s="141">
        <v>81.61</v>
      </c>
      <c r="O5995" s="142">
        <f t="shared" si="465"/>
        <v>200</v>
      </c>
      <c r="P5995" s="2">
        <v>200</v>
      </c>
      <c r="Q5995" s="2"/>
      <c r="R5995" s="143" t="e">
        <f t="shared" si="466"/>
        <v>#DIV/0!</v>
      </c>
      <c r="S5995" s="143">
        <f t="shared" si="467"/>
        <v>0</v>
      </c>
      <c r="T5995" s="144">
        <f>IF(P5995="nio",0,IF(P5995&gt;0,VLOOKUP(K5995,'3-Productie normen'!A:X,VLOOKUP(P5995,'3-Productie normen'!$B$37:$C$59,2,FALSE),FALSE)))/VLOOKUP(B5995,'2-Kosten per locatie'!$A$11:$C$31,3,FALSE)</f>
        <v>0</v>
      </c>
      <c r="U5995" s="144">
        <f t="shared" si="468"/>
        <v>0</v>
      </c>
      <c r="V5995" s="145" t="str">
        <f>VLOOKUP(K5995,'3-Productie normen'!A:AG,29,FALSE)</f>
        <v>L</v>
      </c>
      <c r="W5995" s="145"/>
      <c r="X5995" s="146"/>
      <c r="Y5995" s="147">
        <f t="shared" si="469"/>
        <v>16322</v>
      </c>
    </row>
    <row r="5996" spans="1:25" s="148" customFormat="1" ht="13.9" customHeight="1">
      <c r="A5996" s="137">
        <v>6850</v>
      </c>
      <c r="B5996" s="138" t="s">
        <v>7213</v>
      </c>
      <c r="C5996" s="138" t="s">
        <v>8340</v>
      </c>
      <c r="D5996" s="138"/>
      <c r="E5996" s="2"/>
      <c r="F5996" s="2" t="s">
        <v>913</v>
      </c>
      <c r="G5996" s="2" t="s">
        <v>7978</v>
      </c>
      <c r="H5996" s="2" t="s">
        <v>2786</v>
      </c>
      <c r="I5996" s="139" t="s">
        <v>267</v>
      </c>
      <c r="J5996" s="139" t="s">
        <v>267</v>
      </c>
      <c r="K5996" s="139" t="s">
        <v>8079</v>
      </c>
      <c r="L5996" s="139" t="s">
        <v>912</v>
      </c>
      <c r="M5996" s="140"/>
      <c r="N5996" s="141">
        <v>14.02</v>
      </c>
      <c r="O5996" s="142">
        <f t="shared" si="465"/>
        <v>2</v>
      </c>
      <c r="P5996" s="2">
        <v>2</v>
      </c>
      <c r="Q5996" s="2"/>
      <c r="R5996" s="143" t="e">
        <f t="shared" si="466"/>
        <v>#DIV/0!</v>
      </c>
      <c r="S5996" s="143">
        <f t="shared" si="467"/>
        <v>0</v>
      </c>
      <c r="T5996" s="144">
        <f>IF(P5996="nio",0,IF(P5996&gt;0,VLOOKUP(K5996,'3-Productie normen'!A:X,VLOOKUP(P5996,'3-Productie normen'!$B$37:$C$59,2,FALSE),FALSE)))/VLOOKUP(B5996,'2-Kosten per locatie'!$A$11:$C$31,3,FALSE)</f>
        <v>0</v>
      </c>
      <c r="U5996" s="144">
        <f t="shared" si="468"/>
        <v>0</v>
      </c>
      <c r="V5996" s="145" t="str">
        <f>VLOOKUP(K5996,'3-Productie normen'!A:AG,29,FALSE)</f>
        <v>V</v>
      </c>
      <c r="W5996" s="145"/>
      <c r="X5996" s="146"/>
      <c r="Y5996" s="147">
        <f t="shared" si="469"/>
        <v>28.04</v>
      </c>
    </row>
    <row r="5997" spans="1:25" s="148" customFormat="1" ht="13.9" customHeight="1">
      <c r="A5997" s="137">
        <v>6851</v>
      </c>
      <c r="B5997" s="138" t="s">
        <v>7213</v>
      </c>
      <c r="C5997" s="138" t="s">
        <v>8340</v>
      </c>
      <c r="D5997" s="138"/>
      <c r="E5997" s="2"/>
      <c r="F5997" s="2" t="s">
        <v>913</v>
      </c>
      <c r="G5997" s="2" t="s">
        <v>7979</v>
      </c>
      <c r="H5997" s="2" t="s">
        <v>7980</v>
      </c>
      <c r="I5997" s="139" t="s">
        <v>350</v>
      </c>
      <c r="J5997" s="139" t="s">
        <v>351</v>
      </c>
      <c r="K5997" s="139" t="s">
        <v>274</v>
      </c>
      <c r="L5997" s="139" t="s">
        <v>8204</v>
      </c>
      <c r="M5997" s="140"/>
      <c r="N5997" s="141">
        <v>56.32</v>
      </c>
      <c r="O5997" s="142">
        <f t="shared" si="465"/>
        <v>200</v>
      </c>
      <c r="P5997" s="2">
        <v>200</v>
      </c>
      <c r="Q5997" s="2"/>
      <c r="R5997" s="143" t="e">
        <f t="shared" si="466"/>
        <v>#DIV/0!</v>
      </c>
      <c r="S5997" s="143">
        <f t="shared" si="467"/>
        <v>0</v>
      </c>
      <c r="T5997" s="144">
        <f>IF(P5997="nio",0,IF(P5997&gt;0,VLOOKUP(K5997,'3-Productie normen'!A:X,VLOOKUP(P5997,'3-Productie normen'!$B$37:$C$59,2,FALSE),FALSE)))/VLOOKUP(B5997,'2-Kosten per locatie'!$A$11:$C$31,3,FALSE)</f>
        <v>0</v>
      </c>
      <c r="U5997" s="144">
        <f t="shared" si="468"/>
        <v>0</v>
      </c>
      <c r="V5997" s="145" t="str">
        <f>VLOOKUP(K5997,'3-Productie normen'!A:AG,29,FALSE)</f>
        <v>L</v>
      </c>
      <c r="W5997" s="145"/>
      <c r="X5997" s="146"/>
      <c r="Y5997" s="147">
        <f t="shared" si="469"/>
        <v>11264</v>
      </c>
    </row>
    <row r="5998" spans="1:25" s="148" customFormat="1" ht="13.9" customHeight="1">
      <c r="A5998" s="137">
        <v>6852</v>
      </c>
      <c r="B5998" s="138" t="s">
        <v>7213</v>
      </c>
      <c r="C5998" s="138" t="s">
        <v>8340</v>
      </c>
      <c r="D5998" s="138"/>
      <c r="E5998" s="2"/>
      <c r="F5998" s="2" t="s">
        <v>913</v>
      </c>
      <c r="G5998" s="2" t="s">
        <v>7981</v>
      </c>
      <c r="H5998" s="2" t="s">
        <v>2798</v>
      </c>
      <c r="I5998" s="139" t="s">
        <v>277</v>
      </c>
      <c r="J5998" s="139" t="s">
        <v>52</v>
      </c>
      <c r="K5998" s="139" t="s">
        <v>52</v>
      </c>
      <c r="L5998" s="139" t="s">
        <v>8204</v>
      </c>
      <c r="M5998" s="140"/>
      <c r="N5998" s="141">
        <v>41.32</v>
      </c>
      <c r="O5998" s="142">
        <f t="shared" si="465"/>
        <v>200</v>
      </c>
      <c r="P5998" s="2">
        <v>200</v>
      </c>
      <c r="Q5998" s="2"/>
      <c r="R5998" s="143" t="e">
        <f t="shared" si="466"/>
        <v>#DIV/0!</v>
      </c>
      <c r="S5998" s="143">
        <f t="shared" si="467"/>
        <v>0</v>
      </c>
      <c r="T5998" s="144">
        <f>IF(P5998="nio",0,IF(P5998&gt;0,VLOOKUP(K5998,'3-Productie normen'!A:X,VLOOKUP(P5998,'3-Productie normen'!$B$37:$C$59,2,FALSE),FALSE)))/VLOOKUP(B5998,'2-Kosten per locatie'!$A$11:$C$31,3,FALSE)</f>
        <v>0</v>
      </c>
      <c r="U5998" s="144">
        <f t="shared" si="468"/>
        <v>0</v>
      </c>
      <c r="V5998" s="145" t="str">
        <f>VLOOKUP(K5998,'3-Productie normen'!A:AG,29,FALSE)</f>
        <v>B</v>
      </c>
      <c r="W5998" s="145"/>
      <c r="X5998" s="146"/>
      <c r="Y5998" s="147">
        <f t="shared" si="469"/>
        <v>8264</v>
      </c>
    </row>
    <row r="5999" spans="1:25" s="148" customFormat="1" ht="13.9" customHeight="1">
      <c r="A5999" s="137">
        <v>6853</v>
      </c>
      <c r="B5999" s="138" t="s">
        <v>7213</v>
      </c>
      <c r="C5999" s="138" t="s">
        <v>8340</v>
      </c>
      <c r="D5999" s="138"/>
      <c r="E5999" s="2"/>
      <c r="F5999" s="2" t="s">
        <v>913</v>
      </c>
      <c r="G5999" s="2" t="s">
        <v>7982</v>
      </c>
      <c r="H5999" s="2" t="s">
        <v>2800</v>
      </c>
      <c r="I5999" s="139" t="s">
        <v>277</v>
      </c>
      <c r="J5999" s="139" t="s">
        <v>52</v>
      </c>
      <c r="K5999" s="139" t="s">
        <v>52</v>
      </c>
      <c r="L5999" s="139" t="s">
        <v>8204</v>
      </c>
      <c r="M5999" s="140"/>
      <c r="N5999" s="141">
        <v>107.62</v>
      </c>
      <c r="O5999" s="142">
        <f t="shared" si="465"/>
        <v>200</v>
      </c>
      <c r="P5999" s="2">
        <v>200</v>
      </c>
      <c r="Q5999" s="2"/>
      <c r="R5999" s="143" t="e">
        <f t="shared" si="466"/>
        <v>#DIV/0!</v>
      </c>
      <c r="S5999" s="143">
        <f t="shared" si="467"/>
        <v>0</v>
      </c>
      <c r="T5999" s="144">
        <f>IF(P5999="nio",0,IF(P5999&gt;0,VLOOKUP(K5999,'3-Productie normen'!A:X,VLOOKUP(P5999,'3-Productie normen'!$B$37:$C$59,2,FALSE),FALSE)))/VLOOKUP(B5999,'2-Kosten per locatie'!$A$11:$C$31,3,FALSE)</f>
        <v>0</v>
      </c>
      <c r="U5999" s="144">
        <f t="shared" si="468"/>
        <v>0</v>
      </c>
      <c r="V5999" s="145" t="str">
        <f>VLOOKUP(K5999,'3-Productie normen'!A:AG,29,FALSE)</f>
        <v>B</v>
      </c>
      <c r="W5999" s="145"/>
      <c r="X5999" s="146"/>
      <c r="Y5999" s="147">
        <f t="shared" si="469"/>
        <v>21524</v>
      </c>
    </row>
    <row r="6000" spans="1:25" s="148" customFormat="1" ht="13.9" customHeight="1">
      <c r="A6000" s="137">
        <v>6854</v>
      </c>
      <c r="B6000" s="138" t="s">
        <v>7213</v>
      </c>
      <c r="C6000" s="138" t="s">
        <v>8340</v>
      </c>
      <c r="D6000" s="138"/>
      <c r="E6000" s="2"/>
      <c r="F6000" s="2" t="s">
        <v>913</v>
      </c>
      <c r="G6000" s="2" t="s">
        <v>7983</v>
      </c>
      <c r="H6000" s="2" t="s">
        <v>2802</v>
      </c>
      <c r="I6000" s="139" t="s">
        <v>350</v>
      </c>
      <c r="J6000" s="139" t="s">
        <v>351</v>
      </c>
      <c r="K6000" s="139" t="s">
        <v>274</v>
      </c>
      <c r="L6000" s="139" t="s">
        <v>912</v>
      </c>
      <c r="M6000" s="140"/>
      <c r="N6000" s="141">
        <v>24.02</v>
      </c>
      <c r="O6000" s="142">
        <f t="shared" si="465"/>
        <v>200</v>
      </c>
      <c r="P6000" s="2">
        <v>200</v>
      </c>
      <c r="Q6000" s="2"/>
      <c r="R6000" s="143" t="e">
        <f t="shared" si="466"/>
        <v>#DIV/0!</v>
      </c>
      <c r="S6000" s="143">
        <f t="shared" si="467"/>
        <v>0</v>
      </c>
      <c r="T6000" s="144">
        <f>IF(P6000="nio",0,IF(P6000&gt;0,VLOOKUP(K6000,'3-Productie normen'!A:X,VLOOKUP(P6000,'3-Productie normen'!$B$37:$C$59,2,FALSE),FALSE)))/VLOOKUP(B6000,'2-Kosten per locatie'!$A$11:$C$31,3,FALSE)</f>
        <v>0</v>
      </c>
      <c r="U6000" s="144">
        <f t="shared" si="468"/>
        <v>0</v>
      </c>
      <c r="V6000" s="145" t="str">
        <f>VLOOKUP(K6000,'3-Productie normen'!A:AG,29,FALSE)</f>
        <v>L</v>
      </c>
      <c r="W6000" s="145"/>
      <c r="X6000" s="146"/>
      <c r="Y6000" s="147">
        <f t="shared" si="469"/>
        <v>4804</v>
      </c>
    </row>
    <row r="6001" spans="1:25" s="148" customFormat="1" ht="13.9" customHeight="1">
      <c r="A6001" s="137">
        <v>6855</v>
      </c>
      <c r="B6001" s="138" t="s">
        <v>7213</v>
      </c>
      <c r="C6001" s="138" t="s">
        <v>8340</v>
      </c>
      <c r="D6001" s="138"/>
      <c r="E6001" s="2"/>
      <c r="F6001" s="2" t="s">
        <v>913</v>
      </c>
      <c r="G6001" s="2" t="s">
        <v>7984</v>
      </c>
      <c r="H6001" s="2" t="s">
        <v>2804</v>
      </c>
      <c r="I6001" s="139" t="s">
        <v>277</v>
      </c>
      <c r="J6001" s="139" t="s">
        <v>277</v>
      </c>
      <c r="K6001" s="139" t="s">
        <v>478</v>
      </c>
      <c r="L6001" s="139" t="s">
        <v>8192</v>
      </c>
      <c r="M6001" s="140"/>
      <c r="N6001" s="141">
        <v>78.459999999999994</v>
      </c>
      <c r="O6001" s="142">
        <f t="shared" si="465"/>
        <v>120</v>
      </c>
      <c r="P6001" s="2">
        <v>120</v>
      </c>
      <c r="Q6001" s="2"/>
      <c r="R6001" s="143" t="e">
        <f t="shared" si="466"/>
        <v>#DIV/0!</v>
      </c>
      <c r="S6001" s="143">
        <f t="shared" si="467"/>
        <v>0</v>
      </c>
      <c r="T6001" s="144">
        <f>IF(P6001="nio",0,IF(P6001&gt;0,VLOOKUP(K6001,'3-Productie normen'!A:X,VLOOKUP(P6001,'3-Productie normen'!$B$37:$C$59,2,FALSE),FALSE)))/VLOOKUP(B6001,'2-Kosten per locatie'!$A$11:$C$31,3,FALSE)</f>
        <v>0</v>
      </c>
      <c r="U6001" s="144">
        <f t="shared" si="468"/>
        <v>0</v>
      </c>
      <c r="V6001" s="145" t="str">
        <f>VLOOKUP(K6001,'3-Productie normen'!A:AG,29,FALSE)</f>
        <v>B</v>
      </c>
      <c r="W6001" s="145"/>
      <c r="X6001" s="146"/>
      <c r="Y6001" s="147">
        <f t="shared" si="469"/>
        <v>9415.1999999999989</v>
      </c>
    </row>
    <row r="6002" spans="1:25" s="148" customFormat="1" ht="13.9" customHeight="1">
      <c r="A6002" s="137">
        <v>6856</v>
      </c>
      <c r="B6002" s="138" t="s">
        <v>7214</v>
      </c>
      <c r="C6002" s="138" t="s">
        <v>7215</v>
      </c>
      <c r="D6002" s="138"/>
      <c r="E6002" s="2"/>
      <c r="F6002" s="2" t="s">
        <v>8206</v>
      </c>
      <c r="G6002" s="2" t="s">
        <v>7236</v>
      </c>
      <c r="H6002" s="2"/>
      <c r="I6002" s="139" t="s">
        <v>257</v>
      </c>
      <c r="J6002" s="139" t="s">
        <v>258</v>
      </c>
      <c r="K6002" s="139" t="s">
        <v>257</v>
      </c>
      <c r="L6002" s="139" t="s">
        <v>249</v>
      </c>
      <c r="M6002" s="140"/>
      <c r="N6002" s="141">
        <v>27.75</v>
      </c>
      <c r="O6002" s="142">
        <f t="shared" si="465"/>
        <v>4</v>
      </c>
      <c r="P6002" s="2">
        <v>4</v>
      </c>
      <c r="Q6002" s="2"/>
      <c r="R6002" s="143" t="e">
        <f t="shared" si="466"/>
        <v>#DIV/0!</v>
      </c>
      <c r="S6002" s="143">
        <f t="shared" si="467"/>
        <v>0</v>
      </c>
      <c r="T6002" s="144">
        <f>IF(P6002="nio",0,IF(P6002&gt;0,VLOOKUP(K6002,'3-Productie normen'!A:X,VLOOKUP(P6002,'3-Productie normen'!$B$37:$C$59,2,FALSE),FALSE)))/VLOOKUP(B6002,'2-Kosten per locatie'!$A$11:$C$31,3,FALSE)</f>
        <v>0</v>
      </c>
      <c r="U6002" s="144">
        <f t="shared" si="468"/>
        <v>0</v>
      </c>
      <c r="V6002" s="145" t="str">
        <f>VLOOKUP(K6002,'3-Productie normen'!A:AG,29,FALSE)</f>
        <v>V</v>
      </c>
      <c r="W6002" s="145"/>
      <c r="X6002" s="146"/>
      <c r="Y6002" s="147">
        <f t="shared" si="469"/>
        <v>111</v>
      </c>
    </row>
    <row r="6003" spans="1:25" s="148" customFormat="1" ht="13.9" customHeight="1">
      <c r="A6003" s="137">
        <v>6857</v>
      </c>
      <c r="B6003" s="138" t="s">
        <v>7214</v>
      </c>
      <c r="C6003" s="138" t="s">
        <v>7215</v>
      </c>
      <c r="D6003" s="138"/>
      <c r="E6003" s="2"/>
      <c r="F6003" s="2" t="s">
        <v>8206</v>
      </c>
      <c r="G6003" s="2" t="s">
        <v>7223</v>
      </c>
      <c r="H6003" s="2"/>
      <c r="I6003" s="139" t="s">
        <v>491</v>
      </c>
      <c r="J6003" s="139" t="s">
        <v>297</v>
      </c>
      <c r="K6003" s="139" t="s">
        <v>4571</v>
      </c>
      <c r="L6003" s="139" t="s">
        <v>249</v>
      </c>
      <c r="M6003" s="140"/>
      <c r="N6003" s="141">
        <v>4.4400000000000004</v>
      </c>
      <c r="O6003" s="142">
        <f t="shared" ref="O6003:O6066" si="470">SUM(P6003:Q6003)</f>
        <v>200</v>
      </c>
      <c r="P6003" s="2">
        <v>200</v>
      </c>
      <c r="Q6003" s="2"/>
      <c r="R6003" s="143" t="e">
        <f t="shared" ref="R6003:R6066" si="471">IF(P6003="nio",0,IF(P6003&gt;0,P6003*N6003/T6003,0))</f>
        <v>#DIV/0!</v>
      </c>
      <c r="S6003" s="143">
        <f t="shared" ref="S6003:S6066" si="472">IF(Q6003&gt;0,Q6003*N6003/U6003,0)</f>
        <v>0</v>
      </c>
      <c r="T6003" s="144">
        <f>IF(P6003="nio",0,IF(P6003&gt;0,VLOOKUP(K6003,'3-Productie normen'!A:X,VLOOKUP(P6003,'3-Productie normen'!$B$37:$C$59,2,FALSE),FALSE)))/VLOOKUP(B6003,'2-Kosten per locatie'!$A$11:$C$31,3,FALSE)</f>
        <v>0</v>
      </c>
      <c r="U6003" s="144">
        <f t="shared" ref="U6003:U6066" si="473">IF(Q6003&gt;0,T6003*$U$8,0)</f>
        <v>0</v>
      </c>
      <c r="V6003" s="145" t="str">
        <f>VLOOKUP(K6003,'3-Productie normen'!A:AG,29,FALSE)</f>
        <v>V</v>
      </c>
      <c r="W6003" s="145"/>
      <c r="X6003" s="146"/>
      <c r="Y6003" s="147">
        <f t="shared" ref="Y6003:Y6066" si="474">O6003*N6003</f>
        <v>888.00000000000011</v>
      </c>
    </row>
    <row r="6004" spans="1:25" s="148" customFormat="1" ht="13.9" customHeight="1">
      <c r="A6004" s="137">
        <v>6858</v>
      </c>
      <c r="B6004" s="138" t="s">
        <v>7214</v>
      </c>
      <c r="C6004" s="138" t="s">
        <v>7215</v>
      </c>
      <c r="D6004" s="138"/>
      <c r="E6004" s="2"/>
      <c r="F6004" s="2" t="s">
        <v>8206</v>
      </c>
      <c r="G6004" s="2" t="s">
        <v>7217</v>
      </c>
      <c r="H6004" s="2"/>
      <c r="I6004" s="139" t="s">
        <v>484</v>
      </c>
      <c r="J6004" s="139" t="s">
        <v>56</v>
      </c>
      <c r="K6004" s="139" t="s">
        <v>248</v>
      </c>
      <c r="L6004" s="139" t="s">
        <v>249</v>
      </c>
      <c r="M6004" s="140"/>
      <c r="N6004" s="141">
        <v>17.850000000000001</v>
      </c>
      <c r="O6004" s="142">
        <f t="shared" si="470"/>
        <v>200</v>
      </c>
      <c r="P6004" s="2">
        <v>200</v>
      </c>
      <c r="Q6004" s="2"/>
      <c r="R6004" s="143" t="e">
        <f t="shared" si="471"/>
        <v>#DIV/0!</v>
      </c>
      <c r="S6004" s="143">
        <f t="shared" si="472"/>
        <v>0</v>
      </c>
      <c r="T6004" s="144">
        <f>IF(P6004="nio",0,IF(P6004&gt;0,VLOOKUP(K6004,'3-Productie normen'!A:X,VLOOKUP(P6004,'3-Productie normen'!$B$37:$C$59,2,FALSE),FALSE)))/VLOOKUP(B6004,'2-Kosten per locatie'!$A$11:$C$31,3,FALSE)</f>
        <v>0</v>
      </c>
      <c r="U6004" s="144">
        <f t="shared" si="473"/>
        <v>0</v>
      </c>
      <c r="V6004" s="145" t="str">
        <f>VLOOKUP(K6004,'3-Productie normen'!A:AG,29,FALSE)</f>
        <v>V</v>
      </c>
      <c r="W6004" s="145"/>
      <c r="X6004" s="146"/>
      <c r="Y6004" s="147">
        <f t="shared" si="474"/>
        <v>3570.0000000000005</v>
      </c>
    </row>
    <row r="6005" spans="1:25" s="148" customFormat="1" ht="13.9" customHeight="1">
      <c r="A6005" s="137">
        <v>6859</v>
      </c>
      <c r="B6005" s="138" t="s">
        <v>7214</v>
      </c>
      <c r="C6005" s="138" t="s">
        <v>7215</v>
      </c>
      <c r="D6005" s="138"/>
      <c r="E6005" s="2"/>
      <c r="F6005" s="2" t="s">
        <v>8206</v>
      </c>
      <c r="G6005" s="2" t="s">
        <v>7232</v>
      </c>
      <c r="H6005" s="2"/>
      <c r="I6005" s="139" t="s">
        <v>257</v>
      </c>
      <c r="J6005" s="139" t="s">
        <v>258</v>
      </c>
      <c r="K6005" s="139" t="s">
        <v>257</v>
      </c>
      <c r="L6005" s="139" t="s">
        <v>249</v>
      </c>
      <c r="M6005" s="140"/>
      <c r="N6005" s="141">
        <v>12.48</v>
      </c>
      <c r="O6005" s="142">
        <f t="shared" si="470"/>
        <v>4</v>
      </c>
      <c r="P6005" s="2">
        <v>4</v>
      </c>
      <c r="Q6005" s="2"/>
      <c r="R6005" s="143" t="e">
        <f t="shared" si="471"/>
        <v>#DIV/0!</v>
      </c>
      <c r="S6005" s="143">
        <f t="shared" si="472"/>
        <v>0</v>
      </c>
      <c r="T6005" s="144">
        <f>IF(P6005="nio",0,IF(P6005&gt;0,VLOOKUP(K6005,'3-Productie normen'!A:X,VLOOKUP(P6005,'3-Productie normen'!$B$37:$C$59,2,FALSE),FALSE)))/VLOOKUP(B6005,'2-Kosten per locatie'!$A$11:$C$31,3,FALSE)</f>
        <v>0</v>
      </c>
      <c r="U6005" s="144">
        <f t="shared" si="473"/>
        <v>0</v>
      </c>
      <c r="V6005" s="145" t="str">
        <f>VLOOKUP(K6005,'3-Productie normen'!A:AG,29,FALSE)</f>
        <v>V</v>
      </c>
      <c r="W6005" s="145"/>
      <c r="X6005" s="146"/>
      <c r="Y6005" s="147">
        <f t="shared" si="474"/>
        <v>49.92</v>
      </c>
    </row>
    <row r="6006" spans="1:25" s="148" customFormat="1" ht="13.9" customHeight="1">
      <c r="A6006" s="137">
        <v>6860</v>
      </c>
      <c r="B6006" s="138" t="s">
        <v>7214</v>
      </c>
      <c r="C6006" s="138" t="s">
        <v>7215</v>
      </c>
      <c r="D6006" s="138"/>
      <c r="E6006" s="2"/>
      <c r="F6006" s="2" t="s">
        <v>8206</v>
      </c>
      <c r="G6006" s="2" t="s">
        <v>7237</v>
      </c>
      <c r="H6006" s="2"/>
      <c r="I6006" s="139" t="s">
        <v>257</v>
      </c>
      <c r="J6006" s="139" t="s">
        <v>318</v>
      </c>
      <c r="K6006" s="139" t="s">
        <v>259</v>
      </c>
      <c r="L6006" s="139" t="s">
        <v>246</v>
      </c>
      <c r="M6006" s="140"/>
      <c r="N6006" s="141">
        <v>1.1000000000000001</v>
      </c>
      <c r="O6006" s="142">
        <f t="shared" si="470"/>
        <v>0</v>
      </c>
      <c r="P6006" s="2" t="s">
        <v>477</v>
      </c>
      <c r="Q6006" s="2"/>
      <c r="R6006" s="143">
        <f t="shared" si="471"/>
        <v>0</v>
      </c>
      <c r="S6006" s="143">
        <f t="shared" si="472"/>
        <v>0</v>
      </c>
      <c r="T6006" s="144">
        <f>IF(P6006="nio",0,IF(P6006&gt;0,VLOOKUP(K6006,'3-Productie normen'!A:X,VLOOKUP(P6006,'3-Productie normen'!$B$37:$C$59,2,FALSE),FALSE)))/VLOOKUP(B6006,'2-Kosten per locatie'!$A$11:$C$31,3,FALSE)</f>
        <v>0</v>
      </c>
      <c r="U6006" s="144">
        <f t="shared" si="473"/>
        <v>0</v>
      </c>
      <c r="V6006" s="145">
        <f>VLOOKUP(K6006,'3-Productie normen'!A:AG,29,FALSE)</f>
        <v>0</v>
      </c>
      <c r="W6006" s="145"/>
      <c r="X6006" s="146"/>
      <c r="Y6006" s="147">
        <f t="shared" si="474"/>
        <v>0</v>
      </c>
    </row>
    <row r="6007" spans="1:25" s="148" customFormat="1" ht="13.9" customHeight="1">
      <c r="A6007" s="137">
        <v>6861</v>
      </c>
      <c r="B6007" s="138" t="s">
        <v>7214</v>
      </c>
      <c r="C6007" s="138" t="s">
        <v>7215</v>
      </c>
      <c r="D6007" s="138"/>
      <c r="E6007" s="2"/>
      <c r="F6007" s="2" t="s">
        <v>8206</v>
      </c>
      <c r="G6007" s="2" t="s">
        <v>7247</v>
      </c>
      <c r="H6007" s="2"/>
      <c r="I6007" s="139" t="s">
        <v>267</v>
      </c>
      <c r="J6007" s="139" t="s">
        <v>267</v>
      </c>
      <c r="K6007" s="139" t="s">
        <v>8079</v>
      </c>
      <c r="L6007" s="139" t="s">
        <v>249</v>
      </c>
      <c r="M6007" s="140"/>
      <c r="N6007" s="141">
        <v>15.32</v>
      </c>
      <c r="O6007" s="142">
        <f t="shared" si="470"/>
        <v>2</v>
      </c>
      <c r="P6007" s="2">
        <v>2</v>
      </c>
      <c r="Q6007" s="2"/>
      <c r="R6007" s="143" t="e">
        <f t="shared" si="471"/>
        <v>#DIV/0!</v>
      </c>
      <c r="S6007" s="143">
        <f t="shared" si="472"/>
        <v>0</v>
      </c>
      <c r="T6007" s="144">
        <f>IF(P6007="nio",0,IF(P6007&gt;0,VLOOKUP(K6007,'3-Productie normen'!A:X,VLOOKUP(P6007,'3-Productie normen'!$B$37:$C$59,2,FALSE),FALSE)))/VLOOKUP(B6007,'2-Kosten per locatie'!$A$11:$C$31,3,FALSE)</f>
        <v>0</v>
      </c>
      <c r="U6007" s="144">
        <f t="shared" si="473"/>
        <v>0</v>
      </c>
      <c r="V6007" s="145" t="str">
        <f>VLOOKUP(K6007,'3-Productie normen'!A:AG,29,FALSE)</f>
        <v>V</v>
      </c>
      <c r="W6007" s="145"/>
      <c r="X6007" s="146"/>
      <c r="Y6007" s="147">
        <f t="shared" si="474"/>
        <v>30.64</v>
      </c>
    </row>
    <row r="6008" spans="1:25" s="148" customFormat="1" ht="13.9" customHeight="1">
      <c r="A6008" s="137">
        <v>6862</v>
      </c>
      <c r="B6008" s="138" t="s">
        <v>7214</v>
      </c>
      <c r="C6008" s="138" t="s">
        <v>7215</v>
      </c>
      <c r="D6008" s="138"/>
      <c r="E6008" s="2"/>
      <c r="F6008" s="2" t="s">
        <v>8206</v>
      </c>
      <c r="G6008" s="2" t="s">
        <v>7246</v>
      </c>
      <c r="H6008" s="2"/>
      <c r="I6008" s="139" t="s">
        <v>267</v>
      </c>
      <c r="J6008" s="139" t="s">
        <v>267</v>
      </c>
      <c r="K6008" s="139" t="s">
        <v>8079</v>
      </c>
      <c r="L6008" s="139" t="s">
        <v>249</v>
      </c>
      <c r="M6008" s="140"/>
      <c r="N6008" s="141">
        <v>295.52999999999997</v>
      </c>
      <c r="O6008" s="142">
        <f t="shared" si="470"/>
        <v>2</v>
      </c>
      <c r="P6008" s="2">
        <v>2</v>
      </c>
      <c r="Q6008" s="2"/>
      <c r="R6008" s="143" t="e">
        <f t="shared" si="471"/>
        <v>#DIV/0!</v>
      </c>
      <c r="S6008" s="143">
        <f t="shared" si="472"/>
        <v>0</v>
      </c>
      <c r="T6008" s="144">
        <f>IF(P6008="nio",0,IF(P6008&gt;0,VLOOKUP(K6008,'3-Productie normen'!A:X,VLOOKUP(P6008,'3-Productie normen'!$B$37:$C$59,2,FALSE),FALSE)))/VLOOKUP(B6008,'2-Kosten per locatie'!$A$11:$C$31,3,FALSE)</f>
        <v>0</v>
      </c>
      <c r="U6008" s="144">
        <f t="shared" si="473"/>
        <v>0</v>
      </c>
      <c r="V6008" s="145" t="str">
        <f>VLOOKUP(K6008,'3-Productie normen'!A:AG,29,FALSE)</f>
        <v>V</v>
      </c>
      <c r="W6008" s="145"/>
      <c r="X6008" s="146"/>
      <c r="Y6008" s="147">
        <f t="shared" si="474"/>
        <v>591.05999999999995</v>
      </c>
    </row>
    <row r="6009" spans="1:25" s="148" customFormat="1" ht="13.9" customHeight="1">
      <c r="A6009" s="137">
        <v>6863</v>
      </c>
      <c r="B6009" s="138" t="s">
        <v>7214</v>
      </c>
      <c r="C6009" s="138" t="s">
        <v>7215</v>
      </c>
      <c r="D6009" s="138"/>
      <c r="E6009" s="2"/>
      <c r="F6009" s="2" t="s">
        <v>8206</v>
      </c>
      <c r="G6009" s="2" t="s">
        <v>7225</v>
      </c>
      <c r="H6009" s="2"/>
      <c r="I6009" s="139" t="s">
        <v>491</v>
      </c>
      <c r="J6009" s="139" t="s">
        <v>297</v>
      </c>
      <c r="K6009" s="139" t="s">
        <v>4571</v>
      </c>
      <c r="L6009" s="139" t="s">
        <v>249</v>
      </c>
      <c r="M6009" s="140"/>
      <c r="N6009" s="141">
        <v>5.22</v>
      </c>
      <c r="O6009" s="142">
        <f t="shared" si="470"/>
        <v>200</v>
      </c>
      <c r="P6009" s="2">
        <v>200</v>
      </c>
      <c r="Q6009" s="2"/>
      <c r="R6009" s="143" t="e">
        <f t="shared" si="471"/>
        <v>#DIV/0!</v>
      </c>
      <c r="S6009" s="143">
        <f t="shared" si="472"/>
        <v>0</v>
      </c>
      <c r="T6009" s="144">
        <f>IF(P6009="nio",0,IF(P6009&gt;0,VLOOKUP(K6009,'3-Productie normen'!A:X,VLOOKUP(P6009,'3-Productie normen'!$B$37:$C$59,2,FALSE),FALSE)))/VLOOKUP(B6009,'2-Kosten per locatie'!$A$11:$C$31,3,FALSE)</f>
        <v>0</v>
      </c>
      <c r="U6009" s="144">
        <f t="shared" si="473"/>
        <v>0</v>
      </c>
      <c r="V6009" s="145" t="str">
        <f>VLOOKUP(K6009,'3-Productie normen'!A:AG,29,FALSE)</f>
        <v>V</v>
      </c>
      <c r="W6009" s="145"/>
      <c r="X6009" s="146"/>
      <c r="Y6009" s="147">
        <f t="shared" si="474"/>
        <v>1044</v>
      </c>
    </row>
    <row r="6010" spans="1:25" s="148" customFormat="1" ht="13.9" customHeight="1">
      <c r="A6010" s="137">
        <v>6864</v>
      </c>
      <c r="B6010" s="138" t="s">
        <v>7214</v>
      </c>
      <c r="C6010" s="138" t="s">
        <v>7215</v>
      </c>
      <c r="D6010" s="138"/>
      <c r="E6010" s="2"/>
      <c r="F6010" s="2" t="s">
        <v>8206</v>
      </c>
      <c r="G6010" s="2" t="s">
        <v>7220</v>
      </c>
      <c r="H6010" s="2"/>
      <c r="I6010" s="139" t="s">
        <v>484</v>
      </c>
      <c r="J6010" s="139" t="s">
        <v>56</v>
      </c>
      <c r="K6010" s="139" t="s">
        <v>248</v>
      </c>
      <c r="L6010" s="139" t="s">
        <v>249</v>
      </c>
      <c r="M6010" s="140"/>
      <c r="N6010" s="141">
        <v>17.850000000000001</v>
      </c>
      <c r="O6010" s="142">
        <f t="shared" si="470"/>
        <v>200</v>
      </c>
      <c r="P6010" s="2">
        <v>200</v>
      </c>
      <c r="Q6010" s="2"/>
      <c r="R6010" s="143" t="e">
        <f t="shared" si="471"/>
        <v>#DIV/0!</v>
      </c>
      <c r="S6010" s="143">
        <f t="shared" si="472"/>
        <v>0</v>
      </c>
      <c r="T6010" s="144">
        <f>IF(P6010="nio",0,IF(P6010&gt;0,VLOOKUP(K6010,'3-Productie normen'!A:X,VLOOKUP(P6010,'3-Productie normen'!$B$37:$C$59,2,FALSE),FALSE)))/VLOOKUP(B6010,'2-Kosten per locatie'!$A$11:$C$31,3,FALSE)</f>
        <v>0</v>
      </c>
      <c r="U6010" s="144">
        <f t="shared" si="473"/>
        <v>0</v>
      </c>
      <c r="V6010" s="145" t="str">
        <f>VLOOKUP(K6010,'3-Productie normen'!A:AG,29,FALSE)</f>
        <v>V</v>
      </c>
      <c r="W6010" s="145"/>
      <c r="X6010" s="146"/>
      <c r="Y6010" s="147">
        <f t="shared" si="474"/>
        <v>3570.0000000000005</v>
      </c>
    </row>
    <row r="6011" spans="1:25" s="148" customFormat="1" ht="13.9" customHeight="1">
      <c r="A6011" s="137">
        <v>6865</v>
      </c>
      <c r="B6011" s="138" t="s">
        <v>7214</v>
      </c>
      <c r="C6011" s="138" t="s">
        <v>7215</v>
      </c>
      <c r="D6011" s="138"/>
      <c r="E6011" s="2"/>
      <c r="F6011" s="2" t="s">
        <v>8206</v>
      </c>
      <c r="G6011" s="2" t="s">
        <v>7231</v>
      </c>
      <c r="H6011" s="2"/>
      <c r="I6011" s="139" t="s">
        <v>257</v>
      </c>
      <c r="J6011" s="139" t="s">
        <v>258</v>
      </c>
      <c r="K6011" s="139" t="s">
        <v>257</v>
      </c>
      <c r="L6011" s="139" t="s">
        <v>249</v>
      </c>
      <c r="M6011" s="140"/>
      <c r="N6011" s="141">
        <v>8.5399999999999991</v>
      </c>
      <c r="O6011" s="142">
        <f t="shared" si="470"/>
        <v>4</v>
      </c>
      <c r="P6011" s="2">
        <v>4</v>
      </c>
      <c r="Q6011" s="2"/>
      <c r="R6011" s="143" t="e">
        <f t="shared" si="471"/>
        <v>#DIV/0!</v>
      </c>
      <c r="S6011" s="143">
        <f t="shared" si="472"/>
        <v>0</v>
      </c>
      <c r="T6011" s="144">
        <f>IF(P6011="nio",0,IF(P6011&gt;0,VLOOKUP(K6011,'3-Productie normen'!A:X,VLOOKUP(P6011,'3-Productie normen'!$B$37:$C$59,2,FALSE),FALSE)))/VLOOKUP(B6011,'2-Kosten per locatie'!$A$11:$C$31,3,FALSE)</f>
        <v>0</v>
      </c>
      <c r="U6011" s="144">
        <f t="shared" si="473"/>
        <v>0</v>
      </c>
      <c r="V6011" s="145" t="str">
        <f>VLOOKUP(K6011,'3-Productie normen'!A:AG,29,FALSE)</f>
        <v>V</v>
      </c>
      <c r="W6011" s="145"/>
      <c r="X6011" s="146"/>
      <c r="Y6011" s="147">
        <f t="shared" si="474"/>
        <v>34.159999999999997</v>
      </c>
    </row>
    <row r="6012" spans="1:25" s="148" customFormat="1" ht="13.9" customHeight="1">
      <c r="A6012" s="137">
        <v>6866</v>
      </c>
      <c r="B6012" s="138" t="s">
        <v>7214</v>
      </c>
      <c r="C6012" s="138" t="s">
        <v>7215</v>
      </c>
      <c r="D6012" s="138"/>
      <c r="E6012" s="2"/>
      <c r="F6012" s="2" t="s">
        <v>8206</v>
      </c>
      <c r="G6012" s="2" t="s">
        <v>7230</v>
      </c>
      <c r="H6012" s="2"/>
      <c r="I6012" s="139" t="s">
        <v>257</v>
      </c>
      <c r="J6012" s="139" t="s">
        <v>258</v>
      </c>
      <c r="K6012" s="139" t="s">
        <v>257</v>
      </c>
      <c r="L6012" s="139" t="s">
        <v>249</v>
      </c>
      <c r="M6012" s="140"/>
      <c r="N6012" s="141">
        <v>6.47</v>
      </c>
      <c r="O6012" s="142">
        <f t="shared" si="470"/>
        <v>4</v>
      </c>
      <c r="P6012" s="2">
        <v>4</v>
      </c>
      <c r="Q6012" s="2"/>
      <c r="R6012" s="143" t="e">
        <f t="shared" si="471"/>
        <v>#DIV/0!</v>
      </c>
      <c r="S6012" s="143">
        <f t="shared" si="472"/>
        <v>0</v>
      </c>
      <c r="T6012" s="144">
        <f>IF(P6012="nio",0,IF(P6012&gt;0,VLOOKUP(K6012,'3-Productie normen'!A:X,VLOOKUP(P6012,'3-Productie normen'!$B$37:$C$59,2,FALSE),FALSE)))/VLOOKUP(B6012,'2-Kosten per locatie'!$A$11:$C$31,3,FALSE)</f>
        <v>0</v>
      </c>
      <c r="U6012" s="144">
        <f t="shared" si="473"/>
        <v>0</v>
      </c>
      <c r="V6012" s="145" t="str">
        <f>VLOOKUP(K6012,'3-Productie normen'!A:AG,29,FALSE)</f>
        <v>V</v>
      </c>
      <c r="W6012" s="145"/>
      <c r="X6012" s="146"/>
      <c r="Y6012" s="147">
        <f t="shared" si="474"/>
        <v>25.88</v>
      </c>
    </row>
    <row r="6013" spans="1:25" s="148" customFormat="1" ht="13.9" customHeight="1">
      <c r="A6013" s="137">
        <v>6867</v>
      </c>
      <c r="B6013" s="138" t="s">
        <v>7214</v>
      </c>
      <c r="C6013" s="138" t="s">
        <v>7215</v>
      </c>
      <c r="D6013" s="138"/>
      <c r="E6013" s="2"/>
      <c r="F6013" s="2" t="s">
        <v>8206</v>
      </c>
      <c r="G6013" s="2" t="s">
        <v>7224</v>
      </c>
      <c r="H6013" s="2"/>
      <c r="I6013" s="139" t="s">
        <v>491</v>
      </c>
      <c r="J6013" s="139" t="s">
        <v>297</v>
      </c>
      <c r="K6013" s="139" t="s">
        <v>4571</v>
      </c>
      <c r="L6013" s="139" t="s">
        <v>249</v>
      </c>
      <c r="M6013" s="140"/>
      <c r="N6013" s="141">
        <v>12.7</v>
      </c>
      <c r="O6013" s="142">
        <f t="shared" si="470"/>
        <v>200</v>
      </c>
      <c r="P6013" s="2">
        <v>200</v>
      </c>
      <c r="Q6013" s="2"/>
      <c r="R6013" s="143" t="e">
        <f t="shared" si="471"/>
        <v>#DIV/0!</v>
      </c>
      <c r="S6013" s="143">
        <f t="shared" si="472"/>
        <v>0</v>
      </c>
      <c r="T6013" s="144">
        <f>IF(P6013="nio",0,IF(P6013&gt;0,VLOOKUP(K6013,'3-Productie normen'!A:X,VLOOKUP(P6013,'3-Productie normen'!$B$37:$C$59,2,FALSE),FALSE)))/VLOOKUP(B6013,'2-Kosten per locatie'!$A$11:$C$31,3,FALSE)</f>
        <v>0</v>
      </c>
      <c r="U6013" s="144">
        <f t="shared" si="473"/>
        <v>0</v>
      </c>
      <c r="V6013" s="145" t="str">
        <f>VLOOKUP(K6013,'3-Productie normen'!A:AG,29,FALSE)</f>
        <v>V</v>
      </c>
      <c r="W6013" s="145"/>
      <c r="X6013" s="146"/>
      <c r="Y6013" s="147">
        <f t="shared" si="474"/>
        <v>2540</v>
      </c>
    </row>
    <row r="6014" spans="1:25" s="148" customFormat="1" ht="13.9" customHeight="1">
      <c r="A6014" s="137">
        <v>6868</v>
      </c>
      <c r="B6014" s="138" t="s">
        <v>7214</v>
      </c>
      <c r="C6014" s="138" t="s">
        <v>7215</v>
      </c>
      <c r="D6014" s="138"/>
      <c r="E6014" s="2"/>
      <c r="F6014" s="2" t="s">
        <v>8206</v>
      </c>
      <c r="G6014" s="2" t="s">
        <v>7219</v>
      </c>
      <c r="H6014" s="2"/>
      <c r="I6014" s="139" t="s">
        <v>484</v>
      </c>
      <c r="J6014" s="139" t="s">
        <v>57</v>
      </c>
      <c r="K6014" s="139" t="s">
        <v>57</v>
      </c>
      <c r="L6014" s="139" t="s">
        <v>246</v>
      </c>
      <c r="M6014" s="140"/>
      <c r="N6014" s="141">
        <v>4</v>
      </c>
      <c r="O6014" s="142">
        <f t="shared" si="470"/>
        <v>200</v>
      </c>
      <c r="P6014" s="2">
        <v>200</v>
      </c>
      <c r="Q6014" s="2"/>
      <c r="R6014" s="143" t="e">
        <f t="shared" si="471"/>
        <v>#DIV/0!</v>
      </c>
      <c r="S6014" s="143">
        <f t="shared" si="472"/>
        <v>0</v>
      </c>
      <c r="T6014" s="144">
        <f>IF(P6014="nio",0,IF(P6014&gt;0,VLOOKUP(K6014,'3-Productie normen'!A:X,VLOOKUP(P6014,'3-Productie normen'!$B$37:$C$59,2,FALSE),FALSE)))/VLOOKUP(B6014,'2-Kosten per locatie'!$A$11:$C$31,3,FALSE)</f>
        <v>0</v>
      </c>
      <c r="U6014" s="144">
        <f t="shared" si="473"/>
        <v>0</v>
      </c>
      <c r="V6014" s="145" t="str">
        <f>VLOOKUP(K6014,'3-Productie normen'!A:AG,29,FALSE)</f>
        <v>V</v>
      </c>
      <c r="W6014" s="145"/>
      <c r="X6014" s="146"/>
      <c r="Y6014" s="147">
        <f t="shared" si="474"/>
        <v>800</v>
      </c>
    </row>
    <row r="6015" spans="1:25" s="148" customFormat="1" ht="13.9" customHeight="1">
      <c r="A6015" s="137">
        <v>6869</v>
      </c>
      <c r="B6015" s="138" t="s">
        <v>7214</v>
      </c>
      <c r="C6015" s="138" t="s">
        <v>7215</v>
      </c>
      <c r="D6015" s="138"/>
      <c r="E6015" s="2"/>
      <c r="F6015" s="2" t="s">
        <v>8206</v>
      </c>
      <c r="G6015" s="2" t="s">
        <v>7229</v>
      </c>
      <c r="H6015" s="2"/>
      <c r="I6015" s="139" t="s">
        <v>257</v>
      </c>
      <c r="J6015" s="139" t="s">
        <v>498</v>
      </c>
      <c r="K6015" s="139" t="s">
        <v>257</v>
      </c>
      <c r="L6015" s="139" t="s">
        <v>249</v>
      </c>
      <c r="M6015" s="140"/>
      <c r="N6015" s="141">
        <v>22.85</v>
      </c>
      <c r="O6015" s="142">
        <f t="shared" si="470"/>
        <v>4</v>
      </c>
      <c r="P6015" s="2">
        <v>4</v>
      </c>
      <c r="Q6015" s="2"/>
      <c r="R6015" s="143" t="e">
        <f t="shared" si="471"/>
        <v>#DIV/0!</v>
      </c>
      <c r="S6015" s="143">
        <f t="shared" si="472"/>
        <v>0</v>
      </c>
      <c r="T6015" s="144">
        <f>IF(P6015="nio",0,IF(P6015&gt;0,VLOOKUP(K6015,'3-Productie normen'!A:X,VLOOKUP(P6015,'3-Productie normen'!$B$37:$C$59,2,FALSE),FALSE)))/VLOOKUP(B6015,'2-Kosten per locatie'!$A$11:$C$31,3,FALSE)</f>
        <v>0</v>
      </c>
      <c r="U6015" s="144">
        <f t="shared" si="473"/>
        <v>0</v>
      </c>
      <c r="V6015" s="145" t="str">
        <f>VLOOKUP(K6015,'3-Productie normen'!A:AG,29,FALSE)</f>
        <v>V</v>
      </c>
      <c r="W6015" s="145"/>
      <c r="X6015" s="146"/>
      <c r="Y6015" s="147">
        <f t="shared" si="474"/>
        <v>91.4</v>
      </c>
    </row>
    <row r="6016" spans="1:25" s="148" customFormat="1" ht="13.9" customHeight="1">
      <c r="A6016" s="137">
        <v>6870</v>
      </c>
      <c r="B6016" s="138" t="s">
        <v>7214</v>
      </c>
      <c r="C6016" s="138" t="s">
        <v>7215</v>
      </c>
      <c r="D6016" s="138"/>
      <c r="E6016" s="2"/>
      <c r="F6016" s="2" t="s">
        <v>8206</v>
      </c>
      <c r="G6016" s="2" t="s">
        <v>7228</v>
      </c>
      <c r="H6016" s="2"/>
      <c r="I6016" s="139" t="s">
        <v>257</v>
      </c>
      <c r="J6016" s="139" t="s">
        <v>498</v>
      </c>
      <c r="K6016" s="139" t="s">
        <v>257</v>
      </c>
      <c r="L6016" s="139" t="s">
        <v>249</v>
      </c>
      <c r="M6016" s="140"/>
      <c r="N6016" s="141">
        <v>12.59</v>
      </c>
      <c r="O6016" s="142">
        <f t="shared" si="470"/>
        <v>4</v>
      </c>
      <c r="P6016" s="2">
        <v>4</v>
      </c>
      <c r="Q6016" s="2"/>
      <c r="R6016" s="143" t="e">
        <f t="shared" si="471"/>
        <v>#DIV/0!</v>
      </c>
      <c r="S6016" s="143">
        <f t="shared" si="472"/>
        <v>0</v>
      </c>
      <c r="T6016" s="144">
        <f>IF(P6016="nio",0,IF(P6016&gt;0,VLOOKUP(K6016,'3-Productie normen'!A:X,VLOOKUP(P6016,'3-Productie normen'!$B$37:$C$59,2,FALSE),FALSE)))/VLOOKUP(B6016,'2-Kosten per locatie'!$A$11:$C$31,3,FALSE)</f>
        <v>0</v>
      </c>
      <c r="U6016" s="144">
        <f t="shared" si="473"/>
        <v>0</v>
      </c>
      <c r="V6016" s="145" t="str">
        <f>VLOOKUP(K6016,'3-Productie normen'!A:AG,29,FALSE)</f>
        <v>V</v>
      </c>
      <c r="W6016" s="145"/>
      <c r="X6016" s="146"/>
      <c r="Y6016" s="147">
        <f t="shared" si="474"/>
        <v>50.36</v>
      </c>
    </row>
    <row r="6017" spans="1:25" s="148" customFormat="1" ht="13.9" customHeight="1">
      <c r="A6017" s="137">
        <v>6871</v>
      </c>
      <c r="B6017" s="138" t="s">
        <v>7214</v>
      </c>
      <c r="C6017" s="138" t="s">
        <v>7215</v>
      </c>
      <c r="D6017" s="138"/>
      <c r="E6017" s="2"/>
      <c r="F6017" s="2" t="s">
        <v>8206</v>
      </c>
      <c r="G6017" s="2" t="s">
        <v>7240</v>
      </c>
      <c r="H6017" s="2"/>
      <c r="I6017" s="139" t="s">
        <v>521</v>
      </c>
      <c r="J6017" s="139" t="s">
        <v>522</v>
      </c>
      <c r="K6017" s="139" t="s">
        <v>522</v>
      </c>
      <c r="L6017" s="139" t="s">
        <v>249</v>
      </c>
      <c r="M6017" s="140"/>
      <c r="N6017" s="141">
        <v>143.61000000000001</v>
      </c>
      <c r="O6017" s="142">
        <f t="shared" si="470"/>
        <v>40</v>
      </c>
      <c r="P6017" s="2">
        <v>40</v>
      </c>
      <c r="Q6017" s="2"/>
      <c r="R6017" s="143" t="e">
        <f t="shared" si="471"/>
        <v>#DIV/0!</v>
      </c>
      <c r="S6017" s="143">
        <f t="shared" si="472"/>
        <v>0</v>
      </c>
      <c r="T6017" s="144">
        <f>IF(P6017="nio",0,IF(P6017&gt;0,VLOOKUP(K6017,'3-Productie normen'!A:X,VLOOKUP(P6017,'3-Productie normen'!$B$37:$C$59,2,FALSE),FALSE)))/VLOOKUP(B6017,'2-Kosten per locatie'!$A$11:$C$31,3,FALSE)</f>
        <v>0</v>
      </c>
      <c r="U6017" s="144">
        <f t="shared" si="473"/>
        <v>0</v>
      </c>
      <c r="V6017" s="145" t="str">
        <f>VLOOKUP(K6017,'3-Productie normen'!A:AG,29,FALSE)</f>
        <v>V</v>
      </c>
      <c r="W6017" s="145"/>
      <c r="X6017" s="146"/>
      <c r="Y6017" s="147">
        <f t="shared" si="474"/>
        <v>5744.4000000000005</v>
      </c>
    </row>
    <row r="6018" spans="1:25" s="148" customFormat="1" ht="13.9" customHeight="1">
      <c r="A6018" s="137">
        <v>6872</v>
      </c>
      <c r="B6018" s="138" t="s">
        <v>7214</v>
      </c>
      <c r="C6018" s="138" t="s">
        <v>7215</v>
      </c>
      <c r="D6018" s="138"/>
      <c r="E6018" s="2"/>
      <c r="F6018" s="2" t="s">
        <v>8206</v>
      </c>
      <c r="G6018" s="2" t="s">
        <v>7239</v>
      </c>
      <c r="H6018" s="2"/>
      <c r="I6018" s="139" t="s">
        <v>521</v>
      </c>
      <c r="J6018" s="139" t="s">
        <v>522</v>
      </c>
      <c r="K6018" s="139" t="s">
        <v>522</v>
      </c>
      <c r="L6018" s="139" t="s">
        <v>249</v>
      </c>
      <c r="M6018" s="140"/>
      <c r="N6018" s="141">
        <v>99.95</v>
      </c>
      <c r="O6018" s="142">
        <f t="shared" si="470"/>
        <v>40</v>
      </c>
      <c r="P6018" s="2">
        <v>40</v>
      </c>
      <c r="Q6018" s="2"/>
      <c r="R6018" s="143" t="e">
        <f t="shared" si="471"/>
        <v>#DIV/0!</v>
      </c>
      <c r="S6018" s="143">
        <f t="shared" si="472"/>
        <v>0</v>
      </c>
      <c r="T6018" s="144">
        <f>IF(P6018="nio",0,IF(P6018&gt;0,VLOOKUP(K6018,'3-Productie normen'!A:X,VLOOKUP(P6018,'3-Productie normen'!$B$37:$C$59,2,FALSE),FALSE)))/VLOOKUP(B6018,'2-Kosten per locatie'!$A$11:$C$31,3,FALSE)</f>
        <v>0</v>
      </c>
      <c r="U6018" s="144">
        <f t="shared" si="473"/>
        <v>0</v>
      </c>
      <c r="V6018" s="145" t="str">
        <f>VLOOKUP(K6018,'3-Productie normen'!A:AG,29,FALSE)</f>
        <v>V</v>
      </c>
      <c r="W6018" s="145"/>
      <c r="X6018" s="146"/>
      <c r="Y6018" s="147">
        <f t="shared" si="474"/>
        <v>3998</v>
      </c>
    </row>
    <row r="6019" spans="1:25" s="148" customFormat="1" ht="13.9" customHeight="1">
      <c r="A6019" s="137">
        <v>6873</v>
      </c>
      <c r="B6019" s="138" t="s">
        <v>7214</v>
      </c>
      <c r="C6019" s="138" t="s">
        <v>7215</v>
      </c>
      <c r="D6019" s="138"/>
      <c r="E6019" s="2"/>
      <c r="F6019" s="2" t="s">
        <v>8206</v>
      </c>
      <c r="G6019" s="2" t="s">
        <v>7242</v>
      </c>
      <c r="H6019" s="2"/>
      <c r="I6019" s="139" t="s">
        <v>267</v>
      </c>
      <c r="J6019" s="139" t="s">
        <v>267</v>
      </c>
      <c r="K6019" s="139" t="s">
        <v>8079</v>
      </c>
      <c r="L6019" s="139" t="s">
        <v>249</v>
      </c>
      <c r="M6019" s="140"/>
      <c r="N6019" s="141">
        <v>21.3</v>
      </c>
      <c r="O6019" s="142">
        <f t="shared" si="470"/>
        <v>2</v>
      </c>
      <c r="P6019" s="2">
        <v>2</v>
      </c>
      <c r="Q6019" s="2"/>
      <c r="R6019" s="143" t="e">
        <f t="shared" si="471"/>
        <v>#DIV/0!</v>
      </c>
      <c r="S6019" s="143">
        <f t="shared" si="472"/>
        <v>0</v>
      </c>
      <c r="T6019" s="144">
        <f>IF(P6019="nio",0,IF(P6019&gt;0,VLOOKUP(K6019,'3-Productie normen'!A:X,VLOOKUP(P6019,'3-Productie normen'!$B$37:$C$59,2,FALSE),FALSE)))/VLOOKUP(B6019,'2-Kosten per locatie'!$A$11:$C$31,3,FALSE)</f>
        <v>0</v>
      </c>
      <c r="U6019" s="144">
        <f t="shared" si="473"/>
        <v>0</v>
      </c>
      <c r="V6019" s="145" t="str">
        <f>VLOOKUP(K6019,'3-Productie normen'!A:AG,29,FALSE)</f>
        <v>V</v>
      </c>
      <c r="W6019" s="145"/>
      <c r="X6019" s="146"/>
      <c r="Y6019" s="147">
        <f t="shared" si="474"/>
        <v>42.6</v>
      </c>
    </row>
    <row r="6020" spans="1:25" s="148" customFormat="1" ht="13.9" customHeight="1">
      <c r="A6020" s="137">
        <v>6874</v>
      </c>
      <c r="B6020" s="138" t="s">
        <v>7214</v>
      </c>
      <c r="C6020" s="138" t="s">
        <v>7215</v>
      </c>
      <c r="D6020" s="138"/>
      <c r="E6020" s="2"/>
      <c r="F6020" s="2" t="s">
        <v>8206</v>
      </c>
      <c r="G6020" s="2" t="s">
        <v>7218</v>
      </c>
      <c r="H6020" s="2"/>
      <c r="I6020" s="139" t="s">
        <v>484</v>
      </c>
      <c r="J6020" s="139" t="s">
        <v>56</v>
      </c>
      <c r="K6020" s="139" t="s">
        <v>248</v>
      </c>
      <c r="L6020" s="139" t="s">
        <v>249</v>
      </c>
      <c r="M6020" s="140"/>
      <c r="N6020" s="141">
        <v>13.37</v>
      </c>
      <c r="O6020" s="142">
        <f t="shared" si="470"/>
        <v>200</v>
      </c>
      <c r="P6020" s="2">
        <v>200</v>
      </c>
      <c r="Q6020" s="2"/>
      <c r="R6020" s="143" t="e">
        <f t="shared" si="471"/>
        <v>#DIV/0!</v>
      </c>
      <c r="S6020" s="143">
        <f t="shared" si="472"/>
        <v>0</v>
      </c>
      <c r="T6020" s="144">
        <f>IF(P6020="nio",0,IF(P6020&gt;0,VLOOKUP(K6020,'3-Productie normen'!A:X,VLOOKUP(P6020,'3-Productie normen'!$B$37:$C$59,2,FALSE),FALSE)))/VLOOKUP(B6020,'2-Kosten per locatie'!$A$11:$C$31,3,FALSE)</f>
        <v>0</v>
      </c>
      <c r="U6020" s="144">
        <f t="shared" si="473"/>
        <v>0</v>
      </c>
      <c r="V6020" s="145" t="str">
        <f>VLOOKUP(K6020,'3-Productie normen'!A:AG,29,FALSE)</f>
        <v>V</v>
      </c>
      <c r="W6020" s="145"/>
      <c r="X6020" s="146"/>
      <c r="Y6020" s="147">
        <f t="shared" si="474"/>
        <v>2674</v>
      </c>
    </row>
    <row r="6021" spans="1:25" s="148" customFormat="1" ht="13.9" customHeight="1">
      <c r="A6021" s="137">
        <v>6875</v>
      </c>
      <c r="B6021" s="138" t="s">
        <v>7214</v>
      </c>
      <c r="C6021" s="138" t="s">
        <v>7215</v>
      </c>
      <c r="D6021" s="138"/>
      <c r="E6021" s="2"/>
      <c r="F6021" s="2" t="s">
        <v>8206</v>
      </c>
      <c r="G6021" s="2" t="s">
        <v>7241</v>
      </c>
      <c r="H6021" s="2"/>
      <c r="I6021" s="139" t="s">
        <v>267</v>
      </c>
      <c r="J6021" s="139" t="s">
        <v>267</v>
      </c>
      <c r="K6021" s="139" t="s">
        <v>8079</v>
      </c>
      <c r="L6021" s="139" t="s">
        <v>249</v>
      </c>
      <c r="M6021" s="140"/>
      <c r="N6021" s="141">
        <v>32.43</v>
      </c>
      <c r="O6021" s="142">
        <f t="shared" si="470"/>
        <v>2</v>
      </c>
      <c r="P6021" s="2">
        <v>2</v>
      </c>
      <c r="Q6021" s="2"/>
      <c r="R6021" s="143" t="e">
        <f t="shared" si="471"/>
        <v>#DIV/0!</v>
      </c>
      <c r="S6021" s="143">
        <f t="shared" si="472"/>
        <v>0</v>
      </c>
      <c r="T6021" s="144">
        <f>IF(P6021="nio",0,IF(P6021&gt;0,VLOOKUP(K6021,'3-Productie normen'!A:X,VLOOKUP(P6021,'3-Productie normen'!$B$37:$C$59,2,FALSE),FALSE)))/VLOOKUP(B6021,'2-Kosten per locatie'!$A$11:$C$31,3,FALSE)</f>
        <v>0</v>
      </c>
      <c r="U6021" s="144">
        <f t="shared" si="473"/>
        <v>0</v>
      </c>
      <c r="V6021" s="145" t="str">
        <f>VLOOKUP(K6021,'3-Productie normen'!A:AG,29,FALSE)</f>
        <v>V</v>
      </c>
      <c r="W6021" s="145"/>
      <c r="X6021" s="146"/>
      <c r="Y6021" s="147">
        <f t="shared" si="474"/>
        <v>64.86</v>
      </c>
    </row>
    <row r="6022" spans="1:25" s="148" customFormat="1" ht="13.9" customHeight="1">
      <c r="A6022" s="137">
        <v>6876</v>
      </c>
      <c r="B6022" s="138" t="s">
        <v>7214</v>
      </c>
      <c r="C6022" s="138" t="s">
        <v>7215</v>
      </c>
      <c r="D6022" s="138"/>
      <c r="E6022" s="2"/>
      <c r="F6022" s="2" t="s">
        <v>8206</v>
      </c>
      <c r="G6022" s="2" t="s">
        <v>7222</v>
      </c>
      <c r="H6022" s="2"/>
      <c r="I6022" s="139" t="s">
        <v>484</v>
      </c>
      <c r="J6022" s="139" t="s">
        <v>56</v>
      </c>
      <c r="K6022" s="139" t="s">
        <v>248</v>
      </c>
      <c r="L6022" s="139" t="s">
        <v>249</v>
      </c>
      <c r="M6022" s="140"/>
      <c r="N6022" s="141">
        <v>17.95</v>
      </c>
      <c r="O6022" s="142">
        <f t="shared" si="470"/>
        <v>200</v>
      </c>
      <c r="P6022" s="2">
        <v>200</v>
      </c>
      <c r="Q6022" s="2"/>
      <c r="R6022" s="143" t="e">
        <f t="shared" si="471"/>
        <v>#DIV/0!</v>
      </c>
      <c r="S6022" s="143">
        <f t="shared" si="472"/>
        <v>0</v>
      </c>
      <c r="T6022" s="144">
        <f>IF(P6022="nio",0,IF(P6022&gt;0,VLOOKUP(K6022,'3-Productie normen'!A:X,VLOOKUP(P6022,'3-Productie normen'!$B$37:$C$59,2,FALSE),FALSE)))/VLOOKUP(B6022,'2-Kosten per locatie'!$A$11:$C$31,3,FALSE)</f>
        <v>0</v>
      </c>
      <c r="U6022" s="144">
        <f t="shared" si="473"/>
        <v>0</v>
      </c>
      <c r="V6022" s="145" t="str">
        <f>VLOOKUP(K6022,'3-Productie normen'!A:AG,29,FALSE)</f>
        <v>V</v>
      </c>
      <c r="W6022" s="145"/>
      <c r="X6022" s="146"/>
      <c r="Y6022" s="147">
        <f t="shared" si="474"/>
        <v>3590</v>
      </c>
    </row>
    <row r="6023" spans="1:25" s="148" customFormat="1" ht="13.9" customHeight="1">
      <c r="A6023" s="137">
        <v>6877</v>
      </c>
      <c r="B6023" s="138" t="s">
        <v>7214</v>
      </c>
      <c r="C6023" s="138" t="s">
        <v>7215</v>
      </c>
      <c r="D6023" s="138"/>
      <c r="E6023" s="2"/>
      <c r="F6023" s="2" t="s">
        <v>8206</v>
      </c>
      <c r="G6023" s="2" t="s">
        <v>7227</v>
      </c>
      <c r="H6023" s="2"/>
      <c r="I6023" s="139" t="s">
        <v>491</v>
      </c>
      <c r="J6023" s="139" t="s">
        <v>297</v>
      </c>
      <c r="K6023" s="139" t="s">
        <v>4571</v>
      </c>
      <c r="L6023" s="139" t="s">
        <v>249</v>
      </c>
      <c r="M6023" s="140"/>
      <c r="N6023" s="141">
        <v>4.4400000000000004</v>
      </c>
      <c r="O6023" s="142">
        <f t="shared" si="470"/>
        <v>200</v>
      </c>
      <c r="P6023" s="2">
        <v>200</v>
      </c>
      <c r="Q6023" s="2"/>
      <c r="R6023" s="143" t="e">
        <f t="shared" si="471"/>
        <v>#DIV/0!</v>
      </c>
      <c r="S6023" s="143">
        <f t="shared" si="472"/>
        <v>0</v>
      </c>
      <c r="T6023" s="144">
        <f>IF(P6023="nio",0,IF(P6023&gt;0,VLOOKUP(K6023,'3-Productie normen'!A:X,VLOOKUP(P6023,'3-Productie normen'!$B$37:$C$59,2,FALSE),FALSE)))/VLOOKUP(B6023,'2-Kosten per locatie'!$A$11:$C$31,3,FALSE)</f>
        <v>0</v>
      </c>
      <c r="U6023" s="144">
        <f t="shared" si="473"/>
        <v>0</v>
      </c>
      <c r="V6023" s="145" t="str">
        <f>VLOOKUP(K6023,'3-Productie normen'!A:AG,29,FALSE)</f>
        <v>V</v>
      </c>
      <c r="W6023" s="145"/>
      <c r="X6023" s="146"/>
      <c r="Y6023" s="147">
        <f t="shared" si="474"/>
        <v>888.00000000000011</v>
      </c>
    </row>
    <row r="6024" spans="1:25" s="148" customFormat="1" ht="13.9" customHeight="1">
      <c r="A6024" s="137">
        <v>6878</v>
      </c>
      <c r="B6024" s="138" t="s">
        <v>7214</v>
      </c>
      <c r="C6024" s="138" t="s">
        <v>7215</v>
      </c>
      <c r="D6024" s="138"/>
      <c r="E6024" s="2"/>
      <c r="F6024" s="2" t="s">
        <v>8206</v>
      </c>
      <c r="G6024" s="2" t="s">
        <v>7245</v>
      </c>
      <c r="H6024" s="2"/>
      <c r="I6024" s="139" t="s">
        <v>267</v>
      </c>
      <c r="J6024" s="139" t="s">
        <v>267</v>
      </c>
      <c r="K6024" s="139" t="s">
        <v>8079</v>
      </c>
      <c r="L6024" s="139" t="s">
        <v>249</v>
      </c>
      <c r="M6024" s="140"/>
      <c r="N6024" s="141">
        <v>20.96</v>
      </c>
      <c r="O6024" s="142">
        <f t="shared" si="470"/>
        <v>2</v>
      </c>
      <c r="P6024" s="2">
        <v>2</v>
      </c>
      <c r="Q6024" s="2"/>
      <c r="R6024" s="143" t="e">
        <f t="shared" si="471"/>
        <v>#DIV/0!</v>
      </c>
      <c r="S6024" s="143">
        <f t="shared" si="472"/>
        <v>0</v>
      </c>
      <c r="T6024" s="144">
        <f>IF(P6024="nio",0,IF(P6024&gt;0,VLOOKUP(K6024,'3-Productie normen'!A:X,VLOOKUP(P6024,'3-Productie normen'!$B$37:$C$59,2,FALSE),FALSE)))/VLOOKUP(B6024,'2-Kosten per locatie'!$A$11:$C$31,3,FALSE)</f>
        <v>0</v>
      </c>
      <c r="U6024" s="144">
        <f t="shared" si="473"/>
        <v>0</v>
      </c>
      <c r="V6024" s="145" t="str">
        <f>VLOOKUP(K6024,'3-Productie normen'!A:AG,29,FALSE)</f>
        <v>V</v>
      </c>
      <c r="W6024" s="145"/>
      <c r="X6024" s="146"/>
      <c r="Y6024" s="147">
        <f t="shared" si="474"/>
        <v>41.92</v>
      </c>
    </row>
    <row r="6025" spans="1:25" s="148" customFormat="1" ht="13.9" customHeight="1">
      <c r="A6025" s="137">
        <v>6879</v>
      </c>
      <c r="B6025" s="138" t="s">
        <v>7214</v>
      </c>
      <c r="C6025" s="138" t="s">
        <v>7215</v>
      </c>
      <c r="D6025" s="138"/>
      <c r="E6025" s="2"/>
      <c r="F6025" s="2" t="s">
        <v>8206</v>
      </c>
      <c r="G6025" s="2" t="s">
        <v>7243</v>
      </c>
      <c r="H6025" s="2"/>
      <c r="I6025" s="139" t="s">
        <v>502</v>
      </c>
      <c r="J6025" s="139" t="s">
        <v>503</v>
      </c>
      <c r="K6025" s="139" t="s">
        <v>8079</v>
      </c>
      <c r="L6025" s="139" t="s">
        <v>249</v>
      </c>
      <c r="M6025" s="140"/>
      <c r="N6025" s="141">
        <v>157.94999999999999</v>
      </c>
      <c r="O6025" s="142">
        <f t="shared" si="470"/>
        <v>2</v>
      </c>
      <c r="P6025" s="2">
        <v>2</v>
      </c>
      <c r="Q6025" s="2"/>
      <c r="R6025" s="143" t="e">
        <f t="shared" si="471"/>
        <v>#DIV/0!</v>
      </c>
      <c r="S6025" s="143">
        <f t="shared" si="472"/>
        <v>0</v>
      </c>
      <c r="T6025" s="144">
        <f>IF(P6025="nio",0,IF(P6025&gt;0,VLOOKUP(K6025,'3-Productie normen'!A:X,VLOOKUP(P6025,'3-Productie normen'!$B$37:$C$59,2,FALSE),FALSE)))/VLOOKUP(B6025,'2-Kosten per locatie'!$A$11:$C$31,3,FALSE)</f>
        <v>0</v>
      </c>
      <c r="U6025" s="144">
        <f t="shared" si="473"/>
        <v>0</v>
      </c>
      <c r="V6025" s="145" t="str">
        <f>VLOOKUP(K6025,'3-Productie normen'!A:AG,29,FALSE)</f>
        <v>V</v>
      </c>
      <c r="W6025" s="145"/>
      <c r="X6025" s="146"/>
      <c r="Y6025" s="147">
        <f t="shared" si="474"/>
        <v>315.89999999999998</v>
      </c>
    </row>
    <row r="6026" spans="1:25" s="148" customFormat="1" ht="13.9" customHeight="1">
      <c r="A6026" s="137">
        <v>6880</v>
      </c>
      <c r="B6026" s="138" t="s">
        <v>7214</v>
      </c>
      <c r="C6026" s="138" t="s">
        <v>7215</v>
      </c>
      <c r="D6026" s="138"/>
      <c r="E6026" s="2"/>
      <c r="F6026" s="2" t="s">
        <v>8206</v>
      </c>
      <c r="G6026" s="2" t="s">
        <v>7244</v>
      </c>
      <c r="H6026" s="2"/>
      <c r="I6026" s="139" t="s">
        <v>267</v>
      </c>
      <c r="J6026" s="139" t="s">
        <v>267</v>
      </c>
      <c r="K6026" s="139" t="s">
        <v>8079</v>
      </c>
      <c r="L6026" s="139" t="s">
        <v>249</v>
      </c>
      <c r="M6026" s="140"/>
      <c r="N6026" s="141">
        <v>167.68</v>
      </c>
      <c r="O6026" s="142">
        <f t="shared" si="470"/>
        <v>2</v>
      </c>
      <c r="P6026" s="2">
        <v>2</v>
      </c>
      <c r="Q6026" s="2"/>
      <c r="R6026" s="143" t="e">
        <f t="shared" si="471"/>
        <v>#DIV/0!</v>
      </c>
      <c r="S6026" s="143">
        <f t="shared" si="472"/>
        <v>0</v>
      </c>
      <c r="T6026" s="144">
        <f>IF(P6026="nio",0,IF(P6026&gt;0,VLOOKUP(K6026,'3-Productie normen'!A:X,VLOOKUP(P6026,'3-Productie normen'!$B$37:$C$59,2,FALSE),FALSE)))/VLOOKUP(B6026,'2-Kosten per locatie'!$A$11:$C$31,3,FALSE)</f>
        <v>0</v>
      </c>
      <c r="U6026" s="144">
        <f t="shared" si="473"/>
        <v>0</v>
      </c>
      <c r="V6026" s="145" t="str">
        <f>VLOOKUP(K6026,'3-Productie normen'!A:AG,29,FALSE)</f>
        <v>V</v>
      </c>
      <c r="W6026" s="145"/>
      <c r="X6026" s="146"/>
      <c r="Y6026" s="147">
        <f t="shared" si="474"/>
        <v>335.36</v>
      </c>
    </row>
    <row r="6027" spans="1:25" s="148" customFormat="1" ht="13.9" customHeight="1">
      <c r="A6027" s="137">
        <v>6881</v>
      </c>
      <c r="B6027" s="138" t="s">
        <v>7214</v>
      </c>
      <c r="C6027" s="138" t="s">
        <v>7215</v>
      </c>
      <c r="D6027" s="138"/>
      <c r="E6027" s="2"/>
      <c r="F6027" s="2" t="s">
        <v>8206</v>
      </c>
      <c r="G6027" s="2" t="s">
        <v>7235</v>
      </c>
      <c r="H6027" s="2"/>
      <c r="I6027" s="139" t="s">
        <v>257</v>
      </c>
      <c r="J6027" s="139" t="s">
        <v>258</v>
      </c>
      <c r="K6027" s="139" t="s">
        <v>257</v>
      </c>
      <c r="L6027" s="139" t="s">
        <v>249</v>
      </c>
      <c r="M6027" s="140"/>
      <c r="N6027" s="141">
        <v>79.98</v>
      </c>
      <c r="O6027" s="142">
        <f t="shared" si="470"/>
        <v>4</v>
      </c>
      <c r="P6027" s="2">
        <v>4</v>
      </c>
      <c r="Q6027" s="2"/>
      <c r="R6027" s="143" t="e">
        <f t="shared" si="471"/>
        <v>#DIV/0!</v>
      </c>
      <c r="S6027" s="143">
        <f t="shared" si="472"/>
        <v>0</v>
      </c>
      <c r="T6027" s="144">
        <f>IF(P6027="nio",0,IF(P6027&gt;0,VLOOKUP(K6027,'3-Productie normen'!A:X,VLOOKUP(P6027,'3-Productie normen'!$B$37:$C$59,2,FALSE),FALSE)))/VLOOKUP(B6027,'2-Kosten per locatie'!$A$11:$C$31,3,FALSE)</f>
        <v>0</v>
      </c>
      <c r="U6027" s="144">
        <f t="shared" si="473"/>
        <v>0</v>
      </c>
      <c r="V6027" s="145" t="str">
        <f>VLOOKUP(K6027,'3-Productie normen'!A:AG,29,FALSE)</f>
        <v>V</v>
      </c>
      <c r="W6027" s="145"/>
      <c r="X6027" s="146"/>
      <c r="Y6027" s="147">
        <f t="shared" si="474"/>
        <v>319.92</v>
      </c>
    </row>
    <row r="6028" spans="1:25" s="148" customFormat="1" ht="13.9" customHeight="1">
      <c r="A6028" s="137">
        <v>6882</v>
      </c>
      <c r="B6028" s="138" t="s">
        <v>7214</v>
      </c>
      <c r="C6028" s="138" t="s">
        <v>7215</v>
      </c>
      <c r="D6028" s="138"/>
      <c r="E6028" s="2"/>
      <c r="F6028" s="2" t="s">
        <v>8206</v>
      </c>
      <c r="G6028" s="2" t="s">
        <v>7234</v>
      </c>
      <c r="H6028" s="2"/>
      <c r="I6028" s="139" t="s">
        <v>257</v>
      </c>
      <c r="J6028" s="139" t="s">
        <v>258</v>
      </c>
      <c r="K6028" s="139" t="s">
        <v>257</v>
      </c>
      <c r="L6028" s="139" t="s">
        <v>249</v>
      </c>
      <c r="M6028" s="140"/>
      <c r="N6028" s="141">
        <v>29.06</v>
      </c>
      <c r="O6028" s="142">
        <f t="shared" si="470"/>
        <v>4</v>
      </c>
      <c r="P6028" s="2">
        <v>4</v>
      </c>
      <c r="Q6028" s="2"/>
      <c r="R6028" s="143" t="e">
        <f t="shared" si="471"/>
        <v>#DIV/0!</v>
      </c>
      <c r="S6028" s="143">
        <f t="shared" si="472"/>
        <v>0</v>
      </c>
      <c r="T6028" s="144">
        <f>IF(P6028="nio",0,IF(P6028&gt;0,VLOOKUP(K6028,'3-Productie normen'!A:X,VLOOKUP(P6028,'3-Productie normen'!$B$37:$C$59,2,FALSE),FALSE)))/VLOOKUP(B6028,'2-Kosten per locatie'!$A$11:$C$31,3,FALSE)</f>
        <v>0</v>
      </c>
      <c r="U6028" s="144">
        <f t="shared" si="473"/>
        <v>0</v>
      </c>
      <c r="V6028" s="145" t="str">
        <f>VLOOKUP(K6028,'3-Productie normen'!A:AG,29,FALSE)</f>
        <v>V</v>
      </c>
      <c r="W6028" s="145"/>
      <c r="X6028" s="146"/>
      <c r="Y6028" s="147">
        <f t="shared" si="474"/>
        <v>116.24</v>
      </c>
    </row>
    <row r="6029" spans="1:25" s="148" customFormat="1" ht="13.9" customHeight="1">
      <c r="A6029" s="137">
        <v>6883</v>
      </c>
      <c r="B6029" s="138" t="s">
        <v>7214</v>
      </c>
      <c r="C6029" s="138" t="s">
        <v>7215</v>
      </c>
      <c r="D6029" s="138"/>
      <c r="E6029" s="2"/>
      <c r="F6029" s="2" t="s">
        <v>8206</v>
      </c>
      <c r="G6029" s="2" t="s">
        <v>7221</v>
      </c>
      <c r="H6029" s="2"/>
      <c r="I6029" s="139" t="s">
        <v>484</v>
      </c>
      <c r="J6029" s="139" t="s">
        <v>56</v>
      </c>
      <c r="K6029" s="139" t="s">
        <v>248</v>
      </c>
      <c r="L6029" s="139" t="s">
        <v>249</v>
      </c>
      <c r="M6029" s="140"/>
      <c r="N6029" s="141">
        <v>17.850000000000001</v>
      </c>
      <c r="O6029" s="142">
        <f t="shared" si="470"/>
        <v>200</v>
      </c>
      <c r="P6029" s="2">
        <v>200</v>
      </c>
      <c r="Q6029" s="2"/>
      <c r="R6029" s="143" t="e">
        <f t="shared" si="471"/>
        <v>#DIV/0!</v>
      </c>
      <c r="S6029" s="143">
        <f t="shared" si="472"/>
        <v>0</v>
      </c>
      <c r="T6029" s="144">
        <f>IF(P6029="nio",0,IF(P6029&gt;0,VLOOKUP(K6029,'3-Productie normen'!A:X,VLOOKUP(P6029,'3-Productie normen'!$B$37:$C$59,2,FALSE),FALSE)))/VLOOKUP(B6029,'2-Kosten per locatie'!$A$11:$C$31,3,FALSE)</f>
        <v>0</v>
      </c>
      <c r="U6029" s="144">
        <f t="shared" si="473"/>
        <v>0</v>
      </c>
      <c r="V6029" s="145" t="str">
        <f>VLOOKUP(K6029,'3-Productie normen'!A:AG,29,FALSE)</f>
        <v>V</v>
      </c>
      <c r="W6029" s="145"/>
      <c r="X6029" s="146"/>
      <c r="Y6029" s="147">
        <f t="shared" si="474"/>
        <v>3570.0000000000005</v>
      </c>
    </row>
    <row r="6030" spans="1:25" s="148" customFormat="1" ht="13.9" customHeight="1">
      <c r="A6030" s="137">
        <v>6884</v>
      </c>
      <c r="B6030" s="138" t="s">
        <v>7214</v>
      </c>
      <c r="C6030" s="138" t="s">
        <v>7215</v>
      </c>
      <c r="D6030" s="138"/>
      <c r="E6030" s="2"/>
      <c r="F6030" s="2" t="s">
        <v>8206</v>
      </c>
      <c r="G6030" s="2" t="s">
        <v>7226</v>
      </c>
      <c r="H6030" s="2"/>
      <c r="I6030" s="139" t="s">
        <v>491</v>
      </c>
      <c r="J6030" s="139" t="s">
        <v>297</v>
      </c>
      <c r="K6030" s="139" t="s">
        <v>4571</v>
      </c>
      <c r="L6030" s="139" t="s">
        <v>249</v>
      </c>
      <c r="M6030" s="140"/>
      <c r="N6030" s="141">
        <v>4.45</v>
      </c>
      <c r="O6030" s="142">
        <f t="shared" si="470"/>
        <v>200</v>
      </c>
      <c r="P6030" s="2">
        <v>200</v>
      </c>
      <c r="Q6030" s="2"/>
      <c r="R6030" s="143" t="e">
        <f t="shared" si="471"/>
        <v>#DIV/0!</v>
      </c>
      <c r="S6030" s="143">
        <f t="shared" si="472"/>
        <v>0</v>
      </c>
      <c r="T6030" s="144">
        <f>IF(P6030="nio",0,IF(P6030&gt;0,VLOOKUP(K6030,'3-Productie normen'!A:X,VLOOKUP(P6030,'3-Productie normen'!$B$37:$C$59,2,FALSE),FALSE)))/VLOOKUP(B6030,'2-Kosten per locatie'!$A$11:$C$31,3,FALSE)</f>
        <v>0</v>
      </c>
      <c r="U6030" s="144">
        <f t="shared" si="473"/>
        <v>0</v>
      </c>
      <c r="V6030" s="145" t="str">
        <f>VLOOKUP(K6030,'3-Productie normen'!A:AG,29,FALSE)</f>
        <v>V</v>
      </c>
      <c r="W6030" s="145"/>
      <c r="X6030" s="146"/>
      <c r="Y6030" s="147">
        <f t="shared" si="474"/>
        <v>890</v>
      </c>
    </row>
    <row r="6031" spans="1:25" s="148" customFormat="1" ht="13.9" customHeight="1">
      <c r="A6031" s="137">
        <v>6885</v>
      </c>
      <c r="B6031" s="138" t="s">
        <v>7214</v>
      </c>
      <c r="C6031" s="138" t="s">
        <v>7215</v>
      </c>
      <c r="D6031" s="138"/>
      <c r="E6031" s="2"/>
      <c r="F6031" s="2" t="s">
        <v>8206</v>
      </c>
      <c r="G6031" s="2" t="s">
        <v>7233</v>
      </c>
      <c r="H6031" s="2"/>
      <c r="I6031" s="139" t="s">
        <v>257</v>
      </c>
      <c r="J6031" s="139" t="s">
        <v>1326</v>
      </c>
      <c r="K6031" s="139" t="s">
        <v>257</v>
      </c>
      <c r="L6031" s="139" t="s">
        <v>249</v>
      </c>
      <c r="M6031" s="140"/>
      <c r="N6031" s="141">
        <v>17.5</v>
      </c>
      <c r="O6031" s="142">
        <f t="shared" si="470"/>
        <v>4</v>
      </c>
      <c r="P6031" s="2">
        <v>4</v>
      </c>
      <c r="Q6031" s="2"/>
      <c r="R6031" s="143" t="e">
        <f t="shared" si="471"/>
        <v>#DIV/0!</v>
      </c>
      <c r="S6031" s="143">
        <f t="shared" si="472"/>
        <v>0</v>
      </c>
      <c r="T6031" s="144">
        <f>IF(P6031="nio",0,IF(P6031&gt;0,VLOOKUP(K6031,'3-Productie normen'!A:X,VLOOKUP(P6031,'3-Productie normen'!$B$37:$C$59,2,FALSE),FALSE)))/VLOOKUP(B6031,'2-Kosten per locatie'!$A$11:$C$31,3,FALSE)</f>
        <v>0</v>
      </c>
      <c r="U6031" s="144">
        <f t="shared" si="473"/>
        <v>0</v>
      </c>
      <c r="V6031" s="145" t="str">
        <f>VLOOKUP(K6031,'3-Productie normen'!A:AG,29,FALSE)</f>
        <v>V</v>
      </c>
      <c r="W6031" s="145"/>
      <c r="X6031" s="146"/>
      <c r="Y6031" s="147">
        <f t="shared" si="474"/>
        <v>70</v>
      </c>
    </row>
    <row r="6032" spans="1:25" s="148" customFormat="1" ht="13.9" customHeight="1">
      <c r="A6032" s="137">
        <v>6886</v>
      </c>
      <c r="B6032" s="138" t="s">
        <v>7214</v>
      </c>
      <c r="C6032" s="138" t="s">
        <v>7215</v>
      </c>
      <c r="D6032" s="138"/>
      <c r="E6032" s="2"/>
      <c r="F6032" s="2" t="s">
        <v>8206</v>
      </c>
      <c r="G6032" s="2" t="s">
        <v>7238</v>
      </c>
      <c r="H6032" s="2"/>
      <c r="I6032" s="139" t="s">
        <v>521</v>
      </c>
      <c r="J6032" s="139" t="s">
        <v>4258</v>
      </c>
      <c r="K6032" s="139" t="s">
        <v>5243</v>
      </c>
      <c r="L6032" s="139" t="s">
        <v>249</v>
      </c>
      <c r="M6032" s="140"/>
      <c r="N6032" s="141">
        <v>2664.33</v>
      </c>
      <c r="O6032" s="142">
        <f t="shared" si="470"/>
        <v>40</v>
      </c>
      <c r="P6032" s="2">
        <v>40</v>
      </c>
      <c r="Q6032" s="2"/>
      <c r="R6032" s="143" t="e">
        <f t="shared" si="471"/>
        <v>#DIV/0!</v>
      </c>
      <c r="S6032" s="143">
        <f t="shared" si="472"/>
        <v>0</v>
      </c>
      <c r="T6032" s="144">
        <f>IF(P6032="nio",0,IF(P6032&gt;0,VLOOKUP(K6032,'3-Productie normen'!A:X,VLOOKUP(P6032,'3-Productie normen'!$B$37:$C$59,2,FALSE),FALSE)))/VLOOKUP(B6032,'2-Kosten per locatie'!$A$11:$C$31,3,FALSE)</f>
        <v>0</v>
      </c>
      <c r="U6032" s="144">
        <f t="shared" si="473"/>
        <v>0</v>
      </c>
      <c r="V6032" s="145" t="str">
        <f>VLOOKUP(K6032,'3-Productie normen'!A:AG,29,FALSE)</f>
        <v>V</v>
      </c>
      <c r="W6032" s="145"/>
      <c r="X6032" s="146"/>
      <c r="Y6032" s="147">
        <f t="shared" si="474"/>
        <v>106573.2</v>
      </c>
    </row>
    <row r="6033" spans="1:25" s="148" customFormat="1" ht="13.9" customHeight="1">
      <c r="A6033" s="137">
        <v>6887</v>
      </c>
      <c r="B6033" s="138" t="s">
        <v>7214</v>
      </c>
      <c r="C6033" s="138" t="s">
        <v>7215</v>
      </c>
      <c r="D6033" s="138"/>
      <c r="E6033" s="2"/>
      <c r="F6033" s="2" t="s">
        <v>284</v>
      </c>
      <c r="G6033" s="2" t="s">
        <v>7318</v>
      </c>
      <c r="H6033" s="2"/>
      <c r="I6033" s="139" t="s">
        <v>277</v>
      </c>
      <c r="J6033" s="139" t="s">
        <v>277</v>
      </c>
      <c r="K6033" s="139" t="s">
        <v>478</v>
      </c>
      <c r="L6033" s="139" t="s">
        <v>1421</v>
      </c>
      <c r="M6033" s="140"/>
      <c r="N6033" s="141">
        <v>16.73</v>
      </c>
      <c r="O6033" s="142">
        <f t="shared" si="470"/>
        <v>120</v>
      </c>
      <c r="P6033" s="2">
        <v>120</v>
      </c>
      <c r="Q6033" s="2"/>
      <c r="R6033" s="143" t="e">
        <f t="shared" si="471"/>
        <v>#DIV/0!</v>
      </c>
      <c r="S6033" s="143">
        <f t="shared" si="472"/>
        <v>0</v>
      </c>
      <c r="T6033" s="144">
        <f>IF(P6033="nio",0,IF(P6033&gt;0,VLOOKUP(K6033,'3-Productie normen'!A:X,VLOOKUP(P6033,'3-Productie normen'!$B$37:$C$59,2,FALSE),FALSE)))/VLOOKUP(B6033,'2-Kosten per locatie'!$A$11:$C$31,3,FALSE)</f>
        <v>0</v>
      </c>
      <c r="U6033" s="144">
        <f t="shared" si="473"/>
        <v>0</v>
      </c>
      <c r="V6033" s="145" t="str">
        <f>VLOOKUP(K6033,'3-Productie normen'!A:AG,29,FALSE)</f>
        <v>B</v>
      </c>
      <c r="W6033" s="145"/>
      <c r="X6033" s="146"/>
      <c r="Y6033" s="147">
        <f t="shared" si="474"/>
        <v>2007.6000000000001</v>
      </c>
    </row>
    <row r="6034" spans="1:25" s="148" customFormat="1" ht="13.9" customHeight="1">
      <c r="A6034" s="137">
        <v>6888</v>
      </c>
      <c r="B6034" s="138" t="s">
        <v>7214</v>
      </c>
      <c r="C6034" s="138" t="s">
        <v>7215</v>
      </c>
      <c r="D6034" s="138"/>
      <c r="E6034" s="2"/>
      <c r="F6034" s="2" t="s">
        <v>284</v>
      </c>
      <c r="G6034" s="2" t="s">
        <v>7317</v>
      </c>
      <c r="H6034" s="2"/>
      <c r="I6034" s="139" t="s">
        <v>277</v>
      </c>
      <c r="J6034" s="139" t="s">
        <v>277</v>
      </c>
      <c r="K6034" s="139" t="s">
        <v>478</v>
      </c>
      <c r="L6034" s="139" t="s">
        <v>1421</v>
      </c>
      <c r="M6034" s="140"/>
      <c r="N6034" s="141">
        <v>7.07</v>
      </c>
      <c r="O6034" s="142">
        <f t="shared" si="470"/>
        <v>120</v>
      </c>
      <c r="P6034" s="2">
        <v>120</v>
      </c>
      <c r="Q6034" s="2"/>
      <c r="R6034" s="143" t="e">
        <f t="shared" si="471"/>
        <v>#DIV/0!</v>
      </c>
      <c r="S6034" s="143">
        <f t="shared" si="472"/>
        <v>0</v>
      </c>
      <c r="T6034" s="144">
        <f>IF(P6034="nio",0,IF(P6034&gt;0,VLOOKUP(K6034,'3-Productie normen'!A:X,VLOOKUP(P6034,'3-Productie normen'!$B$37:$C$59,2,FALSE),FALSE)))/VLOOKUP(B6034,'2-Kosten per locatie'!$A$11:$C$31,3,FALSE)</f>
        <v>0</v>
      </c>
      <c r="U6034" s="144">
        <f t="shared" si="473"/>
        <v>0</v>
      </c>
      <c r="V6034" s="145" t="str">
        <f>VLOOKUP(K6034,'3-Productie normen'!A:AG,29,FALSE)</f>
        <v>B</v>
      </c>
      <c r="W6034" s="145"/>
      <c r="X6034" s="146"/>
      <c r="Y6034" s="147">
        <f t="shared" si="474"/>
        <v>848.40000000000009</v>
      </c>
    </row>
    <row r="6035" spans="1:25" s="148" customFormat="1" ht="13.9" customHeight="1">
      <c r="A6035" s="137">
        <v>6889</v>
      </c>
      <c r="B6035" s="138" t="s">
        <v>7214</v>
      </c>
      <c r="C6035" s="138" t="s">
        <v>7215</v>
      </c>
      <c r="D6035" s="138"/>
      <c r="E6035" s="2"/>
      <c r="F6035" s="2" t="s">
        <v>284</v>
      </c>
      <c r="G6035" s="2" t="s">
        <v>8207</v>
      </c>
      <c r="H6035" s="2"/>
      <c r="I6035" s="139" t="s">
        <v>8208</v>
      </c>
      <c r="J6035" s="139" t="s">
        <v>253</v>
      </c>
      <c r="K6035" s="139" t="s">
        <v>4571</v>
      </c>
      <c r="L6035" s="139" t="s">
        <v>1511</v>
      </c>
      <c r="M6035" s="140"/>
      <c r="N6035" s="141">
        <v>4.01</v>
      </c>
      <c r="O6035" s="142">
        <f t="shared" si="470"/>
        <v>200</v>
      </c>
      <c r="P6035" s="2">
        <v>200</v>
      </c>
      <c r="Q6035" s="2"/>
      <c r="R6035" s="143" t="e">
        <f t="shared" si="471"/>
        <v>#DIV/0!</v>
      </c>
      <c r="S6035" s="143">
        <f t="shared" si="472"/>
        <v>0</v>
      </c>
      <c r="T6035" s="144">
        <f>IF(P6035="nio",0,IF(P6035&gt;0,VLOOKUP(K6035,'3-Productie normen'!A:X,VLOOKUP(P6035,'3-Productie normen'!$B$37:$C$59,2,FALSE),FALSE)))/VLOOKUP(B6035,'2-Kosten per locatie'!$A$11:$C$31,3,FALSE)</f>
        <v>0</v>
      </c>
      <c r="U6035" s="144">
        <f t="shared" si="473"/>
        <v>0</v>
      </c>
      <c r="V6035" s="145" t="str">
        <f>VLOOKUP(K6035,'3-Productie normen'!A:AG,29,FALSE)</f>
        <v>V</v>
      </c>
      <c r="W6035" s="145"/>
      <c r="X6035" s="146"/>
      <c r="Y6035" s="147">
        <f t="shared" si="474"/>
        <v>802</v>
      </c>
    </row>
    <row r="6036" spans="1:25" s="148" customFormat="1" ht="13.9" customHeight="1">
      <c r="A6036" s="137">
        <v>6890</v>
      </c>
      <c r="B6036" s="138" t="s">
        <v>7214</v>
      </c>
      <c r="C6036" s="138" t="s">
        <v>7215</v>
      </c>
      <c r="D6036" s="138"/>
      <c r="E6036" s="2"/>
      <c r="F6036" s="2" t="s">
        <v>284</v>
      </c>
      <c r="G6036" s="2" t="s">
        <v>8209</v>
      </c>
      <c r="H6036" s="2"/>
      <c r="I6036" s="139" t="s">
        <v>350</v>
      </c>
      <c r="J6036" s="139" t="s">
        <v>351</v>
      </c>
      <c r="K6036" s="139" t="s">
        <v>274</v>
      </c>
      <c r="L6036" s="139" t="s">
        <v>314</v>
      </c>
      <c r="M6036" s="140"/>
      <c r="N6036" s="141">
        <v>37.75</v>
      </c>
      <c r="O6036" s="142">
        <f t="shared" si="470"/>
        <v>200</v>
      </c>
      <c r="P6036" s="2">
        <v>200</v>
      </c>
      <c r="Q6036" s="2"/>
      <c r="R6036" s="143" t="e">
        <f t="shared" si="471"/>
        <v>#DIV/0!</v>
      </c>
      <c r="S6036" s="143">
        <f t="shared" si="472"/>
        <v>0</v>
      </c>
      <c r="T6036" s="144">
        <f>IF(P6036="nio",0,IF(P6036&gt;0,VLOOKUP(K6036,'3-Productie normen'!A:X,VLOOKUP(P6036,'3-Productie normen'!$B$37:$C$59,2,FALSE),FALSE)))/VLOOKUP(B6036,'2-Kosten per locatie'!$A$11:$C$31,3,FALSE)</f>
        <v>0</v>
      </c>
      <c r="U6036" s="144">
        <f t="shared" si="473"/>
        <v>0</v>
      </c>
      <c r="V6036" s="145" t="str">
        <f>VLOOKUP(K6036,'3-Productie normen'!A:AG,29,FALSE)</f>
        <v>L</v>
      </c>
      <c r="W6036" s="145"/>
      <c r="X6036" s="146"/>
      <c r="Y6036" s="147">
        <f t="shared" si="474"/>
        <v>7550</v>
      </c>
    </row>
    <row r="6037" spans="1:25" s="148" customFormat="1" ht="13.9" customHeight="1">
      <c r="A6037" s="137">
        <v>6891</v>
      </c>
      <c r="B6037" s="138" t="s">
        <v>7214</v>
      </c>
      <c r="C6037" s="138" t="s">
        <v>7215</v>
      </c>
      <c r="D6037" s="138"/>
      <c r="E6037" s="2"/>
      <c r="F6037" s="2" t="s">
        <v>284</v>
      </c>
      <c r="G6037" s="2" t="s">
        <v>8210</v>
      </c>
      <c r="H6037" s="2"/>
      <c r="I6037" s="139" t="s">
        <v>2245</v>
      </c>
      <c r="J6037" s="139" t="s">
        <v>2245</v>
      </c>
      <c r="K6037" s="139" t="s">
        <v>259</v>
      </c>
      <c r="L6037" s="139" t="s">
        <v>314</v>
      </c>
      <c r="M6037" s="140"/>
      <c r="N6037" s="141">
        <v>17.989999999999998</v>
      </c>
      <c r="O6037" s="142">
        <f t="shared" si="470"/>
        <v>0</v>
      </c>
      <c r="P6037" s="2" t="s">
        <v>477</v>
      </c>
      <c r="Q6037" s="2"/>
      <c r="R6037" s="143">
        <f t="shared" si="471"/>
        <v>0</v>
      </c>
      <c r="S6037" s="143">
        <f t="shared" si="472"/>
        <v>0</v>
      </c>
      <c r="T6037" s="144">
        <f>IF(P6037="nio",0,IF(P6037&gt;0,VLOOKUP(K6037,'3-Productie normen'!A:X,VLOOKUP(P6037,'3-Productie normen'!$B$37:$C$59,2,FALSE),FALSE)))/VLOOKUP(B6037,'2-Kosten per locatie'!$A$11:$C$31,3,FALSE)</f>
        <v>0</v>
      </c>
      <c r="U6037" s="144">
        <f t="shared" si="473"/>
        <v>0</v>
      </c>
      <c r="V6037" s="145">
        <f>VLOOKUP(K6037,'3-Productie normen'!A:AG,29,FALSE)</f>
        <v>0</v>
      </c>
      <c r="W6037" s="145"/>
      <c r="X6037" s="146"/>
      <c r="Y6037" s="147">
        <f t="shared" si="474"/>
        <v>0</v>
      </c>
    </row>
    <row r="6038" spans="1:25" s="148" customFormat="1" ht="13.9" customHeight="1">
      <c r="A6038" s="137">
        <v>6892</v>
      </c>
      <c r="B6038" s="138" t="s">
        <v>7214</v>
      </c>
      <c r="C6038" s="138" t="s">
        <v>7215</v>
      </c>
      <c r="D6038" s="138"/>
      <c r="E6038" s="2"/>
      <c r="F6038" s="2" t="s">
        <v>284</v>
      </c>
      <c r="G6038" s="2" t="s">
        <v>7276</v>
      </c>
      <c r="H6038" s="2"/>
      <c r="I6038" s="139" t="s">
        <v>257</v>
      </c>
      <c r="J6038" s="139" t="s">
        <v>318</v>
      </c>
      <c r="K6038" s="139" t="s">
        <v>259</v>
      </c>
      <c r="L6038" s="139" t="s">
        <v>246</v>
      </c>
      <c r="M6038" s="140"/>
      <c r="N6038" s="141"/>
      <c r="O6038" s="142">
        <f t="shared" si="470"/>
        <v>0</v>
      </c>
      <c r="P6038" s="2" t="s">
        <v>477</v>
      </c>
      <c r="Q6038" s="2"/>
      <c r="R6038" s="143">
        <f t="shared" si="471"/>
        <v>0</v>
      </c>
      <c r="S6038" s="143">
        <f t="shared" si="472"/>
        <v>0</v>
      </c>
      <c r="T6038" s="144">
        <f>IF(P6038="nio",0,IF(P6038&gt;0,VLOOKUP(K6038,'3-Productie normen'!A:X,VLOOKUP(P6038,'3-Productie normen'!$B$37:$C$59,2,FALSE),FALSE)))/VLOOKUP(B6038,'2-Kosten per locatie'!$A$11:$C$31,3,FALSE)</f>
        <v>0</v>
      </c>
      <c r="U6038" s="144">
        <f t="shared" si="473"/>
        <v>0</v>
      </c>
      <c r="V6038" s="145">
        <f>VLOOKUP(K6038,'3-Productie normen'!A:AG,29,FALSE)</f>
        <v>0</v>
      </c>
      <c r="W6038" s="145"/>
      <c r="X6038" s="146"/>
      <c r="Y6038" s="147">
        <f t="shared" si="474"/>
        <v>0</v>
      </c>
    </row>
    <row r="6039" spans="1:25" s="148" customFormat="1" ht="13.9" customHeight="1">
      <c r="A6039" s="137">
        <v>6893</v>
      </c>
      <c r="B6039" s="138" t="s">
        <v>7214</v>
      </c>
      <c r="C6039" s="138" t="s">
        <v>7215</v>
      </c>
      <c r="D6039" s="138"/>
      <c r="E6039" s="2"/>
      <c r="F6039" s="2" t="s">
        <v>284</v>
      </c>
      <c r="G6039" s="2" t="s">
        <v>7327</v>
      </c>
      <c r="H6039" s="2"/>
      <c r="I6039" s="139" t="s">
        <v>350</v>
      </c>
      <c r="J6039" s="139" t="s">
        <v>611</v>
      </c>
      <c r="K6039" s="139" t="s">
        <v>274</v>
      </c>
      <c r="L6039" s="139" t="s">
        <v>3908</v>
      </c>
      <c r="M6039" s="140"/>
      <c r="N6039" s="141">
        <v>1.62</v>
      </c>
      <c r="O6039" s="142">
        <f t="shared" si="470"/>
        <v>200</v>
      </c>
      <c r="P6039" s="2">
        <v>200</v>
      </c>
      <c r="Q6039" s="2"/>
      <c r="R6039" s="143" t="e">
        <f t="shared" si="471"/>
        <v>#DIV/0!</v>
      </c>
      <c r="S6039" s="143">
        <f t="shared" si="472"/>
        <v>0</v>
      </c>
      <c r="T6039" s="144">
        <f>IF(P6039="nio",0,IF(P6039&gt;0,VLOOKUP(K6039,'3-Productie normen'!A:X,VLOOKUP(P6039,'3-Productie normen'!$B$37:$C$59,2,FALSE),FALSE)))/VLOOKUP(B6039,'2-Kosten per locatie'!$A$11:$C$31,3,FALSE)</f>
        <v>0</v>
      </c>
      <c r="U6039" s="144">
        <f t="shared" si="473"/>
        <v>0</v>
      </c>
      <c r="V6039" s="145" t="str">
        <f>VLOOKUP(K6039,'3-Productie normen'!A:AG,29,FALSE)</f>
        <v>L</v>
      </c>
      <c r="W6039" s="145"/>
      <c r="X6039" s="146"/>
      <c r="Y6039" s="147">
        <f t="shared" si="474"/>
        <v>324</v>
      </c>
    </row>
    <row r="6040" spans="1:25" s="148" customFormat="1" ht="13.9" customHeight="1">
      <c r="A6040" s="137">
        <v>6894</v>
      </c>
      <c r="B6040" s="138" t="s">
        <v>7214</v>
      </c>
      <c r="C6040" s="138" t="s">
        <v>7215</v>
      </c>
      <c r="D6040" s="138"/>
      <c r="E6040" s="2"/>
      <c r="F6040" s="2" t="s">
        <v>284</v>
      </c>
      <c r="G6040" s="2" t="s">
        <v>7328</v>
      </c>
      <c r="H6040" s="2"/>
      <c r="I6040" s="139" t="s">
        <v>272</v>
      </c>
      <c r="J6040" s="139" t="s">
        <v>2464</v>
      </c>
      <c r="K6040" s="139" t="s">
        <v>49</v>
      </c>
      <c r="L6040" s="139" t="s">
        <v>3908</v>
      </c>
      <c r="M6040" s="140"/>
      <c r="N6040" s="141">
        <v>3.91</v>
      </c>
      <c r="O6040" s="142">
        <f t="shared" si="470"/>
        <v>200</v>
      </c>
      <c r="P6040" s="2">
        <v>200</v>
      </c>
      <c r="Q6040" s="2"/>
      <c r="R6040" s="143" t="e">
        <f t="shared" si="471"/>
        <v>#DIV/0!</v>
      </c>
      <c r="S6040" s="143">
        <f t="shared" si="472"/>
        <v>0</v>
      </c>
      <c r="T6040" s="144">
        <f>IF(P6040="nio",0,IF(P6040&gt;0,VLOOKUP(K6040,'3-Productie normen'!A:X,VLOOKUP(P6040,'3-Productie normen'!$B$37:$C$59,2,FALSE),FALSE)))/VLOOKUP(B6040,'2-Kosten per locatie'!$A$11:$C$31,3,FALSE)</f>
        <v>0</v>
      </c>
      <c r="U6040" s="144">
        <f t="shared" si="473"/>
        <v>0</v>
      </c>
      <c r="V6040" s="145" t="str">
        <f>VLOOKUP(K6040,'3-Productie normen'!A:AG,29,FALSE)</f>
        <v>V</v>
      </c>
      <c r="W6040" s="145"/>
      <c r="X6040" s="146"/>
      <c r="Y6040" s="147">
        <f t="shared" si="474"/>
        <v>782</v>
      </c>
    </row>
    <row r="6041" spans="1:25" s="148" customFormat="1" ht="13.9" customHeight="1">
      <c r="A6041" s="137">
        <v>6895</v>
      </c>
      <c r="B6041" s="138" t="s">
        <v>7214</v>
      </c>
      <c r="C6041" s="138" t="s">
        <v>7215</v>
      </c>
      <c r="D6041" s="138"/>
      <c r="E6041" s="2"/>
      <c r="F6041" s="2" t="s">
        <v>284</v>
      </c>
      <c r="G6041" s="2" t="s">
        <v>7330</v>
      </c>
      <c r="H6041" s="2"/>
      <c r="I6041" s="139" t="s">
        <v>277</v>
      </c>
      <c r="J6041" s="139" t="s">
        <v>52</v>
      </c>
      <c r="K6041" s="139" t="s">
        <v>52</v>
      </c>
      <c r="L6041" s="139" t="s">
        <v>291</v>
      </c>
      <c r="M6041" s="140"/>
      <c r="N6041" s="141">
        <v>12.44</v>
      </c>
      <c r="O6041" s="142">
        <f t="shared" si="470"/>
        <v>200</v>
      </c>
      <c r="P6041" s="2">
        <v>200</v>
      </c>
      <c r="Q6041" s="2"/>
      <c r="R6041" s="143" t="e">
        <f t="shared" si="471"/>
        <v>#DIV/0!</v>
      </c>
      <c r="S6041" s="143">
        <f t="shared" si="472"/>
        <v>0</v>
      </c>
      <c r="T6041" s="144">
        <f>IF(P6041="nio",0,IF(P6041&gt;0,VLOOKUP(K6041,'3-Productie normen'!A:X,VLOOKUP(P6041,'3-Productie normen'!$B$37:$C$59,2,FALSE),FALSE)))/VLOOKUP(B6041,'2-Kosten per locatie'!$A$11:$C$31,3,FALSE)</f>
        <v>0</v>
      </c>
      <c r="U6041" s="144">
        <f t="shared" si="473"/>
        <v>0</v>
      </c>
      <c r="V6041" s="145" t="str">
        <f>VLOOKUP(K6041,'3-Productie normen'!A:AG,29,FALSE)</f>
        <v>B</v>
      </c>
      <c r="W6041" s="145"/>
      <c r="X6041" s="146"/>
      <c r="Y6041" s="147">
        <f t="shared" si="474"/>
        <v>2488</v>
      </c>
    </row>
    <row r="6042" spans="1:25" s="148" customFormat="1" ht="13.9" customHeight="1">
      <c r="A6042" s="137">
        <v>6896</v>
      </c>
      <c r="B6042" s="138" t="s">
        <v>7214</v>
      </c>
      <c r="C6042" s="138" t="s">
        <v>7215</v>
      </c>
      <c r="D6042" s="138"/>
      <c r="E6042" s="2"/>
      <c r="F6042" s="2" t="s">
        <v>284</v>
      </c>
      <c r="G6042" s="2" t="s">
        <v>7329</v>
      </c>
      <c r="H6042" s="2"/>
      <c r="I6042" s="139" t="s">
        <v>277</v>
      </c>
      <c r="J6042" s="139" t="s">
        <v>52</v>
      </c>
      <c r="K6042" s="139" t="s">
        <v>52</v>
      </c>
      <c r="L6042" s="139" t="s">
        <v>291</v>
      </c>
      <c r="M6042" s="140"/>
      <c r="N6042" s="141">
        <v>12.11</v>
      </c>
      <c r="O6042" s="142">
        <f t="shared" si="470"/>
        <v>200</v>
      </c>
      <c r="P6042" s="2">
        <v>200</v>
      </c>
      <c r="Q6042" s="2"/>
      <c r="R6042" s="143" t="e">
        <f t="shared" si="471"/>
        <v>#DIV/0!</v>
      </c>
      <c r="S6042" s="143">
        <f t="shared" si="472"/>
        <v>0</v>
      </c>
      <c r="T6042" s="144">
        <f>IF(P6042="nio",0,IF(P6042&gt;0,VLOOKUP(K6042,'3-Productie normen'!A:X,VLOOKUP(P6042,'3-Productie normen'!$B$37:$C$59,2,FALSE),FALSE)))/VLOOKUP(B6042,'2-Kosten per locatie'!$A$11:$C$31,3,FALSE)</f>
        <v>0</v>
      </c>
      <c r="U6042" s="144">
        <f t="shared" si="473"/>
        <v>0</v>
      </c>
      <c r="V6042" s="145" t="str">
        <f>VLOOKUP(K6042,'3-Productie normen'!A:AG,29,FALSE)</f>
        <v>B</v>
      </c>
      <c r="W6042" s="145"/>
      <c r="X6042" s="146"/>
      <c r="Y6042" s="147">
        <f t="shared" si="474"/>
        <v>2422</v>
      </c>
    </row>
    <row r="6043" spans="1:25" s="148" customFormat="1" ht="13.9" customHeight="1">
      <c r="A6043" s="137">
        <v>6897</v>
      </c>
      <c r="B6043" s="138" t="s">
        <v>7214</v>
      </c>
      <c r="C6043" s="138" t="s">
        <v>7215</v>
      </c>
      <c r="D6043" s="138"/>
      <c r="E6043" s="2"/>
      <c r="F6043" s="2" t="s">
        <v>284</v>
      </c>
      <c r="G6043" s="2" t="s">
        <v>7302</v>
      </c>
      <c r="H6043" s="2"/>
      <c r="I6043" s="139" t="s">
        <v>246</v>
      </c>
      <c r="J6043" s="139" t="s">
        <v>8211</v>
      </c>
      <c r="K6043" s="139" t="s">
        <v>52</v>
      </c>
      <c r="L6043" s="139" t="s">
        <v>3908</v>
      </c>
      <c r="M6043" s="140"/>
      <c r="N6043" s="141">
        <v>1.49</v>
      </c>
      <c r="O6043" s="142">
        <f t="shared" si="470"/>
        <v>200</v>
      </c>
      <c r="P6043" s="2">
        <v>200</v>
      </c>
      <c r="Q6043" s="2"/>
      <c r="R6043" s="143" t="e">
        <f t="shared" si="471"/>
        <v>#DIV/0!</v>
      </c>
      <c r="S6043" s="143">
        <f t="shared" si="472"/>
        <v>0</v>
      </c>
      <c r="T6043" s="144">
        <f>IF(P6043="nio",0,IF(P6043&gt;0,VLOOKUP(K6043,'3-Productie normen'!A:X,VLOOKUP(P6043,'3-Productie normen'!$B$37:$C$59,2,FALSE),FALSE)))/VLOOKUP(B6043,'2-Kosten per locatie'!$A$11:$C$31,3,FALSE)</f>
        <v>0</v>
      </c>
      <c r="U6043" s="144">
        <f t="shared" si="473"/>
        <v>0</v>
      </c>
      <c r="V6043" s="145" t="str">
        <f>VLOOKUP(K6043,'3-Productie normen'!A:AG,29,FALSE)</f>
        <v>B</v>
      </c>
      <c r="W6043" s="145"/>
      <c r="X6043" s="146"/>
      <c r="Y6043" s="147">
        <f t="shared" si="474"/>
        <v>298</v>
      </c>
    </row>
    <row r="6044" spans="1:25" s="148" customFormat="1" ht="13.9" customHeight="1">
      <c r="A6044" s="137">
        <v>6898</v>
      </c>
      <c r="B6044" s="138" t="s">
        <v>7214</v>
      </c>
      <c r="C6044" s="138" t="s">
        <v>7215</v>
      </c>
      <c r="D6044" s="138"/>
      <c r="E6044" s="2"/>
      <c r="F6044" s="2" t="s">
        <v>284</v>
      </c>
      <c r="G6044" s="2" t="s">
        <v>7301</v>
      </c>
      <c r="H6044" s="2"/>
      <c r="I6044" s="139" t="s">
        <v>246</v>
      </c>
      <c r="J6044" s="139" t="s">
        <v>8212</v>
      </c>
      <c r="K6044" s="139" t="s">
        <v>52</v>
      </c>
      <c r="L6044" s="139" t="s">
        <v>3908</v>
      </c>
      <c r="M6044" s="140"/>
      <c r="N6044" s="141">
        <v>1.49</v>
      </c>
      <c r="O6044" s="142">
        <f t="shared" si="470"/>
        <v>200</v>
      </c>
      <c r="P6044" s="2">
        <v>200</v>
      </c>
      <c r="Q6044" s="2"/>
      <c r="R6044" s="143" t="e">
        <f t="shared" si="471"/>
        <v>#DIV/0!</v>
      </c>
      <c r="S6044" s="143">
        <f t="shared" si="472"/>
        <v>0</v>
      </c>
      <c r="T6044" s="144">
        <f>IF(P6044="nio",0,IF(P6044&gt;0,VLOOKUP(K6044,'3-Productie normen'!A:X,VLOOKUP(P6044,'3-Productie normen'!$B$37:$C$59,2,FALSE),FALSE)))/VLOOKUP(B6044,'2-Kosten per locatie'!$A$11:$C$31,3,FALSE)</f>
        <v>0</v>
      </c>
      <c r="U6044" s="144">
        <f t="shared" si="473"/>
        <v>0</v>
      </c>
      <c r="V6044" s="145" t="str">
        <f>VLOOKUP(K6044,'3-Productie normen'!A:AG,29,FALSE)</f>
        <v>B</v>
      </c>
      <c r="W6044" s="145"/>
      <c r="X6044" s="146"/>
      <c r="Y6044" s="147">
        <f t="shared" si="474"/>
        <v>298</v>
      </c>
    </row>
    <row r="6045" spans="1:25" s="148" customFormat="1" ht="13.9" customHeight="1">
      <c r="A6045" s="137">
        <v>6899</v>
      </c>
      <c r="B6045" s="138" t="s">
        <v>7214</v>
      </c>
      <c r="C6045" s="138" t="s">
        <v>7215</v>
      </c>
      <c r="D6045" s="138"/>
      <c r="E6045" s="2"/>
      <c r="F6045" s="2" t="s">
        <v>284</v>
      </c>
      <c r="G6045" s="2" t="s">
        <v>7268</v>
      </c>
      <c r="H6045" s="2"/>
      <c r="I6045" s="139" t="s">
        <v>272</v>
      </c>
      <c r="J6045" s="139" t="s">
        <v>303</v>
      </c>
      <c r="K6045" s="139" t="s">
        <v>49</v>
      </c>
      <c r="L6045" s="139" t="s">
        <v>7269</v>
      </c>
      <c r="M6045" s="140"/>
      <c r="N6045" s="141">
        <v>5.94</v>
      </c>
      <c r="O6045" s="142">
        <f t="shared" si="470"/>
        <v>200</v>
      </c>
      <c r="P6045" s="2">
        <v>200</v>
      </c>
      <c r="Q6045" s="2"/>
      <c r="R6045" s="143" t="e">
        <f t="shared" si="471"/>
        <v>#DIV/0!</v>
      </c>
      <c r="S6045" s="143">
        <f t="shared" si="472"/>
        <v>0</v>
      </c>
      <c r="T6045" s="144">
        <f>IF(P6045="nio",0,IF(P6045&gt;0,VLOOKUP(K6045,'3-Productie normen'!A:X,VLOOKUP(P6045,'3-Productie normen'!$B$37:$C$59,2,FALSE),FALSE)))/VLOOKUP(B6045,'2-Kosten per locatie'!$A$11:$C$31,3,FALSE)</f>
        <v>0</v>
      </c>
      <c r="U6045" s="144">
        <f t="shared" si="473"/>
        <v>0</v>
      </c>
      <c r="V6045" s="145" t="str">
        <f>VLOOKUP(K6045,'3-Productie normen'!A:AG,29,FALSE)</f>
        <v>V</v>
      </c>
      <c r="W6045" s="145"/>
      <c r="X6045" s="146"/>
      <c r="Y6045" s="147">
        <f t="shared" si="474"/>
        <v>1188</v>
      </c>
    </row>
    <row r="6046" spans="1:25" s="148" customFormat="1" ht="13.9" customHeight="1">
      <c r="A6046" s="137">
        <v>6900</v>
      </c>
      <c r="B6046" s="138" t="s">
        <v>7214</v>
      </c>
      <c r="C6046" s="138" t="s">
        <v>7215</v>
      </c>
      <c r="D6046" s="138"/>
      <c r="E6046" s="2"/>
      <c r="F6046" s="2" t="s">
        <v>284</v>
      </c>
      <c r="G6046" s="2" t="s">
        <v>7267</v>
      </c>
      <c r="H6046" s="2"/>
      <c r="I6046" s="139" t="s">
        <v>46</v>
      </c>
      <c r="J6046" s="139" t="s">
        <v>2116</v>
      </c>
      <c r="K6046" s="139" t="s">
        <v>51</v>
      </c>
      <c r="L6046" s="139" t="s">
        <v>291</v>
      </c>
      <c r="M6046" s="140"/>
      <c r="N6046" s="141">
        <v>13.61</v>
      </c>
      <c r="O6046" s="142">
        <f t="shared" si="470"/>
        <v>200</v>
      </c>
      <c r="P6046" s="2">
        <v>200</v>
      </c>
      <c r="Q6046" s="2"/>
      <c r="R6046" s="143" t="e">
        <f t="shared" si="471"/>
        <v>#DIV/0!</v>
      </c>
      <c r="S6046" s="143">
        <f t="shared" si="472"/>
        <v>0</v>
      </c>
      <c r="T6046" s="144">
        <f>IF(P6046="nio",0,IF(P6046&gt;0,VLOOKUP(K6046,'3-Productie normen'!A:X,VLOOKUP(P6046,'3-Productie normen'!$B$37:$C$59,2,FALSE),FALSE)))/VLOOKUP(B6046,'2-Kosten per locatie'!$A$11:$C$31,3,FALSE)</f>
        <v>0</v>
      </c>
      <c r="U6046" s="144">
        <f t="shared" si="473"/>
        <v>0</v>
      </c>
      <c r="V6046" s="145" t="str">
        <f>VLOOKUP(K6046,'3-Productie normen'!A:AG,29,FALSE)</f>
        <v>V</v>
      </c>
      <c r="W6046" s="145"/>
      <c r="X6046" s="146"/>
      <c r="Y6046" s="147">
        <f t="shared" si="474"/>
        <v>2722</v>
      </c>
    </row>
    <row r="6047" spans="1:25" s="148" customFormat="1" ht="13.9" customHeight="1">
      <c r="A6047" s="137">
        <v>6901</v>
      </c>
      <c r="B6047" s="138" t="s">
        <v>7214</v>
      </c>
      <c r="C6047" s="138" t="s">
        <v>7215</v>
      </c>
      <c r="D6047" s="138"/>
      <c r="E6047" s="2"/>
      <c r="F6047" s="2" t="s">
        <v>284</v>
      </c>
      <c r="G6047" s="2" t="s">
        <v>7305</v>
      </c>
      <c r="H6047" s="2"/>
      <c r="I6047" s="139" t="s">
        <v>2544</v>
      </c>
      <c r="J6047" s="139" t="s">
        <v>2544</v>
      </c>
      <c r="K6047" s="139" t="s">
        <v>478</v>
      </c>
      <c r="L6047" s="139" t="s">
        <v>3908</v>
      </c>
      <c r="M6047" s="140"/>
      <c r="N6047" s="141">
        <v>15.97</v>
      </c>
      <c r="O6047" s="142">
        <f t="shared" si="470"/>
        <v>120</v>
      </c>
      <c r="P6047" s="2">
        <v>120</v>
      </c>
      <c r="Q6047" s="2"/>
      <c r="R6047" s="143" t="e">
        <f t="shared" si="471"/>
        <v>#DIV/0!</v>
      </c>
      <c r="S6047" s="143">
        <f t="shared" si="472"/>
        <v>0</v>
      </c>
      <c r="T6047" s="144">
        <f>IF(P6047="nio",0,IF(P6047&gt;0,VLOOKUP(K6047,'3-Productie normen'!A:X,VLOOKUP(P6047,'3-Productie normen'!$B$37:$C$59,2,FALSE),FALSE)))/VLOOKUP(B6047,'2-Kosten per locatie'!$A$11:$C$31,3,FALSE)</f>
        <v>0</v>
      </c>
      <c r="U6047" s="144">
        <f t="shared" si="473"/>
        <v>0</v>
      </c>
      <c r="V6047" s="145" t="str">
        <f>VLOOKUP(K6047,'3-Productie normen'!A:AG,29,FALSE)</f>
        <v>B</v>
      </c>
      <c r="W6047" s="145"/>
      <c r="X6047" s="146"/>
      <c r="Y6047" s="147">
        <f t="shared" si="474"/>
        <v>1916.4</v>
      </c>
    </row>
    <row r="6048" spans="1:25" s="148" customFormat="1" ht="13.9" customHeight="1">
      <c r="A6048" s="137">
        <v>6902</v>
      </c>
      <c r="B6048" s="138" t="s">
        <v>7214</v>
      </c>
      <c r="C6048" s="138" t="s">
        <v>7215</v>
      </c>
      <c r="D6048" s="138"/>
      <c r="E6048" s="2"/>
      <c r="F6048" s="2" t="s">
        <v>284</v>
      </c>
      <c r="G6048" s="2" t="s">
        <v>7299</v>
      </c>
      <c r="H6048" s="2"/>
      <c r="I6048" s="139" t="s">
        <v>277</v>
      </c>
      <c r="J6048" s="139" t="s">
        <v>52</v>
      </c>
      <c r="K6048" s="139" t="s">
        <v>52</v>
      </c>
      <c r="L6048" s="139" t="s">
        <v>3908</v>
      </c>
      <c r="M6048" s="140"/>
      <c r="N6048" s="141">
        <v>4.6900000000000004</v>
      </c>
      <c r="O6048" s="142">
        <f t="shared" si="470"/>
        <v>200</v>
      </c>
      <c r="P6048" s="2">
        <v>200</v>
      </c>
      <c r="Q6048" s="2"/>
      <c r="R6048" s="143" t="e">
        <f t="shared" si="471"/>
        <v>#DIV/0!</v>
      </c>
      <c r="S6048" s="143">
        <f t="shared" si="472"/>
        <v>0</v>
      </c>
      <c r="T6048" s="144">
        <f>IF(P6048="nio",0,IF(P6048&gt;0,VLOOKUP(K6048,'3-Productie normen'!A:X,VLOOKUP(P6048,'3-Productie normen'!$B$37:$C$59,2,FALSE),FALSE)))/VLOOKUP(B6048,'2-Kosten per locatie'!$A$11:$C$31,3,FALSE)</f>
        <v>0</v>
      </c>
      <c r="U6048" s="144">
        <f t="shared" si="473"/>
        <v>0</v>
      </c>
      <c r="V6048" s="145" t="str">
        <f>VLOOKUP(K6048,'3-Productie normen'!A:AG,29,FALSE)</f>
        <v>B</v>
      </c>
      <c r="W6048" s="145"/>
      <c r="X6048" s="146"/>
      <c r="Y6048" s="147">
        <f t="shared" si="474"/>
        <v>938.00000000000011</v>
      </c>
    </row>
    <row r="6049" spans="1:25" s="148" customFormat="1" ht="13.9" customHeight="1">
      <c r="A6049" s="137">
        <v>6903</v>
      </c>
      <c r="B6049" s="138" t="s">
        <v>7214</v>
      </c>
      <c r="C6049" s="138" t="s">
        <v>7215</v>
      </c>
      <c r="D6049" s="138"/>
      <c r="E6049" s="2"/>
      <c r="F6049" s="2" t="s">
        <v>284</v>
      </c>
      <c r="G6049" s="2" t="s">
        <v>7298</v>
      </c>
      <c r="H6049" s="2"/>
      <c r="I6049" s="139" t="s">
        <v>277</v>
      </c>
      <c r="J6049" s="139" t="s">
        <v>52</v>
      </c>
      <c r="K6049" s="139" t="s">
        <v>52</v>
      </c>
      <c r="L6049" s="139" t="s">
        <v>3908</v>
      </c>
      <c r="M6049" s="140"/>
      <c r="N6049" s="141">
        <v>4.7</v>
      </c>
      <c r="O6049" s="142">
        <f t="shared" si="470"/>
        <v>200</v>
      </c>
      <c r="P6049" s="2">
        <v>200</v>
      </c>
      <c r="Q6049" s="2"/>
      <c r="R6049" s="143" t="e">
        <f t="shared" si="471"/>
        <v>#DIV/0!</v>
      </c>
      <c r="S6049" s="143">
        <f t="shared" si="472"/>
        <v>0</v>
      </c>
      <c r="T6049" s="144">
        <f>IF(P6049="nio",0,IF(P6049&gt;0,VLOOKUP(K6049,'3-Productie normen'!A:X,VLOOKUP(P6049,'3-Productie normen'!$B$37:$C$59,2,FALSE),FALSE)))/VLOOKUP(B6049,'2-Kosten per locatie'!$A$11:$C$31,3,FALSE)</f>
        <v>0</v>
      </c>
      <c r="U6049" s="144">
        <f t="shared" si="473"/>
        <v>0</v>
      </c>
      <c r="V6049" s="145" t="str">
        <f>VLOOKUP(K6049,'3-Productie normen'!A:AG,29,FALSE)</f>
        <v>B</v>
      </c>
      <c r="W6049" s="145"/>
      <c r="X6049" s="146"/>
      <c r="Y6049" s="147">
        <f t="shared" si="474"/>
        <v>940</v>
      </c>
    </row>
    <row r="6050" spans="1:25" s="148" customFormat="1" ht="13.9" customHeight="1">
      <c r="A6050" s="137">
        <v>6904</v>
      </c>
      <c r="B6050" s="138" t="s">
        <v>7214</v>
      </c>
      <c r="C6050" s="138" t="s">
        <v>7215</v>
      </c>
      <c r="D6050" s="138"/>
      <c r="E6050" s="2"/>
      <c r="F6050" s="2" t="s">
        <v>284</v>
      </c>
      <c r="G6050" s="2" t="s">
        <v>7297</v>
      </c>
      <c r="H6050" s="2"/>
      <c r="I6050" s="139" t="s">
        <v>277</v>
      </c>
      <c r="J6050" s="139" t="s">
        <v>52</v>
      </c>
      <c r="K6050" s="139" t="s">
        <v>52</v>
      </c>
      <c r="L6050" s="139" t="s">
        <v>3908</v>
      </c>
      <c r="M6050" s="140"/>
      <c r="N6050" s="141">
        <v>13.38</v>
      </c>
      <c r="O6050" s="142">
        <f t="shared" si="470"/>
        <v>200</v>
      </c>
      <c r="P6050" s="2">
        <v>200</v>
      </c>
      <c r="Q6050" s="2"/>
      <c r="R6050" s="143" t="e">
        <f t="shared" si="471"/>
        <v>#DIV/0!</v>
      </c>
      <c r="S6050" s="143">
        <f t="shared" si="472"/>
        <v>0</v>
      </c>
      <c r="T6050" s="144">
        <f>IF(P6050="nio",0,IF(P6050&gt;0,VLOOKUP(K6050,'3-Productie normen'!A:X,VLOOKUP(P6050,'3-Productie normen'!$B$37:$C$59,2,FALSE),FALSE)))/VLOOKUP(B6050,'2-Kosten per locatie'!$A$11:$C$31,3,FALSE)</f>
        <v>0</v>
      </c>
      <c r="U6050" s="144">
        <f t="shared" si="473"/>
        <v>0</v>
      </c>
      <c r="V6050" s="145" t="str">
        <f>VLOOKUP(K6050,'3-Productie normen'!A:AG,29,FALSE)</f>
        <v>B</v>
      </c>
      <c r="W6050" s="145"/>
      <c r="X6050" s="146"/>
      <c r="Y6050" s="147">
        <f t="shared" si="474"/>
        <v>2676</v>
      </c>
    </row>
    <row r="6051" spans="1:25" s="148" customFormat="1" ht="13.9" customHeight="1">
      <c r="A6051" s="137">
        <v>6905</v>
      </c>
      <c r="B6051" s="138" t="s">
        <v>7214</v>
      </c>
      <c r="C6051" s="138" t="s">
        <v>7215</v>
      </c>
      <c r="D6051" s="138"/>
      <c r="E6051" s="2"/>
      <c r="F6051" s="2" t="s">
        <v>284</v>
      </c>
      <c r="G6051" s="2" t="s">
        <v>7296</v>
      </c>
      <c r="H6051" s="2"/>
      <c r="I6051" s="139" t="s">
        <v>277</v>
      </c>
      <c r="J6051" s="139" t="s">
        <v>52</v>
      </c>
      <c r="K6051" s="139" t="s">
        <v>52</v>
      </c>
      <c r="L6051" s="139" t="s">
        <v>3908</v>
      </c>
      <c r="M6051" s="140"/>
      <c r="N6051" s="141">
        <v>29.68</v>
      </c>
      <c r="O6051" s="142">
        <f t="shared" si="470"/>
        <v>200</v>
      </c>
      <c r="P6051" s="2">
        <v>200</v>
      </c>
      <c r="Q6051" s="2"/>
      <c r="R6051" s="143" t="e">
        <f t="shared" si="471"/>
        <v>#DIV/0!</v>
      </c>
      <c r="S6051" s="143">
        <f t="shared" si="472"/>
        <v>0</v>
      </c>
      <c r="T6051" s="144">
        <f>IF(P6051="nio",0,IF(P6051&gt;0,VLOOKUP(K6051,'3-Productie normen'!A:X,VLOOKUP(P6051,'3-Productie normen'!$B$37:$C$59,2,FALSE),FALSE)))/VLOOKUP(B6051,'2-Kosten per locatie'!$A$11:$C$31,3,FALSE)</f>
        <v>0</v>
      </c>
      <c r="U6051" s="144">
        <f t="shared" si="473"/>
        <v>0</v>
      </c>
      <c r="V6051" s="145" t="str">
        <f>VLOOKUP(K6051,'3-Productie normen'!A:AG,29,FALSE)</f>
        <v>B</v>
      </c>
      <c r="W6051" s="145"/>
      <c r="X6051" s="146"/>
      <c r="Y6051" s="147">
        <f t="shared" si="474"/>
        <v>5936</v>
      </c>
    </row>
    <row r="6052" spans="1:25" s="148" customFormat="1" ht="13.9" customHeight="1">
      <c r="A6052" s="137">
        <v>6906</v>
      </c>
      <c r="B6052" s="138" t="s">
        <v>7214</v>
      </c>
      <c r="C6052" s="138" t="s">
        <v>7215</v>
      </c>
      <c r="D6052" s="138"/>
      <c r="E6052" s="2"/>
      <c r="F6052" s="2" t="s">
        <v>284</v>
      </c>
      <c r="G6052" s="2" t="s">
        <v>7261</v>
      </c>
      <c r="H6052" s="2"/>
      <c r="I6052" s="139" t="s">
        <v>257</v>
      </c>
      <c r="J6052" s="139" t="s">
        <v>318</v>
      </c>
      <c r="K6052" s="139" t="s">
        <v>259</v>
      </c>
      <c r="L6052" s="139" t="s">
        <v>246</v>
      </c>
      <c r="M6052" s="140"/>
      <c r="N6052" s="141"/>
      <c r="O6052" s="142">
        <f t="shared" si="470"/>
        <v>0</v>
      </c>
      <c r="P6052" s="2" t="s">
        <v>477</v>
      </c>
      <c r="Q6052" s="2"/>
      <c r="R6052" s="143">
        <f t="shared" si="471"/>
        <v>0</v>
      </c>
      <c r="S6052" s="143">
        <f t="shared" si="472"/>
        <v>0</v>
      </c>
      <c r="T6052" s="144">
        <f>IF(P6052="nio",0,IF(P6052&gt;0,VLOOKUP(K6052,'3-Productie normen'!A:X,VLOOKUP(P6052,'3-Productie normen'!$B$37:$C$59,2,FALSE),FALSE)))/VLOOKUP(B6052,'2-Kosten per locatie'!$A$11:$C$31,3,FALSE)</f>
        <v>0</v>
      </c>
      <c r="U6052" s="144">
        <f t="shared" si="473"/>
        <v>0</v>
      </c>
      <c r="V6052" s="145">
        <f>VLOOKUP(K6052,'3-Productie normen'!A:AG,29,FALSE)</f>
        <v>0</v>
      </c>
      <c r="W6052" s="145"/>
      <c r="X6052" s="146"/>
      <c r="Y6052" s="147">
        <f t="shared" si="474"/>
        <v>0</v>
      </c>
    </row>
    <row r="6053" spans="1:25" s="148" customFormat="1" ht="13.9" customHeight="1">
      <c r="A6053" s="137">
        <v>6907</v>
      </c>
      <c r="B6053" s="138" t="s">
        <v>7214</v>
      </c>
      <c r="C6053" s="138" t="s">
        <v>7215</v>
      </c>
      <c r="D6053" s="138"/>
      <c r="E6053" s="2"/>
      <c r="F6053" s="2" t="s">
        <v>284</v>
      </c>
      <c r="G6053" s="2" t="s">
        <v>7290</v>
      </c>
      <c r="H6053" s="2"/>
      <c r="I6053" s="139" t="s">
        <v>46</v>
      </c>
      <c r="J6053" s="139" t="s">
        <v>323</v>
      </c>
      <c r="K6053" s="139" t="s">
        <v>46</v>
      </c>
      <c r="L6053" s="139" t="s">
        <v>314</v>
      </c>
      <c r="M6053" s="140"/>
      <c r="N6053" s="141">
        <v>1.1499999999999999</v>
      </c>
      <c r="O6053" s="142">
        <f t="shared" si="470"/>
        <v>400</v>
      </c>
      <c r="P6053" s="2">
        <v>200</v>
      </c>
      <c r="Q6053" s="2">
        <v>200</v>
      </c>
      <c r="R6053" s="143" t="e">
        <f t="shared" si="471"/>
        <v>#DIV/0!</v>
      </c>
      <c r="S6053" s="143" t="e">
        <f t="shared" si="472"/>
        <v>#DIV/0!</v>
      </c>
      <c r="T6053" s="144">
        <f>IF(P6053="nio",0,IF(P6053&gt;0,VLOOKUP(K6053,'3-Productie normen'!A:X,VLOOKUP(P6053,'3-Productie normen'!$B$37:$C$59,2,FALSE),FALSE)))/VLOOKUP(B6053,'2-Kosten per locatie'!$A$11:$C$31,3,FALSE)</f>
        <v>0</v>
      </c>
      <c r="U6053" s="144">
        <f t="shared" si="473"/>
        <v>0</v>
      </c>
      <c r="V6053" s="145" t="str">
        <f>VLOOKUP(K6053,'3-Productie normen'!A:AG,29,FALSE)</f>
        <v>S</v>
      </c>
      <c r="W6053" s="145"/>
      <c r="X6053" s="146"/>
      <c r="Y6053" s="147">
        <f t="shared" si="474"/>
        <v>459.99999999999994</v>
      </c>
    </row>
    <row r="6054" spans="1:25" s="148" customFormat="1" ht="13.9" customHeight="1">
      <c r="A6054" s="137">
        <v>6908</v>
      </c>
      <c r="B6054" s="138" t="s">
        <v>7214</v>
      </c>
      <c r="C6054" s="138" t="s">
        <v>7215</v>
      </c>
      <c r="D6054" s="138"/>
      <c r="E6054" s="2"/>
      <c r="F6054" s="2" t="s">
        <v>284</v>
      </c>
      <c r="G6054" s="2" t="s">
        <v>7289</v>
      </c>
      <c r="H6054" s="2"/>
      <c r="I6054" s="139" t="s">
        <v>46</v>
      </c>
      <c r="J6054" s="139" t="s">
        <v>323</v>
      </c>
      <c r="K6054" s="139" t="s">
        <v>46</v>
      </c>
      <c r="L6054" s="139" t="s">
        <v>314</v>
      </c>
      <c r="M6054" s="140"/>
      <c r="N6054" s="141">
        <v>1.1399999999999999</v>
      </c>
      <c r="O6054" s="142">
        <f t="shared" si="470"/>
        <v>400</v>
      </c>
      <c r="P6054" s="2">
        <v>200</v>
      </c>
      <c r="Q6054" s="2">
        <v>200</v>
      </c>
      <c r="R6054" s="143" t="e">
        <f t="shared" si="471"/>
        <v>#DIV/0!</v>
      </c>
      <c r="S6054" s="143" t="e">
        <f t="shared" si="472"/>
        <v>#DIV/0!</v>
      </c>
      <c r="T6054" s="144">
        <f>IF(P6054="nio",0,IF(P6054&gt;0,VLOOKUP(K6054,'3-Productie normen'!A:X,VLOOKUP(P6054,'3-Productie normen'!$B$37:$C$59,2,FALSE),FALSE)))/VLOOKUP(B6054,'2-Kosten per locatie'!$A$11:$C$31,3,FALSE)</f>
        <v>0</v>
      </c>
      <c r="U6054" s="144">
        <f t="shared" si="473"/>
        <v>0</v>
      </c>
      <c r="V6054" s="145" t="str">
        <f>VLOOKUP(K6054,'3-Productie normen'!A:AG,29,FALSE)</f>
        <v>S</v>
      </c>
      <c r="W6054" s="145"/>
      <c r="X6054" s="146"/>
      <c r="Y6054" s="147">
        <f t="shared" si="474"/>
        <v>455.99999999999994</v>
      </c>
    </row>
    <row r="6055" spans="1:25" s="148" customFormat="1" ht="13.9" customHeight="1">
      <c r="A6055" s="137">
        <v>6909</v>
      </c>
      <c r="B6055" s="138" t="s">
        <v>7214</v>
      </c>
      <c r="C6055" s="138" t="s">
        <v>7215</v>
      </c>
      <c r="D6055" s="138"/>
      <c r="E6055" s="2"/>
      <c r="F6055" s="2" t="s">
        <v>284</v>
      </c>
      <c r="G6055" s="2" t="s">
        <v>7288</v>
      </c>
      <c r="H6055" s="2"/>
      <c r="I6055" s="139" t="s">
        <v>46</v>
      </c>
      <c r="J6055" s="139" t="s">
        <v>323</v>
      </c>
      <c r="K6055" s="139" t="s">
        <v>46</v>
      </c>
      <c r="L6055" s="139" t="s">
        <v>314</v>
      </c>
      <c r="M6055" s="140"/>
      <c r="N6055" s="141">
        <v>1.1399999999999999</v>
      </c>
      <c r="O6055" s="142">
        <f t="shared" si="470"/>
        <v>400</v>
      </c>
      <c r="P6055" s="2">
        <v>200</v>
      </c>
      <c r="Q6055" s="2">
        <v>200</v>
      </c>
      <c r="R6055" s="143" t="e">
        <f t="shared" si="471"/>
        <v>#DIV/0!</v>
      </c>
      <c r="S6055" s="143" t="e">
        <f t="shared" si="472"/>
        <v>#DIV/0!</v>
      </c>
      <c r="T6055" s="144">
        <f>IF(P6055="nio",0,IF(P6055&gt;0,VLOOKUP(K6055,'3-Productie normen'!A:X,VLOOKUP(P6055,'3-Productie normen'!$B$37:$C$59,2,FALSE),FALSE)))/VLOOKUP(B6055,'2-Kosten per locatie'!$A$11:$C$31,3,FALSE)</f>
        <v>0</v>
      </c>
      <c r="U6055" s="144">
        <f t="shared" si="473"/>
        <v>0</v>
      </c>
      <c r="V6055" s="145" t="str">
        <f>VLOOKUP(K6055,'3-Productie normen'!A:AG,29,FALSE)</f>
        <v>S</v>
      </c>
      <c r="W6055" s="145"/>
      <c r="X6055" s="146"/>
      <c r="Y6055" s="147">
        <f t="shared" si="474"/>
        <v>455.99999999999994</v>
      </c>
    </row>
    <row r="6056" spans="1:25" s="148" customFormat="1" ht="13.9" customHeight="1">
      <c r="A6056" s="137">
        <v>6910</v>
      </c>
      <c r="B6056" s="138" t="s">
        <v>7214</v>
      </c>
      <c r="C6056" s="138" t="s">
        <v>7215</v>
      </c>
      <c r="D6056" s="138"/>
      <c r="E6056" s="2"/>
      <c r="F6056" s="2" t="s">
        <v>284</v>
      </c>
      <c r="G6056" s="2" t="s">
        <v>7286</v>
      </c>
      <c r="H6056" s="2"/>
      <c r="I6056" s="139" t="s">
        <v>46</v>
      </c>
      <c r="J6056" s="139" t="s">
        <v>323</v>
      </c>
      <c r="K6056" s="139" t="s">
        <v>46</v>
      </c>
      <c r="L6056" s="139" t="s">
        <v>314</v>
      </c>
      <c r="M6056" s="140"/>
      <c r="N6056" s="141">
        <v>1.1499999999999999</v>
      </c>
      <c r="O6056" s="142">
        <f t="shared" si="470"/>
        <v>400</v>
      </c>
      <c r="P6056" s="2">
        <v>200</v>
      </c>
      <c r="Q6056" s="2">
        <v>200</v>
      </c>
      <c r="R6056" s="143" t="e">
        <f t="shared" si="471"/>
        <v>#DIV/0!</v>
      </c>
      <c r="S6056" s="143" t="e">
        <f t="shared" si="472"/>
        <v>#DIV/0!</v>
      </c>
      <c r="T6056" s="144">
        <f>IF(P6056="nio",0,IF(P6056&gt;0,VLOOKUP(K6056,'3-Productie normen'!A:X,VLOOKUP(P6056,'3-Productie normen'!$B$37:$C$59,2,FALSE),FALSE)))/VLOOKUP(B6056,'2-Kosten per locatie'!$A$11:$C$31,3,FALSE)</f>
        <v>0</v>
      </c>
      <c r="U6056" s="144">
        <f t="shared" si="473"/>
        <v>0</v>
      </c>
      <c r="V6056" s="145" t="str">
        <f>VLOOKUP(K6056,'3-Productie normen'!A:AG,29,FALSE)</f>
        <v>S</v>
      </c>
      <c r="W6056" s="145"/>
      <c r="X6056" s="146"/>
      <c r="Y6056" s="147">
        <f t="shared" si="474"/>
        <v>459.99999999999994</v>
      </c>
    </row>
    <row r="6057" spans="1:25" s="148" customFormat="1" ht="13.9" customHeight="1">
      <c r="A6057" s="137">
        <v>6911</v>
      </c>
      <c r="B6057" s="138" t="s">
        <v>7214</v>
      </c>
      <c r="C6057" s="138" t="s">
        <v>7215</v>
      </c>
      <c r="D6057" s="138"/>
      <c r="E6057" s="2"/>
      <c r="F6057" s="2" t="s">
        <v>284</v>
      </c>
      <c r="G6057" s="2" t="s">
        <v>7285</v>
      </c>
      <c r="H6057" s="2"/>
      <c r="I6057" s="139" t="s">
        <v>46</v>
      </c>
      <c r="J6057" s="139" t="s">
        <v>323</v>
      </c>
      <c r="K6057" s="139" t="s">
        <v>46</v>
      </c>
      <c r="L6057" s="139" t="s">
        <v>314</v>
      </c>
      <c r="M6057" s="140"/>
      <c r="N6057" s="141">
        <v>1.1399999999999999</v>
      </c>
      <c r="O6057" s="142">
        <f t="shared" si="470"/>
        <v>400</v>
      </c>
      <c r="P6057" s="2">
        <v>200</v>
      </c>
      <c r="Q6057" s="2">
        <v>200</v>
      </c>
      <c r="R6057" s="143" t="e">
        <f t="shared" si="471"/>
        <v>#DIV/0!</v>
      </c>
      <c r="S6057" s="143" t="e">
        <f t="shared" si="472"/>
        <v>#DIV/0!</v>
      </c>
      <c r="T6057" s="144">
        <f>IF(P6057="nio",0,IF(P6057&gt;0,VLOOKUP(K6057,'3-Productie normen'!A:X,VLOOKUP(P6057,'3-Productie normen'!$B$37:$C$59,2,FALSE),FALSE)))/VLOOKUP(B6057,'2-Kosten per locatie'!$A$11:$C$31,3,FALSE)</f>
        <v>0</v>
      </c>
      <c r="U6057" s="144">
        <f t="shared" si="473"/>
        <v>0</v>
      </c>
      <c r="V6057" s="145" t="str">
        <f>VLOOKUP(K6057,'3-Productie normen'!A:AG,29,FALSE)</f>
        <v>S</v>
      </c>
      <c r="W6057" s="145"/>
      <c r="X6057" s="146"/>
      <c r="Y6057" s="147">
        <f t="shared" si="474"/>
        <v>455.99999999999994</v>
      </c>
    </row>
    <row r="6058" spans="1:25" s="148" customFormat="1" ht="13.9" customHeight="1">
      <c r="A6058" s="137">
        <v>6912</v>
      </c>
      <c r="B6058" s="138" t="s">
        <v>7214</v>
      </c>
      <c r="C6058" s="138" t="s">
        <v>7215</v>
      </c>
      <c r="D6058" s="138"/>
      <c r="E6058" s="2"/>
      <c r="F6058" s="2" t="s">
        <v>284</v>
      </c>
      <c r="G6058" s="2" t="s">
        <v>7284</v>
      </c>
      <c r="H6058" s="2"/>
      <c r="I6058" s="139" t="s">
        <v>46</v>
      </c>
      <c r="J6058" s="139" t="s">
        <v>323</v>
      </c>
      <c r="K6058" s="139" t="s">
        <v>46</v>
      </c>
      <c r="L6058" s="139" t="s">
        <v>314</v>
      </c>
      <c r="M6058" s="140"/>
      <c r="N6058" s="141">
        <v>1.1399999999999999</v>
      </c>
      <c r="O6058" s="142">
        <f t="shared" si="470"/>
        <v>400</v>
      </c>
      <c r="P6058" s="2">
        <v>200</v>
      </c>
      <c r="Q6058" s="2">
        <v>200</v>
      </c>
      <c r="R6058" s="143" t="e">
        <f t="shared" si="471"/>
        <v>#DIV/0!</v>
      </c>
      <c r="S6058" s="143" t="e">
        <f t="shared" si="472"/>
        <v>#DIV/0!</v>
      </c>
      <c r="T6058" s="144">
        <f>IF(P6058="nio",0,IF(P6058&gt;0,VLOOKUP(K6058,'3-Productie normen'!A:X,VLOOKUP(P6058,'3-Productie normen'!$B$37:$C$59,2,FALSE),FALSE)))/VLOOKUP(B6058,'2-Kosten per locatie'!$A$11:$C$31,3,FALSE)</f>
        <v>0</v>
      </c>
      <c r="U6058" s="144">
        <f t="shared" si="473"/>
        <v>0</v>
      </c>
      <c r="V6058" s="145" t="str">
        <f>VLOOKUP(K6058,'3-Productie normen'!A:AG,29,FALSE)</f>
        <v>S</v>
      </c>
      <c r="W6058" s="145"/>
      <c r="X6058" s="146"/>
      <c r="Y6058" s="147">
        <f t="shared" si="474"/>
        <v>455.99999999999994</v>
      </c>
    </row>
    <row r="6059" spans="1:25" s="148" customFormat="1" ht="13.9" customHeight="1">
      <c r="A6059" s="137">
        <v>6913</v>
      </c>
      <c r="B6059" s="138" t="s">
        <v>7214</v>
      </c>
      <c r="C6059" s="138" t="s">
        <v>7215</v>
      </c>
      <c r="D6059" s="138"/>
      <c r="E6059" s="2"/>
      <c r="F6059" s="2" t="s">
        <v>284</v>
      </c>
      <c r="G6059" s="2" t="s">
        <v>7283</v>
      </c>
      <c r="H6059" s="2"/>
      <c r="I6059" s="139" t="s">
        <v>46</v>
      </c>
      <c r="J6059" s="139" t="s">
        <v>323</v>
      </c>
      <c r="K6059" s="139" t="s">
        <v>46</v>
      </c>
      <c r="L6059" s="139" t="s">
        <v>314</v>
      </c>
      <c r="M6059" s="140"/>
      <c r="N6059" s="141">
        <v>1.1399999999999999</v>
      </c>
      <c r="O6059" s="142">
        <f t="shared" si="470"/>
        <v>400</v>
      </c>
      <c r="P6059" s="2">
        <v>200</v>
      </c>
      <c r="Q6059" s="2">
        <v>200</v>
      </c>
      <c r="R6059" s="143" t="e">
        <f t="shared" si="471"/>
        <v>#DIV/0!</v>
      </c>
      <c r="S6059" s="143" t="e">
        <f t="shared" si="472"/>
        <v>#DIV/0!</v>
      </c>
      <c r="T6059" s="144">
        <f>IF(P6059="nio",0,IF(P6059&gt;0,VLOOKUP(K6059,'3-Productie normen'!A:X,VLOOKUP(P6059,'3-Productie normen'!$B$37:$C$59,2,FALSE),FALSE)))/VLOOKUP(B6059,'2-Kosten per locatie'!$A$11:$C$31,3,FALSE)</f>
        <v>0</v>
      </c>
      <c r="U6059" s="144">
        <f t="shared" si="473"/>
        <v>0</v>
      </c>
      <c r="V6059" s="145" t="str">
        <f>VLOOKUP(K6059,'3-Productie normen'!A:AG,29,FALSE)</f>
        <v>S</v>
      </c>
      <c r="W6059" s="145"/>
      <c r="X6059" s="146"/>
      <c r="Y6059" s="147">
        <f t="shared" si="474"/>
        <v>455.99999999999994</v>
      </c>
    </row>
    <row r="6060" spans="1:25" s="148" customFormat="1" ht="13.9" customHeight="1">
      <c r="A6060" s="137">
        <v>6914</v>
      </c>
      <c r="B6060" s="138" t="s">
        <v>7214</v>
      </c>
      <c r="C6060" s="138" t="s">
        <v>7215</v>
      </c>
      <c r="D6060" s="138"/>
      <c r="E6060" s="2"/>
      <c r="F6060" s="2" t="s">
        <v>284</v>
      </c>
      <c r="G6060" s="2" t="s">
        <v>7272</v>
      </c>
      <c r="H6060" s="2"/>
      <c r="I6060" s="139" t="s">
        <v>257</v>
      </c>
      <c r="J6060" s="139" t="s">
        <v>318</v>
      </c>
      <c r="K6060" s="139" t="s">
        <v>259</v>
      </c>
      <c r="L6060" s="139" t="s">
        <v>246</v>
      </c>
      <c r="M6060" s="140"/>
      <c r="N6060" s="141"/>
      <c r="O6060" s="142">
        <f t="shared" si="470"/>
        <v>0</v>
      </c>
      <c r="P6060" s="2" t="s">
        <v>477</v>
      </c>
      <c r="Q6060" s="2"/>
      <c r="R6060" s="143">
        <f t="shared" si="471"/>
        <v>0</v>
      </c>
      <c r="S6060" s="143">
        <f t="shared" si="472"/>
        <v>0</v>
      </c>
      <c r="T6060" s="144">
        <f>IF(P6060="nio",0,IF(P6060&gt;0,VLOOKUP(K6060,'3-Productie normen'!A:X,VLOOKUP(P6060,'3-Productie normen'!$B$37:$C$59,2,FALSE),FALSE)))/VLOOKUP(B6060,'2-Kosten per locatie'!$A$11:$C$31,3,FALSE)</f>
        <v>0</v>
      </c>
      <c r="U6060" s="144">
        <f t="shared" si="473"/>
        <v>0</v>
      </c>
      <c r="V6060" s="145">
        <f>VLOOKUP(K6060,'3-Productie normen'!A:AG,29,FALSE)</f>
        <v>0</v>
      </c>
      <c r="W6060" s="145"/>
      <c r="X6060" s="146"/>
      <c r="Y6060" s="147">
        <f t="shared" si="474"/>
        <v>0</v>
      </c>
    </row>
    <row r="6061" spans="1:25" s="148" customFormat="1" ht="13.9" customHeight="1">
      <c r="A6061" s="137">
        <v>6915</v>
      </c>
      <c r="B6061" s="138" t="s">
        <v>7214</v>
      </c>
      <c r="C6061" s="138" t="s">
        <v>7215</v>
      </c>
      <c r="D6061" s="138"/>
      <c r="E6061" s="2"/>
      <c r="F6061" s="2" t="s">
        <v>284</v>
      </c>
      <c r="G6061" s="2" t="s">
        <v>7271</v>
      </c>
      <c r="H6061" s="2"/>
      <c r="I6061" s="139" t="s">
        <v>257</v>
      </c>
      <c r="J6061" s="139" t="s">
        <v>318</v>
      </c>
      <c r="K6061" s="139" t="s">
        <v>259</v>
      </c>
      <c r="L6061" s="139" t="s">
        <v>246</v>
      </c>
      <c r="M6061" s="140"/>
      <c r="N6061" s="141"/>
      <c r="O6061" s="142">
        <f t="shared" si="470"/>
        <v>0</v>
      </c>
      <c r="P6061" s="2" t="s">
        <v>477</v>
      </c>
      <c r="Q6061" s="2"/>
      <c r="R6061" s="143">
        <f t="shared" si="471"/>
        <v>0</v>
      </c>
      <c r="S6061" s="143">
        <f t="shared" si="472"/>
        <v>0</v>
      </c>
      <c r="T6061" s="144">
        <f>IF(P6061="nio",0,IF(P6061&gt;0,VLOOKUP(K6061,'3-Productie normen'!A:X,VLOOKUP(P6061,'3-Productie normen'!$B$37:$C$59,2,FALSE),FALSE)))/VLOOKUP(B6061,'2-Kosten per locatie'!$A$11:$C$31,3,FALSE)</f>
        <v>0</v>
      </c>
      <c r="U6061" s="144">
        <f t="shared" si="473"/>
        <v>0</v>
      </c>
      <c r="V6061" s="145">
        <f>VLOOKUP(K6061,'3-Productie normen'!A:AG,29,FALSE)</f>
        <v>0</v>
      </c>
      <c r="W6061" s="145"/>
      <c r="X6061" s="146"/>
      <c r="Y6061" s="147">
        <f t="shared" si="474"/>
        <v>0</v>
      </c>
    </row>
    <row r="6062" spans="1:25" s="148" customFormat="1" ht="13.9" customHeight="1">
      <c r="A6062" s="137">
        <v>6916</v>
      </c>
      <c r="B6062" s="138" t="s">
        <v>7214</v>
      </c>
      <c r="C6062" s="138" t="s">
        <v>7215</v>
      </c>
      <c r="D6062" s="138"/>
      <c r="E6062" s="2"/>
      <c r="F6062" s="2" t="s">
        <v>284</v>
      </c>
      <c r="G6062" s="2" t="s">
        <v>7304</v>
      </c>
      <c r="H6062" s="2"/>
      <c r="I6062" s="139" t="s">
        <v>277</v>
      </c>
      <c r="J6062" s="139" t="s">
        <v>277</v>
      </c>
      <c r="K6062" s="139" t="s">
        <v>478</v>
      </c>
      <c r="L6062" s="139" t="s">
        <v>1511</v>
      </c>
      <c r="M6062" s="140"/>
      <c r="N6062" s="141">
        <v>19.18</v>
      </c>
      <c r="O6062" s="142">
        <f t="shared" si="470"/>
        <v>120</v>
      </c>
      <c r="P6062" s="2">
        <v>120</v>
      </c>
      <c r="Q6062" s="2"/>
      <c r="R6062" s="143" t="e">
        <f t="shared" si="471"/>
        <v>#DIV/0!</v>
      </c>
      <c r="S6062" s="143">
        <f t="shared" si="472"/>
        <v>0</v>
      </c>
      <c r="T6062" s="144">
        <f>IF(P6062="nio",0,IF(P6062&gt;0,VLOOKUP(K6062,'3-Productie normen'!A:X,VLOOKUP(P6062,'3-Productie normen'!$B$37:$C$59,2,FALSE),FALSE)))/VLOOKUP(B6062,'2-Kosten per locatie'!$A$11:$C$31,3,FALSE)</f>
        <v>0</v>
      </c>
      <c r="U6062" s="144">
        <f t="shared" si="473"/>
        <v>0</v>
      </c>
      <c r="V6062" s="145" t="str">
        <f>VLOOKUP(K6062,'3-Productie normen'!A:AG,29,FALSE)</f>
        <v>B</v>
      </c>
      <c r="W6062" s="145"/>
      <c r="X6062" s="146"/>
      <c r="Y6062" s="147">
        <f t="shared" si="474"/>
        <v>2301.6</v>
      </c>
    </row>
    <row r="6063" spans="1:25" s="148" customFormat="1" ht="13.9" customHeight="1">
      <c r="A6063" s="137">
        <v>6917</v>
      </c>
      <c r="B6063" s="138" t="s">
        <v>7214</v>
      </c>
      <c r="C6063" s="138" t="s">
        <v>7215</v>
      </c>
      <c r="D6063" s="138"/>
      <c r="E6063" s="2"/>
      <c r="F6063" s="2" t="s">
        <v>284</v>
      </c>
      <c r="G6063" s="2" t="s">
        <v>7274</v>
      </c>
      <c r="H6063" s="2"/>
      <c r="I6063" s="139" t="s">
        <v>257</v>
      </c>
      <c r="J6063" s="139" t="s">
        <v>318</v>
      </c>
      <c r="K6063" s="139" t="s">
        <v>259</v>
      </c>
      <c r="L6063" s="139" t="s">
        <v>246</v>
      </c>
      <c r="M6063" s="140"/>
      <c r="N6063" s="141"/>
      <c r="O6063" s="142">
        <f t="shared" si="470"/>
        <v>0</v>
      </c>
      <c r="P6063" s="2" t="s">
        <v>477</v>
      </c>
      <c r="Q6063" s="2"/>
      <c r="R6063" s="143">
        <f t="shared" si="471"/>
        <v>0</v>
      </c>
      <c r="S6063" s="143">
        <f t="shared" si="472"/>
        <v>0</v>
      </c>
      <c r="T6063" s="144">
        <f>IF(P6063="nio",0,IF(P6063&gt;0,VLOOKUP(K6063,'3-Productie normen'!A:X,VLOOKUP(P6063,'3-Productie normen'!$B$37:$C$59,2,FALSE),FALSE)))/VLOOKUP(B6063,'2-Kosten per locatie'!$A$11:$C$31,3,FALSE)</f>
        <v>0</v>
      </c>
      <c r="U6063" s="144">
        <f t="shared" si="473"/>
        <v>0</v>
      </c>
      <c r="V6063" s="145">
        <f>VLOOKUP(K6063,'3-Productie normen'!A:AG,29,FALSE)</f>
        <v>0</v>
      </c>
      <c r="W6063" s="145"/>
      <c r="X6063" s="146"/>
      <c r="Y6063" s="147">
        <f t="shared" si="474"/>
        <v>0</v>
      </c>
    </row>
    <row r="6064" spans="1:25" s="148" customFormat="1" ht="13.9" customHeight="1">
      <c r="A6064" s="137">
        <v>6918</v>
      </c>
      <c r="B6064" s="138" t="s">
        <v>7214</v>
      </c>
      <c r="C6064" s="138" t="s">
        <v>7215</v>
      </c>
      <c r="D6064" s="138"/>
      <c r="E6064" s="2"/>
      <c r="F6064" s="2" t="s">
        <v>284</v>
      </c>
      <c r="G6064" s="2" t="s">
        <v>7275</v>
      </c>
      <c r="H6064" s="2"/>
      <c r="I6064" s="139" t="s">
        <v>257</v>
      </c>
      <c r="J6064" s="139" t="s">
        <v>318</v>
      </c>
      <c r="K6064" s="139" t="s">
        <v>259</v>
      </c>
      <c r="L6064" s="139" t="s">
        <v>246</v>
      </c>
      <c r="M6064" s="140"/>
      <c r="N6064" s="141"/>
      <c r="O6064" s="142">
        <f t="shared" si="470"/>
        <v>0</v>
      </c>
      <c r="P6064" s="2" t="s">
        <v>477</v>
      </c>
      <c r="Q6064" s="2"/>
      <c r="R6064" s="143">
        <f t="shared" si="471"/>
        <v>0</v>
      </c>
      <c r="S6064" s="143">
        <f t="shared" si="472"/>
        <v>0</v>
      </c>
      <c r="T6064" s="144">
        <f>IF(P6064="nio",0,IF(P6064&gt;0,VLOOKUP(K6064,'3-Productie normen'!A:X,VLOOKUP(P6064,'3-Productie normen'!$B$37:$C$59,2,FALSE),FALSE)))/VLOOKUP(B6064,'2-Kosten per locatie'!$A$11:$C$31,3,FALSE)</f>
        <v>0</v>
      </c>
      <c r="U6064" s="144">
        <f t="shared" si="473"/>
        <v>0</v>
      </c>
      <c r="V6064" s="145">
        <f>VLOOKUP(K6064,'3-Productie normen'!A:AG,29,FALSE)</f>
        <v>0</v>
      </c>
      <c r="W6064" s="145"/>
      <c r="X6064" s="146"/>
      <c r="Y6064" s="147">
        <f t="shared" si="474"/>
        <v>0</v>
      </c>
    </row>
    <row r="6065" spans="1:25" s="148" customFormat="1" ht="13.9" customHeight="1">
      <c r="A6065" s="137">
        <v>6919</v>
      </c>
      <c r="B6065" s="138" t="s">
        <v>7214</v>
      </c>
      <c r="C6065" s="138" t="s">
        <v>7215</v>
      </c>
      <c r="D6065" s="138"/>
      <c r="E6065" s="2"/>
      <c r="F6065" s="2" t="s">
        <v>284</v>
      </c>
      <c r="G6065" s="2" t="s">
        <v>7287</v>
      </c>
      <c r="H6065" s="2"/>
      <c r="I6065" s="139" t="s">
        <v>46</v>
      </c>
      <c r="J6065" s="139" t="s">
        <v>320</v>
      </c>
      <c r="K6065" s="139" t="s">
        <v>46</v>
      </c>
      <c r="L6065" s="139" t="s">
        <v>314</v>
      </c>
      <c r="M6065" s="140"/>
      <c r="N6065" s="141">
        <v>19.82</v>
      </c>
      <c r="O6065" s="142">
        <f t="shared" si="470"/>
        <v>400</v>
      </c>
      <c r="P6065" s="2">
        <v>200</v>
      </c>
      <c r="Q6065" s="2">
        <v>200</v>
      </c>
      <c r="R6065" s="143" t="e">
        <f t="shared" si="471"/>
        <v>#DIV/0!</v>
      </c>
      <c r="S6065" s="143" t="e">
        <f t="shared" si="472"/>
        <v>#DIV/0!</v>
      </c>
      <c r="T6065" s="144">
        <f>IF(P6065="nio",0,IF(P6065&gt;0,VLOOKUP(K6065,'3-Productie normen'!A:X,VLOOKUP(P6065,'3-Productie normen'!$B$37:$C$59,2,FALSE),FALSE)))/VLOOKUP(B6065,'2-Kosten per locatie'!$A$11:$C$31,3,FALSE)</f>
        <v>0</v>
      </c>
      <c r="U6065" s="144">
        <f t="shared" si="473"/>
        <v>0</v>
      </c>
      <c r="V6065" s="145" t="str">
        <f>VLOOKUP(K6065,'3-Productie normen'!A:AG,29,FALSE)</f>
        <v>S</v>
      </c>
      <c r="W6065" s="145"/>
      <c r="X6065" s="146"/>
      <c r="Y6065" s="147">
        <f t="shared" si="474"/>
        <v>7928</v>
      </c>
    </row>
    <row r="6066" spans="1:25" s="148" customFormat="1" ht="13.9" customHeight="1">
      <c r="A6066" s="137">
        <v>6920</v>
      </c>
      <c r="B6066" s="138" t="s">
        <v>7214</v>
      </c>
      <c r="C6066" s="138" t="s">
        <v>7215</v>
      </c>
      <c r="D6066" s="138"/>
      <c r="E6066" s="2"/>
      <c r="F6066" s="2" t="s">
        <v>284</v>
      </c>
      <c r="G6066" s="2" t="s">
        <v>7280</v>
      </c>
      <c r="H6066" s="2"/>
      <c r="I6066" s="139" t="s">
        <v>46</v>
      </c>
      <c r="J6066" s="139" t="s">
        <v>320</v>
      </c>
      <c r="K6066" s="139" t="s">
        <v>46</v>
      </c>
      <c r="L6066" s="139" t="s">
        <v>314</v>
      </c>
      <c r="M6066" s="140"/>
      <c r="N6066" s="141">
        <v>16.07</v>
      </c>
      <c r="O6066" s="142">
        <f t="shared" si="470"/>
        <v>400</v>
      </c>
      <c r="P6066" s="2">
        <v>200</v>
      </c>
      <c r="Q6066" s="2">
        <v>200</v>
      </c>
      <c r="R6066" s="143" t="e">
        <f t="shared" si="471"/>
        <v>#DIV/0!</v>
      </c>
      <c r="S6066" s="143" t="e">
        <f t="shared" si="472"/>
        <v>#DIV/0!</v>
      </c>
      <c r="T6066" s="144">
        <f>IF(P6066="nio",0,IF(P6066&gt;0,VLOOKUP(K6066,'3-Productie normen'!A:X,VLOOKUP(P6066,'3-Productie normen'!$B$37:$C$59,2,FALSE),FALSE)))/VLOOKUP(B6066,'2-Kosten per locatie'!$A$11:$C$31,3,FALSE)</f>
        <v>0</v>
      </c>
      <c r="U6066" s="144">
        <f t="shared" si="473"/>
        <v>0</v>
      </c>
      <c r="V6066" s="145" t="str">
        <f>VLOOKUP(K6066,'3-Productie normen'!A:AG,29,FALSE)</f>
        <v>S</v>
      </c>
      <c r="W6066" s="145"/>
      <c r="X6066" s="146"/>
      <c r="Y6066" s="147">
        <f t="shared" si="474"/>
        <v>6428</v>
      </c>
    </row>
    <row r="6067" spans="1:25" s="148" customFormat="1" ht="13.9" customHeight="1">
      <c r="A6067" s="137">
        <v>6921</v>
      </c>
      <c r="B6067" s="138" t="s">
        <v>7214</v>
      </c>
      <c r="C6067" s="138" t="s">
        <v>7215</v>
      </c>
      <c r="D6067" s="138"/>
      <c r="E6067" s="2"/>
      <c r="F6067" s="2" t="s">
        <v>284</v>
      </c>
      <c r="G6067" s="2" t="s">
        <v>7281</v>
      </c>
      <c r="H6067" s="2"/>
      <c r="I6067" s="139" t="s">
        <v>46</v>
      </c>
      <c r="J6067" s="139" t="s">
        <v>323</v>
      </c>
      <c r="K6067" s="139" t="s">
        <v>46</v>
      </c>
      <c r="L6067" s="139" t="s">
        <v>314</v>
      </c>
      <c r="M6067" s="140"/>
      <c r="N6067" s="141">
        <v>1.24</v>
      </c>
      <c r="O6067" s="142">
        <f t="shared" ref="O6067:O6130" si="475">SUM(P6067:Q6067)</f>
        <v>400</v>
      </c>
      <c r="P6067" s="2">
        <v>200</v>
      </c>
      <c r="Q6067" s="2">
        <v>200</v>
      </c>
      <c r="R6067" s="143" t="e">
        <f t="shared" ref="R6067:R6130" si="476">IF(P6067="nio",0,IF(P6067&gt;0,P6067*N6067/T6067,0))</f>
        <v>#DIV/0!</v>
      </c>
      <c r="S6067" s="143" t="e">
        <f t="shared" ref="S6067:S6130" si="477">IF(Q6067&gt;0,Q6067*N6067/U6067,0)</f>
        <v>#DIV/0!</v>
      </c>
      <c r="T6067" s="144">
        <f>IF(P6067="nio",0,IF(P6067&gt;0,VLOOKUP(K6067,'3-Productie normen'!A:X,VLOOKUP(P6067,'3-Productie normen'!$B$37:$C$59,2,FALSE),FALSE)))/VLOOKUP(B6067,'2-Kosten per locatie'!$A$11:$C$31,3,FALSE)</f>
        <v>0</v>
      </c>
      <c r="U6067" s="144">
        <f t="shared" ref="U6067:U6130" si="478">IF(Q6067&gt;0,T6067*$U$8,0)</f>
        <v>0</v>
      </c>
      <c r="V6067" s="145" t="str">
        <f>VLOOKUP(K6067,'3-Productie normen'!A:AG,29,FALSE)</f>
        <v>S</v>
      </c>
      <c r="W6067" s="145"/>
      <c r="X6067" s="146"/>
      <c r="Y6067" s="147">
        <f t="shared" ref="Y6067:Y6130" si="479">O6067*N6067</f>
        <v>496</v>
      </c>
    </row>
    <row r="6068" spans="1:25" s="148" customFormat="1" ht="13.9" customHeight="1">
      <c r="A6068" s="137">
        <v>6922</v>
      </c>
      <c r="B6068" s="138" t="s">
        <v>7214</v>
      </c>
      <c r="C6068" s="138" t="s">
        <v>7215</v>
      </c>
      <c r="D6068" s="138"/>
      <c r="E6068" s="2"/>
      <c r="F6068" s="2" t="s">
        <v>284</v>
      </c>
      <c r="G6068" s="2" t="s">
        <v>7282</v>
      </c>
      <c r="H6068" s="2"/>
      <c r="I6068" s="139" t="s">
        <v>46</v>
      </c>
      <c r="J6068" s="139" t="s">
        <v>323</v>
      </c>
      <c r="K6068" s="139" t="s">
        <v>46</v>
      </c>
      <c r="L6068" s="139" t="s">
        <v>314</v>
      </c>
      <c r="M6068" s="140"/>
      <c r="N6068" s="141">
        <v>1.1399999999999999</v>
      </c>
      <c r="O6068" s="142">
        <f t="shared" si="475"/>
        <v>400</v>
      </c>
      <c r="P6068" s="2">
        <v>200</v>
      </c>
      <c r="Q6068" s="2">
        <v>200</v>
      </c>
      <c r="R6068" s="143" t="e">
        <f t="shared" si="476"/>
        <v>#DIV/0!</v>
      </c>
      <c r="S6068" s="143" t="e">
        <f t="shared" si="477"/>
        <v>#DIV/0!</v>
      </c>
      <c r="T6068" s="144">
        <f>IF(P6068="nio",0,IF(P6068&gt;0,VLOOKUP(K6068,'3-Productie normen'!A:X,VLOOKUP(P6068,'3-Productie normen'!$B$37:$C$59,2,FALSE),FALSE)))/VLOOKUP(B6068,'2-Kosten per locatie'!$A$11:$C$31,3,FALSE)</f>
        <v>0</v>
      </c>
      <c r="U6068" s="144">
        <f t="shared" si="478"/>
        <v>0</v>
      </c>
      <c r="V6068" s="145" t="str">
        <f>VLOOKUP(K6068,'3-Productie normen'!A:AG,29,FALSE)</f>
        <v>S</v>
      </c>
      <c r="W6068" s="145"/>
      <c r="X6068" s="146"/>
      <c r="Y6068" s="147">
        <f t="shared" si="479"/>
        <v>455.99999999999994</v>
      </c>
    </row>
    <row r="6069" spans="1:25" s="148" customFormat="1" ht="13.9" customHeight="1">
      <c r="A6069" s="137">
        <v>6923</v>
      </c>
      <c r="B6069" s="138" t="s">
        <v>7214</v>
      </c>
      <c r="C6069" s="138" t="s">
        <v>7215</v>
      </c>
      <c r="D6069" s="138"/>
      <c r="E6069" s="2"/>
      <c r="F6069" s="2" t="s">
        <v>284</v>
      </c>
      <c r="G6069" s="2" t="s">
        <v>7273</v>
      </c>
      <c r="H6069" s="2"/>
      <c r="I6069" s="139" t="s">
        <v>257</v>
      </c>
      <c r="J6069" s="139" t="s">
        <v>318</v>
      </c>
      <c r="K6069" s="139" t="s">
        <v>259</v>
      </c>
      <c r="L6069" s="139" t="s">
        <v>246</v>
      </c>
      <c r="M6069" s="140"/>
      <c r="N6069" s="141">
        <v>3.04</v>
      </c>
      <c r="O6069" s="142">
        <f t="shared" si="475"/>
        <v>0</v>
      </c>
      <c r="P6069" s="2" t="s">
        <v>477</v>
      </c>
      <c r="Q6069" s="2"/>
      <c r="R6069" s="143">
        <f t="shared" si="476"/>
        <v>0</v>
      </c>
      <c r="S6069" s="143">
        <f t="shared" si="477"/>
        <v>0</v>
      </c>
      <c r="T6069" s="144">
        <f>IF(P6069="nio",0,IF(P6069&gt;0,VLOOKUP(K6069,'3-Productie normen'!A:X,VLOOKUP(P6069,'3-Productie normen'!$B$37:$C$59,2,FALSE),FALSE)))/VLOOKUP(B6069,'2-Kosten per locatie'!$A$11:$C$31,3,FALSE)</f>
        <v>0</v>
      </c>
      <c r="U6069" s="144">
        <f t="shared" si="478"/>
        <v>0</v>
      </c>
      <c r="V6069" s="145">
        <f>VLOOKUP(K6069,'3-Productie normen'!A:AG,29,FALSE)</f>
        <v>0</v>
      </c>
      <c r="W6069" s="145"/>
      <c r="X6069" s="146"/>
      <c r="Y6069" s="147">
        <f t="shared" si="479"/>
        <v>0</v>
      </c>
    </row>
    <row r="6070" spans="1:25" s="148" customFormat="1" ht="13.9" customHeight="1">
      <c r="A6070" s="137">
        <v>6924</v>
      </c>
      <c r="B6070" s="138" t="s">
        <v>7214</v>
      </c>
      <c r="C6070" s="138" t="s">
        <v>7215</v>
      </c>
      <c r="D6070" s="138"/>
      <c r="E6070" s="2"/>
      <c r="F6070" s="2" t="s">
        <v>284</v>
      </c>
      <c r="G6070" s="2" t="s">
        <v>7291</v>
      </c>
      <c r="H6070" s="2"/>
      <c r="I6070" s="139" t="s">
        <v>46</v>
      </c>
      <c r="J6070" s="139" t="s">
        <v>323</v>
      </c>
      <c r="K6070" s="139" t="s">
        <v>46</v>
      </c>
      <c r="L6070" s="139" t="s">
        <v>534</v>
      </c>
      <c r="M6070" s="140"/>
      <c r="N6070" s="141">
        <v>5.03</v>
      </c>
      <c r="O6070" s="142">
        <f t="shared" si="475"/>
        <v>400</v>
      </c>
      <c r="P6070" s="2">
        <v>200</v>
      </c>
      <c r="Q6070" s="2">
        <v>200</v>
      </c>
      <c r="R6070" s="143" t="e">
        <f t="shared" si="476"/>
        <v>#DIV/0!</v>
      </c>
      <c r="S6070" s="143" t="e">
        <f t="shared" si="477"/>
        <v>#DIV/0!</v>
      </c>
      <c r="T6070" s="144">
        <f>IF(P6070="nio",0,IF(P6070&gt;0,VLOOKUP(K6070,'3-Productie normen'!A:X,VLOOKUP(P6070,'3-Productie normen'!$B$37:$C$59,2,FALSE),FALSE)))/VLOOKUP(B6070,'2-Kosten per locatie'!$A$11:$C$31,3,FALSE)</f>
        <v>0</v>
      </c>
      <c r="U6070" s="144">
        <f t="shared" si="478"/>
        <v>0</v>
      </c>
      <c r="V6070" s="145" t="str">
        <f>VLOOKUP(K6070,'3-Productie normen'!A:AG,29,FALSE)</f>
        <v>S</v>
      </c>
      <c r="W6070" s="145"/>
      <c r="X6070" s="146"/>
      <c r="Y6070" s="147">
        <f t="shared" si="479"/>
        <v>2012</v>
      </c>
    </row>
    <row r="6071" spans="1:25" s="148" customFormat="1" ht="13.9" customHeight="1">
      <c r="A6071" s="137">
        <v>6925</v>
      </c>
      <c r="B6071" s="138" t="s">
        <v>7214</v>
      </c>
      <c r="C6071" s="138" t="s">
        <v>7215</v>
      </c>
      <c r="D6071" s="138"/>
      <c r="E6071" s="2"/>
      <c r="F6071" s="2" t="s">
        <v>284</v>
      </c>
      <c r="G6071" s="2" t="s">
        <v>7326</v>
      </c>
      <c r="H6071" s="2"/>
      <c r="I6071" s="139" t="s">
        <v>267</v>
      </c>
      <c r="J6071" s="139" t="s">
        <v>267</v>
      </c>
      <c r="K6071" s="139" t="s">
        <v>8079</v>
      </c>
      <c r="L6071" s="139" t="s">
        <v>1421</v>
      </c>
      <c r="M6071" s="140"/>
      <c r="N6071" s="141">
        <v>4.43</v>
      </c>
      <c r="O6071" s="142">
        <f t="shared" si="475"/>
        <v>2</v>
      </c>
      <c r="P6071" s="2">
        <v>2</v>
      </c>
      <c r="Q6071" s="2"/>
      <c r="R6071" s="143" t="e">
        <f t="shared" si="476"/>
        <v>#DIV/0!</v>
      </c>
      <c r="S6071" s="143">
        <f t="shared" si="477"/>
        <v>0</v>
      </c>
      <c r="T6071" s="144">
        <f>IF(P6071="nio",0,IF(P6071&gt;0,VLOOKUP(K6071,'3-Productie normen'!A:X,VLOOKUP(P6071,'3-Productie normen'!$B$37:$C$59,2,FALSE),FALSE)))/VLOOKUP(B6071,'2-Kosten per locatie'!$A$11:$C$31,3,FALSE)</f>
        <v>0</v>
      </c>
      <c r="U6071" s="144">
        <f t="shared" si="478"/>
        <v>0</v>
      </c>
      <c r="V6071" s="145" t="str">
        <f>VLOOKUP(K6071,'3-Productie normen'!A:AG,29,FALSE)</f>
        <v>V</v>
      </c>
      <c r="W6071" s="145"/>
      <c r="X6071" s="146"/>
      <c r="Y6071" s="147">
        <f t="shared" si="479"/>
        <v>8.86</v>
      </c>
    </row>
    <row r="6072" spans="1:25" s="148" customFormat="1" ht="13.9" customHeight="1">
      <c r="A6072" s="137">
        <v>6926</v>
      </c>
      <c r="B6072" s="138" t="s">
        <v>7214</v>
      </c>
      <c r="C6072" s="138" t="s">
        <v>7215</v>
      </c>
      <c r="D6072" s="138"/>
      <c r="E6072" s="2"/>
      <c r="F6072" s="2" t="s">
        <v>284</v>
      </c>
      <c r="G6072" s="2" t="s">
        <v>7325</v>
      </c>
      <c r="H6072" s="2"/>
      <c r="I6072" s="139" t="s">
        <v>277</v>
      </c>
      <c r="J6072" s="139" t="s">
        <v>337</v>
      </c>
      <c r="K6072" s="139" t="s">
        <v>478</v>
      </c>
      <c r="L6072" s="139" t="s">
        <v>1421</v>
      </c>
      <c r="M6072" s="140"/>
      <c r="N6072" s="141">
        <v>16.8</v>
      </c>
      <c r="O6072" s="142">
        <f t="shared" si="475"/>
        <v>120</v>
      </c>
      <c r="P6072" s="2">
        <v>120</v>
      </c>
      <c r="Q6072" s="2"/>
      <c r="R6072" s="143" t="e">
        <f t="shared" si="476"/>
        <v>#DIV/0!</v>
      </c>
      <c r="S6072" s="143">
        <f t="shared" si="477"/>
        <v>0</v>
      </c>
      <c r="T6072" s="144">
        <f>IF(P6072="nio",0,IF(P6072&gt;0,VLOOKUP(K6072,'3-Productie normen'!A:X,VLOOKUP(P6072,'3-Productie normen'!$B$37:$C$59,2,FALSE),FALSE)))/VLOOKUP(B6072,'2-Kosten per locatie'!$A$11:$C$31,3,FALSE)</f>
        <v>0</v>
      </c>
      <c r="U6072" s="144">
        <f t="shared" si="478"/>
        <v>0</v>
      </c>
      <c r="V6072" s="145" t="str">
        <f>VLOOKUP(K6072,'3-Productie normen'!A:AG,29,FALSE)</f>
        <v>B</v>
      </c>
      <c r="W6072" s="145"/>
      <c r="X6072" s="146"/>
      <c r="Y6072" s="147">
        <f t="shared" si="479"/>
        <v>2016</v>
      </c>
    </row>
    <row r="6073" spans="1:25" s="148" customFormat="1" ht="13.9" customHeight="1">
      <c r="A6073" s="137">
        <v>6927</v>
      </c>
      <c r="B6073" s="138" t="s">
        <v>7214</v>
      </c>
      <c r="C6073" s="138" t="s">
        <v>7215</v>
      </c>
      <c r="D6073" s="138"/>
      <c r="E6073" s="2"/>
      <c r="F6073" s="2" t="s">
        <v>284</v>
      </c>
      <c r="G6073" s="2" t="s">
        <v>7324</v>
      </c>
      <c r="H6073" s="2"/>
      <c r="I6073" s="139" t="s">
        <v>267</v>
      </c>
      <c r="J6073" s="139" t="s">
        <v>267</v>
      </c>
      <c r="K6073" s="139" t="s">
        <v>8079</v>
      </c>
      <c r="L6073" s="139" t="s">
        <v>1511</v>
      </c>
      <c r="M6073" s="140"/>
      <c r="N6073" s="141">
        <v>4.3600000000000003</v>
      </c>
      <c r="O6073" s="142">
        <f t="shared" si="475"/>
        <v>2</v>
      </c>
      <c r="P6073" s="2">
        <v>2</v>
      </c>
      <c r="Q6073" s="2"/>
      <c r="R6073" s="143" t="e">
        <f t="shared" si="476"/>
        <v>#DIV/0!</v>
      </c>
      <c r="S6073" s="143">
        <f t="shared" si="477"/>
        <v>0</v>
      </c>
      <c r="T6073" s="144">
        <f>IF(P6073="nio",0,IF(P6073&gt;0,VLOOKUP(K6073,'3-Productie normen'!A:X,VLOOKUP(P6073,'3-Productie normen'!$B$37:$C$59,2,FALSE),FALSE)))/VLOOKUP(B6073,'2-Kosten per locatie'!$A$11:$C$31,3,FALSE)</f>
        <v>0</v>
      </c>
      <c r="U6073" s="144">
        <f t="shared" si="478"/>
        <v>0</v>
      </c>
      <c r="V6073" s="145" t="str">
        <f>VLOOKUP(K6073,'3-Productie normen'!A:AG,29,FALSE)</f>
        <v>V</v>
      </c>
      <c r="W6073" s="145"/>
      <c r="X6073" s="146"/>
      <c r="Y6073" s="147">
        <f t="shared" si="479"/>
        <v>8.7200000000000006</v>
      </c>
    </row>
    <row r="6074" spans="1:25" s="148" customFormat="1" ht="13.9" customHeight="1">
      <c r="A6074" s="137">
        <v>6928</v>
      </c>
      <c r="B6074" s="138" t="s">
        <v>7214</v>
      </c>
      <c r="C6074" s="138" t="s">
        <v>7215</v>
      </c>
      <c r="D6074" s="138"/>
      <c r="E6074" s="2"/>
      <c r="F6074" s="2" t="s">
        <v>284</v>
      </c>
      <c r="G6074" s="2" t="s">
        <v>7251</v>
      </c>
      <c r="H6074" s="2"/>
      <c r="I6074" s="139" t="s">
        <v>484</v>
      </c>
      <c r="J6074" s="139" t="s">
        <v>56</v>
      </c>
      <c r="K6074" s="139" t="s">
        <v>248</v>
      </c>
      <c r="L6074" s="139" t="s">
        <v>1511</v>
      </c>
      <c r="M6074" s="140"/>
      <c r="N6074" s="141">
        <v>22.07</v>
      </c>
      <c r="O6074" s="142">
        <f t="shared" si="475"/>
        <v>200</v>
      </c>
      <c r="P6074" s="2">
        <v>200</v>
      </c>
      <c r="Q6074" s="2"/>
      <c r="R6074" s="143" t="e">
        <f t="shared" si="476"/>
        <v>#DIV/0!</v>
      </c>
      <c r="S6074" s="143">
        <f t="shared" si="477"/>
        <v>0</v>
      </c>
      <c r="T6074" s="144">
        <f>IF(P6074="nio",0,IF(P6074&gt;0,VLOOKUP(K6074,'3-Productie normen'!A:X,VLOOKUP(P6074,'3-Productie normen'!$B$37:$C$59,2,FALSE),FALSE)))/VLOOKUP(B6074,'2-Kosten per locatie'!$A$11:$C$31,3,FALSE)</f>
        <v>0</v>
      </c>
      <c r="U6074" s="144">
        <f t="shared" si="478"/>
        <v>0</v>
      </c>
      <c r="V6074" s="145" t="str">
        <f>VLOOKUP(K6074,'3-Productie normen'!A:AG,29,FALSE)</f>
        <v>V</v>
      </c>
      <c r="W6074" s="145"/>
      <c r="X6074" s="146"/>
      <c r="Y6074" s="147">
        <f t="shared" si="479"/>
        <v>4414</v>
      </c>
    </row>
    <row r="6075" spans="1:25" s="148" customFormat="1" ht="13.9" customHeight="1">
      <c r="A6075" s="137">
        <v>6929</v>
      </c>
      <c r="B6075" s="138" t="s">
        <v>7214</v>
      </c>
      <c r="C6075" s="138" t="s">
        <v>7215</v>
      </c>
      <c r="D6075" s="138"/>
      <c r="E6075" s="2"/>
      <c r="F6075" s="2" t="s">
        <v>284</v>
      </c>
      <c r="G6075" s="2" t="s">
        <v>7256</v>
      </c>
      <c r="H6075" s="2"/>
      <c r="I6075" s="139" t="s">
        <v>491</v>
      </c>
      <c r="J6075" s="139" t="s">
        <v>253</v>
      </c>
      <c r="K6075" s="139" t="s">
        <v>4571</v>
      </c>
      <c r="L6075" s="139" t="s">
        <v>1511</v>
      </c>
      <c r="M6075" s="140"/>
      <c r="N6075" s="141">
        <v>16.850000000000001</v>
      </c>
      <c r="O6075" s="142">
        <f t="shared" si="475"/>
        <v>200</v>
      </c>
      <c r="P6075" s="2">
        <v>200</v>
      </c>
      <c r="Q6075" s="2"/>
      <c r="R6075" s="143" t="e">
        <f t="shared" si="476"/>
        <v>#DIV/0!</v>
      </c>
      <c r="S6075" s="143">
        <f t="shared" si="477"/>
        <v>0</v>
      </c>
      <c r="T6075" s="144">
        <f>IF(P6075="nio",0,IF(P6075&gt;0,VLOOKUP(K6075,'3-Productie normen'!A:X,VLOOKUP(P6075,'3-Productie normen'!$B$37:$C$59,2,FALSE),FALSE)))/VLOOKUP(B6075,'2-Kosten per locatie'!$A$11:$C$31,3,FALSE)</f>
        <v>0</v>
      </c>
      <c r="U6075" s="144">
        <f t="shared" si="478"/>
        <v>0</v>
      </c>
      <c r="V6075" s="145" t="str">
        <f>VLOOKUP(K6075,'3-Productie normen'!A:AG,29,FALSE)</f>
        <v>V</v>
      </c>
      <c r="W6075" s="145"/>
      <c r="X6075" s="146"/>
      <c r="Y6075" s="147">
        <f t="shared" si="479"/>
        <v>3370.0000000000005</v>
      </c>
    </row>
    <row r="6076" spans="1:25" s="148" customFormat="1" ht="13.9" customHeight="1">
      <c r="A6076" s="137">
        <v>6930</v>
      </c>
      <c r="B6076" s="138" t="s">
        <v>7214</v>
      </c>
      <c r="C6076" s="138" t="s">
        <v>7215</v>
      </c>
      <c r="D6076" s="138"/>
      <c r="E6076" s="2"/>
      <c r="F6076" s="2" t="s">
        <v>284</v>
      </c>
      <c r="G6076" s="2" t="s">
        <v>7314</v>
      </c>
      <c r="H6076" s="2"/>
      <c r="I6076" s="139" t="s">
        <v>350</v>
      </c>
      <c r="J6076" s="139" t="s">
        <v>1346</v>
      </c>
      <c r="K6076" s="139" t="s">
        <v>52</v>
      </c>
      <c r="L6076" s="139" t="s">
        <v>314</v>
      </c>
      <c r="M6076" s="140"/>
      <c r="N6076" s="141">
        <v>428.68</v>
      </c>
      <c r="O6076" s="142">
        <f t="shared" si="475"/>
        <v>200</v>
      </c>
      <c r="P6076" s="2">
        <v>200</v>
      </c>
      <c r="Q6076" s="2"/>
      <c r="R6076" s="143" t="e">
        <f t="shared" si="476"/>
        <v>#DIV/0!</v>
      </c>
      <c r="S6076" s="143">
        <f t="shared" si="477"/>
        <v>0</v>
      </c>
      <c r="T6076" s="144">
        <f>IF(P6076="nio",0,IF(P6076&gt;0,VLOOKUP(K6076,'3-Productie normen'!A:X,VLOOKUP(P6076,'3-Productie normen'!$B$37:$C$59,2,FALSE),FALSE)))/VLOOKUP(B6076,'2-Kosten per locatie'!$A$11:$C$31,3,FALSE)</f>
        <v>0</v>
      </c>
      <c r="U6076" s="144">
        <f t="shared" si="478"/>
        <v>0</v>
      </c>
      <c r="V6076" s="145" t="str">
        <f>VLOOKUP(K6076,'3-Productie normen'!A:AG,29,FALSE)</f>
        <v>B</v>
      </c>
      <c r="W6076" s="145"/>
      <c r="X6076" s="146"/>
      <c r="Y6076" s="147">
        <f t="shared" si="479"/>
        <v>85736</v>
      </c>
    </row>
    <row r="6077" spans="1:25" s="148" customFormat="1" ht="13.9" customHeight="1">
      <c r="A6077" s="137">
        <v>6931</v>
      </c>
      <c r="B6077" s="138" t="s">
        <v>7214</v>
      </c>
      <c r="C6077" s="138" t="s">
        <v>7215</v>
      </c>
      <c r="D6077" s="138"/>
      <c r="E6077" s="2"/>
      <c r="F6077" s="2" t="s">
        <v>284</v>
      </c>
      <c r="G6077" s="2" t="s">
        <v>7313</v>
      </c>
      <c r="H6077" s="2"/>
      <c r="I6077" s="139" t="s">
        <v>350</v>
      </c>
      <c r="J6077" s="139" t="s">
        <v>351</v>
      </c>
      <c r="K6077" s="139" t="s">
        <v>274</v>
      </c>
      <c r="L6077" s="139" t="s">
        <v>314</v>
      </c>
      <c r="M6077" s="140"/>
      <c r="N6077" s="141">
        <v>50.51</v>
      </c>
      <c r="O6077" s="142">
        <f t="shared" si="475"/>
        <v>200</v>
      </c>
      <c r="P6077" s="2">
        <v>200</v>
      </c>
      <c r="Q6077" s="2"/>
      <c r="R6077" s="143" t="e">
        <f t="shared" si="476"/>
        <v>#DIV/0!</v>
      </c>
      <c r="S6077" s="143">
        <f t="shared" si="477"/>
        <v>0</v>
      </c>
      <c r="T6077" s="144">
        <f>IF(P6077="nio",0,IF(P6077&gt;0,VLOOKUP(K6077,'3-Productie normen'!A:X,VLOOKUP(P6077,'3-Productie normen'!$B$37:$C$59,2,FALSE),FALSE)))/VLOOKUP(B6077,'2-Kosten per locatie'!$A$11:$C$31,3,FALSE)</f>
        <v>0</v>
      </c>
      <c r="U6077" s="144">
        <f t="shared" si="478"/>
        <v>0</v>
      </c>
      <c r="V6077" s="145" t="str">
        <f>VLOOKUP(K6077,'3-Productie normen'!A:AG,29,FALSE)</f>
        <v>L</v>
      </c>
      <c r="W6077" s="145"/>
      <c r="X6077" s="146"/>
      <c r="Y6077" s="147">
        <f t="shared" si="479"/>
        <v>10102</v>
      </c>
    </row>
    <row r="6078" spans="1:25" s="148" customFormat="1" ht="13.9" customHeight="1">
      <c r="A6078" s="137">
        <v>6932</v>
      </c>
      <c r="B6078" s="138" t="s">
        <v>7214</v>
      </c>
      <c r="C6078" s="138" t="s">
        <v>7215</v>
      </c>
      <c r="D6078" s="138"/>
      <c r="E6078" s="2"/>
      <c r="F6078" s="2" t="s">
        <v>284</v>
      </c>
      <c r="G6078" s="2" t="s">
        <v>7312</v>
      </c>
      <c r="H6078" s="2"/>
      <c r="I6078" s="139" t="s">
        <v>350</v>
      </c>
      <c r="J6078" s="139" t="s">
        <v>351</v>
      </c>
      <c r="K6078" s="139" t="s">
        <v>274</v>
      </c>
      <c r="L6078" s="139" t="s">
        <v>314</v>
      </c>
      <c r="M6078" s="140"/>
      <c r="N6078" s="141">
        <v>20.94</v>
      </c>
      <c r="O6078" s="142">
        <f t="shared" si="475"/>
        <v>200</v>
      </c>
      <c r="P6078" s="2">
        <v>200</v>
      </c>
      <c r="Q6078" s="2"/>
      <c r="R6078" s="143" t="e">
        <f t="shared" si="476"/>
        <v>#DIV/0!</v>
      </c>
      <c r="S6078" s="143">
        <f t="shared" si="477"/>
        <v>0</v>
      </c>
      <c r="T6078" s="144">
        <f>IF(P6078="nio",0,IF(P6078&gt;0,VLOOKUP(K6078,'3-Productie normen'!A:X,VLOOKUP(P6078,'3-Productie normen'!$B$37:$C$59,2,FALSE),FALSE)))/VLOOKUP(B6078,'2-Kosten per locatie'!$A$11:$C$31,3,FALSE)</f>
        <v>0</v>
      </c>
      <c r="U6078" s="144">
        <f t="shared" si="478"/>
        <v>0</v>
      </c>
      <c r="V6078" s="145" t="str">
        <f>VLOOKUP(K6078,'3-Productie normen'!A:AG,29,FALSE)</f>
        <v>L</v>
      </c>
      <c r="W6078" s="145"/>
      <c r="X6078" s="146"/>
      <c r="Y6078" s="147">
        <f t="shared" si="479"/>
        <v>4188</v>
      </c>
    </row>
    <row r="6079" spans="1:25" s="148" customFormat="1" ht="13.9" customHeight="1">
      <c r="A6079" s="137">
        <v>6933</v>
      </c>
      <c r="B6079" s="138" t="s">
        <v>7214</v>
      </c>
      <c r="C6079" s="138" t="s">
        <v>7215</v>
      </c>
      <c r="D6079" s="138"/>
      <c r="E6079" s="2"/>
      <c r="F6079" s="2" t="s">
        <v>284</v>
      </c>
      <c r="G6079" s="2" t="s">
        <v>7311</v>
      </c>
      <c r="H6079" s="2"/>
      <c r="I6079" s="139" t="s">
        <v>350</v>
      </c>
      <c r="J6079" s="139" t="s">
        <v>351</v>
      </c>
      <c r="K6079" s="139" t="s">
        <v>274</v>
      </c>
      <c r="L6079" s="139" t="s">
        <v>298</v>
      </c>
      <c r="M6079" s="140" t="s">
        <v>8160</v>
      </c>
      <c r="N6079" s="141">
        <v>24.73</v>
      </c>
      <c r="O6079" s="142">
        <f t="shared" si="475"/>
        <v>200</v>
      </c>
      <c r="P6079" s="2">
        <v>200</v>
      </c>
      <c r="Q6079" s="2"/>
      <c r="R6079" s="143" t="e">
        <f t="shared" si="476"/>
        <v>#DIV/0!</v>
      </c>
      <c r="S6079" s="143">
        <f t="shared" si="477"/>
        <v>0</v>
      </c>
      <c r="T6079" s="144">
        <f>IF(P6079="nio",0,IF(P6079&gt;0,VLOOKUP(K6079,'3-Productie normen'!A:X,VLOOKUP(P6079,'3-Productie normen'!$B$37:$C$59,2,FALSE),FALSE)))/VLOOKUP(B6079,'2-Kosten per locatie'!$A$11:$C$31,3,FALSE)</f>
        <v>0</v>
      </c>
      <c r="U6079" s="144">
        <f t="shared" si="478"/>
        <v>0</v>
      </c>
      <c r="V6079" s="145" t="str">
        <f>VLOOKUP(K6079,'3-Productie normen'!A:AG,29,FALSE)</f>
        <v>L</v>
      </c>
      <c r="W6079" s="145"/>
      <c r="X6079" s="146"/>
      <c r="Y6079" s="147">
        <f t="shared" si="479"/>
        <v>4946</v>
      </c>
    </row>
    <row r="6080" spans="1:25" s="148" customFormat="1" ht="13.9" customHeight="1">
      <c r="A6080" s="137">
        <v>6934</v>
      </c>
      <c r="B6080" s="138" t="s">
        <v>7214</v>
      </c>
      <c r="C6080" s="138" t="s">
        <v>7215</v>
      </c>
      <c r="D6080" s="138"/>
      <c r="E6080" s="2"/>
      <c r="F6080" s="2" t="s">
        <v>284</v>
      </c>
      <c r="G6080" s="2" t="s">
        <v>7310</v>
      </c>
      <c r="H6080" s="2"/>
      <c r="I6080" s="139" t="s">
        <v>350</v>
      </c>
      <c r="J6080" s="139" t="s">
        <v>1346</v>
      </c>
      <c r="K6080" s="139" t="s">
        <v>52</v>
      </c>
      <c r="L6080" s="139" t="s">
        <v>314</v>
      </c>
      <c r="M6080" s="140"/>
      <c r="N6080" s="141">
        <v>22.44</v>
      </c>
      <c r="O6080" s="142">
        <f t="shared" si="475"/>
        <v>200</v>
      </c>
      <c r="P6080" s="2">
        <v>200</v>
      </c>
      <c r="Q6080" s="2"/>
      <c r="R6080" s="143" t="e">
        <f t="shared" si="476"/>
        <v>#DIV/0!</v>
      </c>
      <c r="S6080" s="143">
        <f t="shared" si="477"/>
        <v>0</v>
      </c>
      <c r="T6080" s="144">
        <f>IF(P6080="nio",0,IF(P6080&gt;0,VLOOKUP(K6080,'3-Productie normen'!A:X,VLOOKUP(P6080,'3-Productie normen'!$B$37:$C$59,2,FALSE),FALSE)))/VLOOKUP(B6080,'2-Kosten per locatie'!$A$11:$C$31,3,FALSE)</f>
        <v>0</v>
      </c>
      <c r="U6080" s="144">
        <f t="shared" si="478"/>
        <v>0</v>
      </c>
      <c r="V6080" s="145" t="str">
        <f>VLOOKUP(K6080,'3-Productie normen'!A:AG,29,FALSE)</f>
        <v>B</v>
      </c>
      <c r="W6080" s="145"/>
      <c r="X6080" s="146"/>
      <c r="Y6080" s="147">
        <f t="shared" si="479"/>
        <v>4488</v>
      </c>
    </row>
    <row r="6081" spans="1:25" s="148" customFormat="1" ht="13.9" customHeight="1">
      <c r="A6081" s="137">
        <v>6935</v>
      </c>
      <c r="B6081" s="138" t="s">
        <v>7214</v>
      </c>
      <c r="C6081" s="138" t="s">
        <v>7215</v>
      </c>
      <c r="D6081" s="138"/>
      <c r="E6081" s="2"/>
      <c r="F6081" s="2" t="s">
        <v>284</v>
      </c>
      <c r="G6081" s="2" t="s">
        <v>7262</v>
      </c>
      <c r="H6081" s="2"/>
      <c r="I6081" s="139" t="s">
        <v>257</v>
      </c>
      <c r="J6081" s="139" t="s">
        <v>258</v>
      </c>
      <c r="K6081" s="139" t="s">
        <v>257</v>
      </c>
      <c r="L6081" s="139" t="s">
        <v>314</v>
      </c>
      <c r="M6081" s="140"/>
      <c r="N6081" s="141">
        <v>28.7</v>
      </c>
      <c r="O6081" s="142">
        <f t="shared" si="475"/>
        <v>4</v>
      </c>
      <c r="P6081" s="2">
        <v>4</v>
      </c>
      <c r="Q6081" s="2"/>
      <c r="R6081" s="143" t="e">
        <f t="shared" si="476"/>
        <v>#DIV/0!</v>
      </c>
      <c r="S6081" s="143">
        <f t="shared" si="477"/>
        <v>0</v>
      </c>
      <c r="T6081" s="144">
        <f>IF(P6081="nio",0,IF(P6081&gt;0,VLOOKUP(K6081,'3-Productie normen'!A:X,VLOOKUP(P6081,'3-Productie normen'!$B$37:$C$59,2,FALSE),FALSE)))/VLOOKUP(B6081,'2-Kosten per locatie'!$A$11:$C$31,3,FALSE)</f>
        <v>0</v>
      </c>
      <c r="U6081" s="144">
        <f t="shared" si="478"/>
        <v>0</v>
      </c>
      <c r="V6081" s="145" t="str">
        <f>VLOOKUP(K6081,'3-Productie normen'!A:AG,29,FALSE)</f>
        <v>V</v>
      </c>
      <c r="W6081" s="145"/>
      <c r="X6081" s="146"/>
      <c r="Y6081" s="147">
        <f t="shared" si="479"/>
        <v>114.8</v>
      </c>
    </row>
    <row r="6082" spans="1:25" s="148" customFormat="1" ht="13.9" customHeight="1">
      <c r="A6082" s="137">
        <v>6936</v>
      </c>
      <c r="B6082" s="138" t="s">
        <v>7214</v>
      </c>
      <c r="C6082" s="138" t="s">
        <v>7215</v>
      </c>
      <c r="D6082" s="138"/>
      <c r="E6082" s="2"/>
      <c r="F6082" s="2" t="s">
        <v>284</v>
      </c>
      <c r="G6082" s="2" t="s">
        <v>7309</v>
      </c>
      <c r="H6082" s="2"/>
      <c r="I6082" s="139" t="s">
        <v>350</v>
      </c>
      <c r="J6082" s="139" t="s">
        <v>1346</v>
      </c>
      <c r="K6082" s="139" t="s">
        <v>52</v>
      </c>
      <c r="L6082" s="139" t="s">
        <v>314</v>
      </c>
      <c r="M6082" s="140"/>
      <c r="N6082" s="141">
        <v>118.55</v>
      </c>
      <c r="O6082" s="142">
        <f t="shared" si="475"/>
        <v>200</v>
      </c>
      <c r="P6082" s="2">
        <v>200</v>
      </c>
      <c r="Q6082" s="2"/>
      <c r="R6082" s="143" t="e">
        <f t="shared" si="476"/>
        <v>#DIV/0!</v>
      </c>
      <c r="S6082" s="143">
        <f t="shared" si="477"/>
        <v>0</v>
      </c>
      <c r="T6082" s="144">
        <f>IF(P6082="nio",0,IF(P6082&gt;0,VLOOKUP(K6082,'3-Productie normen'!A:X,VLOOKUP(P6082,'3-Productie normen'!$B$37:$C$59,2,FALSE),FALSE)))/VLOOKUP(B6082,'2-Kosten per locatie'!$A$11:$C$31,3,FALSE)</f>
        <v>0</v>
      </c>
      <c r="U6082" s="144">
        <f t="shared" si="478"/>
        <v>0</v>
      </c>
      <c r="V6082" s="145" t="str">
        <f>VLOOKUP(K6082,'3-Productie normen'!A:AG,29,FALSE)</f>
        <v>B</v>
      </c>
      <c r="W6082" s="145"/>
      <c r="X6082" s="146"/>
      <c r="Y6082" s="147">
        <f t="shared" si="479"/>
        <v>23710</v>
      </c>
    </row>
    <row r="6083" spans="1:25" s="148" customFormat="1" ht="13.9" customHeight="1">
      <c r="A6083" s="137">
        <v>6937</v>
      </c>
      <c r="B6083" s="138" t="s">
        <v>7214</v>
      </c>
      <c r="C6083" s="138" t="s">
        <v>7215</v>
      </c>
      <c r="D6083" s="138"/>
      <c r="E6083" s="2"/>
      <c r="F6083" s="2" t="s">
        <v>284</v>
      </c>
      <c r="G6083" s="2" t="s">
        <v>7306</v>
      </c>
      <c r="H6083" s="2"/>
      <c r="I6083" s="139" t="s">
        <v>350</v>
      </c>
      <c r="J6083" s="139" t="s">
        <v>1346</v>
      </c>
      <c r="K6083" s="139" t="s">
        <v>52</v>
      </c>
      <c r="L6083" s="139" t="s">
        <v>314</v>
      </c>
      <c r="M6083" s="140"/>
      <c r="N6083" s="141">
        <v>587.30999999999995</v>
      </c>
      <c r="O6083" s="142">
        <f t="shared" si="475"/>
        <v>200</v>
      </c>
      <c r="P6083" s="2">
        <v>200</v>
      </c>
      <c r="Q6083" s="2"/>
      <c r="R6083" s="143" t="e">
        <f t="shared" si="476"/>
        <v>#DIV/0!</v>
      </c>
      <c r="S6083" s="143">
        <f t="shared" si="477"/>
        <v>0</v>
      </c>
      <c r="T6083" s="144">
        <f>IF(P6083="nio",0,IF(P6083&gt;0,VLOOKUP(K6083,'3-Productie normen'!A:X,VLOOKUP(P6083,'3-Productie normen'!$B$37:$C$59,2,FALSE),FALSE)))/VLOOKUP(B6083,'2-Kosten per locatie'!$A$11:$C$31,3,FALSE)</f>
        <v>0</v>
      </c>
      <c r="U6083" s="144">
        <f t="shared" si="478"/>
        <v>0</v>
      </c>
      <c r="V6083" s="145" t="str">
        <f>VLOOKUP(K6083,'3-Productie normen'!A:AG,29,FALSE)</f>
        <v>B</v>
      </c>
      <c r="W6083" s="145"/>
      <c r="X6083" s="146"/>
      <c r="Y6083" s="147">
        <f t="shared" si="479"/>
        <v>117461.99999999999</v>
      </c>
    </row>
    <row r="6084" spans="1:25" s="148" customFormat="1" ht="13.9" customHeight="1">
      <c r="A6084" s="137">
        <v>6938</v>
      </c>
      <c r="B6084" s="138" t="s">
        <v>7214</v>
      </c>
      <c r="C6084" s="138" t="s">
        <v>7215</v>
      </c>
      <c r="D6084" s="138"/>
      <c r="E6084" s="2"/>
      <c r="F6084" s="2" t="s">
        <v>284</v>
      </c>
      <c r="G6084" s="2" t="s">
        <v>7307</v>
      </c>
      <c r="H6084" s="2"/>
      <c r="I6084" s="139" t="s">
        <v>267</v>
      </c>
      <c r="J6084" s="139" t="s">
        <v>267</v>
      </c>
      <c r="K6084" s="139" t="s">
        <v>8079</v>
      </c>
      <c r="L6084" s="139" t="s">
        <v>314</v>
      </c>
      <c r="M6084" s="140"/>
      <c r="N6084" s="141">
        <v>11.68</v>
      </c>
      <c r="O6084" s="142">
        <f t="shared" si="475"/>
        <v>2</v>
      </c>
      <c r="P6084" s="2">
        <v>2</v>
      </c>
      <c r="Q6084" s="2"/>
      <c r="R6084" s="143" t="e">
        <f t="shared" si="476"/>
        <v>#DIV/0!</v>
      </c>
      <c r="S6084" s="143">
        <f t="shared" si="477"/>
        <v>0</v>
      </c>
      <c r="T6084" s="144">
        <f>IF(P6084="nio",0,IF(P6084&gt;0,VLOOKUP(K6084,'3-Productie normen'!A:X,VLOOKUP(P6084,'3-Productie normen'!$B$37:$C$59,2,FALSE),FALSE)))/VLOOKUP(B6084,'2-Kosten per locatie'!$A$11:$C$31,3,FALSE)</f>
        <v>0</v>
      </c>
      <c r="U6084" s="144">
        <f t="shared" si="478"/>
        <v>0</v>
      </c>
      <c r="V6084" s="145" t="str">
        <f>VLOOKUP(K6084,'3-Productie normen'!A:AG,29,FALSE)</f>
        <v>V</v>
      </c>
      <c r="W6084" s="145"/>
      <c r="X6084" s="146"/>
      <c r="Y6084" s="147">
        <f t="shared" si="479"/>
        <v>23.36</v>
      </c>
    </row>
    <row r="6085" spans="1:25" s="148" customFormat="1" ht="13.9" customHeight="1">
      <c r="A6085" s="137">
        <v>6939</v>
      </c>
      <c r="B6085" s="138" t="s">
        <v>7214</v>
      </c>
      <c r="C6085" s="138" t="s">
        <v>7215</v>
      </c>
      <c r="D6085" s="138"/>
      <c r="E6085" s="2"/>
      <c r="F6085" s="2" t="s">
        <v>284</v>
      </c>
      <c r="G6085" s="2" t="s">
        <v>7308</v>
      </c>
      <c r="H6085" s="2"/>
      <c r="I6085" s="139" t="s">
        <v>267</v>
      </c>
      <c r="J6085" s="139" t="s">
        <v>267</v>
      </c>
      <c r="K6085" s="139" t="s">
        <v>8079</v>
      </c>
      <c r="L6085" s="139" t="s">
        <v>298</v>
      </c>
      <c r="M6085" s="140" t="s">
        <v>8160</v>
      </c>
      <c r="N6085" s="141">
        <v>7.58</v>
      </c>
      <c r="O6085" s="142">
        <f t="shared" si="475"/>
        <v>2</v>
      </c>
      <c r="P6085" s="2">
        <v>2</v>
      </c>
      <c r="Q6085" s="2"/>
      <c r="R6085" s="143" t="e">
        <f t="shared" si="476"/>
        <v>#DIV/0!</v>
      </c>
      <c r="S6085" s="143">
        <f t="shared" si="477"/>
        <v>0</v>
      </c>
      <c r="T6085" s="144">
        <f>IF(P6085="nio",0,IF(P6085&gt;0,VLOOKUP(K6085,'3-Productie normen'!A:X,VLOOKUP(P6085,'3-Productie normen'!$B$37:$C$59,2,FALSE),FALSE)))/VLOOKUP(B6085,'2-Kosten per locatie'!$A$11:$C$31,3,FALSE)</f>
        <v>0</v>
      </c>
      <c r="U6085" s="144">
        <f t="shared" si="478"/>
        <v>0</v>
      </c>
      <c r="V6085" s="145" t="str">
        <f>VLOOKUP(K6085,'3-Productie normen'!A:AG,29,FALSE)</f>
        <v>V</v>
      </c>
      <c r="W6085" s="145"/>
      <c r="X6085" s="146"/>
      <c r="Y6085" s="147">
        <f t="shared" si="479"/>
        <v>15.16</v>
      </c>
    </row>
    <row r="6086" spans="1:25" s="148" customFormat="1" ht="13.9" customHeight="1">
      <c r="A6086" s="137">
        <v>6940</v>
      </c>
      <c r="B6086" s="138" t="s">
        <v>7214</v>
      </c>
      <c r="C6086" s="138" t="s">
        <v>7215</v>
      </c>
      <c r="D6086" s="138"/>
      <c r="E6086" s="2"/>
      <c r="F6086" s="2" t="s">
        <v>284</v>
      </c>
      <c r="G6086" s="2" t="s">
        <v>7263</v>
      </c>
      <c r="H6086" s="2"/>
      <c r="I6086" s="139" t="s">
        <v>257</v>
      </c>
      <c r="J6086" s="139" t="s">
        <v>381</v>
      </c>
      <c r="K6086" s="139" t="s">
        <v>257</v>
      </c>
      <c r="L6086" s="139" t="s">
        <v>298</v>
      </c>
      <c r="M6086" s="140" t="s">
        <v>8160</v>
      </c>
      <c r="N6086" s="141">
        <v>7.68</v>
      </c>
      <c r="O6086" s="142">
        <f t="shared" si="475"/>
        <v>4</v>
      </c>
      <c r="P6086" s="2">
        <v>4</v>
      </c>
      <c r="Q6086" s="2"/>
      <c r="R6086" s="143" t="e">
        <f t="shared" si="476"/>
        <v>#DIV/0!</v>
      </c>
      <c r="S6086" s="143">
        <f t="shared" si="477"/>
        <v>0</v>
      </c>
      <c r="T6086" s="144">
        <f>IF(P6086="nio",0,IF(P6086&gt;0,VLOOKUP(K6086,'3-Productie normen'!A:X,VLOOKUP(P6086,'3-Productie normen'!$B$37:$C$59,2,FALSE),FALSE)))/VLOOKUP(B6086,'2-Kosten per locatie'!$A$11:$C$31,3,FALSE)</f>
        <v>0</v>
      </c>
      <c r="U6086" s="144">
        <f t="shared" si="478"/>
        <v>0</v>
      </c>
      <c r="V6086" s="145" t="str">
        <f>VLOOKUP(K6086,'3-Productie normen'!A:AG,29,FALSE)</f>
        <v>V</v>
      </c>
      <c r="W6086" s="145"/>
      <c r="X6086" s="146"/>
      <c r="Y6086" s="147">
        <f t="shared" si="479"/>
        <v>30.72</v>
      </c>
    </row>
    <row r="6087" spans="1:25" s="148" customFormat="1" ht="13.9" customHeight="1">
      <c r="A6087" s="137">
        <v>6941</v>
      </c>
      <c r="B6087" s="138" t="s">
        <v>7214</v>
      </c>
      <c r="C6087" s="138" t="s">
        <v>7215</v>
      </c>
      <c r="D6087" s="138"/>
      <c r="E6087" s="2"/>
      <c r="F6087" s="2" t="s">
        <v>284</v>
      </c>
      <c r="G6087" s="2" t="s">
        <v>7250</v>
      </c>
      <c r="H6087" s="2"/>
      <c r="I6087" s="139" t="s">
        <v>484</v>
      </c>
      <c r="J6087" s="139" t="s">
        <v>56</v>
      </c>
      <c r="K6087" s="139" t="s">
        <v>248</v>
      </c>
      <c r="L6087" s="139" t="s">
        <v>1511</v>
      </c>
      <c r="M6087" s="140"/>
      <c r="N6087" s="141">
        <v>23.21</v>
      </c>
      <c r="O6087" s="142">
        <f t="shared" si="475"/>
        <v>200</v>
      </c>
      <c r="P6087" s="2">
        <v>200</v>
      </c>
      <c r="Q6087" s="2"/>
      <c r="R6087" s="143" t="e">
        <f t="shared" si="476"/>
        <v>#DIV/0!</v>
      </c>
      <c r="S6087" s="143">
        <f t="shared" si="477"/>
        <v>0</v>
      </c>
      <c r="T6087" s="144">
        <f>IF(P6087="nio",0,IF(P6087&gt;0,VLOOKUP(K6087,'3-Productie normen'!A:X,VLOOKUP(P6087,'3-Productie normen'!$B$37:$C$59,2,FALSE),FALSE)))/VLOOKUP(B6087,'2-Kosten per locatie'!$A$11:$C$31,3,FALSE)</f>
        <v>0</v>
      </c>
      <c r="U6087" s="144">
        <f t="shared" si="478"/>
        <v>0</v>
      </c>
      <c r="V6087" s="145" t="str">
        <f>VLOOKUP(K6087,'3-Productie normen'!A:AG,29,FALSE)</f>
        <v>V</v>
      </c>
      <c r="W6087" s="145"/>
      <c r="X6087" s="146"/>
      <c r="Y6087" s="147">
        <f t="shared" si="479"/>
        <v>4642</v>
      </c>
    </row>
    <row r="6088" spans="1:25" s="148" customFormat="1" ht="13.9" customHeight="1">
      <c r="A6088" s="137">
        <v>6942</v>
      </c>
      <c r="B6088" s="138" t="s">
        <v>7214</v>
      </c>
      <c r="C6088" s="138" t="s">
        <v>7215</v>
      </c>
      <c r="D6088" s="138"/>
      <c r="E6088" s="2"/>
      <c r="F6088" s="2" t="s">
        <v>284</v>
      </c>
      <c r="G6088" s="2" t="s">
        <v>7260</v>
      </c>
      <c r="H6088" s="2"/>
      <c r="I6088" s="139" t="s">
        <v>257</v>
      </c>
      <c r="J6088" s="139" t="s">
        <v>498</v>
      </c>
      <c r="K6088" s="139" t="s">
        <v>257</v>
      </c>
      <c r="L6088" s="139" t="s">
        <v>249</v>
      </c>
      <c r="M6088" s="140"/>
      <c r="N6088" s="141">
        <v>12.84</v>
      </c>
      <c r="O6088" s="142">
        <f t="shared" si="475"/>
        <v>4</v>
      </c>
      <c r="P6088" s="2">
        <v>4</v>
      </c>
      <c r="Q6088" s="2"/>
      <c r="R6088" s="143" t="e">
        <f t="shared" si="476"/>
        <v>#DIV/0!</v>
      </c>
      <c r="S6088" s="143">
        <f t="shared" si="477"/>
        <v>0</v>
      </c>
      <c r="T6088" s="144">
        <f>IF(P6088="nio",0,IF(P6088&gt;0,VLOOKUP(K6088,'3-Productie normen'!A:X,VLOOKUP(P6088,'3-Productie normen'!$B$37:$C$59,2,FALSE),FALSE)))/VLOOKUP(B6088,'2-Kosten per locatie'!$A$11:$C$31,3,FALSE)</f>
        <v>0</v>
      </c>
      <c r="U6088" s="144">
        <f t="shared" si="478"/>
        <v>0</v>
      </c>
      <c r="V6088" s="145" t="str">
        <f>VLOOKUP(K6088,'3-Productie normen'!A:AG,29,FALSE)</f>
        <v>V</v>
      </c>
      <c r="W6088" s="145"/>
      <c r="X6088" s="146"/>
      <c r="Y6088" s="147">
        <f t="shared" si="479"/>
        <v>51.36</v>
      </c>
    </row>
    <row r="6089" spans="1:25" s="148" customFormat="1" ht="13.9" customHeight="1">
      <c r="A6089" s="137">
        <v>6943</v>
      </c>
      <c r="B6089" s="138" t="s">
        <v>7214</v>
      </c>
      <c r="C6089" s="138" t="s">
        <v>7215</v>
      </c>
      <c r="D6089" s="138"/>
      <c r="E6089" s="2"/>
      <c r="F6089" s="2" t="s">
        <v>284</v>
      </c>
      <c r="G6089" s="2" t="s">
        <v>7300</v>
      </c>
      <c r="H6089" s="2"/>
      <c r="I6089" s="139" t="s">
        <v>277</v>
      </c>
      <c r="J6089" s="139" t="s">
        <v>277</v>
      </c>
      <c r="K6089" s="139" t="s">
        <v>478</v>
      </c>
      <c r="L6089" s="139" t="s">
        <v>3908</v>
      </c>
      <c r="M6089" s="140"/>
      <c r="N6089" s="141">
        <v>347.13</v>
      </c>
      <c r="O6089" s="142">
        <f t="shared" si="475"/>
        <v>120</v>
      </c>
      <c r="P6089" s="2">
        <v>120</v>
      </c>
      <c r="Q6089" s="2"/>
      <c r="R6089" s="143" t="e">
        <f t="shared" si="476"/>
        <v>#DIV/0!</v>
      </c>
      <c r="S6089" s="143">
        <f t="shared" si="477"/>
        <v>0</v>
      </c>
      <c r="T6089" s="144">
        <f>IF(P6089="nio",0,IF(P6089&gt;0,VLOOKUP(K6089,'3-Productie normen'!A:X,VLOOKUP(P6089,'3-Productie normen'!$B$37:$C$59,2,FALSE),FALSE)))/VLOOKUP(B6089,'2-Kosten per locatie'!$A$11:$C$31,3,FALSE)</f>
        <v>0</v>
      </c>
      <c r="U6089" s="144">
        <f t="shared" si="478"/>
        <v>0</v>
      </c>
      <c r="V6089" s="145" t="str">
        <f>VLOOKUP(K6089,'3-Productie normen'!A:AG,29,FALSE)</f>
        <v>B</v>
      </c>
      <c r="W6089" s="145"/>
      <c r="X6089" s="146"/>
      <c r="Y6089" s="147">
        <f t="shared" si="479"/>
        <v>41655.599999999999</v>
      </c>
    </row>
    <row r="6090" spans="1:25" s="148" customFormat="1" ht="13.9" customHeight="1">
      <c r="A6090" s="137">
        <v>6944</v>
      </c>
      <c r="B6090" s="138" t="s">
        <v>7214</v>
      </c>
      <c r="C6090" s="138" t="s">
        <v>7215</v>
      </c>
      <c r="D6090" s="138"/>
      <c r="E6090" s="2"/>
      <c r="F6090" s="2" t="s">
        <v>284</v>
      </c>
      <c r="G6090" s="2" t="s">
        <v>7258</v>
      </c>
      <c r="H6090" s="2"/>
      <c r="I6090" s="139" t="s">
        <v>257</v>
      </c>
      <c r="J6090" s="139" t="s">
        <v>495</v>
      </c>
      <c r="K6090" s="139" t="s">
        <v>257</v>
      </c>
      <c r="L6090" s="139" t="s">
        <v>298</v>
      </c>
      <c r="M6090" s="140" t="s">
        <v>8160</v>
      </c>
      <c r="N6090" s="141">
        <v>1.29</v>
      </c>
      <c r="O6090" s="142">
        <f t="shared" si="475"/>
        <v>4</v>
      </c>
      <c r="P6090" s="2">
        <v>4</v>
      </c>
      <c r="Q6090" s="2"/>
      <c r="R6090" s="143" t="e">
        <f t="shared" si="476"/>
        <v>#DIV/0!</v>
      </c>
      <c r="S6090" s="143">
        <f t="shared" si="477"/>
        <v>0</v>
      </c>
      <c r="T6090" s="144">
        <f>IF(P6090="nio",0,IF(P6090&gt;0,VLOOKUP(K6090,'3-Productie normen'!A:X,VLOOKUP(P6090,'3-Productie normen'!$B$37:$C$59,2,FALSE),FALSE)))/VLOOKUP(B6090,'2-Kosten per locatie'!$A$11:$C$31,3,FALSE)</f>
        <v>0</v>
      </c>
      <c r="U6090" s="144">
        <f t="shared" si="478"/>
        <v>0</v>
      </c>
      <c r="V6090" s="145" t="str">
        <f>VLOOKUP(K6090,'3-Productie normen'!A:AG,29,FALSE)</f>
        <v>V</v>
      </c>
      <c r="W6090" s="145"/>
      <c r="X6090" s="146"/>
      <c r="Y6090" s="147">
        <f t="shared" si="479"/>
        <v>5.16</v>
      </c>
    </row>
    <row r="6091" spans="1:25" s="148" customFormat="1" ht="13.9" customHeight="1">
      <c r="A6091" s="137">
        <v>6945</v>
      </c>
      <c r="B6091" s="138" t="s">
        <v>7214</v>
      </c>
      <c r="C6091" s="138" t="s">
        <v>7215</v>
      </c>
      <c r="D6091" s="138"/>
      <c r="E6091" s="2"/>
      <c r="F6091" s="2" t="s">
        <v>284</v>
      </c>
      <c r="G6091" s="2" t="s">
        <v>7303</v>
      </c>
      <c r="H6091" s="2"/>
      <c r="I6091" s="139" t="s">
        <v>267</v>
      </c>
      <c r="J6091" s="139" t="s">
        <v>267</v>
      </c>
      <c r="K6091" s="139" t="s">
        <v>8079</v>
      </c>
      <c r="L6091" s="139" t="s">
        <v>298</v>
      </c>
      <c r="M6091" s="140" t="s">
        <v>8160</v>
      </c>
      <c r="N6091" s="141">
        <v>26.12</v>
      </c>
      <c r="O6091" s="142">
        <f t="shared" si="475"/>
        <v>2</v>
      </c>
      <c r="P6091" s="2">
        <v>2</v>
      </c>
      <c r="Q6091" s="2"/>
      <c r="R6091" s="143" t="e">
        <f t="shared" si="476"/>
        <v>#DIV/0!</v>
      </c>
      <c r="S6091" s="143">
        <f t="shared" si="477"/>
        <v>0</v>
      </c>
      <c r="T6091" s="144">
        <f>IF(P6091="nio",0,IF(P6091&gt;0,VLOOKUP(K6091,'3-Productie normen'!A:X,VLOOKUP(P6091,'3-Productie normen'!$B$37:$C$59,2,FALSE),FALSE)))/VLOOKUP(B6091,'2-Kosten per locatie'!$A$11:$C$31,3,FALSE)</f>
        <v>0</v>
      </c>
      <c r="U6091" s="144">
        <f t="shared" si="478"/>
        <v>0</v>
      </c>
      <c r="V6091" s="145" t="str">
        <f>VLOOKUP(K6091,'3-Productie normen'!A:AG,29,FALSE)</f>
        <v>V</v>
      </c>
      <c r="W6091" s="145"/>
      <c r="X6091" s="146"/>
      <c r="Y6091" s="147">
        <f t="shared" si="479"/>
        <v>52.24</v>
      </c>
    </row>
    <row r="6092" spans="1:25" s="148" customFormat="1" ht="13.9" customHeight="1">
      <c r="A6092" s="137">
        <v>6946</v>
      </c>
      <c r="B6092" s="138" t="s">
        <v>7214</v>
      </c>
      <c r="C6092" s="138" t="s">
        <v>7215</v>
      </c>
      <c r="D6092" s="138"/>
      <c r="E6092" s="2"/>
      <c r="F6092" s="2" t="s">
        <v>284</v>
      </c>
      <c r="G6092" s="2" t="s">
        <v>7277</v>
      </c>
      <c r="H6092" s="2"/>
      <c r="I6092" s="139" t="s">
        <v>46</v>
      </c>
      <c r="J6092" s="139" t="s">
        <v>320</v>
      </c>
      <c r="K6092" s="139" t="s">
        <v>46</v>
      </c>
      <c r="L6092" s="139" t="s">
        <v>1511</v>
      </c>
      <c r="M6092" s="140"/>
      <c r="N6092" s="141">
        <v>5.94</v>
      </c>
      <c r="O6092" s="142">
        <f t="shared" si="475"/>
        <v>400</v>
      </c>
      <c r="P6092" s="2">
        <v>200</v>
      </c>
      <c r="Q6092" s="2">
        <v>200</v>
      </c>
      <c r="R6092" s="143" t="e">
        <f t="shared" si="476"/>
        <v>#DIV/0!</v>
      </c>
      <c r="S6092" s="143" t="e">
        <f t="shared" si="477"/>
        <v>#DIV/0!</v>
      </c>
      <c r="T6092" s="144">
        <f>IF(P6092="nio",0,IF(P6092&gt;0,VLOOKUP(K6092,'3-Productie normen'!A:X,VLOOKUP(P6092,'3-Productie normen'!$B$37:$C$59,2,FALSE),FALSE)))/VLOOKUP(B6092,'2-Kosten per locatie'!$A$11:$C$31,3,FALSE)</f>
        <v>0</v>
      </c>
      <c r="U6092" s="144">
        <f t="shared" si="478"/>
        <v>0</v>
      </c>
      <c r="V6092" s="145" t="str">
        <f>VLOOKUP(K6092,'3-Productie normen'!A:AG,29,FALSE)</f>
        <v>S</v>
      </c>
      <c r="W6092" s="145"/>
      <c r="X6092" s="146"/>
      <c r="Y6092" s="147">
        <f t="shared" si="479"/>
        <v>2376</v>
      </c>
    </row>
    <row r="6093" spans="1:25" s="148" customFormat="1" ht="13.9" customHeight="1">
      <c r="A6093" s="137">
        <v>6947</v>
      </c>
      <c r="B6093" s="138" t="s">
        <v>7214</v>
      </c>
      <c r="C6093" s="138" t="s">
        <v>7215</v>
      </c>
      <c r="D6093" s="138"/>
      <c r="E6093" s="2"/>
      <c r="F6093" s="2" t="s">
        <v>284</v>
      </c>
      <c r="G6093" s="2" t="s">
        <v>7279</v>
      </c>
      <c r="H6093" s="2"/>
      <c r="I6093" s="139" t="s">
        <v>46</v>
      </c>
      <c r="J6093" s="139" t="s">
        <v>323</v>
      </c>
      <c r="K6093" s="139" t="s">
        <v>46</v>
      </c>
      <c r="L6093" s="139" t="s">
        <v>1511</v>
      </c>
      <c r="M6093" s="140"/>
      <c r="N6093" s="141">
        <v>1.19</v>
      </c>
      <c r="O6093" s="142">
        <f t="shared" si="475"/>
        <v>400</v>
      </c>
      <c r="P6093" s="2">
        <v>200</v>
      </c>
      <c r="Q6093" s="2">
        <v>200</v>
      </c>
      <c r="R6093" s="143" t="e">
        <f t="shared" si="476"/>
        <v>#DIV/0!</v>
      </c>
      <c r="S6093" s="143" t="e">
        <f t="shared" si="477"/>
        <v>#DIV/0!</v>
      </c>
      <c r="T6093" s="144">
        <f>IF(P6093="nio",0,IF(P6093&gt;0,VLOOKUP(K6093,'3-Productie normen'!A:X,VLOOKUP(P6093,'3-Productie normen'!$B$37:$C$59,2,FALSE),FALSE)))/VLOOKUP(B6093,'2-Kosten per locatie'!$A$11:$C$31,3,FALSE)</f>
        <v>0</v>
      </c>
      <c r="U6093" s="144">
        <f t="shared" si="478"/>
        <v>0</v>
      </c>
      <c r="V6093" s="145" t="str">
        <f>VLOOKUP(K6093,'3-Productie normen'!A:AG,29,FALSE)</f>
        <v>S</v>
      </c>
      <c r="W6093" s="145"/>
      <c r="X6093" s="146"/>
      <c r="Y6093" s="147">
        <f t="shared" si="479"/>
        <v>476</v>
      </c>
    </row>
    <row r="6094" spans="1:25" s="148" customFormat="1" ht="13.9" customHeight="1">
      <c r="A6094" s="137">
        <v>6948</v>
      </c>
      <c r="B6094" s="138" t="s">
        <v>7214</v>
      </c>
      <c r="C6094" s="138" t="s">
        <v>7215</v>
      </c>
      <c r="D6094" s="138"/>
      <c r="E6094" s="2"/>
      <c r="F6094" s="2" t="s">
        <v>284</v>
      </c>
      <c r="G6094" s="2" t="s">
        <v>7278</v>
      </c>
      <c r="H6094" s="2"/>
      <c r="I6094" s="139" t="s">
        <v>46</v>
      </c>
      <c r="J6094" s="139" t="s">
        <v>323</v>
      </c>
      <c r="K6094" s="139" t="s">
        <v>46</v>
      </c>
      <c r="L6094" s="139" t="s">
        <v>1511</v>
      </c>
      <c r="M6094" s="140"/>
      <c r="N6094" s="141">
        <v>1.19</v>
      </c>
      <c r="O6094" s="142">
        <f t="shared" si="475"/>
        <v>400</v>
      </c>
      <c r="P6094" s="2">
        <v>200</v>
      </c>
      <c r="Q6094" s="2">
        <v>200</v>
      </c>
      <c r="R6094" s="143" t="e">
        <f t="shared" si="476"/>
        <v>#DIV/0!</v>
      </c>
      <c r="S6094" s="143" t="e">
        <f t="shared" si="477"/>
        <v>#DIV/0!</v>
      </c>
      <c r="T6094" s="144">
        <f>IF(P6094="nio",0,IF(P6094&gt;0,VLOOKUP(K6094,'3-Productie normen'!A:X,VLOOKUP(P6094,'3-Productie normen'!$B$37:$C$59,2,FALSE),FALSE)))/VLOOKUP(B6094,'2-Kosten per locatie'!$A$11:$C$31,3,FALSE)</f>
        <v>0</v>
      </c>
      <c r="U6094" s="144">
        <f t="shared" si="478"/>
        <v>0</v>
      </c>
      <c r="V6094" s="145" t="str">
        <f>VLOOKUP(K6094,'3-Productie normen'!A:AG,29,FALSE)</f>
        <v>S</v>
      </c>
      <c r="W6094" s="145"/>
      <c r="X6094" s="146"/>
      <c r="Y6094" s="147">
        <f t="shared" si="479"/>
        <v>476</v>
      </c>
    </row>
    <row r="6095" spans="1:25" s="148" customFormat="1" ht="13.9" customHeight="1">
      <c r="A6095" s="137">
        <v>6949</v>
      </c>
      <c r="B6095" s="138" t="s">
        <v>7214</v>
      </c>
      <c r="C6095" s="138" t="s">
        <v>7215</v>
      </c>
      <c r="D6095" s="138"/>
      <c r="E6095" s="2"/>
      <c r="F6095" s="2" t="s">
        <v>284</v>
      </c>
      <c r="G6095" s="2" t="s">
        <v>7270</v>
      </c>
      <c r="H6095" s="2"/>
      <c r="I6095" s="139" t="s">
        <v>257</v>
      </c>
      <c r="J6095" s="139" t="s">
        <v>318</v>
      </c>
      <c r="K6095" s="139" t="s">
        <v>259</v>
      </c>
      <c r="L6095" s="139" t="s">
        <v>246</v>
      </c>
      <c r="M6095" s="140"/>
      <c r="N6095" s="141"/>
      <c r="O6095" s="142">
        <f t="shared" si="475"/>
        <v>0</v>
      </c>
      <c r="P6095" s="2" t="s">
        <v>477</v>
      </c>
      <c r="Q6095" s="2"/>
      <c r="R6095" s="143">
        <f t="shared" si="476"/>
        <v>0</v>
      </c>
      <c r="S6095" s="143">
        <f t="shared" si="477"/>
        <v>0</v>
      </c>
      <c r="T6095" s="144">
        <f>IF(P6095="nio",0,IF(P6095&gt;0,VLOOKUP(K6095,'3-Productie normen'!A:X,VLOOKUP(P6095,'3-Productie normen'!$B$37:$C$59,2,FALSE),FALSE)))/VLOOKUP(B6095,'2-Kosten per locatie'!$A$11:$C$31,3,FALSE)</f>
        <v>0</v>
      </c>
      <c r="U6095" s="144">
        <f t="shared" si="478"/>
        <v>0</v>
      </c>
      <c r="V6095" s="145">
        <f>VLOOKUP(K6095,'3-Productie normen'!A:AG,29,FALSE)</f>
        <v>0</v>
      </c>
      <c r="W6095" s="145"/>
      <c r="X6095" s="146"/>
      <c r="Y6095" s="147">
        <f t="shared" si="479"/>
        <v>0</v>
      </c>
    </row>
    <row r="6096" spans="1:25" s="148" customFormat="1" ht="13.9" customHeight="1">
      <c r="A6096" s="137">
        <v>6950</v>
      </c>
      <c r="B6096" s="138" t="s">
        <v>7214</v>
      </c>
      <c r="C6096" s="138" t="s">
        <v>7215</v>
      </c>
      <c r="D6096" s="138"/>
      <c r="E6096" s="2"/>
      <c r="F6096" s="2" t="s">
        <v>284</v>
      </c>
      <c r="G6096" s="2" t="s">
        <v>7259</v>
      </c>
      <c r="H6096" s="2"/>
      <c r="I6096" s="139" t="s">
        <v>46</v>
      </c>
      <c r="J6096" s="139" t="s">
        <v>313</v>
      </c>
      <c r="K6096" s="139" t="s">
        <v>8079</v>
      </c>
      <c r="L6096" s="139" t="s">
        <v>314</v>
      </c>
      <c r="M6096" s="140"/>
      <c r="N6096" s="141">
        <v>5.78</v>
      </c>
      <c r="O6096" s="142">
        <f t="shared" si="475"/>
        <v>2</v>
      </c>
      <c r="P6096" s="2">
        <v>2</v>
      </c>
      <c r="Q6096" s="2"/>
      <c r="R6096" s="143" t="e">
        <f t="shared" si="476"/>
        <v>#DIV/0!</v>
      </c>
      <c r="S6096" s="143">
        <f t="shared" si="477"/>
        <v>0</v>
      </c>
      <c r="T6096" s="144">
        <f>IF(P6096="nio",0,IF(P6096&gt;0,VLOOKUP(K6096,'3-Productie normen'!A:X,VLOOKUP(P6096,'3-Productie normen'!$B$37:$C$59,2,FALSE),FALSE)))/VLOOKUP(B6096,'2-Kosten per locatie'!$A$11:$C$31,3,FALSE)</f>
        <v>0</v>
      </c>
      <c r="U6096" s="144">
        <f t="shared" si="478"/>
        <v>0</v>
      </c>
      <c r="V6096" s="145" t="str">
        <f>VLOOKUP(K6096,'3-Productie normen'!A:AG,29,FALSE)</f>
        <v>V</v>
      </c>
      <c r="W6096" s="145"/>
      <c r="X6096" s="146"/>
      <c r="Y6096" s="147">
        <f t="shared" si="479"/>
        <v>11.56</v>
      </c>
    </row>
    <row r="6097" spans="1:25" s="148" customFormat="1" ht="13.9" customHeight="1">
      <c r="A6097" s="137">
        <v>6951</v>
      </c>
      <c r="B6097" s="138" t="s">
        <v>7214</v>
      </c>
      <c r="C6097" s="138" t="s">
        <v>7215</v>
      </c>
      <c r="D6097" s="138"/>
      <c r="E6097" s="2"/>
      <c r="F6097" s="2" t="s">
        <v>284</v>
      </c>
      <c r="G6097" s="2" t="s">
        <v>7249</v>
      </c>
      <c r="H6097" s="2"/>
      <c r="I6097" s="139" t="s">
        <v>484</v>
      </c>
      <c r="J6097" s="139" t="s">
        <v>57</v>
      </c>
      <c r="K6097" s="139" t="s">
        <v>57</v>
      </c>
      <c r="L6097" s="139" t="s">
        <v>246</v>
      </c>
      <c r="M6097" s="140"/>
      <c r="N6097" s="141"/>
      <c r="O6097" s="142">
        <f t="shared" si="475"/>
        <v>0</v>
      </c>
      <c r="P6097" s="2" t="s">
        <v>477</v>
      </c>
      <c r="Q6097" s="2"/>
      <c r="R6097" s="143">
        <f t="shared" si="476"/>
        <v>0</v>
      </c>
      <c r="S6097" s="143">
        <f t="shared" si="477"/>
        <v>0</v>
      </c>
      <c r="T6097" s="144">
        <f>IF(P6097="nio",0,IF(P6097&gt;0,VLOOKUP(K6097,'3-Productie normen'!A:X,VLOOKUP(P6097,'3-Productie normen'!$B$37:$C$59,2,FALSE),FALSE)))/VLOOKUP(B6097,'2-Kosten per locatie'!$A$11:$C$31,3,FALSE)</f>
        <v>0</v>
      </c>
      <c r="U6097" s="144">
        <f t="shared" si="478"/>
        <v>0</v>
      </c>
      <c r="V6097" s="145" t="str">
        <f>VLOOKUP(K6097,'3-Productie normen'!A:AG,29,FALSE)</f>
        <v>V</v>
      </c>
      <c r="W6097" s="145"/>
      <c r="X6097" s="146"/>
      <c r="Y6097" s="147">
        <f t="shared" si="479"/>
        <v>0</v>
      </c>
    </row>
    <row r="6098" spans="1:25" s="148" customFormat="1" ht="13.9" customHeight="1">
      <c r="A6098" s="137">
        <v>6952</v>
      </c>
      <c r="B6098" s="138" t="s">
        <v>7214</v>
      </c>
      <c r="C6098" s="138" t="s">
        <v>7215</v>
      </c>
      <c r="D6098" s="138"/>
      <c r="E6098" s="2"/>
      <c r="F6098" s="2" t="s">
        <v>284</v>
      </c>
      <c r="G6098" s="2" t="s">
        <v>7248</v>
      </c>
      <c r="H6098" s="2"/>
      <c r="I6098" s="139" t="s">
        <v>484</v>
      </c>
      <c r="J6098" s="139" t="s">
        <v>56</v>
      </c>
      <c r="K6098" s="139" t="s">
        <v>248</v>
      </c>
      <c r="L6098" s="139" t="s">
        <v>1511</v>
      </c>
      <c r="M6098" s="140"/>
      <c r="N6098" s="141">
        <v>22.24</v>
      </c>
      <c r="O6098" s="142">
        <f t="shared" si="475"/>
        <v>200</v>
      </c>
      <c r="P6098" s="2">
        <v>200</v>
      </c>
      <c r="Q6098" s="2"/>
      <c r="R6098" s="143" t="e">
        <f t="shared" si="476"/>
        <v>#DIV/0!</v>
      </c>
      <c r="S6098" s="143">
        <f t="shared" si="477"/>
        <v>0</v>
      </c>
      <c r="T6098" s="144">
        <f>IF(P6098="nio",0,IF(P6098&gt;0,VLOOKUP(K6098,'3-Productie normen'!A:X,VLOOKUP(P6098,'3-Productie normen'!$B$37:$C$59,2,FALSE),FALSE)))/VLOOKUP(B6098,'2-Kosten per locatie'!$A$11:$C$31,3,FALSE)</f>
        <v>0</v>
      </c>
      <c r="U6098" s="144">
        <f t="shared" si="478"/>
        <v>0</v>
      </c>
      <c r="V6098" s="145" t="str">
        <f>VLOOKUP(K6098,'3-Productie normen'!A:AG,29,FALSE)</f>
        <v>V</v>
      </c>
      <c r="W6098" s="145"/>
      <c r="X6098" s="146"/>
      <c r="Y6098" s="147">
        <f t="shared" si="479"/>
        <v>4448</v>
      </c>
    </row>
    <row r="6099" spans="1:25" s="148" customFormat="1" ht="13.9" customHeight="1">
      <c r="A6099" s="137">
        <v>6953</v>
      </c>
      <c r="B6099" s="138" t="s">
        <v>7214</v>
      </c>
      <c r="C6099" s="138" t="s">
        <v>7215</v>
      </c>
      <c r="D6099" s="138"/>
      <c r="E6099" s="2"/>
      <c r="F6099" s="2" t="s">
        <v>284</v>
      </c>
      <c r="G6099" s="2" t="s">
        <v>7255</v>
      </c>
      <c r="H6099" s="2"/>
      <c r="I6099" s="139" t="s">
        <v>491</v>
      </c>
      <c r="J6099" s="139" t="s">
        <v>253</v>
      </c>
      <c r="K6099" s="139" t="s">
        <v>4571</v>
      </c>
      <c r="L6099" s="139" t="s">
        <v>298</v>
      </c>
      <c r="M6099" s="140" t="s">
        <v>8160</v>
      </c>
      <c r="N6099" s="141">
        <v>23.29</v>
      </c>
      <c r="O6099" s="142">
        <f t="shared" si="475"/>
        <v>200</v>
      </c>
      <c r="P6099" s="2">
        <v>200</v>
      </c>
      <c r="Q6099" s="2"/>
      <c r="R6099" s="143" t="e">
        <f t="shared" si="476"/>
        <v>#DIV/0!</v>
      </c>
      <c r="S6099" s="143">
        <f t="shared" si="477"/>
        <v>0</v>
      </c>
      <c r="T6099" s="144">
        <f>IF(P6099="nio",0,IF(P6099&gt;0,VLOOKUP(K6099,'3-Productie normen'!A:X,VLOOKUP(P6099,'3-Productie normen'!$B$37:$C$59,2,FALSE),FALSE)))/VLOOKUP(B6099,'2-Kosten per locatie'!$A$11:$C$31,3,FALSE)</f>
        <v>0</v>
      </c>
      <c r="U6099" s="144">
        <f t="shared" si="478"/>
        <v>0</v>
      </c>
      <c r="V6099" s="145" t="str">
        <f>VLOOKUP(K6099,'3-Productie normen'!A:AG,29,FALSE)</f>
        <v>V</v>
      </c>
      <c r="W6099" s="145"/>
      <c r="X6099" s="146"/>
      <c r="Y6099" s="147">
        <f t="shared" si="479"/>
        <v>4658</v>
      </c>
    </row>
    <row r="6100" spans="1:25" s="148" customFormat="1" ht="13.9" customHeight="1">
      <c r="A6100" s="137">
        <v>6954</v>
      </c>
      <c r="B6100" s="138" t="s">
        <v>7214</v>
      </c>
      <c r="C6100" s="138" t="s">
        <v>7215</v>
      </c>
      <c r="D6100" s="138"/>
      <c r="E6100" s="2"/>
      <c r="F6100" s="2" t="s">
        <v>284</v>
      </c>
      <c r="G6100" s="2" t="s">
        <v>7254</v>
      </c>
      <c r="H6100" s="2"/>
      <c r="I6100" s="139" t="s">
        <v>491</v>
      </c>
      <c r="J6100" s="139" t="s">
        <v>293</v>
      </c>
      <c r="K6100" s="139" t="s">
        <v>4571</v>
      </c>
      <c r="L6100" s="139" t="s">
        <v>1511</v>
      </c>
      <c r="M6100" s="140"/>
      <c r="N6100" s="141">
        <v>549.72</v>
      </c>
      <c r="O6100" s="142">
        <f t="shared" si="475"/>
        <v>200</v>
      </c>
      <c r="P6100" s="2">
        <v>200</v>
      </c>
      <c r="Q6100" s="2"/>
      <c r="R6100" s="143" t="e">
        <f t="shared" si="476"/>
        <v>#DIV/0!</v>
      </c>
      <c r="S6100" s="143">
        <f t="shared" si="477"/>
        <v>0</v>
      </c>
      <c r="T6100" s="144">
        <f>IF(P6100="nio",0,IF(P6100&gt;0,VLOOKUP(K6100,'3-Productie normen'!A:X,VLOOKUP(P6100,'3-Productie normen'!$B$37:$C$59,2,FALSE),FALSE)))/VLOOKUP(B6100,'2-Kosten per locatie'!$A$11:$C$31,3,FALSE)</f>
        <v>0</v>
      </c>
      <c r="U6100" s="144">
        <f t="shared" si="478"/>
        <v>0</v>
      </c>
      <c r="V6100" s="145" t="str">
        <f>VLOOKUP(K6100,'3-Productie normen'!A:AG,29,FALSE)</f>
        <v>V</v>
      </c>
      <c r="W6100" s="145"/>
      <c r="X6100" s="146"/>
      <c r="Y6100" s="147">
        <f t="shared" si="479"/>
        <v>109944</v>
      </c>
    </row>
    <row r="6101" spans="1:25" s="148" customFormat="1" ht="13.9" customHeight="1">
      <c r="A6101" s="137">
        <v>6955</v>
      </c>
      <c r="B6101" s="138" t="s">
        <v>7214</v>
      </c>
      <c r="C6101" s="138" t="s">
        <v>7215</v>
      </c>
      <c r="D6101" s="138"/>
      <c r="E6101" s="2"/>
      <c r="F6101" s="2" t="s">
        <v>284</v>
      </c>
      <c r="G6101" s="2" t="s">
        <v>7292</v>
      </c>
      <c r="H6101" s="2"/>
      <c r="I6101" s="139" t="s">
        <v>277</v>
      </c>
      <c r="J6101" s="139" t="s">
        <v>337</v>
      </c>
      <c r="K6101" s="139" t="s">
        <v>478</v>
      </c>
      <c r="L6101" s="139" t="s">
        <v>1421</v>
      </c>
      <c r="M6101" s="140"/>
      <c r="N6101" s="141">
        <v>31.56</v>
      </c>
      <c r="O6101" s="142">
        <f t="shared" si="475"/>
        <v>120</v>
      </c>
      <c r="P6101" s="2">
        <v>120</v>
      </c>
      <c r="Q6101" s="2"/>
      <c r="R6101" s="143" t="e">
        <f t="shared" si="476"/>
        <v>#DIV/0!</v>
      </c>
      <c r="S6101" s="143">
        <f t="shared" si="477"/>
        <v>0</v>
      </c>
      <c r="T6101" s="144">
        <f>IF(P6101="nio",0,IF(P6101&gt;0,VLOOKUP(K6101,'3-Productie normen'!A:X,VLOOKUP(P6101,'3-Productie normen'!$B$37:$C$59,2,FALSE),FALSE)))/VLOOKUP(B6101,'2-Kosten per locatie'!$A$11:$C$31,3,FALSE)</f>
        <v>0</v>
      </c>
      <c r="U6101" s="144">
        <f t="shared" si="478"/>
        <v>0</v>
      </c>
      <c r="V6101" s="145" t="str">
        <f>VLOOKUP(K6101,'3-Productie normen'!A:AG,29,FALSE)</f>
        <v>B</v>
      </c>
      <c r="W6101" s="145"/>
      <c r="X6101" s="146"/>
      <c r="Y6101" s="147">
        <f t="shared" si="479"/>
        <v>3787.2</v>
      </c>
    </row>
    <row r="6102" spans="1:25" s="148" customFormat="1" ht="13.9" customHeight="1">
      <c r="A6102" s="137">
        <v>6956</v>
      </c>
      <c r="B6102" s="138" t="s">
        <v>7214</v>
      </c>
      <c r="C6102" s="138" t="s">
        <v>7215</v>
      </c>
      <c r="D6102" s="138"/>
      <c r="E6102" s="2"/>
      <c r="F6102" s="2" t="s">
        <v>284</v>
      </c>
      <c r="G6102" s="2" t="s">
        <v>7294</v>
      </c>
      <c r="H6102" s="2"/>
      <c r="I6102" s="139" t="s">
        <v>277</v>
      </c>
      <c r="J6102" s="139" t="s">
        <v>277</v>
      </c>
      <c r="K6102" s="139" t="s">
        <v>478</v>
      </c>
      <c r="L6102" s="139" t="s">
        <v>1421</v>
      </c>
      <c r="M6102" s="140"/>
      <c r="N6102" s="141">
        <v>17.03</v>
      </c>
      <c r="O6102" s="142">
        <f t="shared" si="475"/>
        <v>120</v>
      </c>
      <c r="P6102" s="2">
        <v>120</v>
      </c>
      <c r="Q6102" s="2"/>
      <c r="R6102" s="143" t="e">
        <f t="shared" si="476"/>
        <v>#DIV/0!</v>
      </c>
      <c r="S6102" s="143">
        <f t="shared" si="477"/>
        <v>0</v>
      </c>
      <c r="T6102" s="144">
        <f>IF(P6102="nio",0,IF(P6102&gt;0,VLOOKUP(K6102,'3-Productie normen'!A:X,VLOOKUP(P6102,'3-Productie normen'!$B$37:$C$59,2,FALSE),FALSE)))/VLOOKUP(B6102,'2-Kosten per locatie'!$A$11:$C$31,3,FALSE)</f>
        <v>0</v>
      </c>
      <c r="U6102" s="144">
        <f t="shared" si="478"/>
        <v>0</v>
      </c>
      <c r="V6102" s="145" t="str">
        <f>VLOOKUP(K6102,'3-Productie normen'!A:AG,29,FALSE)</f>
        <v>B</v>
      </c>
      <c r="W6102" s="145"/>
      <c r="X6102" s="146"/>
      <c r="Y6102" s="147">
        <f t="shared" si="479"/>
        <v>2043.6000000000001</v>
      </c>
    </row>
    <row r="6103" spans="1:25" s="148" customFormat="1" ht="13.9" customHeight="1">
      <c r="A6103" s="137">
        <v>6957</v>
      </c>
      <c r="B6103" s="138" t="s">
        <v>7214</v>
      </c>
      <c r="C6103" s="138" t="s">
        <v>7215</v>
      </c>
      <c r="D6103" s="138"/>
      <c r="E6103" s="2"/>
      <c r="F6103" s="2" t="s">
        <v>284</v>
      </c>
      <c r="G6103" s="2" t="s">
        <v>7295</v>
      </c>
      <c r="H6103" s="2"/>
      <c r="I6103" s="139" t="s">
        <v>277</v>
      </c>
      <c r="J6103" s="139" t="s">
        <v>277</v>
      </c>
      <c r="K6103" s="139" t="s">
        <v>478</v>
      </c>
      <c r="L6103" s="139" t="s">
        <v>1421</v>
      </c>
      <c r="M6103" s="140"/>
      <c r="N6103" s="141">
        <v>5.38</v>
      </c>
      <c r="O6103" s="142">
        <f t="shared" si="475"/>
        <v>120</v>
      </c>
      <c r="P6103" s="2">
        <v>120</v>
      </c>
      <c r="Q6103" s="2"/>
      <c r="R6103" s="143" t="e">
        <f t="shared" si="476"/>
        <v>#DIV/0!</v>
      </c>
      <c r="S6103" s="143">
        <f t="shared" si="477"/>
        <v>0</v>
      </c>
      <c r="T6103" s="144">
        <f>IF(P6103="nio",0,IF(P6103&gt;0,VLOOKUP(K6103,'3-Productie normen'!A:X,VLOOKUP(P6103,'3-Productie normen'!$B$37:$C$59,2,FALSE),FALSE)))/VLOOKUP(B6103,'2-Kosten per locatie'!$A$11:$C$31,3,FALSE)</f>
        <v>0</v>
      </c>
      <c r="U6103" s="144">
        <f t="shared" si="478"/>
        <v>0</v>
      </c>
      <c r="V6103" s="145" t="str">
        <f>VLOOKUP(K6103,'3-Productie normen'!A:AG,29,FALSE)</f>
        <v>B</v>
      </c>
      <c r="W6103" s="145"/>
      <c r="X6103" s="146"/>
      <c r="Y6103" s="147">
        <f t="shared" si="479"/>
        <v>645.6</v>
      </c>
    </row>
    <row r="6104" spans="1:25" s="148" customFormat="1" ht="13.9" customHeight="1">
      <c r="A6104" s="137">
        <v>6958</v>
      </c>
      <c r="B6104" s="138" t="s">
        <v>7214</v>
      </c>
      <c r="C6104" s="138" t="s">
        <v>7215</v>
      </c>
      <c r="D6104" s="138"/>
      <c r="E6104" s="2"/>
      <c r="F6104" s="2" t="s">
        <v>284</v>
      </c>
      <c r="G6104" s="2" t="s">
        <v>7293</v>
      </c>
      <c r="H6104" s="2"/>
      <c r="I6104" s="139" t="s">
        <v>277</v>
      </c>
      <c r="J6104" s="139" t="s">
        <v>277</v>
      </c>
      <c r="K6104" s="139" t="s">
        <v>478</v>
      </c>
      <c r="L6104" s="139" t="s">
        <v>1421</v>
      </c>
      <c r="M6104" s="140"/>
      <c r="N6104" s="141">
        <v>131.72</v>
      </c>
      <c r="O6104" s="142">
        <f t="shared" si="475"/>
        <v>120</v>
      </c>
      <c r="P6104" s="2">
        <v>120</v>
      </c>
      <c r="Q6104" s="2"/>
      <c r="R6104" s="143" t="e">
        <f t="shared" si="476"/>
        <v>#DIV/0!</v>
      </c>
      <c r="S6104" s="143">
        <f t="shared" si="477"/>
        <v>0</v>
      </c>
      <c r="T6104" s="144">
        <f>IF(P6104="nio",0,IF(P6104&gt;0,VLOOKUP(K6104,'3-Productie normen'!A:X,VLOOKUP(P6104,'3-Productie normen'!$B$37:$C$59,2,FALSE),FALSE)))/VLOOKUP(B6104,'2-Kosten per locatie'!$A$11:$C$31,3,FALSE)</f>
        <v>0</v>
      </c>
      <c r="U6104" s="144">
        <f t="shared" si="478"/>
        <v>0</v>
      </c>
      <c r="V6104" s="145" t="str">
        <f>VLOOKUP(K6104,'3-Productie normen'!A:AG,29,FALSE)</f>
        <v>B</v>
      </c>
      <c r="W6104" s="145"/>
      <c r="X6104" s="146"/>
      <c r="Y6104" s="147">
        <f t="shared" si="479"/>
        <v>15806.4</v>
      </c>
    </row>
    <row r="6105" spans="1:25" s="148" customFormat="1" ht="13.9" customHeight="1">
      <c r="A6105" s="137">
        <v>6959</v>
      </c>
      <c r="B6105" s="138" t="s">
        <v>7214</v>
      </c>
      <c r="C6105" s="138" t="s">
        <v>7215</v>
      </c>
      <c r="D6105" s="138"/>
      <c r="E6105" s="2"/>
      <c r="F6105" s="2" t="s">
        <v>284</v>
      </c>
      <c r="G6105" s="2" t="s">
        <v>7253</v>
      </c>
      <c r="H6105" s="2"/>
      <c r="I6105" s="139" t="s">
        <v>491</v>
      </c>
      <c r="J6105" s="139" t="s">
        <v>55</v>
      </c>
      <c r="K6105" s="139" t="s">
        <v>4571</v>
      </c>
      <c r="L6105" s="139" t="s">
        <v>291</v>
      </c>
      <c r="M6105" s="140"/>
      <c r="N6105" s="141">
        <v>136.99</v>
      </c>
      <c r="O6105" s="142">
        <f t="shared" si="475"/>
        <v>200</v>
      </c>
      <c r="P6105" s="2">
        <v>200</v>
      </c>
      <c r="Q6105" s="2"/>
      <c r="R6105" s="143" t="e">
        <f t="shared" si="476"/>
        <v>#DIV/0!</v>
      </c>
      <c r="S6105" s="143">
        <f t="shared" si="477"/>
        <v>0</v>
      </c>
      <c r="T6105" s="144">
        <f>IF(P6105="nio",0,IF(P6105&gt;0,VLOOKUP(K6105,'3-Productie normen'!A:X,VLOOKUP(P6105,'3-Productie normen'!$B$37:$C$59,2,FALSE),FALSE)))/VLOOKUP(B6105,'2-Kosten per locatie'!$A$11:$C$31,3,FALSE)</f>
        <v>0</v>
      </c>
      <c r="U6105" s="144">
        <f t="shared" si="478"/>
        <v>0</v>
      </c>
      <c r="V6105" s="145" t="str">
        <f>VLOOKUP(K6105,'3-Productie normen'!A:AG,29,FALSE)</f>
        <v>V</v>
      </c>
      <c r="W6105" s="145"/>
      <c r="X6105" s="146"/>
      <c r="Y6105" s="147">
        <f t="shared" si="479"/>
        <v>27398</v>
      </c>
    </row>
    <row r="6106" spans="1:25" s="148" customFormat="1" ht="13.9" customHeight="1">
      <c r="A6106" s="137">
        <v>6960</v>
      </c>
      <c r="B6106" s="138" t="s">
        <v>7214</v>
      </c>
      <c r="C6106" s="138" t="s">
        <v>7215</v>
      </c>
      <c r="D6106" s="138"/>
      <c r="E6106" s="2"/>
      <c r="F6106" s="2" t="s">
        <v>284</v>
      </c>
      <c r="G6106" s="2" t="s">
        <v>7266</v>
      </c>
      <c r="H6106" s="2"/>
      <c r="I6106" s="139" t="s">
        <v>257</v>
      </c>
      <c r="J6106" s="139" t="s">
        <v>258</v>
      </c>
      <c r="K6106" s="139" t="s">
        <v>257</v>
      </c>
      <c r="L6106" s="139" t="s">
        <v>249</v>
      </c>
      <c r="M6106" s="140"/>
      <c r="N6106" s="141">
        <v>5.65</v>
      </c>
      <c r="O6106" s="142">
        <f t="shared" si="475"/>
        <v>4</v>
      </c>
      <c r="P6106" s="2">
        <v>4</v>
      </c>
      <c r="Q6106" s="2"/>
      <c r="R6106" s="143" t="e">
        <f t="shared" si="476"/>
        <v>#DIV/0!</v>
      </c>
      <c r="S6106" s="143">
        <f t="shared" si="477"/>
        <v>0</v>
      </c>
      <c r="T6106" s="144">
        <f>IF(P6106="nio",0,IF(P6106&gt;0,VLOOKUP(K6106,'3-Productie normen'!A:X,VLOOKUP(P6106,'3-Productie normen'!$B$37:$C$59,2,FALSE),FALSE)))/VLOOKUP(B6106,'2-Kosten per locatie'!$A$11:$C$31,3,FALSE)</f>
        <v>0</v>
      </c>
      <c r="U6106" s="144">
        <f t="shared" si="478"/>
        <v>0</v>
      </c>
      <c r="V6106" s="145" t="str">
        <f>VLOOKUP(K6106,'3-Productie normen'!A:AG,29,FALSE)</f>
        <v>V</v>
      </c>
      <c r="W6106" s="145"/>
      <c r="X6106" s="146"/>
      <c r="Y6106" s="147">
        <f t="shared" si="479"/>
        <v>22.6</v>
      </c>
    </row>
    <row r="6107" spans="1:25" s="148" customFormat="1" ht="13.9" customHeight="1">
      <c r="A6107" s="137">
        <v>6961</v>
      </c>
      <c r="B6107" s="138" t="s">
        <v>7214</v>
      </c>
      <c r="C6107" s="138" t="s">
        <v>7215</v>
      </c>
      <c r="D6107" s="138"/>
      <c r="E6107" s="2"/>
      <c r="F6107" s="2" t="s">
        <v>284</v>
      </c>
      <c r="G6107" s="2" t="s">
        <v>7265</v>
      </c>
      <c r="H6107" s="2"/>
      <c r="I6107" s="139" t="s">
        <v>257</v>
      </c>
      <c r="J6107" s="139" t="s">
        <v>258</v>
      </c>
      <c r="K6107" s="139" t="s">
        <v>257</v>
      </c>
      <c r="L6107" s="139" t="s">
        <v>249</v>
      </c>
      <c r="M6107" s="140"/>
      <c r="N6107" s="141">
        <v>6.35</v>
      </c>
      <c r="O6107" s="142">
        <f t="shared" si="475"/>
        <v>4</v>
      </c>
      <c r="P6107" s="2">
        <v>4</v>
      </c>
      <c r="Q6107" s="2"/>
      <c r="R6107" s="143" t="e">
        <f t="shared" si="476"/>
        <v>#DIV/0!</v>
      </c>
      <c r="S6107" s="143">
        <f t="shared" si="477"/>
        <v>0</v>
      </c>
      <c r="T6107" s="144">
        <f>IF(P6107="nio",0,IF(P6107&gt;0,VLOOKUP(K6107,'3-Productie normen'!A:X,VLOOKUP(P6107,'3-Productie normen'!$B$37:$C$59,2,FALSE),FALSE)))/VLOOKUP(B6107,'2-Kosten per locatie'!$A$11:$C$31,3,FALSE)</f>
        <v>0</v>
      </c>
      <c r="U6107" s="144">
        <f t="shared" si="478"/>
        <v>0</v>
      </c>
      <c r="V6107" s="145" t="str">
        <f>VLOOKUP(K6107,'3-Productie normen'!A:AG,29,FALSE)</f>
        <v>V</v>
      </c>
      <c r="W6107" s="145"/>
      <c r="X6107" s="146"/>
      <c r="Y6107" s="147">
        <f t="shared" si="479"/>
        <v>25.4</v>
      </c>
    </row>
    <row r="6108" spans="1:25" s="148" customFormat="1" ht="13.9" customHeight="1">
      <c r="A6108" s="137">
        <v>6962</v>
      </c>
      <c r="B6108" s="138" t="s">
        <v>7214</v>
      </c>
      <c r="C6108" s="138" t="s">
        <v>7215</v>
      </c>
      <c r="D6108" s="138"/>
      <c r="E6108" s="2"/>
      <c r="F6108" s="2" t="s">
        <v>284</v>
      </c>
      <c r="G6108" s="2" t="s">
        <v>7264</v>
      </c>
      <c r="H6108" s="2"/>
      <c r="I6108" s="139" t="s">
        <v>257</v>
      </c>
      <c r="J6108" s="139" t="s">
        <v>258</v>
      </c>
      <c r="K6108" s="139" t="s">
        <v>257</v>
      </c>
      <c r="L6108" s="139" t="s">
        <v>249</v>
      </c>
      <c r="M6108" s="140"/>
      <c r="N6108" s="141">
        <v>6.27</v>
      </c>
      <c r="O6108" s="142">
        <f t="shared" si="475"/>
        <v>4</v>
      </c>
      <c r="P6108" s="2">
        <v>4</v>
      </c>
      <c r="Q6108" s="2"/>
      <c r="R6108" s="143" t="e">
        <f t="shared" si="476"/>
        <v>#DIV/0!</v>
      </c>
      <c r="S6108" s="143">
        <f t="shared" si="477"/>
        <v>0</v>
      </c>
      <c r="T6108" s="144">
        <f>IF(P6108="nio",0,IF(P6108&gt;0,VLOOKUP(K6108,'3-Productie normen'!A:X,VLOOKUP(P6108,'3-Productie normen'!$B$37:$C$59,2,FALSE),FALSE)))/VLOOKUP(B6108,'2-Kosten per locatie'!$A$11:$C$31,3,FALSE)</f>
        <v>0</v>
      </c>
      <c r="U6108" s="144">
        <f t="shared" si="478"/>
        <v>0</v>
      </c>
      <c r="V6108" s="145" t="str">
        <f>VLOOKUP(K6108,'3-Productie normen'!A:AG,29,FALSE)</f>
        <v>V</v>
      </c>
      <c r="W6108" s="145"/>
      <c r="X6108" s="146"/>
      <c r="Y6108" s="147">
        <f t="shared" si="479"/>
        <v>25.08</v>
      </c>
    </row>
    <row r="6109" spans="1:25" s="148" customFormat="1" ht="13.9" customHeight="1">
      <c r="A6109" s="137">
        <v>6963</v>
      </c>
      <c r="B6109" s="138" t="s">
        <v>7214</v>
      </c>
      <c r="C6109" s="138" t="s">
        <v>7215</v>
      </c>
      <c r="D6109" s="138"/>
      <c r="E6109" s="2"/>
      <c r="F6109" s="2" t="s">
        <v>284</v>
      </c>
      <c r="G6109" s="2" t="s">
        <v>7321</v>
      </c>
      <c r="H6109" s="2"/>
      <c r="I6109" s="139" t="s">
        <v>350</v>
      </c>
      <c r="J6109" s="139" t="s">
        <v>1346</v>
      </c>
      <c r="K6109" s="139" t="s">
        <v>52</v>
      </c>
      <c r="L6109" s="139" t="s">
        <v>314</v>
      </c>
      <c r="M6109" s="140"/>
      <c r="N6109" s="141">
        <v>14.49</v>
      </c>
      <c r="O6109" s="142">
        <f t="shared" si="475"/>
        <v>200</v>
      </c>
      <c r="P6109" s="2">
        <v>200</v>
      </c>
      <c r="Q6109" s="2"/>
      <c r="R6109" s="143" t="e">
        <f t="shared" si="476"/>
        <v>#DIV/0!</v>
      </c>
      <c r="S6109" s="143">
        <f t="shared" si="477"/>
        <v>0</v>
      </c>
      <c r="T6109" s="144">
        <f>IF(P6109="nio",0,IF(P6109&gt;0,VLOOKUP(K6109,'3-Productie normen'!A:X,VLOOKUP(P6109,'3-Productie normen'!$B$37:$C$59,2,FALSE),FALSE)))/VLOOKUP(B6109,'2-Kosten per locatie'!$A$11:$C$31,3,FALSE)</f>
        <v>0</v>
      </c>
      <c r="U6109" s="144">
        <f t="shared" si="478"/>
        <v>0</v>
      </c>
      <c r="V6109" s="145" t="str">
        <f>VLOOKUP(K6109,'3-Productie normen'!A:AG,29,FALSE)</f>
        <v>B</v>
      </c>
      <c r="W6109" s="145"/>
      <c r="X6109" s="146"/>
      <c r="Y6109" s="147">
        <f t="shared" si="479"/>
        <v>2898</v>
      </c>
    </row>
    <row r="6110" spans="1:25" s="148" customFormat="1" ht="13.9" customHeight="1">
      <c r="A6110" s="137">
        <v>6964</v>
      </c>
      <c r="B6110" s="138" t="s">
        <v>7214</v>
      </c>
      <c r="C6110" s="138" t="s">
        <v>7215</v>
      </c>
      <c r="D6110" s="138"/>
      <c r="E6110" s="2"/>
      <c r="F6110" s="2" t="s">
        <v>284</v>
      </c>
      <c r="G6110" s="2" t="s">
        <v>7322</v>
      </c>
      <c r="H6110" s="2"/>
      <c r="I6110" s="139" t="s">
        <v>267</v>
      </c>
      <c r="J6110" s="139" t="s">
        <v>267</v>
      </c>
      <c r="K6110" s="139" t="s">
        <v>8079</v>
      </c>
      <c r="L6110" s="139" t="s">
        <v>314</v>
      </c>
      <c r="M6110" s="140"/>
      <c r="N6110" s="141">
        <v>41.84</v>
      </c>
      <c r="O6110" s="142">
        <f t="shared" si="475"/>
        <v>2</v>
      </c>
      <c r="P6110" s="2">
        <v>2</v>
      </c>
      <c r="Q6110" s="2"/>
      <c r="R6110" s="143" t="e">
        <f t="shared" si="476"/>
        <v>#DIV/0!</v>
      </c>
      <c r="S6110" s="143">
        <f t="shared" si="477"/>
        <v>0</v>
      </c>
      <c r="T6110" s="144">
        <f>IF(P6110="nio",0,IF(P6110&gt;0,VLOOKUP(K6110,'3-Productie normen'!A:X,VLOOKUP(P6110,'3-Productie normen'!$B$37:$C$59,2,FALSE),FALSE)))/VLOOKUP(B6110,'2-Kosten per locatie'!$A$11:$C$31,3,FALSE)</f>
        <v>0</v>
      </c>
      <c r="U6110" s="144">
        <f t="shared" si="478"/>
        <v>0</v>
      </c>
      <c r="V6110" s="145" t="str">
        <f>VLOOKUP(K6110,'3-Productie normen'!A:AG,29,FALSE)</f>
        <v>V</v>
      </c>
      <c r="W6110" s="145"/>
      <c r="X6110" s="146"/>
      <c r="Y6110" s="147">
        <f t="shared" si="479"/>
        <v>83.68</v>
      </c>
    </row>
    <row r="6111" spans="1:25" s="148" customFormat="1" ht="13.9" customHeight="1">
      <c r="A6111" s="137">
        <v>6965</v>
      </c>
      <c r="B6111" s="138" t="s">
        <v>7214</v>
      </c>
      <c r="C6111" s="138" t="s">
        <v>7215</v>
      </c>
      <c r="D6111" s="138"/>
      <c r="E6111" s="2"/>
      <c r="F6111" s="2" t="s">
        <v>284</v>
      </c>
      <c r="G6111" s="2" t="s">
        <v>7323</v>
      </c>
      <c r="H6111" s="2"/>
      <c r="I6111" s="139" t="s">
        <v>350</v>
      </c>
      <c r="J6111" s="139" t="s">
        <v>351</v>
      </c>
      <c r="K6111" s="139" t="s">
        <v>274</v>
      </c>
      <c r="L6111" s="139" t="s">
        <v>1511</v>
      </c>
      <c r="M6111" s="140"/>
      <c r="N6111" s="141">
        <v>52.82</v>
      </c>
      <c r="O6111" s="142">
        <f t="shared" si="475"/>
        <v>200</v>
      </c>
      <c r="P6111" s="2">
        <v>200</v>
      </c>
      <c r="Q6111" s="2"/>
      <c r="R6111" s="143" t="e">
        <f t="shared" si="476"/>
        <v>#DIV/0!</v>
      </c>
      <c r="S6111" s="143">
        <f t="shared" si="477"/>
        <v>0</v>
      </c>
      <c r="T6111" s="144">
        <f>IF(P6111="nio",0,IF(P6111&gt;0,VLOOKUP(K6111,'3-Productie normen'!A:X,VLOOKUP(P6111,'3-Productie normen'!$B$37:$C$59,2,FALSE),FALSE)))/VLOOKUP(B6111,'2-Kosten per locatie'!$A$11:$C$31,3,FALSE)</f>
        <v>0</v>
      </c>
      <c r="U6111" s="144">
        <f t="shared" si="478"/>
        <v>0</v>
      </c>
      <c r="V6111" s="145" t="str">
        <f>VLOOKUP(K6111,'3-Productie normen'!A:AG,29,FALSE)</f>
        <v>L</v>
      </c>
      <c r="W6111" s="145"/>
      <c r="X6111" s="146"/>
      <c r="Y6111" s="147">
        <f t="shared" si="479"/>
        <v>10564</v>
      </c>
    </row>
    <row r="6112" spans="1:25" s="148" customFormat="1" ht="13.9" customHeight="1">
      <c r="A6112" s="137">
        <v>6966</v>
      </c>
      <c r="B6112" s="138" t="s">
        <v>7214</v>
      </c>
      <c r="C6112" s="138" t="s">
        <v>7215</v>
      </c>
      <c r="D6112" s="138"/>
      <c r="E6112" s="2"/>
      <c r="F6112" s="2" t="s">
        <v>284</v>
      </c>
      <c r="G6112" s="2" t="s">
        <v>7252</v>
      </c>
      <c r="H6112" s="2"/>
      <c r="I6112" s="139" t="s">
        <v>484</v>
      </c>
      <c r="J6112" s="139" t="s">
        <v>56</v>
      </c>
      <c r="K6112" s="139" t="s">
        <v>248</v>
      </c>
      <c r="L6112" s="139" t="s">
        <v>1511</v>
      </c>
      <c r="M6112" s="140"/>
      <c r="N6112" s="141">
        <v>22.07</v>
      </c>
      <c r="O6112" s="142">
        <f t="shared" si="475"/>
        <v>200</v>
      </c>
      <c r="P6112" s="2">
        <v>200</v>
      </c>
      <c r="Q6112" s="2"/>
      <c r="R6112" s="143" t="e">
        <f t="shared" si="476"/>
        <v>#DIV/0!</v>
      </c>
      <c r="S6112" s="143">
        <f t="shared" si="477"/>
        <v>0</v>
      </c>
      <c r="T6112" s="144">
        <f>IF(P6112="nio",0,IF(P6112&gt;0,VLOOKUP(K6112,'3-Productie normen'!A:X,VLOOKUP(P6112,'3-Productie normen'!$B$37:$C$59,2,FALSE),FALSE)))/VLOOKUP(B6112,'2-Kosten per locatie'!$A$11:$C$31,3,FALSE)</f>
        <v>0</v>
      </c>
      <c r="U6112" s="144">
        <f t="shared" si="478"/>
        <v>0</v>
      </c>
      <c r="V6112" s="145" t="str">
        <f>VLOOKUP(K6112,'3-Productie normen'!A:AG,29,FALSE)</f>
        <v>V</v>
      </c>
      <c r="W6112" s="145"/>
      <c r="X6112" s="146"/>
      <c r="Y6112" s="147">
        <f t="shared" si="479"/>
        <v>4414</v>
      </c>
    </row>
    <row r="6113" spans="1:25" s="148" customFormat="1" ht="13.9" customHeight="1">
      <c r="A6113" s="137">
        <v>6967</v>
      </c>
      <c r="B6113" s="138" t="s">
        <v>7214</v>
      </c>
      <c r="C6113" s="138" t="s">
        <v>7215</v>
      </c>
      <c r="D6113" s="138"/>
      <c r="E6113" s="2"/>
      <c r="F6113" s="2" t="s">
        <v>284</v>
      </c>
      <c r="G6113" s="2" t="s">
        <v>7316</v>
      </c>
      <c r="H6113" s="2"/>
      <c r="I6113" s="139" t="s">
        <v>277</v>
      </c>
      <c r="J6113" s="139" t="s">
        <v>277</v>
      </c>
      <c r="K6113" s="139" t="s">
        <v>478</v>
      </c>
      <c r="L6113" s="139" t="s">
        <v>1421</v>
      </c>
      <c r="M6113" s="140"/>
      <c r="N6113" s="141">
        <v>86.55</v>
      </c>
      <c r="O6113" s="142">
        <f t="shared" si="475"/>
        <v>120</v>
      </c>
      <c r="P6113" s="2">
        <v>120</v>
      </c>
      <c r="Q6113" s="2"/>
      <c r="R6113" s="143" t="e">
        <f t="shared" si="476"/>
        <v>#DIV/0!</v>
      </c>
      <c r="S6113" s="143">
        <f t="shared" si="477"/>
        <v>0</v>
      </c>
      <c r="T6113" s="144">
        <f>IF(P6113="nio",0,IF(P6113&gt;0,VLOOKUP(K6113,'3-Productie normen'!A:X,VLOOKUP(P6113,'3-Productie normen'!$B$37:$C$59,2,FALSE),FALSE)))/VLOOKUP(B6113,'2-Kosten per locatie'!$A$11:$C$31,3,FALSE)</f>
        <v>0</v>
      </c>
      <c r="U6113" s="144">
        <f t="shared" si="478"/>
        <v>0</v>
      </c>
      <c r="V6113" s="145" t="str">
        <f>VLOOKUP(K6113,'3-Productie normen'!A:AG,29,FALSE)</f>
        <v>B</v>
      </c>
      <c r="W6113" s="145"/>
      <c r="X6113" s="146"/>
      <c r="Y6113" s="147">
        <f t="shared" si="479"/>
        <v>10386</v>
      </c>
    </row>
    <row r="6114" spans="1:25" s="148" customFormat="1" ht="13.9" customHeight="1">
      <c r="A6114" s="137">
        <v>6968</v>
      </c>
      <c r="B6114" s="138" t="s">
        <v>7214</v>
      </c>
      <c r="C6114" s="138" t="s">
        <v>7215</v>
      </c>
      <c r="D6114" s="138"/>
      <c r="E6114" s="2"/>
      <c r="F6114" s="2" t="s">
        <v>284</v>
      </c>
      <c r="G6114" s="2" t="s">
        <v>7315</v>
      </c>
      <c r="H6114" s="2"/>
      <c r="I6114" s="139" t="s">
        <v>350</v>
      </c>
      <c r="J6114" s="139" t="s">
        <v>351</v>
      </c>
      <c r="K6114" s="139" t="s">
        <v>274</v>
      </c>
      <c r="L6114" s="139" t="s">
        <v>298</v>
      </c>
      <c r="M6114" s="140" t="s">
        <v>8160</v>
      </c>
      <c r="N6114" s="141">
        <v>102.22</v>
      </c>
      <c r="O6114" s="142">
        <f t="shared" si="475"/>
        <v>200</v>
      </c>
      <c r="P6114" s="2">
        <v>200</v>
      </c>
      <c r="Q6114" s="2"/>
      <c r="R6114" s="143" t="e">
        <f t="shared" si="476"/>
        <v>#DIV/0!</v>
      </c>
      <c r="S6114" s="143">
        <f t="shared" si="477"/>
        <v>0</v>
      </c>
      <c r="T6114" s="144">
        <f>IF(P6114="nio",0,IF(P6114&gt;0,VLOOKUP(K6114,'3-Productie normen'!A:X,VLOOKUP(P6114,'3-Productie normen'!$B$37:$C$59,2,FALSE),FALSE)))/VLOOKUP(B6114,'2-Kosten per locatie'!$A$11:$C$31,3,FALSE)</f>
        <v>0</v>
      </c>
      <c r="U6114" s="144">
        <f t="shared" si="478"/>
        <v>0</v>
      </c>
      <c r="V6114" s="145" t="str">
        <f>VLOOKUP(K6114,'3-Productie normen'!A:AG,29,FALSE)</f>
        <v>L</v>
      </c>
      <c r="W6114" s="145"/>
      <c r="X6114" s="146"/>
      <c r="Y6114" s="147">
        <f t="shared" si="479"/>
        <v>20444</v>
      </c>
    </row>
    <row r="6115" spans="1:25" s="148" customFormat="1" ht="13.9" customHeight="1">
      <c r="A6115" s="137">
        <v>6969</v>
      </c>
      <c r="B6115" s="138" t="s">
        <v>7214</v>
      </c>
      <c r="C6115" s="138" t="s">
        <v>7215</v>
      </c>
      <c r="D6115" s="138"/>
      <c r="E6115" s="2"/>
      <c r="F6115" s="2" t="s">
        <v>284</v>
      </c>
      <c r="G6115" s="2" t="s">
        <v>7319</v>
      </c>
      <c r="H6115" s="2"/>
      <c r="I6115" s="139" t="s">
        <v>350</v>
      </c>
      <c r="J6115" s="139" t="s">
        <v>351</v>
      </c>
      <c r="K6115" s="139" t="s">
        <v>274</v>
      </c>
      <c r="L6115" s="139" t="s">
        <v>298</v>
      </c>
      <c r="M6115" s="140" t="s">
        <v>8160</v>
      </c>
      <c r="N6115" s="141">
        <v>65.87</v>
      </c>
      <c r="O6115" s="142">
        <f t="shared" si="475"/>
        <v>200</v>
      </c>
      <c r="P6115" s="2">
        <v>200</v>
      </c>
      <c r="Q6115" s="2"/>
      <c r="R6115" s="143" t="e">
        <f t="shared" si="476"/>
        <v>#DIV/0!</v>
      </c>
      <c r="S6115" s="143">
        <f t="shared" si="477"/>
        <v>0</v>
      </c>
      <c r="T6115" s="144">
        <f>IF(P6115="nio",0,IF(P6115&gt;0,VLOOKUP(K6115,'3-Productie normen'!A:X,VLOOKUP(P6115,'3-Productie normen'!$B$37:$C$59,2,FALSE),FALSE)))/VLOOKUP(B6115,'2-Kosten per locatie'!$A$11:$C$31,3,FALSE)</f>
        <v>0</v>
      </c>
      <c r="U6115" s="144">
        <f t="shared" si="478"/>
        <v>0</v>
      </c>
      <c r="V6115" s="145" t="str">
        <f>VLOOKUP(K6115,'3-Productie normen'!A:AG,29,FALSE)</f>
        <v>L</v>
      </c>
      <c r="W6115" s="145"/>
      <c r="X6115" s="146"/>
      <c r="Y6115" s="147">
        <f t="shared" si="479"/>
        <v>13174</v>
      </c>
    </row>
    <row r="6116" spans="1:25" s="148" customFormat="1" ht="13.9" customHeight="1">
      <c r="A6116" s="137">
        <v>6970</v>
      </c>
      <c r="B6116" s="138" t="s">
        <v>7214</v>
      </c>
      <c r="C6116" s="138" t="s">
        <v>7215</v>
      </c>
      <c r="D6116" s="138"/>
      <c r="E6116" s="2"/>
      <c r="F6116" s="2" t="s">
        <v>284</v>
      </c>
      <c r="G6116" s="2" t="s">
        <v>7257</v>
      </c>
      <c r="H6116" s="2"/>
      <c r="I6116" s="139" t="s">
        <v>491</v>
      </c>
      <c r="J6116" s="139" t="s">
        <v>253</v>
      </c>
      <c r="K6116" s="139" t="s">
        <v>4571</v>
      </c>
      <c r="L6116" s="139" t="s">
        <v>1511</v>
      </c>
      <c r="M6116" s="140"/>
      <c r="N6116" s="141">
        <v>19.5</v>
      </c>
      <c r="O6116" s="142">
        <f t="shared" si="475"/>
        <v>200</v>
      </c>
      <c r="P6116" s="2">
        <v>200</v>
      </c>
      <c r="Q6116" s="2"/>
      <c r="R6116" s="143" t="e">
        <f t="shared" si="476"/>
        <v>#DIV/0!</v>
      </c>
      <c r="S6116" s="143">
        <f t="shared" si="477"/>
        <v>0</v>
      </c>
      <c r="T6116" s="144">
        <f>IF(P6116="nio",0,IF(P6116&gt;0,VLOOKUP(K6116,'3-Productie normen'!A:X,VLOOKUP(P6116,'3-Productie normen'!$B$37:$C$59,2,FALSE),FALSE)))/VLOOKUP(B6116,'2-Kosten per locatie'!$A$11:$C$31,3,FALSE)</f>
        <v>0</v>
      </c>
      <c r="U6116" s="144">
        <f t="shared" si="478"/>
        <v>0</v>
      </c>
      <c r="V6116" s="145" t="str">
        <f>VLOOKUP(K6116,'3-Productie normen'!A:AG,29,FALSE)</f>
        <v>V</v>
      </c>
      <c r="W6116" s="145"/>
      <c r="X6116" s="146"/>
      <c r="Y6116" s="147">
        <f t="shared" si="479"/>
        <v>3900</v>
      </c>
    </row>
    <row r="6117" spans="1:25" s="148" customFormat="1" ht="13.9" customHeight="1">
      <c r="A6117" s="137">
        <v>6971</v>
      </c>
      <c r="B6117" s="138" t="s">
        <v>7214</v>
      </c>
      <c r="C6117" s="138" t="s">
        <v>7215</v>
      </c>
      <c r="D6117" s="138"/>
      <c r="E6117" s="2"/>
      <c r="F6117" s="2" t="s">
        <v>284</v>
      </c>
      <c r="G6117" s="2" t="s">
        <v>7320</v>
      </c>
      <c r="H6117" s="2"/>
      <c r="I6117" s="139" t="s">
        <v>350</v>
      </c>
      <c r="J6117" s="139" t="s">
        <v>1346</v>
      </c>
      <c r="K6117" s="139" t="s">
        <v>52</v>
      </c>
      <c r="L6117" s="139" t="s">
        <v>314</v>
      </c>
      <c r="M6117" s="140"/>
      <c r="N6117" s="141">
        <v>289.02</v>
      </c>
      <c r="O6117" s="142">
        <f t="shared" si="475"/>
        <v>200</v>
      </c>
      <c r="P6117" s="2">
        <v>200</v>
      </c>
      <c r="Q6117" s="2"/>
      <c r="R6117" s="143" t="e">
        <f t="shared" si="476"/>
        <v>#DIV/0!</v>
      </c>
      <c r="S6117" s="143">
        <f t="shared" si="477"/>
        <v>0</v>
      </c>
      <c r="T6117" s="144">
        <f>IF(P6117="nio",0,IF(P6117&gt;0,VLOOKUP(K6117,'3-Productie normen'!A:X,VLOOKUP(P6117,'3-Productie normen'!$B$37:$C$59,2,FALSE),FALSE)))/VLOOKUP(B6117,'2-Kosten per locatie'!$A$11:$C$31,3,FALSE)</f>
        <v>0</v>
      </c>
      <c r="U6117" s="144">
        <f t="shared" si="478"/>
        <v>0</v>
      </c>
      <c r="V6117" s="145" t="str">
        <f>VLOOKUP(K6117,'3-Productie normen'!A:AG,29,FALSE)</f>
        <v>B</v>
      </c>
      <c r="W6117" s="145"/>
      <c r="X6117" s="146"/>
      <c r="Y6117" s="147">
        <f t="shared" si="479"/>
        <v>57804</v>
      </c>
    </row>
    <row r="6118" spans="1:25" s="148" customFormat="1" ht="13.9" customHeight="1">
      <c r="A6118" s="137">
        <v>6972</v>
      </c>
      <c r="B6118" s="138" t="s">
        <v>7214</v>
      </c>
      <c r="C6118" s="138" t="s">
        <v>7215</v>
      </c>
      <c r="D6118" s="138"/>
      <c r="E6118" s="2"/>
      <c r="F6118" s="2" t="s">
        <v>372</v>
      </c>
      <c r="G6118" s="2" t="s">
        <v>8213</v>
      </c>
      <c r="H6118" s="2"/>
      <c r="I6118" s="139" t="s">
        <v>257</v>
      </c>
      <c r="J6118" s="139" t="s">
        <v>318</v>
      </c>
      <c r="K6118" s="139" t="s">
        <v>259</v>
      </c>
      <c r="L6118" s="139" t="s">
        <v>246</v>
      </c>
      <c r="M6118" s="140"/>
      <c r="N6118" s="141"/>
      <c r="O6118" s="142">
        <f t="shared" si="475"/>
        <v>0</v>
      </c>
      <c r="P6118" s="2" t="s">
        <v>477</v>
      </c>
      <c r="Q6118" s="2"/>
      <c r="R6118" s="143">
        <f t="shared" si="476"/>
        <v>0</v>
      </c>
      <c r="S6118" s="143">
        <f t="shared" si="477"/>
        <v>0</v>
      </c>
      <c r="T6118" s="144">
        <f>IF(P6118="nio",0,IF(P6118&gt;0,VLOOKUP(K6118,'3-Productie normen'!A:X,VLOOKUP(P6118,'3-Productie normen'!$B$37:$C$59,2,FALSE),FALSE)))/VLOOKUP(B6118,'2-Kosten per locatie'!$A$11:$C$31,3,FALSE)</f>
        <v>0</v>
      </c>
      <c r="U6118" s="144">
        <f t="shared" si="478"/>
        <v>0</v>
      </c>
      <c r="V6118" s="145">
        <f>VLOOKUP(K6118,'3-Productie normen'!A:AG,29,FALSE)</f>
        <v>0</v>
      </c>
      <c r="W6118" s="145"/>
      <c r="X6118" s="146"/>
      <c r="Y6118" s="147">
        <f t="shared" si="479"/>
        <v>0</v>
      </c>
    </row>
    <row r="6119" spans="1:25" s="148" customFormat="1" ht="13.9" customHeight="1">
      <c r="A6119" s="137">
        <v>6973</v>
      </c>
      <c r="B6119" s="138" t="s">
        <v>7214</v>
      </c>
      <c r="C6119" s="138" t="s">
        <v>7215</v>
      </c>
      <c r="D6119" s="138"/>
      <c r="E6119" s="2"/>
      <c r="F6119" s="2" t="s">
        <v>372</v>
      </c>
      <c r="G6119" s="2" t="s">
        <v>7404</v>
      </c>
      <c r="H6119" s="2"/>
      <c r="I6119" s="139" t="s">
        <v>277</v>
      </c>
      <c r="J6119" s="139" t="s">
        <v>52</v>
      </c>
      <c r="K6119" s="139" t="s">
        <v>52</v>
      </c>
      <c r="L6119" s="139" t="s">
        <v>1275</v>
      </c>
      <c r="M6119" s="140"/>
      <c r="N6119" s="141">
        <v>7.8</v>
      </c>
      <c r="O6119" s="142">
        <f t="shared" si="475"/>
        <v>200</v>
      </c>
      <c r="P6119" s="2">
        <v>200</v>
      </c>
      <c r="Q6119" s="2"/>
      <c r="R6119" s="143" t="e">
        <f t="shared" si="476"/>
        <v>#DIV/0!</v>
      </c>
      <c r="S6119" s="143">
        <f t="shared" si="477"/>
        <v>0</v>
      </c>
      <c r="T6119" s="144">
        <f>IF(P6119="nio",0,IF(P6119&gt;0,VLOOKUP(K6119,'3-Productie normen'!A:X,VLOOKUP(P6119,'3-Productie normen'!$B$37:$C$59,2,FALSE),FALSE)))/VLOOKUP(B6119,'2-Kosten per locatie'!$A$11:$C$31,3,FALSE)</f>
        <v>0</v>
      </c>
      <c r="U6119" s="144">
        <f t="shared" si="478"/>
        <v>0</v>
      </c>
      <c r="V6119" s="145" t="str">
        <f>VLOOKUP(K6119,'3-Productie normen'!A:AG,29,FALSE)</f>
        <v>B</v>
      </c>
      <c r="W6119" s="145"/>
      <c r="X6119" s="146"/>
      <c r="Y6119" s="147">
        <f t="shared" si="479"/>
        <v>1560</v>
      </c>
    </row>
    <row r="6120" spans="1:25" s="148" customFormat="1" ht="13.9" customHeight="1">
      <c r="A6120" s="137">
        <v>6974</v>
      </c>
      <c r="B6120" s="138" t="s">
        <v>7214</v>
      </c>
      <c r="C6120" s="138" t="s">
        <v>7215</v>
      </c>
      <c r="D6120" s="138"/>
      <c r="E6120" s="2"/>
      <c r="F6120" s="2" t="s">
        <v>372</v>
      </c>
      <c r="G6120" s="2" t="s">
        <v>7403</v>
      </c>
      <c r="H6120" s="2"/>
      <c r="I6120" s="139" t="s">
        <v>277</v>
      </c>
      <c r="J6120" s="139" t="s">
        <v>52</v>
      </c>
      <c r="K6120" s="139" t="s">
        <v>52</v>
      </c>
      <c r="L6120" s="139" t="s">
        <v>1275</v>
      </c>
      <c r="M6120" s="140"/>
      <c r="N6120" s="141">
        <v>7.8</v>
      </c>
      <c r="O6120" s="142">
        <f t="shared" si="475"/>
        <v>200</v>
      </c>
      <c r="P6120" s="2">
        <v>200</v>
      </c>
      <c r="Q6120" s="2"/>
      <c r="R6120" s="143" t="e">
        <f t="shared" si="476"/>
        <v>#DIV/0!</v>
      </c>
      <c r="S6120" s="143">
        <f t="shared" si="477"/>
        <v>0</v>
      </c>
      <c r="T6120" s="144">
        <f>IF(P6120="nio",0,IF(P6120&gt;0,VLOOKUP(K6120,'3-Productie normen'!A:X,VLOOKUP(P6120,'3-Productie normen'!$B$37:$C$59,2,FALSE),FALSE)))/VLOOKUP(B6120,'2-Kosten per locatie'!$A$11:$C$31,3,FALSE)</f>
        <v>0</v>
      </c>
      <c r="U6120" s="144">
        <f t="shared" si="478"/>
        <v>0</v>
      </c>
      <c r="V6120" s="145" t="str">
        <f>VLOOKUP(K6120,'3-Productie normen'!A:AG,29,FALSE)</f>
        <v>B</v>
      </c>
      <c r="W6120" s="145"/>
      <c r="X6120" s="146"/>
      <c r="Y6120" s="147">
        <f t="shared" si="479"/>
        <v>1560</v>
      </c>
    </row>
    <row r="6121" spans="1:25" s="148" customFormat="1" ht="13.9" customHeight="1">
      <c r="A6121" s="137">
        <v>6975</v>
      </c>
      <c r="B6121" s="138" t="s">
        <v>7214</v>
      </c>
      <c r="C6121" s="138" t="s">
        <v>7215</v>
      </c>
      <c r="D6121" s="138"/>
      <c r="E6121" s="2"/>
      <c r="F6121" s="2" t="s">
        <v>372</v>
      </c>
      <c r="G6121" s="2" t="s">
        <v>7402</v>
      </c>
      <c r="H6121" s="2"/>
      <c r="I6121" s="139" t="s">
        <v>277</v>
      </c>
      <c r="J6121" s="139" t="s">
        <v>52</v>
      </c>
      <c r="K6121" s="139" t="s">
        <v>52</v>
      </c>
      <c r="L6121" s="139" t="s">
        <v>1275</v>
      </c>
      <c r="M6121" s="140"/>
      <c r="N6121" s="141">
        <v>7.7</v>
      </c>
      <c r="O6121" s="142">
        <f t="shared" si="475"/>
        <v>200</v>
      </c>
      <c r="P6121" s="2">
        <v>200</v>
      </c>
      <c r="Q6121" s="2"/>
      <c r="R6121" s="143" t="e">
        <f t="shared" si="476"/>
        <v>#DIV/0!</v>
      </c>
      <c r="S6121" s="143">
        <f t="shared" si="477"/>
        <v>0</v>
      </c>
      <c r="T6121" s="144">
        <f>IF(P6121="nio",0,IF(P6121&gt;0,VLOOKUP(K6121,'3-Productie normen'!A:X,VLOOKUP(P6121,'3-Productie normen'!$B$37:$C$59,2,FALSE),FALSE)))/VLOOKUP(B6121,'2-Kosten per locatie'!$A$11:$C$31,3,FALSE)</f>
        <v>0</v>
      </c>
      <c r="U6121" s="144">
        <f t="shared" si="478"/>
        <v>0</v>
      </c>
      <c r="V6121" s="145" t="str">
        <f>VLOOKUP(K6121,'3-Productie normen'!A:AG,29,FALSE)</f>
        <v>B</v>
      </c>
      <c r="W6121" s="145"/>
      <c r="X6121" s="146"/>
      <c r="Y6121" s="147">
        <f t="shared" si="479"/>
        <v>1540</v>
      </c>
    </row>
    <row r="6122" spans="1:25" s="148" customFormat="1" ht="13.9" customHeight="1">
      <c r="A6122" s="137">
        <v>6976</v>
      </c>
      <c r="B6122" s="138" t="s">
        <v>7214</v>
      </c>
      <c r="C6122" s="138" t="s">
        <v>7215</v>
      </c>
      <c r="D6122" s="138"/>
      <c r="E6122" s="2"/>
      <c r="F6122" s="2" t="s">
        <v>372</v>
      </c>
      <c r="G6122" s="2" t="s">
        <v>7401</v>
      </c>
      <c r="H6122" s="2"/>
      <c r="I6122" s="139" t="s">
        <v>277</v>
      </c>
      <c r="J6122" s="139" t="s">
        <v>277</v>
      </c>
      <c r="K6122" s="139" t="s">
        <v>478</v>
      </c>
      <c r="L6122" s="139" t="s">
        <v>1275</v>
      </c>
      <c r="M6122" s="140"/>
      <c r="N6122" s="141">
        <v>13.4</v>
      </c>
      <c r="O6122" s="142">
        <f t="shared" si="475"/>
        <v>120</v>
      </c>
      <c r="P6122" s="2">
        <v>120</v>
      </c>
      <c r="Q6122" s="2"/>
      <c r="R6122" s="143" t="e">
        <f t="shared" si="476"/>
        <v>#DIV/0!</v>
      </c>
      <c r="S6122" s="143">
        <f t="shared" si="477"/>
        <v>0</v>
      </c>
      <c r="T6122" s="144">
        <f>IF(P6122="nio",0,IF(P6122&gt;0,VLOOKUP(K6122,'3-Productie normen'!A:X,VLOOKUP(P6122,'3-Productie normen'!$B$37:$C$59,2,FALSE),FALSE)))/VLOOKUP(B6122,'2-Kosten per locatie'!$A$11:$C$31,3,FALSE)</f>
        <v>0</v>
      </c>
      <c r="U6122" s="144">
        <f t="shared" si="478"/>
        <v>0</v>
      </c>
      <c r="V6122" s="145" t="str">
        <f>VLOOKUP(K6122,'3-Productie normen'!A:AG,29,FALSE)</f>
        <v>B</v>
      </c>
      <c r="W6122" s="145"/>
      <c r="X6122" s="146"/>
      <c r="Y6122" s="147">
        <f t="shared" si="479"/>
        <v>1608</v>
      </c>
    </row>
    <row r="6123" spans="1:25" s="148" customFormat="1" ht="13.9" customHeight="1">
      <c r="A6123" s="137">
        <v>6977</v>
      </c>
      <c r="B6123" s="138" t="s">
        <v>7214</v>
      </c>
      <c r="C6123" s="138" t="s">
        <v>7215</v>
      </c>
      <c r="D6123" s="138"/>
      <c r="E6123" s="2"/>
      <c r="F6123" s="2" t="s">
        <v>372</v>
      </c>
      <c r="G6123" s="2" t="s">
        <v>7365</v>
      </c>
      <c r="H6123" s="2"/>
      <c r="I6123" s="139" t="s">
        <v>46</v>
      </c>
      <c r="J6123" s="139" t="s">
        <v>323</v>
      </c>
      <c r="K6123" s="139" t="s">
        <v>46</v>
      </c>
      <c r="L6123" s="139" t="s">
        <v>314</v>
      </c>
      <c r="M6123" s="140"/>
      <c r="N6123" s="141">
        <v>1.1499999999999999</v>
      </c>
      <c r="O6123" s="142">
        <f t="shared" si="475"/>
        <v>400</v>
      </c>
      <c r="P6123" s="2">
        <v>200</v>
      </c>
      <c r="Q6123" s="2">
        <v>200</v>
      </c>
      <c r="R6123" s="143" t="e">
        <f t="shared" si="476"/>
        <v>#DIV/0!</v>
      </c>
      <c r="S6123" s="143" t="e">
        <f t="shared" si="477"/>
        <v>#DIV/0!</v>
      </c>
      <c r="T6123" s="144">
        <f>IF(P6123="nio",0,IF(P6123&gt;0,VLOOKUP(K6123,'3-Productie normen'!A:X,VLOOKUP(P6123,'3-Productie normen'!$B$37:$C$59,2,FALSE),FALSE)))/VLOOKUP(B6123,'2-Kosten per locatie'!$A$11:$C$31,3,FALSE)</f>
        <v>0</v>
      </c>
      <c r="U6123" s="144">
        <f t="shared" si="478"/>
        <v>0</v>
      </c>
      <c r="V6123" s="145" t="str">
        <f>VLOOKUP(K6123,'3-Productie normen'!A:AG,29,FALSE)</f>
        <v>S</v>
      </c>
      <c r="W6123" s="145"/>
      <c r="X6123" s="146"/>
      <c r="Y6123" s="147">
        <f t="shared" si="479"/>
        <v>459.99999999999994</v>
      </c>
    </row>
    <row r="6124" spans="1:25" s="148" customFormat="1" ht="13.9" customHeight="1">
      <c r="A6124" s="137">
        <v>6978</v>
      </c>
      <c r="B6124" s="138" t="s">
        <v>7214</v>
      </c>
      <c r="C6124" s="138" t="s">
        <v>7215</v>
      </c>
      <c r="D6124" s="138"/>
      <c r="E6124" s="2"/>
      <c r="F6124" s="2" t="s">
        <v>372</v>
      </c>
      <c r="G6124" s="2" t="s">
        <v>7364</v>
      </c>
      <c r="H6124" s="2"/>
      <c r="I6124" s="139" t="s">
        <v>46</v>
      </c>
      <c r="J6124" s="139" t="s">
        <v>323</v>
      </c>
      <c r="K6124" s="139" t="s">
        <v>46</v>
      </c>
      <c r="L6124" s="139" t="s">
        <v>314</v>
      </c>
      <c r="M6124" s="140"/>
      <c r="N6124" s="141">
        <v>1.1399999999999999</v>
      </c>
      <c r="O6124" s="142">
        <f t="shared" si="475"/>
        <v>400</v>
      </c>
      <c r="P6124" s="2">
        <v>200</v>
      </c>
      <c r="Q6124" s="2">
        <v>200</v>
      </c>
      <c r="R6124" s="143" t="e">
        <f t="shared" si="476"/>
        <v>#DIV/0!</v>
      </c>
      <c r="S6124" s="143" t="e">
        <f t="shared" si="477"/>
        <v>#DIV/0!</v>
      </c>
      <c r="T6124" s="144">
        <f>IF(P6124="nio",0,IF(P6124&gt;0,VLOOKUP(K6124,'3-Productie normen'!A:X,VLOOKUP(P6124,'3-Productie normen'!$B$37:$C$59,2,FALSE),FALSE)))/VLOOKUP(B6124,'2-Kosten per locatie'!$A$11:$C$31,3,FALSE)</f>
        <v>0</v>
      </c>
      <c r="U6124" s="144">
        <f t="shared" si="478"/>
        <v>0</v>
      </c>
      <c r="V6124" s="145" t="str">
        <f>VLOOKUP(K6124,'3-Productie normen'!A:AG,29,FALSE)</f>
        <v>S</v>
      </c>
      <c r="W6124" s="145"/>
      <c r="X6124" s="146"/>
      <c r="Y6124" s="147">
        <f t="shared" si="479"/>
        <v>455.99999999999994</v>
      </c>
    </row>
    <row r="6125" spans="1:25" s="148" customFormat="1" ht="13.9" customHeight="1">
      <c r="A6125" s="137">
        <v>6979</v>
      </c>
      <c r="B6125" s="138" t="s">
        <v>7214</v>
      </c>
      <c r="C6125" s="138" t="s">
        <v>7215</v>
      </c>
      <c r="D6125" s="138"/>
      <c r="E6125" s="2"/>
      <c r="F6125" s="2" t="s">
        <v>372</v>
      </c>
      <c r="G6125" s="2" t="s">
        <v>7363</v>
      </c>
      <c r="H6125" s="2"/>
      <c r="I6125" s="139" t="s">
        <v>46</v>
      </c>
      <c r="J6125" s="139" t="s">
        <v>323</v>
      </c>
      <c r="K6125" s="139" t="s">
        <v>46</v>
      </c>
      <c r="L6125" s="139" t="s">
        <v>314</v>
      </c>
      <c r="M6125" s="140"/>
      <c r="N6125" s="141">
        <v>1.1399999999999999</v>
      </c>
      <c r="O6125" s="142">
        <f t="shared" si="475"/>
        <v>400</v>
      </c>
      <c r="P6125" s="2">
        <v>200</v>
      </c>
      <c r="Q6125" s="2">
        <v>200</v>
      </c>
      <c r="R6125" s="143" t="e">
        <f t="shared" si="476"/>
        <v>#DIV/0!</v>
      </c>
      <c r="S6125" s="143" t="e">
        <f t="shared" si="477"/>
        <v>#DIV/0!</v>
      </c>
      <c r="T6125" s="144">
        <f>IF(P6125="nio",0,IF(P6125&gt;0,VLOOKUP(K6125,'3-Productie normen'!A:X,VLOOKUP(P6125,'3-Productie normen'!$B$37:$C$59,2,FALSE),FALSE)))/VLOOKUP(B6125,'2-Kosten per locatie'!$A$11:$C$31,3,FALSE)</f>
        <v>0</v>
      </c>
      <c r="U6125" s="144">
        <f t="shared" si="478"/>
        <v>0</v>
      </c>
      <c r="V6125" s="145" t="str">
        <f>VLOOKUP(K6125,'3-Productie normen'!A:AG,29,FALSE)</f>
        <v>S</v>
      </c>
      <c r="W6125" s="145"/>
      <c r="X6125" s="146"/>
      <c r="Y6125" s="147">
        <f t="shared" si="479"/>
        <v>455.99999999999994</v>
      </c>
    </row>
    <row r="6126" spans="1:25" s="148" customFormat="1" ht="13.9" customHeight="1">
      <c r="A6126" s="137">
        <v>6980</v>
      </c>
      <c r="B6126" s="138" t="s">
        <v>7214</v>
      </c>
      <c r="C6126" s="138" t="s">
        <v>7215</v>
      </c>
      <c r="D6126" s="138"/>
      <c r="E6126" s="2"/>
      <c r="F6126" s="2" t="s">
        <v>372</v>
      </c>
      <c r="G6126" s="2" t="s">
        <v>7361</v>
      </c>
      <c r="H6126" s="2"/>
      <c r="I6126" s="139" t="s">
        <v>46</v>
      </c>
      <c r="J6126" s="139" t="s">
        <v>323</v>
      </c>
      <c r="K6126" s="139" t="s">
        <v>46</v>
      </c>
      <c r="L6126" s="139" t="s">
        <v>314</v>
      </c>
      <c r="M6126" s="140"/>
      <c r="N6126" s="141">
        <v>1.1499999999999999</v>
      </c>
      <c r="O6126" s="142">
        <f t="shared" si="475"/>
        <v>400</v>
      </c>
      <c r="P6126" s="2">
        <v>200</v>
      </c>
      <c r="Q6126" s="2">
        <v>200</v>
      </c>
      <c r="R6126" s="143" t="e">
        <f t="shared" si="476"/>
        <v>#DIV/0!</v>
      </c>
      <c r="S6126" s="143" t="e">
        <f t="shared" si="477"/>
        <v>#DIV/0!</v>
      </c>
      <c r="T6126" s="144">
        <f>IF(P6126="nio",0,IF(P6126&gt;0,VLOOKUP(K6126,'3-Productie normen'!A:X,VLOOKUP(P6126,'3-Productie normen'!$B$37:$C$59,2,FALSE),FALSE)))/VLOOKUP(B6126,'2-Kosten per locatie'!$A$11:$C$31,3,FALSE)</f>
        <v>0</v>
      </c>
      <c r="U6126" s="144">
        <f t="shared" si="478"/>
        <v>0</v>
      </c>
      <c r="V6126" s="145" t="str">
        <f>VLOOKUP(K6126,'3-Productie normen'!A:AG,29,FALSE)</f>
        <v>S</v>
      </c>
      <c r="W6126" s="145"/>
      <c r="X6126" s="146"/>
      <c r="Y6126" s="147">
        <f t="shared" si="479"/>
        <v>459.99999999999994</v>
      </c>
    </row>
    <row r="6127" spans="1:25" s="148" customFormat="1" ht="13.9" customHeight="1">
      <c r="A6127" s="137">
        <v>6981</v>
      </c>
      <c r="B6127" s="138" t="s">
        <v>7214</v>
      </c>
      <c r="C6127" s="138" t="s">
        <v>7215</v>
      </c>
      <c r="D6127" s="138"/>
      <c r="E6127" s="2"/>
      <c r="F6127" s="2" t="s">
        <v>372</v>
      </c>
      <c r="G6127" s="2" t="s">
        <v>7360</v>
      </c>
      <c r="H6127" s="2"/>
      <c r="I6127" s="139" t="s">
        <v>46</v>
      </c>
      <c r="J6127" s="139" t="s">
        <v>323</v>
      </c>
      <c r="K6127" s="139" t="s">
        <v>46</v>
      </c>
      <c r="L6127" s="139" t="s">
        <v>314</v>
      </c>
      <c r="M6127" s="140"/>
      <c r="N6127" s="141">
        <v>1.1399999999999999</v>
      </c>
      <c r="O6127" s="142">
        <f t="shared" si="475"/>
        <v>400</v>
      </c>
      <c r="P6127" s="2">
        <v>200</v>
      </c>
      <c r="Q6127" s="2">
        <v>200</v>
      </c>
      <c r="R6127" s="143" t="e">
        <f t="shared" si="476"/>
        <v>#DIV/0!</v>
      </c>
      <c r="S6127" s="143" t="e">
        <f t="shared" si="477"/>
        <v>#DIV/0!</v>
      </c>
      <c r="T6127" s="144">
        <f>IF(P6127="nio",0,IF(P6127&gt;0,VLOOKUP(K6127,'3-Productie normen'!A:X,VLOOKUP(P6127,'3-Productie normen'!$B$37:$C$59,2,FALSE),FALSE)))/VLOOKUP(B6127,'2-Kosten per locatie'!$A$11:$C$31,3,FALSE)</f>
        <v>0</v>
      </c>
      <c r="U6127" s="144">
        <f t="shared" si="478"/>
        <v>0</v>
      </c>
      <c r="V6127" s="145" t="str">
        <f>VLOOKUP(K6127,'3-Productie normen'!A:AG,29,FALSE)</f>
        <v>S</v>
      </c>
      <c r="W6127" s="145"/>
      <c r="X6127" s="146"/>
      <c r="Y6127" s="147">
        <f t="shared" si="479"/>
        <v>455.99999999999994</v>
      </c>
    </row>
    <row r="6128" spans="1:25" s="148" customFormat="1" ht="13.9" customHeight="1">
      <c r="A6128" s="137">
        <v>6982</v>
      </c>
      <c r="B6128" s="138" t="s">
        <v>7214</v>
      </c>
      <c r="C6128" s="138" t="s">
        <v>7215</v>
      </c>
      <c r="D6128" s="138"/>
      <c r="E6128" s="2"/>
      <c r="F6128" s="2" t="s">
        <v>372</v>
      </c>
      <c r="G6128" s="2" t="s">
        <v>7359</v>
      </c>
      <c r="H6128" s="2"/>
      <c r="I6128" s="139" t="s">
        <v>46</v>
      </c>
      <c r="J6128" s="139" t="s">
        <v>323</v>
      </c>
      <c r="K6128" s="139" t="s">
        <v>46</v>
      </c>
      <c r="L6128" s="139" t="s">
        <v>314</v>
      </c>
      <c r="M6128" s="140"/>
      <c r="N6128" s="141">
        <v>1.1399999999999999</v>
      </c>
      <c r="O6128" s="142">
        <f t="shared" si="475"/>
        <v>400</v>
      </c>
      <c r="P6128" s="2">
        <v>200</v>
      </c>
      <c r="Q6128" s="2">
        <v>200</v>
      </c>
      <c r="R6128" s="143" t="e">
        <f t="shared" si="476"/>
        <v>#DIV/0!</v>
      </c>
      <c r="S6128" s="143" t="e">
        <f t="shared" si="477"/>
        <v>#DIV/0!</v>
      </c>
      <c r="T6128" s="144">
        <f>IF(P6128="nio",0,IF(P6128&gt;0,VLOOKUP(K6128,'3-Productie normen'!A:X,VLOOKUP(P6128,'3-Productie normen'!$B$37:$C$59,2,FALSE),FALSE)))/VLOOKUP(B6128,'2-Kosten per locatie'!$A$11:$C$31,3,FALSE)</f>
        <v>0</v>
      </c>
      <c r="U6128" s="144">
        <f t="shared" si="478"/>
        <v>0</v>
      </c>
      <c r="V6128" s="145" t="str">
        <f>VLOOKUP(K6128,'3-Productie normen'!A:AG,29,FALSE)</f>
        <v>S</v>
      </c>
      <c r="W6128" s="145"/>
      <c r="X6128" s="146"/>
      <c r="Y6128" s="147">
        <f t="shared" si="479"/>
        <v>455.99999999999994</v>
      </c>
    </row>
    <row r="6129" spans="1:25" s="148" customFormat="1" ht="13.9" customHeight="1">
      <c r="A6129" s="137">
        <v>6983</v>
      </c>
      <c r="B6129" s="138" t="s">
        <v>7214</v>
      </c>
      <c r="C6129" s="138" t="s">
        <v>7215</v>
      </c>
      <c r="D6129" s="138"/>
      <c r="E6129" s="2"/>
      <c r="F6129" s="2" t="s">
        <v>372</v>
      </c>
      <c r="G6129" s="2" t="s">
        <v>7358</v>
      </c>
      <c r="H6129" s="2"/>
      <c r="I6129" s="139" t="s">
        <v>46</v>
      </c>
      <c r="J6129" s="139" t="s">
        <v>323</v>
      </c>
      <c r="K6129" s="139" t="s">
        <v>46</v>
      </c>
      <c r="L6129" s="139" t="s">
        <v>314</v>
      </c>
      <c r="M6129" s="140"/>
      <c r="N6129" s="141">
        <v>1.1399999999999999</v>
      </c>
      <c r="O6129" s="142">
        <f t="shared" si="475"/>
        <v>400</v>
      </c>
      <c r="P6129" s="2">
        <v>200</v>
      </c>
      <c r="Q6129" s="2">
        <v>200</v>
      </c>
      <c r="R6129" s="143" t="e">
        <f t="shared" si="476"/>
        <v>#DIV/0!</v>
      </c>
      <c r="S6129" s="143" t="e">
        <f t="shared" si="477"/>
        <v>#DIV/0!</v>
      </c>
      <c r="T6129" s="144">
        <f>IF(P6129="nio",0,IF(P6129&gt;0,VLOOKUP(K6129,'3-Productie normen'!A:X,VLOOKUP(P6129,'3-Productie normen'!$B$37:$C$59,2,FALSE),FALSE)))/VLOOKUP(B6129,'2-Kosten per locatie'!$A$11:$C$31,3,FALSE)</f>
        <v>0</v>
      </c>
      <c r="U6129" s="144">
        <f t="shared" si="478"/>
        <v>0</v>
      </c>
      <c r="V6129" s="145" t="str">
        <f>VLOOKUP(K6129,'3-Productie normen'!A:AG,29,FALSE)</f>
        <v>S</v>
      </c>
      <c r="W6129" s="145"/>
      <c r="X6129" s="146"/>
      <c r="Y6129" s="147">
        <f t="shared" si="479"/>
        <v>455.99999999999994</v>
      </c>
    </row>
    <row r="6130" spans="1:25" s="148" customFormat="1" ht="13.9" customHeight="1">
      <c r="A6130" s="137">
        <v>6984</v>
      </c>
      <c r="B6130" s="138" t="s">
        <v>7214</v>
      </c>
      <c r="C6130" s="138" t="s">
        <v>7215</v>
      </c>
      <c r="D6130" s="138"/>
      <c r="E6130" s="2"/>
      <c r="F6130" s="2" t="s">
        <v>372</v>
      </c>
      <c r="G6130" s="2" t="s">
        <v>7356</v>
      </c>
      <c r="H6130" s="2"/>
      <c r="I6130" s="139" t="s">
        <v>46</v>
      </c>
      <c r="J6130" s="139" t="s">
        <v>323</v>
      </c>
      <c r="K6130" s="139" t="s">
        <v>46</v>
      </c>
      <c r="L6130" s="139" t="s">
        <v>314</v>
      </c>
      <c r="M6130" s="140"/>
      <c r="N6130" s="141">
        <v>1.24</v>
      </c>
      <c r="O6130" s="142">
        <f t="shared" si="475"/>
        <v>400</v>
      </c>
      <c r="P6130" s="2">
        <v>200</v>
      </c>
      <c r="Q6130" s="2">
        <v>200</v>
      </c>
      <c r="R6130" s="143" t="e">
        <f t="shared" si="476"/>
        <v>#DIV/0!</v>
      </c>
      <c r="S6130" s="143" t="e">
        <f t="shared" si="477"/>
        <v>#DIV/0!</v>
      </c>
      <c r="T6130" s="144">
        <f>IF(P6130="nio",0,IF(P6130&gt;0,VLOOKUP(K6130,'3-Productie normen'!A:X,VLOOKUP(P6130,'3-Productie normen'!$B$37:$C$59,2,FALSE),FALSE)))/VLOOKUP(B6130,'2-Kosten per locatie'!$A$11:$C$31,3,FALSE)</f>
        <v>0</v>
      </c>
      <c r="U6130" s="144">
        <f t="shared" si="478"/>
        <v>0</v>
      </c>
      <c r="V6130" s="145" t="str">
        <f>VLOOKUP(K6130,'3-Productie normen'!A:AG,29,FALSE)</f>
        <v>S</v>
      </c>
      <c r="W6130" s="145"/>
      <c r="X6130" s="146"/>
      <c r="Y6130" s="147">
        <f t="shared" si="479"/>
        <v>496</v>
      </c>
    </row>
    <row r="6131" spans="1:25" s="148" customFormat="1" ht="13.9" customHeight="1">
      <c r="A6131" s="137">
        <v>6985</v>
      </c>
      <c r="B6131" s="138" t="s">
        <v>7214</v>
      </c>
      <c r="C6131" s="138" t="s">
        <v>7215</v>
      </c>
      <c r="D6131" s="138"/>
      <c r="E6131" s="2"/>
      <c r="F6131" s="2" t="s">
        <v>372</v>
      </c>
      <c r="G6131" s="2" t="s">
        <v>7357</v>
      </c>
      <c r="H6131" s="2"/>
      <c r="I6131" s="139" t="s">
        <v>46</v>
      </c>
      <c r="J6131" s="139" t="s">
        <v>323</v>
      </c>
      <c r="K6131" s="139" t="s">
        <v>46</v>
      </c>
      <c r="L6131" s="139" t="s">
        <v>314</v>
      </c>
      <c r="M6131" s="140"/>
      <c r="N6131" s="141">
        <v>1.1399999999999999</v>
      </c>
      <c r="O6131" s="142">
        <f t="shared" ref="O6131:O6194" si="480">SUM(P6131:Q6131)</f>
        <v>400</v>
      </c>
      <c r="P6131" s="2">
        <v>200</v>
      </c>
      <c r="Q6131" s="2">
        <v>200</v>
      </c>
      <c r="R6131" s="143" t="e">
        <f t="shared" ref="R6131:R6194" si="481">IF(P6131="nio",0,IF(P6131&gt;0,P6131*N6131/T6131,0))</f>
        <v>#DIV/0!</v>
      </c>
      <c r="S6131" s="143" t="e">
        <f t="shared" ref="S6131:S6194" si="482">IF(Q6131&gt;0,Q6131*N6131/U6131,0)</f>
        <v>#DIV/0!</v>
      </c>
      <c r="T6131" s="144">
        <f>IF(P6131="nio",0,IF(P6131&gt;0,VLOOKUP(K6131,'3-Productie normen'!A:X,VLOOKUP(P6131,'3-Productie normen'!$B$37:$C$59,2,FALSE),FALSE)))/VLOOKUP(B6131,'2-Kosten per locatie'!$A$11:$C$31,3,FALSE)</f>
        <v>0</v>
      </c>
      <c r="U6131" s="144">
        <f t="shared" ref="U6131:U6194" si="483">IF(Q6131&gt;0,T6131*$U$8,0)</f>
        <v>0</v>
      </c>
      <c r="V6131" s="145" t="str">
        <f>VLOOKUP(K6131,'3-Productie normen'!A:AG,29,FALSE)</f>
        <v>S</v>
      </c>
      <c r="W6131" s="145"/>
      <c r="X6131" s="146"/>
      <c r="Y6131" s="147">
        <f t="shared" ref="Y6131:Y6194" si="484">O6131*N6131</f>
        <v>455.99999999999994</v>
      </c>
    </row>
    <row r="6132" spans="1:25" s="148" customFormat="1" ht="13.9" customHeight="1">
      <c r="A6132" s="137">
        <v>6986</v>
      </c>
      <c r="B6132" s="138" t="s">
        <v>7214</v>
      </c>
      <c r="C6132" s="138" t="s">
        <v>7215</v>
      </c>
      <c r="D6132" s="138"/>
      <c r="E6132" s="2"/>
      <c r="F6132" s="2" t="s">
        <v>372</v>
      </c>
      <c r="G6132" s="2" t="s">
        <v>7352</v>
      </c>
      <c r="H6132" s="2"/>
      <c r="I6132" s="139" t="s">
        <v>257</v>
      </c>
      <c r="J6132" s="139" t="s">
        <v>318</v>
      </c>
      <c r="K6132" s="139" t="s">
        <v>259</v>
      </c>
      <c r="L6132" s="139" t="s">
        <v>246</v>
      </c>
      <c r="M6132" s="140"/>
      <c r="N6132" s="141"/>
      <c r="O6132" s="142">
        <f t="shared" si="480"/>
        <v>0</v>
      </c>
      <c r="P6132" s="2" t="s">
        <v>477</v>
      </c>
      <c r="Q6132" s="2"/>
      <c r="R6132" s="143">
        <f t="shared" si="481"/>
        <v>0</v>
      </c>
      <c r="S6132" s="143">
        <f t="shared" si="482"/>
        <v>0</v>
      </c>
      <c r="T6132" s="144">
        <f>IF(P6132="nio",0,IF(P6132&gt;0,VLOOKUP(K6132,'3-Productie normen'!A:X,VLOOKUP(P6132,'3-Productie normen'!$B$37:$C$59,2,FALSE),FALSE)))/VLOOKUP(B6132,'2-Kosten per locatie'!$A$11:$C$31,3,FALSE)</f>
        <v>0</v>
      </c>
      <c r="U6132" s="144">
        <f t="shared" si="483"/>
        <v>0</v>
      </c>
      <c r="V6132" s="145">
        <f>VLOOKUP(K6132,'3-Productie normen'!A:AG,29,FALSE)</f>
        <v>0</v>
      </c>
      <c r="W6132" s="145"/>
      <c r="X6132" s="146"/>
      <c r="Y6132" s="147">
        <f t="shared" si="484"/>
        <v>0</v>
      </c>
    </row>
    <row r="6133" spans="1:25" s="148" customFormat="1" ht="13.9" customHeight="1">
      <c r="A6133" s="137">
        <v>6987</v>
      </c>
      <c r="B6133" s="138" t="s">
        <v>7214</v>
      </c>
      <c r="C6133" s="138" t="s">
        <v>7215</v>
      </c>
      <c r="D6133" s="138"/>
      <c r="E6133" s="2"/>
      <c r="F6133" s="2" t="s">
        <v>372</v>
      </c>
      <c r="G6133" s="2" t="s">
        <v>7400</v>
      </c>
      <c r="H6133" s="2"/>
      <c r="I6133" s="139" t="s">
        <v>267</v>
      </c>
      <c r="J6133" s="139" t="s">
        <v>267</v>
      </c>
      <c r="K6133" s="139" t="s">
        <v>8079</v>
      </c>
      <c r="L6133" s="139" t="s">
        <v>1275</v>
      </c>
      <c r="M6133" s="140"/>
      <c r="N6133" s="141">
        <v>71.2</v>
      </c>
      <c r="O6133" s="142">
        <f t="shared" si="480"/>
        <v>2</v>
      </c>
      <c r="P6133" s="2">
        <v>2</v>
      </c>
      <c r="Q6133" s="2"/>
      <c r="R6133" s="143" t="e">
        <f t="shared" si="481"/>
        <v>#DIV/0!</v>
      </c>
      <c r="S6133" s="143">
        <f t="shared" si="482"/>
        <v>0</v>
      </c>
      <c r="T6133" s="144">
        <f>IF(P6133="nio",0,IF(P6133&gt;0,VLOOKUP(K6133,'3-Productie normen'!A:X,VLOOKUP(P6133,'3-Productie normen'!$B$37:$C$59,2,FALSE),FALSE)))/VLOOKUP(B6133,'2-Kosten per locatie'!$A$11:$C$31,3,FALSE)</f>
        <v>0</v>
      </c>
      <c r="U6133" s="144">
        <f t="shared" si="483"/>
        <v>0</v>
      </c>
      <c r="V6133" s="145" t="str">
        <f>VLOOKUP(K6133,'3-Productie normen'!A:AG,29,FALSE)</f>
        <v>V</v>
      </c>
      <c r="W6133" s="145"/>
      <c r="X6133" s="146"/>
      <c r="Y6133" s="147">
        <f t="shared" si="484"/>
        <v>142.4</v>
      </c>
    </row>
    <row r="6134" spans="1:25" s="148" customFormat="1" ht="13.9" customHeight="1">
      <c r="A6134" s="137">
        <v>6988</v>
      </c>
      <c r="B6134" s="138" t="s">
        <v>7214</v>
      </c>
      <c r="C6134" s="138" t="s">
        <v>7215</v>
      </c>
      <c r="D6134" s="138"/>
      <c r="E6134" s="2"/>
      <c r="F6134" s="2" t="s">
        <v>372</v>
      </c>
      <c r="G6134" s="2" t="s">
        <v>7353</v>
      </c>
      <c r="H6134" s="2"/>
      <c r="I6134" s="139" t="s">
        <v>257</v>
      </c>
      <c r="J6134" s="139" t="s">
        <v>318</v>
      </c>
      <c r="K6134" s="139" t="s">
        <v>259</v>
      </c>
      <c r="L6134" s="139" t="s">
        <v>246</v>
      </c>
      <c r="M6134" s="140"/>
      <c r="N6134" s="141"/>
      <c r="O6134" s="142">
        <f t="shared" si="480"/>
        <v>0</v>
      </c>
      <c r="P6134" s="2" t="s">
        <v>477</v>
      </c>
      <c r="Q6134" s="2"/>
      <c r="R6134" s="143">
        <f t="shared" si="481"/>
        <v>0</v>
      </c>
      <c r="S6134" s="143">
        <f t="shared" si="482"/>
        <v>0</v>
      </c>
      <c r="T6134" s="144">
        <f>IF(P6134="nio",0,IF(P6134&gt;0,VLOOKUP(K6134,'3-Productie normen'!A:X,VLOOKUP(P6134,'3-Productie normen'!$B$37:$C$59,2,FALSE),FALSE)))/VLOOKUP(B6134,'2-Kosten per locatie'!$A$11:$C$31,3,FALSE)</f>
        <v>0</v>
      </c>
      <c r="U6134" s="144">
        <f t="shared" si="483"/>
        <v>0</v>
      </c>
      <c r="V6134" s="145">
        <f>VLOOKUP(K6134,'3-Productie normen'!A:AG,29,FALSE)</f>
        <v>0</v>
      </c>
      <c r="W6134" s="145"/>
      <c r="X6134" s="146"/>
      <c r="Y6134" s="147">
        <f t="shared" si="484"/>
        <v>0</v>
      </c>
    </row>
    <row r="6135" spans="1:25" s="148" customFormat="1" ht="13.9" customHeight="1">
      <c r="A6135" s="137">
        <v>6989</v>
      </c>
      <c r="B6135" s="138" t="s">
        <v>7214</v>
      </c>
      <c r="C6135" s="138" t="s">
        <v>7215</v>
      </c>
      <c r="D6135" s="138"/>
      <c r="E6135" s="2"/>
      <c r="F6135" s="2" t="s">
        <v>372</v>
      </c>
      <c r="G6135" s="2" t="s">
        <v>7334</v>
      </c>
      <c r="H6135" s="2"/>
      <c r="I6135" s="139" t="s">
        <v>484</v>
      </c>
      <c r="J6135" s="139" t="s">
        <v>56</v>
      </c>
      <c r="K6135" s="139" t="s">
        <v>248</v>
      </c>
      <c r="L6135" s="139" t="s">
        <v>249</v>
      </c>
      <c r="M6135" s="140"/>
      <c r="N6135" s="141">
        <v>22.03</v>
      </c>
      <c r="O6135" s="142">
        <f t="shared" si="480"/>
        <v>200</v>
      </c>
      <c r="P6135" s="2">
        <v>200</v>
      </c>
      <c r="Q6135" s="2"/>
      <c r="R6135" s="143" t="e">
        <f t="shared" si="481"/>
        <v>#DIV/0!</v>
      </c>
      <c r="S6135" s="143">
        <f t="shared" si="482"/>
        <v>0</v>
      </c>
      <c r="T6135" s="144">
        <f>IF(P6135="nio",0,IF(P6135&gt;0,VLOOKUP(K6135,'3-Productie normen'!A:X,VLOOKUP(P6135,'3-Productie normen'!$B$37:$C$59,2,FALSE),FALSE)))/VLOOKUP(B6135,'2-Kosten per locatie'!$A$11:$C$31,3,FALSE)</f>
        <v>0</v>
      </c>
      <c r="U6135" s="144">
        <f t="shared" si="483"/>
        <v>0</v>
      </c>
      <c r="V6135" s="145" t="str">
        <f>VLOOKUP(K6135,'3-Productie normen'!A:AG,29,FALSE)</f>
        <v>V</v>
      </c>
      <c r="W6135" s="145"/>
      <c r="X6135" s="146"/>
      <c r="Y6135" s="147">
        <f t="shared" si="484"/>
        <v>4406</v>
      </c>
    </row>
    <row r="6136" spans="1:25" s="148" customFormat="1" ht="13.9" customHeight="1">
      <c r="A6136" s="137">
        <v>6990</v>
      </c>
      <c r="B6136" s="138" t="s">
        <v>7214</v>
      </c>
      <c r="C6136" s="138" t="s">
        <v>7215</v>
      </c>
      <c r="D6136" s="138"/>
      <c r="E6136" s="2"/>
      <c r="F6136" s="2" t="s">
        <v>372</v>
      </c>
      <c r="G6136" s="2" t="s">
        <v>7391</v>
      </c>
      <c r="H6136" s="2"/>
      <c r="I6136" s="139" t="s">
        <v>350</v>
      </c>
      <c r="J6136" s="139" t="s">
        <v>351</v>
      </c>
      <c r="K6136" s="139" t="s">
        <v>274</v>
      </c>
      <c r="L6136" s="139" t="s">
        <v>298</v>
      </c>
      <c r="M6136" s="140" t="s">
        <v>8160</v>
      </c>
      <c r="N6136" s="141">
        <v>62.31</v>
      </c>
      <c r="O6136" s="142">
        <f t="shared" si="480"/>
        <v>200</v>
      </c>
      <c r="P6136" s="2">
        <v>200</v>
      </c>
      <c r="Q6136" s="2"/>
      <c r="R6136" s="143" t="e">
        <f t="shared" si="481"/>
        <v>#DIV/0!</v>
      </c>
      <c r="S6136" s="143">
        <f t="shared" si="482"/>
        <v>0</v>
      </c>
      <c r="T6136" s="144">
        <f>IF(P6136="nio",0,IF(P6136&gt;0,VLOOKUP(K6136,'3-Productie normen'!A:X,VLOOKUP(P6136,'3-Productie normen'!$B$37:$C$59,2,FALSE),FALSE)))/VLOOKUP(B6136,'2-Kosten per locatie'!$A$11:$C$31,3,FALSE)</f>
        <v>0</v>
      </c>
      <c r="U6136" s="144">
        <f t="shared" si="483"/>
        <v>0</v>
      </c>
      <c r="V6136" s="145" t="str">
        <f>VLOOKUP(K6136,'3-Productie normen'!A:AG,29,FALSE)</f>
        <v>L</v>
      </c>
      <c r="W6136" s="145"/>
      <c r="X6136" s="146"/>
      <c r="Y6136" s="147">
        <f t="shared" si="484"/>
        <v>12462</v>
      </c>
    </row>
    <row r="6137" spans="1:25" s="148" customFormat="1" ht="13.9" customHeight="1">
      <c r="A6137" s="137">
        <v>6991</v>
      </c>
      <c r="B6137" s="138" t="s">
        <v>7214</v>
      </c>
      <c r="C6137" s="138" t="s">
        <v>7215</v>
      </c>
      <c r="D6137" s="138"/>
      <c r="E6137" s="2"/>
      <c r="F6137" s="2" t="s">
        <v>372</v>
      </c>
      <c r="G6137" s="2" t="s">
        <v>7390</v>
      </c>
      <c r="H6137" s="2"/>
      <c r="I6137" s="139" t="s">
        <v>277</v>
      </c>
      <c r="J6137" s="139" t="s">
        <v>277</v>
      </c>
      <c r="K6137" s="139" t="s">
        <v>478</v>
      </c>
      <c r="L6137" s="139" t="s">
        <v>298</v>
      </c>
      <c r="M6137" s="140" t="s">
        <v>8160</v>
      </c>
      <c r="N6137" s="141">
        <v>24.62</v>
      </c>
      <c r="O6137" s="142">
        <f t="shared" si="480"/>
        <v>120</v>
      </c>
      <c r="P6137" s="2">
        <v>120</v>
      </c>
      <c r="Q6137" s="2"/>
      <c r="R6137" s="143" t="e">
        <f t="shared" si="481"/>
        <v>#DIV/0!</v>
      </c>
      <c r="S6137" s="143">
        <f t="shared" si="482"/>
        <v>0</v>
      </c>
      <c r="T6137" s="144">
        <f>IF(P6137="nio",0,IF(P6137&gt;0,VLOOKUP(K6137,'3-Productie normen'!A:X,VLOOKUP(P6137,'3-Productie normen'!$B$37:$C$59,2,FALSE),FALSE)))/VLOOKUP(B6137,'2-Kosten per locatie'!$A$11:$C$31,3,FALSE)</f>
        <v>0</v>
      </c>
      <c r="U6137" s="144">
        <f t="shared" si="483"/>
        <v>0</v>
      </c>
      <c r="V6137" s="145" t="str">
        <f>VLOOKUP(K6137,'3-Productie normen'!A:AG,29,FALSE)</f>
        <v>B</v>
      </c>
      <c r="W6137" s="145"/>
      <c r="X6137" s="146"/>
      <c r="Y6137" s="147">
        <f t="shared" si="484"/>
        <v>2954.4</v>
      </c>
    </row>
    <row r="6138" spans="1:25" s="148" customFormat="1" ht="13.9" customHeight="1">
      <c r="A6138" s="137">
        <v>6992</v>
      </c>
      <c r="B6138" s="138" t="s">
        <v>7214</v>
      </c>
      <c r="C6138" s="138" t="s">
        <v>7215</v>
      </c>
      <c r="D6138" s="138"/>
      <c r="E6138" s="2"/>
      <c r="F6138" s="2" t="s">
        <v>372</v>
      </c>
      <c r="G6138" s="2" t="s">
        <v>7389</v>
      </c>
      <c r="H6138" s="2"/>
      <c r="I6138" s="139" t="s">
        <v>350</v>
      </c>
      <c r="J6138" s="139" t="s">
        <v>351</v>
      </c>
      <c r="K6138" s="139" t="s">
        <v>274</v>
      </c>
      <c r="L6138" s="139" t="s">
        <v>298</v>
      </c>
      <c r="M6138" s="140" t="s">
        <v>8160</v>
      </c>
      <c r="N6138" s="141">
        <v>62.98</v>
      </c>
      <c r="O6138" s="142">
        <f t="shared" si="480"/>
        <v>200</v>
      </c>
      <c r="P6138" s="2">
        <v>200</v>
      </c>
      <c r="Q6138" s="2"/>
      <c r="R6138" s="143" t="e">
        <f t="shared" si="481"/>
        <v>#DIV/0!</v>
      </c>
      <c r="S6138" s="143">
        <f t="shared" si="482"/>
        <v>0</v>
      </c>
      <c r="T6138" s="144">
        <f>IF(P6138="nio",0,IF(P6138&gt;0,VLOOKUP(K6138,'3-Productie normen'!A:X,VLOOKUP(P6138,'3-Productie normen'!$B$37:$C$59,2,FALSE),FALSE)))/VLOOKUP(B6138,'2-Kosten per locatie'!$A$11:$C$31,3,FALSE)</f>
        <v>0</v>
      </c>
      <c r="U6138" s="144">
        <f t="shared" si="483"/>
        <v>0</v>
      </c>
      <c r="V6138" s="145" t="str">
        <f>VLOOKUP(K6138,'3-Productie normen'!A:AG,29,FALSE)</f>
        <v>L</v>
      </c>
      <c r="W6138" s="145"/>
      <c r="X6138" s="146"/>
      <c r="Y6138" s="147">
        <f t="shared" si="484"/>
        <v>12596</v>
      </c>
    </row>
    <row r="6139" spans="1:25" s="148" customFormat="1" ht="13.9" customHeight="1">
      <c r="A6139" s="137">
        <v>6993</v>
      </c>
      <c r="B6139" s="138" t="s">
        <v>7214</v>
      </c>
      <c r="C6139" s="138" t="s">
        <v>7215</v>
      </c>
      <c r="D6139" s="138"/>
      <c r="E6139" s="2"/>
      <c r="F6139" s="2" t="s">
        <v>372</v>
      </c>
      <c r="G6139" s="2" t="s">
        <v>7388</v>
      </c>
      <c r="H6139" s="2"/>
      <c r="I6139" s="139" t="s">
        <v>350</v>
      </c>
      <c r="J6139" s="139" t="s">
        <v>351</v>
      </c>
      <c r="K6139" s="139" t="s">
        <v>274</v>
      </c>
      <c r="L6139" s="139" t="s">
        <v>298</v>
      </c>
      <c r="M6139" s="140" t="s">
        <v>8160</v>
      </c>
      <c r="N6139" s="141">
        <v>50.55</v>
      </c>
      <c r="O6139" s="142">
        <f t="shared" si="480"/>
        <v>200</v>
      </c>
      <c r="P6139" s="2">
        <v>200</v>
      </c>
      <c r="Q6139" s="2"/>
      <c r="R6139" s="143" t="e">
        <f t="shared" si="481"/>
        <v>#DIV/0!</v>
      </c>
      <c r="S6139" s="143">
        <f t="shared" si="482"/>
        <v>0</v>
      </c>
      <c r="T6139" s="144">
        <f>IF(P6139="nio",0,IF(P6139&gt;0,VLOOKUP(K6139,'3-Productie normen'!A:X,VLOOKUP(P6139,'3-Productie normen'!$B$37:$C$59,2,FALSE),FALSE)))/VLOOKUP(B6139,'2-Kosten per locatie'!$A$11:$C$31,3,FALSE)</f>
        <v>0</v>
      </c>
      <c r="U6139" s="144">
        <f t="shared" si="483"/>
        <v>0</v>
      </c>
      <c r="V6139" s="145" t="str">
        <f>VLOOKUP(K6139,'3-Productie normen'!A:AG,29,FALSE)</f>
        <v>L</v>
      </c>
      <c r="W6139" s="145"/>
      <c r="X6139" s="146"/>
      <c r="Y6139" s="147">
        <f t="shared" si="484"/>
        <v>10110</v>
      </c>
    </row>
    <row r="6140" spans="1:25" s="148" customFormat="1" ht="13.9" customHeight="1">
      <c r="A6140" s="137">
        <v>6994</v>
      </c>
      <c r="B6140" s="138" t="s">
        <v>7214</v>
      </c>
      <c r="C6140" s="138" t="s">
        <v>7215</v>
      </c>
      <c r="D6140" s="138"/>
      <c r="E6140" s="2"/>
      <c r="F6140" s="2" t="s">
        <v>372</v>
      </c>
      <c r="G6140" s="2" t="s">
        <v>7392</v>
      </c>
      <c r="H6140" s="2"/>
      <c r="I6140" s="139" t="s">
        <v>350</v>
      </c>
      <c r="J6140" s="139" t="s">
        <v>836</v>
      </c>
      <c r="K6140" s="139" t="s">
        <v>468</v>
      </c>
      <c r="L6140" s="139" t="s">
        <v>298</v>
      </c>
      <c r="M6140" s="140" t="s">
        <v>8160</v>
      </c>
      <c r="N6140" s="141">
        <v>76.44</v>
      </c>
      <c r="O6140" s="142">
        <f t="shared" si="480"/>
        <v>120</v>
      </c>
      <c r="P6140" s="2">
        <v>120</v>
      </c>
      <c r="Q6140" s="2"/>
      <c r="R6140" s="143" t="e">
        <f t="shared" si="481"/>
        <v>#DIV/0!</v>
      </c>
      <c r="S6140" s="143">
        <f t="shared" si="482"/>
        <v>0</v>
      </c>
      <c r="T6140" s="144">
        <f>IF(P6140="nio",0,IF(P6140&gt;0,VLOOKUP(K6140,'3-Productie normen'!A:X,VLOOKUP(P6140,'3-Productie normen'!$B$37:$C$59,2,FALSE),FALSE)))/VLOOKUP(B6140,'2-Kosten per locatie'!$A$11:$C$31,3,FALSE)</f>
        <v>0</v>
      </c>
      <c r="U6140" s="144">
        <f t="shared" si="483"/>
        <v>0</v>
      </c>
      <c r="V6140" s="145" t="str">
        <f>VLOOKUP(K6140,'3-Productie normen'!A:AG,29,FALSE)</f>
        <v>L</v>
      </c>
      <c r="W6140" s="145"/>
      <c r="X6140" s="146"/>
      <c r="Y6140" s="147">
        <f t="shared" si="484"/>
        <v>9172.7999999999993</v>
      </c>
    </row>
    <row r="6141" spans="1:25" s="148" customFormat="1" ht="13.9" customHeight="1">
      <c r="A6141" s="137">
        <v>6995</v>
      </c>
      <c r="B6141" s="138" t="s">
        <v>7214</v>
      </c>
      <c r="C6141" s="138" t="s">
        <v>7215</v>
      </c>
      <c r="D6141" s="138"/>
      <c r="E6141" s="2"/>
      <c r="F6141" s="2" t="s">
        <v>372</v>
      </c>
      <c r="G6141" s="2" t="s">
        <v>7340</v>
      </c>
      <c r="H6141" s="2"/>
      <c r="I6141" s="139" t="s">
        <v>491</v>
      </c>
      <c r="J6141" s="139" t="s">
        <v>253</v>
      </c>
      <c r="K6141" s="139" t="s">
        <v>4571</v>
      </c>
      <c r="L6141" s="139" t="s">
        <v>298</v>
      </c>
      <c r="M6141" s="140" t="s">
        <v>8160</v>
      </c>
      <c r="N6141" s="141">
        <v>82.01</v>
      </c>
      <c r="O6141" s="142">
        <f t="shared" si="480"/>
        <v>200</v>
      </c>
      <c r="P6141" s="2">
        <v>200</v>
      </c>
      <c r="Q6141" s="2"/>
      <c r="R6141" s="143" t="e">
        <f t="shared" si="481"/>
        <v>#DIV/0!</v>
      </c>
      <c r="S6141" s="143">
        <f t="shared" si="482"/>
        <v>0</v>
      </c>
      <c r="T6141" s="144">
        <f>IF(P6141="nio",0,IF(P6141&gt;0,VLOOKUP(K6141,'3-Productie normen'!A:X,VLOOKUP(P6141,'3-Productie normen'!$B$37:$C$59,2,FALSE),FALSE)))/VLOOKUP(B6141,'2-Kosten per locatie'!$A$11:$C$31,3,FALSE)</f>
        <v>0</v>
      </c>
      <c r="U6141" s="144">
        <f t="shared" si="483"/>
        <v>0</v>
      </c>
      <c r="V6141" s="145" t="str">
        <f>VLOOKUP(K6141,'3-Productie normen'!A:AG,29,FALSE)</f>
        <v>V</v>
      </c>
      <c r="W6141" s="145"/>
      <c r="X6141" s="146"/>
      <c r="Y6141" s="147">
        <f t="shared" si="484"/>
        <v>16402</v>
      </c>
    </row>
    <row r="6142" spans="1:25" s="148" customFormat="1" ht="13.9" customHeight="1">
      <c r="A6142" s="137">
        <v>6996</v>
      </c>
      <c r="B6142" s="138" t="s">
        <v>7214</v>
      </c>
      <c r="C6142" s="138" t="s">
        <v>7215</v>
      </c>
      <c r="D6142" s="138"/>
      <c r="E6142" s="2"/>
      <c r="F6142" s="2" t="s">
        <v>372</v>
      </c>
      <c r="G6142" s="2" t="s">
        <v>7386</v>
      </c>
      <c r="H6142" s="2"/>
      <c r="I6142" s="139" t="s">
        <v>277</v>
      </c>
      <c r="J6142" s="139" t="s">
        <v>277</v>
      </c>
      <c r="K6142" s="139" t="s">
        <v>478</v>
      </c>
      <c r="L6142" s="139" t="s">
        <v>298</v>
      </c>
      <c r="M6142" s="140" t="s">
        <v>8160</v>
      </c>
      <c r="N6142" s="141">
        <v>37.479999999999997</v>
      </c>
      <c r="O6142" s="142">
        <f t="shared" si="480"/>
        <v>120</v>
      </c>
      <c r="P6142" s="2">
        <v>120</v>
      </c>
      <c r="Q6142" s="2"/>
      <c r="R6142" s="143" t="e">
        <f t="shared" si="481"/>
        <v>#DIV/0!</v>
      </c>
      <c r="S6142" s="143">
        <f t="shared" si="482"/>
        <v>0</v>
      </c>
      <c r="T6142" s="144">
        <f>IF(P6142="nio",0,IF(P6142&gt;0,VLOOKUP(K6142,'3-Productie normen'!A:X,VLOOKUP(P6142,'3-Productie normen'!$B$37:$C$59,2,FALSE),FALSE)))/VLOOKUP(B6142,'2-Kosten per locatie'!$A$11:$C$31,3,FALSE)</f>
        <v>0</v>
      </c>
      <c r="U6142" s="144">
        <f t="shared" si="483"/>
        <v>0</v>
      </c>
      <c r="V6142" s="145" t="str">
        <f>VLOOKUP(K6142,'3-Productie normen'!A:AG,29,FALSE)</f>
        <v>B</v>
      </c>
      <c r="W6142" s="145"/>
      <c r="X6142" s="146"/>
      <c r="Y6142" s="147">
        <f t="shared" si="484"/>
        <v>4497.5999999999995</v>
      </c>
    </row>
    <row r="6143" spans="1:25" s="148" customFormat="1" ht="13.9" customHeight="1">
      <c r="A6143" s="137">
        <v>6997</v>
      </c>
      <c r="B6143" s="138" t="s">
        <v>7214</v>
      </c>
      <c r="C6143" s="138" t="s">
        <v>7215</v>
      </c>
      <c r="D6143" s="138"/>
      <c r="E6143" s="2"/>
      <c r="F6143" s="2" t="s">
        <v>372</v>
      </c>
      <c r="G6143" s="2" t="s">
        <v>7387</v>
      </c>
      <c r="H6143" s="2"/>
      <c r="I6143" s="139" t="s">
        <v>350</v>
      </c>
      <c r="J6143" s="139" t="s">
        <v>836</v>
      </c>
      <c r="K6143" s="139" t="s">
        <v>468</v>
      </c>
      <c r="L6143" s="139" t="s">
        <v>298</v>
      </c>
      <c r="M6143" s="140" t="s">
        <v>8160</v>
      </c>
      <c r="N6143" s="141">
        <v>76.02</v>
      </c>
      <c r="O6143" s="142">
        <f t="shared" si="480"/>
        <v>120</v>
      </c>
      <c r="P6143" s="2">
        <v>120</v>
      </c>
      <c r="Q6143" s="2"/>
      <c r="R6143" s="143" t="e">
        <f t="shared" si="481"/>
        <v>#DIV/0!</v>
      </c>
      <c r="S6143" s="143">
        <f t="shared" si="482"/>
        <v>0</v>
      </c>
      <c r="T6143" s="144">
        <f>IF(P6143="nio",0,IF(P6143&gt;0,VLOOKUP(K6143,'3-Productie normen'!A:X,VLOOKUP(P6143,'3-Productie normen'!$B$37:$C$59,2,FALSE),FALSE)))/VLOOKUP(B6143,'2-Kosten per locatie'!$A$11:$C$31,3,FALSE)</f>
        <v>0</v>
      </c>
      <c r="U6143" s="144">
        <f t="shared" si="483"/>
        <v>0</v>
      </c>
      <c r="V6143" s="145" t="str">
        <f>VLOOKUP(K6143,'3-Productie normen'!A:AG,29,FALSE)</f>
        <v>L</v>
      </c>
      <c r="W6143" s="145"/>
      <c r="X6143" s="146"/>
      <c r="Y6143" s="147">
        <f t="shared" si="484"/>
        <v>9122.4</v>
      </c>
    </row>
    <row r="6144" spans="1:25" s="148" customFormat="1" ht="13.9" customHeight="1">
      <c r="A6144" s="137">
        <v>6998</v>
      </c>
      <c r="B6144" s="138" t="s">
        <v>7214</v>
      </c>
      <c r="C6144" s="138" t="s">
        <v>7215</v>
      </c>
      <c r="D6144" s="138"/>
      <c r="E6144" s="2"/>
      <c r="F6144" s="2" t="s">
        <v>372</v>
      </c>
      <c r="G6144" s="2" t="s">
        <v>7385</v>
      </c>
      <c r="H6144" s="2"/>
      <c r="I6144" s="139" t="s">
        <v>350</v>
      </c>
      <c r="J6144" s="139" t="s">
        <v>1346</v>
      </c>
      <c r="K6144" s="139" t="s">
        <v>52</v>
      </c>
      <c r="L6144" s="139" t="s">
        <v>298</v>
      </c>
      <c r="M6144" s="140" t="s">
        <v>8160</v>
      </c>
      <c r="N6144" s="141">
        <v>75.77</v>
      </c>
      <c r="O6144" s="142">
        <f t="shared" si="480"/>
        <v>200</v>
      </c>
      <c r="P6144" s="2">
        <v>200</v>
      </c>
      <c r="Q6144" s="2"/>
      <c r="R6144" s="143" t="e">
        <f t="shared" si="481"/>
        <v>#DIV/0!</v>
      </c>
      <c r="S6144" s="143">
        <f t="shared" si="482"/>
        <v>0</v>
      </c>
      <c r="T6144" s="144">
        <f>IF(P6144="nio",0,IF(P6144&gt;0,VLOOKUP(K6144,'3-Productie normen'!A:X,VLOOKUP(P6144,'3-Productie normen'!$B$37:$C$59,2,FALSE),FALSE)))/VLOOKUP(B6144,'2-Kosten per locatie'!$A$11:$C$31,3,FALSE)</f>
        <v>0</v>
      </c>
      <c r="U6144" s="144">
        <f t="shared" si="483"/>
        <v>0</v>
      </c>
      <c r="V6144" s="145" t="str">
        <f>VLOOKUP(K6144,'3-Productie normen'!A:AG,29,FALSE)</f>
        <v>B</v>
      </c>
      <c r="W6144" s="145"/>
      <c r="X6144" s="146"/>
      <c r="Y6144" s="147">
        <f t="shared" si="484"/>
        <v>15154</v>
      </c>
    </row>
    <row r="6145" spans="1:25" s="148" customFormat="1" ht="13.9" customHeight="1">
      <c r="A6145" s="137">
        <v>6999</v>
      </c>
      <c r="B6145" s="138" t="s">
        <v>7214</v>
      </c>
      <c r="C6145" s="138" t="s">
        <v>7215</v>
      </c>
      <c r="D6145" s="138"/>
      <c r="E6145" s="2"/>
      <c r="F6145" s="2" t="s">
        <v>372</v>
      </c>
      <c r="G6145" s="2" t="s">
        <v>7384</v>
      </c>
      <c r="H6145" s="2"/>
      <c r="I6145" s="139" t="s">
        <v>267</v>
      </c>
      <c r="J6145" s="139" t="s">
        <v>267</v>
      </c>
      <c r="K6145" s="139" t="s">
        <v>8079</v>
      </c>
      <c r="L6145" s="139" t="s">
        <v>298</v>
      </c>
      <c r="M6145" s="140" t="s">
        <v>8160</v>
      </c>
      <c r="N6145" s="141">
        <v>13.7</v>
      </c>
      <c r="O6145" s="142">
        <f t="shared" si="480"/>
        <v>2</v>
      </c>
      <c r="P6145" s="2">
        <v>2</v>
      </c>
      <c r="Q6145" s="2"/>
      <c r="R6145" s="143" t="e">
        <f t="shared" si="481"/>
        <v>#DIV/0!</v>
      </c>
      <c r="S6145" s="143">
        <f t="shared" si="482"/>
        <v>0</v>
      </c>
      <c r="T6145" s="144">
        <f>IF(P6145="nio",0,IF(P6145&gt;0,VLOOKUP(K6145,'3-Productie normen'!A:X,VLOOKUP(P6145,'3-Productie normen'!$B$37:$C$59,2,FALSE),FALSE)))/VLOOKUP(B6145,'2-Kosten per locatie'!$A$11:$C$31,3,FALSE)</f>
        <v>0</v>
      </c>
      <c r="U6145" s="144">
        <f t="shared" si="483"/>
        <v>0</v>
      </c>
      <c r="V6145" s="145" t="str">
        <f>VLOOKUP(K6145,'3-Productie normen'!A:AG,29,FALSE)</f>
        <v>V</v>
      </c>
      <c r="W6145" s="145"/>
      <c r="X6145" s="146"/>
      <c r="Y6145" s="147">
        <f t="shared" si="484"/>
        <v>27.4</v>
      </c>
    </row>
    <row r="6146" spans="1:25" s="148" customFormat="1" ht="13.9" customHeight="1">
      <c r="A6146" s="137">
        <v>7000</v>
      </c>
      <c r="B6146" s="138" t="s">
        <v>7214</v>
      </c>
      <c r="C6146" s="138" t="s">
        <v>7215</v>
      </c>
      <c r="D6146" s="138"/>
      <c r="E6146" s="2"/>
      <c r="F6146" s="2" t="s">
        <v>372</v>
      </c>
      <c r="G6146" s="2" t="s">
        <v>7381</v>
      </c>
      <c r="H6146" s="2"/>
      <c r="I6146" s="139" t="s">
        <v>350</v>
      </c>
      <c r="J6146" s="139" t="s">
        <v>1346</v>
      </c>
      <c r="K6146" s="139" t="s">
        <v>52</v>
      </c>
      <c r="L6146" s="139" t="s">
        <v>298</v>
      </c>
      <c r="M6146" s="140" t="s">
        <v>8160</v>
      </c>
      <c r="N6146" s="141">
        <v>99.97</v>
      </c>
      <c r="O6146" s="142">
        <f t="shared" si="480"/>
        <v>200</v>
      </c>
      <c r="P6146" s="2">
        <v>200</v>
      </c>
      <c r="Q6146" s="2"/>
      <c r="R6146" s="143" t="e">
        <f t="shared" si="481"/>
        <v>#DIV/0!</v>
      </c>
      <c r="S6146" s="143">
        <f t="shared" si="482"/>
        <v>0</v>
      </c>
      <c r="T6146" s="144">
        <f>IF(P6146="nio",0,IF(P6146&gt;0,VLOOKUP(K6146,'3-Productie normen'!A:X,VLOOKUP(P6146,'3-Productie normen'!$B$37:$C$59,2,FALSE),FALSE)))/VLOOKUP(B6146,'2-Kosten per locatie'!$A$11:$C$31,3,FALSE)</f>
        <v>0</v>
      </c>
      <c r="U6146" s="144">
        <f t="shared" si="483"/>
        <v>0</v>
      </c>
      <c r="V6146" s="145" t="str">
        <f>VLOOKUP(K6146,'3-Productie normen'!A:AG,29,FALSE)</f>
        <v>B</v>
      </c>
      <c r="W6146" s="145"/>
      <c r="X6146" s="146"/>
      <c r="Y6146" s="147">
        <f t="shared" si="484"/>
        <v>19994</v>
      </c>
    </row>
    <row r="6147" spans="1:25" s="148" customFormat="1" ht="13.9" customHeight="1">
      <c r="A6147" s="137">
        <v>7001</v>
      </c>
      <c r="B6147" s="138" t="s">
        <v>7214</v>
      </c>
      <c r="C6147" s="138" t="s">
        <v>7215</v>
      </c>
      <c r="D6147" s="138"/>
      <c r="E6147" s="2"/>
      <c r="F6147" s="2" t="s">
        <v>372</v>
      </c>
      <c r="G6147" s="2" t="s">
        <v>7382</v>
      </c>
      <c r="H6147" s="2"/>
      <c r="I6147" s="139" t="s">
        <v>277</v>
      </c>
      <c r="J6147" s="139" t="s">
        <v>52</v>
      </c>
      <c r="K6147" s="139" t="s">
        <v>52</v>
      </c>
      <c r="L6147" s="139" t="s">
        <v>298</v>
      </c>
      <c r="M6147" s="140" t="s">
        <v>8160</v>
      </c>
      <c r="N6147" s="141">
        <v>12.34</v>
      </c>
      <c r="O6147" s="142">
        <f t="shared" si="480"/>
        <v>200</v>
      </c>
      <c r="P6147" s="2">
        <v>200</v>
      </c>
      <c r="Q6147" s="2"/>
      <c r="R6147" s="143" t="e">
        <f t="shared" si="481"/>
        <v>#DIV/0!</v>
      </c>
      <c r="S6147" s="143">
        <f t="shared" si="482"/>
        <v>0</v>
      </c>
      <c r="T6147" s="144">
        <f>IF(P6147="nio",0,IF(P6147&gt;0,VLOOKUP(K6147,'3-Productie normen'!A:X,VLOOKUP(P6147,'3-Productie normen'!$B$37:$C$59,2,FALSE),FALSE)))/VLOOKUP(B6147,'2-Kosten per locatie'!$A$11:$C$31,3,FALSE)</f>
        <v>0</v>
      </c>
      <c r="U6147" s="144">
        <f t="shared" si="483"/>
        <v>0</v>
      </c>
      <c r="V6147" s="145" t="str">
        <f>VLOOKUP(K6147,'3-Productie normen'!A:AG,29,FALSE)</f>
        <v>B</v>
      </c>
      <c r="W6147" s="145"/>
      <c r="X6147" s="146"/>
      <c r="Y6147" s="147">
        <f t="shared" si="484"/>
        <v>2468</v>
      </c>
    </row>
    <row r="6148" spans="1:25" s="148" customFormat="1" ht="13.9" customHeight="1">
      <c r="A6148" s="137">
        <v>7002</v>
      </c>
      <c r="B6148" s="138" t="s">
        <v>7214</v>
      </c>
      <c r="C6148" s="138" t="s">
        <v>7215</v>
      </c>
      <c r="D6148" s="138"/>
      <c r="E6148" s="2"/>
      <c r="F6148" s="2" t="s">
        <v>372</v>
      </c>
      <c r="G6148" s="2" t="s">
        <v>7383</v>
      </c>
      <c r="H6148" s="2"/>
      <c r="I6148" s="139" t="s">
        <v>277</v>
      </c>
      <c r="J6148" s="139" t="s">
        <v>52</v>
      </c>
      <c r="K6148" s="139" t="s">
        <v>52</v>
      </c>
      <c r="L6148" s="139" t="s">
        <v>298</v>
      </c>
      <c r="M6148" s="140" t="s">
        <v>8160</v>
      </c>
      <c r="N6148" s="141">
        <v>12.34</v>
      </c>
      <c r="O6148" s="142">
        <f t="shared" si="480"/>
        <v>200</v>
      </c>
      <c r="P6148" s="2">
        <v>200</v>
      </c>
      <c r="Q6148" s="2"/>
      <c r="R6148" s="143" t="e">
        <f t="shared" si="481"/>
        <v>#DIV/0!</v>
      </c>
      <c r="S6148" s="143">
        <f t="shared" si="482"/>
        <v>0</v>
      </c>
      <c r="T6148" s="144">
        <f>IF(P6148="nio",0,IF(P6148&gt;0,VLOOKUP(K6148,'3-Productie normen'!A:X,VLOOKUP(P6148,'3-Productie normen'!$B$37:$C$59,2,FALSE),FALSE)))/VLOOKUP(B6148,'2-Kosten per locatie'!$A$11:$C$31,3,FALSE)</f>
        <v>0</v>
      </c>
      <c r="U6148" s="144">
        <f t="shared" si="483"/>
        <v>0</v>
      </c>
      <c r="V6148" s="145" t="str">
        <f>VLOOKUP(K6148,'3-Productie normen'!A:AG,29,FALSE)</f>
        <v>B</v>
      </c>
      <c r="W6148" s="145"/>
      <c r="X6148" s="146"/>
      <c r="Y6148" s="147">
        <f t="shared" si="484"/>
        <v>2468</v>
      </c>
    </row>
    <row r="6149" spans="1:25" s="148" customFormat="1" ht="13.9" customHeight="1">
      <c r="A6149" s="137">
        <v>7003</v>
      </c>
      <c r="B6149" s="138" t="s">
        <v>7214</v>
      </c>
      <c r="C6149" s="138" t="s">
        <v>7215</v>
      </c>
      <c r="D6149" s="138"/>
      <c r="E6149" s="2"/>
      <c r="F6149" s="2" t="s">
        <v>372</v>
      </c>
      <c r="G6149" s="2" t="s">
        <v>7379</v>
      </c>
      <c r="H6149" s="2"/>
      <c r="I6149" s="139" t="s">
        <v>277</v>
      </c>
      <c r="J6149" s="139" t="s">
        <v>277</v>
      </c>
      <c r="K6149" s="139" t="s">
        <v>478</v>
      </c>
      <c r="L6149" s="139" t="s">
        <v>298</v>
      </c>
      <c r="M6149" s="140" t="s">
        <v>8160</v>
      </c>
      <c r="N6149" s="141">
        <v>88.74</v>
      </c>
      <c r="O6149" s="142">
        <f t="shared" si="480"/>
        <v>120</v>
      </c>
      <c r="P6149" s="2">
        <v>120</v>
      </c>
      <c r="Q6149" s="2"/>
      <c r="R6149" s="143" t="e">
        <f t="shared" si="481"/>
        <v>#DIV/0!</v>
      </c>
      <c r="S6149" s="143">
        <f t="shared" si="482"/>
        <v>0</v>
      </c>
      <c r="T6149" s="144">
        <f>IF(P6149="nio",0,IF(P6149&gt;0,VLOOKUP(K6149,'3-Productie normen'!A:X,VLOOKUP(P6149,'3-Productie normen'!$B$37:$C$59,2,FALSE),FALSE)))/VLOOKUP(B6149,'2-Kosten per locatie'!$A$11:$C$31,3,FALSE)</f>
        <v>0</v>
      </c>
      <c r="U6149" s="144">
        <f t="shared" si="483"/>
        <v>0</v>
      </c>
      <c r="V6149" s="145" t="str">
        <f>VLOOKUP(K6149,'3-Productie normen'!A:AG,29,FALSE)</f>
        <v>B</v>
      </c>
      <c r="W6149" s="145"/>
      <c r="X6149" s="146"/>
      <c r="Y6149" s="147">
        <f t="shared" si="484"/>
        <v>10648.8</v>
      </c>
    </row>
    <row r="6150" spans="1:25" s="148" customFormat="1" ht="13.9" customHeight="1">
      <c r="A6150" s="137">
        <v>7004</v>
      </c>
      <c r="B6150" s="138" t="s">
        <v>7214</v>
      </c>
      <c r="C6150" s="138" t="s">
        <v>7215</v>
      </c>
      <c r="D6150" s="138"/>
      <c r="E6150" s="2"/>
      <c r="F6150" s="2" t="s">
        <v>372</v>
      </c>
      <c r="G6150" s="2" t="s">
        <v>7380</v>
      </c>
      <c r="H6150" s="2"/>
      <c r="I6150" s="139" t="s">
        <v>277</v>
      </c>
      <c r="J6150" s="139" t="s">
        <v>277</v>
      </c>
      <c r="K6150" s="139" t="s">
        <v>478</v>
      </c>
      <c r="L6150" s="139" t="s">
        <v>298</v>
      </c>
      <c r="M6150" s="140" t="s">
        <v>8160</v>
      </c>
      <c r="N6150" s="141">
        <v>12.34</v>
      </c>
      <c r="O6150" s="142">
        <f t="shared" si="480"/>
        <v>120</v>
      </c>
      <c r="P6150" s="2">
        <v>120</v>
      </c>
      <c r="Q6150" s="2"/>
      <c r="R6150" s="143" t="e">
        <f t="shared" si="481"/>
        <v>#DIV/0!</v>
      </c>
      <c r="S6150" s="143">
        <f t="shared" si="482"/>
        <v>0</v>
      </c>
      <c r="T6150" s="144">
        <f>IF(P6150="nio",0,IF(P6150&gt;0,VLOOKUP(K6150,'3-Productie normen'!A:X,VLOOKUP(P6150,'3-Productie normen'!$B$37:$C$59,2,FALSE),FALSE)))/VLOOKUP(B6150,'2-Kosten per locatie'!$A$11:$C$31,3,FALSE)</f>
        <v>0</v>
      </c>
      <c r="U6150" s="144">
        <f t="shared" si="483"/>
        <v>0</v>
      </c>
      <c r="V6150" s="145" t="str">
        <f>VLOOKUP(K6150,'3-Productie normen'!A:AG,29,FALSE)</f>
        <v>B</v>
      </c>
      <c r="W6150" s="145"/>
      <c r="X6150" s="146"/>
      <c r="Y6150" s="147">
        <f t="shared" si="484"/>
        <v>1480.8</v>
      </c>
    </row>
    <row r="6151" spans="1:25" s="148" customFormat="1" ht="13.9" customHeight="1">
      <c r="A6151" s="137">
        <v>7005</v>
      </c>
      <c r="B6151" s="138" t="s">
        <v>7214</v>
      </c>
      <c r="C6151" s="138" t="s">
        <v>7215</v>
      </c>
      <c r="D6151" s="138"/>
      <c r="E6151" s="2"/>
      <c r="F6151" s="2" t="s">
        <v>372</v>
      </c>
      <c r="G6151" s="2" t="s">
        <v>7378</v>
      </c>
      <c r="H6151" s="2"/>
      <c r="I6151" s="139" t="s">
        <v>350</v>
      </c>
      <c r="J6151" s="139" t="s">
        <v>836</v>
      </c>
      <c r="K6151" s="139" t="s">
        <v>468</v>
      </c>
      <c r="L6151" s="139" t="s">
        <v>298</v>
      </c>
      <c r="M6151" s="140" t="s">
        <v>8160</v>
      </c>
      <c r="N6151" s="141">
        <v>50.55</v>
      </c>
      <c r="O6151" s="142">
        <f t="shared" si="480"/>
        <v>120</v>
      </c>
      <c r="P6151" s="2">
        <v>120</v>
      </c>
      <c r="Q6151" s="2"/>
      <c r="R6151" s="143" t="e">
        <f t="shared" si="481"/>
        <v>#DIV/0!</v>
      </c>
      <c r="S6151" s="143">
        <f t="shared" si="482"/>
        <v>0</v>
      </c>
      <c r="T6151" s="144">
        <f>IF(P6151="nio",0,IF(P6151&gt;0,VLOOKUP(K6151,'3-Productie normen'!A:X,VLOOKUP(P6151,'3-Productie normen'!$B$37:$C$59,2,FALSE),FALSE)))/VLOOKUP(B6151,'2-Kosten per locatie'!$A$11:$C$31,3,FALSE)</f>
        <v>0</v>
      </c>
      <c r="U6151" s="144">
        <f t="shared" si="483"/>
        <v>0</v>
      </c>
      <c r="V6151" s="145" t="str">
        <f>VLOOKUP(K6151,'3-Productie normen'!A:AG,29,FALSE)</f>
        <v>L</v>
      </c>
      <c r="W6151" s="145"/>
      <c r="X6151" s="146"/>
      <c r="Y6151" s="147">
        <f t="shared" si="484"/>
        <v>6066</v>
      </c>
    </row>
    <row r="6152" spans="1:25" s="148" customFormat="1" ht="13.9" customHeight="1">
      <c r="A6152" s="137">
        <v>7006</v>
      </c>
      <c r="B6152" s="138" t="s">
        <v>7214</v>
      </c>
      <c r="C6152" s="138" t="s">
        <v>7215</v>
      </c>
      <c r="D6152" s="138"/>
      <c r="E6152" s="2"/>
      <c r="F6152" s="2" t="s">
        <v>372</v>
      </c>
      <c r="G6152" s="2" t="s">
        <v>7377</v>
      </c>
      <c r="H6152" s="2"/>
      <c r="I6152" s="139" t="s">
        <v>350</v>
      </c>
      <c r="J6152" s="139" t="s">
        <v>351</v>
      </c>
      <c r="K6152" s="139" t="s">
        <v>274</v>
      </c>
      <c r="L6152" s="139" t="s">
        <v>298</v>
      </c>
      <c r="M6152" s="140" t="s">
        <v>8160</v>
      </c>
      <c r="N6152" s="141">
        <v>50.55</v>
      </c>
      <c r="O6152" s="142">
        <f t="shared" si="480"/>
        <v>200</v>
      </c>
      <c r="P6152" s="2">
        <v>200</v>
      </c>
      <c r="Q6152" s="2"/>
      <c r="R6152" s="143" t="e">
        <f t="shared" si="481"/>
        <v>#DIV/0!</v>
      </c>
      <c r="S6152" s="143">
        <f t="shared" si="482"/>
        <v>0</v>
      </c>
      <c r="T6152" s="144">
        <f>IF(P6152="nio",0,IF(P6152&gt;0,VLOOKUP(K6152,'3-Productie normen'!A:X,VLOOKUP(P6152,'3-Productie normen'!$B$37:$C$59,2,FALSE),FALSE)))/VLOOKUP(B6152,'2-Kosten per locatie'!$A$11:$C$31,3,FALSE)</f>
        <v>0</v>
      </c>
      <c r="U6152" s="144">
        <f t="shared" si="483"/>
        <v>0</v>
      </c>
      <c r="V6152" s="145" t="str">
        <f>VLOOKUP(K6152,'3-Productie normen'!A:AG,29,FALSE)</f>
        <v>L</v>
      </c>
      <c r="W6152" s="145"/>
      <c r="X6152" s="146"/>
      <c r="Y6152" s="147">
        <f t="shared" si="484"/>
        <v>10110</v>
      </c>
    </row>
    <row r="6153" spans="1:25" s="148" customFormat="1" ht="13.9" customHeight="1">
      <c r="A6153" s="137">
        <v>7007</v>
      </c>
      <c r="B6153" s="138" t="s">
        <v>7214</v>
      </c>
      <c r="C6153" s="138" t="s">
        <v>7215</v>
      </c>
      <c r="D6153" s="138"/>
      <c r="E6153" s="2"/>
      <c r="F6153" s="2" t="s">
        <v>372</v>
      </c>
      <c r="G6153" s="2" t="s">
        <v>7338</v>
      </c>
      <c r="H6153" s="2"/>
      <c r="I6153" s="139" t="s">
        <v>491</v>
      </c>
      <c r="J6153" s="139" t="s">
        <v>253</v>
      </c>
      <c r="K6153" s="139" t="s">
        <v>4571</v>
      </c>
      <c r="L6153" s="139" t="s">
        <v>298</v>
      </c>
      <c r="M6153" s="140" t="s">
        <v>8160</v>
      </c>
      <c r="N6153" s="141">
        <v>75.5</v>
      </c>
      <c r="O6153" s="142">
        <f t="shared" si="480"/>
        <v>200</v>
      </c>
      <c r="P6153" s="2">
        <v>200</v>
      </c>
      <c r="Q6153" s="2"/>
      <c r="R6153" s="143" t="e">
        <f t="shared" si="481"/>
        <v>#DIV/0!</v>
      </c>
      <c r="S6153" s="143">
        <f t="shared" si="482"/>
        <v>0</v>
      </c>
      <c r="T6153" s="144">
        <f>IF(P6153="nio",0,IF(P6153&gt;0,VLOOKUP(K6153,'3-Productie normen'!A:X,VLOOKUP(P6153,'3-Productie normen'!$B$37:$C$59,2,FALSE),FALSE)))/VLOOKUP(B6153,'2-Kosten per locatie'!$A$11:$C$31,3,FALSE)</f>
        <v>0</v>
      </c>
      <c r="U6153" s="144">
        <f t="shared" si="483"/>
        <v>0</v>
      </c>
      <c r="V6153" s="145" t="str">
        <f>VLOOKUP(K6153,'3-Productie normen'!A:AG,29,FALSE)</f>
        <v>V</v>
      </c>
      <c r="W6153" s="145"/>
      <c r="X6153" s="146"/>
      <c r="Y6153" s="147">
        <f t="shared" si="484"/>
        <v>15100</v>
      </c>
    </row>
    <row r="6154" spans="1:25" s="148" customFormat="1" ht="13.9" customHeight="1">
      <c r="A6154" s="137">
        <v>7008</v>
      </c>
      <c r="B6154" s="138" t="s">
        <v>7214</v>
      </c>
      <c r="C6154" s="138" t="s">
        <v>7215</v>
      </c>
      <c r="D6154" s="138"/>
      <c r="E6154" s="2"/>
      <c r="F6154" s="2" t="s">
        <v>372</v>
      </c>
      <c r="G6154" s="2" t="s">
        <v>7339</v>
      </c>
      <c r="H6154" s="2"/>
      <c r="I6154" s="139" t="s">
        <v>491</v>
      </c>
      <c r="J6154" s="139" t="s">
        <v>253</v>
      </c>
      <c r="K6154" s="139" t="s">
        <v>4571</v>
      </c>
      <c r="L6154" s="139" t="s">
        <v>298</v>
      </c>
      <c r="M6154" s="140" t="s">
        <v>8160</v>
      </c>
      <c r="N6154" s="141">
        <v>32.99</v>
      </c>
      <c r="O6154" s="142">
        <f t="shared" si="480"/>
        <v>200</v>
      </c>
      <c r="P6154" s="2">
        <v>200</v>
      </c>
      <c r="Q6154" s="2"/>
      <c r="R6154" s="143" t="e">
        <f t="shared" si="481"/>
        <v>#DIV/0!</v>
      </c>
      <c r="S6154" s="143">
        <f t="shared" si="482"/>
        <v>0</v>
      </c>
      <c r="T6154" s="144">
        <f>IF(P6154="nio",0,IF(P6154&gt;0,VLOOKUP(K6154,'3-Productie normen'!A:X,VLOOKUP(P6154,'3-Productie normen'!$B$37:$C$59,2,FALSE),FALSE)))/VLOOKUP(B6154,'2-Kosten per locatie'!$A$11:$C$31,3,FALSE)</f>
        <v>0</v>
      </c>
      <c r="U6154" s="144">
        <f t="shared" si="483"/>
        <v>0</v>
      </c>
      <c r="V6154" s="145" t="str">
        <f>VLOOKUP(K6154,'3-Productie normen'!A:AG,29,FALSE)</f>
        <v>V</v>
      </c>
      <c r="W6154" s="145"/>
      <c r="X6154" s="146"/>
      <c r="Y6154" s="147">
        <f t="shared" si="484"/>
        <v>6598</v>
      </c>
    </row>
    <row r="6155" spans="1:25" s="148" customFormat="1" ht="13.9" customHeight="1">
      <c r="A6155" s="137">
        <v>7009</v>
      </c>
      <c r="B6155" s="138" t="s">
        <v>7214</v>
      </c>
      <c r="C6155" s="138" t="s">
        <v>7215</v>
      </c>
      <c r="D6155" s="138"/>
      <c r="E6155" s="2"/>
      <c r="F6155" s="2" t="s">
        <v>372</v>
      </c>
      <c r="G6155" s="2" t="s">
        <v>7373</v>
      </c>
      <c r="H6155" s="2"/>
      <c r="I6155" s="139" t="s">
        <v>277</v>
      </c>
      <c r="J6155" s="139" t="s">
        <v>52</v>
      </c>
      <c r="K6155" s="139" t="s">
        <v>52</v>
      </c>
      <c r="L6155" s="139" t="s">
        <v>298</v>
      </c>
      <c r="M6155" s="140" t="s">
        <v>8160</v>
      </c>
      <c r="N6155" s="141">
        <v>12.3</v>
      </c>
      <c r="O6155" s="142">
        <f t="shared" si="480"/>
        <v>200</v>
      </c>
      <c r="P6155" s="2">
        <v>200</v>
      </c>
      <c r="Q6155" s="2"/>
      <c r="R6155" s="143" t="e">
        <f t="shared" si="481"/>
        <v>#DIV/0!</v>
      </c>
      <c r="S6155" s="143">
        <f t="shared" si="482"/>
        <v>0</v>
      </c>
      <c r="T6155" s="144">
        <f>IF(P6155="nio",0,IF(P6155&gt;0,VLOOKUP(K6155,'3-Productie normen'!A:X,VLOOKUP(P6155,'3-Productie normen'!$B$37:$C$59,2,FALSE),FALSE)))/VLOOKUP(B6155,'2-Kosten per locatie'!$A$11:$C$31,3,FALSE)</f>
        <v>0</v>
      </c>
      <c r="U6155" s="144">
        <f t="shared" si="483"/>
        <v>0</v>
      </c>
      <c r="V6155" s="145" t="str">
        <f>VLOOKUP(K6155,'3-Productie normen'!A:AG,29,FALSE)</f>
        <v>B</v>
      </c>
      <c r="W6155" s="145"/>
      <c r="X6155" s="146"/>
      <c r="Y6155" s="147">
        <f t="shared" si="484"/>
        <v>2460</v>
      </c>
    </row>
    <row r="6156" spans="1:25" s="148" customFormat="1" ht="13.9" customHeight="1">
      <c r="A6156" s="137">
        <v>7010</v>
      </c>
      <c r="B6156" s="138" t="s">
        <v>7214</v>
      </c>
      <c r="C6156" s="138" t="s">
        <v>7215</v>
      </c>
      <c r="D6156" s="138"/>
      <c r="E6156" s="2"/>
      <c r="F6156" s="2" t="s">
        <v>372</v>
      </c>
      <c r="G6156" s="2" t="s">
        <v>7372</v>
      </c>
      <c r="H6156" s="2"/>
      <c r="I6156" s="139" t="s">
        <v>277</v>
      </c>
      <c r="J6156" s="139" t="s">
        <v>52</v>
      </c>
      <c r="K6156" s="139" t="s">
        <v>52</v>
      </c>
      <c r="L6156" s="139" t="s">
        <v>298</v>
      </c>
      <c r="M6156" s="140" t="s">
        <v>8160</v>
      </c>
      <c r="N6156" s="141">
        <v>12.3</v>
      </c>
      <c r="O6156" s="142">
        <f t="shared" si="480"/>
        <v>200</v>
      </c>
      <c r="P6156" s="2">
        <v>200</v>
      </c>
      <c r="Q6156" s="2"/>
      <c r="R6156" s="143" t="e">
        <f t="shared" si="481"/>
        <v>#DIV/0!</v>
      </c>
      <c r="S6156" s="143">
        <f t="shared" si="482"/>
        <v>0</v>
      </c>
      <c r="T6156" s="144">
        <f>IF(P6156="nio",0,IF(P6156&gt;0,VLOOKUP(K6156,'3-Productie normen'!A:X,VLOOKUP(P6156,'3-Productie normen'!$B$37:$C$59,2,FALSE),FALSE)))/VLOOKUP(B6156,'2-Kosten per locatie'!$A$11:$C$31,3,FALSE)</f>
        <v>0</v>
      </c>
      <c r="U6156" s="144">
        <f t="shared" si="483"/>
        <v>0</v>
      </c>
      <c r="V6156" s="145" t="str">
        <f>VLOOKUP(K6156,'3-Productie normen'!A:AG,29,FALSE)</f>
        <v>B</v>
      </c>
      <c r="W6156" s="145"/>
      <c r="X6156" s="146"/>
      <c r="Y6156" s="147">
        <f t="shared" si="484"/>
        <v>2460</v>
      </c>
    </row>
    <row r="6157" spans="1:25" s="148" customFormat="1" ht="13.9" customHeight="1">
      <c r="A6157" s="137">
        <v>7011</v>
      </c>
      <c r="B6157" s="138" t="s">
        <v>7214</v>
      </c>
      <c r="C6157" s="138" t="s">
        <v>7215</v>
      </c>
      <c r="D6157" s="138"/>
      <c r="E6157" s="2"/>
      <c r="F6157" s="2" t="s">
        <v>372</v>
      </c>
      <c r="G6157" s="2" t="s">
        <v>7347</v>
      </c>
      <c r="H6157" s="2"/>
      <c r="I6157" s="139" t="s">
        <v>257</v>
      </c>
      <c r="J6157" s="139" t="s">
        <v>318</v>
      </c>
      <c r="K6157" s="139" t="s">
        <v>259</v>
      </c>
      <c r="L6157" s="139" t="s">
        <v>246</v>
      </c>
      <c r="M6157" s="140"/>
      <c r="N6157" s="141">
        <v>11.97</v>
      </c>
      <c r="O6157" s="142">
        <f t="shared" si="480"/>
        <v>0</v>
      </c>
      <c r="P6157" s="2" t="s">
        <v>477</v>
      </c>
      <c r="Q6157" s="2"/>
      <c r="R6157" s="143">
        <f t="shared" si="481"/>
        <v>0</v>
      </c>
      <c r="S6157" s="143">
        <f t="shared" si="482"/>
        <v>0</v>
      </c>
      <c r="T6157" s="144">
        <f>IF(P6157="nio",0,IF(P6157&gt;0,VLOOKUP(K6157,'3-Productie normen'!A:X,VLOOKUP(P6157,'3-Productie normen'!$B$37:$C$59,2,FALSE),FALSE)))/VLOOKUP(B6157,'2-Kosten per locatie'!$A$11:$C$31,3,FALSE)</f>
        <v>0</v>
      </c>
      <c r="U6157" s="144">
        <f t="shared" si="483"/>
        <v>0</v>
      </c>
      <c r="V6157" s="145">
        <f>VLOOKUP(K6157,'3-Productie normen'!A:AG,29,FALSE)</f>
        <v>0</v>
      </c>
      <c r="W6157" s="145"/>
      <c r="X6157" s="146"/>
      <c r="Y6157" s="147">
        <f t="shared" si="484"/>
        <v>0</v>
      </c>
    </row>
    <row r="6158" spans="1:25" s="148" customFormat="1" ht="13.9" customHeight="1">
      <c r="A6158" s="137">
        <v>7012</v>
      </c>
      <c r="B6158" s="138" t="s">
        <v>7214</v>
      </c>
      <c r="C6158" s="138" t="s">
        <v>7215</v>
      </c>
      <c r="D6158" s="138"/>
      <c r="E6158" s="2"/>
      <c r="F6158" s="2" t="s">
        <v>372</v>
      </c>
      <c r="G6158" s="2" t="s">
        <v>7371</v>
      </c>
      <c r="H6158" s="2"/>
      <c r="I6158" s="139" t="s">
        <v>267</v>
      </c>
      <c r="J6158" s="139" t="s">
        <v>267</v>
      </c>
      <c r="K6158" s="139" t="s">
        <v>8079</v>
      </c>
      <c r="L6158" s="139" t="s">
        <v>298</v>
      </c>
      <c r="M6158" s="140" t="s">
        <v>8160</v>
      </c>
      <c r="N6158" s="141">
        <v>12.37</v>
      </c>
      <c r="O6158" s="142">
        <f t="shared" si="480"/>
        <v>2</v>
      </c>
      <c r="P6158" s="2">
        <v>2</v>
      </c>
      <c r="Q6158" s="2"/>
      <c r="R6158" s="143" t="e">
        <f t="shared" si="481"/>
        <v>#DIV/0!</v>
      </c>
      <c r="S6158" s="143">
        <f t="shared" si="482"/>
        <v>0</v>
      </c>
      <c r="T6158" s="144">
        <f>IF(P6158="nio",0,IF(P6158&gt;0,VLOOKUP(K6158,'3-Productie normen'!A:X,VLOOKUP(P6158,'3-Productie normen'!$B$37:$C$59,2,FALSE),FALSE)))/VLOOKUP(B6158,'2-Kosten per locatie'!$A$11:$C$31,3,FALSE)</f>
        <v>0</v>
      </c>
      <c r="U6158" s="144">
        <f t="shared" si="483"/>
        <v>0</v>
      </c>
      <c r="V6158" s="145" t="str">
        <f>VLOOKUP(K6158,'3-Productie normen'!A:AG,29,FALSE)</f>
        <v>V</v>
      </c>
      <c r="W6158" s="145"/>
      <c r="X6158" s="146"/>
      <c r="Y6158" s="147">
        <f t="shared" si="484"/>
        <v>24.74</v>
      </c>
    </row>
    <row r="6159" spans="1:25" s="148" customFormat="1" ht="13.9" customHeight="1">
      <c r="A6159" s="137">
        <v>7013</v>
      </c>
      <c r="B6159" s="138" t="s">
        <v>7214</v>
      </c>
      <c r="C6159" s="138" t="s">
        <v>7215</v>
      </c>
      <c r="D6159" s="138"/>
      <c r="E6159" s="2"/>
      <c r="F6159" s="2" t="s">
        <v>372</v>
      </c>
      <c r="G6159" s="2" t="s">
        <v>7374</v>
      </c>
      <c r="H6159" s="2"/>
      <c r="I6159" s="139" t="s">
        <v>350</v>
      </c>
      <c r="J6159" s="139" t="s">
        <v>351</v>
      </c>
      <c r="K6159" s="139" t="s">
        <v>274</v>
      </c>
      <c r="L6159" s="139" t="s">
        <v>298</v>
      </c>
      <c r="M6159" s="140" t="s">
        <v>8160</v>
      </c>
      <c r="N6159" s="141">
        <v>50.4</v>
      </c>
      <c r="O6159" s="142">
        <f t="shared" si="480"/>
        <v>200</v>
      </c>
      <c r="P6159" s="2">
        <v>200</v>
      </c>
      <c r="Q6159" s="2"/>
      <c r="R6159" s="143" t="e">
        <f t="shared" si="481"/>
        <v>#DIV/0!</v>
      </c>
      <c r="S6159" s="143">
        <f t="shared" si="482"/>
        <v>0</v>
      </c>
      <c r="T6159" s="144">
        <f>IF(P6159="nio",0,IF(P6159&gt;0,VLOOKUP(K6159,'3-Productie normen'!A:X,VLOOKUP(P6159,'3-Productie normen'!$B$37:$C$59,2,FALSE),FALSE)))/VLOOKUP(B6159,'2-Kosten per locatie'!$A$11:$C$31,3,FALSE)</f>
        <v>0</v>
      </c>
      <c r="U6159" s="144">
        <f t="shared" si="483"/>
        <v>0</v>
      </c>
      <c r="V6159" s="145" t="str">
        <f>VLOOKUP(K6159,'3-Productie normen'!A:AG,29,FALSE)</f>
        <v>L</v>
      </c>
      <c r="W6159" s="145"/>
      <c r="X6159" s="146"/>
      <c r="Y6159" s="147">
        <f t="shared" si="484"/>
        <v>10080</v>
      </c>
    </row>
    <row r="6160" spans="1:25" s="148" customFormat="1" ht="13.9" customHeight="1">
      <c r="A6160" s="137">
        <v>7014</v>
      </c>
      <c r="B6160" s="138" t="s">
        <v>7214</v>
      </c>
      <c r="C6160" s="138" t="s">
        <v>7215</v>
      </c>
      <c r="D6160" s="138"/>
      <c r="E6160" s="2"/>
      <c r="F6160" s="2" t="s">
        <v>372</v>
      </c>
      <c r="G6160" s="2" t="s">
        <v>7375</v>
      </c>
      <c r="H6160" s="2"/>
      <c r="I6160" s="139" t="s">
        <v>267</v>
      </c>
      <c r="J6160" s="139" t="s">
        <v>267</v>
      </c>
      <c r="K6160" s="139" t="s">
        <v>8079</v>
      </c>
      <c r="L6160" s="139" t="s">
        <v>298</v>
      </c>
      <c r="M6160" s="140" t="s">
        <v>8160</v>
      </c>
      <c r="N6160" s="141">
        <v>24.92</v>
      </c>
      <c r="O6160" s="142">
        <f t="shared" si="480"/>
        <v>2</v>
      </c>
      <c r="P6160" s="2">
        <v>2</v>
      </c>
      <c r="Q6160" s="2"/>
      <c r="R6160" s="143" t="e">
        <f t="shared" si="481"/>
        <v>#DIV/0!</v>
      </c>
      <c r="S6160" s="143">
        <f t="shared" si="482"/>
        <v>0</v>
      </c>
      <c r="T6160" s="144">
        <f>IF(P6160="nio",0,IF(P6160&gt;0,VLOOKUP(K6160,'3-Productie normen'!A:X,VLOOKUP(P6160,'3-Productie normen'!$B$37:$C$59,2,FALSE),FALSE)))/VLOOKUP(B6160,'2-Kosten per locatie'!$A$11:$C$31,3,FALSE)</f>
        <v>0</v>
      </c>
      <c r="U6160" s="144">
        <f t="shared" si="483"/>
        <v>0</v>
      </c>
      <c r="V6160" s="145" t="str">
        <f>VLOOKUP(K6160,'3-Productie normen'!A:AG,29,FALSE)</f>
        <v>V</v>
      </c>
      <c r="W6160" s="145"/>
      <c r="X6160" s="146"/>
      <c r="Y6160" s="147">
        <f t="shared" si="484"/>
        <v>49.84</v>
      </c>
    </row>
    <row r="6161" spans="1:25" s="148" customFormat="1" ht="13.9" customHeight="1">
      <c r="A6161" s="137">
        <v>7015</v>
      </c>
      <c r="B6161" s="138" t="s">
        <v>7214</v>
      </c>
      <c r="C6161" s="138" t="s">
        <v>7215</v>
      </c>
      <c r="D6161" s="138"/>
      <c r="E6161" s="2"/>
      <c r="F6161" s="2" t="s">
        <v>372</v>
      </c>
      <c r="G6161" s="2" t="s">
        <v>7376</v>
      </c>
      <c r="H6161" s="2"/>
      <c r="I6161" s="139" t="s">
        <v>350</v>
      </c>
      <c r="J6161" s="139" t="s">
        <v>1346</v>
      </c>
      <c r="K6161" s="139" t="s">
        <v>52</v>
      </c>
      <c r="L6161" s="139" t="s">
        <v>298</v>
      </c>
      <c r="M6161" s="140" t="s">
        <v>8160</v>
      </c>
      <c r="N6161" s="141">
        <v>234.76</v>
      </c>
      <c r="O6161" s="142">
        <f t="shared" si="480"/>
        <v>200</v>
      </c>
      <c r="P6161" s="2">
        <v>200</v>
      </c>
      <c r="Q6161" s="2"/>
      <c r="R6161" s="143" t="e">
        <f t="shared" si="481"/>
        <v>#DIV/0!</v>
      </c>
      <c r="S6161" s="143">
        <f t="shared" si="482"/>
        <v>0</v>
      </c>
      <c r="T6161" s="144">
        <f>IF(P6161="nio",0,IF(P6161&gt;0,VLOOKUP(K6161,'3-Productie normen'!A:X,VLOOKUP(P6161,'3-Productie normen'!$B$37:$C$59,2,FALSE),FALSE)))/VLOOKUP(B6161,'2-Kosten per locatie'!$A$11:$C$31,3,FALSE)</f>
        <v>0</v>
      </c>
      <c r="U6161" s="144">
        <f t="shared" si="483"/>
        <v>0</v>
      </c>
      <c r="V6161" s="145" t="str">
        <f>VLOOKUP(K6161,'3-Productie normen'!A:AG,29,FALSE)</f>
        <v>B</v>
      </c>
      <c r="W6161" s="145"/>
      <c r="X6161" s="146"/>
      <c r="Y6161" s="147">
        <f t="shared" si="484"/>
        <v>46952</v>
      </c>
    </row>
    <row r="6162" spans="1:25" s="148" customFormat="1" ht="13.9" customHeight="1">
      <c r="A6162" s="137">
        <v>7016</v>
      </c>
      <c r="B6162" s="138" t="s">
        <v>7214</v>
      </c>
      <c r="C6162" s="138" t="s">
        <v>7215</v>
      </c>
      <c r="D6162" s="138"/>
      <c r="E6162" s="2"/>
      <c r="F6162" s="2" t="s">
        <v>372</v>
      </c>
      <c r="G6162" s="2" t="s">
        <v>7333</v>
      </c>
      <c r="H6162" s="2"/>
      <c r="I6162" s="139" t="s">
        <v>484</v>
      </c>
      <c r="J6162" s="139" t="s">
        <v>56</v>
      </c>
      <c r="K6162" s="139" t="s">
        <v>248</v>
      </c>
      <c r="L6162" s="139" t="s">
        <v>249</v>
      </c>
      <c r="M6162" s="140"/>
      <c r="N6162" s="141">
        <v>23.37</v>
      </c>
      <c r="O6162" s="142">
        <f t="shared" si="480"/>
        <v>200</v>
      </c>
      <c r="P6162" s="2">
        <v>200</v>
      </c>
      <c r="Q6162" s="2"/>
      <c r="R6162" s="143" t="e">
        <f t="shared" si="481"/>
        <v>#DIV/0!</v>
      </c>
      <c r="S6162" s="143">
        <f t="shared" si="482"/>
        <v>0</v>
      </c>
      <c r="T6162" s="144">
        <f>IF(P6162="nio",0,IF(P6162&gt;0,VLOOKUP(K6162,'3-Productie normen'!A:X,VLOOKUP(P6162,'3-Productie normen'!$B$37:$C$59,2,FALSE),FALSE)))/VLOOKUP(B6162,'2-Kosten per locatie'!$A$11:$C$31,3,FALSE)</f>
        <v>0</v>
      </c>
      <c r="U6162" s="144">
        <f t="shared" si="483"/>
        <v>0</v>
      </c>
      <c r="V6162" s="145" t="str">
        <f>VLOOKUP(K6162,'3-Productie normen'!A:AG,29,FALSE)</f>
        <v>V</v>
      </c>
      <c r="W6162" s="145"/>
      <c r="X6162" s="146"/>
      <c r="Y6162" s="147">
        <f t="shared" si="484"/>
        <v>4674</v>
      </c>
    </row>
    <row r="6163" spans="1:25" s="148" customFormat="1" ht="13.9" customHeight="1">
      <c r="A6163" s="137">
        <v>7017</v>
      </c>
      <c r="B6163" s="138" t="s">
        <v>7214</v>
      </c>
      <c r="C6163" s="138" t="s">
        <v>7215</v>
      </c>
      <c r="D6163" s="138"/>
      <c r="E6163" s="2"/>
      <c r="F6163" s="2" t="s">
        <v>372</v>
      </c>
      <c r="G6163" s="2" t="s">
        <v>7369</v>
      </c>
      <c r="H6163" s="2"/>
      <c r="I6163" s="139" t="s">
        <v>267</v>
      </c>
      <c r="J6163" s="139" t="s">
        <v>267</v>
      </c>
      <c r="K6163" s="139" t="s">
        <v>8079</v>
      </c>
      <c r="L6163" s="139" t="s">
        <v>510</v>
      </c>
      <c r="M6163" s="140"/>
      <c r="N6163" s="141">
        <v>3.93</v>
      </c>
      <c r="O6163" s="142">
        <f t="shared" si="480"/>
        <v>2</v>
      </c>
      <c r="P6163" s="2">
        <v>2</v>
      </c>
      <c r="Q6163" s="2"/>
      <c r="R6163" s="143" t="e">
        <f t="shared" si="481"/>
        <v>#DIV/0!</v>
      </c>
      <c r="S6163" s="143">
        <f t="shared" si="482"/>
        <v>0</v>
      </c>
      <c r="T6163" s="144">
        <f>IF(P6163="nio",0,IF(P6163&gt;0,VLOOKUP(K6163,'3-Productie normen'!A:X,VLOOKUP(P6163,'3-Productie normen'!$B$37:$C$59,2,FALSE),FALSE)))/VLOOKUP(B6163,'2-Kosten per locatie'!$A$11:$C$31,3,FALSE)</f>
        <v>0</v>
      </c>
      <c r="U6163" s="144">
        <f t="shared" si="483"/>
        <v>0</v>
      </c>
      <c r="V6163" s="145" t="str">
        <f>VLOOKUP(K6163,'3-Productie normen'!A:AG,29,FALSE)</f>
        <v>V</v>
      </c>
      <c r="W6163" s="145"/>
      <c r="X6163" s="146"/>
      <c r="Y6163" s="147">
        <f t="shared" si="484"/>
        <v>7.86</v>
      </c>
    </row>
    <row r="6164" spans="1:25" s="148" customFormat="1" ht="13.9" customHeight="1">
      <c r="A6164" s="137">
        <v>7018</v>
      </c>
      <c r="B6164" s="138" t="s">
        <v>7214</v>
      </c>
      <c r="C6164" s="138" t="s">
        <v>7215</v>
      </c>
      <c r="D6164" s="138"/>
      <c r="E6164" s="2"/>
      <c r="F6164" s="2" t="s">
        <v>372</v>
      </c>
      <c r="G6164" s="2" t="s">
        <v>7368</v>
      </c>
      <c r="H6164" s="2"/>
      <c r="I6164" s="139" t="s">
        <v>267</v>
      </c>
      <c r="J6164" s="139" t="s">
        <v>267</v>
      </c>
      <c r="K6164" s="139" t="s">
        <v>8079</v>
      </c>
      <c r="L6164" s="139" t="s">
        <v>510</v>
      </c>
      <c r="M6164" s="140"/>
      <c r="N6164" s="141">
        <v>3.94</v>
      </c>
      <c r="O6164" s="142">
        <f t="shared" si="480"/>
        <v>2</v>
      </c>
      <c r="P6164" s="2">
        <v>2</v>
      </c>
      <c r="Q6164" s="2"/>
      <c r="R6164" s="143" t="e">
        <f t="shared" si="481"/>
        <v>#DIV/0!</v>
      </c>
      <c r="S6164" s="143">
        <f t="shared" si="482"/>
        <v>0</v>
      </c>
      <c r="T6164" s="144">
        <f>IF(P6164="nio",0,IF(P6164&gt;0,VLOOKUP(K6164,'3-Productie normen'!A:X,VLOOKUP(P6164,'3-Productie normen'!$B$37:$C$59,2,FALSE),FALSE)))/VLOOKUP(B6164,'2-Kosten per locatie'!$A$11:$C$31,3,FALSE)</f>
        <v>0</v>
      </c>
      <c r="U6164" s="144">
        <f t="shared" si="483"/>
        <v>0</v>
      </c>
      <c r="V6164" s="145" t="str">
        <f>VLOOKUP(K6164,'3-Productie normen'!A:AG,29,FALSE)</f>
        <v>V</v>
      </c>
      <c r="W6164" s="145"/>
      <c r="X6164" s="146"/>
      <c r="Y6164" s="147">
        <f t="shared" si="484"/>
        <v>7.88</v>
      </c>
    </row>
    <row r="6165" spans="1:25" s="148" customFormat="1" ht="13.9" customHeight="1">
      <c r="A6165" s="137">
        <v>7019</v>
      </c>
      <c r="B6165" s="138" t="s">
        <v>7214</v>
      </c>
      <c r="C6165" s="138" t="s">
        <v>7215</v>
      </c>
      <c r="D6165" s="138"/>
      <c r="E6165" s="2"/>
      <c r="F6165" s="2" t="s">
        <v>372</v>
      </c>
      <c r="G6165" s="2" t="s">
        <v>7345</v>
      </c>
      <c r="H6165" s="2"/>
      <c r="I6165" s="139" t="s">
        <v>7344</v>
      </c>
      <c r="J6165" s="139" t="s">
        <v>309</v>
      </c>
      <c r="K6165" s="139" t="s">
        <v>49</v>
      </c>
      <c r="L6165" s="139" t="s">
        <v>314</v>
      </c>
      <c r="M6165" s="140"/>
      <c r="N6165" s="141">
        <v>30.82</v>
      </c>
      <c r="O6165" s="142">
        <f t="shared" si="480"/>
        <v>200</v>
      </c>
      <c r="P6165" s="2">
        <v>200</v>
      </c>
      <c r="Q6165" s="2"/>
      <c r="R6165" s="143" t="e">
        <f t="shared" si="481"/>
        <v>#DIV/0!</v>
      </c>
      <c r="S6165" s="143">
        <f t="shared" si="482"/>
        <v>0</v>
      </c>
      <c r="T6165" s="144">
        <f>IF(P6165="nio",0,IF(P6165&gt;0,VLOOKUP(K6165,'3-Productie normen'!A:X,VLOOKUP(P6165,'3-Productie normen'!$B$37:$C$59,2,FALSE),FALSE)))/VLOOKUP(B6165,'2-Kosten per locatie'!$A$11:$C$31,3,FALSE)</f>
        <v>0</v>
      </c>
      <c r="U6165" s="144">
        <f t="shared" si="483"/>
        <v>0</v>
      </c>
      <c r="V6165" s="145" t="str">
        <f>VLOOKUP(K6165,'3-Productie normen'!A:AG,29,FALSE)</f>
        <v>V</v>
      </c>
      <c r="W6165" s="145"/>
      <c r="X6165" s="146"/>
      <c r="Y6165" s="147">
        <f t="shared" si="484"/>
        <v>6164</v>
      </c>
    </row>
    <row r="6166" spans="1:25" s="148" customFormat="1" ht="13.9" customHeight="1">
      <c r="A6166" s="137">
        <v>7020</v>
      </c>
      <c r="B6166" s="138" t="s">
        <v>7214</v>
      </c>
      <c r="C6166" s="138" t="s">
        <v>7215</v>
      </c>
      <c r="D6166" s="138"/>
      <c r="E6166" s="2"/>
      <c r="F6166" s="2" t="s">
        <v>372</v>
      </c>
      <c r="G6166" s="2" t="s">
        <v>7343</v>
      </c>
      <c r="H6166" s="2"/>
      <c r="I6166" s="139" t="s">
        <v>7344</v>
      </c>
      <c r="J6166" s="139" t="s">
        <v>309</v>
      </c>
      <c r="K6166" s="139" t="s">
        <v>49</v>
      </c>
      <c r="L6166" s="139" t="s">
        <v>314</v>
      </c>
      <c r="M6166" s="140"/>
      <c r="N6166" s="141">
        <v>53.35</v>
      </c>
      <c r="O6166" s="142">
        <f t="shared" si="480"/>
        <v>200</v>
      </c>
      <c r="P6166" s="2">
        <v>200</v>
      </c>
      <c r="Q6166" s="2"/>
      <c r="R6166" s="143" t="e">
        <f t="shared" si="481"/>
        <v>#DIV/0!</v>
      </c>
      <c r="S6166" s="143">
        <f t="shared" si="482"/>
        <v>0</v>
      </c>
      <c r="T6166" s="144">
        <f>IF(P6166="nio",0,IF(P6166&gt;0,VLOOKUP(K6166,'3-Productie normen'!A:X,VLOOKUP(P6166,'3-Productie normen'!$B$37:$C$59,2,FALSE),FALSE)))/VLOOKUP(B6166,'2-Kosten per locatie'!$A$11:$C$31,3,FALSE)</f>
        <v>0</v>
      </c>
      <c r="U6166" s="144">
        <f t="shared" si="483"/>
        <v>0</v>
      </c>
      <c r="V6166" s="145" t="str">
        <f>VLOOKUP(K6166,'3-Productie normen'!A:AG,29,FALSE)</f>
        <v>V</v>
      </c>
      <c r="W6166" s="145"/>
      <c r="X6166" s="146"/>
      <c r="Y6166" s="147">
        <f t="shared" si="484"/>
        <v>10670</v>
      </c>
    </row>
    <row r="6167" spans="1:25" s="148" customFormat="1" ht="13.9" customHeight="1">
      <c r="A6167" s="137">
        <v>7021</v>
      </c>
      <c r="B6167" s="138" t="s">
        <v>7214</v>
      </c>
      <c r="C6167" s="138" t="s">
        <v>7215</v>
      </c>
      <c r="D6167" s="138"/>
      <c r="E6167" s="2"/>
      <c r="F6167" s="2" t="s">
        <v>372</v>
      </c>
      <c r="G6167" s="2" t="s">
        <v>7331</v>
      </c>
      <c r="H6167" s="2"/>
      <c r="I6167" s="139" t="s">
        <v>484</v>
      </c>
      <c r="J6167" s="139" t="s">
        <v>56</v>
      </c>
      <c r="K6167" s="139" t="s">
        <v>248</v>
      </c>
      <c r="L6167" s="139" t="s">
        <v>249</v>
      </c>
      <c r="M6167" s="140"/>
      <c r="N6167" s="141">
        <v>22.11</v>
      </c>
      <c r="O6167" s="142">
        <f t="shared" si="480"/>
        <v>200</v>
      </c>
      <c r="P6167" s="2">
        <v>200</v>
      </c>
      <c r="Q6167" s="2"/>
      <c r="R6167" s="143" t="e">
        <f t="shared" si="481"/>
        <v>#DIV/0!</v>
      </c>
      <c r="S6167" s="143">
        <f t="shared" si="482"/>
        <v>0</v>
      </c>
      <c r="T6167" s="144">
        <f>IF(P6167="nio",0,IF(P6167&gt;0,VLOOKUP(K6167,'3-Productie normen'!A:X,VLOOKUP(P6167,'3-Productie normen'!$B$37:$C$59,2,FALSE),FALSE)))/VLOOKUP(B6167,'2-Kosten per locatie'!$A$11:$C$31,3,FALSE)</f>
        <v>0</v>
      </c>
      <c r="U6167" s="144">
        <f t="shared" si="483"/>
        <v>0</v>
      </c>
      <c r="V6167" s="145" t="str">
        <f>VLOOKUP(K6167,'3-Productie normen'!A:AG,29,FALSE)</f>
        <v>V</v>
      </c>
      <c r="W6167" s="145"/>
      <c r="X6167" s="146"/>
      <c r="Y6167" s="147">
        <f t="shared" si="484"/>
        <v>4422</v>
      </c>
    </row>
    <row r="6168" spans="1:25" s="148" customFormat="1" ht="13.9" customHeight="1">
      <c r="A6168" s="137">
        <v>7022</v>
      </c>
      <c r="B6168" s="138" t="s">
        <v>7214</v>
      </c>
      <c r="C6168" s="138" t="s">
        <v>7215</v>
      </c>
      <c r="D6168" s="138"/>
      <c r="E6168" s="2"/>
      <c r="F6168" s="2" t="s">
        <v>372</v>
      </c>
      <c r="G6168" s="2" t="s">
        <v>7342</v>
      </c>
      <c r="H6168" s="2"/>
      <c r="I6168" s="139" t="s">
        <v>257</v>
      </c>
      <c r="J6168" s="139" t="s">
        <v>381</v>
      </c>
      <c r="K6168" s="139" t="s">
        <v>257</v>
      </c>
      <c r="L6168" s="139" t="s">
        <v>298</v>
      </c>
      <c r="M6168" s="140" t="s">
        <v>8160</v>
      </c>
      <c r="N6168" s="141">
        <v>7.22</v>
      </c>
      <c r="O6168" s="142">
        <f t="shared" si="480"/>
        <v>4</v>
      </c>
      <c r="P6168" s="2">
        <v>4</v>
      </c>
      <c r="Q6168" s="2"/>
      <c r="R6168" s="143" t="e">
        <f t="shared" si="481"/>
        <v>#DIV/0!</v>
      </c>
      <c r="S6168" s="143">
        <f t="shared" si="482"/>
        <v>0</v>
      </c>
      <c r="T6168" s="144">
        <f>IF(P6168="nio",0,IF(P6168&gt;0,VLOOKUP(K6168,'3-Productie normen'!A:X,VLOOKUP(P6168,'3-Productie normen'!$B$37:$C$59,2,FALSE),FALSE)))/VLOOKUP(B6168,'2-Kosten per locatie'!$A$11:$C$31,3,FALSE)</f>
        <v>0</v>
      </c>
      <c r="U6168" s="144">
        <f t="shared" si="483"/>
        <v>0</v>
      </c>
      <c r="V6168" s="145" t="str">
        <f>VLOOKUP(K6168,'3-Productie normen'!A:AG,29,FALSE)</f>
        <v>V</v>
      </c>
      <c r="W6168" s="145"/>
      <c r="X6168" s="146"/>
      <c r="Y6168" s="147">
        <f t="shared" si="484"/>
        <v>28.88</v>
      </c>
    </row>
    <row r="6169" spans="1:25" s="148" customFormat="1" ht="13.9" customHeight="1">
      <c r="A6169" s="137">
        <v>7023</v>
      </c>
      <c r="B6169" s="138" t="s">
        <v>7214</v>
      </c>
      <c r="C6169" s="138" t="s">
        <v>7215</v>
      </c>
      <c r="D6169" s="138"/>
      <c r="E6169" s="2"/>
      <c r="F6169" s="2" t="s">
        <v>372</v>
      </c>
      <c r="G6169" s="2" t="s">
        <v>7332</v>
      </c>
      <c r="H6169" s="2"/>
      <c r="I6169" s="139" t="s">
        <v>484</v>
      </c>
      <c r="J6169" s="139" t="s">
        <v>57</v>
      </c>
      <c r="K6169" s="139" t="s">
        <v>57</v>
      </c>
      <c r="L6169" s="139" t="s">
        <v>246</v>
      </c>
      <c r="M6169" s="140"/>
      <c r="N6169" s="141"/>
      <c r="O6169" s="142">
        <f t="shared" si="480"/>
        <v>0</v>
      </c>
      <c r="P6169" s="2" t="s">
        <v>477</v>
      </c>
      <c r="Q6169" s="2"/>
      <c r="R6169" s="143">
        <f t="shared" si="481"/>
        <v>0</v>
      </c>
      <c r="S6169" s="143">
        <f t="shared" si="482"/>
        <v>0</v>
      </c>
      <c r="T6169" s="144">
        <f>IF(P6169="nio",0,IF(P6169&gt;0,VLOOKUP(K6169,'3-Productie normen'!A:X,VLOOKUP(P6169,'3-Productie normen'!$B$37:$C$59,2,FALSE),FALSE)))/VLOOKUP(B6169,'2-Kosten per locatie'!$A$11:$C$31,3,FALSE)</f>
        <v>0</v>
      </c>
      <c r="U6169" s="144">
        <f t="shared" si="483"/>
        <v>0</v>
      </c>
      <c r="V6169" s="145" t="str">
        <f>VLOOKUP(K6169,'3-Productie normen'!A:AG,29,FALSE)</f>
        <v>V</v>
      </c>
      <c r="W6169" s="145"/>
      <c r="X6169" s="146"/>
      <c r="Y6169" s="147">
        <f t="shared" si="484"/>
        <v>0</v>
      </c>
    </row>
    <row r="6170" spans="1:25" s="148" customFormat="1" ht="13.9" customHeight="1">
      <c r="A6170" s="137">
        <v>7024</v>
      </c>
      <c r="B6170" s="138" t="s">
        <v>7214</v>
      </c>
      <c r="C6170" s="138" t="s">
        <v>7215</v>
      </c>
      <c r="D6170" s="138"/>
      <c r="E6170" s="2"/>
      <c r="F6170" s="2" t="s">
        <v>372</v>
      </c>
      <c r="G6170" s="2" t="s">
        <v>7337</v>
      </c>
      <c r="H6170" s="2"/>
      <c r="I6170" s="139" t="s">
        <v>491</v>
      </c>
      <c r="J6170" s="139" t="s">
        <v>253</v>
      </c>
      <c r="K6170" s="139" t="s">
        <v>4571</v>
      </c>
      <c r="L6170" s="139" t="s">
        <v>314</v>
      </c>
      <c r="M6170" s="140"/>
      <c r="N6170" s="141">
        <v>24.12</v>
      </c>
      <c r="O6170" s="142">
        <f t="shared" si="480"/>
        <v>200</v>
      </c>
      <c r="P6170" s="2">
        <v>200</v>
      </c>
      <c r="Q6170" s="2"/>
      <c r="R6170" s="143" t="e">
        <f t="shared" si="481"/>
        <v>#DIV/0!</v>
      </c>
      <c r="S6170" s="143">
        <f t="shared" si="482"/>
        <v>0</v>
      </c>
      <c r="T6170" s="144">
        <f>IF(P6170="nio",0,IF(P6170&gt;0,VLOOKUP(K6170,'3-Productie normen'!A:X,VLOOKUP(P6170,'3-Productie normen'!$B$37:$C$59,2,FALSE),FALSE)))/VLOOKUP(B6170,'2-Kosten per locatie'!$A$11:$C$31,3,FALSE)</f>
        <v>0</v>
      </c>
      <c r="U6170" s="144">
        <f t="shared" si="483"/>
        <v>0</v>
      </c>
      <c r="V6170" s="145" t="str">
        <f>VLOOKUP(K6170,'3-Productie normen'!A:AG,29,FALSE)</f>
        <v>V</v>
      </c>
      <c r="W6170" s="145"/>
      <c r="X6170" s="146"/>
      <c r="Y6170" s="147">
        <f t="shared" si="484"/>
        <v>4824</v>
      </c>
    </row>
    <row r="6171" spans="1:25" s="148" customFormat="1" ht="13.9" customHeight="1">
      <c r="A6171" s="137">
        <v>7025</v>
      </c>
      <c r="B6171" s="138" t="s">
        <v>7214</v>
      </c>
      <c r="C6171" s="138" t="s">
        <v>7215</v>
      </c>
      <c r="D6171" s="138"/>
      <c r="E6171" s="2"/>
      <c r="F6171" s="2" t="s">
        <v>372</v>
      </c>
      <c r="G6171" s="2" t="s">
        <v>7370</v>
      </c>
      <c r="H6171" s="2"/>
      <c r="I6171" s="139" t="s">
        <v>267</v>
      </c>
      <c r="J6171" s="139" t="s">
        <v>267</v>
      </c>
      <c r="K6171" s="139" t="s">
        <v>8079</v>
      </c>
      <c r="L6171" s="139" t="s">
        <v>314</v>
      </c>
      <c r="M6171" s="140"/>
      <c r="N6171" s="141">
        <v>6.06</v>
      </c>
      <c r="O6171" s="142">
        <f t="shared" si="480"/>
        <v>2</v>
      </c>
      <c r="P6171" s="2">
        <v>2</v>
      </c>
      <c r="Q6171" s="2"/>
      <c r="R6171" s="143" t="e">
        <f t="shared" si="481"/>
        <v>#DIV/0!</v>
      </c>
      <c r="S6171" s="143">
        <f t="shared" si="482"/>
        <v>0</v>
      </c>
      <c r="T6171" s="144">
        <f>IF(P6171="nio",0,IF(P6171&gt;0,VLOOKUP(K6171,'3-Productie normen'!A:X,VLOOKUP(P6171,'3-Productie normen'!$B$37:$C$59,2,FALSE),FALSE)))/VLOOKUP(B6171,'2-Kosten per locatie'!$A$11:$C$31,3,FALSE)</f>
        <v>0</v>
      </c>
      <c r="U6171" s="144">
        <f t="shared" si="483"/>
        <v>0</v>
      </c>
      <c r="V6171" s="145" t="str">
        <f>VLOOKUP(K6171,'3-Productie normen'!A:AG,29,FALSE)</f>
        <v>V</v>
      </c>
      <c r="W6171" s="145"/>
      <c r="X6171" s="146"/>
      <c r="Y6171" s="147">
        <f t="shared" si="484"/>
        <v>12.12</v>
      </c>
    </row>
    <row r="6172" spans="1:25" s="148" customFormat="1" ht="13.9" customHeight="1">
      <c r="A6172" s="137">
        <v>7026</v>
      </c>
      <c r="B6172" s="138" t="s">
        <v>7214</v>
      </c>
      <c r="C6172" s="138" t="s">
        <v>7215</v>
      </c>
      <c r="D6172" s="138"/>
      <c r="E6172" s="2"/>
      <c r="F6172" s="2" t="s">
        <v>372</v>
      </c>
      <c r="G6172" s="2" t="s">
        <v>7346</v>
      </c>
      <c r="H6172" s="2"/>
      <c r="I6172" s="139" t="s">
        <v>46</v>
      </c>
      <c r="J6172" s="139" t="s">
        <v>313</v>
      </c>
      <c r="K6172" s="139" t="s">
        <v>8079</v>
      </c>
      <c r="L6172" s="139" t="s">
        <v>314</v>
      </c>
      <c r="M6172" s="140"/>
      <c r="N6172" s="141">
        <v>10.48</v>
      </c>
      <c r="O6172" s="142">
        <f t="shared" si="480"/>
        <v>2</v>
      </c>
      <c r="P6172" s="2">
        <v>2</v>
      </c>
      <c r="Q6172" s="2"/>
      <c r="R6172" s="143" t="e">
        <f t="shared" si="481"/>
        <v>#DIV/0!</v>
      </c>
      <c r="S6172" s="143">
        <f t="shared" si="482"/>
        <v>0</v>
      </c>
      <c r="T6172" s="144">
        <f>IF(P6172="nio",0,IF(P6172&gt;0,VLOOKUP(K6172,'3-Productie normen'!A:X,VLOOKUP(P6172,'3-Productie normen'!$B$37:$C$59,2,FALSE),FALSE)))/VLOOKUP(B6172,'2-Kosten per locatie'!$A$11:$C$31,3,FALSE)</f>
        <v>0</v>
      </c>
      <c r="U6172" s="144">
        <f t="shared" si="483"/>
        <v>0</v>
      </c>
      <c r="V6172" s="145" t="str">
        <f>VLOOKUP(K6172,'3-Productie normen'!A:AG,29,FALSE)</f>
        <v>V</v>
      </c>
      <c r="W6172" s="145"/>
      <c r="X6172" s="146"/>
      <c r="Y6172" s="147">
        <f t="shared" si="484"/>
        <v>20.96</v>
      </c>
    </row>
    <row r="6173" spans="1:25" s="148" customFormat="1" ht="13.9" customHeight="1">
      <c r="A6173" s="137">
        <v>7027</v>
      </c>
      <c r="B6173" s="138" t="s">
        <v>7214</v>
      </c>
      <c r="C6173" s="138" t="s">
        <v>7215</v>
      </c>
      <c r="D6173" s="138"/>
      <c r="E6173" s="2"/>
      <c r="F6173" s="2" t="s">
        <v>372</v>
      </c>
      <c r="G6173" s="2" t="s">
        <v>7349</v>
      </c>
      <c r="H6173" s="2"/>
      <c r="I6173" s="139" t="s">
        <v>257</v>
      </c>
      <c r="J6173" s="139" t="s">
        <v>318</v>
      </c>
      <c r="K6173" s="139" t="s">
        <v>259</v>
      </c>
      <c r="L6173" s="139" t="s">
        <v>246</v>
      </c>
      <c r="M6173" s="140"/>
      <c r="N6173" s="141"/>
      <c r="O6173" s="142">
        <f t="shared" si="480"/>
        <v>0</v>
      </c>
      <c r="P6173" s="2" t="s">
        <v>477</v>
      </c>
      <c r="Q6173" s="2"/>
      <c r="R6173" s="143">
        <f t="shared" si="481"/>
        <v>0</v>
      </c>
      <c r="S6173" s="143">
        <f t="shared" si="482"/>
        <v>0</v>
      </c>
      <c r="T6173" s="144">
        <f>IF(P6173="nio",0,IF(P6173&gt;0,VLOOKUP(K6173,'3-Productie normen'!A:X,VLOOKUP(P6173,'3-Productie normen'!$B$37:$C$59,2,FALSE),FALSE)))/VLOOKUP(B6173,'2-Kosten per locatie'!$A$11:$C$31,3,FALSE)</f>
        <v>0</v>
      </c>
      <c r="U6173" s="144">
        <f t="shared" si="483"/>
        <v>0</v>
      </c>
      <c r="V6173" s="145">
        <f>VLOOKUP(K6173,'3-Productie normen'!A:AG,29,FALSE)</f>
        <v>0</v>
      </c>
      <c r="W6173" s="145"/>
      <c r="X6173" s="146"/>
      <c r="Y6173" s="147">
        <f t="shared" si="484"/>
        <v>0</v>
      </c>
    </row>
    <row r="6174" spans="1:25" s="148" customFormat="1" ht="13.9" customHeight="1">
      <c r="A6174" s="137">
        <v>7028</v>
      </c>
      <c r="B6174" s="138" t="s">
        <v>7214</v>
      </c>
      <c r="C6174" s="138" t="s">
        <v>7215</v>
      </c>
      <c r="D6174" s="138"/>
      <c r="E6174" s="2"/>
      <c r="F6174" s="2" t="s">
        <v>372</v>
      </c>
      <c r="G6174" s="2" t="s">
        <v>7366</v>
      </c>
      <c r="H6174" s="2"/>
      <c r="I6174" s="139" t="s">
        <v>7344</v>
      </c>
      <c r="J6174" s="139" t="s">
        <v>354</v>
      </c>
      <c r="K6174" s="139" t="s">
        <v>49</v>
      </c>
      <c r="L6174" s="139" t="s">
        <v>314</v>
      </c>
      <c r="M6174" s="140"/>
      <c r="N6174" s="141">
        <v>501.13</v>
      </c>
      <c r="O6174" s="142">
        <f t="shared" si="480"/>
        <v>200</v>
      </c>
      <c r="P6174" s="2">
        <v>200</v>
      </c>
      <c r="Q6174" s="2"/>
      <c r="R6174" s="143" t="e">
        <f t="shared" si="481"/>
        <v>#DIV/0!</v>
      </c>
      <c r="S6174" s="143">
        <f t="shared" si="482"/>
        <v>0</v>
      </c>
      <c r="T6174" s="144">
        <f>IF(P6174="nio",0,IF(P6174&gt;0,VLOOKUP(K6174,'3-Productie normen'!A:X,VLOOKUP(P6174,'3-Productie normen'!$B$37:$C$59,2,FALSE),FALSE)))/VLOOKUP(B6174,'2-Kosten per locatie'!$A$11:$C$31,3,FALSE)</f>
        <v>0</v>
      </c>
      <c r="U6174" s="144">
        <f t="shared" si="483"/>
        <v>0</v>
      </c>
      <c r="V6174" s="145" t="str">
        <f>VLOOKUP(K6174,'3-Productie normen'!A:AG,29,FALSE)</f>
        <v>V</v>
      </c>
      <c r="W6174" s="145"/>
      <c r="X6174" s="146"/>
      <c r="Y6174" s="147">
        <f t="shared" si="484"/>
        <v>100226</v>
      </c>
    </row>
    <row r="6175" spans="1:25" s="148" customFormat="1" ht="13.9" customHeight="1">
      <c r="A6175" s="137">
        <v>7029</v>
      </c>
      <c r="B6175" s="138" t="s">
        <v>7214</v>
      </c>
      <c r="C6175" s="138" t="s">
        <v>7215</v>
      </c>
      <c r="D6175" s="138"/>
      <c r="E6175" s="2"/>
      <c r="F6175" s="2" t="s">
        <v>372</v>
      </c>
      <c r="G6175" s="2" t="s">
        <v>7367</v>
      </c>
      <c r="H6175" s="2"/>
      <c r="I6175" s="139" t="s">
        <v>277</v>
      </c>
      <c r="J6175" s="139" t="s">
        <v>277</v>
      </c>
      <c r="K6175" s="139" t="s">
        <v>478</v>
      </c>
      <c r="L6175" s="139" t="s">
        <v>314</v>
      </c>
      <c r="M6175" s="140"/>
      <c r="N6175" s="141">
        <v>85.67</v>
      </c>
      <c r="O6175" s="142">
        <f t="shared" si="480"/>
        <v>120</v>
      </c>
      <c r="P6175" s="2">
        <v>120</v>
      </c>
      <c r="Q6175" s="2"/>
      <c r="R6175" s="143" t="e">
        <f t="shared" si="481"/>
        <v>#DIV/0!</v>
      </c>
      <c r="S6175" s="143">
        <f t="shared" si="482"/>
        <v>0</v>
      </c>
      <c r="T6175" s="144">
        <f>IF(P6175="nio",0,IF(P6175&gt;0,VLOOKUP(K6175,'3-Productie normen'!A:X,VLOOKUP(P6175,'3-Productie normen'!$B$37:$C$59,2,FALSE),FALSE)))/VLOOKUP(B6175,'2-Kosten per locatie'!$A$11:$C$31,3,FALSE)</f>
        <v>0</v>
      </c>
      <c r="U6175" s="144">
        <f t="shared" si="483"/>
        <v>0</v>
      </c>
      <c r="V6175" s="145" t="str">
        <f>VLOOKUP(K6175,'3-Productie normen'!A:AG,29,FALSE)</f>
        <v>B</v>
      </c>
      <c r="W6175" s="145"/>
      <c r="X6175" s="146"/>
      <c r="Y6175" s="147">
        <f t="shared" si="484"/>
        <v>10280.4</v>
      </c>
    </row>
    <row r="6176" spans="1:25" s="148" customFormat="1" ht="13.9" customHeight="1">
      <c r="A6176" s="137">
        <v>7030</v>
      </c>
      <c r="B6176" s="138" t="s">
        <v>7214</v>
      </c>
      <c r="C6176" s="138" t="s">
        <v>7215</v>
      </c>
      <c r="D6176" s="138"/>
      <c r="E6176" s="2"/>
      <c r="F6176" s="2" t="s">
        <v>372</v>
      </c>
      <c r="G6176" s="2" t="s">
        <v>7336</v>
      </c>
      <c r="H6176" s="2"/>
      <c r="I6176" s="139" t="s">
        <v>491</v>
      </c>
      <c r="J6176" s="139" t="s">
        <v>293</v>
      </c>
      <c r="K6176" s="139" t="s">
        <v>4571</v>
      </c>
      <c r="L6176" s="139" t="s">
        <v>298</v>
      </c>
      <c r="M6176" s="140" t="s">
        <v>8160</v>
      </c>
      <c r="N6176" s="141">
        <v>343.02</v>
      </c>
      <c r="O6176" s="142">
        <f t="shared" si="480"/>
        <v>200</v>
      </c>
      <c r="P6176" s="2">
        <v>200</v>
      </c>
      <c r="Q6176" s="2"/>
      <c r="R6176" s="143" t="e">
        <f t="shared" si="481"/>
        <v>#DIV/0!</v>
      </c>
      <c r="S6176" s="143">
        <f t="shared" si="482"/>
        <v>0</v>
      </c>
      <c r="T6176" s="144">
        <f>IF(P6176="nio",0,IF(P6176&gt;0,VLOOKUP(K6176,'3-Productie normen'!A:X,VLOOKUP(P6176,'3-Productie normen'!$B$37:$C$59,2,FALSE),FALSE)))/VLOOKUP(B6176,'2-Kosten per locatie'!$A$11:$C$31,3,FALSE)</f>
        <v>0</v>
      </c>
      <c r="U6176" s="144">
        <f t="shared" si="483"/>
        <v>0</v>
      </c>
      <c r="V6176" s="145" t="str">
        <f>VLOOKUP(K6176,'3-Productie normen'!A:AG,29,FALSE)</f>
        <v>V</v>
      </c>
      <c r="W6176" s="145"/>
      <c r="X6176" s="146"/>
      <c r="Y6176" s="147">
        <f t="shared" si="484"/>
        <v>68604</v>
      </c>
    </row>
    <row r="6177" spans="1:25" s="148" customFormat="1" ht="13.9" customHeight="1">
      <c r="A6177" s="137">
        <v>7031</v>
      </c>
      <c r="B6177" s="138" t="s">
        <v>7214</v>
      </c>
      <c r="C6177" s="138" t="s">
        <v>7215</v>
      </c>
      <c r="D6177" s="138"/>
      <c r="E6177" s="2"/>
      <c r="F6177" s="2" t="s">
        <v>372</v>
      </c>
      <c r="G6177" s="2" t="s">
        <v>7354</v>
      </c>
      <c r="H6177" s="2"/>
      <c r="I6177" s="139" t="s">
        <v>257</v>
      </c>
      <c r="J6177" s="139" t="s">
        <v>318</v>
      </c>
      <c r="K6177" s="139" t="s">
        <v>259</v>
      </c>
      <c r="L6177" s="139" t="s">
        <v>246</v>
      </c>
      <c r="M6177" s="140"/>
      <c r="N6177" s="141"/>
      <c r="O6177" s="142">
        <f t="shared" si="480"/>
        <v>0</v>
      </c>
      <c r="P6177" s="2" t="s">
        <v>477</v>
      </c>
      <c r="Q6177" s="2"/>
      <c r="R6177" s="143">
        <f t="shared" si="481"/>
        <v>0</v>
      </c>
      <c r="S6177" s="143">
        <f t="shared" si="482"/>
        <v>0</v>
      </c>
      <c r="T6177" s="144">
        <f>IF(P6177="nio",0,IF(P6177&gt;0,VLOOKUP(K6177,'3-Productie normen'!A:X,VLOOKUP(P6177,'3-Productie normen'!$B$37:$C$59,2,FALSE),FALSE)))/VLOOKUP(B6177,'2-Kosten per locatie'!$A$11:$C$31,3,FALSE)</f>
        <v>0</v>
      </c>
      <c r="U6177" s="144">
        <f t="shared" si="483"/>
        <v>0</v>
      </c>
      <c r="V6177" s="145">
        <f>VLOOKUP(K6177,'3-Productie normen'!A:AG,29,FALSE)</f>
        <v>0</v>
      </c>
      <c r="W6177" s="145"/>
      <c r="X6177" s="146"/>
      <c r="Y6177" s="147">
        <f t="shared" si="484"/>
        <v>0</v>
      </c>
    </row>
    <row r="6178" spans="1:25" s="148" customFormat="1" ht="13.9" customHeight="1">
      <c r="A6178" s="137">
        <v>7032</v>
      </c>
      <c r="B6178" s="138" t="s">
        <v>7214</v>
      </c>
      <c r="C6178" s="138" t="s">
        <v>7215</v>
      </c>
      <c r="D6178" s="138"/>
      <c r="E6178" s="2"/>
      <c r="F6178" s="2" t="s">
        <v>372</v>
      </c>
      <c r="G6178" s="2" t="s">
        <v>7393</v>
      </c>
      <c r="H6178" s="2"/>
      <c r="I6178" s="139" t="s">
        <v>350</v>
      </c>
      <c r="J6178" s="139" t="s">
        <v>611</v>
      </c>
      <c r="K6178" s="139" t="s">
        <v>274</v>
      </c>
      <c r="L6178" s="139" t="s">
        <v>1421</v>
      </c>
      <c r="M6178" s="140"/>
      <c r="N6178" s="141">
        <v>320.23</v>
      </c>
      <c r="O6178" s="142">
        <f t="shared" si="480"/>
        <v>200</v>
      </c>
      <c r="P6178" s="2">
        <v>200</v>
      </c>
      <c r="Q6178" s="2"/>
      <c r="R6178" s="143" t="e">
        <f t="shared" si="481"/>
        <v>#DIV/0!</v>
      </c>
      <c r="S6178" s="143">
        <f t="shared" si="482"/>
        <v>0</v>
      </c>
      <c r="T6178" s="144">
        <f>IF(P6178="nio",0,IF(P6178&gt;0,VLOOKUP(K6178,'3-Productie normen'!A:X,VLOOKUP(P6178,'3-Productie normen'!$B$37:$C$59,2,FALSE),FALSE)))/VLOOKUP(B6178,'2-Kosten per locatie'!$A$11:$C$31,3,FALSE)</f>
        <v>0</v>
      </c>
      <c r="U6178" s="144">
        <f t="shared" si="483"/>
        <v>0</v>
      </c>
      <c r="V6178" s="145" t="str">
        <f>VLOOKUP(K6178,'3-Productie normen'!A:AG,29,FALSE)</f>
        <v>L</v>
      </c>
      <c r="W6178" s="145"/>
      <c r="X6178" s="146"/>
      <c r="Y6178" s="147">
        <f t="shared" si="484"/>
        <v>64046</v>
      </c>
    </row>
    <row r="6179" spans="1:25" s="148" customFormat="1" ht="13.9" customHeight="1">
      <c r="A6179" s="137">
        <v>7033</v>
      </c>
      <c r="B6179" s="138" t="s">
        <v>7214</v>
      </c>
      <c r="C6179" s="138" t="s">
        <v>7215</v>
      </c>
      <c r="D6179" s="138"/>
      <c r="E6179" s="2"/>
      <c r="F6179" s="2" t="s">
        <v>372</v>
      </c>
      <c r="G6179" s="2" t="s">
        <v>7335</v>
      </c>
      <c r="H6179" s="2"/>
      <c r="I6179" s="139" t="s">
        <v>484</v>
      </c>
      <c r="J6179" s="139" t="s">
        <v>56</v>
      </c>
      <c r="K6179" s="139" t="s">
        <v>248</v>
      </c>
      <c r="L6179" s="139" t="s">
        <v>249</v>
      </c>
      <c r="M6179" s="140"/>
      <c r="N6179" s="141">
        <v>22.03</v>
      </c>
      <c r="O6179" s="142">
        <f t="shared" si="480"/>
        <v>200</v>
      </c>
      <c r="P6179" s="2">
        <v>200</v>
      </c>
      <c r="Q6179" s="2"/>
      <c r="R6179" s="143" t="e">
        <f t="shared" si="481"/>
        <v>#DIV/0!</v>
      </c>
      <c r="S6179" s="143">
        <f t="shared" si="482"/>
        <v>0</v>
      </c>
      <c r="T6179" s="144">
        <f>IF(P6179="nio",0,IF(P6179&gt;0,VLOOKUP(K6179,'3-Productie normen'!A:X,VLOOKUP(P6179,'3-Productie normen'!$B$37:$C$59,2,FALSE),FALSE)))/VLOOKUP(B6179,'2-Kosten per locatie'!$A$11:$C$31,3,FALSE)</f>
        <v>0</v>
      </c>
      <c r="U6179" s="144">
        <f t="shared" si="483"/>
        <v>0</v>
      </c>
      <c r="V6179" s="145" t="str">
        <f>VLOOKUP(K6179,'3-Productie normen'!A:AG,29,FALSE)</f>
        <v>V</v>
      </c>
      <c r="W6179" s="145"/>
      <c r="X6179" s="146"/>
      <c r="Y6179" s="147">
        <f t="shared" si="484"/>
        <v>4406</v>
      </c>
    </row>
    <row r="6180" spans="1:25" s="148" customFormat="1" ht="13.9" customHeight="1">
      <c r="A6180" s="137">
        <v>7034</v>
      </c>
      <c r="B6180" s="138" t="s">
        <v>7214</v>
      </c>
      <c r="C6180" s="138" t="s">
        <v>7215</v>
      </c>
      <c r="D6180" s="138"/>
      <c r="E6180" s="2"/>
      <c r="F6180" s="2" t="s">
        <v>372</v>
      </c>
      <c r="G6180" s="2" t="s">
        <v>7399</v>
      </c>
      <c r="H6180" s="2"/>
      <c r="I6180" s="139" t="s">
        <v>350</v>
      </c>
      <c r="J6180" s="139" t="s">
        <v>351</v>
      </c>
      <c r="K6180" s="139" t="s">
        <v>274</v>
      </c>
      <c r="L6180" s="139" t="s">
        <v>298</v>
      </c>
      <c r="M6180" s="140" t="s">
        <v>8160</v>
      </c>
      <c r="N6180" s="141">
        <v>50.4</v>
      </c>
      <c r="O6180" s="142">
        <f t="shared" si="480"/>
        <v>200</v>
      </c>
      <c r="P6180" s="2">
        <v>200</v>
      </c>
      <c r="Q6180" s="2"/>
      <c r="R6180" s="143" t="e">
        <f t="shared" si="481"/>
        <v>#DIV/0!</v>
      </c>
      <c r="S6180" s="143">
        <f t="shared" si="482"/>
        <v>0</v>
      </c>
      <c r="T6180" s="144">
        <f>IF(P6180="nio",0,IF(P6180&gt;0,VLOOKUP(K6180,'3-Productie normen'!A:X,VLOOKUP(P6180,'3-Productie normen'!$B$37:$C$59,2,FALSE),FALSE)))/VLOOKUP(B6180,'2-Kosten per locatie'!$A$11:$C$31,3,FALSE)</f>
        <v>0</v>
      </c>
      <c r="U6180" s="144">
        <f t="shared" si="483"/>
        <v>0</v>
      </c>
      <c r="V6180" s="145" t="str">
        <f>VLOOKUP(K6180,'3-Productie normen'!A:AG,29,FALSE)</f>
        <v>L</v>
      </c>
      <c r="W6180" s="145"/>
      <c r="X6180" s="146"/>
      <c r="Y6180" s="147">
        <f t="shared" si="484"/>
        <v>10080</v>
      </c>
    </row>
    <row r="6181" spans="1:25" s="148" customFormat="1" ht="13.9" customHeight="1">
      <c r="A6181" s="137">
        <v>7035</v>
      </c>
      <c r="B6181" s="138" t="s">
        <v>7214</v>
      </c>
      <c r="C6181" s="138" t="s">
        <v>7215</v>
      </c>
      <c r="D6181" s="138"/>
      <c r="E6181" s="2"/>
      <c r="F6181" s="2" t="s">
        <v>372</v>
      </c>
      <c r="G6181" s="2" t="s">
        <v>7341</v>
      </c>
      <c r="H6181" s="2"/>
      <c r="I6181" s="139" t="s">
        <v>491</v>
      </c>
      <c r="J6181" s="139" t="s">
        <v>253</v>
      </c>
      <c r="K6181" s="139" t="s">
        <v>4571</v>
      </c>
      <c r="L6181" s="139" t="s">
        <v>298</v>
      </c>
      <c r="M6181" s="140" t="s">
        <v>8160</v>
      </c>
      <c r="N6181" s="141">
        <v>110.07</v>
      </c>
      <c r="O6181" s="142">
        <f t="shared" si="480"/>
        <v>200</v>
      </c>
      <c r="P6181" s="2">
        <v>200</v>
      </c>
      <c r="Q6181" s="2"/>
      <c r="R6181" s="143" t="e">
        <f t="shared" si="481"/>
        <v>#DIV/0!</v>
      </c>
      <c r="S6181" s="143">
        <f t="shared" si="482"/>
        <v>0</v>
      </c>
      <c r="T6181" s="144">
        <f>IF(P6181="nio",0,IF(P6181&gt;0,VLOOKUP(K6181,'3-Productie normen'!A:X,VLOOKUP(P6181,'3-Productie normen'!$B$37:$C$59,2,FALSE),FALSE)))/VLOOKUP(B6181,'2-Kosten per locatie'!$A$11:$C$31,3,FALSE)</f>
        <v>0</v>
      </c>
      <c r="U6181" s="144">
        <f t="shared" si="483"/>
        <v>0</v>
      </c>
      <c r="V6181" s="145" t="str">
        <f>VLOOKUP(K6181,'3-Productie normen'!A:AG,29,FALSE)</f>
        <v>V</v>
      </c>
      <c r="W6181" s="145"/>
      <c r="X6181" s="146"/>
      <c r="Y6181" s="147">
        <f t="shared" si="484"/>
        <v>22014</v>
      </c>
    </row>
    <row r="6182" spans="1:25" s="148" customFormat="1" ht="13.9" customHeight="1">
      <c r="A6182" s="137">
        <v>7036</v>
      </c>
      <c r="B6182" s="138" t="s">
        <v>7214</v>
      </c>
      <c r="C6182" s="138" t="s">
        <v>7215</v>
      </c>
      <c r="D6182" s="138"/>
      <c r="E6182" s="2"/>
      <c r="F6182" s="2" t="s">
        <v>372</v>
      </c>
      <c r="G6182" s="2" t="s">
        <v>7348</v>
      </c>
      <c r="H6182" s="2"/>
      <c r="I6182" s="139" t="s">
        <v>257</v>
      </c>
      <c r="J6182" s="139" t="s">
        <v>381</v>
      </c>
      <c r="K6182" s="139" t="s">
        <v>257</v>
      </c>
      <c r="L6182" s="139" t="s">
        <v>940</v>
      </c>
      <c r="M6182" s="140"/>
      <c r="N6182" s="141">
        <v>37.9</v>
      </c>
      <c r="O6182" s="142">
        <f t="shared" si="480"/>
        <v>4</v>
      </c>
      <c r="P6182" s="2">
        <v>4</v>
      </c>
      <c r="Q6182" s="2"/>
      <c r="R6182" s="143" t="e">
        <f t="shared" si="481"/>
        <v>#DIV/0!</v>
      </c>
      <c r="S6182" s="143">
        <f t="shared" si="482"/>
        <v>0</v>
      </c>
      <c r="T6182" s="144">
        <f>IF(P6182="nio",0,IF(P6182&gt;0,VLOOKUP(K6182,'3-Productie normen'!A:X,VLOOKUP(P6182,'3-Productie normen'!$B$37:$C$59,2,FALSE),FALSE)))/VLOOKUP(B6182,'2-Kosten per locatie'!$A$11:$C$31,3,FALSE)</f>
        <v>0</v>
      </c>
      <c r="U6182" s="144">
        <f t="shared" si="483"/>
        <v>0</v>
      </c>
      <c r="V6182" s="145" t="str">
        <f>VLOOKUP(K6182,'3-Productie normen'!A:AG,29,FALSE)</f>
        <v>V</v>
      </c>
      <c r="W6182" s="145"/>
      <c r="X6182" s="146"/>
      <c r="Y6182" s="147">
        <f t="shared" si="484"/>
        <v>151.6</v>
      </c>
    </row>
    <row r="6183" spans="1:25" s="148" customFormat="1" ht="13.9" customHeight="1">
      <c r="A6183" s="137">
        <v>7037</v>
      </c>
      <c r="B6183" s="138" t="s">
        <v>7214</v>
      </c>
      <c r="C6183" s="138" t="s">
        <v>7215</v>
      </c>
      <c r="D6183" s="138"/>
      <c r="E6183" s="2"/>
      <c r="F6183" s="2" t="s">
        <v>372</v>
      </c>
      <c r="G6183" s="2" t="s">
        <v>7394</v>
      </c>
      <c r="H6183" s="2"/>
      <c r="I6183" s="139" t="s">
        <v>350</v>
      </c>
      <c r="J6183" s="139" t="s">
        <v>836</v>
      </c>
      <c r="K6183" s="139" t="s">
        <v>468</v>
      </c>
      <c r="L6183" s="139" t="s">
        <v>298</v>
      </c>
      <c r="M6183" s="140" t="s">
        <v>8160</v>
      </c>
      <c r="N6183" s="141">
        <v>62.53</v>
      </c>
      <c r="O6183" s="142">
        <f t="shared" si="480"/>
        <v>120</v>
      </c>
      <c r="P6183" s="2">
        <v>120</v>
      </c>
      <c r="Q6183" s="2"/>
      <c r="R6183" s="143" t="e">
        <f t="shared" si="481"/>
        <v>#DIV/0!</v>
      </c>
      <c r="S6183" s="143">
        <f t="shared" si="482"/>
        <v>0</v>
      </c>
      <c r="T6183" s="144">
        <f>IF(P6183="nio",0,IF(P6183&gt;0,VLOOKUP(K6183,'3-Productie normen'!A:X,VLOOKUP(P6183,'3-Productie normen'!$B$37:$C$59,2,FALSE),FALSE)))/VLOOKUP(B6183,'2-Kosten per locatie'!$A$11:$C$31,3,FALSE)</f>
        <v>0</v>
      </c>
      <c r="U6183" s="144">
        <f t="shared" si="483"/>
        <v>0</v>
      </c>
      <c r="V6183" s="145" t="str">
        <f>VLOOKUP(K6183,'3-Productie normen'!A:AG,29,FALSE)</f>
        <v>L</v>
      </c>
      <c r="W6183" s="145"/>
      <c r="X6183" s="146"/>
      <c r="Y6183" s="147">
        <f t="shared" si="484"/>
        <v>7503.6</v>
      </c>
    </row>
    <row r="6184" spans="1:25" s="148" customFormat="1" ht="13.9" customHeight="1">
      <c r="A6184" s="137">
        <v>7038</v>
      </c>
      <c r="B6184" s="138" t="s">
        <v>7214</v>
      </c>
      <c r="C6184" s="138" t="s">
        <v>7215</v>
      </c>
      <c r="D6184" s="138"/>
      <c r="E6184" s="2"/>
      <c r="F6184" s="2" t="s">
        <v>372</v>
      </c>
      <c r="G6184" s="2" t="s">
        <v>7395</v>
      </c>
      <c r="H6184" s="2"/>
      <c r="I6184" s="139" t="s">
        <v>277</v>
      </c>
      <c r="J6184" s="139" t="s">
        <v>277</v>
      </c>
      <c r="K6184" s="139" t="s">
        <v>478</v>
      </c>
      <c r="L6184" s="139" t="s">
        <v>298</v>
      </c>
      <c r="M6184" s="140" t="s">
        <v>8160</v>
      </c>
      <c r="N6184" s="141">
        <v>23.57</v>
      </c>
      <c r="O6184" s="142">
        <f t="shared" si="480"/>
        <v>120</v>
      </c>
      <c r="P6184" s="2">
        <v>120</v>
      </c>
      <c r="Q6184" s="2"/>
      <c r="R6184" s="143" t="e">
        <f t="shared" si="481"/>
        <v>#DIV/0!</v>
      </c>
      <c r="S6184" s="143">
        <f t="shared" si="482"/>
        <v>0</v>
      </c>
      <c r="T6184" s="144">
        <f>IF(P6184="nio",0,IF(P6184&gt;0,VLOOKUP(K6184,'3-Productie normen'!A:X,VLOOKUP(P6184,'3-Productie normen'!$B$37:$C$59,2,FALSE),FALSE)))/VLOOKUP(B6184,'2-Kosten per locatie'!$A$11:$C$31,3,FALSE)</f>
        <v>0</v>
      </c>
      <c r="U6184" s="144">
        <f t="shared" si="483"/>
        <v>0</v>
      </c>
      <c r="V6184" s="145" t="str">
        <f>VLOOKUP(K6184,'3-Productie normen'!A:AG,29,FALSE)</f>
        <v>B</v>
      </c>
      <c r="W6184" s="145"/>
      <c r="X6184" s="146"/>
      <c r="Y6184" s="147">
        <f t="shared" si="484"/>
        <v>2828.4</v>
      </c>
    </row>
    <row r="6185" spans="1:25" s="148" customFormat="1" ht="13.9" customHeight="1">
      <c r="A6185" s="137">
        <v>7039</v>
      </c>
      <c r="B6185" s="138" t="s">
        <v>7214</v>
      </c>
      <c r="C6185" s="138" t="s">
        <v>7215</v>
      </c>
      <c r="D6185" s="138"/>
      <c r="E6185" s="2"/>
      <c r="F6185" s="2" t="s">
        <v>372</v>
      </c>
      <c r="G6185" s="2" t="s">
        <v>7398</v>
      </c>
      <c r="H6185" s="2"/>
      <c r="I6185" s="139" t="s">
        <v>350</v>
      </c>
      <c r="J6185" s="139" t="s">
        <v>351</v>
      </c>
      <c r="K6185" s="139" t="s">
        <v>274</v>
      </c>
      <c r="L6185" s="139" t="s">
        <v>1421</v>
      </c>
      <c r="M6185" s="140"/>
      <c r="N6185" s="141">
        <v>50.47</v>
      </c>
      <c r="O6185" s="142">
        <f t="shared" si="480"/>
        <v>200</v>
      </c>
      <c r="P6185" s="2">
        <v>200</v>
      </c>
      <c r="Q6185" s="2"/>
      <c r="R6185" s="143" t="e">
        <f t="shared" si="481"/>
        <v>#DIV/0!</v>
      </c>
      <c r="S6185" s="143">
        <f t="shared" si="482"/>
        <v>0</v>
      </c>
      <c r="T6185" s="144">
        <f>IF(P6185="nio",0,IF(P6185&gt;0,VLOOKUP(K6185,'3-Productie normen'!A:X,VLOOKUP(P6185,'3-Productie normen'!$B$37:$C$59,2,FALSE),FALSE)))/VLOOKUP(B6185,'2-Kosten per locatie'!$A$11:$C$31,3,FALSE)</f>
        <v>0</v>
      </c>
      <c r="U6185" s="144">
        <f t="shared" si="483"/>
        <v>0</v>
      </c>
      <c r="V6185" s="145" t="str">
        <f>VLOOKUP(K6185,'3-Productie normen'!A:AG,29,FALSE)</f>
        <v>L</v>
      </c>
      <c r="W6185" s="145"/>
      <c r="X6185" s="146"/>
      <c r="Y6185" s="147">
        <f t="shared" si="484"/>
        <v>10094</v>
      </c>
    </row>
    <row r="6186" spans="1:25" s="148" customFormat="1" ht="13.9" customHeight="1">
      <c r="A6186" s="137">
        <v>7040</v>
      </c>
      <c r="B6186" s="138" t="s">
        <v>7214</v>
      </c>
      <c r="C6186" s="138" t="s">
        <v>7215</v>
      </c>
      <c r="D6186" s="138"/>
      <c r="E6186" s="2"/>
      <c r="F6186" s="2" t="s">
        <v>372</v>
      </c>
      <c r="G6186" s="2" t="s">
        <v>7397</v>
      </c>
      <c r="H6186" s="2"/>
      <c r="I6186" s="139" t="s">
        <v>350</v>
      </c>
      <c r="J6186" s="139" t="s">
        <v>351</v>
      </c>
      <c r="K6186" s="139" t="s">
        <v>274</v>
      </c>
      <c r="L6186" s="139" t="s">
        <v>1421</v>
      </c>
      <c r="M6186" s="140"/>
      <c r="N6186" s="141">
        <v>50.53</v>
      </c>
      <c r="O6186" s="142">
        <f t="shared" si="480"/>
        <v>200</v>
      </c>
      <c r="P6186" s="2">
        <v>200</v>
      </c>
      <c r="Q6186" s="2"/>
      <c r="R6186" s="143" t="e">
        <f t="shared" si="481"/>
        <v>#DIV/0!</v>
      </c>
      <c r="S6186" s="143">
        <f t="shared" si="482"/>
        <v>0</v>
      </c>
      <c r="T6186" s="144">
        <f>IF(P6186="nio",0,IF(P6186&gt;0,VLOOKUP(K6186,'3-Productie normen'!A:X,VLOOKUP(P6186,'3-Productie normen'!$B$37:$C$59,2,FALSE),FALSE)))/VLOOKUP(B6186,'2-Kosten per locatie'!$A$11:$C$31,3,FALSE)</f>
        <v>0</v>
      </c>
      <c r="U6186" s="144">
        <f t="shared" si="483"/>
        <v>0</v>
      </c>
      <c r="V6186" s="145" t="str">
        <f>VLOOKUP(K6186,'3-Productie normen'!A:AG,29,FALSE)</f>
        <v>L</v>
      </c>
      <c r="W6186" s="145"/>
      <c r="X6186" s="146"/>
      <c r="Y6186" s="147">
        <f t="shared" si="484"/>
        <v>10106</v>
      </c>
    </row>
    <row r="6187" spans="1:25" s="148" customFormat="1" ht="13.9" customHeight="1">
      <c r="A6187" s="137">
        <v>7041</v>
      </c>
      <c r="B6187" s="138" t="s">
        <v>7214</v>
      </c>
      <c r="C6187" s="138" t="s">
        <v>7215</v>
      </c>
      <c r="D6187" s="138"/>
      <c r="E6187" s="2"/>
      <c r="F6187" s="2" t="s">
        <v>372</v>
      </c>
      <c r="G6187" s="2" t="s">
        <v>7396</v>
      </c>
      <c r="H6187" s="2"/>
      <c r="I6187" s="139" t="s">
        <v>350</v>
      </c>
      <c r="J6187" s="139" t="s">
        <v>836</v>
      </c>
      <c r="K6187" s="139" t="s">
        <v>468</v>
      </c>
      <c r="L6187" s="139" t="s">
        <v>298</v>
      </c>
      <c r="M6187" s="140" t="s">
        <v>8160</v>
      </c>
      <c r="N6187" s="141">
        <v>62.97</v>
      </c>
      <c r="O6187" s="142">
        <f t="shared" si="480"/>
        <v>120</v>
      </c>
      <c r="P6187" s="2">
        <v>120</v>
      </c>
      <c r="Q6187" s="2"/>
      <c r="R6187" s="143" t="e">
        <f t="shared" si="481"/>
        <v>#DIV/0!</v>
      </c>
      <c r="S6187" s="143">
        <f t="shared" si="482"/>
        <v>0</v>
      </c>
      <c r="T6187" s="144">
        <f>IF(P6187="nio",0,IF(P6187&gt;0,VLOOKUP(K6187,'3-Productie normen'!A:X,VLOOKUP(P6187,'3-Productie normen'!$B$37:$C$59,2,FALSE),FALSE)))/VLOOKUP(B6187,'2-Kosten per locatie'!$A$11:$C$31,3,FALSE)</f>
        <v>0</v>
      </c>
      <c r="U6187" s="144">
        <f t="shared" si="483"/>
        <v>0</v>
      </c>
      <c r="V6187" s="145" t="str">
        <f>VLOOKUP(K6187,'3-Productie normen'!A:AG,29,FALSE)</f>
        <v>L</v>
      </c>
      <c r="W6187" s="145"/>
      <c r="X6187" s="146"/>
      <c r="Y6187" s="147">
        <f t="shared" si="484"/>
        <v>7556.4</v>
      </c>
    </row>
    <row r="6188" spans="1:25" s="148" customFormat="1" ht="13.9" customHeight="1">
      <c r="A6188" s="137">
        <v>7042</v>
      </c>
      <c r="B6188" s="138" t="s">
        <v>7214</v>
      </c>
      <c r="C6188" s="138" t="s">
        <v>7215</v>
      </c>
      <c r="D6188" s="138"/>
      <c r="E6188" s="2"/>
      <c r="F6188" s="2" t="s">
        <v>372</v>
      </c>
      <c r="G6188" s="2" t="s">
        <v>7350</v>
      </c>
      <c r="H6188" s="2"/>
      <c r="I6188" s="139" t="s">
        <v>257</v>
      </c>
      <c r="J6188" s="139" t="s">
        <v>318</v>
      </c>
      <c r="K6188" s="139" t="s">
        <v>259</v>
      </c>
      <c r="L6188" s="139" t="s">
        <v>246</v>
      </c>
      <c r="M6188" s="140"/>
      <c r="N6188" s="141"/>
      <c r="O6188" s="142">
        <f t="shared" si="480"/>
        <v>0</v>
      </c>
      <c r="P6188" s="2" t="s">
        <v>477</v>
      </c>
      <c r="Q6188" s="2"/>
      <c r="R6188" s="143">
        <f t="shared" si="481"/>
        <v>0</v>
      </c>
      <c r="S6188" s="143">
        <f t="shared" si="482"/>
        <v>0</v>
      </c>
      <c r="T6188" s="144">
        <f>IF(P6188="nio",0,IF(P6188&gt;0,VLOOKUP(K6188,'3-Productie normen'!A:X,VLOOKUP(P6188,'3-Productie normen'!$B$37:$C$59,2,FALSE),FALSE)))/VLOOKUP(B6188,'2-Kosten per locatie'!$A$11:$C$31,3,FALSE)</f>
        <v>0</v>
      </c>
      <c r="U6188" s="144">
        <f t="shared" si="483"/>
        <v>0</v>
      </c>
      <c r="V6188" s="145">
        <f>VLOOKUP(K6188,'3-Productie normen'!A:AG,29,FALSE)</f>
        <v>0</v>
      </c>
      <c r="W6188" s="145"/>
      <c r="X6188" s="146"/>
      <c r="Y6188" s="147">
        <f t="shared" si="484"/>
        <v>0</v>
      </c>
    </row>
    <row r="6189" spans="1:25" s="148" customFormat="1" ht="13.9" customHeight="1">
      <c r="A6189" s="137">
        <v>7043</v>
      </c>
      <c r="B6189" s="138" t="s">
        <v>7214</v>
      </c>
      <c r="C6189" s="138" t="s">
        <v>7215</v>
      </c>
      <c r="D6189" s="138"/>
      <c r="E6189" s="2"/>
      <c r="F6189" s="2" t="s">
        <v>372</v>
      </c>
      <c r="G6189" s="2" t="s">
        <v>7351</v>
      </c>
      <c r="H6189" s="2"/>
      <c r="I6189" s="139" t="s">
        <v>257</v>
      </c>
      <c r="J6189" s="139" t="s">
        <v>318</v>
      </c>
      <c r="K6189" s="139" t="s">
        <v>259</v>
      </c>
      <c r="L6189" s="139" t="s">
        <v>246</v>
      </c>
      <c r="M6189" s="140"/>
      <c r="N6189" s="141"/>
      <c r="O6189" s="142">
        <f t="shared" si="480"/>
        <v>0</v>
      </c>
      <c r="P6189" s="2" t="s">
        <v>477</v>
      </c>
      <c r="Q6189" s="2"/>
      <c r="R6189" s="143">
        <f t="shared" si="481"/>
        <v>0</v>
      </c>
      <c r="S6189" s="143">
        <f t="shared" si="482"/>
        <v>0</v>
      </c>
      <c r="T6189" s="144">
        <f>IF(P6189="nio",0,IF(P6189&gt;0,VLOOKUP(K6189,'3-Productie normen'!A:X,VLOOKUP(P6189,'3-Productie normen'!$B$37:$C$59,2,FALSE),FALSE)))/VLOOKUP(B6189,'2-Kosten per locatie'!$A$11:$C$31,3,FALSE)</f>
        <v>0</v>
      </c>
      <c r="U6189" s="144">
        <f t="shared" si="483"/>
        <v>0</v>
      </c>
      <c r="V6189" s="145">
        <f>VLOOKUP(K6189,'3-Productie normen'!A:AG,29,FALSE)</f>
        <v>0</v>
      </c>
      <c r="W6189" s="145"/>
      <c r="X6189" s="146"/>
      <c r="Y6189" s="147">
        <f t="shared" si="484"/>
        <v>0</v>
      </c>
    </row>
    <row r="6190" spans="1:25" s="148" customFormat="1" ht="13.9" customHeight="1">
      <c r="A6190" s="137">
        <v>7044</v>
      </c>
      <c r="B6190" s="138" t="s">
        <v>7214</v>
      </c>
      <c r="C6190" s="138" t="s">
        <v>7215</v>
      </c>
      <c r="D6190" s="138"/>
      <c r="E6190" s="2"/>
      <c r="F6190" s="2" t="s">
        <v>372</v>
      </c>
      <c r="G6190" s="2" t="s">
        <v>7362</v>
      </c>
      <c r="H6190" s="2"/>
      <c r="I6190" s="139" t="s">
        <v>46</v>
      </c>
      <c r="J6190" s="139" t="s">
        <v>320</v>
      </c>
      <c r="K6190" s="139" t="s">
        <v>46</v>
      </c>
      <c r="L6190" s="139" t="s">
        <v>314</v>
      </c>
      <c r="M6190" s="140"/>
      <c r="N6190" s="141">
        <v>19.82</v>
      </c>
      <c r="O6190" s="142">
        <f t="shared" si="480"/>
        <v>400</v>
      </c>
      <c r="P6190" s="2">
        <v>200</v>
      </c>
      <c r="Q6190" s="2">
        <v>200</v>
      </c>
      <c r="R6190" s="143" t="e">
        <f t="shared" si="481"/>
        <v>#DIV/0!</v>
      </c>
      <c r="S6190" s="143" t="e">
        <f t="shared" si="482"/>
        <v>#DIV/0!</v>
      </c>
      <c r="T6190" s="144">
        <f>IF(P6190="nio",0,IF(P6190&gt;0,VLOOKUP(K6190,'3-Productie normen'!A:X,VLOOKUP(P6190,'3-Productie normen'!$B$37:$C$59,2,FALSE),FALSE)))/VLOOKUP(B6190,'2-Kosten per locatie'!$A$11:$C$31,3,FALSE)</f>
        <v>0</v>
      </c>
      <c r="U6190" s="144">
        <f t="shared" si="483"/>
        <v>0</v>
      </c>
      <c r="V6190" s="145" t="str">
        <f>VLOOKUP(K6190,'3-Productie normen'!A:AG,29,FALSE)</f>
        <v>S</v>
      </c>
      <c r="W6190" s="145"/>
      <c r="X6190" s="146"/>
      <c r="Y6190" s="147">
        <f t="shared" si="484"/>
        <v>7928</v>
      </c>
    </row>
    <row r="6191" spans="1:25" s="148" customFormat="1" ht="13.9" customHeight="1">
      <c r="A6191" s="137">
        <v>7045</v>
      </c>
      <c r="B6191" s="138" t="s">
        <v>7214</v>
      </c>
      <c r="C6191" s="138" t="s">
        <v>7215</v>
      </c>
      <c r="D6191" s="138"/>
      <c r="E6191" s="2"/>
      <c r="F6191" s="2" t="s">
        <v>372</v>
      </c>
      <c r="G6191" s="2" t="s">
        <v>7355</v>
      </c>
      <c r="H6191" s="2"/>
      <c r="I6191" s="139" t="s">
        <v>46</v>
      </c>
      <c r="J6191" s="139" t="s">
        <v>320</v>
      </c>
      <c r="K6191" s="139" t="s">
        <v>46</v>
      </c>
      <c r="L6191" s="139" t="s">
        <v>314</v>
      </c>
      <c r="M6191" s="140"/>
      <c r="N6191" s="141">
        <v>16.07</v>
      </c>
      <c r="O6191" s="142">
        <f t="shared" si="480"/>
        <v>400</v>
      </c>
      <c r="P6191" s="2">
        <v>200</v>
      </c>
      <c r="Q6191" s="2">
        <v>200</v>
      </c>
      <c r="R6191" s="143" t="e">
        <f t="shared" si="481"/>
        <v>#DIV/0!</v>
      </c>
      <c r="S6191" s="143" t="e">
        <f t="shared" si="482"/>
        <v>#DIV/0!</v>
      </c>
      <c r="T6191" s="144">
        <f>IF(P6191="nio",0,IF(P6191&gt;0,VLOOKUP(K6191,'3-Productie normen'!A:X,VLOOKUP(P6191,'3-Productie normen'!$B$37:$C$59,2,FALSE),FALSE)))/VLOOKUP(B6191,'2-Kosten per locatie'!$A$11:$C$31,3,FALSE)</f>
        <v>0</v>
      </c>
      <c r="U6191" s="144">
        <f t="shared" si="483"/>
        <v>0</v>
      </c>
      <c r="V6191" s="145" t="str">
        <f>VLOOKUP(K6191,'3-Productie normen'!A:AG,29,FALSE)</f>
        <v>S</v>
      </c>
      <c r="W6191" s="145"/>
      <c r="X6191" s="146"/>
      <c r="Y6191" s="147">
        <f t="shared" si="484"/>
        <v>6428</v>
      </c>
    </row>
    <row r="6192" spans="1:25" s="148" customFormat="1" ht="13.9" customHeight="1">
      <c r="A6192" s="137">
        <v>7046</v>
      </c>
      <c r="B6192" s="138" t="s">
        <v>7214</v>
      </c>
      <c r="C6192" s="138" t="s">
        <v>7215</v>
      </c>
      <c r="D6192" s="138"/>
      <c r="E6192" s="2"/>
      <c r="F6192" s="2" t="s">
        <v>422</v>
      </c>
      <c r="G6192" s="2" t="s">
        <v>7448</v>
      </c>
      <c r="H6192" s="2"/>
      <c r="I6192" s="139" t="s">
        <v>46</v>
      </c>
      <c r="J6192" s="139" t="s">
        <v>320</v>
      </c>
      <c r="K6192" s="139" t="s">
        <v>46</v>
      </c>
      <c r="L6192" s="139" t="s">
        <v>314</v>
      </c>
      <c r="M6192" s="140"/>
      <c r="N6192" s="141">
        <v>8.58</v>
      </c>
      <c r="O6192" s="142">
        <f t="shared" si="480"/>
        <v>400</v>
      </c>
      <c r="P6192" s="2">
        <v>200</v>
      </c>
      <c r="Q6192" s="2">
        <v>200</v>
      </c>
      <c r="R6192" s="143" t="e">
        <f t="shared" si="481"/>
        <v>#DIV/0!</v>
      </c>
      <c r="S6192" s="143" t="e">
        <f t="shared" si="482"/>
        <v>#DIV/0!</v>
      </c>
      <c r="T6192" s="144">
        <f>IF(P6192="nio",0,IF(P6192&gt;0,VLOOKUP(K6192,'3-Productie normen'!A:X,VLOOKUP(P6192,'3-Productie normen'!$B$37:$C$59,2,FALSE),FALSE)))/VLOOKUP(B6192,'2-Kosten per locatie'!$A$11:$C$31,3,FALSE)</f>
        <v>0</v>
      </c>
      <c r="U6192" s="144">
        <f t="shared" si="483"/>
        <v>0</v>
      </c>
      <c r="V6192" s="145" t="str">
        <f>VLOOKUP(K6192,'3-Productie normen'!A:AG,29,FALSE)</f>
        <v>S</v>
      </c>
      <c r="W6192" s="145"/>
      <c r="X6192" s="146"/>
      <c r="Y6192" s="147">
        <f t="shared" si="484"/>
        <v>3432</v>
      </c>
    </row>
    <row r="6193" spans="1:25" s="148" customFormat="1" ht="13.9" customHeight="1">
      <c r="A6193" s="137">
        <v>7047</v>
      </c>
      <c r="B6193" s="138" t="s">
        <v>7214</v>
      </c>
      <c r="C6193" s="138" t="s">
        <v>7215</v>
      </c>
      <c r="D6193" s="138"/>
      <c r="E6193" s="2"/>
      <c r="F6193" s="2" t="s">
        <v>422</v>
      </c>
      <c r="G6193" s="2" t="s">
        <v>7416</v>
      </c>
      <c r="H6193" s="2"/>
      <c r="I6193" s="139" t="s">
        <v>277</v>
      </c>
      <c r="J6193" s="139" t="s">
        <v>337</v>
      </c>
      <c r="K6193" s="139" t="s">
        <v>478</v>
      </c>
      <c r="L6193" s="139" t="s">
        <v>298</v>
      </c>
      <c r="M6193" s="140" t="s">
        <v>8160</v>
      </c>
      <c r="N6193" s="141">
        <v>54.91</v>
      </c>
      <c r="O6193" s="142">
        <f t="shared" si="480"/>
        <v>120</v>
      </c>
      <c r="P6193" s="2">
        <v>120</v>
      </c>
      <c r="Q6193" s="2"/>
      <c r="R6193" s="143" t="e">
        <f t="shared" si="481"/>
        <v>#DIV/0!</v>
      </c>
      <c r="S6193" s="143">
        <f t="shared" si="482"/>
        <v>0</v>
      </c>
      <c r="T6193" s="144">
        <f>IF(P6193="nio",0,IF(P6193&gt;0,VLOOKUP(K6193,'3-Productie normen'!A:X,VLOOKUP(P6193,'3-Productie normen'!$B$37:$C$59,2,FALSE),FALSE)))/VLOOKUP(B6193,'2-Kosten per locatie'!$A$11:$C$31,3,FALSE)</f>
        <v>0</v>
      </c>
      <c r="U6193" s="144">
        <f t="shared" si="483"/>
        <v>0</v>
      </c>
      <c r="V6193" s="145" t="str">
        <f>VLOOKUP(K6193,'3-Productie normen'!A:AG,29,FALSE)</f>
        <v>B</v>
      </c>
      <c r="W6193" s="145"/>
      <c r="X6193" s="146"/>
      <c r="Y6193" s="147">
        <f t="shared" si="484"/>
        <v>6589.2</v>
      </c>
    </row>
    <row r="6194" spans="1:25" s="148" customFormat="1" ht="13.9" customHeight="1">
      <c r="A6194" s="137">
        <v>7048</v>
      </c>
      <c r="B6194" s="138" t="s">
        <v>7214</v>
      </c>
      <c r="C6194" s="138" t="s">
        <v>7215</v>
      </c>
      <c r="D6194" s="138"/>
      <c r="E6194" s="2"/>
      <c r="F6194" s="2" t="s">
        <v>422</v>
      </c>
      <c r="G6194" s="2" t="s">
        <v>7450</v>
      </c>
      <c r="H6194" s="2"/>
      <c r="I6194" s="139" t="s">
        <v>277</v>
      </c>
      <c r="J6194" s="139" t="s">
        <v>277</v>
      </c>
      <c r="K6194" s="139" t="s">
        <v>478</v>
      </c>
      <c r="L6194" s="139" t="s">
        <v>314</v>
      </c>
      <c r="M6194" s="140"/>
      <c r="N6194" s="141">
        <v>1.44</v>
      </c>
      <c r="O6194" s="142">
        <f t="shared" si="480"/>
        <v>120</v>
      </c>
      <c r="P6194" s="2">
        <v>120</v>
      </c>
      <c r="Q6194" s="2"/>
      <c r="R6194" s="143" t="e">
        <f t="shared" si="481"/>
        <v>#DIV/0!</v>
      </c>
      <c r="S6194" s="143">
        <f t="shared" si="482"/>
        <v>0</v>
      </c>
      <c r="T6194" s="144">
        <f>IF(P6194="nio",0,IF(P6194&gt;0,VLOOKUP(K6194,'3-Productie normen'!A:X,VLOOKUP(P6194,'3-Productie normen'!$B$37:$C$59,2,FALSE),FALSE)))/VLOOKUP(B6194,'2-Kosten per locatie'!$A$11:$C$31,3,FALSE)</f>
        <v>0</v>
      </c>
      <c r="U6194" s="144">
        <f t="shared" si="483"/>
        <v>0</v>
      </c>
      <c r="V6194" s="145" t="str">
        <f>VLOOKUP(K6194,'3-Productie normen'!A:AG,29,FALSE)</f>
        <v>B</v>
      </c>
      <c r="W6194" s="145"/>
      <c r="X6194" s="146"/>
      <c r="Y6194" s="147">
        <f t="shared" si="484"/>
        <v>172.79999999999998</v>
      </c>
    </row>
    <row r="6195" spans="1:25" s="148" customFormat="1" ht="13.9" customHeight="1">
      <c r="A6195" s="137">
        <v>7049</v>
      </c>
      <c r="B6195" s="138" t="s">
        <v>7214</v>
      </c>
      <c r="C6195" s="138" t="s">
        <v>7215</v>
      </c>
      <c r="D6195" s="138"/>
      <c r="E6195" s="2"/>
      <c r="F6195" s="2" t="s">
        <v>422</v>
      </c>
      <c r="G6195" s="2" t="s">
        <v>7449</v>
      </c>
      <c r="H6195" s="2"/>
      <c r="I6195" s="139" t="s">
        <v>491</v>
      </c>
      <c r="J6195" s="139" t="s">
        <v>293</v>
      </c>
      <c r="K6195" s="139" t="s">
        <v>4571</v>
      </c>
      <c r="L6195" s="139" t="s">
        <v>314</v>
      </c>
      <c r="M6195" s="140"/>
      <c r="N6195" s="141">
        <v>1.44</v>
      </c>
      <c r="O6195" s="142">
        <f t="shared" ref="O6195:O6258" si="485">SUM(P6195:Q6195)</f>
        <v>200</v>
      </c>
      <c r="P6195" s="2">
        <v>200</v>
      </c>
      <c r="Q6195" s="2"/>
      <c r="R6195" s="143" t="e">
        <f t="shared" ref="R6195:R6258" si="486">IF(P6195="nio",0,IF(P6195&gt;0,P6195*N6195/T6195,0))</f>
        <v>#DIV/0!</v>
      </c>
      <c r="S6195" s="143">
        <f t="shared" ref="S6195:S6258" si="487">IF(Q6195&gt;0,Q6195*N6195/U6195,0)</f>
        <v>0</v>
      </c>
      <c r="T6195" s="144">
        <f>IF(P6195="nio",0,IF(P6195&gt;0,VLOOKUP(K6195,'3-Productie normen'!A:X,VLOOKUP(P6195,'3-Productie normen'!$B$37:$C$59,2,FALSE),FALSE)))/VLOOKUP(B6195,'2-Kosten per locatie'!$A$11:$C$31,3,FALSE)</f>
        <v>0</v>
      </c>
      <c r="U6195" s="144">
        <f t="shared" ref="U6195:U6258" si="488">IF(Q6195&gt;0,T6195*$U$8,0)</f>
        <v>0</v>
      </c>
      <c r="V6195" s="145" t="str">
        <f>VLOOKUP(K6195,'3-Productie normen'!A:AG,29,FALSE)</f>
        <v>V</v>
      </c>
      <c r="W6195" s="145"/>
      <c r="X6195" s="146"/>
      <c r="Y6195" s="147">
        <f t="shared" ref="Y6195:Y6258" si="489">O6195*N6195</f>
        <v>288</v>
      </c>
    </row>
    <row r="6196" spans="1:25" s="148" customFormat="1" ht="13.9" customHeight="1">
      <c r="A6196" s="137">
        <v>7050</v>
      </c>
      <c r="B6196" s="138" t="s">
        <v>7214</v>
      </c>
      <c r="C6196" s="138" t="s">
        <v>7215</v>
      </c>
      <c r="D6196" s="138"/>
      <c r="E6196" s="2"/>
      <c r="F6196" s="2" t="s">
        <v>422</v>
      </c>
      <c r="G6196" s="2" t="s">
        <v>7464</v>
      </c>
      <c r="H6196" s="2"/>
      <c r="I6196" s="139" t="s">
        <v>350</v>
      </c>
      <c r="J6196" s="139" t="s">
        <v>1346</v>
      </c>
      <c r="K6196" s="139" t="s">
        <v>52</v>
      </c>
      <c r="L6196" s="139" t="s">
        <v>298</v>
      </c>
      <c r="M6196" s="140" t="s">
        <v>8160</v>
      </c>
      <c r="N6196" s="141">
        <v>18.63</v>
      </c>
      <c r="O6196" s="142">
        <f t="shared" si="485"/>
        <v>200</v>
      </c>
      <c r="P6196" s="2">
        <v>200</v>
      </c>
      <c r="Q6196" s="2"/>
      <c r="R6196" s="143" t="e">
        <f t="shared" si="486"/>
        <v>#DIV/0!</v>
      </c>
      <c r="S6196" s="143">
        <f t="shared" si="487"/>
        <v>0</v>
      </c>
      <c r="T6196" s="144">
        <f>IF(P6196="nio",0,IF(P6196&gt;0,VLOOKUP(K6196,'3-Productie normen'!A:X,VLOOKUP(P6196,'3-Productie normen'!$B$37:$C$59,2,FALSE),FALSE)))/VLOOKUP(B6196,'2-Kosten per locatie'!$A$11:$C$31,3,FALSE)</f>
        <v>0</v>
      </c>
      <c r="U6196" s="144">
        <f t="shared" si="488"/>
        <v>0</v>
      </c>
      <c r="V6196" s="145" t="str">
        <f>VLOOKUP(K6196,'3-Productie normen'!A:AG,29,FALSE)</f>
        <v>B</v>
      </c>
      <c r="W6196" s="145"/>
      <c r="X6196" s="146"/>
      <c r="Y6196" s="147">
        <f t="shared" si="489"/>
        <v>3726</v>
      </c>
    </row>
    <row r="6197" spans="1:25" s="148" customFormat="1" ht="13.9" customHeight="1">
      <c r="A6197" s="137">
        <v>7051</v>
      </c>
      <c r="B6197" s="138" t="s">
        <v>7214</v>
      </c>
      <c r="C6197" s="138" t="s">
        <v>7215</v>
      </c>
      <c r="D6197" s="138"/>
      <c r="E6197" s="2"/>
      <c r="F6197" s="2" t="s">
        <v>422</v>
      </c>
      <c r="G6197" s="2" t="s">
        <v>7462</v>
      </c>
      <c r="H6197" s="2"/>
      <c r="I6197" s="139" t="s">
        <v>267</v>
      </c>
      <c r="J6197" s="139" t="s">
        <v>267</v>
      </c>
      <c r="K6197" s="139" t="s">
        <v>8079</v>
      </c>
      <c r="L6197" s="139" t="s">
        <v>298</v>
      </c>
      <c r="M6197" s="140" t="s">
        <v>8160</v>
      </c>
      <c r="N6197" s="141">
        <v>56.99</v>
      </c>
      <c r="O6197" s="142">
        <f t="shared" si="485"/>
        <v>2</v>
      </c>
      <c r="P6197" s="2">
        <v>2</v>
      </c>
      <c r="Q6197" s="2"/>
      <c r="R6197" s="143" t="e">
        <f t="shared" si="486"/>
        <v>#DIV/0!</v>
      </c>
      <c r="S6197" s="143">
        <f t="shared" si="487"/>
        <v>0</v>
      </c>
      <c r="T6197" s="144">
        <f>IF(P6197="nio",0,IF(P6197&gt;0,VLOOKUP(K6197,'3-Productie normen'!A:X,VLOOKUP(P6197,'3-Productie normen'!$B$37:$C$59,2,FALSE),FALSE)))/VLOOKUP(B6197,'2-Kosten per locatie'!$A$11:$C$31,3,FALSE)</f>
        <v>0</v>
      </c>
      <c r="U6197" s="144">
        <f t="shared" si="488"/>
        <v>0</v>
      </c>
      <c r="V6197" s="145" t="str">
        <f>VLOOKUP(K6197,'3-Productie normen'!A:AG,29,FALSE)</f>
        <v>V</v>
      </c>
      <c r="W6197" s="145"/>
      <c r="X6197" s="146"/>
      <c r="Y6197" s="147">
        <f t="shared" si="489"/>
        <v>113.98</v>
      </c>
    </row>
    <row r="6198" spans="1:25" s="148" customFormat="1" ht="13.9" customHeight="1">
      <c r="A6198" s="137">
        <v>7052</v>
      </c>
      <c r="B6198" s="138" t="s">
        <v>7214</v>
      </c>
      <c r="C6198" s="138" t="s">
        <v>7215</v>
      </c>
      <c r="D6198" s="138"/>
      <c r="E6198" s="2"/>
      <c r="F6198" s="2" t="s">
        <v>422</v>
      </c>
      <c r="G6198" s="2" t="s">
        <v>7465</v>
      </c>
      <c r="H6198" s="2"/>
      <c r="I6198" s="139" t="s">
        <v>277</v>
      </c>
      <c r="J6198" s="139" t="s">
        <v>52</v>
      </c>
      <c r="K6198" s="139" t="s">
        <v>52</v>
      </c>
      <c r="L6198" s="139" t="s">
        <v>298</v>
      </c>
      <c r="M6198" s="140" t="s">
        <v>8160</v>
      </c>
      <c r="N6198" s="141">
        <v>56.77</v>
      </c>
      <c r="O6198" s="142">
        <f t="shared" si="485"/>
        <v>200</v>
      </c>
      <c r="P6198" s="2">
        <v>200</v>
      </c>
      <c r="Q6198" s="2"/>
      <c r="R6198" s="143" t="e">
        <f t="shared" si="486"/>
        <v>#DIV/0!</v>
      </c>
      <c r="S6198" s="143">
        <f t="shared" si="487"/>
        <v>0</v>
      </c>
      <c r="T6198" s="144">
        <f>IF(P6198="nio",0,IF(P6198&gt;0,VLOOKUP(K6198,'3-Productie normen'!A:X,VLOOKUP(P6198,'3-Productie normen'!$B$37:$C$59,2,FALSE),FALSE)))/VLOOKUP(B6198,'2-Kosten per locatie'!$A$11:$C$31,3,FALSE)</f>
        <v>0</v>
      </c>
      <c r="U6198" s="144">
        <f t="shared" si="488"/>
        <v>0</v>
      </c>
      <c r="V6198" s="145" t="str">
        <f>VLOOKUP(K6198,'3-Productie normen'!A:AG,29,FALSE)</f>
        <v>B</v>
      </c>
      <c r="W6198" s="145"/>
      <c r="X6198" s="146"/>
      <c r="Y6198" s="147">
        <f t="shared" si="489"/>
        <v>11354</v>
      </c>
    </row>
    <row r="6199" spans="1:25" s="148" customFormat="1" ht="13.9" customHeight="1">
      <c r="A6199" s="137">
        <v>7053</v>
      </c>
      <c r="B6199" s="138" t="s">
        <v>7214</v>
      </c>
      <c r="C6199" s="138" t="s">
        <v>7215</v>
      </c>
      <c r="D6199" s="138"/>
      <c r="E6199" s="2"/>
      <c r="F6199" s="2" t="s">
        <v>422</v>
      </c>
      <c r="G6199" s="2" t="s">
        <v>7420</v>
      </c>
      <c r="H6199" s="2"/>
      <c r="I6199" s="139" t="s">
        <v>257</v>
      </c>
      <c r="J6199" s="139" t="s">
        <v>258</v>
      </c>
      <c r="K6199" s="139" t="s">
        <v>257</v>
      </c>
      <c r="L6199" s="139" t="s">
        <v>249</v>
      </c>
      <c r="M6199" s="140"/>
      <c r="N6199" s="141">
        <v>19.38</v>
      </c>
      <c r="O6199" s="142">
        <f t="shared" si="485"/>
        <v>4</v>
      </c>
      <c r="P6199" s="2">
        <v>4</v>
      </c>
      <c r="Q6199" s="2"/>
      <c r="R6199" s="143" t="e">
        <f t="shared" si="486"/>
        <v>#DIV/0!</v>
      </c>
      <c r="S6199" s="143">
        <f t="shared" si="487"/>
        <v>0</v>
      </c>
      <c r="T6199" s="144">
        <f>IF(P6199="nio",0,IF(P6199&gt;0,VLOOKUP(K6199,'3-Productie normen'!A:X,VLOOKUP(P6199,'3-Productie normen'!$B$37:$C$59,2,FALSE),FALSE)))/VLOOKUP(B6199,'2-Kosten per locatie'!$A$11:$C$31,3,FALSE)</f>
        <v>0</v>
      </c>
      <c r="U6199" s="144">
        <f t="shared" si="488"/>
        <v>0</v>
      </c>
      <c r="V6199" s="145" t="str">
        <f>VLOOKUP(K6199,'3-Productie normen'!A:AG,29,FALSE)</f>
        <v>V</v>
      </c>
      <c r="W6199" s="145"/>
      <c r="X6199" s="146"/>
      <c r="Y6199" s="147">
        <f t="shared" si="489"/>
        <v>77.52</v>
      </c>
    </row>
    <row r="6200" spans="1:25" s="148" customFormat="1" ht="13.9" customHeight="1">
      <c r="A6200" s="137">
        <v>7054</v>
      </c>
      <c r="B6200" s="138" t="s">
        <v>7214</v>
      </c>
      <c r="C6200" s="138" t="s">
        <v>7215</v>
      </c>
      <c r="D6200" s="138"/>
      <c r="E6200" s="2"/>
      <c r="F6200" s="2" t="s">
        <v>422</v>
      </c>
      <c r="G6200" s="2" t="s">
        <v>7447</v>
      </c>
      <c r="H6200" s="2"/>
      <c r="I6200" s="139" t="s">
        <v>46</v>
      </c>
      <c r="J6200" s="139" t="s">
        <v>323</v>
      </c>
      <c r="K6200" s="139" t="s">
        <v>46</v>
      </c>
      <c r="L6200" s="139" t="s">
        <v>314</v>
      </c>
      <c r="M6200" s="140"/>
      <c r="N6200" s="141">
        <v>1.1499999999999999</v>
      </c>
      <c r="O6200" s="142">
        <f t="shared" si="485"/>
        <v>400</v>
      </c>
      <c r="P6200" s="2">
        <v>200</v>
      </c>
      <c r="Q6200" s="2">
        <v>200</v>
      </c>
      <c r="R6200" s="143" t="e">
        <f t="shared" si="486"/>
        <v>#DIV/0!</v>
      </c>
      <c r="S6200" s="143" t="e">
        <f t="shared" si="487"/>
        <v>#DIV/0!</v>
      </c>
      <c r="T6200" s="144">
        <f>IF(P6200="nio",0,IF(P6200&gt;0,VLOOKUP(K6200,'3-Productie normen'!A:X,VLOOKUP(P6200,'3-Productie normen'!$B$37:$C$59,2,FALSE),FALSE)))/VLOOKUP(B6200,'2-Kosten per locatie'!$A$11:$C$31,3,FALSE)</f>
        <v>0</v>
      </c>
      <c r="U6200" s="144">
        <f t="shared" si="488"/>
        <v>0</v>
      </c>
      <c r="V6200" s="145" t="str">
        <f>VLOOKUP(K6200,'3-Productie normen'!A:AG,29,FALSE)</f>
        <v>S</v>
      </c>
      <c r="W6200" s="145"/>
      <c r="X6200" s="146"/>
      <c r="Y6200" s="147">
        <f t="shared" si="489"/>
        <v>459.99999999999994</v>
      </c>
    </row>
    <row r="6201" spans="1:25" s="148" customFormat="1" ht="13.9" customHeight="1">
      <c r="A6201" s="137">
        <v>7055</v>
      </c>
      <c r="B6201" s="138" t="s">
        <v>7214</v>
      </c>
      <c r="C6201" s="138" t="s">
        <v>7215</v>
      </c>
      <c r="D6201" s="138"/>
      <c r="E6201" s="2"/>
      <c r="F6201" s="2" t="s">
        <v>422</v>
      </c>
      <c r="G6201" s="2" t="s">
        <v>7446</v>
      </c>
      <c r="H6201" s="2"/>
      <c r="I6201" s="139" t="s">
        <v>46</v>
      </c>
      <c r="J6201" s="139" t="s">
        <v>323</v>
      </c>
      <c r="K6201" s="139" t="s">
        <v>46</v>
      </c>
      <c r="L6201" s="139" t="s">
        <v>314</v>
      </c>
      <c r="M6201" s="140"/>
      <c r="N6201" s="141">
        <v>1.1399999999999999</v>
      </c>
      <c r="O6201" s="142">
        <f t="shared" si="485"/>
        <v>400</v>
      </c>
      <c r="P6201" s="2">
        <v>200</v>
      </c>
      <c r="Q6201" s="2">
        <v>200</v>
      </c>
      <c r="R6201" s="143" t="e">
        <f t="shared" si="486"/>
        <v>#DIV/0!</v>
      </c>
      <c r="S6201" s="143" t="e">
        <f t="shared" si="487"/>
        <v>#DIV/0!</v>
      </c>
      <c r="T6201" s="144">
        <f>IF(P6201="nio",0,IF(P6201&gt;0,VLOOKUP(K6201,'3-Productie normen'!A:X,VLOOKUP(P6201,'3-Productie normen'!$B$37:$C$59,2,FALSE),FALSE)))/VLOOKUP(B6201,'2-Kosten per locatie'!$A$11:$C$31,3,FALSE)</f>
        <v>0</v>
      </c>
      <c r="U6201" s="144">
        <f t="shared" si="488"/>
        <v>0</v>
      </c>
      <c r="V6201" s="145" t="str">
        <f>VLOOKUP(K6201,'3-Productie normen'!A:AG,29,FALSE)</f>
        <v>S</v>
      </c>
      <c r="W6201" s="145"/>
      <c r="X6201" s="146"/>
      <c r="Y6201" s="147">
        <f t="shared" si="489"/>
        <v>455.99999999999994</v>
      </c>
    </row>
    <row r="6202" spans="1:25" s="148" customFormat="1" ht="13.9" customHeight="1">
      <c r="A6202" s="137">
        <v>7056</v>
      </c>
      <c r="B6202" s="138" t="s">
        <v>7214</v>
      </c>
      <c r="C6202" s="138" t="s">
        <v>7215</v>
      </c>
      <c r="D6202" s="138"/>
      <c r="E6202" s="2"/>
      <c r="F6202" s="2" t="s">
        <v>422</v>
      </c>
      <c r="G6202" s="2" t="s">
        <v>7445</v>
      </c>
      <c r="H6202" s="2"/>
      <c r="I6202" s="139" t="s">
        <v>46</v>
      </c>
      <c r="J6202" s="139" t="s">
        <v>323</v>
      </c>
      <c r="K6202" s="139" t="s">
        <v>46</v>
      </c>
      <c r="L6202" s="139" t="s">
        <v>314</v>
      </c>
      <c r="M6202" s="140"/>
      <c r="N6202" s="141">
        <v>1.1399999999999999</v>
      </c>
      <c r="O6202" s="142">
        <f t="shared" si="485"/>
        <v>400</v>
      </c>
      <c r="P6202" s="2">
        <v>200</v>
      </c>
      <c r="Q6202" s="2">
        <v>200</v>
      </c>
      <c r="R6202" s="143" t="e">
        <f t="shared" si="486"/>
        <v>#DIV/0!</v>
      </c>
      <c r="S6202" s="143" t="e">
        <f t="shared" si="487"/>
        <v>#DIV/0!</v>
      </c>
      <c r="T6202" s="144">
        <f>IF(P6202="nio",0,IF(P6202&gt;0,VLOOKUP(K6202,'3-Productie normen'!A:X,VLOOKUP(P6202,'3-Productie normen'!$B$37:$C$59,2,FALSE),FALSE)))/VLOOKUP(B6202,'2-Kosten per locatie'!$A$11:$C$31,3,FALSE)</f>
        <v>0</v>
      </c>
      <c r="U6202" s="144">
        <f t="shared" si="488"/>
        <v>0</v>
      </c>
      <c r="V6202" s="145" t="str">
        <f>VLOOKUP(K6202,'3-Productie normen'!A:AG,29,FALSE)</f>
        <v>S</v>
      </c>
      <c r="W6202" s="145"/>
      <c r="X6202" s="146"/>
      <c r="Y6202" s="147">
        <f t="shared" si="489"/>
        <v>455.99999999999994</v>
      </c>
    </row>
    <row r="6203" spans="1:25" s="148" customFormat="1" ht="13.9" customHeight="1">
      <c r="A6203" s="137">
        <v>7057</v>
      </c>
      <c r="B6203" s="138" t="s">
        <v>7214</v>
      </c>
      <c r="C6203" s="138" t="s">
        <v>7215</v>
      </c>
      <c r="D6203" s="138"/>
      <c r="E6203" s="2"/>
      <c r="F6203" s="2" t="s">
        <v>422</v>
      </c>
      <c r="G6203" s="2" t="s">
        <v>7443</v>
      </c>
      <c r="H6203" s="2"/>
      <c r="I6203" s="139" t="s">
        <v>46</v>
      </c>
      <c r="J6203" s="139" t="s">
        <v>323</v>
      </c>
      <c r="K6203" s="139" t="s">
        <v>46</v>
      </c>
      <c r="L6203" s="139" t="s">
        <v>314</v>
      </c>
      <c r="M6203" s="140"/>
      <c r="N6203" s="141">
        <v>1.1499999999999999</v>
      </c>
      <c r="O6203" s="142">
        <f t="shared" si="485"/>
        <v>400</v>
      </c>
      <c r="P6203" s="2">
        <v>200</v>
      </c>
      <c r="Q6203" s="2">
        <v>200</v>
      </c>
      <c r="R6203" s="143" t="e">
        <f t="shared" si="486"/>
        <v>#DIV/0!</v>
      </c>
      <c r="S6203" s="143" t="e">
        <f t="shared" si="487"/>
        <v>#DIV/0!</v>
      </c>
      <c r="T6203" s="144">
        <f>IF(P6203="nio",0,IF(P6203&gt;0,VLOOKUP(K6203,'3-Productie normen'!A:X,VLOOKUP(P6203,'3-Productie normen'!$B$37:$C$59,2,FALSE),FALSE)))/VLOOKUP(B6203,'2-Kosten per locatie'!$A$11:$C$31,3,FALSE)</f>
        <v>0</v>
      </c>
      <c r="U6203" s="144">
        <f t="shared" si="488"/>
        <v>0</v>
      </c>
      <c r="V6203" s="145" t="str">
        <f>VLOOKUP(K6203,'3-Productie normen'!A:AG,29,FALSE)</f>
        <v>S</v>
      </c>
      <c r="W6203" s="145"/>
      <c r="X6203" s="146"/>
      <c r="Y6203" s="147">
        <f t="shared" si="489"/>
        <v>459.99999999999994</v>
      </c>
    </row>
    <row r="6204" spans="1:25" s="148" customFormat="1" ht="13.9" customHeight="1">
      <c r="A6204" s="137">
        <v>7058</v>
      </c>
      <c r="B6204" s="138" t="s">
        <v>7214</v>
      </c>
      <c r="C6204" s="138" t="s">
        <v>7215</v>
      </c>
      <c r="D6204" s="138"/>
      <c r="E6204" s="2"/>
      <c r="F6204" s="2" t="s">
        <v>422</v>
      </c>
      <c r="G6204" s="2" t="s">
        <v>7442</v>
      </c>
      <c r="H6204" s="2"/>
      <c r="I6204" s="139" t="s">
        <v>46</v>
      </c>
      <c r="J6204" s="139" t="s">
        <v>323</v>
      </c>
      <c r="K6204" s="139" t="s">
        <v>46</v>
      </c>
      <c r="L6204" s="139" t="s">
        <v>314</v>
      </c>
      <c r="M6204" s="140"/>
      <c r="N6204" s="141">
        <v>1.1399999999999999</v>
      </c>
      <c r="O6204" s="142">
        <f t="shared" si="485"/>
        <v>400</v>
      </c>
      <c r="P6204" s="2">
        <v>200</v>
      </c>
      <c r="Q6204" s="2">
        <v>200</v>
      </c>
      <c r="R6204" s="143" t="e">
        <f t="shared" si="486"/>
        <v>#DIV/0!</v>
      </c>
      <c r="S6204" s="143" t="e">
        <f t="shared" si="487"/>
        <v>#DIV/0!</v>
      </c>
      <c r="T6204" s="144">
        <f>IF(P6204="nio",0,IF(P6204&gt;0,VLOOKUP(K6204,'3-Productie normen'!A:X,VLOOKUP(P6204,'3-Productie normen'!$B$37:$C$59,2,FALSE),FALSE)))/VLOOKUP(B6204,'2-Kosten per locatie'!$A$11:$C$31,3,FALSE)</f>
        <v>0</v>
      </c>
      <c r="U6204" s="144">
        <f t="shared" si="488"/>
        <v>0</v>
      </c>
      <c r="V6204" s="145" t="str">
        <f>VLOOKUP(K6204,'3-Productie normen'!A:AG,29,FALSE)</f>
        <v>S</v>
      </c>
      <c r="W6204" s="145"/>
      <c r="X6204" s="146"/>
      <c r="Y6204" s="147">
        <f t="shared" si="489"/>
        <v>455.99999999999994</v>
      </c>
    </row>
    <row r="6205" spans="1:25" s="148" customFormat="1" ht="13.9" customHeight="1">
      <c r="A6205" s="137">
        <v>7059</v>
      </c>
      <c r="B6205" s="138" t="s">
        <v>7214</v>
      </c>
      <c r="C6205" s="138" t="s">
        <v>7215</v>
      </c>
      <c r="D6205" s="138"/>
      <c r="E6205" s="2"/>
      <c r="F6205" s="2" t="s">
        <v>422</v>
      </c>
      <c r="G6205" s="2" t="s">
        <v>7441</v>
      </c>
      <c r="H6205" s="2"/>
      <c r="I6205" s="139" t="s">
        <v>46</v>
      </c>
      <c r="J6205" s="139" t="s">
        <v>323</v>
      </c>
      <c r="K6205" s="139" t="s">
        <v>46</v>
      </c>
      <c r="L6205" s="139" t="s">
        <v>314</v>
      </c>
      <c r="M6205" s="140"/>
      <c r="N6205" s="141">
        <v>1.1399999999999999</v>
      </c>
      <c r="O6205" s="142">
        <f t="shared" si="485"/>
        <v>400</v>
      </c>
      <c r="P6205" s="2">
        <v>200</v>
      </c>
      <c r="Q6205" s="2">
        <v>200</v>
      </c>
      <c r="R6205" s="143" t="e">
        <f t="shared" si="486"/>
        <v>#DIV/0!</v>
      </c>
      <c r="S6205" s="143" t="e">
        <f t="shared" si="487"/>
        <v>#DIV/0!</v>
      </c>
      <c r="T6205" s="144">
        <f>IF(P6205="nio",0,IF(P6205&gt;0,VLOOKUP(K6205,'3-Productie normen'!A:X,VLOOKUP(P6205,'3-Productie normen'!$B$37:$C$59,2,FALSE),FALSE)))/VLOOKUP(B6205,'2-Kosten per locatie'!$A$11:$C$31,3,FALSE)</f>
        <v>0</v>
      </c>
      <c r="U6205" s="144">
        <f t="shared" si="488"/>
        <v>0</v>
      </c>
      <c r="V6205" s="145" t="str">
        <f>VLOOKUP(K6205,'3-Productie normen'!A:AG,29,FALSE)</f>
        <v>S</v>
      </c>
      <c r="W6205" s="145"/>
      <c r="X6205" s="146"/>
      <c r="Y6205" s="147">
        <f t="shared" si="489"/>
        <v>455.99999999999994</v>
      </c>
    </row>
    <row r="6206" spans="1:25" s="148" customFormat="1" ht="13.9" customHeight="1">
      <c r="A6206" s="137">
        <v>7060</v>
      </c>
      <c r="B6206" s="138" t="s">
        <v>7214</v>
      </c>
      <c r="C6206" s="138" t="s">
        <v>7215</v>
      </c>
      <c r="D6206" s="138"/>
      <c r="E6206" s="2"/>
      <c r="F6206" s="2" t="s">
        <v>422</v>
      </c>
      <c r="G6206" s="2" t="s">
        <v>7440</v>
      </c>
      <c r="H6206" s="2"/>
      <c r="I6206" s="139" t="s">
        <v>46</v>
      </c>
      <c r="J6206" s="139" t="s">
        <v>323</v>
      </c>
      <c r="K6206" s="139" t="s">
        <v>46</v>
      </c>
      <c r="L6206" s="139" t="s">
        <v>314</v>
      </c>
      <c r="M6206" s="140"/>
      <c r="N6206" s="141">
        <v>1.1399999999999999</v>
      </c>
      <c r="O6206" s="142">
        <f t="shared" si="485"/>
        <v>400</v>
      </c>
      <c r="P6206" s="2">
        <v>200</v>
      </c>
      <c r="Q6206" s="2">
        <v>200</v>
      </c>
      <c r="R6206" s="143" t="e">
        <f t="shared" si="486"/>
        <v>#DIV/0!</v>
      </c>
      <c r="S6206" s="143" t="e">
        <f t="shared" si="487"/>
        <v>#DIV/0!</v>
      </c>
      <c r="T6206" s="144">
        <f>IF(P6206="nio",0,IF(P6206&gt;0,VLOOKUP(K6206,'3-Productie normen'!A:X,VLOOKUP(P6206,'3-Productie normen'!$B$37:$C$59,2,FALSE),FALSE)))/VLOOKUP(B6206,'2-Kosten per locatie'!$A$11:$C$31,3,FALSE)</f>
        <v>0</v>
      </c>
      <c r="U6206" s="144">
        <f t="shared" si="488"/>
        <v>0</v>
      </c>
      <c r="V6206" s="145" t="str">
        <f>VLOOKUP(K6206,'3-Productie normen'!A:AG,29,FALSE)</f>
        <v>S</v>
      </c>
      <c r="W6206" s="145"/>
      <c r="X6206" s="146"/>
      <c r="Y6206" s="147">
        <f t="shared" si="489"/>
        <v>455.99999999999994</v>
      </c>
    </row>
    <row r="6207" spans="1:25" s="148" customFormat="1" ht="13.9" customHeight="1">
      <c r="A6207" s="137">
        <v>7061</v>
      </c>
      <c r="B6207" s="138" t="s">
        <v>7214</v>
      </c>
      <c r="C6207" s="138" t="s">
        <v>7215</v>
      </c>
      <c r="D6207" s="138"/>
      <c r="E6207" s="2"/>
      <c r="F6207" s="2" t="s">
        <v>422</v>
      </c>
      <c r="G6207" s="2" t="s">
        <v>7438</v>
      </c>
      <c r="H6207" s="2"/>
      <c r="I6207" s="139" t="s">
        <v>46</v>
      </c>
      <c r="J6207" s="139" t="s">
        <v>323</v>
      </c>
      <c r="K6207" s="139" t="s">
        <v>46</v>
      </c>
      <c r="L6207" s="139" t="s">
        <v>314</v>
      </c>
      <c r="M6207" s="140"/>
      <c r="N6207" s="141">
        <v>1.24</v>
      </c>
      <c r="O6207" s="142">
        <f t="shared" si="485"/>
        <v>400</v>
      </c>
      <c r="P6207" s="2">
        <v>200</v>
      </c>
      <c r="Q6207" s="2">
        <v>200</v>
      </c>
      <c r="R6207" s="143" t="e">
        <f t="shared" si="486"/>
        <v>#DIV/0!</v>
      </c>
      <c r="S6207" s="143" t="e">
        <f t="shared" si="487"/>
        <v>#DIV/0!</v>
      </c>
      <c r="T6207" s="144">
        <f>IF(P6207="nio",0,IF(P6207&gt;0,VLOOKUP(K6207,'3-Productie normen'!A:X,VLOOKUP(P6207,'3-Productie normen'!$B$37:$C$59,2,FALSE),FALSE)))/VLOOKUP(B6207,'2-Kosten per locatie'!$A$11:$C$31,3,FALSE)</f>
        <v>0</v>
      </c>
      <c r="U6207" s="144">
        <f t="shared" si="488"/>
        <v>0</v>
      </c>
      <c r="V6207" s="145" t="str">
        <f>VLOOKUP(K6207,'3-Productie normen'!A:AG,29,FALSE)</f>
        <v>S</v>
      </c>
      <c r="W6207" s="145"/>
      <c r="X6207" s="146"/>
      <c r="Y6207" s="147">
        <f t="shared" si="489"/>
        <v>496</v>
      </c>
    </row>
    <row r="6208" spans="1:25" s="148" customFormat="1" ht="13.9" customHeight="1">
      <c r="A6208" s="137">
        <v>7062</v>
      </c>
      <c r="B6208" s="138" t="s">
        <v>7214</v>
      </c>
      <c r="C6208" s="138" t="s">
        <v>7215</v>
      </c>
      <c r="D6208" s="138"/>
      <c r="E6208" s="2"/>
      <c r="F6208" s="2" t="s">
        <v>422</v>
      </c>
      <c r="G6208" s="2" t="s">
        <v>7439</v>
      </c>
      <c r="H6208" s="2"/>
      <c r="I6208" s="139" t="s">
        <v>46</v>
      </c>
      <c r="J6208" s="139" t="s">
        <v>323</v>
      </c>
      <c r="K6208" s="139" t="s">
        <v>46</v>
      </c>
      <c r="L6208" s="139" t="s">
        <v>314</v>
      </c>
      <c r="M6208" s="140"/>
      <c r="N6208" s="141">
        <v>1.1399999999999999</v>
      </c>
      <c r="O6208" s="142">
        <f t="shared" si="485"/>
        <v>400</v>
      </c>
      <c r="P6208" s="2">
        <v>200</v>
      </c>
      <c r="Q6208" s="2">
        <v>200</v>
      </c>
      <c r="R6208" s="143" t="e">
        <f t="shared" si="486"/>
        <v>#DIV/0!</v>
      </c>
      <c r="S6208" s="143" t="e">
        <f t="shared" si="487"/>
        <v>#DIV/0!</v>
      </c>
      <c r="T6208" s="144">
        <f>IF(P6208="nio",0,IF(P6208&gt;0,VLOOKUP(K6208,'3-Productie normen'!A:X,VLOOKUP(P6208,'3-Productie normen'!$B$37:$C$59,2,FALSE),FALSE)))/VLOOKUP(B6208,'2-Kosten per locatie'!$A$11:$C$31,3,FALSE)</f>
        <v>0</v>
      </c>
      <c r="U6208" s="144">
        <f t="shared" si="488"/>
        <v>0</v>
      </c>
      <c r="V6208" s="145" t="str">
        <f>VLOOKUP(K6208,'3-Productie normen'!A:AG,29,FALSE)</f>
        <v>S</v>
      </c>
      <c r="W6208" s="145"/>
      <c r="X6208" s="146"/>
      <c r="Y6208" s="147">
        <f t="shared" si="489"/>
        <v>455.99999999999994</v>
      </c>
    </row>
    <row r="6209" spans="1:25" s="148" customFormat="1" ht="13.9" customHeight="1">
      <c r="A6209" s="137">
        <v>7063</v>
      </c>
      <c r="B6209" s="138" t="s">
        <v>7214</v>
      </c>
      <c r="C6209" s="138" t="s">
        <v>7215</v>
      </c>
      <c r="D6209" s="138"/>
      <c r="E6209" s="2"/>
      <c r="F6209" s="2" t="s">
        <v>422</v>
      </c>
      <c r="G6209" s="2" t="s">
        <v>7429</v>
      </c>
      <c r="H6209" s="2"/>
      <c r="I6209" s="139" t="s">
        <v>257</v>
      </c>
      <c r="J6209" s="139" t="s">
        <v>318</v>
      </c>
      <c r="K6209" s="139" t="s">
        <v>259</v>
      </c>
      <c r="L6209" s="139" t="s">
        <v>246</v>
      </c>
      <c r="M6209" s="140"/>
      <c r="N6209" s="141"/>
      <c r="O6209" s="142">
        <f t="shared" si="485"/>
        <v>0</v>
      </c>
      <c r="P6209" s="2" t="s">
        <v>477</v>
      </c>
      <c r="Q6209" s="2"/>
      <c r="R6209" s="143">
        <f t="shared" si="486"/>
        <v>0</v>
      </c>
      <c r="S6209" s="143">
        <f t="shared" si="487"/>
        <v>0</v>
      </c>
      <c r="T6209" s="144">
        <f>IF(P6209="nio",0,IF(P6209&gt;0,VLOOKUP(K6209,'3-Productie normen'!A:X,VLOOKUP(P6209,'3-Productie normen'!$B$37:$C$59,2,FALSE),FALSE)))/VLOOKUP(B6209,'2-Kosten per locatie'!$A$11:$C$31,3,FALSE)</f>
        <v>0</v>
      </c>
      <c r="U6209" s="144">
        <f t="shared" si="488"/>
        <v>0</v>
      </c>
      <c r="V6209" s="145">
        <f>VLOOKUP(K6209,'3-Productie normen'!A:AG,29,FALSE)</f>
        <v>0</v>
      </c>
      <c r="W6209" s="145"/>
      <c r="X6209" s="146"/>
      <c r="Y6209" s="147">
        <f t="shared" si="489"/>
        <v>0</v>
      </c>
    </row>
    <row r="6210" spans="1:25" s="148" customFormat="1" ht="13.9" customHeight="1">
      <c r="A6210" s="137">
        <v>7064</v>
      </c>
      <c r="B6210" s="138" t="s">
        <v>7214</v>
      </c>
      <c r="C6210" s="138" t="s">
        <v>7215</v>
      </c>
      <c r="D6210" s="138"/>
      <c r="E6210" s="2"/>
      <c r="F6210" s="2" t="s">
        <v>422</v>
      </c>
      <c r="G6210" s="2" t="s">
        <v>7430</v>
      </c>
      <c r="H6210" s="2"/>
      <c r="I6210" s="139" t="s">
        <v>257</v>
      </c>
      <c r="J6210" s="139" t="s">
        <v>318</v>
      </c>
      <c r="K6210" s="139" t="s">
        <v>259</v>
      </c>
      <c r="L6210" s="139" t="s">
        <v>246</v>
      </c>
      <c r="M6210" s="140"/>
      <c r="N6210" s="141"/>
      <c r="O6210" s="142">
        <f t="shared" si="485"/>
        <v>0</v>
      </c>
      <c r="P6210" s="2" t="s">
        <v>477</v>
      </c>
      <c r="Q6210" s="2"/>
      <c r="R6210" s="143">
        <f t="shared" si="486"/>
        <v>0</v>
      </c>
      <c r="S6210" s="143">
        <f t="shared" si="487"/>
        <v>0</v>
      </c>
      <c r="T6210" s="144">
        <f>IF(P6210="nio",0,IF(P6210&gt;0,VLOOKUP(K6210,'3-Productie normen'!A:X,VLOOKUP(P6210,'3-Productie normen'!$B$37:$C$59,2,FALSE),FALSE)))/VLOOKUP(B6210,'2-Kosten per locatie'!$A$11:$C$31,3,FALSE)</f>
        <v>0</v>
      </c>
      <c r="U6210" s="144">
        <f t="shared" si="488"/>
        <v>0</v>
      </c>
      <c r="V6210" s="145">
        <f>VLOOKUP(K6210,'3-Productie normen'!A:AG,29,FALSE)</f>
        <v>0</v>
      </c>
      <c r="W6210" s="145"/>
      <c r="X6210" s="146"/>
      <c r="Y6210" s="147">
        <f t="shared" si="489"/>
        <v>0</v>
      </c>
    </row>
    <row r="6211" spans="1:25" s="148" customFormat="1" ht="13.9" customHeight="1">
      <c r="A6211" s="137">
        <v>7065</v>
      </c>
      <c r="B6211" s="138" t="s">
        <v>7214</v>
      </c>
      <c r="C6211" s="138" t="s">
        <v>7215</v>
      </c>
      <c r="D6211" s="138"/>
      <c r="E6211" s="2"/>
      <c r="F6211" s="2" t="s">
        <v>422</v>
      </c>
      <c r="G6211" s="2" t="s">
        <v>7428</v>
      </c>
      <c r="H6211" s="2"/>
      <c r="I6211" s="139" t="s">
        <v>257</v>
      </c>
      <c r="J6211" s="139" t="s">
        <v>318</v>
      </c>
      <c r="K6211" s="139" t="s">
        <v>259</v>
      </c>
      <c r="L6211" s="139" t="s">
        <v>246</v>
      </c>
      <c r="M6211" s="140"/>
      <c r="N6211" s="141"/>
      <c r="O6211" s="142">
        <f t="shared" si="485"/>
        <v>0</v>
      </c>
      <c r="P6211" s="2" t="s">
        <v>477</v>
      </c>
      <c r="Q6211" s="2"/>
      <c r="R6211" s="143">
        <f t="shared" si="486"/>
        <v>0</v>
      </c>
      <c r="S6211" s="143">
        <f t="shared" si="487"/>
        <v>0</v>
      </c>
      <c r="T6211" s="144">
        <f>IF(P6211="nio",0,IF(P6211&gt;0,VLOOKUP(K6211,'3-Productie normen'!A:X,VLOOKUP(P6211,'3-Productie normen'!$B$37:$C$59,2,FALSE),FALSE)))/VLOOKUP(B6211,'2-Kosten per locatie'!$A$11:$C$31,3,FALSE)</f>
        <v>0</v>
      </c>
      <c r="U6211" s="144">
        <f t="shared" si="488"/>
        <v>0</v>
      </c>
      <c r="V6211" s="145">
        <f>VLOOKUP(K6211,'3-Productie normen'!A:AG,29,FALSE)</f>
        <v>0</v>
      </c>
      <c r="W6211" s="145"/>
      <c r="X6211" s="146"/>
      <c r="Y6211" s="147">
        <f t="shared" si="489"/>
        <v>0</v>
      </c>
    </row>
    <row r="6212" spans="1:25" s="148" customFormat="1" ht="13.9" customHeight="1">
      <c r="A6212" s="137">
        <v>7066</v>
      </c>
      <c r="B6212" s="138" t="s">
        <v>7214</v>
      </c>
      <c r="C6212" s="138" t="s">
        <v>7215</v>
      </c>
      <c r="D6212" s="138"/>
      <c r="E6212" s="2"/>
      <c r="F6212" s="2" t="s">
        <v>422</v>
      </c>
      <c r="G6212" s="2" t="s">
        <v>7444</v>
      </c>
      <c r="H6212" s="2"/>
      <c r="I6212" s="139" t="s">
        <v>46</v>
      </c>
      <c r="J6212" s="139" t="s">
        <v>320</v>
      </c>
      <c r="K6212" s="139" t="s">
        <v>46</v>
      </c>
      <c r="L6212" s="139" t="s">
        <v>314</v>
      </c>
      <c r="M6212" s="140"/>
      <c r="N6212" s="141">
        <v>19.82</v>
      </c>
      <c r="O6212" s="142">
        <f t="shared" si="485"/>
        <v>400</v>
      </c>
      <c r="P6212" s="2">
        <v>200</v>
      </c>
      <c r="Q6212" s="2">
        <v>200</v>
      </c>
      <c r="R6212" s="143" t="e">
        <f t="shared" si="486"/>
        <v>#DIV/0!</v>
      </c>
      <c r="S6212" s="143" t="e">
        <f t="shared" si="487"/>
        <v>#DIV/0!</v>
      </c>
      <c r="T6212" s="144">
        <f>IF(P6212="nio",0,IF(P6212&gt;0,VLOOKUP(K6212,'3-Productie normen'!A:X,VLOOKUP(P6212,'3-Productie normen'!$B$37:$C$59,2,FALSE),FALSE)))/VLOOKUP(B6212,'2-Kosten per locatie'!$A$11:$C$31,3,FALSE)</f>
        <v>0</v>
      </c>
      <c r="U6212" s="144">
        <f t="shared" si="488"/>
        <v>0</v>
      </c>
      <c r="V6212" s="145" t="str">
        <f>VLOOKUP(K6212,'3-Productie normen'!A:AG,29,FALSE)</f>
        <v>S</v>
      </c>
      <c r="W6212" s="145"/>
      <c r="X6212" s="146"/>
      <c r="Y6212" s="147">
        <f t="shared" si="489"/>
        <v>7928</v>
      </c>
    </row>
    <row r="6213" spans="1:25" s="148" customFormat="1" ht="13.9" customHeight="1">
      <c r="A6213" s="137">
        <v>7067</v>
      </c>
      <c r="B6213" s="138" t="s">
        <v>7214</v>
      </c>
      <c r="C6213" s="138" t="s">
        <v>7215</v>
      </c>
      <c r="D6213" s="138"/>
      <c r="E6213" s="2"/>
      <c r="F6213" s="2" t="s">
        <v>422</v>
      </c>
      <c r="G6213" s="2" t="s">
        <v>7437</v>
      </c>
      <c r="H6213" s="2"/>
      <c r="I6213" s="139" t="s">
        <v>46</v>
      </c>
      <c r="J6213" s="139" t="s">
        <v>320</v>
      </c>
      <c r="K6213" s="139" t="s">
        <v>46</v>
      </c>
      <c r="L6213" s="139" t="s">
        <v>314</v>
      </c>
      <c r="M6213" s="140"/>
      <c r="N6213" s="141">
        <v>16.07</v>
      </c>
      <c r="O6213" s="142">
        <f t="shared" si="485"/>
        <v>400</v>
      </c>
      <c r="P6213" s="2">
        <v>200</v>
      </c>
      <c r="Q6213" s="2">
        <v>200</v>
      </c>
      <c r="R6213" s="143" t="e">
        <f t="shared" si="486"/>
        <v>#DIV/0!</v>
      </c>
      <c r="S6213" s="143" t="e">
        <f t="shared" si="487"/>
        <v>#DIV/0!</v>
      </c>
      <c r="T6213" s="144">
        <f>IF(P6213="nio",0,IF(P6213&gt;0,VLOOKUP(K6213,'3-Productie normen'!A:X,VLOOKUP(P6213,'3-Productie normen'!$B$37:$C$59,2,FALSE),FALSE)))/VLOOKUP(B6213,'2-Kosten per locatie'!$A$11:$C$31,3,FALSE)</f>
        <v>0</v>
      </c>
      <c r="U6213" s="144">
        <f t="shared" si="488"/>
        <v>0</v>
      </c>
      <c r="V6213" s="145" t="str">
        <f>VLOOKUP(K6213,'3-Productie normen'!A:AG,29,FALSE)</f>
        <v>S</v>
      </c>
      <c r="W6213" s="145"/>
      <c r="X6213" s="146"/>
      <c r="Y6213" s="147">
        <f t="shared" si="489"/>
        <v>6428</v>
      </c>
    </row>
    <row r="6214" spans="1:25" s="148" customFormat="1" ht="13.9" customHeight="1">
      <c r="A6214" s="137">
        <v>7068</v>
      </c>
      <c r="B6214" s="138" t="s">
        <v>7214</v>
      </c>
      <c r="C6214" s="138" t="s">
        <v>7215</v>
      </c>
      <c r="D6214" s="138"/>
      <c r="E6214" s="2"/>
      <c r="F6214" s="2" t="s">
        <v>422</v>
      </c>
      <c r="G6214" s="2" t="s">
        <v>7427</v>
      </c>
      <c r="H6214" s="2"/>
      <c r="I6214" s="139" t="s">
        <v>257</v>
      </c>
      <c r="J6214" s="139" t="s">
        <v>318</v>
      </c>
      <c r="K6214" s="139" t="s">
        <v>259</v>
      </c>
      <c r="L6214" s="139" t="s">
        <v>246</v>
      </c>
      <c r="M6214" s="140"/>
      <c r="N6214" s="141"/>
      <c r="O6214" s="142">
        <f t="shared" si="485"/>
        <v>0</v>
      </c>
      <c r="P6214" s="2" t="s">
        <v>477</v>
      </c>
      <c r="Q6214" s="2"/>
      <c r="R6214" s="143">
        <f t="shared" si="486"/>
        <v>0</v>
      </c>
      <c r="S6214" s="143">
        <f t="shared" si="487"/>
        <v>0</v>
      </c>
      <c r="T6214" s="144">
        <f>IF(P6214="nio",0,IF(P6214&gt;0,VLOOKUP(K6214,'3-Productie normen'!A:X,VLOOKUP(P6214,'3-Productie normen'!$B$37:$C$59,2,FALSE),FALSE)))/VLOOKUP(B6214,'2-Kosten per locatie'!$A$11:$C$31,3,FALSE)</f>
        <v>0</v>
      </c>
      <c r="U6214" s="144">
        <f t="shared" si="488"/>
        <v>0</v>
      </c>
      <c r="V6214" s="145">
        <f>VLOOKUP(K6214,'3-Productie normen'!A:AG,29,FALSE)</f>
        <v>0</v>
      </c>
      <c r="W6214" s="145"/>
      <c r="X6214" s="146"/>
      <c r="Y6214" s="147">
        <f t="shared" si="489"/>
        <v>0</v>
      </c>
    </row>
    <row r="6215" spans="1:25" s="148" customFormat="1" ht="13.9" customHeight="1">
      <c r="A6215" s="137">
        <v>7069</v>
      </c>
      <c r="B6215" s="138" t="s">
        <v>7214</v>
      </c>
      <c r="C6215" s="138" t="s">
        <v>7215</v>
      </c>
      <c r="D6215" s="138"/>
      <c r="E6215" s="2"/>
      <c r="F6215" s="2" t="s">
        <v>422</v>
      </c>
      <c r="G6215" s="2" t="s">
        <v>7425</v>
      </c>
      <c r="H6215" s="2"/>
      <c r="I6215" s="139" t="s">
        <v>257</v>
      </c>
      <c r="J6215" s="139" t="s">
        <v>318</v>
      </c>
      <c r="K6215" s="139" t="s">
        <v>259</v>
      </c>
      <c r="L6215" s="139" t="s">
        <v>246</v>
      </c>
      <c r="M6215" s="140"/>
      <c r="N6215" s="141"/>
      <c r="O6215" s="142">
        <f t="shared" si="485"/>
        <v>0</v>
      </c>
      <c r="P6215" s="2" t="s">
        <v>477</v>
      </c>
      <c r="Q6215" s="2"/>
      <c r="R6215" s="143">
        <f t="shared" si="486"/>
        <v>0</v>
      </c>
      <c r="S6215" s="143">
        <f t="shared" si="487"/>
        <v>0</v>
      </c>
      <c r="T6215" s="144">
        <f>IF(P6215="nio",0,IF(P6215&gt;0,VLOOKUP(K6215,'3-Productie normen'!A:X,VLOOKUP(P6215,'3-Productie normen'!$B$37:$C$59,2,FALSE),FALSE)))/VLOOKUP(B6215,'2-Kosten per locatie'!$A$11:$C$31,3,FALSE)</f>
        <v>0</v>
      </c>
      <c r="U6215" s="144">
        <f t="shared" si="488"/>
        <v>0</v>
      </c>
      <c r="V6215" s="145">
        <f>VLOOKUP(K6215,'3-Productie normen'!A:AG,29,FALSE)</f>
        <v>0</v>
      </c>
      <c r="W6215" s="145"/>
      <c r="X6215" s="146"/>
      <c r="Y6215" s="147">
        <f t="shared" si="489"/>
        <v>0</v>
      </c>
    </row>
    <row r="6216" spans="1:25" s="148" customFormat="1" ht="13.9" customHeight="1">
      <c r="A6216" s="137">
        <v>7070</v>
      </c>
      <c r="B6216" s="138" t="s">
        <v>7214</v>
      </c>
      <c r="C6216" s="138" t="s">
        <v>7215</v>
      </c>
      <c r="D6216" s="138"/>
      <c r="E6216" s="2"/>
      <c r="F6216" s="2" t="s">
        <v>422</v>
      </c>
      <c r="G6216" s="2" t="s">
        <v>7426</v>
      </c>
      <c r="H6216" s="2"/>
      <c r="I6216" s="139" t="s">
        <v>257</v>
      </c>
      <c r="J6216" s="139" t="s">
        <v>318</v>
      </c>
      <c r="K6216" s="139" t="s">
        <v>259</v>
      </c>
      <c r="L6216" s="139" t="s">
        <v>246</v>
      </c>
      <c r="M6216" s="140"/>
      <c r="N6216" s="141">
        <v>5.52</v>
      </c>
      <c r="O6216" s="142">
        <f t="shared" si="485"/>
        <v>0</v>
      </c>
      <c r="P6216" s="2" t="s">
        <v>477</v>
      </c>
      <c r="Q6216" s="2"/>
      <c r="R6216" s="143">
        <f t="shared" si="486"/>
        <v>0</v>
      </c>
      <c r="S6216" s="143">
        <f t="shared" si="487"/>
        <v>0</v>
      </c>
      <c r="T6216" s="144">
        <f>IF(P6216="nio",0,IF(P6216&gt;0,VLOOKUP(K6216,'3-Productie normen'!A:X,VLOOKUP(P6216,'3-Productie normen'!$B$37:$C$59,2,FALSE),FALSE)))/VLOOKUP(B6216,'2-Kosten per locatie'!$A$11:$C$31,3,FALSE)</f>
        <v>0</v>
      </c>
      <c r="U6216" s="144">
        <f t="shared" si="488"/>
        <v>0</v>
      </c>
      <c r="V6216" s="145">
        <f>VLOOKUP(K6216,'3-Productie normen'!A:AG,29,FALSE)</f>
        <v>0</v>
      </c>
      <c r="W6216" s="145"/>
      <c r="X6216" s="146"/>
      <c r="Y6216" s="147">
        <f t="shared" si="489"/>
        <v>0</v>
      </c>
    </row>
    <row r="6217" spans="1:25" s="148" customFormat="1" ht="13.9" customHeight="1">
      <c r="A6217" s="137">
        <v>7071</v>
      </c>
      <c r="B6217" s="138" t="s">
        <v>7214</v>
      </c>
      <c r="C6217" s="138" t="s">
        <v>7215</v>
      </c>
      <c r="D6217" s="138"/>
      <c r="E6217" s="2"/>
      <c r="F6217" s="2" t="s">
        <v>422</v>
      </c>
      <c r="G6217" s="2" t="s">
        <v>7413</v>
      </c>
      <c r="H6217" s="2"/>
      <c r="I6217" s="139" t="s">
        <v>491</v>
      </c>
      <c r="J6217" s="139" t="s">
        <v>297</v>
      </c>
      <c r="K6217" s="139" t="s">
        <v>4571</v>
      </c>
      <c r="L6217" s="139" t="s">
        <v>1421</v>
      </c>
      <c r="M6217" s="140"/>
      <c r="N6217" s="141">
        <v>12.3</v>
      </c>
      <c r="O6217" s="142">
        <f t="shared" si="485"/>
        <v>200</v>
      </c>
      <c r="P6217" s="2">
        <v>200</v>
      </c>
      <c r="Q6217" s="2"/>
      <c r="R6217" s="143" t="e">
        <f t="shared" si="486"/>
        <v>#DIV/0!</v>
      </c>
      <c r="S6217" s="143">
        <f t="shared" si="487"/>
        <v>0</v>
      </c>
      <c r="T6217" s="144">
        <f>IF(P6217="nio",0,IF(P6217&gt;0,VLOOKUP(K6217,'3-Productie normen'!A:X,VLOOKUP(P6217,'3-Productie normen'!$B$37:$C$59,2,FALSE),FALSE)))/VLOOKUP(B6217,'2-Kosten per locatie'!$A$11:$C$31,3,FALSE)</f>
        <v>0</v>
      </c>
      <c r="U6217" s="144">
        <f t="shared" si="488"/>
        <v>0</v>
      </c>
      <c r="V6217" s="145" t="str">
        <f>VLOOKUP(K6217,'3-Productie normen'!A:AG,29,FALSE)</f>
        <v>V</v>
      </c>
      <c r="W6217" s="145"/>
      <c r="X6217" s="146"/>
      <c r="Y6217" s="147">
        <f t="shared" si="489"/>
        <v>2460</v>
      </c>
    </row>
    <row r="6218" spans="1:25" s="148" customFormat="1" ht="13.9" customHeight="1">
      <c r="A6218" s="137">
        <v>7072</v>
      </c>
      <c r="B6218" s="138" t="s">
        <v>7214</v>
      </c>
      <c r="C6218" s="138" t="s">
        <v>7215</v>
      </c>
      <c r="D6218" s="138"/>
      <c r="E6218" s="2"/>
      <c r="F6218" s="2" t="s">
        <v>422</v>
      </c>
      <c r="G6218" s="2" t="s">
        <v>7408</v>
      </c>
      <c r="H6218" s="2"/>
      <c r="I6218" s="139" t="s">
        <v>484</v>
      </c>
      <c r="J6218" s="139" t="s">
        <v>56</v>
      </c>
      <c r="K6218" s="139" t="s">
        <v>248</v>
      </c>
      <c r="L6218" s="139" t="s">
        <v>249</v>
      </c>
      <c r="M6218" s="140"/>
      <c r="N6218" s="141">
        <v>22.04</v>
      </c>
      <c r="O6218" s="142">
        <f t="shared" si="485"/>
        <v>200</v>
      </c>
      <c r="P6218" s="2">
        <v>200</v>
      </c>
      <c r="Q6218" s="2"/>
      <c r="R6218" s="143" t="e">
        <f t="shared" si="486"/>
        <v>#DIV/0!</v>
      </c>
      <c r="S6218" s="143">
        <f t="shared" si="487"/>
        <v>0</v>
      </c>
      <c r="T6218" s="144">
        <f>IF(P6218="nio",0,IF(P6218&gt;0,VLOOKUP(K6218,'3-Productie normen'!A:X,VLOOKUP(P6218,'3-Productie normen'!$B$37:$C$59,2,FALSE),FALSE)))/VLOOKUP(B6218,'2-Kosten per locatie'!$A$11:$C$31,3,FALSE)</f>
        <v>0</v>
      </c>
      <c r="U6218" s="144">
        <f t="shared" si="488"/>
        <v>0</v>
      </c>
      <c r="V6218" s="145" t="str">
        <f>VLOOKUP(K6218,'3-Productie normen'!A:AG,29,FALSE)</f>
        <v>V</v>
      </c>
      <c r="W6218" s="145"/>
      <c r="X6218" s="146"/>
      <c r="Y6218" s="147">
        <f t="shared" si="489"/>
        <v>4408</v>
      </c>
    </row>
    <row r="6219" spans="1:25" s="148" customFormat="1" ht="13.9" customHeight="1">
      <c r="A6219" s="137">
        <v>7073</v>
      </c>
      <c r="B6219" s="138" t="s">
        <v>7214</v>
      </c>
      <c r="C6219" s="138" t="s">
        <v>7215</v>
      </c>
      <c r="D6219" s="138"/>
      <c r="E6219" s="2"/>
      <c r="F6219" s="2" t="s">
        <v>422</v>
      </c>
      <c r="G6219" s="2" t="s">
        <v>7474</v>
      </c>
      <c r="H6219" s="2"/>
      <c r="I6219" s="139" t="s">
        <v>350</v>
      </c>
      <c r="J6219" s="139" t="s">
        <v>7453</v>
      </c>
      <c r="K6219" s="139" t="s">
        <v>274</v>
      </c>
      <c r="L6219" s="139" t="s">
        <v>1421</v>
      </c>
      <c r="M6219" s="140"/>
      <c r="N6219" s="141">
        <v>18.5</v>
      </c>
      <c r="O6219" s="142">
        <f t="shared" si="485"/>
        <v>200</v>
      </c>
      <c r="P6219" s="2">
        <v>200</v>
      </c>
      <c r="Q6219" s="2"/>
      <c r="R6219" s="143" t="e">
        <f t="shared" si="486"/>
        <v>#DIV/0!</v>
      </c>
      <c r="S6219" s="143">
        <f t="shared" si="487"/>
        <v>0</v>
      </c>
      <c r="T6219" s="144">
        <f>IF(P6219="nio",0,IF(P6219&gt;0,VLOOKUP(K6219,'3-Productie normen'!A:X,VLOOKUP(P6219,'3-Productie normen'!$B$37:$C$59,2,FALSE),FALSE)))/VLOOKUP(B6219,'2-Kosten per locatie'!$A$11:$C$31,3,FALSE)</f>
        <v>0</v>
      </c>
      <c r="U6219" s="144">
        <f t="shared" si="488"/>
        <v>0</v>
      </c>
      <c r="V6219" s="145" t="str">
        <f>VLOOKUP(K6219,'3-Productie normen'!A:AG,29,FALSE)</f>
        <v>L</v>
      </c>
      <c r="W6219" s="145"/>
      <c r="X6219" s="146"/>
      <c r="Y6219" s="147">
        <f t="shared" si="489"/>
        <v>3700</v>
      </c>
    </row>
    <row r="6220" spans="1:25" s="148" customFormat="1" ht="13.9" customHeight="1">
      <c r="A6220" s="137">
        <v>7074</v>
      </c>
      <c r="B6220" s="138" t="s">
        <v>7214</v>
      </c>
      <c r="C6220" s="138" t="s">
        <v>7215</v>
      </c>
      <c r="D6220" s="138"/>
      <c r="E6220" s="2"/>
      <c r="F6220" s="2" t="s">
        <v>422</v>
      </c>
      <c r="G6220" s="2" t="s">
        <v>7473</v>
      </c>
      <c r="H6220" s="2"/>
      <c r="I6220" s="139" t="s">
        <v>350</v>
      </c>
      <c r="J6220" s="139" t="s">
        <v>7453</v>
      </c>
      <c r="K6220" s="139" t="s">
        <v>274</v>
      </c>
      <c r="L6220" s="139" t="s">
        <v>1421</v>
      </c>
      <c r="M6220" s="140"/>
      <c r="N6220" s="141">
        <v>24.16</v>
      </c>
      <c r="O6220" s="142">
        <f t="shared" si="485"/>
        <v>200</v>
      </c>
      <c r="P6220" s="2">
        <v>200</v>
      </c>
      <c r="Q6220" s="2"/>
      <c r="R6220" s="143" t="e">
        <f t="shared" si="486"/>
        <v>#DIV/0!</v>
      </c>
      <c r="S6220" s="143">
        <f t="shared" si="487"/>
        <v>0</v>
      </c>
      <c r="T6220" s="144">
        <f>IF(P6220="nio",0,IF(P6220&gt;0,VLOOKUP(K6220,'3-Productie normen'!A:X,VLOOKUP(P6220,'3-Productie normen'!$B$37:$C$59,2,FALSE),FALSE)))/VLOOKUP(B6220,'2-Kosten per locatie'!$A$11:$C$31,3,FALSE)</f>
        <v>0</v>
      </c>
      <c r="U6220" s="144">
        <f t="shared" si="488"/>
        <v>0</v>
      </c>
      <c r="V6220" s="145" t="str">
        <f>VLOOKUP(K6220,'3-Productie normen'!A:AG,29,FALSE)</f>
        <v>L</v>
      </c>
      <c r="W6220" s="145"/>
      <c r="X6220" s="146"/>
      <c r="Y6220" s="147">
        <f t="shared" si="489"/>
        <v>4832</v>
      </c>
    </row>
    <row r="6221" spans="1:25" s="148" customFormat="1" ht="13.9" customHeight="1">
      <c r="A6221" s="137">
        <v>7075</v>
      </c>
      <c r="B6221" s="138" t="s">
        <v>7214</v>
      </c>
      <c r="C6221" s="138" t="s">
        <v>7215</v>
      </c>
      <c r="D6221" s="138"/>
      <c r="E6221" s="2"/>
      <c r="F6221" s="2" t="s">
        <v>422</v>
      </c>
      <c r="G6221" s="2" t="s">
        <v>7468</v>
      </c>
      <c r="H6221" s="2"/>
      <c r="I6221" s="139" t="s">
        <v>267</v>
      </c>
      <c r="J6221" s="139" t="s">
        <v>267</v>
      </c>
      <c r="K6221" s="139" t="s">
        <v>8079</v>
      </c>
      <c r="L6221" s="139" t="s">
        <v>1421</v>
      </c>
      <c r="M6221" s="140"/>
      <c r="N6221" s="141">
        <v>6.42</v>
      </c>
      <c r="O6221" s="142">
        <f t="shared" si="485"/>
        <v>2</v>
      </c>
      <c r="P6221" s="2">
        <v>2</v>
      </c>
      <c r="Q6221" s="2"/>
      <c r="R6221" s="143" t="e">
        <f t="shared" si="486"/>
        <v>#DIV/0!</v>
      </c>
      <c r="S6221" s="143">
        <f t="shared" si="487"/>
        <v>0</v>
      </c>
      <c r="T6221" s="144">
        <f>IF(P6221="nio",0,IF(P6221&gt;0,VLOOKUP(K6221,'3-Productie normen'!A:X,VLOOKUP(P6221,'3-Productie normen'!$B$37:$C$59,2,FALSE),FALSE)))/VLOOKUP(B6221,'2-Kosten per locatie'!$A$11:$C$31,3,FALSE)</f>
        <v>0</v>
      </c>
      <c r="U6221" s="144">
        <f t="shared" si="488"/>
        <v>0</v>
      </c>
      <c r="V6221" s="145" t="str">
        <f>VLOOKUP(K6221,'3-Productie normen'!A:AG,29,FALSE)</f>
        <v>V</v>
      </c>
      <c r="W6221" s="145"/>
      <c r="X6221" s="146"/>
      <c r="Y6221" s="147">
        <f t="shared" si="489"/>
        <v>12.84</v>
      </c>
    </row>
    <row r="6222" spans="1:25" s="148" customFormat="1" ht="13.9" customHeight="1">
      <c r="A6222" s="137">
        <v>7076</v>
      </c>
      <c r="B6222" s="138" t="s">
        <v>7214</v>
      </c>
      <c r="C6222" s="138" t="s">
        <v>7215</v>
      </c>
      <c r="D6222" s="138"/>
      <c r="E6222" s="2"/>
      <c r="F6222" s="2" t="s">
        <v>422</v>
      </c>
      <c r="G6222" s="2" t="s">
        <v>7467</v>
      </c>
      <c r="H6222" s="2"/>
      <c r="I6222" s="139" t="s">
        <v>277</v>
      </c>
      <c r="J6222" s="139" t="s">
        <v>52</v>
      </c>
      <c r="K6222" s="139" t="s">
        <v>52</v>
      </c>
      <c r="L6222" s="139" t="s">
        <v>1421</v>
      </c>
      <c r="M6222" s="140"/>
      <c r="N6222" s="141">
        <v>6.35</v>
      </c>
      <c r="O6222" s="142">
        <f t="shared" si="485"/>
        <v>200</v>
      </c>
      <c r="P6222" s="2">
        <v>200</v>
      </c>
      <c r="Q6222" s="2"/>
      <c r="R6222" s="143" t="e">
        <f t="shared" si="486"/>
        <v>#DIV/0!</v>
      </c>
      <c r="S6222" s="143">
        <f t="shared" si="487"/>
        <v>0</v>
      </c>
      <c r="T6222" s="144">
        <f>IF(P6222="nio",0,IF(P6222&gt;0,VLOOKUP(K6222,'3-Productie normen'!A:X,VLOOKUP(P6222,'3-Productie normen'!$B$37:$C$59,2,FALSE),FALSE)))/VLOOKUP(B6222,'2-Kosten per locatie'!$A$11:$C$31,3,FALSE)</f>
        <v>0</v>
      </c>
      <c r="U6222" s="144">
        <f t="shared" si="488"/>
        <v>0</v>
      </c>
      <c r="V6222" s="145" t="str">
        <f>VLOOKUP(K6222,'3-Productie normen'!A:AG,29,FALSE)</f>
        <v>B</v>
      </c>
      <c r="W6222" s="145"/>
      <c r="X6222" s="146"/>
      <c r="Y6222" s="147">
        <f t="shared" si="489"/>
        <v>1270</v>
      </c>
    </row>
    <row r="6223" spans="1:25" s="148" customFormat="1" ht="13.9" customHeight="1">
      <c r="A6223" s="137">
        <v>7077</v>
      </c>
      <c r="B6223" s="138" t="s">
        <v>7214</v>
      </c>
      <c r="C6223" s="138" t="s">
        <v>7215</v>
      </c>
      <c r="D6223" s="138"/>
      <c r="E6223" s="2"/>
      <c r="F6223" s="2" t="s">
        <v>422</v>
      </c>
      <c r="G6223" s="2" t="s">
        <v>7479</v>
      </c>
      <c r="H6223" s="2"/>
      <c r="I6223" s="139" t="s">
        <v>350</v>
      </c>
      <c r="J6223" s="139" t="s">
        <v>7453</v>
      </c>
      <c r="K6223" s="139" t="s">
        <v>274</v>
      </c>
      <c r="L6223" s="139" t="s">
        <v>1421</v>
      </c>
      <c r="M6223" s="140"/>
      <c r="N6223" s="141">
        <v>76.44</v>
      </c>
      <c r="O6223" s="142">
        <f t="shared" si="485"/>
        <v>200</v>
      </c>
      <c r="P6223" s="2">
        <v>200</v>
      </c>
      <c r="Q6223" s="2"/>
      <c r="R6223" s="143" t="e">
        <f t="shared" si="486"/>
        <v>#DIV/0!</v>
      </c>
      <c r="S6223" s="143">
        <f t="shared" si="487"/>
        <v>0</v>
      </c>
      <c r="T6223" s="144">
        <f>IF(P6223="nio",0,IF(P6223&gt;0,VLOOKUP(K6223,'3-Productie normen'!A:X,VLOOKUP(P6223,'3-Productie normen'!$B$37:$C$59,2,FALSE),FALSE)))/VLOOKUP(B6223,'2-Kosten per locatie'!$A$11:$C$31,3,FALSE)</f>
        <v>0</v>
      </c>
      <c r="U6223" s="144">
        <f t="shared" si="488"/>
        <v>0</v>
      </c>
      <c r="V6223" s="145" t="str">
        <f>VLOOKUP(K6223,'3-Productie normen'!A:AG,29,FALSE)</f>
        <v>L</v>
      </c>
      <c r="W6223" s="145"/>
      <c r="X6223" s="146"/>
      <c r="Y6223" s="147">
        <f t="shared" si="489"/>
        <v>15288</v>
      </c>
    </row>
    <row r="6224" spans="1:25" s="148" customFormat="1" ht="13.9" customHeight="1">
      <c r="A6224" s="137">
        <v>7078</v>
      </c>
      <c r="B6224" s="138" t="s">
        <v>7214</v>
      </c>
      <c r="C6224" s="138" t="s">
        <v>7215</v>
      </c>
      <c r="D6224" s="138"/>
      <c r="E6224" s="2"/>
      <c r="F6224" s="2" t="s">
        <v>422</v>
      </c>
      <c r="G6224" s="2" t="s">
        <v>7468</v>
      </c>
      <c r="H6224" s="2"/>
      <c r="I6224" s="139" t="s">
        <v>350</v>
      </c>
      <c r="J6224" s="139" t="s">
        <v>1346</v>
      </c>
      <c r="K6224" s="139" t="s">
        <v>52</v>
      </c>
      <c r="L6224" s="139" t="s">
        <v>1421</v>
      </c>
      <c r="M6224" s="140"/>
      <c r="N6224" s="141">
        <v>37.04</v>
      </c>
      <c r="O6224" s="142">
        <f t="shared" si="485"/>
        <v>200</v>
      </c>
      <c r="P6224" s="2">
        <v>200</v>
      </c>
      <c r="Q6224" s="2"/>
      <c r="R6224" s="143" t="e">
        <f t="shared" si="486"/>
        <v>#DIV/0!</v>
      </c>
      <c r="S6224" s="143">
        <f t="shared" si="487"/>
        <v>0</v>
      </c>
      <c r="T6224" s="144">
        <f>IF(P6224="nio",0,IF(P6224&gt;0,VLOOKUP(K6224,'3-Productie normen'!A:X,VLOOKUP(P6224,'3-Productie normen'!$B$37:$C$59,2,FALSE),FALSE)))/VLOOKUP(B6224,'2-Kosten per locatie'!$A$11:$C$31,3,FALSE)</f>
        <v>0</v>
      </c>
      <c r="U6224" s="144">
        <f t="shared" si="488"/>
        <v>0</v>
      </c>
      <c r="V6224" s="145" t="str">
        <f>VLOOKUP(K6224,'3-Productie normen'!A:AG,29,FALSE)</f>
        <v>B</v>
      </c>
      <c r="W6224" s="145"/>
      <c r="X6224" s="146"/>
      <c r="Y6224" s="147">
        <f t="shared" si="489"/>
        <v>7408</v>
      </c>
    </row>
    <row r="6225" spans="1:25" s="148" customFormat="1" ht="13.9" customHeight="1">
      <c r="A6225" s="137">
        <v>7079</v>
      </c>
      <c r="B6225" s="138" t="s">
        <v>7214</v>
      </c>
      <c r="C6225" s="138" t="s">
        <v>7215</v>
      </c>
      <c r="D6225" s="138"/>
      <c r="E6225" s="2"/>
      <c r="F6225" s="2" t="s">
        <v>422</v>
      </c>
      <c r="G6225" s="2" t="s">
        <v>7412</v>
      </c>
      <c r="H6225" s="2"/>
      <c r="I6225" s="139" t="s">
        <v>491</v>
      </c>
      <c r="J6225" s="139" t="s">
        <v>293</v>
      </c>
      <c r="K6225" s="139" t="s">
        <v>4571</v>
      </c>
      <c r="L6225" s="139" t="s">
        <v>1421</v>
      </c>
      <c r="M6225" s="140"/>
      <c r="N6225" s="141">
        <v>177.19</v>
      </c>
      <c r="O6225" s="142">
        <f t="shared" si="485"/>
        <v>200</v>
      </c>
      <c r="P6225" s="2">
        <v>200</v>
      </c>
      <c r="Q6225" s="2"/>
      <c r="R6225" s="143" t="e">
        <f t="shared" si="486"/>
        <v>#DIV/0!</v>
      </c>
      <c r="S6225" s="143">
        <f t="shared" si="487"/>
        <v>0</v>
      </c>
      <c r="T6225" s="144">
        <f>IF(P6225="nio",0,IF(P6225&gt;0,VLOOKUP(K6225,'3-Productie normen'!A:X,VLOOKUP(P6225,'3-Productie normen'!$B$37:$C$59,2,FALSE),FALSE)))/VLOOKUP(B6225,'2-Kosten per locatie'!$A$11:$C$31,3,FALSE)</f>
        <v>0</v>
      </c>
      <c r="U6225" s="144">
        <f t="shared" si="488"/>
        <v>0</v>
      </c>
      <c r="V6225" s="145" t="str">
        <f>VLOOKUP(K6225,'3-Productie normen'!A:AG,29,FALSE)</f>
        <v>V</v>
      </c>
      <c r="W6225" s="145"/>
      <c r="X6225" s="146"/>
      <c r="Y6225" s="147">
        <f t="shared" si="489"/>
        <v>35438</v>
      </c>
    </row>
    <row r="6226" spans="1:25" s="148" customFormat="1" ht="13.9" customHeight="1">
      <c r="A6226" s="137">
        <v>7080</v>
      </c>
      <c r="B6226" s="138" t="s">
        <v>7214</v>
      </c>
      <c r="C6226" s="138" t="s">
        <v>7215</v>
      </c>
      <c r="D6226" s="138"/>
      <c r="E6226" s="2"/>
      <c r="F6226" s="2" t="s">
        <v>422</v>
      </c>
      <c r="G6226" s="2" t="s">
        <v>7478</v>
      </c>
      <c r="H6226" s="2"/>
      <c r="I6226" s="139" t="s">
        <v>350</v>
      </c>
      <c r="J6226" s="139" t="s">
        <v>7481</v>
      </c>
      <c r="K6226" s="139" t="s">
        <v>468</v>
      </c>
      <c r="L6226" s="139" t="s">
        <v>1421</v>
      </c>
      <c r="M6226" s="140"/>
      <c r="N6226" s="141">
        <v>12.15</v>
      </c>
      <c r="O6226" s="142">
        <f t="shared" si="485"/>
        <v>120</v>
      </c>
      <c r="P6226" s="2">
        <v>120</v>
      </c>
      <c r="Q6226" s="2"/>
      <c r="R6226" s="143" t="e">
        <f t="shared" si="486"/>
        <v>#DIV/0!</v>
      </c>
      <c r="S6226" s="143">
        <f t="shared" si="487"/>
        <v>0</v>
      </c>
      <c r="T6226" s="144">
        <f>IF(P6226="nio",0,IF(P6226&gt;0,VLOOKUP(K6226,'3-Productie normen'!A:X,VLOOKUP(P6226,'3-Productie normen'!$B$37:$C$59,2,FALSE),FALSE)))/VLOOKUP(B6226,'2-Kosten per locatie'!$A$11:$C$31,3,FALSE)</f>
        <v>0</v>
      </c>
      <c r="U6226" s="144">
        <f t="shared" si="488"/>
        <v>0</v>
      </c>
      <c r="V6226" s="145" t="str">
        <f>VLOOKUP(K6226,'3-Productie normen'!A:AG,29,FALSE)</f>
        <v>L</v>
      </c>
      <c r="W6226" s="145"/>
      <c r="X6226" s="146"/>
      <c r="Y6226" s="147">
        <f t="shared" si="489"/>
        <v>1458</v>
      </c>
    </row>
    <row r="6227" spans="1:25" s="148" customFormat="1" ht="13.9" customHeight="1">
      <c r="A6227" s="137">
        <v>7081</v>
      </c>
      <c r="B6227" s="138" t="s">
        <v>7214</v>
      </c>
      <c r="C6227" s="138" t="s">
        <v>7215</v>
      </c>
      <c r="D6227" s="138"/>
      <c r="E6227" s="2"/>
      <c r="F6227" s="2" t="s">
        <v>422</v>
      </c>
      <c r="G6227" s="2" t="s">
        <v>7477</v>
      </c>
      <c r="H6227" s="2"/>
      <c r="I6227" s="139" t="s">
        <v>350</v>
      </c>
      <c r="J6227" s="139" t="s">
        <v>836</v>
      </c>
      <c r="K6227" s="139" t="s">
        <v>468</v>
      </c>
      <c r="L6227" s="139" t="s">
        <v>1421</v>
      </c>
      <c r="M6227" s="140"/>
      <c r="N6227" s="141">
        <v>62.98</v>
      </c>
      <c r="O6227" s="142">
        <f t="shared" si="485"/>
        <v>120</v>
      </c>
      <c r="P6227" s="2">
        <v>120</v>
      </c>
      <c r="Q6227" s="2"/>
      <c r="R6227" s="143" t="e">
        <f t="shared" si="486"/>
        <v>#DIV/0!</v>
      </c>
      <c r="S6227" s="143">
        <f t="shared" si="487"/>
        <v>0</v>
      </c>
      <c r="T6227" s="144">
        <f>IF(P6227="nio",0,IF(P6227&gt;0,VLOOKUP(K6227,'3-Productie normen'!A:X,VLOOKUP(P6227,'3-Productie normen'!$B$37:$C$59,2,FALSE),FALSE)))/VLOOKUP(B6227,'2-Kosten per locatie'!$A$11:$C$31,3,FALSE)</f>
        <v>0</v>
      </c>
      <c r="U6227" s="144">
        <f t="shared" si="488"/>
        <v>0</v>
      </c>
      <c r="V6227" s="145" t="str">
        <f>VLOOKUP(K6227,'3-Productie normen'!A:AG,29,FALSE)</f>
        <v>L</v>
      </c>
      <c r="W6227" s="145"/>
      <c r="X6227" s="146"/>
      <c r="Y6227" s="147">
        <f t="shared" si="489"/>
        <v>7557.5999999999995</v>
      </c>
    </row>
    <row r="6228" spans="1:25" s="148" customFormat="1" ht="13.9" customHeight="1">
      <c r="A6228" s="137">
        <v>7082</v>
      </c>
      <c r="B6228" s="138" t="s">
        <v>7214</v>
      </c>
      <c r="C6228" s="138" t="s">
        <v>7215</v>
      </c>
      <c r="D6228" s="138"/>
      <c r="E6228" s="2"/>
      <c r="F6228" s="2" t="s">
        <v>422</v>
      </c>
      <c r="G6228" s="2" t="s">
        <v>7476</v>
      </c>
      <c r="H6228" s="2"/>
      <c r="I6228" s="139" t="s">
        <v>277</v>
      </c>
      <c r="J6228" s="139" t="s">
        <v>277</v>
      </c>
      <c r="K6228" s="139" t="s">
        <v>478</v>
      </c>
      <c r="L6228" s="139" t="s">
        <v>1421</v>
      </c>
      <c r="M6228" s="140"/>
      <c r="N6228" s="141">
        <v>50.55</v>
      </c>
      <c r="O6228" s="142">
        <f t="shared" si="485"/>
        <v>120</v>
      </c>
      <c r="P6228" s="2">
        <v>120</v>
      </c>
      <c r="Q6228" s="2"/>
      <c r="R6228" s="143" t="e">
        <f t="shared" si="486"/>
        <v>#DIV/0!</v>
      </c>
      <c r="S6228" s="143">
        <f t="shared" si="487"/>
        <v>0</v>
      </c>
      <c r="T6228" s="144">
        <f>IF(P6228="nio",0,IF(P6228&gt;0,VLOOKUP(K6228,'3-Productie normen'!A:X,VLOOKUP(P6228,'3-Productie normen'!$B$37:$C$59,2,FALSE),FALSE)))/VLOOKUP(B6228,'2-Kosten per locatie'!$A$11:$C$31,3,FALSE)</f>
        <v>0</v>
      </c>
      <c r="U6228" s="144">
        <f t="shared" si="488"/>
        <v>0</v>
      </c>
      <c r="V6228" s="145" t="str">
        <f>VLOOKUP(K6228,'3-Productie normen'!A:AG,29,FALSE)</f>
        <v>B</v>
      </c>
      <c r="W6228" s="145"/>
      <c r="X6228" s="146"/>
      <c r="Y6228" s="147">
        <f t="shared" si="489"/>
        <v>6066</v>
      </c>
    </row>
    <row r="6229" spans="1:25" s="148" customFormat="1" ht="13.9" customHeight="1">
      <c r="A6229" s="137">
        <v>7083</v>
      </c>
      <c r="B6229" s="138" t="s">
        <v>7214</v>
      </c>
      <c r="C6229" s="138" t="s">
        <v>7215</v>
      </c>
      <c r="D6229" s="138"/>
      <c r="E6229" s="2"/>
      <c r="F6229" s="2" t="s">
        <v>422</v>
      </c>
      <c r="G6229" s="2" t="s">
        <v>7475</v>
      </c>
      <c r="H6229" s="2"/>
      <c r="I6229" s="139" t="s">
        <v>350</v>
      </c>
      <c r="J6229" s="139" t="s">
        <v>7453</v>
      </c>
      <c r="K6229" s="139" t="s">
        <v>274</v>
      </c>
      <c r="L6229" s="139" t="s">
        <v>1421</v>
      </c>
      <c r="M6229" s="140"/>
      <c r="N6229" s="141">
        <v>50.55</v>
      </c>
      <c r="O6229" s="142">
        <f t="shared" si="485"/>
        <v>200</v>
      </c>
      <c r="P6229" s="2">
        <v>200</v>
      </c>
      <c r="Q6229" s="2"/>
      <c r="R6229" s="143" t="e">
        <f t="shared" si="486"/>
        <v>#DIV/0!</v>
      </c>
      <c r="S6229" s="143">
        <f t="shared" si="487"/>
        <v>0</v>
      </c>
      <c r="T6229" s="144">
        <f>IF(P6229="nio",0,IF(P6229&gt;0,VLOOKUP(K6229,'3-Productie normen'!A:X,VLOOKUP(P6229,'3-Productie normen'!$B$37:$C$59,2,FALSE),FALSE)))/VLOOKUP(B6229,'2-Kosten per locatie'!$A$11:$C$31,3,FALSE)</f>
        <v>0</v>
      </c>
      <c r="U6229" s="144">
        <f t="shared" si="488"/>
        <v>0</v>
      </c>
      <c r="V6229" s="145" t="str">
        <f>VLOOKUP(K6229,'3-Productie normen'!A:AG,29,FALSE)</f>
        <v>L</v>
      </c>
      <c r="W6229" s="145"/>
      <c r="X6229" s="146"/>
      <c r="Y6229" s="147">
        <f t="shared" si="489"/>
        <v>10110</v>
      </c>
    </row>
    <row r="6230" spans="1:25" s="148" customFormat="1" ht="13.9" customHeight="1">
      <c r="A6230" s="137">
        <v>7084</v>
      </c>
      <c r="B6230" s="138" t="s">
        <v>7214</v>
      </c>
      <c r="C6230" s="138" t="s">
        <v>7215</v>
      </c>
      <c r="D6230" s="138"/>
      <c r="E6230" s="2"/>
      <c r="F6230" s="2" t="s">
        <v>422</v>
      </c>
      <c r="G6230" s="2" t="s">
        <v>7472</v>
      </c>
      <c r="H6230" s="2"/>
      <c r="I6230" s="139" t="s">
        <v>277</v>
      </c>
      <c r="J6230" s="139" t="s">
        <v>277</v>
      </c>
      <c r="K6230" s="139" t="s">
        <v>478</v>
      </c>
      <c r="L6230" s="139" t="s">
        <v>1421</v>
      </c>
      <c r="M6230" s="140"/>
      <c r="N6230" s="141">
        <v>50.55</v>
      </c>
      <c r="O6230" s="142">
        <f t="shared" si="485"/>
        <v>120</v>
      </c>
      <c r="P6230" s="2">
        <v>120</v>
      </c>
      <c r="Q6230" s="2"/>
      <c r="R6230" s="143" t="e">
        <f t="shared" si="486"/>
        <v>#DIV/0!</v>
      </c>
      <c r="S6230" s="143">
        <f t="shared" si="487"/>
        <v>0</v>
      </c>
      <c r="T6230" s="144">
        <f>IF(P6230="nio",0,IF(P6230&gt;0,VLOOKUP(K6230,'3-Productie normen'!A:X,VLOOKUP(P6230,'3-Productie normen'!$B$37:$C$59,2,FALSE),FALSE)))/VLOOKUP(B6230,'2-Kosten per locatie'!$A$11:$C$31,3,FALSE)</f>
        <v>0</v>
      </c>
      <c r="U6230" s="144">
        <f t="shared" si="488"/>
        <v>0</v>
      </c>
      <c r="V6230" s="145" t="str">
        <f>VLOOKUP(K6230,'3-Productie normen'!A:AG,29,FALSE)</f>
        <v>B</v>
      </c>
      <c r="W6230" s="145"/>
      <c r="X6230" s="146"/>
      <c r="Y6230" s="147">
        <f t="shared" si="489"/>
        <v>6066</v>
      </c>
    </row>
    <row r="6231" spans="1:25" s="148" customFormat="1" ht="13.9" customHeight="1">
      <c r="A6231" s="137">
        <v>7085</v>
      </c>
      <c r="B6231" s="138" t="s">
        <v>7214</v>
      </c>
      <c r="C6231" s="138" t="s">
        <v>7215</v>
      </c>
      <c r="D6231" s="138"/>
      <c r="E6231" s="2"/>
      <c r="F6231" s="2" t="s">
        <v>422</v>
      </c>
      <c r="G6231" s="2" t="s">
        <v>7471</v>
      </c>
      <c r="H6231" s="2"/>
      <c r="I6231" s="139" t="s">
        <v>277</v>
      </c>
      <c r="J6231" s="139" t="s">
        <v>277</v>
      </c>
      <c r="K6231" s="139" t="s">
        <v>478</v>
      </c>
      <c r="L6231" s="139" t="s">
        <v>1421</v>
      </c>
      <c r="M6231" s="140"/>
      <c r="N6231" s="141">
        <v>76.08</v>
      </c>
      <c r="O6231" s="142">
        <f t="shared" si="485"/>
        <v>120</v>
      </c>
      <c r="P6231" s="2">
        <v>120</v>
      </c>
      <c r="Q6231" s="2"/>
      <c r="R6231" s="143" t="e">
        <f t="shared" si="486"/>
        <v>#DIV/0!</v>
      </c>
      <c r="S6231" s="143">
        <f t="shared" si="487"/>
        <v>0</v>
      </c>
      <c r="T6231" s="144">
        <f>IF(P6231="nio",0,IF(P6231&gt;0,VLOOKUP(K6231,'3-Productie normen'!A:X,VLOOKUP(P6231,'3-Productie normen'!$B$37:$C$59,2,FALSE),FALSE)))/VLOOKUP(B6231,'2-Kosten per locatie'!$A$11:$C$31,3,FALSE)</f>
        <v>0</v>
      </c>
      <c r="U6231" s="144">
        <f t="shared" si="488"/>
        <v>0</v>
      </c>
      <c r="V6231" s="145" t="str">
        <f>VLOOKUP(K6231,'3-Productie normen'!A:AG,29,FALSE)</f>
        <v>B</v>
      </c>
      <c r="W6231" s="145"/>
      <c r="X6231" s="146"/>
      <c r="Y6231" s="147">
        <f t="shared" si="489"/>
        <v>9129.6</v>
      </c>
    </row>
    <row r="6232" spans="1:25" s="148" customFormat="1" ht="13.9" customHeight="1">
      <c r="A6232" s="137">
        <v>7086</v>
      </c>
      <c r="B6232" s="138" t="s">
        <v>7214</v>
      </c>
      <c r="C6232" s="138" t="s">
        <v>7215</v>
      </c>
      <c r="D6232" s="138"/>
      <c r="E6232" s="2"/>
      <c r="F6232" s="2" t="s">
        <v>422</v>
      </c>
      <c r="G6232" s="2" t="s">
        <v>7469</v>
      </c>
      <c r="H6232" s="2"/>
      <c r="I6232" s="139" t="s">
        <v>277</v>
      </c>
      <c r="J6232" s="139" t="s">
        <v>277</v>
      </c>
      <c r="K6232" s="139" t="s">
        <v>478</v>
      </c>
      <c r="L6232" s="139" t="s">
        <v>1421</v>
      </c>
      <c r="M6232" s="140"/>
      <c r="N6232" s="141">
        <v>61.1</v>
      </c>
      <c r="O6232" s="142">
        <f t="shared" si="485"/>
        <v>120</v>
      </c>
      <c r="P6232" s="2">
        <v>120</v>
      </c>
      <c r="Q6232" s="2"/>
      <c r="R6232" s="143" t="e">
        <f t="shared" si="486"/>
        <v>#DIV/0!</v>
      </c>
      <c r="S6232" s="143">
        <f t="shared" si="487"/>
        <v>0</v>
      </c>
      <c r="T6232" s="144">
        <f>IF(P6232="nio",0,IF(P6232&gt;0,VLOOKUP(K6232,'3-Productie normen'!A:X,VLOOKUP(P6232,'3-Productie normen'!$B$37:$C$59,2,FALSE),FALSE)))/VLOOKUP(B6232,'2-Kosten per locatie'!$A$11:$C$31,3,FALSE)</f>
        <v>0</v>
      </c>
      <c r="U6232" s="144">
        <f t="shared" si="488"/>
        <v>0</v>
      </c>
      <c r="V6232" s="145" t="str">
        <f>VLOOKUP(K6232,'3-Productie normen'!A:AG,29,FALSE)</f>
        <v>B</v>
      </c>
      <c r="W6232" s="145"/>
      <c r="X6232" s="146"/>
      <c r="Y6232" s="147">
        <f t="shared" si="489"/>
        <v>7332</v>
      </c>
    </row>
    <row r="6233" spans="1:25" s="148" customFormat="1" ht="13.9" customHeight="1">
      <c r="A6233" s="137">
        <v>7087</v>
      </c>
      <c r="B6233" s="138" t="s">
        <v>7214</v>
      </c>
      <c r="C6233" s="138" t="s">
        <v>7215</v>
      </c>
      <c r="D6233" s="138"/>
      <c r="E6233" s="2"/>
      <c r="F6233" s="2" t="s">
        <v>422</v>
      </c>
      <c r="G6233" s="2" t="s">
        <v>7436</v>
      </c>
      <c r="H6233" s="2"/>
      <c r="I6233" s="139" t="s">
        <v>46</v>
      </c>
      <c r="J6233" s="139" t="s">
        <v>323</v>
      </c>
      <c r="K6233" s="139" t="s">
        <v>46</v>
      </c>
      <c r="L6233" s="139" t="s">
        <v>534</v>
      </c>
      <c r="M6233" s="140"/>
      <c r="N6233" s="141">
        <v>5.49</v>
      </c>
      <c r="O6233" s="142">
        <f t="shared" si="485"/>
        <v>400</v>
      </c>
      <c r="P6233" s="2">
        <v>200</v>
      </c>
      <c r="Q6233" s="2">
        <v>200</v>
      </c>
      <c r="R6233" s="143" t="e">
        <f t="shared" si="486"/>
        <v>#DIV/0!</v>
      </c>
      <c r="S6233" s="143" t="e">
        <f t="shared" si="487"/>
        <v>#DIV/0!</v>
      </c>
      <c r="T6233" s="144">
        <f>IF(P6233="nio",0,IF(P6233&gt;0,VLOOKUP(K6233,'3-Productie normen'!A:X,VLOOKUP(P6233,'3-Productie normen'!$B$37:$C$59,2,FALSE),FALSE)))/VLOOKUP(B6233,'2-Kosten per locatie'!$A$11:$C$31,3,FALSE)</f>
        <v>0</v>
      </c>
      <c r="U6233" s="144">
        <f t="shared" si="488"/>
        <v>0</v>
      </c>
      <c r="V6233" s="145" t="str">
        <f>VLOOKUP(K6233,'3-Productie normen'!A:AG,29,FALSE)</f>
        <v>S</v>
      </c>
      <c r="W6233" s="145"/>
      <c r="X6233" s="146"/>
      <c r="Y6233" s="147">
        <f t="shared" si="489"/>
        <v>2196</v>
      </c>
    </row>
    <row r="6234" spans="1:25" s="148" customFormat="1" ht="13.9" customHeight="1">
      <c r="A6234" s="137">
        <v>7088</v>
      </c>
      <c r="B6234" s="138" t="s">
        <v>7214</v>
      </c>
      <c r="C6234" s="138" t="s">
        <v>7215</v>
      </c>
      <c r="D6234" s="138"/>
      <c r="E6234" s="2"/>
      <c r="F6234" s="2" t="s">
        <v>422</v>
      </c>
      <c r="G6234" s="2" t="s">
        <v>7419</v>
      </c>
      <c r="H6234" s="2"/>
      <c r="I6234" s="139" t="s">
        <v>257</v>
      </c>
      <c r="J6234" s="139" t="s">
        <v>381</v>
      </c>
      <c r="K6234" s="139" t="s">
        <v>257</v>
      </c>
      <c r="L6234" s="139" t="s">
        <v>298</v>
      </c>
      <c r="M6234" s="140" t="s">
        <v>8160</v>
      </c>
      <c r="N6234" s="141">
        <v>3.32</v>
      </c>
      <c r="O6234" s="142">
        <f t="shared" si="485"/>
        <v>4</v>
      </c>
      <c r="P6234" s="2">
        <v>4</v>
      </c>
      <c r="Q6234" s="2"/>
      <c r="R6234" s="143" t="e">
        <f t="shared" si="486"/>
        <v>#DIV/0!</v>
      </c>
      <c r="S6234" s="143">
        <f t="shared" si="487"/>
        <v>0</v>
      </c>
      <c r="T6234" s="144">
        <f>IF(P6234="nio",0,IF(P6234&gt;0,VLOOKUP(K6234,'3-Productie normen'!A:X,VLOOKUP(P6234,'3-Productie normen'!$B$37:$C$59,2,FALSE),FALSE)))/VLOOKUP(B6234,'2-Kosten per locatie'!$A$11:$C$31,3,FALSE)</f>
        <v>0</v>
      </c>
      <c r="U6234" s="144">
        <f t="shared" si="488"/>
        <v>0</v>
      </c>
      <c r="V6234" s="145" t="str">
        <f>VLOOKUP(K6234,'3-Productie normen'!A:AG,29,FALSE)</f>
        <v>V</v>
      </c>
      <c r="W6234" s="145"/>
      <c r="X6234" s="146"/>
      <c r="Y6234" s="147">
        <f t="shared" si="489"/>
        <v>13.28</v>
      </c>
    </row>
    <row r="6235" spans="1:25" s="148" customFormat="1" ht="13.9" customHeight="1">
      <c r="A6235" s="137">
        <v>7089</v>
      </c>
      <c r="B6235" s="138" t="s">
        <v>7214</v>
      </c>
      <c r="C6235" s="138" t="s">
        <v>7215</v>
      </c>
      <c r="D6235" s="138"/>
      <c r="E6235" s="2"/>
      <c r="F6235" s="2" t="s">
        <v>422</v>
      </c>
      <c r="G6235" s="2" t="s">
        <v>7470</v>
      </c>
      <c r="H6235" s="2"/>
      <c r="I6235" s="139" t="s">
        <v>350</v>
      </c>
      <c r="J6235" s="139" t="s">
        <v>7453</v>
      </c>
      <c r="K6235" s="139" t="s">
        <v>274</v>
      </c>
      <c r="L6235" s="139" t="s">
        <v>1421</v>
      </c>
      <c r="M6235" s="140"/>
      <c r="N6235" s="141">
        <v>5.09</v>
      </c>
      <c r="O6235" s="142">
        <f t="shared" si="485"/>
        <v>200</v>
      </c>
      <c r="P6235" s="2">
        <v>200</v>
      </c>
      <c r="Q6235" s="2"/>
      <c r="R6235" s="143" t="e">
        <f t="shared" si="486"/>
        <v>#DIV/0!</v>
      </c>
      <c r="S6235" s="143">
        <f t="shared" si="487"/>
        <v>0</v>
      </c>
      <c r="T6235" s="144">
        <f>IF(P6235="nio",0,IF(P6235&gt;0,VLOOKUP(K6235,'3-Productie normen'!A:X,VLOOKUP(P6235,'3-Productie normen'!$B$37:$C$59,2,FALSE),FALSE)))/VLOOKUP(B6235,'2-Kosten per locatie'!$A$11:$C$31,3,FALSE)</f>
        <v>0</v>
      </c>
      <c r="U6235" s="144">
        <f t="shared" si="488"/>
        <v>0</v>
      </c>
      <c r="V6235" s="145" t="str">
        <f>VLOOKUP(K6235,'3-Productie normen'!A:AG,29,FALSE)</f>
        <v>L</v>
      </c>
      <c r="W6235" s="145"/>
      <c r="X6235" s="146"/>
      <c r="Y6235" s="147">
        <f t="shared" si="489"/>
        <v>1018</v>
      </c>
    </row>
    <row r="6236" spans="1:25" s="148" customFormat="1" ht="13.9" customHeight="1">
      <c r="A6236" s="137">
        <v>7090</v>
      </c>
      <c r="B6236" s="138" t="s">
        <v>7214</v>
      </c>
      <c r="C6236" s="138" t="s">
        <v>7215</v>
      </c>
      <c r="D6236" s="138"/>
      <c r="E6236" s="2"/>
      <c r="F6236" s="2" t="s">
        <v>422</v>
      </c>
      <c r="G6236" s="2" t="s">
        <v>7466</v>
      </c>
      <c r="H6236" s="2"/>
      <c r="I6236" s="139" t="s">
        <v>350</v>
      </c>
      <c r="J6236" s="139" t="s">
        <v>7453</v>
      </c>
      <c r="K6236" s="139" t="s">
        <v>274</v>
      </c>
      <c r="L6236" s="139" t="s">
        <v>298</v>
      </c>
      <c r="M6236" s="140" t="s">
        <v>8160</v>
      </c>
      <c r="N6236" s="141">
        <v>76.02</v>
      </c>
      <c r="O6236" s="142">
        <f t="shared" si="485"/>
        <v>200</v>
      </c>
      <c r="P6236" s="2">
        <v>200</v>
      </c>
      <c r="Q6236" s="2"/>
      <c r="R6236" s="143" t="e">
        <f t="shared" si="486"/>
        <v>#DIV/0!</v>
      </c>
      <c r="S6236" s="143">
        <f t="shared" si="487"/>
        <v>0</v>
      </c>
      <c r="T6236" s="144">
        <f>IF(P6236="nio",0,IF(P6236&gt;0,VLOOKUP(K6236,'3-Productie normen'!A:X,VLOOKUP(P6236,'3-Productie normen'!$B$37:$C$59,2,FALSE),FALSE)))/VLOOKUP(B6236,'2-Kosten per locatie'!$A$11:$C$31,3,FALSE)</f>
        <v>0</v>
      </c>
      <c r="U6236" s="144">
        <f t="shared" si="488"/>
        <v>0</v>
      </c>
      <c r="V6236" s="145" t="str">
        <f>VLOOKUP(K6236,'3-Productie normen'!A:AG,29,FALSE)</f>
        <v>L</v>
      </c>
      <c r="W6236" s="145"/>
      <c r="X6236" s="146"/>
      <c r="Y6236" s="147">
        <f t="shared" si="489"/>
        <v>15204</v>
      </c>
    </row>
    <row r="6237" spans="1:25" s="148" customFormat="1" ht="13.9" customHeight="1">
      <c r="A6237" s="137">
        <v>7091</v>
      </c>
      <c r="B6237" s="138" t="s">
        <v>7214</v>
      </c>
      <c r="C6237" s="138" t="s">
        <v>7215</v>
      </c>
      <c r="D6237" s="138"/>
      <c r="E6237" s="2"/>
      <c r="F6237" s="2" t="s">
        <v>422</v>
      </c>
      <c r="G6237" s="2" t="s">
        <v>7434</v>
      </c>
      <c r="H6237" s="2"/>
      <c r="I6237" s="139" t="s">
        <v>46</v>
      </c>
      <c r="J6237" s="139" t="s">
        <v>323</v>
      </c>
      <c r="K6237" s="139" t="s">
        <v>46</v>
      </c>
      <c r="L6237" s="139" t="s">
        <v>314</v>
      </c>
      <c r="M6237" s="140"/>
      <c r="N6237" s="141">
        <v>1.44</v>
      </c>
      <c r="O6237" s="142">
        <f t="shared" si="485"/>
        <v>400</v>
      </c>
      <c r="P6237" s="2">
        <v>200</v>
      </c>
      <c r="Q6237" s="2">
        <v>200</v>
      </c>
      <c r="R6237" s="143" t="e">
        <f t="shared" si="486"/>
        <v>#DIV/0!</v>
      </c>
      <c r="S6237" s="143" t="e">
        <f t="shared" si="487"/>
        <v>#DIV/0!</v>
      </c>
      <c r="T6237" s="144">
        <f>IF(P6237="nio",0,IF(P6237&gt;0,VLOOKUP(K6237,'3-Productie normen'!A:X,VLOOKUP(P6237,'3-Productie normen'!$B$37:$C$59,2,FALSE),FALSE)))/VLOOKUP(B6237,'2-Kosten per locatie'!$A$11:$C$31,3,FALSE)</f>
        <v>0</v>
      </c>
      <c r="U6237" s="144">
        <f t="shared" si="488"/>
        <v>0</v>
      </c>
      <c r="V6237" s="145" t="str">
        <f>VLOOKUP(K6237,'3-Productie normen'!A:AG,29,FALSE)</f>
        <v>S</v>
      </c>
      <c r="W6237" s="145"/>
      <c r="X6237" s="146"/>
      <c r="Y6237" s="147">
        <f t="shared" si="489"/>
        <v>576</v>
      </c>
    </row>
    <row r="6238" spans="1:25" s="148" customFormat="1" ht="13.9" customHeight="1">
      <c r="A6238" s="137">
        <v>7092</v>
      </c>
      <c r="B6238" s="138" t="s">
        <v>7214</v>
      </c>
      <c r="C6238" s="138" t="s">
        <v>7215</v>
      </c>
      <c r="D6238" s="138"/>
      <c r="E6238" s="2"/>
      <c r="F6238" s="2" t="s">
        <v>422</v>
      </c>
      <c r="G6238" s="2" t="s">
        <v>7433</v>
      </c>
      <c r="H6238" s="2"/>
      <c r="I6238" s="139" t="s">
        <v>46</v>
      </c>
      <c r="J6238" s="139" t="s">
        <v>323</v>
      </c>
      <c r="K6238" s="139" t="s">
        <v>46</v>
      </c>
      <c r="L6238" s="139" t="s">
        <v>314</v>
      </c>
      <c r="M6238" s="140"/>
      <c r="N6238" s="141">
        <v>1.44</v>
      </c>
      <c r="O6238" s="142">
        <f t="shared" si="485"/>
        <v>400</v>
      </c>
      <c r="P6238" s="2">
        <v>200</v>
      </c>
      <c r="Q6238" s="2">
        <v>200</v>
      </c>
      <c r="R6238" s="143" t="e">
        <f t="shared" si="486"/>
        <v>#DIV/0!</v>
      </c>
      <c r="S6238" s="143" t="e">
        <f t="shared" si="487"/>
        <v>#DIV/0!</v>
      </c>
      <c r="T6238" s="144">
        <f>IF(P6238="nio",0,IF(P6238&gt;0,VLOOKUP(K6238,'3-Productie normen'!A:X,VLOOKUP(P6238,'3-Productie normen'!$B$37:$C$59,2,FALSE),FALSE)))/VLOOKUP(B6238,'2-Kosten per locatie'!$A$11:$C$31,3,FALSE)</f>
        <v>0</v>
      </c>
      <c r="U6238" s="144">
        <f t="shared" si="488"/>
        <v>0</v>
      </c>
      <c r="V6238" s="145" t="str">
        <f>VLOOKUP(K6238,'3-Productie normen'!A:AG,29,FALSE)</f>
        <v>S</v>
      </c>
      <c r="W6238" s="145"/>
      <c r="X6238" s="146"/>
      <c r="Y6238" s="147">
        <f t="shared" si="489"/>
        <v>576</v>
      </c>
    </row>
    <row r="6239" spans="1:25" s="148" customFormat="1" ht="13.9" customHeight="1">
      <c r="A6239" s="137">
        <v>7093</v>
      </c>
      <c r="B6239" s="138" t="s">
        <v>7214</v>
      </c>
      <c r="C6239" s="138" t="s">
        <v>7215</v>
      </c>
      <c r="D6239" s="138"/>
      <c r="E6239" s="2"/>
      <c r="F6239" s="2" t="s">
        <v>422</v>
      </c>
      <c r="G6239" s="2" t="s">
        <v>7432</v>
      </c>
      <c r="H6239" s="2"/>
      <c r="I6239" s="139" t="s">
        <v>46</v>
      </c>
      <c r="J6239" s="139" t="s">
        <v>320</v>
      </c>
      <c r="K6239" s="139" t="s">
        <v>46</v>
      </c>
      <c r="L6239" s="139" t="s">
        <v>314</v>
      </c>
      <c r="M6239" s="140"/>
      <c r="N6239" s="141">
        <v>5.68</v>
      </c>
      <c r="O6239" s="142">
        <f t="shared" si="485"/>
        <v>400</v>
      </c>
      <c r="P6239" s="2">
        <v>200</v>
      </c>
      <c r="Q6239" s="2">
        <v>200</v>
      </c>
      <c r="R6239" s="143" t="e">
        <f t="shared" si="486"/>
        <v>#DIV/0!</v>
      </c>
      <c r="S6239" s="143" t="e">
        <f t="shared" si="487"/>
        <v>#DIV/0!</v>
      </c>
      <c r="T6239" s="144">
        <f>IF(P6239="nio",0,IF(P6239&gt;0,VLOOKUP(K6239,'3-Productie normen'!A:X,VLOOKUP(P6239,'3-Productie normen'!$B$37:$C$59,2,FALSE),FALSE)))/VLOOKUP(B6239,'2-Kosten per locatie'!$A$11:$C$31,3,FALSE)</f>
        <v>0</v>
      </c>
      <c r="U6239" s="144">
        <f t="shared" si="488"/>
        <v>0</v>
      </c>
      <c r="V6239" s="145" t="str">
        <f>VLOOKUP(K6239,'3-Productie normen'!A:AG,29,FALSE)</f>
        <v>S</v>
      </c>
      <c r="W6239" s="145"/>
      <c r="X6239" s="146"/>
      <c r="Y6239" s="147">
        <f t="shared" si="489"/>
        <v>2272</v>
      </c>
    </row>
    <row r="6240" spans="1:25" s="148" customFormat="1" ht="13.9" customHeight="1">
      <c r="A6240" s="137">
        <v>7094</v>
      </c>
      <c r="B6240" s="138" t="s">
        <v>7214</v>
      </c>
      <c r="C6240" s="138" t="s">
        <v>7215</v>
      </c>
      <c r="D6240" s="138"/>
      <c r="E6240" s="2"/>
      <c r="F6240" s="2" t="s">
        <v>422</v>
      </c>
      <c r="G6240" s="2" t="s">
        <v>7435</v>
      </c>
      <c r="H6240" s="2"/>
      <c r="I6240" s="139" t="s">
        <v>491</v>
      </c>
      <c r="J6240" s="139" t="s">
        <v>253</v>
      </c>
      <c r="K6240" s="139" t="s">
        <v>4571</v>
      </c>
      <c r="L6240" s="139" t="s">
        <v>298</v>
      </c>
      <c r="M6240" s="140" t="s">
        <v>8160</v>
      </c>
      <c r="N6240" s="141">
        <v>18.12</v>
      </c>
      <c r="O6240" s="142">
        <f t="shared" si="485"/>
        <v>200</v>
      </c>
      <c r="P6240" s="2">
        <v>200</v>
      </c>
      <c r="Q6240" s="2"/>
      <c r="R6240" s="143" t="e">
        <f t="shared" si="486"/>
        <v>#DIV/0!</v>
      </c>
      <c r="S6240" s="143">
        <f t="shared" si="487"/>
        <v>0</v>
      </c>
      <c r="T6240" s="144">
        <f>IF(P6240="nio",0,IF(P6240&gt;0,VLOOKUP(K6240,'3-Productie normen'!A:X,VLOOKUP(P6240,'3-Productie normen'!$B$37:$C$59,2,FALSE),FALSE)))/VLOOKUP(B6240,'2-Kosten per locatie'!$A$11:$C$31,3,FALSE)</f>
        <v>0</v>
      </c>
      <c r="U6240" s="144">
        <f t="shared" si="488"/>
        <v>0</v>
      </c>
      <c r="V6240" s="145" t="str">
        <f>VLOOKUP(K6240,'3-Productie normen'!A:AG,29,FALSE)</f>
        <v>V</v>
      </c>
      <c r="W6240" s="145"/>
      <c r="X6240" s="146"/>
      <c r="Y6240" s="147">
        <f t="shared" si="489"/>
        <v>3624</v>
      </c>
    </row>
    <row r="6241" spans="1:25" s="148" customFormat="1" ht="13.9" customHeight="1">
      <c r="A6241" s="137">
        <v>7095</v>
      </c>
      <c r="B6241" s="138" t="s">
        <v>7214</v>
      </c>
      <c r="C6241" s="138" t="s">
        <v>7215</v>
      </c>
      <c r="D6241" s="138"/>
      <c r="E6241" s="2"/>
      <c r="F6241" s="2" t="s">
        <v>422</v>
      </c>
      <c r="G6241" s="2" t="s">
        <v>7431</v>
      </c>
      <c r="H6241" s="2"/>
      <c r="I6241" s="139" t="s">
        <v>46</v>
      </c>
      <c r="J6241" s="139" t="s">
        <v>83</v>
      </c>
      <c r="K6241" s="139" t="s">
        <v>51</v>
      </c>
      <c r="L6241" s="139" t="s">
        <v>314</v>
      </c>
      <c r="M6241" s="140"/>
      <c r="N6241" s="141">
        <v>18.100000000000001</v>
      </c>
      <c r="O6241" s="142">
        <f t="shared" si="485"/>
        <v>200</v>
      </c>
      <c r="P6241" s="2">
        <v>200</v>
      </c>
      <c r="Q6241" s="2"/>
      <c r="R6241" s="143" t="e">
        <f t="shared" si="486"/>
        <v>#DIV/0!</v>
      </c>
      <c r="S6241" s="143">
        <f t="shared" si="487"/>
        <v>0</v>
      </c>
      <c r="T6241" s="144">
        <f>IF(P6241="nio",0,IF(P6241&gt;0,VLOOKUP(K6241,'3-Productie normen'!A:X,VLOOKUP(P6241,'3-Productie normen'!$B$37:$C$59,2,FALSE),FALSE)))/VLOOKUP(B6241,'2-Kosten per locatie'!$A$11:$C$31,3,FALSE)</f>
        <v>0</v>
      </c>
      <c r="U6241" s="144">
        <f t="shared" si="488"/>
        <v>0</v>
      </c>
      <c r="V6241" s="145" t="str">
        <f>VLOOKUP(K6241,'3-Productie normen'!A:AG,29,FALSE)</f>
        <v>V</v>
      </c>
      <c r="W6241" s="145"/>
      <c r="X6241" s="146"/>
      <c r="Y6241" s="147">
        <f t="shared" si="489"/>
        <v>3620.0000000000005</v>
      </c>
    </row>
    <row r="6242" spans="1:25" s="148" customFormat="1" ht="13.9" customHeight="1">
      <c r="A6242" s="137">
        <v>7096</v>
      </c>
      <c r="B6242" s="138" t="s">
        <v>7214</v>
      </c>
      <c r="C6242" s="138" t="s">
        <v>7215</v>
      </c>
      <c r="D6242" s="138"/>
      <c r="E6242" s="2"/>
      <c r="F6242" s="2" t="s">
        <v>422</v>
      </c>
      <c r="G6242" s="2" t="s">
        <v>7424</v>
      </c>
      <c r="H6242" s="2"/>
      <c r="I6242" s="139" t="s">
        <v>257</v>
      </c>
      <c r="J6242" s="139" t="s">
        <v>318</v>
      </c>
      <c r="K6242" s="139" t="s">
        <v>259</v>
      </c>
      <c r="L6242" s="139" t="s">
        <v>246</v>
      </c>
      <c r="M6242" s="140"/>
      <c r="N6242" s="141">
        <v>11.97</v>
      </c>
      <c r="O6242" s="142">
        <f t="shared" si="485"/>
        <v>0</v>
      </c>
      <c r="P6242" s="2" t="s">
        <v>477</v>
      </c>
      <c r="Q6242" s="2"/>
      <c r="R6242" s="143">
        <f t="shared" si="486"/>
        <v>0</v>
      </c>
      <c r="S6242" s="143">
        <f t="shared" si="487"/>
        <v>0</v>
      </c>
      <c r="T6242" s="144">
        <f>IF(P6242="nio",0,IF(P6242&gt;0,VLOOKUP(K6242,'3-Productie normen'!A:X,VLOOKUP(P6242,'3-Productie normen'!$B$37:$C$59,2,FALSE),FALSE)))/VLOOKUP(B6242,'2-Kosten per locatie'!$A$11:$C$31,3,FALSE)</f>
        <v>0</v>
      </c>
      <c r="U6242" s="144">
        <f t="shared" si="488"/>
        <v>0</v>
      </c>
      <c r="V6242" s="145">
        <f>VLOOKUP(K6242,'3-Productie normen'!A:AG,29,FALSE)</f>
        <v>0</v>
      </c>
      <c r="W6242" s="145"/>
      <c r="X6242" s="146"/>
      <c r="Y6242" s="147">
        <f t="shared" si="489"/>
        <v>0</v>
      </c>
    </row>
    <row r="6243" spans="1:25" s="148" customFormat="1" ht="13.9" customHeight="1">
      <c r="A6243" s="137">
        <v>7097</v>
      </c>
      <c r="B6243" s="138" t="s">
        <v>7214</v>
      </c>
      <c r="C6243" s="138" t="s">
        <v>7215</v>
      </c>
      <c r="D6243" s="138"/>
      <c r="E6243" s="2"/>
      <c r="F6243" s="2" t="s">
        <v>422</v>
      </c>
      <c r="G6243" s="2" t="s">
        <v>7463</v>
      </c>
      <c r="H6243" s="2"/>
      <c r="I6243" s="139" t="s">
        <v>350</v>
      </c>
      <c r="J6243" s="139" t="s">
        <v>7453</v>
      </c>
      <c r="K6243" s="139" t="s">
        <v>274</v>
      </c>
      <c r="L6243" s="139" t="s">
        <v>298</v>
      </c>
      <c r="M6243" s="140" t="s">
        <v>8160</v>
      </c>
      <c r="N6243" s="141">
        <v>5.32</v>
      </c>
      <c r="O6243" s="142">
        <f t="shared" si="485"/>
        <v>200</v>
      </c>
      <c r="P6243" s="2">
        <v>200</v>
      </c>
      <c r="Q6243" s="2"/>
      <c r="R6243" s="143" t="e">
        <f t="shared" si="486"/>
        <v>#DIV/0!</v>
      </c>
      <c r="S6243" s="143">
        <f t="shared" si="487"/>
        <v>0</v>
      </c>
      <c r="T6243" s="144">
        <f>IF(P6243="nio",0,IF(P6243&gt;0,VLOOKUP(K6243,'3-Productie normen'!A:X,VLOOKUP(P6243,'3-Productie normen'!$B$37:$C$59,2,FALSE),FALSE)))/VLOOKUP(B6243,'2-Kosten per locatie'!$A$11:$C$31,3,FALSE)</f>
        <v>0</v>
      </c>
      <c r="U6243" s="144">
        <f t="shared" si="488"/>
        <v>0</v>
      </c>
      <c r="V6243" s="145" t="str">
        <f>VLOOKUP(K6243,'3-Productie normen'!A:AG,29,FALSE)</f>
        <v>L</v>
      </c>
      <c r="W6243" s="145"/>
      <c r="X6243" s="146"/>
      <c r="Y6243" s="147">
        <f t="shared" si="489"/>
        <v>1064</v>
      </c>
    </row>
    <row r="6244" spans="1:25" s="148" customFormat="1" ht="13.9" customHeight="1">
      <c r="A6244" s="137">
        <v>7098</v>
      </c>
      <c r="B6244" s="138" t="s">
        <v>7214</v>
      </c>
      <c r="C6244" s="138" t="s">
        <v>7215</v>
      </c>
      <c r="D6244" s="138"/>
      <c r="E6244" s="2"/>
      <c r="F6244" s="2" t="s">
        <v>422</v>
      </c>
      <c r="G6244" s="2" t="s">
        <v>7407</v>
      </c>
      <c r="H6244" s="2"/>
      <c r="I6244" s="139" t="s">
        <v>484</v>
      </c>
      <c r="J6244" s="139" t="s">
        <v>56</v>
      </c>
      <c r="K6244" s="139" t="s">
        <v>248</v>
      </c>
      <c r="L6244" s="139" t="s">
        <v>249</v>
      </c>
      <c r="M6244" s="140"/>
      <c r="N6244" s="141">
        <v>22.12</v>
      </c>
      <c r="O6244" s="142">
        <f t="shared" si="485"/>
        <v>200</v>
      </c>
      <c r="P6244" s="2">
        <v>200</v>
      </c>
      <c r="Q6244" s="2"/>
      <c r="R6244" s="143" t="e">
        <f t="shared" si="486"/>
        <v>#DIV/0!</v>
      </c>
      <c r="S6244" s="143">
        <f t="shared" si="487"/>
        <v>0</v>
      </c>
      <c r="T6244" s="144">
        <f>IF(P6244="nio",0,IF(P6244&gt;0,VLOOKUP(K6244,'3-Productie normen'!A:X,VLOOKUP(P6244,'3-Productie normen'!$B$37:$C$59,2,FALSE),FALSE)))/VLOOKUP(B6244,'2-Kosten per locatie'!$A$11:$C$31,3,FALSE)</f>
        <v>0</v>
      </c>
      <c r="U6244" s="144">
        <f t="shared" si="488"/>
        <v>0</v>
      </c>
      <c r="V6244" s="145" t="str">
        <f>VLOOKUP(K6244,'3-Productie normen'!A:AG,29,FALSE)</f>
        <v>V</v>
      </c>
      <c r="W6244" s="145"/>
      <c r="X6244" s="146"/>
      <c r="Y6244" s="147">
        <f t="shared" si="489"/>
        <v>4424</v>
      </c>
    </row>
    <row r="6245" spans="1:25" s="148" customFormat="1" ht="13.9" customHeight="1">
      <c r="A6245" s="137">
        <v>7099</v>
      </c>
      <c r="B6245" s="138" t="s">
        <v>7214</v>
      </c>
      <c r="C6245" s="138" t="s">
        <v>7215</v>
      </c>
      <c r="D6245" s="138"/>
      <c r="E6245" s="2"/>
      <c r="F6245" s="2" t="s">
        <v>422</v>
      </c>
      <c r="G6245" s="2" t="s">
        <v>7459</v>
      </c>
      <c r="H6245" s="2"/>
      <c r="I6245" s="139" t="s">
        <v>277</v>
      </c>
      <c r="J6245" s="139" t="s">
        <v>277</v>
      </c>
      <c r="K6245" s="139" t="s">
        <v>478</v>
      </c>
      <c r="L6245" s="139" t="s">
        <v>1421</v>
      </c>
      <c r="M6245" s="140"/>
      <c r="N6245" s="141">
        <v>75.989999999999995</v>
      </c>
      <c r="O6245" s="142">
        <f t="shared" si="485"/>
        <v>120</v>
      </c>
      <c r="P6245" s="2">
        <v>120</v>
      </c>
      <c r="Q6245" s="2"/>
      <c r="R6245" s="143" t="e">
        <f t="shared" si="486"/>
        <v>#DIV/0!</v>
      </c>
      <c r="S6245" s="143">
        <f t="shared" si="487"/>
        <v>0</v>
      </c>
      <c r="T6245" s="144">
        <f>IF(P6245="nio",0,IF(P6245&gt;0,VLOOKUP(K6245,'3-Productie normen'!A:X,VLOOKUP(P6245,'3-Productie normen'!$B$37:$C$59,2,FALSE),FALSE)))/VLOOKUP(B6245,'2-Kosten per locatie'!$A$11:$C$31,3,FALSE)</f>
        <v>0</v>
      </c>
      <c r="U6245" s="144">
        <f t="shared" si="488"/>
        <v>0</v>
      </c>
      <c r="V6245" s="145" t="str">
        <f>VLOOKUP(K6245,'3-Productie normen'!A:AG,29,FALSE)</f>
        <v>B</v>
      </c>
      <c r="W6245" s="145"/>
      <c r="X6245" s="146"/>
      <c r="Y6245" s="147">
        <f t="shared" si="489"/>
        <v>9118.7999999999993</v>
      </c>
    </row>
    <row r="6246" spans="1:25" s="148" customFormat="1" ht="13.9" customHeight="1">
      <c r="A6246" s="137">
        <v>7100</v>
      </c>
      <c r="B6246" s="138" t="s">
        <v>7214</v>
      </c>
      <c r="C6246" s="138" t="s">
        <v>7215</v>
      </c>
      <c r="D6246" s="138"/>
      <c r="E6246" s="2"/>
      <c r="F6246" s="2" t="s">
        <v>422</v>
      </c>
      <c r="G6246" s="2" t="s">
        <v>7458</v>
      </c>
      <c r="H6246" s="2"/>
      <c r="I6246" s="139" t="s">
        <v>267</v>
      </c>
      <c r="J6246" s="139" t="s">
        <v>267</v>
      </c>
      <c r="K6246" s="139" t="s">
        <v>8079</v>
      </c>
      <c r="L6246" s="139" t="s">
        <v>1421</v>
      </c>
      <c r="M6246" s="140"/>
      <c r="N6246" s="141">
        <v>6.05</v>
      </c>
      <c r="O6246" s="142">
        <f t="shared" si="485"/>
        <v>2</v>
      </c>
      <c r="P6246" s="2">
        <v>2</v>
      </c>
      <c r="Q6246" s="2"/>
      <c r="R6246" s="143" t="e">
        <f t="shared" si="486"/>
        <v>#DIV/0!</v>
      </c>
      <c r="S6246" s="143">
        <f t="shared" si="487"/>
        <v>0</v>
      </c>
      <c r="T6246" s="144">
        <f>IF(P6246="nio",0,IF(P6246&gt;0,VLOOKUP(K6246,'3-Productie normen'!A:X,VLOOKUP(P6246,'3-Productie normen'!$B$37:$C$59,2,FALSE),FALSE)))/VLOOKUP(B6246,'2-Kosten per locatie'!$A$11:$C$31,3,FALSE)</f>
        <v>0</v>
      </c>
      <c r="U6246" s="144">
        <f t="shared" si="488"/>
        <v>0</v>
      </c>
      <c r="V6246" s="145" t="str">
        <f>VLOOKUP(K6246,'3-Productie normen'!A:AG,29,FALSE)</f>
        <v>V</v>
      </c>
      <c r="W6246" s="145"/>
      <c r="X6246" s="146"/>
      <c r="Y6246" s="147">
        <f t="shared" si="489"/>
        <v>12.1</v>
      </c>
    </row>
    <row r="6247" spans="1:25" s="148" customFormat="1" ht="13.9" customHeight="1">
      <c r="A6247" s="137">
        <v>7101</v>
      </c>
      <c r="B6247" s="138" t="s">
        <v>7214</v>
      </c>
      <c r="C6247" s="138" t="s">
        <v>7215</v>
      </c>
      <c r="D6247" s="138"/>
      <c r="E6247" s="2"/>
      <c r="F6247" s="2" t="s">
        <v>422</v>
      </c>
      <c r="G6247" s="2" t="s">
        <v>7457</v>
      </c>
      <c r="H6247" s="2"/>
      <c r="I6247" s="139" t="s">
        <v>277</v>
      </c>
      <c r="J6247" s="139" t="s">
        <v>277</v>
      </c>
      <c r="K6247" s="139" t="s">
        <v>478</v>
      </c>
      <c r="L6247" s="139" t="s">
        <v>1421</v>
      </c>
      <c r="M6247" s="140"/>
      <c r="N6247" s="141">
        <v>18.32</v>
      </c>
      <c r="O6247" s="142">
        <f t="shared" si="485"/>
        <v>120</v>
      </c>
      <c r="P6247" s="2">
        <v>120</v>
      </c>
      <c r="Q6247" s="2"/>
      <c r="R6247" s="143" t="e">
        <f t="shared" si="486"/>
        <v>#DIV/0!</v>
      </c>
      <c r="S6247" s="143">
        <f t="shared" si="487"/>
        <v>0</v>
      </c>
      <c r="T6247" s="144">
        <f>IF(P6247="nio",0,IF(P6247&gt;0,VLOOKUP(K6247,'3-Productie normen'!A:X,VLOOKUP(P6247,'3-Productie normen'!$B$37:$C$59,2,FALSE),FALSE)))/VLOOKUP(B6247,'2-Kosten per locatie'!$A$11:$C$31,3,FALSE)</f>
        <v>0</v>
      </c>
      <c r="U6247" s="144">
        <f t="shared" si="488"/>
        <v>0</v>
      </c>
      <c r="V6247" s="145" t="str">
        <f>VLOOKUP(K6247,'3-Productie normen'!A:AG,29,FALSE)</f>
        <v>B</v>
      </c>
      <c r="W6247" s="145"/>
      <c r="X6247" s="146"/>
      <c r="Y6247" s="147">
        <f t="shared" si="489"/>
        <v>2198.4</v>
      </c>
    </row>
    <row r="6248" spans="1:25" s="148" customFormat="1" ht="13.9" customHeight="1">
      <c r="A6248" s="137">
        <v>7102</v>
      </c>
      <c r="B6248" s="138" t="s">
        <v>7214</v>
      </c>
      <c r="C6248" s="138" t="s">
        <v>7215</v>
      </c>
      <c r="D6248" s="138"/>
      <c r="E6248" s="2"/>
      <c r="F6248" s="2" t="s">
        <v>422</v>
      </c>
      <c r="G6248" s="2" t="s">
        <v>7460</v>
      </c>
      <c r="H6248" s="2"/>
      <c r="I6248" s="139" t="s">
        <v>350</v>
      </c>
      <c r="J6248" s="139" t="s">
        <v>1346</v>
      </c>
      <c r="K6248" s="139" t="s">
        <v>52</v>
      </c>
      <c r="L6248" s="139" t="s">
        <v>1421</v>
      </c>
      <c r="M6248" s="140"/>
      <c r="N6248" s="141">
        <v>7.28</v>
      </c>
      <c r="O6248" s="142">
        <f t="shared" si="485"/>
        <v>200</v>
      </c>
      <c r="P6248" s="2">
        <v>200</v>
      </c>
      <c r="Q6248" s="2"/>
      <c r="R6248" s="143" t="e">
        <f t="shared" si="486"/>
        <v>#DIV/0!</v>
      </c>
      <c r="S6248" s="143">
        <f t="shared" si="487"/>
        <v>0</v>
      </c>
      <c r="T6248" s="144">
        <f>IF(P6248="nio",0,IF(P6248&gt;0,VLOOKUP(K6248,'3-Productie normen'!A:X,VLOOKUP(P6248,'3-Productie normen'!$B$37:$C$59,2,FALSE),FALSE)))/VLOOKUP(B6248,'2-Kosten per locatie'!$A$11:$C$31,3,FALSE)</f>
        <v>0</v>
      </c>
      <c r="U6248" s="144">
        <f t="shared" si="488"/>
        <v>0</v>
      </c>
      <c r="V6248" s="145" t="str">
        <f>VLOOKUP(K6248,'3-Productie normen'!A:AG,29,FALSE)</f>
        <v>B</v>
      </c>
      <c r="W6248" s="145"/>
      <c r="X6248" s="146"/>
      <c r="Y6248" s="147">
        <f t="shared" si="489"/>
        <v>1456</v>
      </c>
    </row>
    <row r="6249" spans="1:25" s="148" customFormat="1" ht="13.9" customHeight="1">
      <c r="A6249" s="137">
        <v>7103</v>
      </c>
      <c r="B6249" s="138" t="s">
        <v>7214</v>
      </c>
      <c r="C6249" s="138" t="s">
        <v>7215</v>
      </c>
      <c r="D6249" s="138"/>
      <c r="E6249" s="2"/>
      <c r="F6249" s="2" t="s">
        <v>422</v>
      </c>
      <c r="G6249" s="2" t="s">
        <v>7461</v>
      </c>
      <c r="H6249" s="2"/>
      <c r="I6249" s="139" t="s">
        <v>267</v>
      </c>
      <c r="J6249" s="139" t="s">
        <v>267</v>
      </c>
      <c r="K6249" s="139" t="s">
        <v>8079</v>
      </c>
      <c r="L6249" s="139" t="s">
        <v>1421</v>
      </c>
      <c r="M6249" s="140"/>
      <c r="N6249" s="141">
        <v>27.8</v>
      </c>
      <c r="O6249" s="142">
        <f t="shared" si="485"/>
        <v>2</v>
      </c>
      <c r="P6249" s="2">
        <v>2</v>
      </c>
      <c r="Q6249" s="2"/>
      <c r="R6249" s="143" t="e">
        <f t="shared" si="486"/>
        <v>#DIV/0!</v>
      </c>
      <c r="S6249" s="143">
        <f t="shared" si="487"/>
        <v>0</v>
      </c>
      <c r="T6249" s="144">
        <f>IF(P6249="nio",0,IF(P6249&gt;0,VLOOKUP(K6249,'3-Productie normen'!A:X,VLOOKUP(P6249,'3-Productie normen'!$B$37:$C$59,2,FALSE),FALSE)))/VLOOKUP(B6249,'2-Kosten per locatie'!$A$11:$C$31,3,FALSE)</f>
        <v>0</v>
      </c>
      <c r="U6249" s="144">
        <f t="shared" si="488"/>
        <v>0</v>
      </c>
      <c r="V6249" s="145" t="str">
        <f>VLOOKUP(K6249,'3-Productie normen'!A:AG,29,FALSE)</f>
        <v>V</v>
      </c>
      <c r="W6249" s="145"/>
      <c r="X6249" s="146"/>
      <c r="Y6249" s="147">
        <f t="shared" si="489"/>
        <v>55.6</v>
      </c>
    </row>
    <row r="6250" spans="1:25" s="148" customFormat="1" ht="13.9" customHeight="1">
      <c r="A6250" s="137">
        <v>7104</v>
      </c>
      <c r="B6250" s="138" t="s">
        <v>7214</v>
      </c>
      <c r="C6250" s="138" t="s">
        <v>7215</v>
      </c>
      <c r="D6250" s="138"/>
      <c r="E6250" s="2"/>
      <c r="F6250" s="2" t="s">
        <v>422</v>
      </c>
      <c r="G6250" s="2" t="s">
        <v>7455</v>
      </c>
      <c r="H6250" s="2"/>
      <c r="I6250" s="139" t="s">
        <v>267</v>
      </c>
      <c r="J6250" s="139" t="s">
        <v>267</v>
      </c>
      <c r="K6250" s="139" t="s">
        <v>8079</v>
      </c>
      <c r="L6250" s="139" t="s">
        <v>1421</v>
      </c>
      <c r="M6250" s="140"/>
      <c r="N6250" s="141">
        <v>6.61</v>
      </c>
      <c r="O6250" s="142">
        <f t="shared" si="485"/>
        <v>2</v>
      </c>
      <c r="P6250" s="2">
        <v>2</v>
      </c>
      <c r="Q6250" s="2"/>
      <c r="R6250" s="143" t="e">
        <f t="shared" si="486"/>
        <v>#DIV/0!</v>
      </c>
      <c r="S6250" s="143">
        <f t="shared" si="487"/>
        <v>0</v>
      </c>
      <c r="T6250" s="144">
        <f>IF(P6250="nio",0,IF(P6250&gt;0,VLOOKUP(K6250,'3-Productie normen'!A:X,VLOOKUP(P6250,'3-Productie normen'!$B$37:$C$59,2,FALSE),FALSE)))/VLOOKUP(B6250,'2-Kosten per locatie'!$A$11:$C$31,3,FALSE)</f>
        <v>0</v>
      </c>
      <c r="U6250" s="144">
        <f t="shared" si="488"/>
        <v>0</v>
      </c>
      <c r="V6250" s="145" t="str">
        <f>VLOOKUP(K6250,'3-Productie normen'!A:AG,29,FALSE)</f>
        <v>V</v>
      </c>
      <c r="W6250" s="145"/>
      <c r="X6250" s="146"/>
      <c r="Y6250" s="147">
        <f t="shared" si="489"/>
        <v>13.22</v>
      </c>
    </row>
    <row r="6251" spans="1:25" s="148" customFormat="1" ht="13.9" customHeight="1">
      <c r="A6251" s="137">
        <v>7105</v>
      </c>
      <c r="B6251" s="138" t="s">
        <v>7214</v>
      </c>
      <c r="C6251" s="138" t="s">
        <v>7215</v>
      </c>
      <c r="D6251" s="138"/>
      <c r="E6251" s="2"/>
      <c r="F6251" s="2" t="s">
        <v>422</v>
      </c>
      <c r="G6251" s="2" t="s">
        <v>7454</v>
      </c>
      <c r="H6251" s="2"/>
      <c r="I6251" s="139" t="s">
        <v>277</v>
      </c>
      <c r="J6251" s="139" t="s">
        <v>277</v>
      </c>
      <c r="K6251" s="139" t="s">
        <v>478</v>
      </c>
      <c r="L6251" s="139" t="s">
        <v>1421</v>
      </c>
      <c r="M6251" s="140"/>
      <c r="N6251" s="141">
        <v>56.99</v>
      </c>
      <c r="O6251" s="142">
        <f t="shared" si="485"/>
        <v>120</v>
      </c>
      <c r="P6251" s="2">
        <v>120</v>
      </c>
      <c r="Q6251" s="2"/>
      <c r="R6251" s="143" t="e">
        <f t="shared" si="486"/>
        <v>#DIV/0!</v>
      </c>
      <c r="S6251" s="143">
        <f t="shared" si="487"/>
        <v>0</v>
      </c>
      <c r="T6251" s="144">
        <f>IF(P6251="nio",0,IF(P6251&gt;0,VLOOKUP(K6251,'3-Productie normen'!A:X,VLOOKUP(P6251,'3-Productie normen'!$B$37:$C$59,2,FALSE),FALSE)))/VLOOKUP(B6251,'2-Kosten per locatie'!$A$11:$C$31,3,FALSE)</f>
        <v>0</v>
      </c>
      <c r="U6251" s="144">
        <f t="shared" si="488"/>
        <v>0</v>
      </c>
      <c r="V6251" s="145" t="str">
        <f>VLOOKUP(K6251,'3-Productie normen'!A:AG,29,FALSE)</f>
        <v>B</v>
      </c>
      <c r="W6251" s="145"/>
      <c r="X6251" s="146"/>
      <c r="Y6251" s="147">
        <f t="shared" si="489"/>
        <v>6838.8</v>
      </c>
    </row>
    <row r="6252" spans="1:25" s="148" customFormat="1" ht="13.9" customHeight="1">
      <c r="A6252" s="137">
        <v>7106</v>
      </c>
      <c r="B6252" s="138" t="s">
        <v>7214</v>
      </c>
      <c r="C6252" s="138" t="s">
        <v>7215</v>
      </c>
      <c r="D6252" s="138"/>
      <c r="E6252" s="2"/>
      <c r="F6252" s="2" t="s">
        <v>422</v>
      </c>
      <c r="G6252" s="2" t="s">
        <v>7411</v>
      </c>
      <c r="H6252" s="2"/>
      <c r="I6252" s="139" t="s">
        <v>491</v>
      </c>
      <c r="J6252" s="139" t="s">
        <v>293</v>
      </c>
      <c r="K6252" s="139" t="s">
        <v>4571</v>
      </c>
      <c r="L6252" s="139" t="s">
        <v>1421</v>
      </c>
      <c r="M6252" s="140"/>
      <c r="N6252" s="141">
        <v>4.1900000000000004</v>
      </c>
      <c r="O6252" s="142">
        <f t="shared" si="485"/>
        <v>200</v>
      </c>
      <c r="P6252" s="2">
        <v>200</v>
      </c>
      <c r="Q6252" s="2"/>
      <c r="R6252" s="143" t="e">
        <f t="shared" si="486"/>
        <v>#DIV/0!</v>
      </c>
      <c r="S6252" s="143">
        <f t="shared" si="487"/>
        <v>0</v>
      </c>
      <c r="T6252" s="144">
        <f>IF(P6252="nio",0,IF(P6252&gt;0,VLOOKUP(K6252,'3-Productie normen'!A:X,VLOOKUP(P6252,'3-Productie normen'!$B$37:$C$59,2,FALSE),FALSE)))/VLOOKUP(B6252,'2-Kosten per locatie'!$A$11:$C$31,3,FALSE)</f>
        <v>0</v>
      </c>
      <c r="U6252" s="144">
        <f t="shared" si="488"/>
        <v>0</v>
      </c>
      <c r="V6252" s="145" t="str">
        <f>VLOOKUP(K6252,'3-Productie normen'!A:AG,29,FALSE)</f>
        <v>V</v>
      </c>
      <c r="W6252" s="145"/>
      <c r="X6252" s="146"/>
      <c r="Y6252" s="147">
        <f t="shared" si="489"/>
        <v>838.00000000000011</v>
      </c>
    </row>
    <row r="6253" spans="1:25" s="148" customFormat="1" ht="13.9" customHeight="1">
      <c r="A6253" s="137">
        <v>7107</v>
      </c>
      <c r="B6253" s="138" t="s">
        <v>7214</v>
      </c>
      <c r="C6253" s="138" t="s">
        <v>7215</v>
      </c>
      <c r="D6253" s="138"/>
      <c r="E6253" s="2"/>
      <c r="F6253" s="2" t="s">
        <v>422</v>
      </c>
      <c r="G6253" s="2" t="s">
        <v>7456</v>
      </c>
      <c r="H6253" s="2"/>
      <c r="I6253" s="139" t="s">
        <v>277</v>
      </c>
      <c r="J6253" s="139" t="s">
        <v>277</v>
      </c>
      <c r="K6253" s="139" t="s">
        <v>478</v>
      </c>
      <c r="L6253" s="139" t="s">
        <v>1421</v>
      </c>
      <c r="M6253" s="140"/>
      <c r="N6253" s="141">
        <v>85.93</v>
      </c>
      <c r="O6253" s="142">
        <f t="shared" si="485"/>
        <v>120</v>
      </c>
      <c r="P6253" s="2">
        <v>120</v>
      </c>
      <c r="Q6253" s="2"/>
      <c r="R6253" s="143" t="e">
        <f t="shared" si="486"/>
        <v>#DIV/0!</v>
      </c>
      <c r="S6253" s="143">
        <f t="shared" si="487"/>
        <v>0</v>
      </c>
      <c r="T6253" s="144">
        <f>IF(P6253="nio",0,IF(P6253&gt;0,VLOOKUP(K6253,'3-Productie normen'!A:X,VLOOKUP(P6253,'3-Productie normen'!$B$37:$C$59,2,FALSE),FALSE)))/VLOOKUP(B6253,'2-Kosten per locatie'!$A$11:$C$31,3,FALSE)</f>
        <v>0</v>
      </c>
      <c r="U6253" s="144">
        <f t="shared" si="488"/>
        <v>0</v>
      </c>
      <c r="V6253" s="145" t="str">
        <f>VLOOKUP(K6253,'3-Productie normen'!A:AG,29,FALSE)</f>
        <v>B</v>
      </c>
      <c r="W6253" s="145"/>
      <c r="X6253" s="146"/>
      <c r="Y6253" s="147">
        <f t="shared" si="489"/>
        <v>10311.6</v>
      </c>
    </row>
    <row r="6254" spans="1:25" s="148" customFormat="1" ht="13.9" customHeight="1">
      <c r="A6254" s="137">
        <v>7108</v>
      </c>
      <c r="B6254" s="138" t="s">
        <v>7214</v>
      </c>
      <c r="C6254" s="138" t="s">
        <v>7215</v>
      </c>
      <c r="D6254" s="138"/>
      <c r="E6254" s="2"/>
      <c r="F6254" s="2" t="s">
        <v>422</v>
      </c>
      <c r="G6254" s="2" t="s">
        <v>7418</v>
      </c>
      <c r="H6254" s="2"/>
      <c r="I6254" s="139" t="s">
        <v>46</v>
      </c>
      <c r="J6254" s="139" t="s">
        <v>313</v>
      </c>
      <c r="K6254" s="139" t="s">
        <v>8079</v>
      </c>
      <c r="L6254" s="139" t="s">
        <v>314</v>
      </c>
      <c r="M6254" s="140"/>
      <c r="N6254" s="141">
        <v>10.5</v>
      </c>
      <c r="O6254" s="142">
        <f t="shared" si="485"/>
        <v>2</v>
      </c>
      <c r="P6254" s="2">
        <v>2</v>
      </c>
      <c r="Q6254" s="2"/>
      <c r="R6254" s="143" t="e">
        <f t="shared" si="486"/>
        <v>#DIV/0!</v>
      </c>
      <c r="S6254" s="143">
        <f t="shared" si="487"/>
        <v>0</v>
      </c>
      <c r="T6254" s="144">
        <f>IF(P6254="nio",0,IF(P6254&gt;0,VLOOKUP(K6254,'3-Productie normen'!A:X,VLOOKUP(P6254,'3-Productie normen'!$B$37:$C$59,2,FALSE),FALSE)))/VLOOKUP(B6254,'2-Kosten per locatie'!$A$11:$C$31,3,FALSE)</f>
        <v>0</v>
      </c>
      <c r="U6254" s="144">
        <f t="shared" si="488"/>
        <v>0</v>
      </c>
      <c r="V6254" s="145" t="str">
        <f>VLOOKUP(K6254,'3-Productie normen'!A:AG,29,FALSE)</f>
        <v>V</v>
      </c>
      <c r="W6254" s="145"/>
      <c r="X6254" s="146"/>
      <c r="Y6254" s="147">
        <f t="shared" si="489"/>
        <v>21</v>
      </c>
    </row>
    <row r="6255" spans="1:25" s="148" customFormat="1" ht="13.9" customHeight="1">
      <c r="A6255" s="137">
        <v>7109</v>
      </c>
      <c r="B6255" s="138" t="s">
        <v>7214</v>
      </c>
      <c r="C6255" s="138" t="s">
        <v>7215</v>
      </c>
      <c r="D6255" s="138"/>
      <c r="E6255" s="2"/>
      <c r="F6255" s="2" t="s">
        <v>422</v>
      </c>
      <c r="G6255" s="2" t="s">
        <v>7423</v>
      </c>
      <c r="H6255" s="2"/>
      <c r="I6255" s="139" t="s">
        <v>257</v>
      </c>
      <c r="J6255" s="139" t="s">
        <v>318</v>
      </c>
      <c r="K6255" s="139" t="s">
        <v>259</v>
      </c>
      <c r="L6255" s="139" t="s">
        <v>246</v>
      </c>
      <c r="M6255" s="140"/>
      <c r="N6255" s="141"/>
      <c r="O6255" s="142">
        <f t="shared" si="485"/>
        <v>0</v>
      </c>
      <c r="P6255" s="2" t="s">
        <v>477</v>
      </c>
      <c r="Q6255" s="2"/>
      <c r="R6255" s="143">
        <f t="shared" si="486"/>
        <v>0</v>
      </c>
      <c r="S6255" s="143">
        <f t="shared" si="487"/>
        <v>0</v>
      </c>
      <c r="T6255" s="144">
        <f>IF(P6255="nio",0,IF(P6255&gt;0,VLOOKUP(K6255,'3-Productie normen'!A:X,VLOOKUP(P6255,'3-Productie normen'!$B$37:$C$59,2,FALSE),FALSE)))/VLOOKUP(B6255,'2-Kosten per locatie'!$A$11:$C$31,3,FALSE)</f>
        <v>0</v>
      </c>
      <c r="U6255" s="144">
        <f t="shared" si="488"/>
        <v>0</v>
      </c>
      <c r="V6255" s="145">
        <f>VLOOKUP(K6255,'3-Productie normen'!A:AG,29,FALSE)</f>
        <v>0</v>
      </c>
      <c r="W6255" s="145"/>
      <c r="X6255" s="146"/>
      <c r="Y6255" s="147">
        <f t="shared" si="489"/>
        <v>0</v>
      </c>
    </row>
    <row r="6256" spans="1:25" s="148" customFormat="1" ht="13.9" customHeight="1">
      <c r="A6256" s="137">
        <v>7110</v>
      </c>
      <c r="B6256" s="138" t="s">
        <v>7214</v>
      </c>
      <c r="C6256" s="138" t="s">
        <v>7215</v>
      </c>
      <c r="D6256" s="138"/>
      <c r="E6256" s="2"/>
      <c r="F6256" s="2" t="s">
        <v>422</v>
      </c>
      <c r="G6256" s="2" t="s">
        <v>7417</v>
      </c>
      <c r="H6256" s="2"/>
      <c r="I6256" s="139" t="s">
        <v>257</v>
      </c>
      <c r="J6256" s="139" t="s">
        <v>495</v>
      </c>
      <c r="K6256" s="139" t="s">
        <v>257</v>
      </c>
      <c r="L6256" s="139" t="s">
        <v>1421</v>
      </c>
      <c r="M6256" s="140"/>
      <c r="N6256" s="141">
        <v>1.04</v>
      </c>
      <c r="O6256" s="142">
        <f t="shared" si="485"/>
        <v>4</v>
      </c>
      <c r="P6256" s="2">
        <v>4</v>
      </c>
      <c r="Q6256" s="2"/>
      <c r="R6256" s="143" t="e">
        <f t="shared" si="486"/>
        <v>#DIV/0!</v>
      </c>
      <c r="S6256" s="143">
        <f t="shared" si="487"/>
        <v>0</v>
      </c>
      <c r="T6256" s="144">
        <f>IF(P6256="nio",0,IF(P6256&gt;0,VLOOKUP(K6256,'3-Productie normen'!A:X,VLOOKUP(P6256,'3-Productie normen'!$B$37:$C$59,2,FALSE),FALSE)))/VLOOKUP(B6256,'2-Kosten per locatie'!$A$11:$C$31,3,FALSE)</f>
        <v>0</v>
      </c>
      <c r="U6256" s="144">
        <f t="shared" si="488"/>
        <v>0</v>
      </c>
      <c r="V6256" s="145" t="str">
        <f>VLOOKUP(K6256,'3-Productie normen'!A:AG,29,FALSE)</f>
        <v>V</v>
      </c>
      <c r="W6256" s="145"/>
      <c r="X6256" s="146"/>
      <c r="Y6256" s="147">
        <f t="shared" si="489"/>
        <v>4.16</v>
      </c>
    </row>
    <row r="6257" spans="1:25" s="148" customFormat="1" ht="13.9" customHeight="1">
      <c r="A6257" s="137">
        <v>7111</v>
      </c>
      <c r="B6257" s="138" t="s">
        <v>7214</v>
      </c>
      <c r="C6257" s="138" t="s">
        <v>7215</v>
      </c>
      <c r="D6257" s="138"/>
      <c r="E6257" s="2"/>
      <c r="F6257" s="2" t="s">
        <v>422</v>
      </c>
      <c r="G6257" s="2" t="s">
        <v>7406</v>
      </c>
      <c r="H6257" s="2"/>
      <c r="I6257" s="139" t="s">
        <v>484</v>
      </c>
      <c r="J6257" s="139" t="s">
        <v>57</v>
      </c>
      <c r="K6257" s="139" t="s">
        <v>57</v>
      </c>
      <c r="L6257" s="139" t="s">
        <v>246</v>
      </c>
      <c r="M6257" s="140"/>
      <c r="N6257" s="141"/>
      <c r="O6257" s="142">
        <f t="shared" si="485"/>
        <v>0</v>
      </c>
      <c r="P6257" s="2" t="s">
        <v>477</v>
      </c>
      <c r="Q6257" s="2"/>
      <c r="R6257" s="143">
        <f t="shared" si="486"/>
        <v>0</v>
      </c>
      <c r="S6257" s="143">
        <f t="shared" si="487"/>
        <v>0</v>
      </c>
      <c r="T6257" s="144">
        <f>IF(P6257="nio",0,IF(P6257&gt;0,VLOOKUP(K6257,'3-Productie normen'!A:X,VLOOKUP(P6257,'3-Productie normen'!$B$37:$C$59,2,FALSE),FALSE)))/VLOOKUP(B6257,'2-Kosten per locatie'!$A$11:$C$31,3,FALSE)</f>
        <v>0</v>
      </c>
      <c r="U6257" s="144">
        <f t="shared" si="488"/>
        <v>0</v>
      </c>
      <c r="V6257" s="145" t="str">
        <f>VLOOKUP(K6257,'3-Productie normen'!A:AG,29,FALSE)</f>
        <v>V</v>
      </c>
      <c r="W6257" s="145"/>
      <c r="X6257" s="146"/>
      <c r="Y6257" s="147">
        <f t="shared" si="489"/>
        <v>0</v>
      </c>
    </row>
    <row r="6258" spans="1:25" s="148" customFormat="1" ht="13.9" customHeight="1">
      <c r="A6258" s="137">
        <v>7112</v>
      </c>
      <c r="B6258" s="138" t="s">
        <v>7214</v>
      </c>
      <c r="C6258" s="138" t="s">
        <v>7215</v>
      </c>
      <c r="D6258" s="138"/>
      <c r="E6258" s="2"/>
      <c r="F6258" s="2" t="s">
        <v>422</v>
      </c>
      <c r="G6258" s="2" t="s">
        <v>7405</v>
      </c>
      <c r="H6258" s="2"/>
      <c r="I6258" s="139" t="s">
        <v>484</v>
      </c>
      <c r="J6258" s="139" t="s">
        <v>56</v>
      </c>
      <c r="K6258" s="139" t="s">
        <v>248</v>
      </c>
      <c r="L6258" s="139" t="s">
        <v>249</v>
      </c>
      <c r="M6258" s="140"/>
      <c r="N6258" s="141">
        <v>22.11</v>
      </c>
      <c r="O6258" s="142">
        <f t="shared" si="485"/>
        <v>200</v>
      </c>
      <c r="P6258" s="2">
        <v>200</v>
      </c>
      <c r="Q6258" s="2"/>
      <c r="R6258" s="143" t="e">
        <f t="shared" si="486"/>
        <v>#DIV/0!</v>
      </c>
      <c r="S6258" s="143">
        <f t="shared" si="487"/>
        <v>0</v>
      </c>
      <c r="T6258" s="144">
        <f>IF(P6258="nio",0,IF(P6258&gt;0,VLOOKUP(K6258,'3-Productie normen'!A:X,VLOOKUP(P6258,'3-Productie normen'!$B$37:$C$59,2,FALSE),FALSE)))/VLOOKUP(B6258,'2-Kosten per locatie'!$A$11:$C$31,3,FALSE)</f>
        <v>0</v>
      </c>
      <c r="U6258" s="144">
        <f t="shared" si="488"/>
        <v>0</v>
      </c>
      <c r="V6258" s="145" t="str">
        <f>VLOOKUP(K6258,'3-Productie normen'!A:AG,29,FALSE)</f>
        <v>V</v>
      </c>
      <c r="W6258" s="145"/>
      <c r="X6258" s="146"/>
      <c r="Y6258" s="147">
        <f t="shared" si="489"/>
        <v>4422</v>
      </c>
    </row>
    <row r="6259" spans="1:25" s="148" customFormat="1" ht="13.9" customHeight="1">
      <c r="A6259" s="137">
        <v>7113</v>
      </c>
      <c r="B6259" s="138" t="s">
        <v>7214</v>
      </c>
      <c r="C6259" s="138" t="s">
        <v>7215</v>
      </c>
      <c r="D6259" s="138"/>
      <c r="E6259" s="2"/>
      <c r="F6259" s="2" t="s">
        <v>422</v>
      </c>
      <c r="G6259" s="2" t="s">
        <v>7452</v>
      </c>
      <c r="H6259" s="2"/>
      <c r="I6259" s="139" t="s">
        <v>277</v>
      </c>
      <c r="J6259" s="139" t="s">
        <v>277</v>
      </c>
      <c r="K6259" s="139" t="s">
        <v>478</v>
      </c>
      <c r="L6259" s="139" t="s">
        <v>1421</v>
      </c>
      <c r="M6259" s="140"/>
      <c r="N6259" s="141">
        <v>75.930000000000007</v>
      </c>
      <c r="O6259" s="142">
        <f t="shared" ref="O6259:O6322" si="490">SUM(P6259:Q6259)</f>
        <v>120</v>
      </c>
      <c r="P6259" s="2">
        <v>120</v>
      </c>
      <c r="Q6259" s="2"/>
      <c r="R6259" s="143" t="e">
        <f t="shared" ref="R6259:R6322" si="491">IF(P6259="nio",0,IF(P6259&gt;0,P6259*N6259/T6259,0))</f>
        <v>#DIV/0!</v>
      </c>
      <c r="S6259" s="143">
        <f t="shared" ref="S6259:S6322" si="492">IF(Q6259&gt;0,Q6259*N6259/U6259,0)</f>
        <v>0</v>
      </c>
      <c r="T6259" s="144">
        <f>IF(P6259="nio",0,IF(P6259&gt;0,VLOOKUP(K6259,'3-Productie normen'!A:X,VLOOKUP(P6259,'3-Productie normen'!$B$37:$C$59,2,FALSE),FALSE)))/VLOOKUP(B6259,'2-Kosten per locatie'!$A$11:$C$31,3,FALSE)</f>
        <v>0</v>
      </c>
      <c r="U6259" s="144">
        <f t="shared" ref="U6259:U6322" si="493">IF(Q6259&gt;0,T6259*$U$8,0)</f>
        <v>0</v>
      </c>
      <c r="V6259" s="145" t="str">
        <f>VLOOKUP(K6259,'3-Productie normen'!A:AG,29,FALSE)</f>
        <v>B</v>
      </c>
      <c r="W6259" s="145"/>
      <c r="X6259" s="146"/>
      <c r="Y6259" s="147">
        <f t="shared" ref="Y6259:Y6322" si="494">O6259*N6259</f>
        <v>9111.6</v>
      </c>
    </row>
    <row r="6260" spans="1:25" s="148" customFormat="1" ht="13.9" customHeight="1">
      <c r="A6260" s="137">
        <v>7114</v>
      </c>
      <c r="B6260" s="138" t="s">
        <v>7214</v>
      </c>
      <c r="C6260" s="138" t="s">
        <v>7215</v>
      </c>
      <c r="D6260" s="138"/>
      <c r="E6260" s="2"/>
      <c r="F6260" s="2" t="s">
        <v>422</v>
      </c>
      <c r="G6260" s="2" t="s">
        <v>7451</v>
      </c>
      <c r="H6260" s="2"/>
      <c r="I6260" s="139" t="s">
        <v>350</v>
      </c>
      <c r="J6260" s="139" t="s">
        <v>7453</v>
      </c>
      <c r="K6260" s="139" t="s">
        <v>274</v>
      </c>
      <c r="L6260" s="139" t="s">
        <v>1421</v>
      </c>
      <c r="M6260" s="140"/>
      <c r="N6260" s="141">
        <v>18.68</v>
      </c>
      <c r="O6260" s="142">
        <f t="shared" si="490"/>
        <v>200</v>
      </c>
      <c r="P6260" s="2">
        <v>200</v>
      </c>
      <c r="Q6260" s="2"/>
      <c r="R6260" s="143" t="e">
        <f t="shared" si="491"/>
        <v>#DIV/0!</v>
      </c>
      <c r="S6260" s="143">
        <f t="shared" si="492"/>
        <v>0</v>
      </c>
      <c r="T6260" s="144">
        <f>IF(P6260="nio",0,IF(P6260&gt;0,VLOOKUP(K6260,'3-Productie normen'!A:X,VLOOKUP(P6260,'3-Productie normen'!$B$37:$C$59,2,FALSE),FALSE)))/VLOOKUP(B6260,'2-Kosten per locatie'!$A$11:$C$31,3,FALSE)</f>
        <v>0</v>
      </c>
      <c r="U6260" s="144">
        <f t="shared" si="493"/>
        <v>0</v>
      </c>
      <c r="V6260" s="145" t="str">
        <f>VLOOKUP(K6260,'3-Productie normen'!A:AG,29,FALSE)</f>
        <v>L</v>
      </c>
      <c r="W6260" s="145"/>
      <c r="X6260" s="146"/>
      <c r="Y6260" s="147">
        <f t="shared" si="494"/>
        <v>3736</v>
      </c>
    </row>
    <row r="6261" spans="1:25" s="148" customFormat="1" ht="13.9" customHeight="1">
      <c r="A6261" s="137">
        <v>7115</v>
      </c>
      <c r="B6261" s="138" t="s">
        <v>7214</v>
      </c>
      <c r="C6261" s="138" t="s">
        <v>7215</v>
      </c>
      <c r="D6261" s="138"/>
      <c r="E6261" s="2"/>
      <c r="F6261" s="2" t="s">
        <v>422</v>
      </c>
      <c r="G6261" s="2" t="s">
        <v>7410</v>
      </c>
      <c r="H6261" s="2"/>
      <c r="I6261" s="139" t="s">
        <v>491</v>
      </c>
      <c r="J6261" s="139" t="s">
        <v>293</v>
      </c>
      <c r="K6261" s="139" t="s">
        <v>4571</v>
      </c>
      <c r="L6261" s="139" t="s">
        <v>298</v>
      </c>
      <c r="M6261" s="140" t="s">
        <v>8160</v>
      </c>
      <c r="N6261" s="141">
        <v>430.47</v>
      </c>
      <c r="O6261" s="142">
        <f t="shared" si="490"/>
        <v>200</v>
      </c>
      <c r="P6261" s="2">
        <v>200</v>
      </c>
      <c r="Q6261" s="2"/>
      <c r="R6261" s="143" t="e">
        <f t="shared" si="491"/>
        <v>#DIV/0!</v>
      </c>
      <c r="S6261" s="143">
        <f t="shared" si="492"/>
        <v>0</v>
      </c>
      <c r="T6261" s="144">
        <f>IF(P6261="nio",0,IF(P6261&gt;0,VLOOKUP(K6261,'3-Productie normen'!A:X,VLOOKUP(P6261,'3-Productie normen'!$B$37:$C$59,2,FALSE),FALSE)))/VLOOKUP(B6261,'2-Kosten per locatie'!$A$11:$C$31,3,FALSE)</f>
        <v>0</v>
      </c>
      <c r="U6261" s="144">
        <f t="shared" si="493"/>
        <v>0</v>
      </c>
      <c r="V6261" s="145" t="str">
        <f>VLOOKUP(K6261,'3-Productie normen'!A:AG,29,FALSE)</f>
        <v>V</v>
      </c>
      <c r="W6261" s="145"/>
      <c r="X6261" s="146"/>
      <c r="Y6261" s="147">
        <f t="shared" si="494"/>
        <v>86094</v>
      </c>
    </row>
    <row r="6262" spans="1:25" s="148" customFormat="1" ht="13.9" customHeight="1">
      <c r="A6262" s="137">
        <v>7116</v>
      </c>
      <c r="B6262" s="138" t="s">
        <v>7214</v>
      </c>
      <c r="C6262" s="138" t="s">
        <v>7215</v>
      </c>
      <c r="D6262" s="138"/>
      <c r="E6262" s="2"/>
      <c r="F6262" s="2" t="s">
        <v>422</v>
      </c>
      <c r="G6262" s="2" t="s">
        <v>7493</v>
      </c>
      <c r="H6262" s="2"/>
      <c r="I6262" s="139" t="s">
        <v>46</v>
      </c>
      <c r="J6262" s="139" t="s">
        <v>323</v>
      </c>
      <c r="K6262" s="139" t="s">
        <v>46</v>
      </c>
      <c r="L6262" s="139" t="s">
        <v>298</v>
      </c>
      <c r="M6262" s="140" t="s">
        <v>8160</v>
      </c>
      <c r="N6262" s="141">
        <v>148.96</v>
      </c>
      <c r="O6262" s="142">
        <f t="shared" si="490"/>
        <v>400</v>
      </c>
      <c r="P6262" s="2">
        <v>200</v>
      </c>
      <c r="Q6262" s="2">
        <v>200</v>
      </c>
      <c r="R6262" s="143" t="e">
        <f t="shared" si="491"/>
        <v>#DIV/0!</v>
      </c>
      <c r="S6262" s="143" t="e">
        <f t="shared" si="492"/>
        <v>#DIV/0!</v>
      </c>
      <c r="T6262" s="144">
        <f>IF(P6262="nio",0,IF(P6262&gt;0,VLOOKUP(K6262,'3-Productie normen'!A:X,VLOOKUP(P6262,'3-Productie normen'!$B$37:$C$59,2,FALSE),FALSE)))/VLOOKUP(B6262,'2-Kosten per locatie'!$A$11:$C$31,3,FALSE)</f>
        <v>0</v>
      </c>
      <c r="U6262" s="144">
        <f t="shared" si="493"/>
        <v>0</v>
      </c>
      <c r="V6262" s="145" t="str">
        <f>VLOOKUP(K6262,'3-Productie normen'!A:AG,29,FALSE)</f>
        <v>S</v>
      </c>
      <c r="W6262" s="145"/>
      <c r="X6262" s="146"/>
      <c r="Y6262" s="147">
        <f t="shared" si="494"/>
        <v>59584</v>
      </c>
    </row>
    <row r="6263" spans="1:25" s="148" customFormat="1" ht="13.9" customHeight="1">
      <c r="A6263" s="137">
        <v>7117</v>
      </c>
      <c r="B6263" s="138" t="s">
        <v>7214</v>
      </c>
      <c r="C6263" s="138" t="s">
        <v>7215</v>
      </c>
      <c r="D6263" s="138"/>
      <c r="E6263" s="2"/>
      <c r="F6263" s="2" t="s">
        <v>422</v>
      </c>
      <c r="G6263" s="2" t="s">
        <v>7422</v>
      </c>
      <c r="H6263" s="2"/>
      <c r="I6263" s="139" t="s">
        <v>257</v>
      </c>
      <c r="J6263" s="139" t="s">
        <v>381</v>
      </c>
      <c r="K6263" s="139" t="s">
        <v>257</v>
      </c>
      <c r="L6263" s="139" t="s">
        <v>298</v>
      </c>
      <c r="M6263" s="140" t="s">
        <v>8160</v>
      </c>
      <c r="N6263" s="141">
        <v>3.76</v>
      </c>
      <c r="O6263" s="142">
        <f t="shared" si="490"/>
        <v>4</v>
      </c>
      <c r="P6263" s="2">
        <v>4</v>
      </c>
      <c r="Q6263" s="2"/>
      <c r="R6263" s="143" t="e">
        <f t="shared" si="491"/>
        <v>#DIV/0!</v>
      </c>
      <c r="S6263" s="143">
        <f t="shared" si="492"/>
        <v>0</v>
      </c>
      <c r="T6263" s="144">
        <f>IF(P6263="nio",0,IF(P6263&gt;0,VLOOKUP(K6263,'3-Productie normen'!A:X,VLOOKUP(P6263,'3-Productie normen'!$B$37:$C$59,2,FALSE),FALSE)))/VLOOKUP(B6263,'2-Kosten per locatie'!$A$11:$C$31,3,FALSE)</f>
        <v>0</v>
      </c>
      <c r="U6263" s="144">
        <f t="shared" si="493"/>
        <v>0</v>
      </c>
      <c r="V6263" s="145" t="str">
        <f>VLOOKUP(K6263,'3-Productie normen'!A:AG,29,FALSE)</f>
        <v>V</v>
      </c>
      <c r="W6263" s="145"/>
      <c r="X6263" s="146"/>
      <c r="Y6263" s="147">
        <f t="shared" si="494"/>
        <v>15.04</v>
      </c>
    </row>
    <row r="6264" spans="1:25" s="148" customFormat="1" ht="13.9" customHeight="1">
      <c r="A6264" s="137">
        <v>7118</v>
      </c>
      <c r="B6264" s="138" t="s">
        <v>7214</v>
      </c>
      <c r="C6264" s="138" t="s">
        <v>7215</v>
      </c>
      <c r="D6264" s="138"/>
      <c r="E6264" s="2"/>
      <c r="F6264" s="2" t="s">
        <v>422</v>
      </c>
      <c r="G6264" s="2" t="s">
        <v>7492</v>
      </c>
      <c r="H6264" s="2"/>
      <c r="I6264" s="139" t="s">
        <v>46</v>
      </c>
      <c r="J6264" s="139" t="s">
        <v>323</v>
      </c>
      <c r="K6264" s="139" t="s">
        <v>46</v>
      </c>
      <c r="L6264" s="139" t="s">
        <v>298</v>
      </c>
      <c r="M6264" s="140" t="s">
        <v>8160</v>
      </c>
      <c r="N6264" s="141">
        <v>50.54</v>
      </c>
      <c r="O6264" s="142">
        <f t="shared" si="490"/>
        <v>400</v>
      </c>
      <c r="P6264" s="2">
        <v>200</v>
      </c>
      <c r="Q6264" s="2">
        <v>200</v>
      </c>
      <c r="R6264" s="143" t="e">
        <f t="shared" si="491"/>
        <v>#DIV/0!</v>
      </c>
      <c r="S6264" s="143" t="e">
        <f t="shared" si="492"/>
        <v>#DIV/0!</v>
      </c>
      <c r="T6264" s="144">
        <f>IF(P6264="nio",0,IF(P6264&gt;0,VLOOKUP(K6264,'3-Productie normen'!A:X,VLOOKUP(P6264,'3-Productie normen'!$B$37:$C$59,2,FALSE),FALSE)))/VLOOKUP(B6264,'2-Kosten per locatie'!$A$11:$C$31,3,FALSE)</f>
        <v>0</v>
      </c>
      <c r="U6264" s="144">
        <f t="shared" si="493"/>
        <v>0</v>
      </c>
      <c r="V6264" s="145" t="str">
        <f>VLOOKUP(K6264,'3-Productie normen'!A:AG,29,FALSE)</f>
        <v>S</v>
      </c>
      <c r="W6264" s="145"/>
      <c r="X6264" s="146"/>
      <c r="Y6264" s="147">
        <f t="shared" si="494"/>
        <v>20216</v>
      </c>
    </row>
    <row r="6265" spans="1:25" s="148" customFormat="1" ht="13.9" customHeight="1">
      <c r="A6265" s="137">
        <v>7119</v>
      </c>
      <c r="B6265" s="138" t="s">
        <v>7214</v>
      </c>
      <c r="C6265" s="138" t="s">
        <v>7215</v>
      </c>
      <c r="D6265" s="138"/>
      <c r="E6265" s="2"/>
      <c r="F6265" s="2" t="s">
        <v>422</v>
      </c>
      <c r="G6265" s="2" t="s">
        <v>7491</v>
      </c>
      <c r="H6265" s="2"/>
      <c r="I6265" s="139" t="s">
        <v>277</v>
      </c>
      <c r="J6265" s="139" t="s">
        <v>277</v>
      </c>
      <c r="K6265" s="139" t="s">
        <v>478</v>
      </c>
      <c r="L6265" s="139" t="s">
        <v>298</v>
      </c>
      <c r="M6265" s="140" t="s">
        <v>8160</v>
      </c>
      <c r="N6265" s="141">
        <v>76.099999999999994</v>
      </c>
      <c r="O6265" s="142">
        <f t="shared" si="490"/>
        <v>120</v>
      </c>
      <c r="P6265" s="2">
        <v>120</v>
      </c>
      <c r="Q6265" s="2"/>
      <c r="R6265" s="143" t="e">
        <f t="shared" si="491"/>
        <v>#DIV/0!</v>
      </c>
      <c r="S6265" s="143">
        <f t="shared" si="492"/>
        <v>0</v>
      </c>
      <c r="T6265" s="144">
        <f>IF(P6265="nio",0,IF(P6265&gt;0,VLOOKUP(K6265,'3-Productie normen'!A:X,VLOOKUP(P6265,'3-Productie normen'!$B$37:$C$59,2,FALSE),FALSE)))/VLOOKUP(B6265,'2-Kosten per locatie'!$A$11:$C$31,3,FALSE)</f>
        <v>0</v>
      </c>
      <c r="U6265" s="144">
        <f t="shared" si="493"/>
        <v>0</v>
      </c>
      <c r="V6265" s="145" t="str">
        <f>VLOOKUP(K6265,'3-Productie normen'!A:AG,29,FALSE)</f>
        <v>B</v>
      </c>
      <c r="W6265" s="145"/>
      <c r="X6265" s="146"/>
      <c r="Y6265" s="147">
        <f t="shared" si="494"/>
        <v>9132</v>
      </c>
    </row>
    <row r="6266" spans="1:25" s="148" customFormat="1" ht="13.9" customHeight="1">
      <c r="A6266" s="137">
        <v>7120</v>
      </c>
      <c r="B6266" s="138" t="s">
        <v>7214</v>
      </c>
      <c r="C6266" s="138" t="s">
        <v>7215</v>
      </c>
      <c r="D6266" s="138"/>
      <c r="E6266" s="2"/>
      <c r="F6266" s="2" t="s">
        <v>422</v>
      </c>
      <c r="G6266" s="2" t="s">
        <v>7490</v>
      </c>
      <c r="H6266" s="2"/>
      <c r="I6266" s="139" t="s">
        <v>350</v>
      </c>
      <c r="J6266" s="139" t="s">
        <v>7453</v>
      </c>
      <c r="K6266" s="139" t="s">
        <v>274</v>
      </c>
      <c r="L6266" s="139" t="s">
        <v>298</v>
      </c>
      <c r="M6266" s="140" t="s">
        <v>8160</v>
      </c>
      <c r="N6266" s="141">
        <v>62.97</v>
      </c>
      <c r="O6266" s="142">
        <f t="shared" si="490"/>
        <v>200</v>
      </c>
      <c r="P6266" s="2">
        <v>200</v>
      </c>
      <c r="Q6266" s="2"/>
      <c r="R6266" s="143" t="e">
        <f t="shared" si="491"/>
        <v>#DIV/0!</v>
      </c>
      <c r="S6266" s="143">
        <f t="shared" si="492"/>
        <v>0</v>
      </c>
      <c r="T6266" s="144">
        <f>IF(P6266="nio",0,IF(P6266&gt;0,VLOOKUP(K6266,'3-Productie normen'!A:X,VLOOKUP(P6266,'3-Productie normen'!$B$37:$C$59,2,FALSE),FALSE)))/VLOOKUP(B6266,'2-Kosten per locatie'!$A$11:$C$31,3,FALSE)</f>
        <v>0</v>
      </c>
      <c r="U6266" s="144">
        <f t="shared" si="493"/>
        <v>0</v>
      </c>
      <c r="V6266" s="145" t="str">
        <f>VLOOKUP(K6266,'3-Productie normen'!A:AG,29,FALSE)</f>
        <v>L</v>
      </c>
      <c r="W6266" s="145"/>
      <c r="X6266" s="146"/>
      <c r="Y6266" s="147">
        <f t="shared" si="494"/>
        <v>12594</v>
      </c>
    </row>
    <row r="6267" spans="1:25" s="148" customFormat="1" ht="13.9" customHeight="1">
      <c r="A6267" s="137">
        <v>7121</v>
      </c>
      <c r="B6267" s="138" t="s">
        <v>7214</v>
      </c>
      <c r="C6267" s="138" t="s">
        <v>7215</v>
      </c>
      <c r="D6267" s="138"/>
      <c r="E6267" s="2"/>
      <c r="F6267" s="2" t="s">
        <v>422</v>
      </c>
      <c r="G6267" s="2" t="s">
        <v>7489</v>
      </c>
      <c r="H6267" s="2"/>
      <c r="I6267" s="139" t="s">
        <v>350</v>
      </c>
      <c r="J6267" s="139" t="s">
        <v>836</v>
      </c>
      <c r="K6267" s="139" t="s">
        <v>468</v>
      </c>
      <c r="L6267" s="139" t="s">
        <v>298</v>
      </c>
      <c r="M6267" s="140" t="s">
        <v>8160</v>
      </c>
      <c r="N6267" s="141">
        <v>62.88</v>
      </c>
      <c r="O6267" s="142">
        <f t="shared" si="490"/>
        <v>120</v>
      </c>
      <c r="P6267" s="2">
        <v>120</v>
      </c>
      <c r="Q6267" s="2"/>
      <c r="R6267" s="143" t="e">
        <f t="shared" si="491"/>
        <v>#DIV/0!</v>
      </c>
      <c r="S6267" s="143">
        <f t="shared" si="492"/>
        <v>0</v>
      </c>
      <c r="T6267" s="144">
        <f>IF(P6267="nio",0,IF(P6267&gt;0,VLOOKUP(K6267,'3-Productie normen'!A:X,VLOOKUP(P6267,'3-Productie normen'!$B$37:$C$59,2,FALSE),FALSE)))/VLOOKUP(B6267,'2-Kosten per locatie'!$A$11:$C$31,3,FALSE)</f>
        <v>0</v>
      </c>
      <c r="U6267" s="144">
        <f t="shared" si="493"/>
        <v>0</v>
      </c>
      <c r="V6267" s="145" t="str">
        <f>VLOOKUP(K6267,'3-Productie normen'!A:AG,29,FALSE)</f>
        <v>L</v>
      </c>
      <c r="W6267" s="145"/>
      <c r="X6267" s="146"/>
      <c r="Y6267" s="147">
        <f t="shared" si="494"/>
        <v>7545.6</v>
      </c>
    </row>
    <row r="6268" spans="1:25" s="148" customFormat="1" ht="13.9" customHeight="1">
      <c r="A6268" s="137">
        <v>7122</v>
      </c>
      <c r="B6268" s="138" t="s">
        <v>7214</v>
      </c>
      <c r="C6268" s="138" t="s">
        <v>7215</v>
      </c>
      <c r="D6268" s="138"/>
      <c r="E6268" s="2"/>
      <c r="F6268" s="2" t="s">
        <v>422</v>
      </c>
      <c r="G6268" s="2" t="s">
        <v>7488</v>
      </c>
      <c r="H6268" s="2"/>
      <c r="I6268" s="139" t="s">
        <v>350</v>
      </c>
      <c r="J6268" s="139" t="s">
        <v>836</v>
      </c>
      <c r="K6268" s="139" t="s">
        <v>468</v>
      </c>
      <c r="L6268" s="139" t="s">
        <v>298</v>
      </c>
      <c r="M6268" s="140" t="s">
        <v>8160</v>
      </c>
      <c r="N6268" s="141">
        <v>75.88</v>
      </c>
      <c r="O6268" s="142">
        <f t="shared" si="490"/>
        <v>120</v>
      </c>
      <c r="P6268" s="2">
        <v>120</v>
      </c>
      <c r="Q6268" s="2"/>
      <c r="R6268" s="143" t="e">
        <f t="shared" si="491"/>
        <v>#DIV/0!</v>
      </c>
      <c r="S6268" s="143">
        <f t="shared" si="492"/>
        <v>0</v>
      </c>
      <c r="T6268" s="144">
        <f>IF(P6268="nio",0,IF(P6268&gt;0,VLOOKUP(K6268,'3-Productie normen'!A:X,VLOOKUP(P6268,'3-Productie normen'!$B$37:$C$59,2,FALSE),FALSE)))/VLOOKUP(B6268,'2-Kosten per locatie'!$A$11:$C$31,3,FALSE)</f>
        <v>0</v>
      </c>
      <c r="U6268" s="144">
        <f t="shared" si="493"/>
        <v>0</v>
      </c>
      <c r="V6268" s="145" t="str">
        <f>VLOOKUP(K6268,'3-Productie normen'!A:AG,29,FALSE)</f>
        <v>L</v>
      </c>
      <c r="W6268" s="145"/>
      <c r="X6268" s="146"/>
      <c r="Y6268" s="147">
        <f t="shared" si="494"/>
        <v>9105.5999999999985</v>
      </c>
    </row>
    <row r="6269" spans="1:25" s="148" customFormat="1" ht="13.9" customHeight="1">
      <c r="A6269" s="137">
        <v>7123</v>
      </c>
      <c r="B6269" s="138" t="s">
        <v>7214</v>
      </c>
      <c r="C6269" s="138" t="s">
        <v>7215</v>
      </c>
      <c r="D6269" s="138"/>
      <c r="E6269" s="2"/>
      <c r="F6269" s="2" t="s">
        <v>422</v>
      </c>
      <c r="G6269" s="2" t="s">
        <v>7487</v>
      </c>
      <c r="H6269" s="2"/>
      <c r="I6269" s="139" t="s">
        <v>350</v>
      </c>
      <c r="J6269" s="139" t="s">
        <v>836</v>
      </c>
      <c r="K6269" s="139" t="s">
        <v>468</v>
      </c>
      <c r="L6269" s="139" t="s">
        <v>298</v>
      </c>
      <c r="M6269" s="140" t="s">
        <v>8160</v>
      </c>
      <c r="N6269" s="141">
        <v>50.55</v>
      </c>
      <c r="O6269" s="142">
        <f t="shared" si="490"/>
        <v>120</v>
      </c>
      <c r="P6269" s="2">
        <v>120</v>
      </c>
      <c r="Q6269" s="2"/>
      <c r="R6269" s="143" t="e">
        <f t="shared" si="491"/>
        <v>#DIV/0!</v>
      </c>
      <c r="S6269" s="143">
        <f t="shared" si="492"/>
        <v>0</v>
      </c>
      <c r="T6269" s="144">
        <f>IF(P6269="nio",0,IF(P6269&gt;0,VLOOKUP(K6269,'3-Productie normen'!A:X,VLOOKUP(P6269,'3-Productie normen'!$B$37:$C$59,2,FALSE),FALSE)))/VLOOKUP(B6269,'2-Kosten per locatie'!$A$11:$C$31,3,FALSE)</f>
        <v>0</v>
      </c>
      <c r="U6269" s="144">
        <f t="shared" si="493"/>
        <v>0</v>
      </c>
      <c r="V6269" s="145" t="str">
        <f>VLOOKUP(K6269,'3-Productie normen'!A:AG,29,FALSE)</f>
        <v>L</v>
      </c>
      <c r="W6269" s="145"/>
      <c r="X6269" s="146"/>
      <c r="Y6269" s="147">
        <f t="shared" si="494"/>
        <v>6066</v>
      </c>
    </row>
    <row r="6270" spans="1:25" s="148" customFormat="1" ht="13.9" customHeight="1">
      <c r="A6270" s="137">
        <v>7124</v>
      </c>
      <c r="B6270" s="138" t="s">
        <v>7214</v>
      </c>
      <c r="C6270" s="138" t="s">
        <v>7215</v>
      </c>
      <c r="D6270" s="138"/>
      <c r="E6270" s="2"/>
      <c r="F6270" s="2" t="s">
        <v>422</v>
      </c>
      <c r="G6270" s="2" t="s">
        <v>7486</v>
      </c>
      <c r="H6270" s="2"/>
      <c r="I6270" s="139" t="s">
        <v>350</v>
      </c>
      <c r="J6270" s="139" t="s">
        <v>836</v>
      </c>
      <c r="K6270" s="139" t="s">
        <v>468</v>
      </c>
      <c r="L6270" s="139" t="s">
        <v>298</v>
      </c>
      <c r="M6270" s="140" t="s">
        <v>8160</v>
      </c>
      <c r="N6270" s="141">
        <v>62.98</v>
      </c>
      <c r="O6270" s="142">
        <f t="shared" si="490"/>
        <v>120</v>
      </c>
      <c r="P6270" s="2">
        <v>120</v>
      </c>
      <c r="Q6270" s="2"/>
      <c r="R6270" s="143" t="e">
        <f t="shared" si="491"/>
        <v>#DIV/0!</v>
      </c>
      <c r="S6270" s="143">
        <f t="shared" si="492"/>
        <v>0</v>
      </c>
      <c r="T6270" s="144">
        <f>IF(P6270="nio",0,IF(P6270&gt;0,VLOOKUP(K6270,'3-Productie normen'!A:X,VLOOKUP(P6270,'3-Productie normen'!$B$37:$C$59,2,FALSE),FALSE)))/VLOOKUP(B6270,'2-Kosten per locatie'!$A$11:$C$31,3,FALSE)</f>
        <v>0</v>
      </c>
      <c r="U6270" s="144">
        <f t="shared" si="493"/>
        <v>0</v>
      </c>
      <c r="V6270" s="145" t="str">
        <f>VLOOKUP(K6270,'3-Productie normen'!A:AG,29,FALSE)</f>
        <v>L</v>
      </c>
      <c r="W6270" s="145"/>
      <c r="X6270" s="146"/>
      <c r="Y6270" s="147">
        <f t="shared" si="494"/>
        <v>7557.5999999999995</v>
      </c>
    </row>
    <row r="6271" spans="1:25" s="148" customFormat="1" ht="13.9" customHeight="1">
      <c r="A6271" s="137">
        <v>7125</v>
      </c>
      <c r="B6271" s="138" t="s">
        <v>7214</v>
      </c>
      <c r="C6271" s="138" t="s">
        <v>7215</v>
      </c>
      <c r="D6271" s="138"/>
      <c r="E6271" s="2"/>
      <c r="F6271" s="2" t="s">
        <v>422</v>
      </c>
      <c r="G6271" s="2" t="s">
        <v>7415</v>
      </c>
      <c r="H6271" s="2"/>
      <c r="I6271" s="139" t="s">
        <v>491</v>
      </c>
      <c r="J6271" s="139" t="s">
        <v>253</v>
      </c>
      <c r="K6271" s="139" t="s">
        <v>4571</v>
      </c>
      <c r="L6271" s="139" t="s">
        <v>298</v>
      </c>
      <c r="M6271" s="140" t="s">
        <v>8160</v>
      </c>
      <c r="N6271" s="141">
        <v>63.51</v>
      </c>
      <c r="O6271" s="142">
        <f t="shared" si="490"/>
        <v>200</v>
      </c>
      <c r="P6271" s="2">
        <v>200</v>
      </c>
      <c r="Q6271" s="2"/>
      <c r="R6271" s="143" t="e">
        <f t="shared" si="491"/>
        <v>#DIV/0!</v>
      </c>
      <c r="S6271" s="143">
        <f t="shared" si="492"/>
        <v>0</v>
      </c>
      <c r="T6271" s="144">
        <f>IF(P6271="nio",0,IF(P6271&gt;0,VLOOKUP(K6271,'3-Productie normen'!A:X,VLOOKUP(P6271,'3-Productie normen'!$B$37:$C$59,2,FALSE),FALSE)))/VLOOKUP(B6271,'2-Kosten per locatie'!$A$11:$C$31,3,FALSE)</f>
        <v>0</v>
      </c>
      <c r="U6271" s="144">
        <f t="shared" si="493"/>
        <v>0</v>
      </c>
      <c r="V6271" s="145" t="str">
        <f>VLOOKUP(K6271,'3-Productie normen'!A:AG,29,FALSE)</f>
        <v>V</v>
      </c>
      <c r="W6271" s="145"/>
      <c r="X6271" s="146"/>
      <c r="Y6271" s="147">
        <f t="shared" si="494"/>
        <v>12702</v>
      </c>
    </row>
    <row r="6272" spans="1:25" s="148" customFormat="1" ht="13.9" customHeight="1">
      <c r="A6272" s="137">
        <v>7126</v>
      </c>
      <c r="B6272" s="138" t="s">
        <v>7214</v>
      </c>
      <c r="C6272" s="138" t="s">
        <v>7215</v>
      </c>
      <c r="D6272" s="138"/>
      <c r="E6272" s="2"/>
      <c r="F6272" s="2" t="s">
        <v>422</v>
      </c>
      <c r="G6272" s="2" t="s">
        <v>7485</v>
      </c>
      <c r="H6272" s="2"/>
      <c r="I6272" s="139" t="s">
        <v>350</v>
      </c>
      <c r="J6272" s="139" t="s">
        <v>7453</v>
      </c>
      <c r="K6272" s="139" t="s">
        <v>274</v>
      </c>
      <c r="L6272" s="139" t="s">
        <v>298</v>
      </c>
      <c r="M6272" s="140" t="s">
        <v>8160</v>
      </c>
      <c r="N6272" s="141">
        <v>24.04</v>
      </c>
      <c r="O6272" s="142">
        <f t="shared" si="490"/>
        <v>200</v>
      </c>
      <c r="P6272" s="2">
        <v>200</v>
      </c>
      <c r="Q6272" s="2"/>
      <c r="R6272" s="143" t="e">
        <f t="shared" si="491"/>
        <v>#DIV/0!</v>
      </c>
      <c r="S6272" s="143">
        <f t="shared" si="492"/>
        <v>0</v>
      </c>
      <c r="T6272" s="144">
        <f>IF(P6272="nio",0,IF(P6272&gt;0,VLOOKUP(K6272,'3-Productie normen'!A:X,VLOOKUP(P6272,'3-Productie normen'!$B$37:$C$59,2,FALSE),FALSE)))/VLOOKUP(B6272,'2-Kosten per locatie'!$A$11:$C$31,3,FALSE)</f>
        <v>0</v>
      </c>
      <c r="U6272" s="144">
        <f t="shared" si="493"/>
        <v>0</v>
      </c>
      <c r="V6272" s="145" t="str">
        <f>VLOOKUP(K6272,'3-Productie normen'!A:AG,29,FALSE)</f>
        <v>L</v>
      </c>
      <c r="W6272" s="145"/>
      <c r="X6272" s="146"/>
      <c r="Y6272" s="147">
        <f t="shared" si="494"/>
        <v>4808</v>
      </c>
    </row>
    <row r="6273" spans="1:25" s="148" customFormat="1" ht="13.9" customHeight="1">
      <c r="A6273" s="137">
        <v>7127</v>
      </c>
      <c r="B6273" s="138" t="s">
        <v>7214</v>
      </c>
      <c r="C6273" s="138" t="s">
        <v>7215</v>
      </c>
      <c r="D6273" s="138"/>
      <c r="E6273" s="2"/>
      <c r="F6273" s="2" t="s">
        <v>422</v>
      </c>
      <c r="G6273" s="2" t="s">
        <v>7482</v>
      </c>
      <c r="H6273" s="2"/>
      <c r="I6273" s="139" t="s">
        <v>267</v>
      </c>
      <c r="J6273" s="139" t="s">
        <v>267</v>
      </c>
      <c r="K6273" s="139" t="s">
        <v>8079</v>
      </c>
      <c r="L6273" s="139" t="s">
        <v>298</v>
      </c>
      <c r="M6273" s="140" t="s">
        <v>8160</v>
      </c>
      <c r="N6273" s="141">
        <v>50.89</v>
      </c>
      <c r="O6273" s="142">
        <f t="shared" si="490"/>
        <v>2</v>
      </c>
      <c r="P6273" s="2">
        <v>2</v>
      </c>
      <c r="Q6273" s="2"/>
      <c r="R6273" s="143" t="e">
        <f t="shared" si="491"/>
        <v>#DIV/0!</v>
      </c>
      <c r="S6273" s="143">
        <f t="shared" si="492"/>
        <v>0</v>
      </c>
      <c r="T6273" s="144">
        <f>IF(P6273="nio",0,IF(P6273&gt;0,VLOOKUP(K6273,'3-Productie normen'!A:X,VLOOKUP(P6273,'3-Productie normen'!$B$37:$C$59,2,FALSE),FALSE)))/VLOOKUP(B6273,'2-Kosten per locatie'!$A$11:$C$31,3,FALSE)</f>
        <v>0</v>
      </c>
      <c r="U6273" s="144">
        <f t="shared" si="493"/>
        <v>0</v>
      </c>
      <c r="V6273" s="145" t="str">
        <f>VLOOKUP(K6273,'3-Productie normen'!A:AG,29,FALSE)</f>
        <v>V</v>
      </c>
      <c r="W6273" s="145"/>
      <c r="X6273" s="146"/>
      <c r="Y6273" s="147">
        <f t="shared" si="494"/>
        <v>101.78</v>
      </c>
    </row>
    <row r="6274" spans="1:25" s="148" customFormat="1" ht="13.9" customHeight="1">
      <c r="A6274" s="137">
        <v>7128</v>
      </c>
      <c r="B6274" s="138" t="s">
        <v>7214</v>
      </c>
      <c r="C6274" s="138" t="s">
        <v>7215</v>
      </c>
      <c r="D6274" s="138"/>
      <c r="E6274" s="2"/>
      <c r="F6274" s="2" t="s">
        <v>422</v>
      </c>
      <c r="G6274" s="2" t="s">
        <v>7483</v>
      </c>
      <c r="H6274" s="2"/>
      <c r="I6274" s="139" t="s">
        <v>277</v>
      </c>
      <c r="J6274" s="139" t="s">
        <v>277</v>
      </c>
      <c r="K6274" s="139" t="s">
        <v>478</v>
      </c>
      <c r="L6274" s="139" t="s">
        <v>298</v>
      </c>
      <c r="M6274" s="140" t="s">
        <v>8160</v>
      </c>
      <c r="N6274" s="141">
        <v>62.61</v>
      </c>
      <c r="O6274" s="142">
        <f t="shared" si="490"/>
        <v>120</v>
      </c>
      <c r="P6274" s="2">
        <v>120</v>
      </c>
      <c r="Q6274" s="2"/>
      <c r="R6274" s="143" t="e">
        <f t="shared" si="491"/>
        <v>#DIV/0!</v>
      </c>
      <c r="S6274" s="143">
        <f t="shared" si="492"/>
        <v>0</v>
      </c>
      <c r="T6274" s="144">
        <f>IF(P6274="nio",0,IF(P6274&gt;0,VLOOKUP(K6274,'3-Productie normen'!A:X,VLOOKUP(P6274,'3-Productie normen'!$B$37:$C$59,2,FALSE),FALSE)))/VLOOKUP(B6274,'2-Kosten per locatie'!$A$11:$C$31,3,FALSE)</f>
        <v>0</v>
      </c>
      <c r="U6274" s="144">
        <f t="shared" si="493"/>
        <v>0</v>
      </c>
      <c r="V6274" s="145" t="str">
        <f>VLOOKUP(K6274,'3-Productie normen'!A:AG,29,FALSE)</f>
        <v>B</v>
      </c>
      <c r="W6274" s="145"/>
      <c r="X6274" s="146"/>
      <c r="Y6274" s="147">
        <f t="shared" si="494"/>
        <v>7513.2</v>
      </c>
    </row>
    <row r="6275" spans="1:25" s="148" customFormat="1" ht="13.9" customHeight="1">
      <c r="A6275" s="137">
        <v>7129</v>
      </c>
      <c r="B6275" s="138" t="s">
        <v>7214</v>
      </c>
      <c r="C6275" s="138" t="s">
        <v>7215</v>
      </c>
      <c r="D6275" s="138"/>
      <c r="E6275" s="2"/>
      <c r="F6275" s="2" t="s">
        <v>422</v>
      </c>
      <c r="G6275" s="2" t="s">
        <v>7480</v>
      </c>
      <c r="H6275" s="2"/>
      <c r="I6275" s="139" t="s">
        <v>350</v>
      </c>
      <c r="J6275" s="139" t="s">
        <v>7453</v>
      </c>
      <c r="K6275" s="139" t="s">
        <v>274</v>
      </c>
      <c r="L6275" s="139" t="s">
        <v>1421</v>
      </c>
      <c r="M6275" s="140"/>
      <c r="N6275" s="141">
        <v>195.8</v>
      </c>
      <c r="O6275" s="142">
        <f t="shared" si="490"/>
        <v>200</v>
      </c>
      <c r="P6275" s="2">
        <v>200</v>
      </c>
      <c r="Q6275" s="2"/>
      <c r="R6275" s="143" t="e">
        <f t="shared" si="491"/>
        <v>#DIV/0!</v>
      </c>
      <c r="S6275" s="143">
        <f t="shared" si="492"/>
        <v>0</v>
      </c>
      <c r="T6275" s="144">
        <f>IF(P6275="nio",0,IF(P6275&gt;0,VLOOKUP(K6275,'3-Productie normen'!A:X,VLOOKUP(P6275,'3-Productie normen'!$B$37:$C$59,2,FALSE),FALSE)))/VLOOKUP(B6275,'2-Kosten per locatie'!$A$11:$C$31,3,FALSE)</f>
        <v>0</v>
      </c>
      <c r="U6275" s="144">
        <f t="shared" si="493"/>
        <v>0</v>
      </c>
      <c r="V6275" s="145" t="str">
        <f>VLOOKUP(K6275,'3-Productie normen'!A:AG,29,FALSE)</f>
        <v>L</v>
      </c>
      <c r="W6275" s="145"/>
      <c r="X6275" s="146"/>
      <c r="Y6275" s="147">
        <f t="shared" si="494"/>
        <v>39160</v>
      </c>
    </row>
    <row r="6276" spans="1:25" s="148" customFormat="1" ht="13.9" customHeight="1">
      <c r="A6276" s="137">
        <v>7130</v>
      </c>
      <c r="B6276" s="138" t="s">
        <v>7214</v>
      </c>
      <c r="C6276" s="138" t="s">
        <v>7215</v>
      </c>
      <c r="D6276" s="138"/>
      <c r="E6276" s="2"/>
      <c r="F6276" s="2" t="s">
        <v>422</v>
      </c>
      <c r="G6276" s="2" t="s">
        <v>7414</v>
      </c>
      <c r="H6276" s="2"/>
      <c r="I6276" s="139" t="s">
        <v>491</v>
      </c>
      <c r="J6276" s="139" t="s">
        <v>297</v>
      </c>
      <c r="K6276" s="139" t="s">
        <v>4571</v>
      </c>
      <c r="L6276" s="139" t="s">
        <v>1421</v>
      </c>
      <c r="M6276" s="140"/>
      <c r="N6276" s="141">
        <v>12.3</v>
      </c>
      <c r="O6276" s="142">
        <f t="shared" si="490"/>
        <v>200</v>
      </c>
      <c r="P6276" s="2">
        <v>200</v>
      </c>
      <c r="Q6276" s="2"/>
      <c r="R6276" s="143" t="e">
        <f t="shared" si="491"/>
        <v>#DIV/0!</v>
      </c>
      <c r="S6276" s="143">
        <f t="shared" si="492"/>
        <v>0</v>
      </c>
      <c r="T6276" s="144">
        <f>IF(P6276="nio",0,IF(P6276&gt;0,VLOOKUP(K6276,'3-Productie normen'!A:X,VLOOKUP(P6276,'3-Productie normen'!$B$37:$C$59,2,FALSE),FALSE)))/VLOOKUP(B6276,'2-Kosten per locatie'!$A$11:$C$31,3,FALSE)</f>
        <v>0</v>
      </c>
      <c r="U6276" s="144">
        <f t="shared" si="493"/>
        <v>0</v>
      </c>
      <c r="V6276" s="145" t="str">
        <f>VLOOKUP(K6276,'3-Productie normen'!A:AG,29,FALSE)</f>
        <v>V</v>
      </c>
      <c r="W6276" s="145"/>
      <c r="X6276" s="146"/>
      <c r="Y6276" s="147">
        <f t="shared" si="494"/>
        <v>2460</v>
      </c>
    </row>
    <row r="6277" spans="1:25" s="148" customFormat="1" ht="13.9" customHeight="1">
      <c r="A6277" s="137">
        <v>7131</v>
      </c>
      <c r="B6277" s="138" t="s">
        <v>7214</v>
      </c>
      <c r="C6277" s="138" t="s">
        <v>7215</v>
      </c>
      <c r="D6277" s="138"/>
      <c r="E6277" s="2"/>
      <c r="F6277" s="2" t="s">
        <v>422</v>
      </c>
      <c r="G6277" s="2" t="s">
        <v>7409</v>
      </c>
      <c r="H6277" s="2"/>
      <c r="I6277" s="139" t="s">
        <v>484</v>
      </c>
      <c r="J6277" s="139" t="s">
        <v>56</v>
      </c>
      <c r="K6277" s="139" t="s">
        <v>248</v>
      </c>
      <c r="L6277" s="139" t="s">
        <v>249</v>
      </c>
      <c r="M6277" s="140"/>
      <c r="N6277" s="141">
        <v>22.03</v>
      </c>
      <c r="O6277" s="142">
        <f t="shared" si="490"/>
        <v>200</v>
      </c>
      <c r="P6277" s="2">
        <v>200</v>
      </c>
      <c r="Q6277" s="2"/>
      <c r="R6277" s="143" t="e">
        <f t="shared" si="491"/>
        <v>#DIV/0!</v>
      </c>
      <c r="S6277" s="143">
        <f t="shared" si="492"/>
        <v>0</v>
      </c>
      <c r="T6277" s="144">
        <f>IF(P6277="nio",0,IF(P6277&gt;0,VLOOKUP(K6277,'3-Productie normen'!A:X,VLOOKUP(P6277,'3-Productie normen'!$B$37:$C$59,2,FALSE),FALSE)))/VLOOKUP(B6277,'2-Kosten per locatie'!$A$11:$C$31,3,FALSE)</f>
        <v>0</v>
      </c>
      <c r="U6277" s="144">
        <f t="shared" si="493"/>
        <v>0</v>
      </c>
      <c r="V6277" s="145" t="str">
        <f>VLOOKUP(K6277,'3-Productie normen'!A:AG,29,FALSE)</f>
        <v>V</v>
      </c>
      <c r="W6277" s="145"/>
      <c r="X6277" s="146"/>
      <c r="Y6277" s="147">
        <f t="shared" si="494"/>
        <v>4406</v>
      </c>
    </row>
    <row r="6278" spans="1:25" s="148" customFormat="1" ht="13.9" customHeight="1">
      <c r="A6278" s="137">
        <v>7132</v>
      </c>
      <c r="B6278" s="138" t="s">
        <v>7214</v>
      </c>
      <c r="C6278" s="138" t="s">
        <v>7215</v>
      </c>
      <c r="D6278" s="138"/>
      <c r="E6278" s="2"/>
      <c r="F6278" s="2" t="s">
        <v>422</v>
      </c>
      <c r="G6278" s="2" t="s">
        <v>7421</v>
      </c>
      <c r="H6278" s="2"/>
      <c r="I6278" s="139" t="s">
        <v>257</v>
      </c>
      <c r="J6278" s="139" t="s">
        <v>381</v>
      </c>
      <c r="K6278" s="139" t="s">
        <v>257</v>
      </c>
      <c r="L6278" s="139" t="s">
        <v>298</v>
      </c>
      <c r="M6278" s="140" t="s">
        <v>8160</v>
      </c>
      <c r="N6278" s="141">
        <v>6.67</v>
      </c>
      <c r="O6278" s="142">
        <f t="shared" si="490"/>
        <v>4</v>
      </c>
      <c r="P6278" s="2">
        <v>4</v>
      </c>
      <c r="Q6278" s="2"/>
      <c r="R6278" s="143" t="e">
        <f t="shared" si="491"/>
        <v>#DIV/0!</v>
      </c>
      <c r="S6278" s="143">
        <f t="shared" si="492"/>
        <v>0</v>
      </c>
      <c r="T6278" s="144">
        <f>IF(P6278="nio",0,IF(P6278&gt;0,VLOOKUP(K6278,'3-Productie normen'!A:X,VLOOKUP(P6278,'3-Productie normen'!$B$37:$C$59,2,FALSE),FALSE)))/VLOOKUP(B6278,'2-Kosten per locatie'!$A$11:$C$31,3,FALSE)</f>
        <v>0</v>
      </c>
      <c r="U6278" s="144">
        <f t="shared" si="493"/>
        <v>0</v>
      </c>
      <c r="V6278" s="145" t="str">
        <f>VLOOKUP(K6278,'3-Productie normen'!A:AG,29,FALSE)</f>
        <v>V</v>
      </c>
      <c r="W6278" s="145"/>
      <c r="X6278" s="146"/>
      <c r="Y6278" s="147">
        <f t="shared" si="494"/>
        <v>26.68</v>
      </c>
    </row>
    <row r="6279" spans="1:25" s="148" customFormat="1" ht="13.9" customHeight="1">
      <c r="A6279" s="137">
        <v>7133</v>
      </c>
      <c r="B6279" s="138" t="s">
        <v>7214</v>
      </c>
      <c r="C6279" s="138" t="s">
        <v>7215</v>
      </c>
      <c r="D6279" s="138"/>
      <c r="E6279" s="2"/>
      <c r="F6279" s="2" t="s">
        <v>422</v>
      </c>
      <c r="G6279" s="2" t="s">
        <v>7484</v>
      </c>
      <c r="H6279" s="2"/>
      <c r="I6279" s="139" t="s">
        <v>350</v>
      </c>
      <c r="J6279" s="139" t="s">
        <v>7453</v>
      </c>
      <c r="K6279" s="139" t="s">
        <v>274</v>
      </c>
      <c r="L6279" s="139" t="s">
        <v>298</v>
      </c>
      <c r="M6279" s="140" t="s">
        <v>8160</v>
      </c>
      <c r="N6279" s="141">
        <v>12.45</v>
      </c>
      <c r="O6279" s="142">
        <f t="shared" si="490"/>
        <v>200</v>
      </c>
      <c r="P6279" s="2">
        <v>200</v>
      </c>
      <c r="Q6279" s="2"/>
      <c r="R6279" s="143" t="e">
        <f t="shared" si="491"/>
        <v>#DIV/0!</v>
      </c>
      <c r="S6279" s="143">
        <f t="shared" si="492"/>
        <v>0</v>
      </c>
      <c r="T6279" s="144">
        <f>IF(P6279="nio",0,IF(P6279&gt;0,VLOOKUP(K6279,'3-Productie normen'!A:X,VLOOKUP(P6279,'3-Productie normen'!$B$37:$C$59,2,FALSE),FALSE)))/VLOOKUP(B6279,'2-Kosten per locatie'!$A$11:$C$31,3,FALSE)</f>
        <v>0</v>
      </c>
      <c r="U6279" s="144">
        <f t="shared" si="493"/>
        <v>0</v>
      </c>
      <c r="V6279" s="145" t="str">
        <f>VLOOKUP(K6279,'3-Productie normen'!A:AG,29,FALSE)</f>
        <v>L</v>
      </c>
      <c r="W6279" s="145"/>
      <c r="X6279" s="146"/>
      <c r="Y6279" s="147">
        <f t="shared" si="494"/>
        <v>2490</v>
      </c>
    </row>
    <row r="6280" spans="1:25" s="148" customFormat="1" ht="13.9" customHeight="1">
      <c r="A6280" s="137">
        <v>7134</v>
      </c>
      <c r="B6280" s="138" t="s">
        <v>7214</v>
      </c>
      <c r="C6280" s="138" t="s">
        <v>7215</v>
      </c>
      <c r="D6280" s="138"/>
      <c r="E6280" s="2"/>
      <c r="F6280" s="2" t="s">
        <v>746</v>
      </c>
      <c r="G6280" s="2" t="s">
        <v>8214</v>
      </c>
      <c r="H6280" s="2"/>
      <c r="I6280" s="139" t="s">
        <v>246</v>
      </c>
      <c r="J6280" s="139" t="s">
        <v>246</v>
      </c>
      <c r="K6280" s="139" t="s">
        <v>259</v>
      </c>
      <c r="L6280" s="139" t="s">
        <v>314</v>
      </c>
      <c r="M6280" s="140"/>
      <c r="N6280" s="141">
        <v>11.27</v>
      </c>
      <c r="O6280" s="142">
        <f t="shared" si="490"/>
        <v>0</v>
      </c>
      <c r="P6280" s="2" t="s">
        <v>477</v>
      </c>
      <c r="Q6280" s="2"/>
      <c r="R6280" s="143">
        <f t="shared" si="491"/>
        <v>0</v>
      </c>
      <c r="S6280" s="143">
        <f t="shared" si="492"/>
        <v>0</v>
      </c>
      <c r="T6280" s="144">
        <f>IF(P6280="nio",0,IF(P6280&gt;0,VLOOKUP(K6280,'3-Productie normen'!A:X,VLOOKUP(P6280,'3-Productie normen'!$B$37:$C$59,2,FALSE),FALSE)))/VLOOKUP(B6280,'2-Kosten per locatie'!$A$11:$C$31,3,FALSE)</f>
        <v>0</v>
      </c>
      <c r="U6280" s="144">
        <f t="shared" si="493"/>
        <v>0</v>
      </c>
      <c r="V6280" s="145">
        <f>VLOOKUP(K6280,'3-Productie normen'!A:AG,29,FALSE)</f>
        <v>0</v>
      </c>
      <c r="W6280" s="145"/>
      <c r="X6280" s="146"/>
      <c r="Y6280" s="147">
        <f t="shared" si="494"/>
        <v>0</v>
      </c>
    </row>
    <row r="6281" spans="1:25" s="148" customFormat="1" ht="13.9" customHeight="1">
      <c r="A6281" s="137">
        <v>7135</v>
      </c>
      <c r="B6281" s="138" t="s">
        <v>7214</v>
      </c>
      <c r="C6281" s="138" t="s">
        <v>7215</v>
      </c>
      <c r="D6281" s="138"/>
      <c r="E6281" s="2"/>
      <c r="F6281" s="2" t="s">
        <v>746</v>
      </c>
      <c r="G6281" s="2" t="s">
        <v>8214</v>
      </c>
      <c r="H6281" s="2"/>
      <c r="I6281" s="139" t="s">
        <v>246</v>
      </c>
      <c r="J6281" s="139" t="s">
        <v>246</v>
      </c>
      <c r="K6281" s="139" t="s">
        <v>259</v>
      </c>
      <c r="L6281" s="139" t="s">
        <v>314</v>
      </c>
      <c r="M6281" s="140"/>
      <c r="N6281" s="141">
        <v>11.96</v>
      </c>
      <c r="O6281" s="142">
        <f t="shared" si="490"/>
        <v>0</v>
      </c>
      <c r="P6281" s="2" t="s">
        <v>477</v>
      </c>
      <c r="Q6281" s="2"/>
      <c r="R6281" s="143">
        <f t="shared" si="491"/>
        <v>0</v>
      </c>
      <c r="S6281" s="143">
        <f t="shared" si="492"/>
        <v>0</v>
      </c>
      <c r="T6281" s="144">
        <f>IF(P6281="nio",0,IF(P6281&gt;0,VLOOKUP(K6281,'3-Productie normen'!A:X,VLOOKUP(P6281,'3-Productie normen'!$B$37:$C$59,2,FALSE),FALSE)))/VLOOKUP(B6281,'2-Kosten per locatie'!$A$11:$C$31,3,FALSE)</f>
        <v>0</v>
      </c>
      <c r="U6281" s="144">
        <f t="shared" si="493"/>
        <v>0</v>
      </c>
      <c r="V6281" s="145">
        <f>VLOOKUP(K6281,'3-Productie normen'!A:AG,29,FALSE)</f>
        <v>0</v>
      </c>
      <c r="W6281" s="145"/>
      <c r="X6281" s="146"/>
      <c r="Y6281" s="147">
        <f t="shared" si="494"/>
        <v>0</v>
      </c>
    </row>
    <row r="6282" spans="1:25" s="148" customFormat="1" ht="13.9" customHeight="1">
      <c r="A6282" s="137">
        <v>7136</v>
      </c>
      <c r="B6282" s="138" t="s">
        <v>7214</v>
      </c>
      <c r="C6282" s="138" t="s">
        <v>7215</v>
      </c>
      <c r="D6282" s="138"/>
      <c r="E6282" s="2"/>
      <c r="F6282" s="2" t="s">
        <v>746</v>
      </c>
      <c r="G6282" s="2" t="s">
        <v>8214</v>
      </c>
      <c r="H6282" s="2"/>
      <c r="I6282" s="139" t="s">
        <v>246</v>
      </c>
      <c r="J6282" s="139" t="s">
        <v>246</v>
      </c>
      <c r="K6282" s="139" t="s">
        <v>259</v>
      </c>
      <c r="L6282" s="139" t="s">
        <v>314</v>
      </c>
      <c r="M6282" s="140"/>
      <c r="N6282" s="141">
        <v>25.35</v>
      </c>
      <c r="O6282" s="142">
        <f t="shared" si="490"/>
        <v>0</v>
      </c>
      <c r="P6282" s="2" t="s">
        <v>477</v>
      </c>
      <c r="Q6282" s="2"/>
      <c r="R6282" s="143">
        <f t="shared" si="491"/>
        <v>0</v>
      </c>
      <c r="S6282" s="143">
        <f t="shared" si="492"/>
        <v>0</v>
      </c>
      <c r="T6282" s="144">
        <f>IF(P6282="nio",0,IF(P6282&gt;0,VLOOKUP(K6282,'3-Productie normen'!A:X,VLOOKUP(P6282,'3-Productie normen'!$B$37:$C$59,2,FALSE),FALSE)))/VLOOKUP(B6282,'2-Kosten per locatie'!$A$11:$C$31,3,FALSE)</f>
        <v>0</v>
      </c>
      <c r="U6282" s="144">
        <f t="shared" si="493"/>
        <v>0</v>
      </c>
      <c r="V6282" s="145">
        <f>VLOOKUP(K6282,'3-Productie normen'!A:AG,29,FALSE)</f>
        <v>0</v>
      </c>
      <c r="W6282" s="145"/>
      <c r="X6282" s="146"/>
      <c r="Y6282" s="147">
        <f t="shared" si="494"/>
        <v>0</v>
      </c>
    </row>
    <row r="6283" spans="1:25" s="148" customFormat="1" ht="13.9" customHeight="1">
      <c r="A6283" s="137">
        <v>7137</v>
      </c>
      <c r="B6283" s="138" t="s">
        <v>7214</v>
      </c>
      <c r="C6283" s="138" t="s">
        <v>7215</v>
      </c>
      <c r="D6283" s="138"/>
      <c r="E6283" s="2"/>
      <c r="F6283" s="2" t="s">
        <v>746</v>
      </c>
      <c r="G6283" s="2" t="s">
        <v>8214</v>
      </c>
      <c r="H6283" s="2"/>
      <c r="I6283" s="139" t="s">
        <v>246</v>
      </c>
      <c r="J6283" s="139" t="s">
        <v>246</v>
      </c>
      <c r="K6283" s="139" t="s">
        <v>259</v>
      </c>
      <c r="L6283" s="139" t="s">
        <v>314</v>
      </c>
      <c r="M6283" s="140"/>
      <c r="N6283" s="141">
        <v>60.82</v>
      </c>
      <c r="O6283" s="142">
        <f t="shared" si="490"/>
        <v>0</v>
      </c>
      <c r="P6283" s="2" t="s">
        <v>477</v>
      </c>
      <c r="Q6283" s="2"/>
      <c r="R6283" s="143">
        <f t="shared" si="491"/>
        <v>0</v>
      </c>
      <c r="S6283" s="143">
        <f t="shared" si="492"/>
        <v>0</v>
      </c>
      <c r="T6283" s="144">
        <f>IF(P6283="nio",0,IF(P6283&gt;0,VLOOKUP(K6283,'3-Productie normen'!A:X,VLOOKUP(P6283,'3-Productie normen'!$B$37:$C$59,2,FALSE),FALSE)))/VLOOKUP(B6283,'2-Kosten per locatie'!$A$11:$C$31,3,FALSE)</f>
        <v>0</v>
      </c>
      <c r="U6283" s="144">
        <f t="shared" si="493"/>
        <v>0</v>
      </c>
      <c r="V6283" s="145">
        <f>VLOOKUP(K6283,'3-Productie normen'!A:AG,29,FALSE)</f>
        <v>0</v>
      </c>
      <c r="W6283" s="145"/>
      <c r="X6283" s="146"/>
      <c r="Y6283" s="147">
        <f t="shared" si="494"/>
        <v>0</v>
      </c>
    </row>
    <row r="6284" spans="1:25" s="148" customFormat="1" ht="13.9" customHeight="1">
      <c r="A6284" s="137">
        <v>7138</v>
      </c>
      <c r="B6284" s="138" t="s">
        <v>7214</v>
      </c>
      <c r="C6284" s="138" t="s">
        <v>7215</v>
      </c>
      <c r="D6284" s="138"/>
      <c r="E6284" s="2"/>
      <c r="F6284" s="2" t="s">
        <v>746</v>
      </c>
      <c r="G6284" s="2" t="s">
        <v>8214</v>
      </c>
      <c r="H6284" s="2"/>
      <c r="I6284" s="139" t="s">
        <v>246</v>
      </c>
      <c r="J6284" s="139" t="s">
        <v>246</v>
      </c>
      <c r="K6284" s="139" t="s">
        <v>259</v>
      </c>
      <c r="L6284" s="139" t="s">
        <v>314</v>
      </c>
      <c r="M6284" s="140"/>
      <c r="N6284" s="141">
        <v>13.66</v>
      </c>
      <c r="O6284" s="142">
        <f t="shared" si="490"/>
        <v>0</v>
      </c>
      <c r="P6284" s="2" t="s">
        <v>477</v>
      </c>
      <c r="Q6284" s="2"/>
      <c r="R6284" s="143">
        <f t="shared" si="491"/>
        <v>0</v>
      </c>
      <c r="S6284" s="143">
        <f t="shared" si="492"/>
        <v>0</v>
      </c>
      <c r="T6284" s="144">
        <f>IF(P6284="nio",0,IF(P6284&gt;0,VLOOKUP(K6284,'3-Productie normen'!A:X,VLOOKUP(P6284,'3-Productie normen'!$B$37:$C$59,2,FALSE),FALSE)))/VLOOKUP(B6284,'2-Kosten per locatie'!$A$11:$C$31,3,FALSE)</f>
        <v>0</v>
      </c>
      <c r="U6284" s="144">
        <f t="shared" si="493"/>
        <v>0</v>
      </c>
      <c r="V6284" s="145">
        <f>VLOOKUP(K6284,'3-Productie normen'!A:AG,29,FALSE)</f>
        <v>0</v>
      </c>
      <c r="W6284" s="145"/>
      <c r="X6284" s="146"/>
      <c r="Y6284" s="147">
        <f t="shared" si="494"/>
        <v>0</v>
      </c>
    </row>
    <row r="6285" spans="1:25" s="148" customFormat="1" ht="13.9" customHeight="1">
      <c r="A6285" s="137">
        <v>7139</v>
      </c>
      <c r="B6285" s="138" t="s">
        <v>7214</v>
      </c>
      <c r="C6285" s="138" t="s">
        <v>7215</v>
      </c>
      <c r="D6285" s="138"/>
      <c r="E6285" s="2"/>
      <c r="F6285" s="2" t="s">
        <v>746</v>
      </c>
      <c r="G6285" s="2" t="s">
        <v>7530</v>
      </c>
      <c r="H6285" s="2"/>
      <c r="I6285" s="139" t="s">
        <v>350</v>
      </c>
      <c r="J6285" s="139" t="s">
        <v>351</v>
      </c>
      <c r="K6285" s="139" t="s">
        <v>274</v>
      </c>
      <c r="L6285" s="139" t="s">
        <v>298</v>
      </c>
      <c r="M6285" s="140" t="s">
        <v>8160</v>
      </c>
      <c r="N6285" s="141">
        <v>152.88</v>
      </c>
      <c r="O6285" s="142">
        <f t="shared" si="490"/>
        <v>200</v>
      </c>
      <c r="P6285" s="2">
        <v>200</v>
      </c>
      <c r="Q6285" s="2"/>
      <c r="R6285" s="143" t="e">
        <f t="shared" si="491"/>
        <v>#DIV/0!</v>
      </c>
      <c r="S6285" s="143">
        <f t="shared" si="492"/>
        <v>0</v>
      </c>
      <c r="T6285" s="144">
        <f>IF(P6285="nio",0,IF(P6285&gt;0,VLOOKUP(K6285,'3-Productie normen'!A:X,VLOOKUP(P6285,'3-Productie normen'!$B$37:$C$59,2,FALSE),FALSE)))/VLOOKUP(B6285,'2-Kosten per locatie'!$A$11:$C$31,3,FALSE)</f>
        <v>0</v>
      </c>
      <c r="U6285" s="144">
        <f t="shared" si="493"/>
        <v>0</v>
      </c>
      <c r="V6285" s="145" t="str">
        <f>VLOOKUP(K6285,'3-Productie normen'!A:AG,29,FALSE)</f>
        <v>L</v>
      </c>
      <c r="W6285" s="145"/>
      <c r="X6285" s="146"/>
      <c r="Y6285" s="147">
        <f t="shared" si="494"/>
        <v>30576</v>
      </c>
    </row>
    <row r="6286" spans="1:25" s="148" customFormat="1" ht="13.9" customHeight="1">
      <c r="A6286" s="137">
        <v>7140</v>
      </c>
      <c r="B6286" s="138" t="s">
        <v>7214</v>
      </c>
      <c r="C6286" s="138" t="s">
        <v>7215</v>
      </c>
      <c r="D6286" s="138"/>
      <c r="E6286" s="2"/>
      <c r="F6286" s="2" t="s">
        <v>746</v>
      </c>
      <c r="G6286" s="2" t="s">
        <v>7525</v>
      </c>
      <c r="H6286" s="2"/>
      <c r="I6286" s="139" t="s">
        <v>46</v>
      </c>
      <c r="J6286" s="139" t="s">
        <v>323</v>
      </c>
      <c r="K6286" s="139" t="s">
        <v>46</v>
      </c>
      <c r="L6286" s="139" t="s">
        <v>314</v>
      </c>
      <c r="M6286" s="140"/>
      <c r="N6286" s="141">
        <v>1.1499999999999999</v>
      </c>
      <c r="O6286" s="142">
        <f t="shared" si="490"/>
        <v>400</v>
      </c>
      <c r="P6286" s="2">
        <v>200</v>
      </c>
      <c r="Q6286" s="2">
        <v>200</v>
      </c>
      <c r="R6286" s="143" t="e">
        <f t="shared" si="491"/>
        <v>#DIV/0!</v>
      </c>
      <c r="S6286" s="143" t="e">
        <f t="shared" si="492"/>
        <v>#DIV/0!</v>
      </c>
      <c r="T6286" s="144">
        <f>IF(P6286="nio",0,IF(P6286&gt;0,VLOOKUP(K6286,'3-Productie normen'!A:X,VLOOKUP(P6286,'3-Productie normen'!$B$37:$C$59,2,FALSE),FALSE)))/VLOOKUP(B6286,'2-Kosten per locatie'!$A$11:$C$31,3,FALSE)</f>
        <v>0</v>
      </c>
      <c r="U6286" s="144">
        <f t="shared" si="493"/>
        <v>0</v>
      </c>
      <c r="V6286" s="145" t="str">
        <f>VLOOKUP(K6286,'3-Productie normen'!A:AG,29,FALSE)</f>
        <v>S</v>
      </c>
      <c r="W6286" s="145"/>
      <c r="X6286" s="146"/>
      <c r="Y6286" s="147">
        <f t="shared" si="494"/>
        <v>459.99999999999994</v>
      </c>
    </row>
    <row r="6287" spans="1:25" s="148" customFormat="1" ht="13.9" customHeight="1">
      <c r="A6287" s="137">
        <v>7141</v>
      </c>
      <c r="B6287" s="138" t="s">
        <v>7214</v>
      </c>
      <c r="C6287" s="138" t="s">
        <v>7215</v>
      </c>
      <c r="D6287" s="138"/>
      <c r="E6287" s="2"/>
      <c r="F6287" s="2" t="s">
        <v>746</v>
      </c>
      <c r="G6287" s="2" t="s">
        <v>7524</v>
      </c>
      <c r="H6287" s="2"/>
      <c r="I6287" s="139" t="s">
        <v>46</v>
      </c>
      <c r="J6287" s="139" t="s">
        <v>323</v>
      </c>
      <c r="K6287" s="139" t="s">
        <v>46</v>
      </c>
      <c r="L6287" s="139" t="s">
        <v>314</v>
      </c>
      <c r="M6287" s="140"/>
      <c r="N6287" s="141">
        <v>1.1399999999999999</v>
      </c>
      <c r="O6287" s="142">
        <f t="shared" si="490"/>
        <v>400</v>
      </c>
      <c r="P6287" s="2">
        <v>200</v>
      </c>
      <c r="Q6287" s="2">
        <v>200</v>
      </c>
      <c r="R6287" s="143" t="e">
        <f t="shared" si="491"/>
        <v>#DIV/0!</v>
      </c>
      <c r="S6287" s="143" t="e">
        <f t="shared" si="492"/>
        <v>#DIV/0!</v>
      </c>
      <c r="T6287" s="144">
        <f>IF(P6287="nio",0,IF(P6287&gt;0,VLOOKUP(K6287,'3-Productie normen'!A:X,VLOOKUP(P6287,'3-Productie normen'!$B$37:$C$59,2,FALSE),FALSE)))/VLOOKUP(B6287,'2-Kosten per locatie'!$A$11:$C$31,3,FALSE)</f>
        <v>0</v>
      </c>
      <c r="U6287" s="144">
        <f t="shared" si="493"/>
        <v>0</v>
      </c>
      <c r="V6287" s="145" t="str">
        <f>VLOOKUP(K6287,'3-Productie normen'!A:AG,29,FALSE)</f>
        <v>S</v>
      </c>
      <c r="W6287" s="145"/>
      <c r="X6287" s="146"/>
      <c r="Y6287" s="147">
        <f t="shared" si="494"/>
        <v>455.99999999999994</v>
      </c>
    </row>
    <row r="6288" spans="1:25" s="148" customFormat="1" ht="13.9" customHeight="1">
      <c r="A6288" s="137">
        <v>7142</v>
      </c>
      <c r="B6288" s="138" t="s">
        <v>7214</v>
      </c>
      <c r="C6288" s="138" t="s">
        <v>7215</v>
      </c>
      <c r="D6288" s="138"/>
      <c r="E6288" s="2"/>
      <c r="F6288" s="2" t="s">
        <v>746</v>
      </c>
      <c r="G6288" s="2" t="s">
        <v>7523</v>
      </c>
      <c r="H6288" s="2"/>
      <c r="I6288" s="139" t="s">
        <v>46</v>
      </c>
      <c r="J6288" s="139" t="s">
        <v>323</v>
      </c>
      <c r="K6288" s="139" t="s">
        <v>46</v>
      </c>
      <c r="L6288" s="139" t="s">
        <v>314</v>
      </c>
      <c r="M6288" s="140"/>
      <c r="N6288" s="141">
        <v>1.1399999999999999</v>
      </c>
      <c r="O6288" s="142">
        <f t="shared" si="490"/>
        <v>400</v>
      </c>
      <c r="P6288" s="2">
        <v>200</v>
      </c>
      <c r="Q6288" s="2">
        <v>200</v>
      </c>
      <c r="R6288" s="143" t="e">
        <f t="shared" si="491"/>
        <v>#DIV/0!</v>
      </c>
      <c r="S6288" s="143" t="e">
        <f t="shared" si="492"/>
        <v>#DIV/0!</v>
      </c>
      <c r="T6288" s="144">
        <f>IF(P6288="nio",0,IF(P6288&gt;0,VLOOKUP(K6288,'3-Productie normen'!A:X,VLOOKUP(P6288,'3-Productie normen'!$B$37:$C$59,2,FALSE),FALSE)))/VLOOKUP(B6288,'2-Kosten per locatie'!$A$11:$C$31,3,FALSE)</f>
        <v>0</v>
      </c>
      <c r="U6288" s="144">
        <f t="shared" si="493"/>
        <v>0</v>
      </c>
      <c r="V6288" s="145" t="str">
        <f>VLOOKUP(K6288,'3-Productie normen'!A:AG,29,FALSE)</f>
        <v>S</v>
      </c>
      <c r="W6288" s="145"/>
      <c r="X6288" s="146"/>
      <c r="Y6288" s="147">
        <f t="shared" si="494"/>
        <v>455.99999999999994</v>
      </c>
    </row>
    <row r="6289" spans="1:25" s="148" customFormat="1" ht="13.9" customHeight="1">
      <c r="A6289" s="137">
        <v>7143</v>
      </c>
      <c r="B6289" s="138" t="s">
        <v>7214</v>
      </c>
      <c r="C6289" s="138" t="s">
        <v>7215</v>
      </c>
      <c r="D6289" s="138"/>
      <c r="E6289" s="2"/>
      <c r="F6289" s="2" t="s">
        <v>746</v>
      </c>
      <c r="G6289" s="2" t="s">
        <v>7521</v>
      </c>
      <c r="H6289" s="2"/>
      <c r="I6289" s="139" t="s">
        <v>46</v>
      </c>
      <c r="J6289" s="139" t="s">
        <v>323</v>
      </c>
      <c r="K6289" s="139" t="s">
        <v>46</v>
      </c>
      <c r="L6289" s="139" t="s">
        <v>314</v>
      </c>
      <c r="M6289" s="140"/>
      <c r="N6289" s="141">
        <v>1.1499999999999999</v>
      </c>
      <c r="O6289" s="142">
        <f t="shared" si="490"/>
        <v>400</v>
      </c>
      <c r="P6289" s="2">
        <v>200</v>
      </c>
      <c r="Q6289" s="2">
        <v>200</v>
      </c>
      <c r="R6289" s="143" t="e">
        <f t="shared" si="491"/>
        <v>#DIV/0!</v>
      </c>
      <c r="S6289" s="143" t="e">
        <f t="shared" si="492"/>
        <v>#DIV/0!</v>
      </c>
      <c r="T6289" s="144">
        <f>IF(P6289="nio",0,IF(P6289&gt;0,VLOOKUP(K6289,'3-Productie normen'!A:X,VLOOKUP(P6289,'3-Productie normen'!$B$37:$C$59,2,FALSE),FALSE)))/VLOOKUP(B6289,'2-Kosten per locatie'!$A$11:$C$31,3,FALSE)</f>
        <v>0</v>
      </c>
      <c r="U6289" s="144">
        <f t="shared" si="493"/>
        <v>0</v>
      </c>
      <c r="V6289" s="145" t="str">
        <f>VLOOKUP(K6289,'3-Productie normen'!A:AG,29,FALSE)</f>
        <v>S</v>
      </c>
      <c r="W6289" s="145"/>
      <c r="X6289" s="146"/>
      <c r="Y6289" s="147">
        <f t="shared" si="494"/>
        <v>459.99999999999994</v>
      </c>
    </row>
    <row r="6290" spans="1:25" s="148" customFormat="1" ht="13.9" customHeight="1">
      <c r="A6290" s="137">
        <v>7144</v>
      </c>
      <c r="B6290" s="138" t="s">
        <v>7214</v>
      </c>
      <c r="C6290" s="138" t="s">
        <v>7215</v>
      </c>
      <c r="D6290" s="138"/>
      <c r="E6290" s="2"/>
      <c r="F6290" s="2" t="s">
        <v>746</v>
      </c>
      <c r="G6290" s="2" t="s">
        <v>7520</v>
      </c>
      <c r="H6290" s="2"/>
      <c r="I6290" s="139" t="s">
        <v>46</v>
      </c>
      <c r="J6290" s="139" t="s">
        <v>323</v>
      </c>
      <c r="K6290" s="139" t="s">
        <v>46</v>
      </c>
      <c r="L6290" s="139" t="s">
        <v>314</v>
      </c>
      <c r="M6290" s="140"/>
      <c r="N6290" s="141">
        <v>1.1399999999999999</v>
      </c>
      <c r="O6290" s="142">
        <f t="shared" si="490"/>
        <v>400</v>
      </c>
      <c r="P6290" s="2">
        <v>200</v>
      </c>
      <c r="Q6290" s="2">
        <v>200</v>
      </c>
      <c r="R6290" s="143" t="e">
        <f t="shared" si="491"/>
        <v>#DIV/0!</v>
      </c>
      <c r="S6290" s="143" t="e">
        <f t="shared" si="492"/>
        <v>#DIV/0!</v>
      </c>
      <c r="T6290" s="144">
        <f>IF(P6290="nio",0,IF(P6290&gt;0,VLOOKUP(K6290,'3-Productie normen'!A:X,VLOOKUP(P6290,'3-Productie normen'!$B$37:$C$59,2,FALSE),FALSE)))/VLOOKUP(B6290,'2-Kosten per locatie'!$A$11:$C$31,3,FALSE)</f>
        <v>0</v>
      </c>
      <c r="U6290" s="144">
        <f t="shared" si="493"/>
        <v>0</v>
      </c>
      <c r="V6290" s="145" t="str">
        <f>VLOOKUP(K6290,'3-Productie normen'!A:AG,29,FALSE)</f>
        <v>S</v>
      </c>
      <c r="W6290" s="145"/>
      <c r="X6290" s="146"/>
      <c r="Y6290" s="147">
        <f t="shared" si="494"/>
        <v>455.99999999999994</v>
      </c>
    </row>
    <row r="6291" spans="1:25" s="148" customFormat="1" ht="13.9" customHeight="1">
      <c r="A6291" s="137">
        <v>7145</v>
      </c>
      <c r="B6291" s="138" t="s">
        <v>7214</v>
      </c>
      <c r="C6291" s="138" t="s">
        <v>7215</v>
      </c>
      <c r="D6291" s="138"/>
      <c r="E6291" s="2"/>
      <c r="F6291" s="2" t="s">
        <v>746</v>
      </c>
      <c r="G6291" s="2" t="s">
        <v>7519</v>
      </c>
      <c r="H6291" s="2"/>
      <c r="I6291" s="139" t="s">
        <v>46</v>
      </c>
      <c r="J6291" s="139" t="s">
        <v>323</v>
      </c>
      <c r="K6291" s="139" t="s">
        <v>46</v>
      </c>
      <c r="L6291" s="139" t="s">
        <v>314</v>
      </c>
      <c r="M6291" s="140"/>
      <c r="N6291" s="141">
        <v>1.1399999999999999</v>
      </c>
      <c r="O6291" s="142">
        <f t="shared" si="490"/>
        <v>400</v>
      </c>
      <c r="P6291" s="2">
        <v>200</v>
      </c>
      <c r="Q6291" s="2">
        <v>200</v>
      </c>
      <c r="R6291" s="143" t="e">
        <f t="shared" si="491"/>
        <v>#DIV/0!</v>
      </c>
      <c r="S6291" s="143" t="e">
        <f t="shared" si="492"/>
        <v>#DIV/0!</v>
      </c>
      <c r="T6291" s="144">
        <f>IF(P6291="nio",0,IF(P6291&gt;0,VLOOKUP(K6291,'3-Productie normen'!A:X,VLOOKUP(P6291,'3-Productie normen'!$B$37:$C$59,2,FALSE),FALSE)))/VLOOKUP(B6291,'2-Kosten per locatie'!$A$11:$C$31,3,FALSE)</f>
        <v>0</v>
      </c>
      <c r="U6291" s="144">
        <f t="shared" si="493"/>
        <v>0</v>
      </c>
      <c r="V6291" s="145" t="str">
        <f>VLOOKUP(K6291,'3-Productie normen'!A:AG,29,FALSE)</f>
        <v>S</v>
      </c>
      <c r="W6291" s="145"/>
      <c r="X6291" s="146"/>
      <c r="Y6291" s="147">
        <f t="shared" si="494"/>
        <v>455.99999999999994</v>
      </c>
    </row>
    <row r="6292" spans="1:25" s="148" customFormat="1" ht="13.9" customHeight="1">
      <c r="A6292" s="137">
        <v>7146</v>
      </c>
      <c r="B6292" s="138" t="s">
        <v>7214</v>
      </c>
      <c r="C6292" s="138" t="s">
        <v>7215</v>
      </c>
      <c r="D6292" s="138"/>
      <c r="E6292" s="2"/>
      <c r="F6292" s="2" t="s">
        <v>746</v>
      </c>
      <c r="G6292" s="2" t="s">
        <v>7518</v>
      </c>
      <c r="H6292" s="2"/>
      <c r="I6292" s="139" t="s">
        <v>46</v>
      </c>
      <c r="J6292" s="139" t="s">
        <v>323</v>
      </c>
      <c r="K6292" s="139" t="s">
        <v>46</v>
      </c>
      <c r="L6292" s="139" t="s">
        <v>314</v>
      </c>
      <c r="M6292" s="140"/>
      <c r="N6292" s="141">
        <v>1.1399999999999999</v>
      </c>
      <c r="O6292" s="142">
        <f t="shared" si="490"/>
        <v>400</v>
      </c>
      <c r="P6292" s="2">
        <v>200</v>
      </c>
      <c r="Q6292" s="2">
        <v>200</v>
      </c>
      <c r="R6292" s="143" t="e">
        <f t="shared" si="491"/>
        <v>#DIV/0!</v>
      </c>
      <c r="S6292" s="143" t="e">
        <f t="shared" si="492"/>
        <v>#DIV/0!</v>
      </c>
      <c r="T6292" s="144">
        <f>IF(P6292="nio",0,IF(P6292&gt;0,VLOOKUP(K6292,'3-Productie normen'!A:X,VLOOKUP(P6292,'3-Productie normen'!$B$37:$C$59,2,FALSE),FALSE)))/VLOOKUP(B6292,'2-Kosten per locatie'!$A$11:$C$31,3,FALSE)</f>
        <v>0</v>
      </c>
      <c r="U6292" s="144">
        <f t="shared" si="493"/>
        <v>0</v>
      </c>
      <c r="V6292" s="145" t="str">
        <f>VLOOKUP(K6292,'3-Productie normen'!A:AG,29,FALSE)</f>
        <v>S</v>
      </c>
      <c r="W6292" s="145"/>
      <c r="X6292" s="146"/>
      <c r="Y6292" s="147">
        <f t="shared" si="494"/>
        <v>455.99999999999994</v>
      </c>
    </row>
    <row r="6293" spans="1:25" s="148" customFormat="1" ht="13.9" customHeight="1">
      <c r="A6293" s="137">
        <v>7147</v>
      </c>
      <c r="B6293" s="138" t="s">
        <v>7214</v>
      </c>
      <c r="C6293" s="138" t="s">
        <v>7215</v>
      </c>
      <c r="D6293" s="138"/>
      <c r="E6293" s="2"/>
      <c r="F6293" s="2" t="s">
        <v>746</v>
      </c>
      <c r="G6293" s="2" t="s">
        <v>7516</v>
      </c>
      <c r="H6293" s="2"/>
      <c r="I6293" s="139" t="s">
        <v>46</v>
      </c>
      <c r="J6293" s="139" t="s">
        <v>323</v>
      </c>
      <c r="K6293" s="139" t="s">
        <v>46</v>
      </c>
      <c r="L6293" s="139" t="s">
        <v>314</v>
      </c>
      <c r="M6293" s="140"/>
      <c r="N6293" s="141">
        <v>1.24</v>
      </c>
      <c r="O6293" s="142">
        <f t="shared" si="490"/>
        <v>400</v>
      </c>
      <c r="P6293" s="2">
        <v>200</v>
      </c>
      <c r="Q6293" s="2">
        <v>200</v>
      </c>
      <c r="R6293" s="143" t="e">
        <f t="shared" si="491"/>
        <v>#DIV/0!</v>
      </c>
      <c r="S6293" s="143" t="e">
        <f t="shared" si="492"/>
        <v>#DIV/0!</v>
      </c>
      <c r="T6293" s="144">
        <f>IF(P6293="nio",0,IF(P6293&gt;0,VLOOKUP(K6293,'3-Productie normen'!A:X,VLOOKUP(P6293,'3-Productie normen'!$B$37:$C$59,2,FALSE),FALSE)))/VLOOKUP(B6293,'2-Kosten per locatie'!$A$11:$C$31,3,FALSE)</f>
        <v>0</v>
      </c>
      <c r="U6293" s="144">
        <f t="shared" si="493"/>
        <v>0</v>
      </c>
      <c r="V6293" s="145" t="str">
        <f>VLOOKUP(K6293,'3-Productie normen'!A:AG,29,FALSE)</f>
        <v>S</v>
      </c>
      <c r="W6293" s="145"/>
      <c r="X6293" s="146"/>
      <c r="Y6293" s="147">
        <f t="shared" si="494"/>
        <v>496</v>
      </c>
    </row>
    <row r="6294" spans="1:25" s="148" customFormat="1" ht="13.9" customHeight="1">
      <c r="A6294" s="137">
        <v>7148</v>
      </c>
      <c r="B6294" s="138" t="s">
        <v>7214</v>
      </c>
      <c r="C6294" s="138" t="s">
        <v>7215</v>
      </c>
      <c r="D6294" s="138"/>
      <c r="E6294" s="2"/>
      <c r="F6294" s="2" t="s">
        <v>746</v>
      </c>
      <c r="G6294" s="2" t="s">
        <v>7517</v>
      </c>
      <c r="H6294" s="2"/>
      <c r="I6294" s="139" t="s">
        <v>46</v>
      </c>
      <c r="J6294" s="139" t="s">
        <v>323</v>
      </c>
      <c r="K6294" s="139" t="s">
        <v>46</v>
      </c>
      <c r="L6294" s="139" t="s">
        <v>314</v>
      </c>
      <c r="M6294" s="140"/>
      <c r="N6294" s="141">
        <v>1.1399999999999999</v>
      </c>
      <c r="O6294" s="142">
        <f t="shared" si="490"/>
        <v>400</v>
      </c>
      <c r="P6294" s="2">
        <v>200</v>
      </c>
      <c r="Q6294" s="2">
        <v>200</v>
      </c>
      <c r="R6294" s="143" t="e">
        <f t="shared" si="491"/>
        <v>#DIV/0!</v>
      </c>
      <c r="S6294" s="143" t="e">
        <f t="shared" si="492"/>
        <v>#DIV/0!</v>
      </c>
      <c r="T6294" s="144">
        <f>IF(P6294="nio",0,IF(P6294&gt;0,VLOOKUP(K6294,'3-Productie normen'!A:X,VLOOKUP(P6294,'3-Productie normen'!$B$37:$C$59,2,FALSE),FALSE)))/VLOOKUP(B6294,'2-Kosten per locatie'!$A$11:$C$31,3,FALSE)</f>
        <v>0</v>
      </c>
      <c r="U6294" s="144">
        <f t="shared" si="493"/>
        <v>0</v>
      </c>
      <c r="V6294" s="145" t="str">
        <f>VLOOKUP(K6294,'3-Productie normen'!A:AG,29,FALSE)</f>
        <v>S</v>
      </c>
      <c r="W6294" s="145"/>
      <c r="X6294" s="146"/>
      <c r="Y6294" s="147">
        <f t="shared" si="494"/>
        <v>455.99999999999994</v>
      </c>
    </row>
    <row r="6295" spans="1:25" s="148" customFormat="1" ht="13.9" customHeight="1">
      <c r="A6295" s="137">
        <v>7149</v>
      </c>
      <c r="B6295" s="138" t="s">
        <v>7214</v>
      </c>
      <c r="C6295" s="138" t="s">
        <v>7215</v>
      </c>
      <c r="D6295" s="138"/>
      <c r="E6295" s="2"/>
      <c r="F6295" s="2" t="s">
        <v>746</v>
      </c>
      <c r="G6295" s="2" t="s">
        <v>7510</v>
      </c>
      <c r="H6295" s="2"/>
      <c r="I6295" s="139" t="s">
        <v>257</v>
      </c>
      <c r="J6295" s="139" t="s">
        <v>318</v>
      </c>
      <c r="K6295" s="139" t="s">
        <v>259</v>
      </c>
      <c r="L6295" s="139" t="s">
        <v>246</v>
      </c>
      <c r="M6295" s="140"/>
      <c r="N6295" s="141"/>
      <c r="O6295" s="142">
        <f t="shared" si="490"/>
        <v>0</v>
      </c>
      <c r="P6295" s="2" t="s">
        <v>477</v>
      </c>
      <c r="Q6295" s="2"/>
      <c r="R6295" s="143">
        <f t="shared" si="491"/>
        <v>0</v>
      </c>
      <c r="S6295" s="143">
        <f t="shared" si="492"/>
        <v>0</v>
      </c>
      <c r="T6295" s="144">
        <f>IF(P6295="nio",0,IF(P6295&gt;0,VLOOKUP(K6295,'3-Productie normen'!A:X,VLOOKUP(P6295,'3-Productie normen'!$B$37:$C$59,2,FALSE),FALSE)))/VLOOKUP(B6295,'2-Kosten per locatie'!$A$11:$C$31,3,FALSE)</f>
        <v>0</v>
      </c>
      <c r="U6295" s="144">
        <f t="shared" si="493"/>
        <v>0</v>
      </c>
      <c r="V6295" s="145">
        <f>VLOOKUP(K6295,'3-Productie normen'!A:AG,29,FALSE)</f>
        <v>0</v>
      </c>
      <c r="W6295" s="145"/>
      <c r="X6295" s="146"/>
      <c r="Y6295" s="147">
        <f t="shared" si="494"/>
        <v>0</v>
      </c>
    </row>
    <row r="6296" spans="1:25" s="148" customFormat="1" ht="13.9" customHeight="1">
      <c r="A6296" s="137">
        <v>7150</v>
      </c>
      <c r="B6296" s="138" t="s">
        <v>7214</v>
      </c>
      <c r="C6296" s="138" t="s">
        <v>7215</v>
      </c>
      <c r="D6296" s="138"/>
      <c r="E6296" s="2"/>
      <c r="F6296" s="2" t="s">
        <v>746</v>
      </c>
      <c r="G6296" s="2" t="s">
        <v>7497</v>
      </c>
      <c r="H6296" s="2"/>
      <c r="I6296" s="139" t="s">
        <v>484</v>
      </c>
      <c r="J6296" s="139" t="s">
        <v>56</v>
      </c>
      <c r="K6296" s="139" t="s">
        <v>248</v>
      </c>
      <c r="L6296" s="139" t="s">
        <v>249</v>
      </c>
      <c r="M6296" s="140"/>
      <c r="N6296" s="141">
        <v>22.21</v>
      </c>
      <c r="O6296" s="142">
        <f t="shared" si="490"/>
        <v>200</v>
      </c>
      <c r="P6296" s="2">
        <v>200</v>
      </c>
      <c r="Q6296" s="2"/>
      <c r="R6296" s="143" t="e">
        <f t="shared" si="491"/>
        <v>#DIV/0!</v>
      </c>
      <c r="S6296" s="143">
        <f t="shared" si="492"/>
        <v>0</v>
      </c>
      <c r="T6296" s="144">
        <f>IF(P6296="nio",0,IF(P6296&gt;0,VLOOKUP(K6296,'3-Productie normen'!A:X,VLOOKUP(P6296,'3-Productie normen'!$B$37:$C$59,2,FALSE),FALSE)))/VLOOKUP(B6296,'2-Kosten per locatie'!$A$11:$C$31,3,FALSE)</f>
        <v>0</v>
      </c>
      <c r="U6296" s="144">
        <f t="shared" si="493"/>
        <v>0</v>
      </c>
      <c r="V6296" s="145" t="str">
        <f>VLOOKUP(K6296,'3-Productie normen'!A:AG,29,FALSE)</f>
        <v>V</v>
      </c>
      <c r="W6296" s="145"/>
      <c r="X6296" s="146"/>
      <c r="Y6296" s="147">
        <f t="shared" si="494"/>
        <v>4442</v>
      </c>
    </row>
    <row r="6297" spans="1:25" s="148" customFormat="1" ht="13.9" customHeight="1">
      <c r="A6297" s="137">
        <v>7151</v>
      </c>
      <c r="B6297" s="138" t="s">
        <v>7214</v>
      </c>
      <c r="C6297" s="138" t="s">
        <v>7215</v>
      </c>
      <c r="D6297" s="138"/>
      <c r="E6297" s="2"/>
      <c r="F6297" s="2" t="s">
        <v>746</v>
      </c>
      <c r="G6297" s="2" t="s">
        <v>7533</v>
      </c>
      <c r="H6297" s="2"/>
      <c r="I6297" s="139" t="s">
        <v>267</v>
      </c>
      <c r="J6297" s="139" t="s">
        <v>267</v>
      </c>
      <c r="K6297" s="139" t="s">
        <v>8079</v>
      </c>
      <c r="L6297" s="139" t="s">
        <v>314</v>
      </c>
      <c r="M6297" s="140"/>
      <c r="N6297" s="141">
        <v>50.47</v>
      </c>
      <c r="O6297" s="142">
        <f t="shared" si="490"/>
        <v>2</v>
      </c>
      <c r="P6297" s="2">
        <v>2</v>
      </c>
      <c r="Q6297" s="2"/>
      <c r="R6297" s="143" t="e">
        <f t="shared" si="491"/>
        <v>#DIV/0!</v>
      </c>
      <c r="S6297" s="143">
        <f t="shared" si="492"/>
        <v>0</v>
      </c>
      <c r="T6297" s="144">
        <f>IF(P6297="nio",0,IF(P6297&gt;0,VLOOKUP(K6297,'3-Productie normen'!A:X,VLOOKUP(P6297,'3-Productie normen'!$B$37:$C$59,2,FALSE),FALSE)))/VLOOKUP(B6297,'2-Kosten per locatie'!$A$11:$C$31,3,FALSE)</f>
        <v>0</v>
      </c>
      <c r="U6297" s="144">
        <f t="shared" si="493"/>
        <v>0</v>
      </c>
      <c r="V6297" s="145" t="str">
        <f>VLOOKUP(K6297,'3-Productie normen'!A:AG,29,FALSE)</f>
        <v>V</v>
      </c>
      <c r="W6297" s="145"/>
      <c r="X6297" s="146"/>
      <c r="Y6297" s="147">
        <f t="shared" si="494"/>
        <v>100.94</v>
      </c>
    </row>
    <row r="6298" spans="1:25" s="148" customFormat="1" ht="13.9" customHeight="1">
      <c r="A6298" s="137">
        <v>7152</v>
      </c>
      <c r="B6298" s="138" t="s">
        <v>7214</v>
      </c>
      <c r="C6298" s="138" t="s">
        <v>7215</v>
      </c>
      <c r="D6298" s="138"/>
      <c r="E6298" s="2"/>
      <c r="F6298" s="2" t="s">
        <v>746</v>
      </c>
      <c r="G6298" s="2" t="s">
        <v>7534</v>
      </c>
      <c r="H6298" s="2"/>
      <c r="I6298" s="139" t="s">
        <v>277</v>
      </c>
      <c r="J6298" s="139" t="s">
        <v>277</v>
      </c>
      <c r="K6298" s="139" t="s">
        <v>478</v>
      </c>
      <c r="L6298" s="139" t="s">
        <v>314</v>
      </c>
      <c r="M6298" s="140"/>
      <c r="N6298" s="141">
        <v>62.84</v>
      </c>
      <c r="O6298" s="142">
        <f t="shared" si="490"/>
        <v>120</v>
      </c>
      <c r="P6298" s="2">
        <v>120</v>
      </c>
      <c r="Q6298" s="2"/>
      <c r="R6298" s="143" t="e">
        <f t="shared" si="491"/>
        <v>#DIV/0!</v>
      </c>
      <c r="S6298" s="143">
        <f t="shared" si="492"/>
        <v>0</v>
      </c>
      <c r="T6298" s="144">
        <f>IF(P6298="nio",0,IF(P6298&gt;0,VLOOKUP(K6298,'3-Productie normen'!A:X,VLOOKUP(P6298,'3-Productie normen'!$B$37:$C$59,2,FALSE),FALSE)))/VLOOKUP(B6298,'2-Kosten per locatie'!$A$11:$C$31,3,FALSE)</f>
        <v>0</v>
      </c>
      <c r="U6298" s="144">
        <f t="shared" si="493"/>
        <v>0</v>
      </c>
      <c r="V6298" s="145" t="str">
        <f>VLOOKUP(K6298,'3-Productie normen'!A:AG,29,FALSE)</f>
        <v>B</v>
      </c>
      <c r="W6298" s="145"/>
      <c r="X6298" s="146"/>
      <c r="Y6298" s="147">
        <f t="shared" si="494"/>
        <v>7540.8</v>
      </c>
    </row>
    <row r="6299" spans="1:25" s="148" customFormat="1" ht="13.9" customHeight="1">
      <c r="A6299" s="137">
        <v>7153</v>
      </c>
      <c r="B6299" s="138" t="s">
        <v>7214</v>
      </c>
      <c r="C6299" s="138" t="s">
        <v>7215</v>
      </c>
      <c r="D6299" s="138"/>
      <c r="E6299" s="2"/>
      <c r="F6299" s="2" t="s">
        <v>746</v>
      </c>
      <c r="G6299" s="2" t="s">
        <v>7532</v>
      </c>
      <c r="H6299" s="2"/>
      <c r="I6299" s="139" t="s">
        <v>350</v>
      </c>
      <c r="J6299" s="139" t="s">
        <v>1346</v>
      </c>
      <c r="K6299" s="139" t="s">
        <v>52</v>
      </c>
      <c r="L6299" s="139" t="s">
        <v>8215</v>
      </c>
      <c r="M6299" s="140" t="s">
        <v>8160</v>
      </c>
      <c r="N6299" s="141">
        <v>410.16</v>
      </c>
      <c r="O6299" s="142">
        <f t="shared" si="490"/>
        <v>200</v>
      </c>
      <c r="P6299" s="2">
        <v>200</v>
      </c>
      <c r="Q6299" s="2"/>
      <c r="R6299" s="143" t="e">
        <f t="shared" si="491"/>
        <v>#DIV/0!</v>
      </c>
      <c r="S6299" s="143">
        <f t="shared" si="492"/>
        <v>0</v>
      </c>
      <c r="T6299" s="144">
        <f>IF(P6299="nio",0,IF(P6299&gt;0,VLOOKUP(K6299,'3-Productie normen'!A:X,VLOOKUP(P6299,'3-Productie normen'!$B$37:$C$59,2,FALSE),FALSE)))/VLOOKUP(B6299,'2-Kosten per locatie'!$A$11:$C$31,3,FALSE)</f>
        <v>0</v>
      </c>
      <c r="U6299" s="144">
        <f t="shared" si="493"/>
        <v>0</v>
      </c>
      <c r="V6299" s="145" t="str">
        <f>VLOOKUP(K6299,'3-Productie normen'!A:AG,29,FALSE)</f>
        <v>B</v>
      </c>
      <c r="W6299" s="145"/>
      <c r="X6299" s="146"/>
      <c r="Y6299" s="147">
        <f t="shared" si="494"/>
        <v>82032</v>
      </c>
    </row>
    <row r="6300" spans="1:25" s="148" customFormat="1" ht="13.9" customHeight="1">
      <c r="A6300" s="137">
        <v>7154</v>
      </c>
      <c r="B6300" s="138" t="s">
        <v>7214</v>
      </c>
      <c r="C6300" s="138" t="s">
        <v>7215</v>
      </c>
      <c r="D6300" s="138"/>
      <c r="E6300" s="2"/>
      <c r="F6300" s="2" t="s">
        <v>746</v>
      </c>
      <c r="G6300" s="2" t="s">
        <v>7531</v>
      </c>
      <c r="H6300" s="2"/>
      <c r="I6300" s="139" t="s">
        <v>350</v>
      </c>
      <c r="J6300" s="139" t="s">
        <v>351</v>
      </c>
      <c r="K6300" s="139" t="s">
        <v>274</v>
      </c>
      <c r="L6300" s="139" t="s">
        <v>1421</v>
      </c>
      <c r="M6300" s="140"/>
      <c r="N6300" s="141">
        <v>50.55</v>
      </c>
      <c r="O6300" s="142">
        <f t="shared" si="490"/>
        <v>200</v>
      </c>
      <c r="P6300" s="2">
        <v>200</v>
      </c>
      <c r="Q6300" s="2"/>
      <c r="R6300" s="143" t="e">
        <f t="shared" si="491"/>
        <v>#DIV/0!</v>
      </c>
      <c r="S6300" s="143">
        <f t="shared" si="492"/>
        <v>0</v>
      </c>
      <c r="T6300" s="144">
        <f>IF(P6300="nio",0,IF(P6300&gt;0,VLOOKUP(K6300,'3-Productie normen'!A:X,VLOOKUP(P6300,'3-Productie normen'!$B$37:$C$59,2,FALSE),FALSE)))/VLOOKUP(B6300,'2-Kosten per locatie'!$A$11:$C$31,3,FALSE)</f>
        <v>0</v>
      </c>
      <c r="U6300" s="144">
        <f t="shared" si="493"/>
        <v>0</v>
      </c>
      <c r="V6300" s="145" t="str">
        <f>VLOOKUP(K6300,'3-Productie normen'!A:AG,29,FALSE)</f>
        <v>L</v>
      </c>
      <c r="W6300" s="145"/>
      <c r="X6300" s="146"/>
      <c r="Y6300" s="147">
        <f t="shared" si="494"/>
        <v>10110</v>
      </c>
    </row>
    <row r="6301" spans="1:25" s="148" customFormat="1" ht="13.9" customHeight="1">
      <c r="A6301" s="137">
        <v>7155</v>
      </c>
      <c r="B6301" s="138" t="s">
        <v>7214</v>
      </c>
      <c r="C6301" s="138" t="s">
        <v>7215</v>
      </c>
      <c r="D6301" s="138"/>
      <c r="E6301" s="2"/>
      <c r="F6301" s="2" t="s">
        <v>746</v>
      </c>
      <c r="G6301" s="2" t="s">
        <v>7507</v>
      </c>
      <c r="H6301" s="2"/>
      <c r="I6301" s="139" t="s">
        <v>257</v>
      </c>
      <c r="J6301" s="139" t="s">
        <v>381</v>
      </c>
      <c r="K6301" s="139" t="s">
        <v>257</v>
      </c>
      <c r="L6301" s="139" t="s">
        <v>298</v>
      </c>
      <c r="M6301" s="140" t="s">
        <v>8160</v>
      </c>
      <c r="N6301" s="141">
        <v>5.87</v>
      </c>
      <c r="O6301" s="142">
        <f t="shared" si="490"/>
        <v>4</v>
      </c>
      <c r="P6301" s="2">
        <v>4</v>
      </c>
      <c r="Q6301" s="2"/>
      <c r="R6301" s="143" t="e">
        <f t="shared" si="491"/>
        <v>#DIV/0!</v>
      </c>
      <c r="S6301" s="143">
        <f t="shared" si="492"/>
        <v>0</v>
      </c>
      <c r="T6301" s="144">
        <f>IF(P6301="nio",0,IF(P6301&gt;0,VLOOKUP(K6301,'3-Productie normen'!A:X,VLOOKUP(P6301,'3-Productie normen'!$B$37:$C$59,2,FALSE),FALSE)))/VLOOKUP(B6301,'2-Kosten per locatie'!$A$11:$C$31,3,FALSE)</f>
        <v>0</v>
      </c>
      <c r="U6301" s="144">
        <f t="shared" si="493"/>
        <v>0</v>
      </c>
      <c r="V6301" s="145" t="str">
        <f>VLOOKUP(K6301,'3-Productie normen'!A:AG,29,FALSE)</f>
        <v>V</v>
      </c>
      <c r="W6301" s="145"/>
      <c r="X6301" s="146"/>
      <c r="Y6301" s="147">
        <f t="shared" si="494"/>
        <v>23.48</v>
      </c>
    </row>
    <row r="6302" spans="1:25" s="148" customFormat="1" ht="13.9" customHeight="1">
      <c r="A6302" s="137">
        <v>7156</v>
      </c>
      <c r="B6302" s="138" t="s">
        <v>7214</v>
      </c>
      <c r="C6302" s="138" t="s">
        <v>7215</v>
      </c>
      <c r="D6302" s="138"/>
      <c r="E6302" s="2"/>
      <c r="F6302" s="2" t="s">
        <v>746</v>
      </c>
      <c r="G6302" s="2" t="s">
        <v>7506</v>
      </c>
      <c r="H6302" s="2"/>
      <c r="I6302" s="139" t="s">
        <v>257</v>
      </c>
      <c r="J6302" s="139" t="s">
        <v>1418</v>
      </c>
      <c r="K6302" s="139" t="s">
        <v>257</v>
      </c>
      <c r="L6302" s="139" t="s">
        <v>249</v>
      </c>
      <c r="M6302" s="140"/>
      <c r="N6302" s="141">
        <v>101.79</v>
      </c>
      <c r="O6302" s="142">
        <f t="shared" si="490"/>
        <v>4</v>
      </c>
      <c r="P6302" s="2">
        <v>4</v>
      </c>
      <c r="Q6302" s="2"/>
      <c r="R6302" s="143" t="e">
        <f t="shared" si="491"/>
        <v>#DIV/0!</v>
      </c>
      <c r="S6302" s="143">
        <f t="shared" si="492"/>
        <v>0</v>
      </c>
      <c r="T6302" s="144">
        <f>IF(P6302="nio",0,IF(P6302&gt;0,VLOOKUP(K6302,'3-Productie normen'!A:X,VLOOKUP(P6302,'3-Productie normen'!$B$37:$C$59,2,FALSE),FALSE)))/VLOOKUP(B6302,'2-Kosten per locatie'!$A$11:$C$31,3,FALSE)</f>
        <v>0</v>
      </c>
      <c r="U6302" s="144">
        <f t="shared" si="493"/>
        <v>0</v>
      </c>
      <c r="V6302" s="145" t="str">
        <f>VLOOKUP(K6302,'3-Productie normen'!A:AG,29,FALSE)</f>
        <v>V</v>
      </c>
      <c r="W6302" s="145"/>
      <c r="X6302" s="146"/>
      <c r="Y6302" s="147">
        <f t="shared" si="494"/>
        <v>407.16</v>
      </c>
    </row>
    <row r="6303" spans="1:25" s="148" customFormat="1" ht="13.9" customHeight="1">
      <c r="A6303" s="137">
        <v>7157</v>
      </c>
      <c r="B6303" s="138" t="s">
        <v>7214</v>
      </c>
      <c r="C6303" s="138" t="s">
        <v>7215</v>
      </c>
      <c r="D6303" s="138"/>
      <c r="E6303" s="2"/>
      <c r="F6303" s="2" t="s">
        <v>746</v>
      </c>
      <c r="G6303" s="2" t="s">
        <v>7496</v>
      </c>
      <c r="H6303" s="2"/>
      <c r="I6303" s="139" t="s">
        <v>484</v>
      </c>
      <c r="J6303" s="139" t="s">
        <v>56</v>
      </c>
      <c r="K6303" s="139" t="s">
        <v>248</v>
      </c>
      <c r="L6303" s="139" t="s">
        <v>249</v>
      </c>
      <c r="M6303" s="140"/>
      <c r="N6303" s="141">
        <v>22.12</v>
      </c>
      <c r="O6303" s="142">
        <f t="shared" si="490"/>
        <v>200</v>
      </c>
      <c r="P6303" s="2">
        <v>200</v>
      </c>
      <c r="Q6303" s="2"/>
      <c r="R6303" s="143" t="e">
        <f t="shared" si="491"/>
        <v>#DIV/0!</v>
      </c>
      <c r="S6303" s="143">
        <f t="shared" si="492"/>
        <v>0</v>
      </c>
      <c r="T6303" s="144">
        <f>IF(P6303="nio",0,IF(P6303&gt;0,VLOOKUP(K6303,'3-Productie normen'!A:X,VLOOKUP(P6303,'3-Productie normen'!$B$37:$C$59,2,FALSE),FALSE)))/VLOOKUP(B6303,'2-Kosten per locatie'!$A$11:$C$31,3,FALSE)</f>
        <v>0</v>
      </c>
      <c r="U6303" s="144">
        <f t="shared" si="493"/>
        <v>0</v>
      </c>
      <c r="V6303" s="145" t="str">
        <f>VLOOKUP(K6303,'3-Productie normen'!A:AG,29,FALSE)</f>
        <v>V</v>
      </c>
      <c r="W6303" s="145"/>
      <c r="X6303" s="146"/>
      <c r="Y6303" s="147">
        <f t="shared" si="494"/>
        <v>4424</v>
      </c>
    </row>
    <row r="6304" spans="1:25" s="148" customFormat="1" ht="13.9" customHeight="1">
      <c r="A6304" s="137">
        <v>7158</v>
      </c>
      <c r="B6304" s="138" t="s">
        <v>7214</v>
      </c>
      <c r="C6304" s="138" t="s">
        <v>7215</v>
      </c>
      <c r="D6304" s="138"/>
      <c r="E6304" s="2"/>
      <c r="F6304" s="2" t="s">
        <v>746</v>
      </c>
      <c r="G6304" s="2" t="s">
        <v>7529</v>
      </c>
      <c r="H6304" s="2"/>
      <c r="I6304" s="139" t="s">
        <v>350</v>
      </c>
      <c r="J6304" s="139" t="s">
        <v>351</v>
      </c>
      <c r="K6304" s="139" t="s">
        <v>274</v>
      </c>
      <c r="L6304" s="139" t="s">
        <v>298</v>
      </c>
      <c r="M6304" s="140" t="s">
        <v>8160</v>
      </c>
      <c r="N6304" s="141">
        <v>42.32</v>
      </c>
      <c r="O6304" s="142">
        <f t="shared" si="490"/>
        <v>200</v>
      </c>
      <c r="P6304" s="2">
        <v>200</v>
      </c>
      <c r="Q6304" s="2"/>
      <c r="R6304" s="143" t="e">
        <f t="shared" si="491"/>
        <v>#DIV/0!</v>
      </c>
      <c r="S6304" s="143">
        <f t="shared" si="492"/>
        <v>0</v>
      </c>
      <c r="T6304" s="144">
        <f>IF(P6304="nio",0,IF(P6304&gt;0,VLOOKUP(K6304,'3-Productie normen'!A:X,VLOOKUP(P6304,'3-Productie normen'!$B$37:$C$59,2,FALSE),FALSE)))/VLOOKUP(B6304,'2-Kosten per locatie'!$A$11:$C$31,3,FALSE)</f>
        <v>0</v>
      </c>
      <c r="U6304" s="144">
        <f t="shared" si="493"/>
        <v>0</v>
      </c>
      <c r="V6304" s="145" t="str">
        <f>VLOOKUP(K6304,'3-Productie normen'!A:AG,29,FALSE)</f>
        <v>L</v>
      </c>
      <c r="W6304" s="145"/>
      <c r="X6304" s="146"/>
      <c r="Y6304" s="147">
        <f t="shared" si="494"/>
        <v>8464</v>
      </c>
    </row>
    <row r="6305" spans="1:25" s="148" customFormat="1" ht="13.9" customHeight="1">
      <c r="A6305" s="137">
        <v>7159</v>
      </c>
      <c r="B6305" s="138" t="s">
        <v>7214</v>
      </c>
      <c r="C6305" s="138" t="s">
        <v>7215</v>
      </c>
      <c r="D6305" s="138"/>
      <c r="E6305" s="2"/>
      <c r="F6305" s="2" t="s">
        <v>746</v>
      </c>
      <c r="G6305" s="2" t="s">
        <v>7501</v>
      </c>
      <c r="H6305" s="2"/>
      <c r="I6305" s="139" t="s">
        <v>491</v>
      </c>
      <c r="J6305" s="139" t="s">
        <v>253</v>
      </c>
      <c r="K6305" s="139" t="s">
        <v>4571</v>
      </c>
      <c r="L6305" s="139" t="s">
        <v>298</v>
      </c>
      <c r="M6305" s="140" t="s">
        <v>8160</v>
      </c>
      <c r="N6305" s="141">
        <v>9.26</v>
      </c>
      <c r="O6305" s="142">
        <f t="shared" si="490"/>
        <v>200</v>
      </c>
      <c r="P6305" s="2">
        <v>200</v>
      </c>
      <c r="Q6305" s="2"/>
      <c r="R6305" s="143" t="e">
        <f t="shared" si="491"/>
        <v>#DIV/0!</v>
      </c>
      <c r="S6305" s="143">
        <f t="shared" si="492"/>
        <v>0</v>
      </c>
      <c r="T6305" s="144">
        <f>IF(P6305="nio",0,IF(P6305&gt;0,VLOOKUP(K6305,'3-Productie normen'!A:X,VLOOKUP(P6305,'3-Productie normen'!$B$37:$C$59,2,FALSE),FALSE)))/VLOOKUP(B6305,'2-Kosten per locatie'!$A$11:$C$31,3,FALSE)</f>
        <v>0</v>
      </c>
      <c r="U6305" s="144">
        <f t="shared" si="493"/>
        <v>0</v>
      </c>
      <c r="V6305" s="145" t="str">
        <f>VLOOKUP(K6305,'3-Productie normen'!A:AG,29,FALSE)</f>
        <v>V</v>
      </c>
      <c r="W6305" s="145"/>
      <c r="X6305" s="146"/>
      <c r="Y6305" s="147">
        <f t="shared" si="494"/>
        <v>1852</v>
      </c>
    </row>
    <row r="6306" spans="1:25" s="148" customFormat="1" ht="13.9" customHeight="1">
      <c r="A6306" s="137">
        <v>7160</v>
      </c>
      <c r="B6306" s="138" t="s">
        <v>7214</v>
      </c>
      <c r="C6306" s="138" t="s">
        <v>7215</v>
      </c>
      <c r="D6306" s="138"/>
      <c r="E6306" s="2"/>
      <c r="F6306" s="2" t="s">
        <v>746</v>
      </c>
      <c r="G6306" s="2" t="s">
        <v>7528</v>
      </c>
      <c r="H6306" s="2"/>
      <c r="I6306" s="139" t="s">
        <v>350</v>
      </c>
      <c r="J6306" s="139" t="s">
        <v>351</v>
      </c>
      <c r="K6306" s="139" t="s">
        <v>274</v>
      </c>
      <c r="L6306" s="139" t="s">
        <v>298</v>
      </c>
      <c r="M6306" s="140" t="s">
        <v>8160</v>
      </c>
      <c r="N6306" s="141">
        <v>84.54</v>
      </c>
      <c r="O6306" s="142">
        <f t="shared" si="490"/>
        <v>200</v>
      </c>
      <c r="P6306" s="2">
        <v>200</v>
      </c>
      <c r="Q6306" s="2"/>
      <c r="R6306" s="143" t="e">
        <f t="shared" si="491"/>
        <v>#DIV/0!</v>
      </c>
      <c r="S6306" s="143">
        <f t="shared" si="492"/>
        <v>0</v>
      </c>
      <c r="T6306" s="144">
        <f>IF(P6306="nio",0,IF(P6306&gt;0,VLOOKUP(K6306,'3-Productie normen'!A:X,VLOOKUP(P6306,'3-Productie normen'!$B$37:$C$59,2,FALSE),FALSE)))/VLOOKUP(B6306,'2-Kosten per locatie'!$A$11:$C$31,3,FALSE)</f>
        <v>0</v>
      </c>
      <c r="U6306" s="144">
        <f t="shared" si="493"/>
        <v>0</v>
      </c>
      <c r="V6306" s="145" t="str">
        <f>VLOOKUP(K6306,'3-Productie normen'!A:AG,29,FALSE)</f>
        <v>L</v>
      </c>
      <c r="W6306" s="145"/>
      <c r="X6306" s="146"/>
      <c r="Y6306" s="147">
        <f t="shared" si="494"/>
        <v>16908</v>
      </c>
    </row>
    <row r="6307" spans="1:25" s="148" customFormat="1" ht="13.9" customHeight="1">
      <c r="A6307" s="137">
        <v>7161</v>
      </c>
      <c r="B6307" s="138" t="s">
        <v>7214</v>
      </c>
      <c r="C6307" s="138" t="s">
        <v>7215</v>
      </c>
      <c r="D6307" s="138"/>
      <c r="E6307" s="2"/>
      <c r="F6307" s="2" t="s">
        <v>746</v>
      </c>
      <c r="G6307" s="2" t="s">
        <v>7509</v>
      </c>
      <c r="H6307" s="2"/>
      <c r="I6307" s="139" t="s">
        <v>257</v>
      </c>
      <c r="J6307" s="139" t="s">
        <v>318</v>
      </c>
      <c r="K6307" s="139" t="s">
        <v>259</v>
      </c>
      <c r="L6307" s="139" t="s">
        <v>246</v>
      </c>
      <c r="M6307" s="140"/>
      <c r="N6307" s="141"/>
      <c r="O6307" s="142">
        <f t="shared" si="490"/>
        <v>0</v>
      </c>
      <c r="P6307" s="2" t="s">
        <v>477</v>
      </c>
      <c r="Q6307" s="2"/>
      <c r="R6307" s="143">
        <f t="shared" si="491"/>
        <v>0</v>
      </c>
      <c r="S6307" s="143">
        <f t="shared" si="492"/>
        <v>0</v>
      </c>
      <c r="T6307" s="144">
        <f>IF(P6307="nio",0,IF(P6307&gt;0,VLOOKUP(K6307,'3-Productie normen'!A:X,VLOOKUP(P6307,'3-Productie normen'!$B$37:$C$59,2,FALSE),FALSE)))/VLOOKUP(B6307,'2-Kosten per locatie'!$A$11:$C$31,3,FALSE)</f>
        <v>0</v>
      </c>
      <c r="U6307" s="144">
        <f t="shared" si="493"/>
        <v>0</v>
      </c>
      <c r="V6307" s="145">
        <f>VLOOKUP(K6307,'3-Productie normen'!A:AG,29,FALSE)</f>
        <v>0</v>
      </c>
      <c r="W6307" s="145"/>
      <c r="X6307" s="146"/>
      <c r="Y6307" s="147">
        <f t="shared" si="494"/>
        <v>0</v>
      </c>
    </row>
    <row r="6308" spans="1:25" s="148" customFormat="1" ht="13.9" customHeight="1">
      <c r="A6308" s="137">
        <v>7162</v>
      </c>
      <c r="B6308" s="138" t="s">
        <v>7214</v>
      </c>
      <c r="C6308" s="138" t="s">
        <v>7215</v>
      </c>
      <c r="D6308" s="138"/>
      <c r="E6308" s="2"/>
      <c r="F6308" s="2" t="s">
        <v>746</v>
      </c>
      <c r="G6308" s="2" t="s">
        <v>7505</v>
      </c>
      <c r="H6308" s="2"/>
      <c r="I6308" s="139" t="s">
        <v>46</v>
      </c>
      <c r="J6308" s="139" t="s">
        <v>313</v>
      </c>
      <c r="K6308" s="139" t="s">
        <v>8079</v>
      </c>
      <c r="L6308" s="139" t="s">
        <v>298</v>
      </c>
      <c r="M6308" s="140" t="s">
        <v>8160</v>
      </c>
      <c r="N6308" s="141">
        <v>5.86</v>
      </c>
      <c r="O6308" s="142">
        <f t="shared" si="490"/>
        <v>2</v>
      </c>
      <c r="P6308" s="2">
        <v>2</v>
      </c>
      <c r="Q6308" s="2"/>
      <c r="R6308" s="143" t="e">
        <f t="shared" si="491"/>
        <v>#DIV/0!</v>
      </c>
      <c r="S6308" s="143">
        <f t="shared" si="492"/>
        <v>0</v>
      </c>
      <c r="T6308" s="144">
        <f>IF(P6308="nio",0,IF(P6308&gt;0,VLOOKUP(K6308,'3-Productie normen'!A:X,VLOOKUP(P6308,'3-Productie normen'!$B$37:$C$59,2,FALSE),FALSE)))/VLOOKUP(B6308,'2-Kosten per locatie'!$A$11:$C$31,3,FALSE)</f>
        <v>0</v>
      </c>
      <c r="U6308" s="144">
        <f t="shared" si="493"/>
        <v>0</v>
      </c>
      <c r="V6308" s="145" t="str">
        <f>VLOOKUP(K6308,'3-Productie normen'!A:AG,29,FALSE)</f>
        <v>V</v>
      </c>
      <c r="W6308" s="145"/>
      <c r="X6308" s="146"/>
      <c r="Y6308" s="147">
        <f t="shared" si="494"/>
        <v>11.72</v>
      </c>
    </row>
    <row r="6309" spans="1:25" s="148" customFormat="1" ht="13.9" customHeight="1">
      <c r="A6309" s="137">
        <v>7163</v>
      </c>
      <c r="B6309" s="138" t="s">
        <v>7214</v>
      </c>
      <c r="C6309" s="138" t="s">
        <v>7215</v>
      </c>
      <c r="D6309" s="138"/>
      <c r="E6309" s="2"/>
      <c r="F6309" s="2" t="s">
        <v>746</v>
      </c>
      <c r="G6309" s="2" t="s">
        <v>7495</v>
      </c>
      <c r="H6309" s="2"/>
      <c r="I6309" s="139" t="s">
        <v>484</v>
      </c>
      <c r="J6309" s="139" t="s">
        <v>57</v>
      </c>
      <c r="K6309" s="139" t="s">
        <v>57</v>
      </c>
      <c r="L6309" s="139" t="s">
        <v>246</v>
      </c>
      <c r="M6309" s="140"/>
      <c r="N6309" s="141"/>
      <c r="O6309" s="142">
        <f t="shared" si="490"/>
        <v>0</v>
      </c>
      <c r="P6309" s="2" t="s">
        <v>477</v>
      </c>
      <c r="Q6309" s="2"/>
      <c r="R6309" s="143">
        <f t="shared" si="491"/>
        <v>0</v>
      </c>
      <c r="S6309" s="143">
        <f t="shared" si="492"/>
        <v>0</v>
      </c>
      <c r="T6309" s="144">
        <f>IF(P6309="nio",0,IF(P6309&gt;0,VLOOKUP(K6309,'3-Productie normen'!A:X,VLOOKUP(P6309,'3-Productie normen'!$B$37:$C$59,2,FALSE),FALSE)))/VLOOKUP(B6309,'2-Kosten per locatie'!$A$11:$C$31,3,FALSE)</f>
        <v>0</v>
      </c>
      <c r="U6309" s="144">
        <f t="shared" si="493"/>
        <v>0</v>
      </c>
      <c r="V6309" s="145" t="str">
        <f>VLOOKUP(K6309,'3-Productie normen'!A:AG,29,FALSE)</f>
        <v>V</v>
      </c>
      <c r="W6309" s="145"/>
      <c r="X6309" s="146"/>
      <c r="Y6309" s="147">
        <f t="shared" si="494"/>
        <v>0</v>
      </c>
    </row>
    <row r="6310" spans="1:25" s="148" customFormat="1" ht="13.9" customHeight="1">
      <c r="A6310" s="137">
        <v>7164</v>
      </c>
      <c r="B6310" s="138" t="s">
        <v>7214</v>
      </c>
      <c r="C6310" s="138" t="s">
        <v>7215</v>
      </c>
      <c r="D6310" s="138"/>
      <c r="E6310" s="2"/>
      <c r="F6310" s="2" t="s">
        <v>746</v>
      </c>
      <c r="G6310" s="2" t="s">
        <v>7494</v>
      </c>
      <c r="H6310" s="2"/>
      <c r="I6310" s="139" t="s">
        <v>484</v>
      </c>
      <c r="J6310" s="139" t="s">
        <v>56</v>
      </c>
      <c r="K6310" s="139" t="s">
        <v>248</v>
      </c>
      <c r="L6310" s="139" t="s">
        <v>249</v>
      </c>
      <c r="M6310" s="140"/>
      <c r="N6310" s="141">
        <v>22.11</v>
      </c>
      <c r="O6310" s="142">
        <f t="shared" si="490"/>
        <v>200</v>
      </c>
      <c r="P6310" s="2">
        <v>200</v>
      </c>
      <c r="Q6310" s="2"/>
      <c r="R6310" s="143" t="e">
        <f t="shared" si="491"/>
        <v>#DIV/0!</v>
      </c>
      <c r="S6310" s="143">
        <f t="shared" si="492"/>
        <v>0</v>
      </c>
      <c r="T6310" s="144">
        <f>IF(P6310="nio",0,IF(P6310&gt;0,VLOOKUP(K6310,'3-Productie normen'!A:X,VLOOKUP(P6310,'3-Productie normen'!$B$37:$C$59,2,FALSE),FALSE)))/VLOOKUP(B6310,'2-Kosten per locatie'!$A$11:$C$31,3,FALSE)</f>
        <v>0</v>
      </c>
      <c r="U6310" s="144">
        <f t="shared" si="493"/>
        <v>0</v>
      </c>
      <c r="V6310" s="145" t="str">
        <f>VLOOKUP(K6310,'3-Productie normen'!A:AG,29,FALSE)</f>
        <v>V</v>
      </c>
      <c r="W6310" s="145"/>
      <c r="X6310" s="146"/>
      <c r="Y6310" s="147">
        <f t="shared" si="494"/>
        <v>4422</v>
      </c>
    </row>
    <row r="6311" spans="1:25" s="148" customFormat="1" ht="13.9" customHeight="1">
      <c r="A6311" s="137">
        <v>7165</v>
      </c>
      <c r="B6311" s="138" t="s">
        <v>7214</v>
      </c>
      <c r="C6311" s="138" t="s">
        <v>7215</v>
      </c>
      <c r="D6311" s="138"/>
      <c r="E6311" s="2"/>
      <c r="F6311" s="2" t="s">
        <v>746</v>
      </c>
      <c r="G6311" s="2" t="s">
        <v>7504</v>
      </c>
      <c r="H6311" s="2"/>
      <c r="I6311" s="139" t="s">
        <v>257</v>
      </c>
      <c r="J6311" s="139" t="s">
        <v>1418</v>
      </c>
      <c r="K6311" s="139" t="s">
        <v>257</v>
      </c>
      <c r="L6311" s="139" t="s">
        <v>249</v>
      </c>
      <c r="M6311" s="140"/>
      <c r="N6311" s="141">
        <v>137.44</v>
      </c>
      <c r="O6311" s="142">
        <f t="shared" si="490"/>
        <v>4</v>
      </c>
      <c r="P6311" s="2">
        <v>4</v>
      </c>
      <c r="Q6311" s="2"/>
      <c r="R6311" s="143" t="e">
        <f t="shared" si="491"/>
        <v>#DIV/0!</v>
      </c>
      <c r="S6311" s="143">
        <f t="shared" si="492"/>
        <v>0</v>
      </c>
      <c r="T6311" s="144">
        <f>IF(P6311="nio",0,IF(P6311&gt;0,VLOOKUP(K6311,'3-Productie normen'!A:X,VLOOKUP(P6311,'3-Productie normen'!$B$37:$C$59,2,FALSE),FALSE)))/VLOOKUP(B6311,'2-Kosten per locatie'!$A$11:$C$31,3,FALSE)</f>
        <v>0</v>
      </c>
      <c r="U6311" s="144">
        <f t="shared" si="493"/>
        <v>0</v>
      </c>
      <c r="V6311" s="145" t="str">
        <f>VLOOKUP(K6311,'3-Productie normen'!A:AG,29,FALSE)</f>
        <v>V</v>
      </c>
      <c r="W6311" s="145"/>
      <c r="X6311" s="146"/>
      <c r="Y6311" s="147">
        <f t="shared" si="494"/>
        <v>549.76</v>
      </c>
    </row>
    <row r="6312" spans="1:25" s="148" customFormat="1" ht="13.9" customHeight="1">
      <c r="A6312" s="137">
        <v>7166</v>
      </c>
      <c r="B6312" s="138" t="s">
        <v>7214</v>
      </c>
      <c r="C6312" s="138" t="s">
        <v>7215</v>
      </c>
      <c r="D6312" s="138"/>
      <c r="E6312" s="2"/>
      <c r="F6312" s="2" t="s">
        <v>746</v>
      </c>
      <c r="G6312" s="2" t="s">
        <v>7527</v>
      </c>
      <c r="H6312" s="2"/>
      <c r="I6312" s="139" t="s">
        <v>350</v>
      </c>
      <c r="J6312" s="139" t="s">
        <v>351</v>
      </c>
      <c r="K6312" s="139" t="s">
        <v>274</v>
      </c>
      <c r="L6312" s="139" t="s">
        <v>1421</v>
      </c>
      <c r="M6312" s="140"/>
      <c r="N6312" s="141">
        <v>50.48</v>
      </c>
      <c r="O6312" s="142">
        <f t="shared" si="490"/>
        <v>200</v>
      </c>
      <c r="P6312" s="2">
        <v>200</v>
      </c>
      <c r="Q6312" s="2"/>
      <c r="R6312" s="143" t="e">
        <f t="shared" si="491"/>
        <v>#DIV/0!</v>
      </c>
      <c r="S6312" s="143">
        <f t="shared" si="492"/>
        <v>0</v>
      </c>
      <c r="T6312" s="144">
        <f>IF(P6312="nio",0,IF(P6312&gt;0,VLOOKUP(K6312,'3-Productie normen'!A:X,VLOOKUP(P6312,'3-Productie normen'!$B$37:$C$59,2,FALSE),FALSE)))/VLOOKUP(B6312,'2-Kosten per locatie'!$A$11:$C$31,3,FALSE)</f>
        <v>0</v>
      </c>
      <c r="U6312" s="144">
        <f t="shared" si="493"/>
        <v>0</v>
      </c>
      <c r="V6312" s="145" t="str">
        <f>VLOOKUP(K6312,'3-Productie normen'!A:AG,29,FALSE)</f>
        <v>L</v>
      </c>
      <c r="W6312" s="145"/>
      <c r="X6312" s="146"/>
      <c r="Y6312" s="147">
        <f t="shared" si="494"/>
        <v>10096</v>
      </c>
    </row>
    <row r="6313" spans="1:25" s="148" customFormat="1" ht="13.9" customHeight="1">
      <c r="A6313" s="137">
        <v>7167</v>
      </c>
      <c r="B6313" s="138" t="s">
        <v>7214</v>
      </c>
      <c r="C6313" s="138" t="s">
        <v>7215</v>
      </c>
      <c r="D6313" s="138"/>
      <c r="E6313" s="2"/>
      <c r="F6313" s="2" t="s">
        <v>746</v>
      </c>
      <c r="G6313" s="2" t="s">
        <v>7526</v>
      </c>
      <c r="H6313" s="2"/>
      <c r="I6313" s="139" t="s">
        <v>350</v>
      </c>
      <c r="J6313" s="139" t="s">
        <v>351</v>
      </c>
      <c r="K6313" s="139" t="s">
        <v>274</v>
      </c>
      <c r="L6313" s="139" t="s">
        <v>1421</v>
      </c>
      <c r="M6313" s="140"/>
      <c r="N6313" s="141">
        <v>50.51</v>
      </c>
      <c r="O6313" s="142">
        <f t="shared" si="490"/>
        <v>200</v>
      </c>
      <c r="P6313" s="2">
        <v>200</v>
      </c>
      <c r="Q6313" s="2"/>
      <c r="R6313" s="143" t="e">
        <f t="shared" si="491"/>
        <v>#DIV/0!</v>
      </c>
      <c r="S6313" s="143">
        <f t="shared" si="492"/>
        <v>0</v>
      </c>
      <c r="T6313" s="144">
        <f>IF(P6313="nio",0,IF(P6313&gt;0,VLOOKUP(K6313,'3-Productie normen'!A:X,VLOOKUP(P6313,'3-Productie normen'!$B$37:$C$59,2,FALSE),FALSE)))/VLOOKUP(B6313,'2-Kosten per locatie'!$A$11:$C$31,3,FALSE)</f>
        <v>0</v>
      </c>
      <c r="U6313" s="144">
        <f t="shared" si="493"/>
        <v>0</v>
      </c>
      <c r="V6313" s="145" t="str">
        <f>VLOOKUP(K6313,'3-Productie normen'!A:AG,29,FALSE)</f>
        <v>L</v>
      </c>
      <c r="W6313" s="145"/>
      <c r="X6313" s="146"/>
      <c r="Y6313" s="147">
        <f t="shared" si="494"/>
        <v>10102</v>
      </c>
    </row>
    <row r="6314" spans="1:25" s="148" customFormat="1" ht="13.9" customHeight="1">
      <c r="A6314" s="137">
        <v>7168</v>
      </c>
      <c r="B6314" s="138" t="s">
        <v>7214</v>
      </c>
      <c r="C6314" s="138" t="s">
        <v>7215</v>
      </c>
      <c r="D6314" s="138"/>
      <c r="E6314" s="2"/>
      <c r="F6314" s="2" t="s">
        <v>746</v>
      </c>
      <c r="G6314" s="2" t="s">
        <v>7499</v>
      </c>
      <c r="H6314" s="2"/>
      <c r="I6314" s="139" t="s">
        <v>491</v>
      </c>
      <c r="J6314" s="139" t="s">
        <v>293</v>
      </c>
      <c r="K6314" s="139" t="s">
        <v>4571</v>
      </c>
      <c r="L6314" s="139" t="s">
        <v>298</v>
      </c>
      <c r="M6314" s="140" t="s">
        <v>8160</v>
      </c>
      <c r="N6314" s="141">
        <v>439.33</v>
      </c>
      <c r="O6314" s="142">
        <f t="shared" si="490"/>
        <v>200</v>
      </c>
      <c r="P6314" s="2">
        <v>200</v>
      </c>
      <c r="Q6314" s="2"/>
      <c r="R6314" s="143" t="e">
        <f t="shared" si="491"/>
        <v>#DIV/0!</v>
      </c>
      <c r="S6314" s="143">
        <f t="shared" si="492"/>
        <v>0</v>
      </c>
      <c r="T6314" s="144">
        <f>IF(P6314="nio",0,IF(P6314&gt;0,VLOOKUP(K6314,'3-Productie normen'!A:X,VLOOKUP(P6314,'3-Productie normen'!$B$37:$C$59,2,FALSE),FALSE)))/VLOOKUP(B6314,'2-Kosten per locatie'!$A$11:$C$31,3,FALSE)</f>
        <v>0</v>
      </c>
      <c r="U6314" s="144">
        <f t="shared" si="493"/>
        <v>0</v>
      </c>
      <c r="V6314" s="145" t="str">
        <f>VLOOKUP(K6314,'3-Productie normen'!A:AG,29,FALSE)</f>
        <v>V</v>
      </c>
      <c r="W6314" s="145"/>
      <c r="X6314" s="146"/>
      <c r="Y6314" s="147">
        <f t="shared" si="494"/>
        <v>87866</v>
      </c>
    </row>
    <row r="6315" spans="1:25" s="148" customFormat="1" ht="13.9" customHeight="1">
      <c r="A6315" s="137">
        <v>7169</v>
      </c>
      <c r="B6315" s="138" t="s">
        <v>7214</v>
      </c>
      <c r="C6315" s="138" t="s">
        <v>7215</v>
      </c>
      <c r="D6315" s="138"/>
      <c r="E6315" s="2"/>
      <c r="F6315" s="2" t="s">
        <v>746</v>
      </c>
      <c r="G6315" s="2" t="s">
        <v>7500</v>
      </c>
      <c r="H6315" s="2"/>
      <c r="I6315" s="139" t="s">
        <v>491</v>
      </c>
      <c r="J6315" s="139" t="s">
        <v>293</v>
      </c>
      <c r="K6315" s="139" t="s">
        <v>4571</v>
      </c>
      <c r="L6315" s="139" t="s">
        <v>298</v>
      </c>
      <c r="M6315" s="140" t="s">
        <v>8160</v>
      </c>
      <c r="N6315" s="141">
        <v>43.3</v>
      </c>
      <c r="O6315" s="142">
        <f t="shared" si="490"/>
        <v>200</v>
      </c>
      <c r="P6315" s="2">
        <v>200</v>
      </c>
      <c r="Q6315" s="2"/>
      <c r="R6315" s="143" t="e">
        <f t="shared" si="491"/>
        <v>#DIV/0!</v>
      </c>
      <c r="S6315" s="143">
        <f t="shared" si="492"/>
        <v>0</v>
      </c>
      <c r="T6315" s="144">
        <f>IF(P6315="nio",0,IF(P6315&gt;0,VLOOKUP(K6315,'3-Productie normen'!A:X,VLOOKUP(P6315,'3-Productie normen'!$B$37:$C$59,2,FALSE),FALSE)))/VLOOKUP(B6315,'2-Kosten per locatie'!$A$11:$C$31,3,FALSE)</f>
        <v>0</v>
      </c>
      <c r="U6315" s="144">
        <f t="shared" si="493"/>
        <v>0</v>
      </c>
      <c r="V6315" s="145" t="str">
        <f>VLOOKUP(K6315,'3-Productie normen'!A:AG,29,FALSE)</f>
        <v>V</v>
      </c>
      <c r="W6315" s="145"/>
      <c r="X6315" s="146"/>
      <c r="Y6315" s="147">
        <f t="shared" si="494"/>
        <v>8660</v>
      </c>
    </row>
    <row r="6316" spans="1:25" s="148" customFormat="1" ht="13.9" customHeight="1">
      <c r="A6316" s="137">
        <v>7170</v>
      </c>
      <c r="B6316" s="138" t="s">
        <v>7214</v>
      </c>
      <c r="C6316" s="138" t="s">
        <v>7215</v>
      </c>
      <c r="D6316" s="138"/>
      <c r="E6316" s="2"/>
      <c r="F6316" s="2" t="s">
        <v>746</v>
      </c>
      <c r="G6316" s="2" t="s">
        <v>7543</v>
      </c>
      <c r="H6316" s="2"/>
      <c r="I6316" s="139" t="s">
        <v>350</v>
      </c>
      <c r="J6316" s="139" t="s">
        <v>1346</v>
      </c>
      <c r="K6316" s="139" t="s">
        <v>52</v>
      </c>
      <c r="L6316" s="139" t="s">
        <v>314</v>
      </c>
      <c r="M6316" s="140"/>
      <c r="N6316" s="141">
        <v>158.19999999999999</v>
      </c>
      <c r="O6316" s="142">
        <f t="shared" si="490"/>
        <v>200</v>
      </c>
      <c r="P6316" s="2">
        <v>200</v>
      </c>
      <c r="Q6316" s="2"/>
      <c r="R6316" s="143" t="e">
        <f t="shared" si="491"/>
        <v>#DIV/0!</v>
      </c>
      <c r="S6316" s="143">
        <f t="shared" si="492"/>
        <v>0</v>
      </c>
      <c r="T6316" s="144">
        <f>IF(P6316="nio",0,IF(P6316&gt;0,VLOOKUP(K6316,'3-Productie normen'!A:X,VLOOKUP(P6316,'3-Productie normen'!$B$37:$C$59,2,FALSE),FALSE)))/VLOOKUP(B6316,'2-Kosten per locatie'!$A$11:$C$31,3,FALSE)</f>
        <v>0</v>
      </c>
      <c r="U6316" s="144">
        <f t="shared" si="493"/>
        <v>0</v>
      </c>
      <c r="V6316" s="145" t="str">
        <f>VLOOKUP(K6316,'3-Productie normen'!A:AG,29,FALSE)</f>
        <v>B</v>
      </c>
      <c r="W6316" s="145"/>
      <c r="X6316" s="146"/>
      <c r="Y6316" s="147">
        <f t="shared" si="494"/>
        <v>31639.999999999996</v>
      </c>
    </row>
    <row r="6317" spans="1:25" s="148" customFormat="1" ht="13.9" customHeight="1">
      <c r="A6317" s="137">
        <v>7171</v>
      </c>
      <c r="B6317" s="138" t="s">
        <v>7214</v>
      </c>
      <c r="C6317" s="138" t="s">
        <v>7215</v>
      </c>
      <c r="D6317" s="138"/>
      <c r="E6317" s="2"/>
      <c r="F6317" s="2" t="s">
        <v>746</v>
      </c>
      <c r="G6317" s="2" t="s">
        <v>7544</v>
      </c>
      <c r="H6317" s="2"/>
      <c r="I6317" s="139" t="s">
        <v>267</v>
      </c>
      <c r="J6317" s="139" t="s">
        <v>267</v>
      </c>
      <c r="K6317" s="139" t="s">
        <v>8079</v>
      </c>
      <c r="L6317" s="139" t="s">
        <v>314</v>
      </c>
      <c r="M6317" s="140"/>
      <c r="N6317" s="141">
        <v>18.55</v>
      </c>
      <c r="O6317" s="142">
        <f t="shared" si="490"/>
        <v>2</v>
      </c>
      <c r="P6317" s="2">
        <v>2</v>
      </c>
      <c r="Q6317" s="2"/>
      <c r="R6317" s="143" t="e">
        <f t="shared" si="491"/>
        <v>#DIV/0!</v>
      </c>
      <c r="S6317" s="143">
        <f t="shared" si="492"/>
        <v>0</v>
      </c>
      <c r="T6317" s="144">
        <f>IF(P6317="nio",0,IF(P6317&gt;0,VLOOKUP(K6317,'3-Productie normen'!A:X,VLOOKUP(P6317,'3-Productie normen'!$B$37:$C$59,2,FALSE),FALSE)))/VLOOKUP(B6317,'2-Kosten per locatie'!$A$11:$C$31,3,FALSE)</f>
        <v>0</v>
      </c>
      <c r="U6317" s="144">
        <f t="shared" si="493"/>
        <v>0</v>
      </c>
      <c r="V6317" s="145" t="str">
        <f>VLOOKUP(K6317,'3-Productie normen'!A:AG,29,FALSE)</f>
        <v>V</v>
      </c>
      <c r="W6317" s="145"/>
      <c r="X6317" s="146"/>
      <c r="Y6317" s="147">
        <f t="shared" si="494"/>
        <v>37.1</v>
      </c>
    </row>
    <row r="6318" spans="1:25" s="148" customFormat="1" ht="13.9" customHeight="1">
      <c r="A6318" s="137">
        <v>7172</v>
      </c>
      <c r="B6318" s="138" t="s">
        <v>7214</v>
      </c>
      <c r="C6318" s="138" t="s">
        <v>7215</v>
      </c>
      <c r="D6318" s="138"/>
      <c r="E6318" s="2"/>
      <c r="F6318" s="2" t="s">
        <v>746</v>
      </c>
      <c r="G6318" s="2" t="s">
        <v>7539</v>
      </c>
      <c r="H6318" s="2"/>
      <c r="I6318" s="139" t="s">
        <v>350</v>
      </c>
      <c r="J6318" s="139" t="s">
        <v>1346</v>
      </c>
      <c r="K6318" s="139" t="s">
        <v>52</v>
      </c>
      <c r="L6318" s="139" t="s">
        <v>298</v>
      </c>
      <c r="M6318" s="140" t="s">
        <v>8160</v>
      </c>
      <c r="N6318" s="141">
        <v>63.27</v>
      </c>
      <c r="O6318" s="142">
        <f t="shared" si="490"/>
        <v>200</v>
      </c>
      <c r="P6318" s="2">
        <v>200</v>
      </c>
      <c r="Q6318" s="2"/>
      <c r="R6318" s="143" t="e">
        <f t="shared" si="491"/>
        <v>#DIV/0!</v>
      </c>
      <c r="S6318" s="143">
        <f t="shared" si="492"/>
        <v>0</v>
      </c>
      <c r="T6318" s="144">
        <f>IF(P6318="nio",0,IF(P6318&gt;0,VLOOKUP(K6318,'3-Productie normen'!A:X,VLOOKUP(P6318,'3-Productie normen'!$B$37:$C$59,2,FALSE),FALSE)))/VLOOKUP(B6318,'2-Kosten per locatie'!$A$11:$C$31,3,FALSE)</f>
        <v>0</v>
      </c>
      <c r="U6318" s="144">
        <f t="shared" si="493"/>
        <v>0</v>
      </c>
      <c r="V6318" s="145" t="str">
        <f>VLOOKUP(K6318,'3-Productie normen'!A:AG,29,FALSE)</f>
        <v>B</v>
      </c>
      <c r="W6318" s="145"/>
      <c r="X6318" s="146"/>
      <c r="Y6318" s="147">
        <f t="shared" si="494"/>
        <v>12654</v>
      </c>
    </row>
    <row r="6319" spans="1:25" s="148" customFormat="1" ht="13.9" customHeight="1">
      <c r="A6319" s="137">
        <v>7173</v>
      </c>
      <c r="B6319" s="138" t="s">
        <v>7214</v>
      </c>
      <c r="C6319" s="138" t="s">
        <v>7215</v>
      </c>
      <c r="D6319" s="138"/>
      <c r="E6319" s="2"/>
      <c r="F6319" s="2" t="s">
        <v>746</v>
      </c>
      <c r="G6319" s="2" t="s">
        <v>7536</v>
      </c>
      <c r="H6319" s="2"/>
      <c r="I6319" s="139" t="s">
        <v>350</v>
      </c>
      <c r="J6319" s="139" t="s">
        <v>1346</v>
      </c>
      <c r="K6319" s="139" t="s">
        <v>52</v>
      </c>
      <c r="L6319" s="139" t="s">
        <v>298</v>
      </c>
      <c r="M6319" s="140" t="s">
        <v>8160</v>
      </c>
      <c r="N6319" s="141">
        <v>302.93</v>
      </c>
      <c r="O6319" s="142">
        <f t="shared" si="490"/>
        <v>200</v>
      </c>
      <c r="P6319" s="2">
        <v>200</v>
      </c>
      <c r="Q6319" s="2"/>
      <c r="R6319" s="143" t="e">
        <f t="shared" si="491"/>
        <v>#DIV/0!</v>
      </c>
      <c r="S6319" s="143">
        <f t="shared" si="492"/>
        <v>0</v>
      </c>
      <c r="T6319" s="144">
        <f>IF(P6319="nio",0,IF(P6319&gt;0,VLOOKUP(K6319,'3-Productie normen'!A:X,VLOOKUP(P6319,'3-Productie normen'!$B$37:$C$59,2,FALSE),FALSE)))/VLOOKUP(B6319,'2-Kosten per locatie'!$A$11:$C$31,3,FALSE)</f>
        <v>0</v>
      </c>
      <c r="U6319" s="144">
        <f t="shared" si="493"/>
        <v>0</v>
      </c>
      <c r="V6319" s="145" t="str">
        <f>VLOOKUP(K6319,'3-Productie normen'!A:AG,29,FALSE)</f>
        <v>B</v>
      </c>
      <c r="W6319" s="145"/>
      <c r="X6319" s="146"/>
      <c r="Y6319" s="147">
        <f t="shared" si="494"/>
        <v>60586</v>
      </c>
    </row>
    <row r="6320" spans="1:25" s="148" customFormat="1" ht="13.9" customHeight="1">
      <c r="A6320" s="137">
        <v>7174</v>
      </c>
      <c r="B6320" s="138" t="s">
        <v>7214</v>
      </c>
      <c r="C6320" s="138" t="s">
        <v>7215</v>
      </c>
      <c r="D6320" s="138"/>
      <c r="E6320" s="2"/>
      <c r="F6320" s="2" t="s">
        <v>746</v>
      </c>
      <c r="G6320" s="2" t="s">
        <v>7542</v>
      </c>
      <c r="H6320" s="2"/>
      <c r="I6320" s="139" t="s">
        <v>277</v>
      </c>
      <c r="J6320" s="139" t="s">
        <v>277</v>
      </c>
      <c r="K6320" s="139" t="s">
        <v>478</v>
      </c>
      <c r="L6320" s="139" t="s">
        <v>1421</v>
      </c>
      <c r="M6320" s="140"/>
      <c r="N6320" s="141">
        <v>17.3</v>
      </c>
      <c r="O6320" s="142">
        <f t="shared" si="490"/>
        <v>120</v>
      </c>
      <c r="P6320" s="2">
        <v>120</v>
      </c>
      <c r="Q6320" s="2"/>
      <c r="R6320" s="143" t="e">
        <f t="shared" si="491"/>
        <v>#DIV/0!</v>
      </c>
      <c r="S6320" s="143">
        <f t="shared" si="492"/>
        <v>0</v>
      </c>
      <c r="T6320" s="144">
        <f>IF(P6320="nio",0,IF(P6320&gt;0,VLOOKUP(K6320,'3-Productie normen'!A:X,VLOOKUP(P6320,'3-Productie normen'!$B$37:$C$59,2,FALSE),FALSE)))/VLOOKUP(B6320,'2-Kosten per locatie'!$A$11:$C$31,3,FALSE)</f>
        <v>0</v>
      </c>
      <c r="U6320" s="144">
        <f t="shared" si="493"/>
        <v>0</v>
      </c>
      <c r="V6320" s="145" t="str">
        <f>VLOOKUP(K6320,'3-Productie normen'!A:AG,29,FALSE)</f>
        <v>B</v>
      </c>
      <c r="W6320" s="145"/>
      <c r="X6320" s="146"/>
      <c r="Y6320" s="147">
        <f t="shared" si="494"/>
        <v>2076</v>
      </c>
    </row>
    <row r="6321" spans="1:25" s="148" customFormat="1" ht="13.9" customHeight="1">
      <c r="A6321" s="137">
        <v>7175</v>
      </c>
      <c r="B6321" s="138" t="s">
        <v>7214</v>
      </c>
      <c r="C6321" s="138" t="s">
        <v>7215</v>
      </c>
      <c r="D6321" s="138"/>
      <c r="E6321" s="2"/>
      <c r="F6321" s="2" t="s">
        <v>746</v>
      </c>
      <c r="G6321" s="2" t="s">
        <v>7541</v>
      </c>
      <c r="H6321" s="2"/>
      <c r="I6321" s="139" t="s">
        <v>350</v>
      </c>
      <c r="J6321" s="139" t="s">
        <v>836</v>
      </c>
      <c r="K6321" s="139" t="s">
        <v>468</v>
      </c>
      <c r="L6321" s="139" t="s">
        <v>1421</v>
      </c>
      <c r="M6321" s="140"/>
      <c r="N6321" s="141">
        <v>46.93</v>
      </c>
      <c r="O6321" s="142">
        <f t="shared" si="490"/>
        <v>120</v>
      </c>
      <c r="P6321" s="2">
        <v>120</v>
      </c>
      <c r="Q6321" s="2"/>
      <c r="R6321" s="143" t="e">
        <f t="shared" si="491"/>
        <v>#DIV/0!</v>
      </c>
      <c r="S6321" s="143">
        <f t="shared" si="492"/>
        <v>0</v>
      </c>
      <c r="T6321" s="144">
        <f>IF(P6321="nio",0,IF(P6321&gt;0,VLOOKUP(K6321,'3-Productie normen'!A:X,VLOOKUP(P6321,'3-Productie normen'!$B$37:$C$59,2,FALSE),FALSE)))/VLOOKUP(B6321,'2-Kosten per locatie'!$A$11:$C$31,3,FALSE)</f>
        <v>0</v>
      </c>
      <c r="U6321" s="144">
        <f t="shared" si="493"/>
        <v>0</v>
      </c>
      <c r="V6321" s="145" t="str">
        <f>VLOOKUP(K6321,'3-Productie normen'!A:AG,29,FALSE)</f>
        <v>L</v>
      </c>
      <c r="W6321" s="145"/>
      <c r="X6321" s="146"/>
      <c r="Y6321" s="147">
        <f t="shared" si="494"/>
        <v>5631.6</v>
      </c>
    </row>
    <row r="6322" spans="1:25" s="148" customFormat="1" ht="13.9" customHeight="1">
      <c r="A6322" s="137">
        <v>7176</v>
      </c>
      <c r="B6322" s="138" t="s">
        <v>7214</v>
      </c>
      <c r="C6322" s="138" t="s">
        <v>7215</v>
      </c>
      <c r="D6322" s="138"/>
      <c r="E6322" s="2"/>
      <c r="F6322" s="2" t="s">
        <v>746</v>
      </c>
      <c r="G6322" s="2" t="s">
        <v>7503</v>
      </c>
      <c r="H6322" s="2"/>
      <c r="I6322" s="139" t="s">
        <v>491</v>
      </c>
      <c r="J6322" s="139" t="s">
        <v>253</v>
      </c>
      <c r="K6322" s="139" t="s">
        <v>4571</v>
      </c>
      <c r="L6322" s="139" t="s">
        <v>1421</v>
      </c>
      <c r="M6322" s="140"/>
      <c r="N6322" s="141">
        <v>9.6</v>
      </c>
      <c r="O6322" s="142">
        <f t="shared" si="490"/>
        <v>200</v>
      </c>
      <c r="P6322" s="2">
        <v>200</v>
      </c>
      <c r="Q6322" s="2"/>
      <c r="R6322" s="143" t="e">
        <f t="shared" si="491"/>
        <v>#DIV/0!</v>
      </c>
      <c r="S6322" s="143">
        <f t="shared" si="492"/>
        <v>0</v>
      </c>
      <c r="T6322" s="144">
        <f>IF(P6322="nio",0,IF(P6322&gt;0,VLOOKUP(K6322,'3-Productie normen'!A:X,VLOOKUP(P6322,'3-Productie normen'!$B$37:$C$59,2,FALSE),FALSE)))/VLOOKUP(B6322,'2-Kosten per locatie'!$A$11:$C$31,3,FALSE)</f>
        <v>0</v>
      </c>
      <c r="U6322" s="144">
        <f t="shared" si="493"/>
        <v>0</v>
      </c>
      <c r="V6322" s="145" t="str">
        <f>VLOOKUP(K6322,'3-Productie normen'!A:AG,29,FALSE)</f>
        <v>V</v>
      </c>
      <c r="W6322" s="145"/>
      <c r="X6322" s="146"/>
      <c r="Y6322" s="147">
        <f t="shared" si="494"/>
        <v>1920</v>
      </c>
    </row>
    <row r="6323" spans="1:25" s="148" customFormat="1" ht="13.9" customHeight="1">
      <c r="A6323" s="137">
        <v>7177</v>
      </c>
      <c r="B6323" s="138" t="s">
        <v>7214</v>
      </c>
      <c r="C6323" s="138" t="s">
        <v>7215</v>
      </c>
      <c r="D6323" s="138"/>
      <c r="E6323" s="2"/>
      <c r="F6323" s="2" t="s">
        <v>746</v>
      </c>
      <c r="G6323" s="2" t="s">
        <v>7540</v>
      </c>
      <c r="H6323" s="2"/>
      <c r="I6323" s="139" t="s">
        <v>277</v>
      </c>
      <c r="J6323" s="139" t="s">
        <v>277</v>
      </c>
      <c r="K6323" s="139" t="s">
        <v>478</v>
      </c>
      <c r="L6323" s="139" t="s">
        <v>1421</v>
      </c>
      <c r="M6323" s="140"/>
      <c r="N6323" s="141">
        <v>18.72</v>
      </c>
      <c r="O6323" s="142">
        <f t="shared" ref="O6323:O6335" si="495">SUM(P6323:Q6323)</f>
        <v>120</v>
      </c>
      <c r="P6323" s="2">
        <v>120</v>
      </c>
      <c r="Q6323" s="2"/>
      <c r="R6323" s="143" t="e">
        <f t="shared" ref="R6323:R6335" si="496">IF(P6323="nio",0,IF(P6323&gt;0,P6323*N6323/T6323,0))</f>
        <v>#DIV/0!</v>
      </c>
      <c r="S6323" s="143">
        <f t="shared" ref="S6323:S6335" si="497">IF(Q6323&gt;0,Q6323*N6323/U6323,0)</f>
        <v>0</v>
      </c>
      <c r="T6323" s="144">
        <f>IF(P6323="nio",0,IF(P6323&gt;0,VLOOKUP(K6323,'3-Productie normen'!A:X,VLOOKUP(P6323,'3-Productie normen'!$B$37:$C$59,2,FALSE),FALSE)))/VLOOKUP(B6323,'2-Kosten per locatie'!$A$11:$C$31,3,FALSE)</f>
        <v>0</v>
      </c>
      <c r="U6323" s="144">
        <f t="shared" ref="U6323:U6335" si="498">IF(Q6323&gt;0,T6323*$U$8,0)</f>
        <v>0</v>
      </c>
      <c r="V6323" s="145" t="str">
        <f>VLOOKUP(K6323,'3-Productie normen'!A:AG,29,FALSE)</f>
        <v>B</v>
      </c>
      <c r="W6323" s="145"/>
      <c r="X6323" s="146"/>
      <c r="Y6323" s="147">
        <f t="shared" ref="Y6323:Y6335" si="499">O6323*N6323</f>
        <v>2246.3999999999996</v>
      </c>
    </row>
    <row r="6324" spans="1:25" s="148" customFormat="1" ht="13.9" customHeight="1">
      <c r="A6324" s="137">
        <v>7178</v>
      </c>
      <c r="B6324" s="138" t="s">
        <v>7214</v>
      </c>
      <c r="C6324" s="138" t="s">
        <v>7215</v>
      </c>
      <c r="D6324" s="138"/>
      <c r="E6324" s="2"/>
      <c r="F6324" s="2" t="s">
        <v>746</v>
      </c>
      <c r="G6324" s="2" t="s">
        <v>7502</v>
      </c>
      <c r="H6324" s="2"/>
      <c r="I6324" s="139" t="s">
        <v>491</v>
      </c>
      <c r="J6324" s="139" t="s">
        <v>297</v>
      </c>
      <c r="K6324" s="139" t="s">
        <v>4571</v>
      </c>
      <c r="L6324" s="139" t="s">
        <v>298</v>
      </c>
      <c r="M6324" s="140" t="s">
        <v>8160</v>
      </c>
      <c r="N6324" s="141">
        <v>24.78</v>
      </c>
      <c r="O6324" s="142">
        <f t="shared" si="495"/>
        <v>200</v>
      </c>
      <c r="P6324" s="2">
        <v>200</v>
      </c>
      <c r="Q6324" s="2"/>
      <c r="R6324" s="143" t="e">
        <f t="shared" si="496"/>
        <v>#DIV/0!</v>
      </c>
      <c r="S6324" s="143">
        <f t="shared" si="497"/>
        <v>0</v>
      </c>
      <c r="T6324" s="144">
        <f>IF(P6324="nio",0,IF(P6324&gt;0,VLOOKUP(K6324,'3-Productie normen'!A:X,VLOOKUP(P6324,'3-Productie normen'!$B$37:$C$59,2,FALSE),FALSE)))/VLOOKUP(B6324,'2-Kosten per locatie'!$A$11:$C$31,3,FALSE)</f>
        <v>0</v>
      </c>
      <c r="U6324" s="144">
        <f t="shared" si="498"/>
        <v>0</v>
      </c>
      <c r="V6324" s="145" t="str">
        <f>VLOOKUP(K6324,'3-Productie normen'!A:AG,29,FALSE)</f>
        <v>V</v>
      </c>
      <c r="W6324" s="145"/>
      <c r="X6324" s="146"/>
      <c r="Y6324" s="147">
        <f t="shared" si="499"/>
        <v>4956</v>
      </c>
    </row>
    <row r="6325" spans="1:25" s="148" customFormat="1" ht="13.9" customHeight="1">
      <c r="A6325" s="137">
        <v>7179</v>
      </c>
      <c r="B6325" s="138" t="s">
        <v>7214</v>
      </c>
      <c r="C6325" s="138" t="s">
        <v>7215</v>
      </c>
      <c r="D6325" s="138"/>
      <c r="E6325" s="2"/>
      <c r="F6325" s="2" t="s">
        <v>746</v>
      </c>
      <c r="G6325" s="2" t="s">
        <v>7498</v>
      </c>
      <c r="H6325" s="2"/>
      <c r="I6325" s="139" t="s">
        <v>484</v>
      </c>
      <c r="J6325" s="139" t="s">
        <v>56</v>
      </c>
      <c r="K6325" s="139" t="s">
        <v>248</v>
      </c>
      <c r="L6325" s="139" t="s">
        <v>249</v>
      </c>
      <c r="M6325" s="140"/>
      <c r="N6325" s="141">
        <v>22.21</v>
      </c>
      <c r="O6325" s="142">
        <f t="shared" si="495"/>
        <v>200</v>
      </c>
      <c r="P6325" s="2">
        <v>200</v>
      </c>
      <c r="Q6325" s="2"/>
      <c r="R6325" s="143" t="e">
        <f t="shared" si="496"/>
        <v>#DIV/0!</v>
      </c>
      <c r="S6325" s="143">
        <f t="shared" si="497"/>
        <v>0</v>
      </c>
      <c r="T6325" s="144">
        <f>IF(P6325="nio",0,IF(P6325&gt;0,VLOOKUP(K6325,'3-Productie normen'!A:X,VLOOKUP(P6325,'3-Productie normen'!$B$37:$C$59,2,FALSE),FALSE)))/VLOOKUP(B6325,'2-Kosten per locatie'!$A$11:$C$31,3,FALSE)</f>
        <v>0</v>
      </c>
      <c r="U6325" s="144">
        <f t="shared" si="498"/>
        <v>0</v>
      </c>
      <c r="V6325" s="145" t="str">
        <f>VLOOKUP(K6325,'3-Productie normen'!A:AG,29,FALSE)</f>
        <v>V</v>
      </c>
      <c r="W6325" s="145"/>
      <c r="X6325" s="146"/>
      <c r="Y6325" s="147">
        <f t="shared" si="499"/>
        <v>4442</v>
      </c>
    </row>
    <row r="6326" spans="1:25" s="148" customFormat="1" ht="13.9" customHeight="1">
      <c r="A6326" s="137">
        <v>7180</v>
      </c>
      <c r="B6326" s="138" t="s">
        <v>7214</v>
      </c>
      <c r="C6326" s="138" t="s">
        <v>7215</v>
      </c>
      <c r="D6326" s="138"/>
      <c r="E6326" s="2"/>
      <c r="F6326" s="2" t="s">
        <v>746</v>
      </c>
      <c r="G6326" s="2" t="s">
        <v>7535</v>
      </c>
      <c r="H6326" s="2"/>
      <c r="I6326" s="139" t="s">
        <v>350</v>
      </c>
      <c r="J6326" s="139" t="s">
        <v>351</v>
      </c>
      <c r="K6326" s="139" t="s">
        <v>274</v>
      </c>
      <c r="L6326" s="139" t="s">
        <v>1421</v>
      </c>
      <c r="M6326" s="140"/>
      <c r="N6326" s="141">
        <v>50.9</v>
      </c>
      <c r="O6326" s="142">
        <f t="shared" si="495"/>
        <v>200</v>
      </c>
      <c r="P6326" s="2">
        <v>200</v>
      </c>
      <c r="Q6326" s="2"/>
      <c r="R6326" s="143" t="e">
        <f t="shared" si="496"/>
        <v>#DIV/0!</v>
      </c>
      <c r="S6326" s="143">
        <f t="shared" si="497"/>
        <v>0</v>
      </c>
      <c r="T6326" s="144">
        <f>IF(P6326="nio",0,IF(P6326&gt;0,VLOOKUP(K6326,'3-Productie normen'!A:X,VLOOKUP(P6326,'3-Productie normen'!$B$37:$C$59,2,FALSE),FALSE)))/VLOOKUP(B6326,'2-Kosten per locatie'!$A$11:$C$31,3,FALSE)</f>
        <v>0</v>
      </c>
      <c r="U6326" s="144">
        <f t="shared" si="498"/>
        <v>0</v>
      </c>
      <c r="V6326" s="145" t="str">
        <f>VLOOKUP(K6326,'3-Productie normen'!A:AG,29,FALSE)</f>
        <v>L</v>
      </c>
      <c r="W6326" s="145"/>
      <c r="X6326" s="146"/>
      <c r="Y6326" s="147">
        <f t="shared" si="499"/>
        <v>10180</v>
      </c>
    </row>
    <row r="6327" spans="1:25" s="148" customFormat="1" ht="13.9" customHeight="1">
      <c r="A6327" s="137">
        <v>7181</v>
      </c>
      <c r="B6327" s="138" t="s">
        <v>7214</v>
      </c>
      <c r="C6327" s="138" t="s">
        <v>7215</v>
      </c>
      <c r="D6327" s="138"/>
      <c r="E6327" s="2"/>
      <c r="F6327" s="2" t="s">
        <v>746</v>
      </c>
      <c r="G6327" s="2" t="s">
        <v>7508</v>
      </c>
      <c r="H6327" s="2"/>
      <c r="I6327" s="139" t="s">
        <v>257</v>
      </c>
      <c r="J6327" s="139" t="s">
        <v>381</v>
      </c>
      <c r="K6327" s="139" t="s">
        <v>257</v>
      </c>
      <c r="L6327" s="139" t="s">
        <v>298</v>
      </c>
      <c r="M6327" s="140" t="s">
        <v>8160</v>
      </c>
      <c r="N6327" s="141">
        <v>5.1100000000000003</v>
      </c>
      <c r="O6327" s="142">
        <f t="shared" si="495"/>
        <v>4</v>
      </c>
      <c r="P6327" s="2">
        <v>4</v>
      </c>
      <c r="Q6327" s="2"/>
      <c r="R6327" s="143" t="e">
        <f t="shared" si="496"/>
        <v>#DIV/0!</v>
      </c>
      <c r="S6327" s="143">
        <f t="shared" si="497"/>
        <v>0</v>
      </c>
      <c r="T6327" s="144">
        <f>IF(P6327="nio",0,IF(P6327&gt;0,VLOOKUP(K6327,'3-Productie normen'!A:X,VLOOKUP(P6327,'3-Productie normen'!$B$37:$C$59,2,FALSE),FALSE)))/VLOOKUP(B6327,'2-Kosten per locatie'!$A$11:$C$31,3,FALSE)</f>
        <v>0</v>
      </c>
      <c r="U6327" s="144">
        <f t="shared" si="498"/>
        <v>0</v>
      </c>
      <c r="V6327" s="145" t="str">
        <f>VLOOKUP(K6327,'3-Productie normen'!A:AG,29,FALSE)</f>
        <v>V</v>
      </c>
      <c r="W6327" s="145"/>
      <c r="X6327" s="146"/>
      <c r="Y6327" s="147">
        <f t="shared" si="499"/>
        <v>20.440000000000001</v>
      </c>
    </row>
    <row r="6328" spans="1:25" s="148" customFormat="1" ht="13.9" customHeight="1">
      <c r="A6328" s="137">
        <v>7182</v>
      </c>
      <c r="B6328" s="138" t="s">
        <v>7214</v>
      </c>
      <c r="C6328" s="138" t="s">
        <v>7215</v>
      </c>
      <c r="D6328" s="138"/>
      <c r="E6328" s="2"/>
      <c r="F6328" s="2" t="s">
        <v>746</v>
      </c>
      <c r="G6328" s="2" t="s">
        <v>7537</v>
      </c>
      <c r="H6328" s="2"/>
      <c r="I6328" s="139" t="s">
        <v>267</v>
      </c>
      <c r="J6328" s="139" t="s">
        <v>267</v>
      </c>
      <c r="K6328" s="139" t="s">
        <v>8079</v>
      </c>
      <c r="L6328" s="139" t="s">
        <v>298</v>
      </c>
      <c r="M6328" s="140" t="s">
        <v>8160</v>
      </c>
      <c r="N6328" s="141">
        <v>19.59</v>
      </c>
      <c r="O6328" s="142">
        <f t="shared" si="495"/>
        <v>2</v>
      </c>
      <c r="P6328" s="2">
        <v>2</v>
      </c>
      <c r="Q6328" s="2"/>
      <c r="R6328" s="143" t="e">
        <f t="shared" si="496"/>
        <v>#DIV/0!</v>
      </c>
      <c r="S6328" s="143">
        <f t="shared" si="497"/>
        <v>0</v>
      </c>
      <c r="T6328" s="144">
        <f>IF(P6328="nio",0,IF(P6328&gt;0,VLOOKUP(K6328,'3-Productie normen'!A:X,VLOOKUP(P6328,'3-Productie normen'!$B$37:$C$59,2,FALSE),FALSE)))/VLOOKUP(B6328,'2-Kosten per locatie'!$A$11:$C$31,3,FALSE)</f>
        <v>0</v>
      </c>
      <c r="U6328" s="144">
        <f t="shared" si="498"/>
        <v>0</v>
      </c>
      <c r="V6328" s="145" t="str">
        <f>VLOOKUP(K6328,'3-Productie normen'!A:AG,29,FALSE)</f>
        <v>V</v>
      </c>
      <c r="W6328" s="145"/>
      <c r="X6328" s="146"/>
      <c r="Y6328" s="147">
        <f t="shared" si="499"/>
        <v>39.18</v>
      </c>
    </row>
    <row r="6329" spans="1:25" s="148" customFormat="1" ht="13.9" customHeight="1">
      <c r="A6329" s="137">
        <v>7183</v>
      </c>
      <c r="B6329" s="138" t="s">
        <v>7214</v>
      </c>
      <c r="C6329" s="138" t="s">
        <v>7215</v>
      </c>
      <c r="D6329" s="138"/>
      <c r="E6329" s="2"/>
      <c r="F6329" s="2" t="s">
        <v>746</v>
      </c>
      <c r="G6329" s="2" t="s">
        <v>7538</v>
      </c>
      <c r="H6329" s="2"/>
      <c r="I6329" s="139" t="s">
        <v>277</v>
      </c>
      <c r="J6329" s="139" t="s">
        <v>277</v>
      </c>
      <c r="K6329" s="139" t="s">
        <v>478</v>
      </c>
      <c r="L6329" s="139" t="s">
        <v>1421</v>
      </c>
      <c r="M6329" s="140"/>
      <c r="N6329" s="141">
        <v>37.049999999999997</v>
      </c>
      <c r="O6329" s="142">
        <f t="shared" si="495"/>
        <v>120</v>
      </c>
      <c r="P6329" s="2">
        <v>120</v>
      </c>
      <c r="Q6329" s="2"/>
      <c r="R6329" s="143" t="e">
        <f t="shared" si="496"/>
        <v>#DIV/0!</v>
      </c>
      <c r="S6329" s="143">
        <f t="shared" si="497"/>
        <v>0</v>
      </c>
      <c r="T6329" s="144">
        <f>IF(P6329="nio",0,IF(P6329&gt;0,VLOOKUP(K6329,'3-Productie normen'!A:X,VLOOKUP(P6329,'3-Productie normen'!$B$37:$C$59,2,FALSE),FALSE)))/VLOOKUP(B6329,'2-Kosten per locatie'!$A$11:$C$31,3,FALSE)</f>
        <v>0</v>
      </c>
      <c r="U6329" s="144">
        <f t="shared" si="498"/>
        <v>0</v>
      </c>
      <c r="V6329" s="145" t="str">
        <f>VLOOKUP(K6329,'3-Productie normen'!A:AG,29,FALSE)</f>
        <v>B</v>
      </c>
      <c r="W6329" s="145"/>
      <c r="X6329" s="146"/>
      <c r="Y6329" s="147">
        <f t="shared" si="499"/>
        <v>4446</v>
      </c>
    </row>
    <row r="6330" spans="1:25" s="148" customFormat="1" ht="13.9" customHeight="1">
      <c r="A6330" s="137">
        <v>7184</v>
      </c>
      <c r="B6330" s="138" t="s">
        <v>7214</v>
      </c>
      <c r="C6330" s="138" t="s">
        <v>7215</v>
      </c>
      <c r="D6330" s="138"/>
      <c r="E6330" s="2"/>
      <c r="F6330" s="2" t="s">
        <v>746</v>
      </c>
      <c r="G6330" s="2" t="s">
        <v>7511</v>
      </c>
      <c r="H6330" s="2"/>
      <c r="I6330" s="139" t="s">
        <v>257</v>
      </c>
      <c r="J6330" s="139" t="s">
        <v>318</v>
      </c>
      <c r="K6330" s="139" t="s">
        <v>259</v>
      </c>
      <c r="L6330" s="139" t="s">
        <v>246</v>
      </c>
      <c r="M6330" s="140"/>
      <c r="N6330" s="141"/>
      <c r="O6330" s="142">
        <f t="shared" si="495"/>
        <v>0</v>
      </c>
      <c r="P6330" s="2" t="s">
        <v>477</v>
      </c>
      <c r="Q6330" s="2"/>
      <c r="R6330" s="143">
        <f t="shared" si="496"/>
        <v>0</v>
      </c>
      <c r="S6330" s="143">
        <f t="shared" si="497"/>
        <v>0</v>
      </c>
      <c r="T6330" s="144">
        <f>IF(P6330="nio",0,IF(P6330&gt;0,VLOOKUP(K6330,'3-Productie normen'!A:X,VLOOKUP(P6330,'3-Productie normen'!$B$37:$C$59,2,FALSE),FALSE)))/VLOOKUP(B6330,'2-Kosten per locatie'!$A$11:$C$31,3,FALSE)</f>
        <v>0</v>
      </c>
      <c r="U6330" s="144">
        <f t="shared" si="498"/>
        <v>0</v>
      </c>
      <c r="V6330" s="145">
        <f>VLOOKUP(K6330,'3-Productie normen'!A:AG,29,FALSE)</f>
        <v>0</v>
      </c>
      <c r="W6330" s="145"/>
      <c r="X6330" s="146"/>
      <c r="Y6330" s="147">
        <f t="shared" si="499"/>
        <v>0</v>
      </c>
    </row>
    <row r="6331" spans="1:25" s="148" customFormat="1" ht="13.9" customHeight="1">
      <c r="A6331" s="137">
        <v>7185</v>
      </c>
      <c r="B6331" s="138" t="s">
        <v>7214</v>
      </c>
      <c r="C6331" s="138" t="s">
        <v>7215</v>
      </c>
      <c r="D6331" s="138"/>
      <c r="E6331" s="2"/>
      <c r="F6331" s="2" t="s">
        <v>746</v>
      </c>
      <c r="G6331" s="2" t="s">
        <v>7513</v>
      </c>
      <c r="H6331" s="2"/>
      <c r="I6331" s="139" t="s">
        <v>257</v>
      </c>
      <c r="J6331" s="139" t="s">
        <v>318</v>
      </c>
      <c r="K6331" s="139" t="s">
        <v>259</v>
      </c>
      <c r="L6331" s="139" t="s">
        <v>246</v>
      </c>
      <c r="M6331" s="140"/>
      <c r="N6331" s="141"/>
      <c r="O6331" s="142">
        <f t="shared" si="495"/>
        <v>0</v>
      </c>
      <c r="P6331" s="2" t="s">
        <v>477</v>
      </c>
      <c r="Q6331" s="2"/>
      <c r="R6331" s="143">
        <f t="shared" si="496"/>
        <v>0</v>
      </c>
      <c r="S6331" s="143">
        <f t="shared" si="497"/>
        <v>0</v>
      </c>
      <c r="T6331" s="144">
        <f>IF(P6331="nio",0,IF(P6331&gt;0,VLOOKUP(K6331,'3-Productie normen'!A:X,VLOOKUP(P6331,'3-Productie normen'!$B$37:$C$59,2,FALSE),FALSE)))/VLOOKUP(B6331,'2-Kosten per locatie'!$A$11:$C$31,3,FALSE)</f>
        <v>0</v>
      </c>
      <c r="U6331" s="144">
        <f t="shared" si="498"/>
        <v>0</v>
      </c>
      <c r="V6331" s="145">
        <f>VLOOKUP(K6331,'3-Productie normen'!A:AG,29,FALSE)</f>
        <v>0</v>
      </c>
      <c r="W6331" s="145"/>
      <c r="X6331" s="146"/>
      <c r="Y6331" s="147">
        <f t="shared" si="499"/>
        <v>0</v>
      </c>
    </row>
    <row r="6332" spans="1:25" s="148" customFormat="1" ht="13.9" customHeight="1">
      <c r="A6332" s="137">
        <v>7186</v>
      </c>
      <c r="B6332" s="138" t="s">
        <v>7214</v>
      </c>
      <c r="C6332" s="138" t="s">
        <v>7215</v>
      </c>
      <c r="D6332" s="138"/>
      <c r="E6332" s="2"/>
      <c r="F6332" s="2" t="s">
        <v>746</v>
      </c>
      <c r="G6332" s="2" t="s">
        <v>7514</v>
      </c>
      <c r="H6332" s="2"/>
      <c r="I6332" s="139" t="s">
        <v>257</v>
      </c>
      <c r="J6332" s="139" t="s">
        <v>318</v>
      </c>
      <c r="K6332" s="139" t="s">
        <v>259</v>
      </c>
      <c r="L6332" s="139" t="s">
        <v>246</v>
      </c>
      <c r="M6332" s="140"/>
      <c r="N6332" s="141"/>
      <c r="O6332" s="142">
        <f t="shared" si="495"/>
        <v>0</v>
      </c>
      <c r="P6332" s="2" t="s">
        <v>477</v>
      </c>
      <c r="Q6332" s="2"/>
      <c r="R6332" s="143">
        <f t="shared" si="496"/>
        <v>0</v>
      </c>
      <c r="S6332" s="143">
        <f t="shared" si="497"/>
        <v>0</v>
      </c>
      <c r="T6332" s="144">
        <f>IF(P6332="nio",0,IF(P6332&gt;0,VLOOKUP(K6332,'3-Productie normen'!A:X,VLOOKUP(P6332,'3-Productie normen'!$B$37:$C$59,2,FALSE),FALSE)))/VLOOKUP(B6332,'2-Kosten per locatie'!$A$11:$C$31,3,FALSE)</f>
        <v>0</v>
      </c>
      <c r="U6332" s="144">
        <f t="shared" si="498"/>
        <v>0</v>
      </c>
      <c r="V6332" s="145">
        <f>VLOOKUP(K6332,'3-Productie normen'!A:AG,29,FALSE)</f>
        <v>0</v>
      </c>
      <c r="W6332" s="145"/>
      <c r="X6332" s="146"/>
      <c r="Y6332" s="147">
        <f t="shared" si="499"/>
        <v>0</v>
      </c>
    </row>
    <row r="6333" spans="1:25" s="148" customFormat="1" ht="13.9" customHeight="1">
      <c r="A6333" s="137">
        <v>7187</v>
      </c>
      <c r="B6333" s="138" t="s">
        <v>7214</v>
      </c>
      <c r="C6333" s="138" t="s">
        <v>7215</v>
      </c>
      <c r="D6333" s="138"/>
      <c r="E6333" s="2"/>
      <c r="F6333" s="2" t="s">
        <v>746</v>
      </c>
      <c r="G6333" s="2" t="s">
        <v>7522</v>
      </c>
      <c r="H6333" s="2"/>
      <c r="I6333" s="139" t="s">
        <v>46</v>
      </c>
      <c r="J6333" s="139" t="s">
        <v>320</v>
      </c>
      <c r="K6333" s="139" t="s">
        <v>46</v>
      </c>
      <c r="L6333" s="139" t="s">
        <v>314</v>
      </c>
      <c r="M6333" s="140"/>
      <c r="N6333" s="141">
        <v>19.82</v>
      </c>
      <c r="O6333" s="142">
        <f t="shared" si="495"/>
        <v>400</v>
      </c>
      <c r="P6333" s="2">
        <v>200</v>
      </c>
      <c r="Q6333" s="2">
        <v>200</v>
      </c>
      <c r="R6333" s="143" t="e">
        <f t="shared" si="496"/>
        <v>#DIV/0!</v>
      </c>
      <c r="S6333" s="143" t="e">
        <f t="shared" si="497"/>
        <v>#DIV/0!</v>
      </c>
      <c r="T6333" s="144">
        <f>IF(P6333="nio",0,IF(P6333&gt;0,VLOOKUP(K6333,'3-Productie normen'!A:X,VLOOKUP(P6333,'3-Productie normen'!$B$37:$C$59,2,FALSE),FALSE)))/VLOOKUP(B6333,'2-Kosten per locatie'!$A$11:$C$31,3,FALSE)</f>
        <v>0</v>
      </c>
      <c r="U6333" s="144">
        <f t="shared" si="498"/>
        <v>0</v>
      </c>
      <c r="V6333" s="145" t="str">
        <f>VLOOKUP(K6333,'3-Productie normen'!A:AG,29,FALSE)</f>
        <v>S</v>
      </c>
      <c r="W6333" s="145"/>
      <c r="X6333" s="146"/>
      <c r="Y6333" s="147">
        <f t="shared" si="499"/>
        <v>7928</v>
      </c>
    </row>
    <row r="6334" spans="1:25" s="148" customFormat="1" ht="13.9" customHeight="1">
      <c r="A6334" s="137">
        <v>7188</v>
      </c>
      <c r="B6334" s="138" t="s">
        <v>7214</v>
      </c>
      <c r="C6334" s="138" t="s">
        <v>7215</v>
      </c>
      <c r="D6334" s="138"/>
      <c r="E6334" s="2"/>
      <c r="F6334" s="2" t="s">
        <v>746</v>
      </c>
      <c r="G6334" s="2" t="s">
        <v>7515</v>
      </c>
      <c r="H6334" s="2"/>
      <c r="I6334" s="139" t="s">
        <v>46</v>
      </c>
      <c r="J6334" s="139" t="s">
        <v>320</v>
      </c>
      <c r="K6334" s="139" t="s">
        <v>46</v>
      </c>
      <c r="L6334" s="139" t="s">
        <v>314</v>
      </c>
      <c r="M6334" s="140"/>
      <c r="N6334" s="141">
        <v>16.670000000000002</v>
      </c>
      <c r="O6334" s="142">
        <f t="shared" si="495"/>
        <v>400</v>
      </c>
      <c r="P6334" s="2">
        <v>200</v>
      </c>
      <c r="Q6334" s="2">
        <v>200</v>
      </c>
      <c r="R6334" s="143" t="e">
        <f t="shared" si="496"/>
        <v>#DIV/0!</v>
      </c>
      <c r="S6334" s="143" t="e">
        <f t="shared" si="497"/>
        <v>#DIV/0!</v>
      </c>
      <c r="T6334" s="144">
        <f>IF(P6334="nio",0,IF(P6334&gt;0,VLOOKUP(K6334,'3-Productie normen'!A:X,VLOOKUP(P6334,'3-Productie normen'!$B$37:$C$59,2,FALSE),FALSE)))/VLOOKUP(B6334,'2-Kosten per locatie'!$A$11:$C$31,3,FALSE)</f>
        <v>0</v>
      </c>
      <c r="U6334" s="144">
        <f t="shared" si="498"/>
        <v>0</v>
      </c>
      <c r="V6334" s="145" t="str">
        <f>VLOOKUP(K6334,'3-Productie normen'!A:AG,29,FALSE)</f>
        <v>S</v>
      </c>
      <c r="W6334" s="145"/>
      <c r="X6334" s="146"/>
      <c r="Y6334" s="147">
        <f t="shared" si="499"/>
        <v>6668.0000000000009</v>
      </c>
    </row>
    <row r="6335" spans="1:25" s="148" customFormat="1" ht="13.9" customHeight="1">
      <c r="A6335" s="137">
        <v>7189</v>
      </c>
      <c r="B6335" s="138" t="s">
        <v>7214</v>
      </c>
      <c r="C6335" s="138" t="s">
        <v>7215</v>
      </c>
      <c r="D6335" s="138"/>
      <c r="E6335" s="2"/>
      <c r="F6335" s="2" t="s">
        <v>746</v>
      </c>
      <c r="G6335" s="2" t="s">
        <v>7512</v>
      </c>
      <c r="H6335" s="2"/>
      <c r="I6335" s="139" t="s">
        <v>257</v>
      </c>
      <c r="J6335" s="139" t="s">
        <v>318</v>
      </c>
      <c r="K6335" s="139" t="s">
        <v>259</v>
      </c>
      <c r="L6335" s="139" t="s">
        <v>246</v>
      </c>
      <c r="M6335" s="140"/>
      <c r="N6335" s="141"/>
      <c r="O6335" s="142">
        <f t="shared" si="495"/>
        <v>0</v>
      </c>
      <c r="P6335" s="2" t="s">
        <v>477</v>
      </c>
      <c r="Q6335" s="2"/>
      <c r="R6335" s="143">
        <f t="shared" si="496"/>
        <v>0</v>
      </c>
      <c r="S6335" s="143">
        <f t="shared" si="497"/>
        <v>0</v>
      </c>
      <c r="T6335" s="144">
        <f>IF(P6335="nio",0,IF(P6335&gt;0,VLOOKUP(K6335,'3-Productie normen'!A:X,VLOOKUP(P6335,'3-Productie normen'!$B$37:$C$59,2,FALSE),FALSE)))/VLOOKUP(B6335,'2-Kosten per locatie'!$A$11:$C$31,3,FALSE)</f>
        <v>0</v>
      </c>
      <c r="U6335" s="144">
        <f t="shared" si="498"/>
        <v>0</v>
      </c>
      <c r="V6335" s="145">
        <f>VLOOKUP(K6335,'3-Productie normen'!A:AG,29,FALSE)</f>
        <v>0</v>
      </c>
      <c r="W6335" s="145"/>
      <c r="X6335" s="146"/>
      <c r="Y6335" s="147">
        <f t="shared" si="499"/>
        <v>0</v>
      </c>
    </row>
    <row r="6336" spans="1:25" ht="13.9" customHeight="1">
      <c r="N6336" s="149"/>
    </row>
  </sheetData>
  <autoFilter ref="B9:Y6335" xr:uid="{00000000-0009-0000-0000-000004000000}"/>
  <mergeCells count="1">
    <mergeCell ref="U6:U7"/>
  </mergeCells>
  <phoneticPr fontId="11"/>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7" manualBreakCount="7">
    <brk id="55" min="1" max="21" man="1"/>
    <brk id="105" min="1" max="21" man="1"/>
    <brk id="165" min="1" max="21" man="1"/>
    <brk id="214" min="1" max="21" man="1"/>
    <brk id="264" min="1" max="21" man="1"/>
    <brk id="315" min="1" max="21" man="1"/>
    <brk id="364"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80" zoomScaleNormal="80" zoomScaleSheetLayoutView="100" workbookViewId="0">
      <pane ySplit="9" topLeftCell="A10" activePane="bottomLeft" state="frozen"/>
      <selection activeCell="A5" sqref="A5"/>
      <selection pane="bottomLeft" activeCell="A5" sqref="A5"/>
    </sheetView>
  </sheetViews>
  <sheetFormatPr defaultColWidth="9.42578125" defaultRowHeight="12.75"/>
  <cols>
    <col min="1" max="1" width="45.5703125" style="24" customWidth="1"/>
    <col min="2" max="3" width="18.42578125" style="24" customWidth="1"/>
    <col min="4" max="4" width="10.5703125" style="24" customWidth="1"/>
    <col min="5" max="5" width="11.28515625" style="24" customWidth="1"/>
    <col min="6" max="6" width="2.28515625" style="24" customWidth="1"/>
    <col min="7" max="7" width="7.7109375" style="24" customWidth="1"/>
    <col min="8" max="8" width="27" style="24" bestFit="1" customWidth="1"/>
    <col min="9" max="16384" width="9.42578125" style="24"/>
  </cols>
  <sheetData>
    <row r="1" spans="1:8">
      <c r="A1" s="157" t="s">
        <v>4</v>
      </c>
      <c r="B1" s="158"/>
      <c r="C1" s="159"/>
      <c r="D1" s="159"/>
      <c r="E1" s="159"/>
      <c r="F1" s="159"/>
      <c r="G1" s="159"/>
    </row>
    <row r="2" spans="1:8">
      <c r="A2" s="159"/>
      <c r="B2" s="159"/>
      <c r="C2" s="159"/>
      <c r="D2" s="159"/>
      <c r="E2" s="159"/>
      <c r="F2" s="159"/>
      <c r="G2" s="159"/>
    </row>
    <row r="3" spans="1:8" ht="15.75">
      <c r="A3" s="17" t="str">
        <f>'2-Kosten per locatie'!A3</f>
        <v>Naam opdrachtgever</v>
      </c>
      <c r="B3" s="21" t="str">
        <f>'2-Kosten per locatie'!B3</f>
        <v>ROC van Amsterdam-Flevoland</v>
      </c>
      <c r="C3" s="159"/>
      <c r="D3" s="159"/>
      <c r="E3" s="160"/>
      <c r="F3" s="159"/>
      <c r="G3" s="159"/>
    </row>
    <row r="4" spans="1:8" ht="15.75">
      <c r="A4" s="17" t="str">
        <f>'2-Kosten per locatie'!A4</f>
        <v>Calculatie onderdeel</v>
      </c>
      <c r="B4" s="21" t="str">
        <f ca="1">MID(CELL("bestandsnaam",$C$9),SEARCH("]",CELL("bestandsnaam",$C$9),1)+1,256)</f>
        <v>5-Premies en opslagen</v>
      </c>
      <c r="C4" s="129"/>
      <c r="D4" s="161"/>
      <c r="E4" s="162"/>
      <c r="F4" s="162"/>
      <c r="G4" s="162"/>
    </row>
    <row r="5" spans="1:8" ht="15.75">
      <c r="A5" s="17" t="str">
        <f>'2-Kosten per locatie'!A5</f>
        <v>Gebouw/plaats</v>
      </c>
      <c r="B5" s="21" t="str">
        <f>'2-Kosten per locatie'!B5</f>
        <v>Amsterdam en omstreken</v>
      </c>
      <c r="C5" s="17"/>
      <c r="D5" s="163"/>
      <c r="E5" s="164"/>
      <c r="F5" s="165"/>
      <c r="G5" s="162"/>
    </row>
    <row r="6" spans="1:8" ht="15.75">
      <c r="A6" s="17" t="str">
        <f>'2-Kosten per locatie'!A6</f>
        <v>Referentie nummer</v>
      </c>
      <c r="B6" s="21">
        <f>'2-Kosten per locatie'!B6</f>
        <v>0</v>
      </c>
      <c r="C6" s="125"/>
      <c r="D6" s="163"/>
      <c r="E6" s="166"/>
      <c r="F6" s="167"/>
      <c r="G6" s="168"/>
      <c r="H6" s="56"/>
    </row>
    <row r="7" spans="1:8" ht="15.75">
      <c r="A7" s="17" t="str">
        <f>'2-Kosten per locatie'!A7</f>
        <v>Naam dienstverlener</v>
      </c>
      <c r="B7" s="21">
        <f>'2-Kosten per locatie'!B7</f>
        <v>0</v>
      </c>
      <c r="C7" s="125"/>
      <c r="D7" s="163"/>
      <c r="E7" s="164"/>
      <c r="F7" s="165"/>
      <c r="G7" s="162"/>
    </row>
    <row r="8" spans="1:8" ht="15.75">
      <c r="A8" s="17" t="str">
        <f>'2-Kosten per locatie'!A8</f>
        <v>Prijspeil</v>
      </c>
      <c r="B8" s="169">
        <f>'2-Kosten per locatie'!B8</f>
        <v>45839</v>
      </c>
      <c r="C8" s="164"/>
      <c r="D8" s="164"/>
      <c r="E8" s="164"/>
      <c r="F8" s="165"/>
      <c r="G8" s="162"/>
    </row>
    <row r="9" spans="1:8" ht="15.75">
      <c r="A9" s="170"/>
      <c r="B9" s="164"/>
      <c r="C9" s="164"/>
      <c r="D9" s="164"/>
      <c r="E9" s="164"/>
      <c r="F9" s="165"/>
      <c r="G9" s="162"/>
    </row>
    <row r="10" spans="1:8" ht="18">
      <c r="A10" s="223" t="s">
        <v>85</v>
      </c>
      <c r="B10" s="224"/>
      <c r="C10" s="225"/>
      <c r="D10" s="164"/>
      <c r="E10" s="164"/>
      <c r="F10" s="165"/>
      <c r="G10" s="162"/>
    </row>
    <row r="11" spans="1:8">
      <c r="A11" s="171"/>
      <c r="B11" s="172"/>
      <c r="C11" s="172"/>
      <c r="D11" s="164"/>
      <c r="E11" s="164"/>
      <c r="F11" s="162"/>
      <c r="G11" s="162"/>
    </row>
    <row r="12" spans="1:8">
      <c r="A12" s="173"/>
      <c r="B12" s="75"/>
      <c r="C12" s="174" t="s">
        <v>86</v>
      </c>
      <c r="D12" s="164"/>
      <c r="E12" s="164"/>
      <c r="F12" s="165"/>
      <c r="G12" s="162"/>
    </row>
    <row r="13" spans="1:8">
      <c r="A13" s="175" t="s">
        <v>87</v>
      </c>
      <c r="B13" s="75"/>
      <c r="C13" s="176"/>
      <c r="D13" s="164"/>
      <c r="E13" s="164"/>
      <c r="F13" s="177"/>
      <c r="G13" s="162"/>
    </row>
    <row r="14" spans="1:8">
      <c r="A14" s="175" t="s">
        <v>88</v>
      </c>
      <c r="B14" s="75"/>
      <c r="C14" s="176"/>
      <c r="D14" s="164"/>
      <c r="E14" s="164"/>
      <c r="F14" s="177"/>
      <c r="G14" s="162"/>
    </row>
    <row r="15" spans="1:8">
      <c r="A15" s="175" t="s">
        <v>89</v>
      </c>
      <c r="B15" s="75"/>
      <c r="C15" s="176"/>
      <c r="D15" s="164"/>
      <c r="E15" s="164"/>
      <c r="F15" s="177"/>
      <c r="G15" s="162"/>
    </row>
    <row r="16" spans="1:8">
      <c r="A16" s="178" t="s">
        <v>28</v>
      </c>
      <c r="B16" s="179"/>
      <c r="C16" s="180">
        <f>SUM(C13:C15)</f>
        <v>0</v>
      </c>
      <c r="D16" s="164"/>
      <c r="E16" s="164"/>
      <c r="F16" s="162"/>
    </row>
    <row r="17" spans="1:7">
      <c r="A17" s="178"/>
      <c r="B17" s="179"/>
      <c r="C17" s="180"/>
      <c r="D17" s="164"/>
      <c r="E17" s="164"/>
      <c r="F17" s="162"/>
    </row>
    <row r="18" spans="1:7">
      <c r="A18" s="555" t="s">
        <v>90</v>
      </c>
      <c r="B18" s="556"/>
      <c r="C18" s="176"/>
      <c r="D18" s="164"/>
      <c r="E18" s="164"/>
      <c r="F18" s="162"/>
    </row>
    <row r="19" spans="1:7">
      <c r="A19" s="175" t="s">
        <v>91</v>
      </c>
      <c r="B19" s="181"/>
      <c r="C19" s="176"/>
      <c r="D19" s="164"/>
      <c r="E19" s="164"/>
      <c r="F19" s="162"/>
    </row>
    <row r="20" spans="1:7">
      <c r="A20" s="555" t="s">
        <v>92</v>
      </c>
      <c r="B20" s="556"/>
      <c r="C20" s="176"/>
      <c r="D20" s="164"/>
      <c r="E20" s="164"/>
      <c r="F20" s="162"/>
    </row>
    <row r="21" spans="1:7">
      <c r="A21" s="555" t="s">
        <v>93</v>
      </c>
      <c r="B21" s="556"/>
      <c r="C21" s="182" t="e">
        <f>C34</f>
        <v>#DIV/0!</v>
      </c>
      <c r="D21" s="164"/>
      <c r="E21" s="164"/>
      <c r="F21" s="162"/>
    </row>
    <row r="22" spans="1:7">
      <c r="A22" s="555" t="s">
        <v>94</v>
      </c>
      <c r="B22" s="556"/>
      <c r="C22" s="176"/>
      <c r="D22" s="164"/>
      <c r="E22" s="164"/>
      <c r="F22" s="162"/>
    </row>
    <row r="23" spans="1:7">
      <c r="A23" s="555" t="s">
        <v>95</v>
      </c>
      <c r="B23" s="556"/>
      <c r="C23" s="176"/>
      <c r="D23" s="164"/>
      <c r="E23" s="164"/>
      <c r="F23" s="162"/>
    </row>
    <row r="24" spans="1:7">
      <c r="A24" s="557" t="s">
        <v>96</v>
      </c>
      <c r="B24" s="558"/>
      <c r="C24" s="183" t="e">
        <f>SUM(C16:C23)</f>
        <v>#DIV/0!</v>
      </c>
      <c r="D24" s="164"/>
      <c r="E24" s="164"/>
      <c r="F24" s="162"/>
    </row>
    <row r="25" spans="1:7">
      <c r="A25" s="184"/>
      <c r="B25" s="161"/>
      <c r="C25" s="185"/>
      <c r="D25" s="164"/>
      <c r="E25" s="164"/>
      <c r="F25" s="186"/>
      <c r="G25" s="162"/>
    </row>
    <row r="26" spans="1:7" ht="18">
      <c r="A26" s="223" t="s">
        <v>97</v>
      </c>
      <c r="B26" s="224"/>
      <c r="C26" s="225"/>
      <c r="D26" s="164"/>
      <c r="E26" s="164"/>
      <c r="F26" s="165"/>
      <c r="G26" s="162"/>
    </row>
    <row r="27" spans="1:7">
      <c r="A27" s="171"/>
      <c r="B27" s="172"/>
      <c r="C27" s="172"/>
      <c r="D27" s="164"/>
      <c r="E27" s="164"/>
      <c r="F27" s="162"/>
      <c r="G27" s="162"/>
    </row>
    <row r="28" spans="1:7">
      <c r="A28" s="172"/>
      <c r="B28" s="172"/>
      <c r="C28" s="187" t="s">
        <v>98</v>
      </c>
      <c r="D28" s="164"/>
      <c r="E28" s="164"/>
      <c r="F28" s="162"/>
      <c r="G28" s="162"/>
    </row>
    <row r="29" spans="1:7">
      <c r="A29" s="175" t="s">
        <v>99</v>
      </c>
      <c r="B29" s="75"/>
      <c r="C29" s="188">
        <f>'6-Opbouw uurtarief productie'!E21</f>
        <v>0</v>
      </c>
      <c r="D29" s="164"/>
      <c r="E29" s="164"/>
      <c r="G29" s="162"/>
    </row>
    <row r="30" spans="1:7">
      <c r="A30" s="175" t="s">
        <v>100</v>
      </c>
      <c r="B30" s="189" t="s">
        <v>101</v>
      </c>
      <c r="C30" s="190"/>
      <c r="D30" s="164"/>
      <c r="E30" s="164"/>
      <c r="F30" s="165"/>
      <c r="G30" s="162"/>
    </row>
    <row r="31" spans="1:7">
      <c r="A31" s="175" t="s">
        <v>102</v>
      </c>
      <c r="B31" s="75"/>
      <c r="C31" s="191">
        <f>C29+C30</f>
        <v>0</v>
      </c>
      <c r="D31" s="164"/>
      <c r="E31" s="164"/>
      <c r="F31" s="165"/>
      <c r="G31" s="162"/>
    </row>
    <row r="32" spans="1:7">
      <c r="A32" s="192" t="s">
        <v>103</v>
      </c>
      <c r="B32" s="193"/>
      <c r="C32" s="194"/>
      <c r="E32" s="195"/>
      <c r="F32" s="165"/>
      <c r="G32" s="162"/>
    </row>
    <row r="33" spans="1:7">
      <c r="A33" s="171"/>
      <c r="B33" s="196"/>
      <c r="C33" s="197"/>
      <c r="E33" s="172"/>
      <c r="F33" s="162"/>
      <c r="G33" s="162"/>
    </row>
    <row r="34" spans="1:7">
      <c r="A34" s="198" t="s">
        <v>104</v>
      </c>
      <c r="B34" s="199"/>
      <c r="C34" s="200" t="e">
        <f>(C31/C29)*C32</f>
        <v>#DIV/0!</v>
      </c>
      <c r="E34" s="201"/>
      <c r="F34" s="165"/>
      <c r="G34" s="202"/>
    </row>
    <row r="35" spans="1:7">
      <c r="A35" s="171"/>
      <c r="B35" s="172"/>
      <c r="C35" s="172"/>
      <c r="E35" s="201"/>
      <c r="F35" s="165"/>
      <c r="G35" s="162"/>
    </row>
    <row r="36" spans="1:7" ht="18">
      <c r="A36" s="226" t="s">
        <v>105</v>
      </c>
      <c r="B36" s="227"/>
      <c r="C36" s="228"/>
      <c r="E36" s="201"/>
      <c r="F36" s="165"/>
      <c r="G36" s="162"/>
    </row>
    <row r="37" spans="1:7">
      <c r="A37" s="184"/>
      <c r="B37" s="161"/>
      <c r="C37" s="185"/>
      <c r="E37" s="201"/>
      <c r="F37" s="165"/>
      <c r="G37" s="162"/>
    </row>
    <row r="38" spans="1:7">
      <c r="A38" s="184"/>
      <c r="B38" s="229" t="s">
        <v>106</v>
      </c>
      <c r="C38" s="185"/>
      <c r="E38" s="201"/>
      <c r="F38" s="165"/>
      <c r="G38" s="162"/>
    </row>
    <row r="39" spans="1:7">
      <c r="A39" s="203" t="s">
        <v>107</v>
      </c>
      <c r="B39" s="204">
        <v>365</v>
      </c>
      <c r="C39" s="185"/>
      <c r="E39" s="201"/>
      <c r="F39" s="165"/>
      <c r="G39" s="205"/>
    </row>
    <row r="40" spans="1:7">
      <c r="A40" s="203" t="s">
        <v>108</v>
      </c>
      <c r="B40" s="204">
        <v>104</v>
      </c>
      <c r="C40" s="185"/>
      <c r="E40" s="201"/>
      <c r="F40" s="165"/>
      <c r="G40" s="205"/>
    </row>
    <row r="41" spans="1:7">
      <c r="A41" s="206" t="s">
        <v>109</v>
      </c>
      <c r="B41" s="207">
        <f>B39-B40</f>
        <v>261</v>
      </c>
      <c r="C41" s="185"/>
      <c r="E41" s="201"/>
      <c r="F41" s="165"/>
      <c r="G41" s="208"/>
    </row>
    <row r="42" spans="1:7">
      <c r="A42" s="209"/>
      <c r="B42" s="95"/>
      <c r="C42" s="185"/>
      <c r="E42" s="201"/>
      <c r="F42" s="165"/>
      <c r="G42" s="208"/>
    </row>
    <row r="43" spans="1:7">
      <c r="A43" s="203" t="s">
        <v>110</v>
      </c>
      <c r="B43" s="210"/>
      <c r="C43" s="185"/>
      <c r="E43" s="201"/>
      <c r="F43" s="165"/>
      <c r="G43" s="208"/>
    </row>
    <row r="44" spans="1:7">
      <c r="A44" s="203" t="s">
        <v>111</v>
      </c>
      <c r="B44" s="210"/>
      <c r="C44" s="185"/>
      <c r="E44" s="201"/>
      <c r="F44" s="165"/>
      <c r="G44" s="208"/>
    </row>
    <row r="45" spans="1:7">
      <c r="A45" s="203" t="s">
        <v>112</v>
      </c>
      <c r="B45" s="210"/>
      <c r="C45" s="185"/>
      <c r="E45" s="201"/>
      <c r="F45" s="165"/>
      <c r="G45" s="208"/>
    </row>
    <row r="46" spans="1:7">
      <c r="A46" s="203" t="s">
        <v>113</v>
      </c>
      <c r="B46" s="210"/>
      <c r="C46" s="185"/>
      <c r="E46" s="201"/>
      <c r="F46" s="165"/>
      <c r="G46" s="208"/>
    </row>
    <row r="47" spans="1:7">
      <c r="A47" s="206" t="s">
        <v>114</v>
      </c>
      <c r="B47" s="207">
        <f>B41-SUM(B43:B46)</f>
        <v>261</v>
      </c>
      <c r="C47" s="185"/>
      <c r="E47" s="201"/>
      <c r="F47" s="165"/>
      <c r="G47" s="208"/>
    </row>
    <row r="48" spans="1:7">
      <c r="A48" s="211"/>
      <c r="B48" s="95"/>
      <c r="C48" s="185"/>
      <c r="E48" s="201"/>
      <c r="F48" s="165"/>
      <c r="G48" s="208"/>
    </row>
    <row r="49" spans="1:7">
      <c r="A49" s="212" t="s">
        <v>115</v>
      </c>
      <c r="B49" s="213">
        <f>IF(B43=0,0,B43/$B$47)</f>
        <v>0</v>
      </c>
      <c r="C49" s="185"/>
      <c r="E49" s="201"/>
      <c r="F49" s="165"/>
      <c r="G49" s="208"/>
    </row>
    <row r="50" spans="1:7">
      <c r="A50" s="212" t="s">
        <v>111</v>
      </c>
      <c r="B50" s="213">
        <f>IF(B44=0,0,B44/$B$47)</f>
        <v>0</v>
      </c>
      <c r="C50" s="185"/>
      <c r="E50" s="201"/>
      <c r="F50" s="165"/>
      <c r="G50" s="208"/>
    </row>
    <row r="51" spans="1:7">
      <c r="A51" s="203" t="s">
        <v>112</v>
      </c>
      <c r="B51" s="213">
        <f>IF(B45=0,0,B45/$B$47)</f>
        <v>0</v>
      </c>
      <c r="C51" s="185"/>
      <c r="E51" s="201"/>
      <c r="F51" s="165"/>
      <c r="G51" s="208"/>
    </row>
    <row r="52" spans="1:7">
      <c r="A52" s="212" t="s">
        <v>113</v>
      </c>
      <c r="B52" s="213">
        <f>IF(B46=0,0,B46/$B$47)</f>
        <v>0</v>
      </c>
      <c r="C52" s="185"/>
      <c r="E52" s="201"/>
      <c r="F52" s="165"/>
      <c r="G52" s="214"/>
    </row>
    <row r="53" spans="1:7">
      <c r="A53" s="206" t="s">
        <v>116</v>
      </c>
      <c r="B53" s="215">
        <f>SUM(B49:B52)</f>
        <v>0</v>
      </c>
      <c r="C53" s="185"/>
      <c r="E53" s="201"/>
      <c r="F53" s="165"/>
      <c r="G53" s="216"/>
    </row>
    <row r="54" spans="1:7">
      <c r="A54" s="217"/>
      <c r="B54" s="217"/>
      <c r="C54" s="217"/>
      <c r="E54" s="201"/>
      <c r="F54" s="165"/>
      <c r="G54" s="159"/>
    </row>
    <row r="55" spans="1:7" ht="31.15" customHeight="1">
      <c r="A55" s="552" t="s">
        <v>117</v>
      </c>
      <c r="B55" s="553"/>
      <c r="C55" s="554"/>
      <c r="E55" s="201"/>
      <c r="F55" s="165"/>
      <c r="G55" s="159"/>
    </row>
    <row r="58" spans="1:7" ht="14.25">
      <c r="A58" s="218"/>
      <c r="B58" s="219"/>
    </row>
    <row r="59" spans="1:7" ht="14.25">
      <c r="A59" s="218"/>
      <c r="B59" s="219"/>
    </row>
    <row r="60" spans="1:7" ht="14.25">
      <c r="A60" s="218"/>
      <c r="B60" s="219"/>
    </row>
    <row r="61" spans="1:7" ht="14.25">
      <c r="A61" s="218"/>
      <c r="B61" s="219"/>
    </row>
    <row r="62" spans="1:7" ht="14.25">
      <c r="A62" s="220"/>
      <c r="B62" s="219"/>
    </row>
    <row r="63" spans="1:7" ht="14.25">
      <c r="A63" s="219"/>
      <c r="B63" s="219"/>
    </row>
    <row r="64" spans="1:7" ht="14.25">
      <c r="A64" s="219"/>
      <c r="B64" s="219"/>
    </row>
    <row r="65" spans="1:3" ht="14.25">
      <c r="A65" s="219"/>
      <c r="B65" s="219"/>
    </row>
    <row r="66" spans="1:3" ht="14.25">
      <c r="A66" s="219"/>
      <c r="B66" s="219"/>
    </row>
    <row r="67" spans="1:3" ht="14.25">
      <c r="A67" s="219"/>
      <c r="B67" s="219"/>
    </row>
    <row r="68" spans="1:3" ht="14.25">
      <c r="A68" s="219"/>
      <c r="B68" s="219"/>
    </row>
    <row r="69" spans="1:3" ht="14.25">
      <c r="A69" s="219"/>
      <c r="B69" s="219"/>
    </row>
    <row r="70" spans="1:3" ht="14.25">
      <c r="A70" s="219"/>
      <c r="B70" s="221"/>
    </row>
    <row r="71" spans="1:3" ht="14.25">
      <c r="A71" s="219"/>
      <c r="B71" s="219"/>
    </row>
    <row r="72" spans="1:3" ht="14.25">
      <c r="B72" s="219"/>
    </row>
    <row r="73" spans="1:3" ht="14.25">
      <c r="A73" s="219"/>
      <c r="B73" s="219"/>
      <c r="C73" s="219"/>
    </row>
    <row r="74" spans="1:3" ht="14.25">
      <c r="A74" s="222"/>
      <c r="B74" s="219"/>
      <c r="C74" s="222"/>
    </row>
    <row r="75" spans="1:3" ht="14.25">
      <c r="A75" s="219"/>
      <c r="B75" s="219"/>
      <c r="C75" s="219"/>
    </row>
    <row r="76" spans="1:3" ht="14.25">
      <c r="A76" s="219"/>
      <c r="B76" s="219"/>
      <c r="C76" s="219"/>
    </row>
    <row r="77" spans="1:3" ht="14.25">
      <c r="A77" s="219"/>
      <c r="B77" s="219"/>
      <c r="C77" s="219"/>
    </row>
    <row r="78" spans="1:3" ht="14.25">
      <c r="A78" s="222"/>
      <c r="B78" s="219"/>
      <c r="C78" s="222"/>
    </row>
    <row r="79" spans="1:3" ht="14.25">
      <c r="A79" s="222"/>
      <c r="B79" s="219"/>
      <c r="C79" s="222"/>
    </row>
    <row r="80" spans="1:3" ht="14.25">
      <c r="A80" s="222"/>
      <c r="B80" s="219"/>
      <c r="C80" s="222"/>
    </row>
    <row r="81" spans="1:2" ht="14.25">
      <c r="A81" s="219"/>
      <c r="B81" s="219"/>
    </row>
    <row r="82" spans="1:2" ht="14.25">
      <c r="A82" s="219"/>
      <c r="B82" s="219"/>
    </row>
    <row r="83" spans="1:2" ht="14.25">
      <c r="A83" s="219"/>
      <c r="B83" s="219"/>
    </row>
  </sheetData>
  <dataConsolidate/>
  <mergeCells count="7">
    <mergeCell ref="A55:C55"/>
    <mergeCell ref="A18:B18"/>
    <mergeCell ref="A24:B24"/>
    <mergeCell ref="A21:B21"/>
    <mergeCell ref="A20:B20"/>
    <mergeCell ref="A23:B23"/>
    <mergeCell ref="A22:B22"/>
  </mergeCells>
  <phoneticPr fontId="11"/>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V72"/>
  <sheetViews>
    <sheetView showGridLines="0" showZeros="0" showOutlineSymbols="0" zoomScale="80" zoomScaleNormal="80" zoomScalePageLayoutView="50" workbookViewId="0">
      <pane ySplit="10" topLeftCell="A11" activePane="bottomLeft" state="frozen"/>
      <selection activeCell="A5" sqref="A5"/>
      <selection pane="bottomLeft" activeCell="A5" sqref="A5"/>
    </sheetView>
  </sheetViews>
  <sheetFormatPr defaultColWidth="11.42578125" defaultRowHeight="12.75"/>
  <cols>
    <col min="1" max="1" width="35.7109375" style="24" customWidth="1"/>
    <col min="2" max="2" width="21.5703125" style="24" customWidth="1"/>
    <col min="3" max="3" width="19.42578125" style="24" bestFit="1" customWidth="1"/>
    <col min="4" max="4" width="2" style="24" customWidth="1"/>
    <col min="5" max="5" width="14.42578125" style="24" customWidth="1"/>
    <col min="6" max="6" width="12.42578125" style="24" customWidth="1"/>
    <col min="7" max="7" width="6" style="24" customWidth="1"/>
    <col min="8" max="8" width="27.5703125" style="24" customWidth="1"/>
    <col min="9" max="15" width="11.42578125" style="24"/>
    <col min="16" max="16" width="25.5703125" style="24" bestFit="1" customWidth="1"/>
    <col min="17" max="16384" width="11.42578125" style="24"/>
  </cols>
  <sheetData>
    <row r="1" spans="1:22" ht="12.75" customHeight="1">
      <c r="A1" s="157" t="s">
        <v>4</v>
      </c>
      <c r="B1" s="158"/>
      <c r="C1" s="159"/>
      <c r="D1" s="159"/>
      <c r="E1" s="159"/>
      <c r="F1" s="159"/>
      <c r="H1" s="562"/>
      <c r="I1" s="562"/>
      <c r="J1" s="562"/>
      <c r="K1" s="562"/>
      <c r="L1" s="562"/>
      <c r="M1" s="562"/>
      <c r="N1" s="562"/>
    </row>
    <row r="2" spans="1:22">
      <c r="A2" s="230"/>
      <c r="B2" s="231"/>
      <c r="C2" s="232"/>
      <c r="D2" s="231"/>
      <c r="E2" s="233"/>
      <c r="F2" s="234"/>
      <c r="H2" s="562"/>
      <c r="I2" s="562"/>
      <c r="J2" s="562"/>
      <c r="K2" s="562"/>
      <c r="L2" s="562"/>
      <c r="M2" s="562"/>
      <c r="N2" s="562"/>
    </row>
    <row r="3" spans="1:22" ht="14.25" customHeight="1">
      <c r="A3" s="235" t="str">
        <f>'2-Kosten per locatie'!A3</f>
        <v>Naam opdrachtgever</v>
      </c>
      <c r="B3" s="236" t="str">
        <f>'2-Kosten per locatie'!B3</f>
        <v>ROC van Amsterdam-Flevoland</v>
      </c>
      <c r="C3" s="237"/>
      <c r="D3" s="231"/>
      <c r="E3" s="238"/>
      <c r="F3" s="239"/>
      <c r="H3" s="562"/>
      <c r="I3" s="562"/>
      <c r="J3" s="562"/>
      <c r="K3" s="562"/>
      <c r="L3" s="562"/>
      <c r="M3" s="562"/>
      <c r="N3" s="562"/>
    </row>
    <row r="4" spans="1:22" ht="15.75" customHeight="1">
      <c r="A4" s="235" t="str">
        <f>'2-Kosten per locatie'!A4</f>
        <v>Calculatie onderdeel</v>
      </c>
      <c r="B4" s="240" t="str">
        <f ca="1">MID(CELL("bestandsnaam",$C$9),SEARCH("]",CELL("bestandsnaam",$C$9),1)+1,256)</f>
        <v>6-Opbouw uurtarief productie</v>
      </c>
      <c r="C4" s="241"/>
      <c r="D4" s="242"/>
      <c r="H4" s="562"/>
      <c r="I4" s="562"/>
      <c r="J4" s="562"/>
      <c r="K4" s="562"/>
      <c r="L4" s="562"/>
      <c r="M4" s="562"/>
      <c r="N4" s="562"/>
      <c r="O4" s="146"/>
      <c r="P4" s="146"/>
      <c r="Q4" s="146"/>
      <c r="R4" s="146"/>
      <c r="S4" s="146"/>
    </row>
    <row r="5" spans="1:22" ht="15.75">
      <c r="A5" s="235" t="str">
        <f>'2-Kosten per locatie'!A5</f>
        <v>Gebouw/plaats</v>
      </c>
      <c r="B5" s="236" t="str">
        <f>'2-Kosten per locatie'!B5</f>
        <v>Amsterdam en omstreken</v>
      </c>
      <c r="C5" s="241"/>
      <c r="D5" s="242"/>
      <c r="H5" s="562"/>
      <c r="I5" s="562"/>
      <c r="J5" s="562"/>
      <c r="K5" s="562"/>
      <c r="L5" s="562"/>
      <c r="M5" s="562"/>
      <c r="N5" s="562"/>
      <c r="O5" s="243"/>
      <c r="P5" s="243"/>
      <c r="Q5" s="243"/>
      <c r="R5" s="243"/>
      <c r="S5" s="243"/>
    </row>
    <row r="6" spans="1:22" ht="15.75">
      <c r="A6" s="235" t="str">
        <f>'2-Kosten per locatie'!A6</f>
        <v>Referentie nummer</v>
      </c>
      <c r="B6" s="236">
        <f>'2-Kosten per locatie'!B6</f>
        <v>0</v>
      </c>
      <c r="C6" s="241"/>
      <c r="D6" s="242"/>
      <c r="E6"/>
      <c r="F6"/>
      <c r="G6"/>
      <c r="H6"/>
      <c r="I6" s="244"/>
      <c r="J6" s="244"/>
      <c r="K6" s="244"/>
      <c r="L6" s="244"/>
      <c r="M6" s="244"/>
      <c r="N6" s="244"/>
      <c r="O6" s="243"/>
      <c r="P6" s="243"/>
      <c r="Q6" s="243"/>
      <c r="R6" s="243"/>
      <c r="S6" s="243"/>
    </row>
    <row r="7" spans="1:22" ht="15.75">
      <c r="A7" s="235" t="str">
        <f>'2-Kosten per locatie'!A7</f>
        <v>Naam dienstverlener</v>
      </c>
      <c r="B7" s="236">
        <f>'2-Kosten per locatie'!B7</f>
        <v>0</v>
      </c>
      <c r="C7" s="241"/>
      <c r="D7" s="242"/>
      <c r="E7"/>
      <c r="F7"/>
      <c r="G7"/>
      <c r="H7"/>
      <c r="I7" s="244"/>
      <c r="J7" s="244"/>
      <c r="K7" s="244"/>
      <c r="L7" s="244"/>
      <c r="M7" s="244"/>
      <c r="N7" s="244"/>
    </row>
    <row r="8" spans="1:22" ht="15.75">
      <c r="A8" s="235" t="str">
        <f>'2-Kosten per locatie'!A8</f>
        <v>Prijspeil</v>
      </c>
      <c r="B8" s="246">
        <f>'2-Kosten per locatie'!B8</f>
        <v>45839</v>
      </c>
      <c r="C8" s="241"/>
      <c r="D8" s="242"/>
      <c r="J8" s="244"/>
      <c r="K8" s="244"/>
      <c r="L8" s="244"/>
      <c r="M8" s="244"/>
      <c r="N8" s="244"/>
      <c r="O8" s="247"/>
      <c r="P8"/>
      <c r="Q8"/>
      <c r="R8"/>
      <c r="S8"/>
      <c r="T8"/>
      <c r="U8"/>
      <c r="V8"/>
    </row>
    <row r="9" spans="1:22" ht="15.75">
      <c r="A9" s="248"/>
      <c r="B9" s="249"/>
      <c r="C9" s="250"/>
      <c r="D9" s="242"/>
      <c r="E9" s="251"/>
      <c r="F9" s="252"/>
      <c r="P9"/>
      <c r="Q9"/>
      <c r="R9"/>
      <c r="S9"/>
      <c r="T9"/>
      <c r="U9"/>
      <c r="V9"/>
    </row>
    <row r="10" spans="1:22" s="247" customFormat="1" ht="30.75" customHeight="1">
      <c r="A10" s="334" t="s">
        <v>118</v>
      </c>
      <c r="B10" s="335"/>
      <c r="C10" s="336"/>
      <c r="D10" s="253"/>
      <c r="E10" s="560" t="s">
        <v>119</v>
      </c>
      <c r="F10" s="561"/>
      <c r="H10" s="334" t="s">
        <v>120</v>
      </c>
      <c r="I10" s="559" t="s">
        <v>8380</v>
      </c>
      <c r="J10" s="559"/>
      <c r="K10" s="559"/>
      <c r="L10" s="559"/>
      <c r="M10" s="559"/>
      <c r="N10" s="559"/>
      <c r="P10"/>
      <c r="Q10"/>
      <c r="R10"/>
      <c r="S10"/>
      <c r="T10"/>
      <c r="U10"/>
      <c r="V10"/>
    </row>
    <row r="11" spans="1:22" ht="30" customHeight="1">
      <c r="A11" s="254"/>
      <c r="B11" s="255" t="s">
        <v>122</v>
      </c>
      <c r="C11" s="256" t="s">
        <v>122</v>
      </c>
      <c r="D11" s="242"/>
      <c r="E11" s="257"/>
      <c r="F11" s="258"/>
      <c r="H11" s="254"/>
      <c r="I11" s="259">
        <v>1</v>
      </c>
      <c r="J11" s="259">
        <v>2</v>
      </c>
      <c r="K11" s="259">
        <v>3</v>
      </c>
      <c r="L11" s="259">
        <v>4</v>
      </c>
      <c r="M11" s="259">
        <v>5</v>
      </c>
      <c r="N11" s="259">
        <v>6</v>
      </c>
      <c r="P11"/>
      <c r="Q11"/>
      <c r="R11"/>
      <c r="S11"/>
      <c r="T11"/>
      <c r="U11"/>
      <c r="V11"/>
    </row>
    <row r="12" spans="1:22">
      <c r="A12" s="254" t="s">
        <v>123</v>
      </c>
      <c r="B12" s="260" t="s">
        <v>124</v>
      </c>
      <c r="C12" s="261"/>
      <c r="D12" s="242"/>
      <c r="E12" s="262">
        <f>SUM(I40:N40)</f>
        <v>0</v>
      </c>
      <c r="F12" s="263"/>
      <c r="H12" s="254" t="s">
        <v>125</v>
      </c>
      <c r="I12" s="264"/>
      <c r="J12" s="264"/>
      <c r="K12" s="264"/>
      <c r="L12" s="264"/>
      <c r="M12" s="264"/>
      <c r="N12" s="264"/>
      <c r="P12"/>
      <c r="Q12"/>
      <c r="R12"/>
      <c r="S12"/>
      <c r="T12"/>
      <c r="U12"/>
      <c r="V12"/>
    </row>
    <row r="13" spans="1:22">
      <c r="A13" s="254" t="s">
        <v>126</v>
      </c>
      <c r="B13" s="260" t="s">
        <v>124</v>
      </c>
      <c r="C13" s="265"/>
      <c r="D13" s="242"/>
      <c r="E13" s="266">
        <v>0</v>
      </c>
      <c r="F13" s="263"/>
      <c r="H13" s="254" t="s">
        <v>127</v>
      </c>
      <c r="I13" s="264"/>
      <c r="J13" s="264"/>
      <c r="K13" s="264"/>
      <c r="L13" s="264"/>
      <c r="M13" s="264"/>
      <c r="N13" s="264"/>
      <c r="P13"/>
      <c r="Q13"/>
      <c r="R13"/>
      <c r="S13"/>
      <c r="T13"/>
      <c r="U13"/>
      <c r="V13"/>
    </row>
    <row r="14" spans="1:22">
      <c r="A14" s="267"/>
      <c r="B14" s="268"/>
      <c r="C14" s="269"/>
      <c r="D14" s="270"/>
      <c r="E14" s="282"/>
      <c r="F14" s="263"/>
      <c r="H14" s="254" t="s">
        <v>128</v>
      </c>
      <c r="I14" s="264"/>
      <c r="J14" s="264"/>
      <c r="K14" s="264"/>
      <c r="L14" s="264"/>
      <c r="M14" s="264"/>
      <c r="N14" s="264"/>
      <c r="P14"/>
      <c r="Q14"/>
      <c r="R14"/>
      <c r="S14"/>
      <c r="T14"/>
      <c r="U14"/>
      <c r="V14"/>
    </row>
    <row r="15" spans="1:22">
      <c r="A15" s="271" t="s">
        <v>129</v>
      </c>
      <c r="B15" s="272"/>
      <c r="C15" s="273"/>
      <c r="D15" s="274"/>
      <c r="E15" s="275">
        <f>SUM(E12:E14)</f>
        <v>0</v>
      </c>
      <c r="F15" s="263"/>
      <c r="H15" s="254" t="s">
        <v>130</v>
      </c>
      <c r="I15" s="264"/>
      <c r="J15" s="264"/>
      <c r="K15" s="264"/>
      <c r="L15" s="264"/>
      <c r="M15" s="264"/>
      <c r="N15" s="264"/>
      <c r="P15"/>
      <c r="Q15"/>
      <c r="R15"/>
      <c r="S15"/>
      <c r="T15"/>
      <c r="U15"/>
      <c r="V15"/>
    </row>
    <row r="16" spans="1:22">
      <c r="A16" s="276"/>
      <c r="B16" s="277"/>
      <c r="C16" s="278"/>
      <c r="D16" s="242"/>
      <c r="E16" s="279"/>
      <c r="F16" s="263"/>
      <c r="H16" s="254" t="s">
        <v>131</v>
      </c>
      <c r="I16" s="264"/>
      <c r="J16" s="264"/>
      <c r="K16" s="264"/>
      <c r="L16" s="264"/>
      <c r="M16" s="264"/>
      <c r="N16" s="264"/>
      <c r="P16"/>
      <c r="Q16"/>
      <c r="R16"/>
      <c r="S16"/>
      <c r="T16"/>
      <c r="U16"/>
      <c r="V16"/>
    </row>
    <row r="17" spans="1:22">
      <c r="A17" s="280" t="s">
        <v>132</v>
      </c>
      <c r="B17" s="260" t="s">
        <v>124</v>
      </c>
      <c r="C17" s="281"/>
      <c r="D17" s="242"/>
      <c r="E17" s="282">
        <f>$C17*E15</f>
        <v>0</v>
      </c>
      <c r="F17" s="263"/>
      <c r="H17" s="254" t="s">
        <v>133</v>
      </c>
      <c r="I17" s="264"/>
      <c r="J17" s="264"/>
      <c r="K17" s="264"/>
      <c r="L17" s="264"/>
      <c r="M17" s="264"/>
      <c r="N17" s="264"/>
      <c r="P17"/>
      <c r="Q17"/>
      <c r="R17"/>
      <c r="S17"/>
      <c r="T17"/>
      <c r="U17"/>
      <c r="V17"/>
    </row>
    <row r="18" spans="1:22">
      <c r="A18" s="280" t="s">
        <v>134</v>
      </c>
      <c r="B18" s="260" t="s">
        <v>124</v>
      </c>
      <c r="C18" s="281"/>
      <c r="D18" s="242"/>
      <c r="E18" s="283">
        <f>$C18*E15</f>
        <v>0</v>
      </c>
      <c r="F18" s="263"/>
      <c r="H18" s="254" t="s">
        <v>135</v>
      </c>
      <c r="I18" s="264"/>
      <c r="J18" s="264"/>
      <c r="K18" s="264"/>
      <c r="L18" s="264"/>
      <c r="M18" s="264"/>
      <c r="N18" s="264"/>
      <c r="P18"/>
      <c r="Q18"/>
      <c r="R18"/>
      <c r="S18"/>
      <c r="T18"/>
      <c r="U18"/>
      <c r="V18"/>
    </row>
    <row r="19" spans="1:22">
      <c r="A19" s="271" t="s">
        <v>136</v>
      </c>
      <c r="B19" s="284"/>
      <c r="C19" s="285"/>
      <c r="D19" s="242"/>
      <c r="E19" s="275">
        <f>SUM(E15:E18)</f>
        <v>0</v>
      </c>
      <c r="F19" s="286">
        <f>IF(E19=0,0,E19/E$47)</f>
        <v>0</v>
      </c>
      <c r="P19"/>
      <c r="Q19"/>
      <c r="R19"/>
      <c r="S19"/>
      <c r="T19"/>
      <c r="U19"/>
      <c r="V19"/>
    </row>
    <row r="20" spans="1:22">
      <c r="A20" s="276"/>
      <c r="B20" s="277"/>
      <c r="C20" s="278"/>
      <c r="D20" s="242"/>
      <c r="E20" s="279"/>
      <c r="F20" s="263"/>
      <c r="H20" s="334" t="s">
        <v>120</v>
      </c>
      <c r="I20" s="563" t="s">
        <v>137</v>
      </c>
      <c r="J20" s="564"/>
      <c r="K20" s="564"/>
      <c r="L20" s="564"/>
      <c r="M20" s="564"/>
      <c r="N20" s="565"/>
      <c r="P20"/>
      <c r="Q20"/>
      <c r="R20"/>
      <c r="S20"/>
      <c r="T20"/>
      <c r="U20"/>
      <c r="V20"/>
    </row>
    <row r="21" spans="1:22">
      <c r="A21" s="287" t="s">
        <v>138</v>
      </c>
      <c r="B21" s="288"/>
      <c r="C21" s="278"/>
      <c r="D21" s="289"/>
      <c r="E21" s="290">
        <f>E19*0.96</f>
        <v>0</v>
      </c>
      <c r="F21" s="291"/>
      <c r="G21" s="292"/>
      <c r="H21" s="254"/>
      <c r="I21" s="259">
        <v>1</v>
      </c>
      <c r="J21" s="259">
        <v>2</v>
      </c>
      <c r="K21" s="259">
        <v>3</v>
      </c>
      <c r="L21" s="259">
        <v>4</v>
      </c>
      <c r="M21" s="259">
        <v>5</v>
      </c>
      <c r="N21" s="259">
        <v>6</v>
      </c>
      <c r="O21" s="292"/>
      <c r="P21"/>
      <c r="Q21"/>
      <c r="R21"/>
      <c r="S21"/>
      <c r="T21"/>
      <c r="U21"/>
      <c r="V21"/>
    </row>
    <row r="22" spans="1:22" s="292" customFormat="1">
      <c r="A22" s="280" t="s">
        <v>139</v>
      </c>
      <c r="B22" s="288"/>
      <c r="C22" s="293" t="s">
        <v>140</v>
      </c>
      <c r="D22" s="242"/>
      <c r="E22" s="282" t="e">
        <f>E21*'5-Premies en opslagen'!$C24</f>
        <v>#DIV/0!</v>
      </c>
      <c r="F22" s="263"/>
      <c r="G22" s="24"/>
      <c r="H22" s="254" t="s">
        <v>125</v>
      </c>
      <c r="I22" s="294"/>
      <c r="J22" s="294"/>
      <c r="K22" s="294"/>
      <c r="L22" s="294"/>
      <c r="M22" s="294"/>
      <c r="N22" s="294"/>
      <c r="O22" s="24"/>
      <c r="P22" s="24"/>
      <c r="Q22" s="24"/>
      <c r="R22" s="24"/>
      <c r="S22" s="24"/>
      <c r="T22" s="24"/>
      <c r="U22" s="24"/>
      <c r="V22" s="24"/>
    </row>
    <row r="23" spans="1:22" ht="14.25" customHeight="1">
      <c r="A23" s="271" t="s">
        <v>141</v>
      </c>
      <c r="B23" s="295"/>
      <c r="C23" s="285"/>
      <c r="D23" s="242"/>
      <c r="E23" s="275" t="e">
        <f>E22+E19</f>
        <v>#DIV/0!</v>
      </c>
      <c r="F23" s="286" t="e">
        <f>IF(E23=0,0,E23/E$47)</f>
        <v>#DIV/0!</v>
      </c>
      <c r="H23" s="254" t="s">
        <v>127</v>
      </c>
      <c r="I23" s="294"/>
      <c r="J23" s="294"/>
      <c r="K23" s="294"/>
      <c r="L23" s="294"/>
      <c r="M23" s="294"/>
      <c r="N23" s="294"/>
    </row>
    <row r="24" spans="1:22" ht="12.75" customHeight="1">
      <c r="A24" s="276"/>
      <c r="B24" s="284"/>
      <c r="C24" s="285"/>
      <c r="D24" s="242"/>
      <c r="E24" s="257"/>
      <c r="F24" s="263"/>
      <c r="H24" s="254" t="s">
        <v>128</v>
      </c>
      <c r="I24" s="294"/>
      <c r="J24" s="294"/>
      <c r="K24" s="294"/>
      <c r="L24" s="294"/>
      <c r="M24" s="294"/>
      <c r="N24" s="294"/>
    </row>
    <row r="25" spans="1:22" ht="12.75" customHeight="1">
      <c r="A25" s="280" t="s">
        <v>142</v>
      </c>
      <c r="B25" s="288"/>
      <c r="C25" s="293" t="s">
        <v>140</v>
      </c>
      <c r="D25" s="242"/>
      <c r="E25" s="282" t="e">
        <f>E23*'5-Premies en opslagen'!$B53</f>
        <v>#DIV/0!</v>
      </c>
      <c r="F25" s="263"/>
      <c r="H25" s="254" t="s">
        <v>130</v>
      </c>
      <c r="I25" s="294"/>
      <c r="J25" s="294"/>
      <c r="K25" s="294"/>
      <c r="L25" s="294"/>
      <c r="M25" s="294"/>
      <c r="N25" s="294"/>
    </row>
    <row r="26" spans="1:22">
      <c r="A26" s="271" t="s">
        <v>143</v>
      </c>
      <c r="B26" s="284"/>
      <c r="C26" s="285"/>
      <c r="D26" s="242"/>
      <c r="E26" s="275" t="e">
        <f>SUM(E23:E25)</f>
        <v>#DIV/0!</v>
      </c>
      <c r="F26" s="286" t="e">
        <f>IF(E26=0,0,E26/E$47)</f>
        <v>#DIV/0!</v>
      </c>
      <c r="H26" s="254" t="s">
        <v>131</v>
      </c>
      <c r="I26" s="294"/>
      <c r="J26" s="294"/>
      <c r="K26" s="294"/>
      <c r="L26" s="294"/>
      <c r="M26" s="294"/>
      <c r="N26" s="294"/>
    </row>
    <row r="27" spans="1:22">
      <c r="A27" s="276"/>
      <c r="B27" s="284"/>
      <c r="C27" s="285"/>
      <c r="D27" s="242"/>
      <c r="E27" s="257"/>
      <c r="F27" s="263"/>
      <c r="H27" s="254" t="s">
        <v>133</v>
      </c>
      <c r="I27" s="294">
        <v>0</v>
      </c>
      <c r="J27" s="294"/>
      <c r="K27" s="294"/>
      <c r="L27" s="294"/>
      <c r="M27" s="294"/>
      <c r="N27" s="294"/>
    </row>
    <row r="28" spans="1:22">
      <c r="A28" s="276" t="s">
        <v>144</v>
      </c>
      <c r="B28" s="296"/>
      <c r="C28" s="265" t="s">
        <v>145</v>
      </c>
      <c r="D28" s="242"/>
      <c r="E28" s="266"/>
      <c r="F28" s="263">
        <v>0</v>
      </c>
      <c r="H28" s="254" t="s">
        <v>135</v>
      </c>
      <c r="I28" s="294"/>
      <c r="J28" s="294"/>
      <c r="K28" s="294"/>
      <c r="L28" s="294"/>
      <c r="M28" s="294"/>
      <c r="N28" s="294"/>
    </row>
    <row r="29" spans="1:22">
      <c r="A29" s="276" t="s">
        <v>146</v>
      </c>
      <c r="B29" s="297"/>
      <c r="C29" s="265" t="s">
        <v>145</v>
      </c>
      <c r="D29" s="242"/>
      <c r="E29" s="266"/>
      <c r="F29" s="263">
        <v>0</v>
      </c>
      <c r="H29" s="104" t="s">
        <v>147</v>
      </c>
      <c r="I29" s="298">
        <f t="shared" ref="I29:N29" si="0">SUM(I22:I28)</f>
        <v>0</v>
      </c>
      <c r="J29" s="298">
        <f t="shared" si="0"/>
        <v>0</v>
      </c>
      <c r="K29" s="298">
        <f t="shared" si="0"/>
        <v>0</v>
      </c>
      <c r="L29" s="298">
        <f t="shared" si="0"/>
        <v>0</v>
      </c>
      <c r="M29" s="298">
        <f t="shared" si="0"/>
        <v>0</v>
      </c>
      <c r="N29" s="298">
        <f t="shared" si="0"/>
        <v>0</v>
      </c>
      <c r="O29" s="299">
        <f>SUM(I29:N29)</f>
        <v>0</v>
      </c>
    </row>
    <row r="30" spans="1:22">
      <c r="A30" s="276" t="s">
        <v>148</v>
      </c>
      <c r="B30" s="284"/>
      <c r="C30" s="285" t="s">
        <v>122</v>
      </c>
      <c r="D30" s="242"/>
      <c r="E30" s="266"/>
      <c r="F30" s="300" t="e">
        <f>E30/$E$47</f>
        <v>#DIV/0!</v>
      </c>
      <c r="H30" s="292"/>
      <c r="I30" s="292"/>
      <c r="J30" s="292"/>
      <c r="K30" s="292"/>
      <c r="L30" s="292"/>
      <c r="M30" s="292"/>
      <c r="N30" s="292"/>
    </row>
    <row r="31" spans="1:22" ht="12.75" customHeight="1">
      <c r="A31" s="301"/>
      <c r="B31" s="302"/>
      <c r="C31" s="303" t="s">
        <v>122</v>
      </c>
      <c r="D31" s="242"/>
      <c r="E31" s="266"/>
      <c r="F31" s="263"/>
      <c r="H31" s="334" t="s">
        <v>120</v>
      </c>
      <c r="I31" s="559" t="s">
        <v>149</v>
      </c>
      <c r="J31" s="559"/>
      <c r="K31" s="559"/>
      <c r="L31" s="559"/>
      <c r="M31" s="559"/>
      <c r="N31" s="559"/>
    </row>
    <row r="32" spans="1:22" ht="12.75" customHeight="1">
      <c r="A32" s="271" t="s">
        <v>150</v>
      </c>
      <c r="B32" s="284"/>
      <c r="C32" s="285"/>
      <c r="D32" s="242"/>
      <c r="E32" s="275" t="e">
        <f>SUM(E26:E31)</f>
        <v>#DIV/0!</v>
      </c>
      <c r="F32" s="286" t="e">
        <f>IF(E32=0,0,E32/E$47)</f>
        <v>#DIV/0!</v>
      </c>
      <c r="H32" s="254"/>
      <c r="I32" s="259">
        <v>1</v>
      </c>
      <c r="J32" s="259">
        <v>2</v>
      </c>
      <c r="K32" s="259">
        <v>3</v>
      </c>
      <c r="L32" s="259">
        <v>4</v>
      </c>
      <c r="M32" s="259">
        <v>5</v>
      </c>
      <c r="N32" s="259">
        <v>6</v>
      </c>
    </row>
    <row r="33" spans="1:16" ht="12.75" customHeight="1">
      <c r="A33" s="276"/>
      <c r="B33" s="284"/>
      <c r="C33" s="285"/>
      <c r="D33" s="242"/>
      <c r="E33" s="257"/>
      <c r="F33" s="263"/>
      <c r="H33" s="254" t="s">
        <v>125</v>
      </c>
      <c r="I33" s="304">
        <f t="shared" ref="I33:N39" si="1">I22*I12</f>
        <v>0</v>
      </c>
      <c r="J33" s="304">
        <f t="shared" si="1"/>
        <v>0</v>
      </c>
      <c r="K33" s="304">
        <f t="shared" si="1"/>
        <v>0</v>
      </c>
      <c r="L33" s="304">
        <f t="shared" si="1"/>
        <v>0</v>
      </c>
      <c r="M33" s="304">
        <f t="shared" si="1"/>
        <v>0</v>
      </c>
      <c r="N33" s="305">
        <f t="shared" si="1"/>
        <v>0</v>
      </c>
    </row>
    <row r="34" spans="1:16" ht="12.75" customHeight="1">
      <c r="A34" s="276" t="s">
        <v>151</v>
      </c>
      <c r="B34" s="284"/>
      <c r="C34" s="306"/>
      <c r="D34" s="242"/>
      <c r="E34" s="266"/>
      <c r="F34" s="300" t="e">
        <f t="shared" ref="F34:F42" si="2">E34/$E$47</f>
        <v>#DIV/0!</v>
      </c>
      <c r="H34" s="254" t="s">
        <v>127</v>
      </c>
      <c r="I34" s="304">
        <f t="shared" si="1"/>
        <v>0</v>
      </c>
      <c r="J34" s="304">
        <f t="shared" si="1"/>
        <v>0</v>
      </c>
      <c r="K34" s="304">
        <f t="shared" si="1"/>
        <v>0</v>
      </c>
      <c r="L34" s="304">
        <f t="shared" si="1"/>
        <v>0</v>
      </c>
      <c r="M34" s="304">
        <f t="shared" si="1"/>
        <v>0</v>
      </c>
      <c r="N34" s="305">
        <f t="shared" si="1"/>
        <v>0</v>
      </c>
    </row>
    <row r="35" spans="1:16" ht="12.75" customHeight="1">
      <c r="A35" s="276" t="s">
        <v>152</v>
      </c>
      <c r="B35" s="284"/>
      <c r="C35" s="306"/>
      <c r="D35" s="242"/>
      <c r="E35" s="266"/>
      <c r="F35" s="300" t="e">
        <f t="shared" si="2"/>
        <v>#DIV/0!</v>
      </c>
      <c r="H35" s="254" t="s">
        <v>128</v>
      </c>
      <c r="I35" s="304">
        <f t="shared" si="1"/>
        <v>0</v>
      </c>
      <c r="J35" s="304">
        <f t="shared" si="1"/>
        <v>0</v>
      </c>
      <c r="K35" s="304">
        <f t="shared" si="1"/>
        <v>0</v>
      </c>
      <c r="L35" s="304">
        <f t="shared" si="1"/>
        <v>0</v>
      </c>
      <c r="M35" s="304">
        <f t="shared" si="1"/>
        <v>0</v>
      </c>
      <c r="N35" s="305">
        <f t="shared" si="1"/>
        <v>0</v>
      </c>
      <c r="O35" s="292"/>
    </row>
    <row r="36" spans="1:16" ht="14.25" customHeight="1">
      <c r="A36" s="276" t="s">
        <v>153</v>
      </c>
      <c r="B36" s="284"/>
      <c r="C36" s="306"/>
      <c r="D36" s="242"/>
      <c r="E36" s="266"/>
      <c r="F36" s="300" t="e">
        <f t="shared" si="2"/>
        <v>#DIV/0!</v>
      </c>
      <c r="H36" s="254" t="s">
        <v>130</v>
      </c>
      <c r="I36" s="304">
        <f t="shared" si="1"/>
        <v>0</v>
      </c>
      <c r="J36" s="304">
        <f t="shared" si="1"/>
        <v>0</v>
      </c>
      <c r="K36" s="304">
        <f t="shared" si="1"/>
        <v>0</v>
      </c>
      <c r="L36" s="304">
        <f t="shared" si="1"/>
        <v>0</v>
      </c>
      <c r="M36" s="304">
        <f t="shared" si="1"/>
        <v>0</v>
      </c>
      <c r="N36" s="305">
        <f t="shared" si="1"/>
        <v>0</v>
      </c>
      <c r="O36" s="292"/>
    </row>
    <row r="37" spans="1:16">
      <c r="A37" s="276" t="s">
        <v>154</v>
      </c>
      <c r="B37" s="284"/>
      <c r="C37" s="307"/>
      <c r="D37" s="242"/>
      <c r="E37" s="266"/>
      <c r="F37" s="300" t="e">
        <f t="shared" si="2"/>
        <v>#DIV/0!</v>
      </c>
      <c r="H37" s="254" t="s">
        <v>131</v>
      </c>
      <c r="I37" s="304">
        <f t="shared" si="1"/>
        <v>0</v>
      </c>
      <c r="J37" s="304">
        <f t="shared" si="1"/>
        <v>0</v>
      </c>
      <c r="K37" s="304">
        <f t="shared" si="1"/>
        <v>0</v>
      </c>
      <c r="L37" s="304">
        <f t="shared" si="1"/>
        <v>0</v>
      </c>
      <c r="M37" s="304">
        <f t="shared" si="1"/>
        <v>0</v>
      </c>
      <c r="N37" s="305">
        <f t="shared" si="1"/>
        <v>0</v>
      </c>
      <c r="O37" s="292"/>
    </row>
    <row r="38" spans="1:16">
      <c r="A38" s="276" t="s">
        <v>155</v>
      </c>
      <c r="B38" s="284"/>
      <c r="C38" s="306"/>
      <c r="D38" s="242"/>
      <c r="E38" s="266"/>
      <c r="F38" s="300" t="e">
        <f t="shared" si="2"/>
        <v>#DIV/0!</v>
      </c>
      <c r="H38" s="254" t="s">
        <v>133</v>
      </c>
      <c r="I38" s="304">
        <f t="shared" si="1"/>
        <v>0</v>
      </c>
      <c r="J38" s="304">
        <f t="shared" si="1"/>
        <v>0</v>
      </c>
      <c r="K38" s="304">
        <f t="shared" si="1"/>
        <v>0</v>
      </c>
      <c r="L38" s="304">
        <f t="shared" si="1"/>
        <v>0</v>
      </c>
      <c r="M38" s="304">
        <f t="shared" si="1"/>
        <v>0</v>
      </c>
      <c r="N38" s="305">
        <f t="shared" si="1"/>
        <v>0</v>
      </c>
      <c r="O38" s="292"/>
    </row>
    <row r="39" spans="1:16">
      <c r="A39" s="276" t="s">
        <v>156</v>
      </c>
      <c r="B39" s="284"/>
      <c r="C39" s="307"/>
      <c r="D39" s="242"/>
      <c r="E39" s="266"/>
      <c r="F39" s="300" t="e">
        <f t="shared" si="2"/>
        <v>#DIV/0!</v>
      </c>
      <c r="H39" s="254" t="s">
        <v>135</v>
      </c>
      <c r="I39" s="304">
        <f t="shared" si="1"/>
        <v>0</v>
      </c>
      <c r="J39" s="304">
        <f t="shared" si="1"/>
        <v>0</v>
      </c>
      <c r="K39" s="304">
        <f t="shared" si="1"/>
        <v>0</v>
      </c>
      <c r="L39" s="304">
        <f t="shared" si="1"/>
        <v>0</v>
      </c>
      <c r="M39" s="304">
        <f t="shared" si="1"/>
        <v>0</v>
      </c>
      <c r="N39" s="305">
        <f t="shared" si="1"/>
        <v>0</v>
      </c>
      <c r="O39" s="292"/>
    </row>
    <row r="40" spans="1:16">
      <c r="A40" s="276" t="s">
        <v>157</v>
      </c>
      <c r="B40" s="284"/>
      <c r="C40" s="265" t="s">
        <v>145</v>
      </c>
      <c r="D40" s="242"/>
      <c r="E40" s="266"/>
      <c r="F40" s="300" t="e">
        <f t="shared" si="2"/>
        <v>#DIV/0!</v>
      </c>
      <c r="H40" s="104" t="s">
        <v>147</v>
      </c>
      <c r="I40" s="55">
        <f t="shared" ref="I40:N40" si="3">SUM(I33:I39)</f>
        <v>0</v>
      </c>
      <c r="J40" s="55">
        <f t="shared" si="3"/>
        <v>0</v>
      </c>
      <c r="K40" s="55">
        <f t="shared" si="3"/>
        <v>0</v>
      </c>
      <c r="L40" s="55">
        <f t="shared" si="3"/>
        <v>0</v>
      </c>
      <c r="M40" s="55">
        <f t="shared" si="3"/>
        <v>0</v>
      </c>
      <c r="N40" s="55">
        <f t="shared" si="3"/>
        <v>0</v>
      </c>
      <c r="O40" s="292"/>
    </row>
    <row r="41" spans="1:16">
      <c r="A41" s="276" t="s">
        <v>158</v>
      </c>
      <c r="B41" s="284"/>
      <c r="C41" s="265"/>
      <c r="D41" s="242"/>
      <c r="E41" s="266"/>
      <c r="F41" s="300" t="e">
        <f t="shared" si="2"/>
        <v>#DIV/0!</v>
      </c>
      <c r="H41" s="292"/>
      <c r="I41" s="292"/>
      <c r="J41" s="292"/>
      <c r="K41" s="292"/>
      <c r="L41" s="292"/>
      <c r="M41" s="292"/>
      <c r="N41" s="292"/>
      <c r="O41" s="292"/>
    </row>
    <row r="42" spans="1:16">
      <c r="A42" s="301"/>
      <c r="B42" s="302"/>
      <c r="C42" s="308"/>
      <c r="D42" s="242"/>
      <c r="E42" s="266"/>
      <c r="F42" s="263" t="e">
        <f t="shared" si="2"/>
        <v>#DIV/0!</v>
      </c>
      <c r="H42" s="292"/>
      <c r="I42" s="292"/>
      <c r="J42" s="292"/>
      <c r="K42" s="292"/>
      <c r="L42" s="292"/>
      <c r="M42" s="292"/>
      <c r="N42" s="292"/>
      <c r="O42" s="292"/>
    </row>
    <row r="43" spans="1:16" ht="38.25">
      <c r="A43" s="271" t="s">
        <v>159</v>
      </c>
      <c r="B43" s="284"/>
      <c r="C43" s="285"/>
      <c r="D43" s="242"/>
      <c r="E43" s="275" t="e">
        <f>SUM(E32:E42)</f>
        <v>#DIV/0!</v>
      </c>
      <c r="F43" s="286" t="e">
        <f>IF(E43=0,0,E43/E$47)</f>
        <v>#DIV/0!</v>
      </c>
      <c r="H43" s="334" t="s">
        <v>160</v>
      </c>
      <c r="I43" s="335"/>
      <c r="J43" s="336"/>
      <c r="K43" s="337" t="s">
        <v>119</v>
      </c>
      <c r="L43" s="292"/>
      <c r="M43" s="292"/>
      <c r="N43" s="292"/>
    </row>
    <row r="44" spans="1:16">
      <c r="A44" s="276"/>
      <c r="B44" s="284"/>
      <c r="C44" s="285"/>
      <c r="D44" s="242"/>
      <c r="E44" s="257"/>
      <c r="F44" s="309"/>
      <c r="H44" s="254"/>
      <c r="I44" s="255" t="s">
        <v>122</v>
      </c>
      <c r="J44" s="256" t="s">
        <v>122</v>
      </c>
      <c r="K44" s="257"/>
      <c r="L44" s="292"/>
      <c r="M44" s="292"/>
      <c r="N44" s="292"/>
    </row>
    <row r="45" spans="1:16">
      <c r="A45" s="276" t="s">
        <v>161</v>
      </c>
      <c r="B45" s="284"/>
      <c r="C45" s="307"/>
      <c r="D45" s="242"/>
      <c r="E45" s="266"/>
      <c r="F45" s="286">
        <f>(IF(E45=0,0,E45/E$47))</f>
        <v>0</v>
      </c>
      <c r="H45" s="310" t="s">
        <v>129</v>
      </c>
      <c r="I45" s="311"/>
      <c r="J45" s="312"/>
      <c r="K45" s="275">
        <f>E15</f>
        <v>0</v>
      </c>
      <c r="L45" s="292"/>
      <c r="M45" s="292"/>
      <c r="N45" s="292"/>
    </row>
    <row r="46" spans="1:16" ht="30" customHeight="1">
      <c r="A46" s="276"/>
      <c r="B46" s="313"/>
      <c r="C46" s="285"/>
      <c r="D46" s="242"/>
      <c r="E46" s="257"/>
      <c r="F46" s="263"/>
      <c r="H46" s="314" t="s">
        <v>132</v>
      </c>
      <c r="I46" s="315"/>
      <c r="J46" s="316"/>
      <c r="K46" s="282">
        <f>E17</f>
        <v>0</v>
      </c>
      <c r="L46" s="292"/>
      <c r="M46" s="292"/>
      <c r="N46" s="292"/>
    </row>
    <row r="47" spans="1:16">
      <c r="A47" s="271" t="s">
        <v>162</v>
      </c>
      <c r="B47" s="317"/>
      <c r="C47" s="318"/>
      <c r="D47" s="242"/>
      <c r="E47" s="319" t="e">
        <f>SUM(E43:E46)</f>
        <v>#DIV/0!</v>
      </c>
      <c r="F47" s="320" t="e">
        <f>SUM(F43:F46)</f>
        <v>#DIV/0!</v>
      </c>
      <c r="H47" s="280" t="s">
        <v>134</v>
      </c>
      <c r="I47" s="315"/>
      <c r="J47" s="316"/>
      <c r="K47" s="283">
        <f>E18</f>
        <v>0</v>
      </c>
      <c r="L47" s="292"/>
      <c r="M47" s="292"/>
      <c r="N47" s="292"/>
      <c r="O47" s="292"/>
    </row>
    <row r="48" spans="1:16">
      <c r="B48" s="321"/>
      <c r="C48" s="322"/>
      <c r="D48" s="242"/>
      <c r="F48" s="323"/>
      <c r="H48" s="280" t="s">
        <v>139</v>
      </c>
      <c r="I48" s="315"/>
      <c r="J48" s="316"/>
      <c r="K48" s="282" t="e">
        <f>E22</f>
        <v>#DIV/0!</v>
      </c>
      <c r="L48" s="292"/>
      <c r="M48" s="292"/>
      <c r="N48" s="292"/>
      <c r="O48" s="292"/>
      <c r="P48" s="292"/>
    </row>
    <row r="49" spans="1:22">
      <c r="A49" s="324" t="s">
        <v>163</v>
      </c>
      <c r="B49" s="325"/>
      <c r="C49" s="326"/>
      <c r="D49" s="292"/>
      <c r="E49" s="327" t="e">
        <f>(E$26*1.3)+($E$47-$E$26)</f>
        <v>#DIV/0!</v>
      </c>
      <c r="F49" s="328"/>
      <c r="G49" s="292"/>
      <c r="H49" s="280" t="s">
        <v>142</v>
      </c>
      <c r="I49" s="288"/>
      <c r="J49" s="293"/>
      <c r="K49" s="282" t="e">
        <f>E25</f>
        <v>#DIV/0!</v>
      </c>
      <c r="L49" s="292"/>
      <c r="M49" s="292"/>
      <c r="N49" s="292"/>
      <c r="O49" s="292"/>
      <c r="P49" s="292"/>
      <c r="Q49" s="292"/>
      <c r="R49" s="292"/>
      <c r="S49" s="292"/>
      <c r="T49" s="292"/>
      <c r="U49" s="292"/>
      <c r="V49" s="292"/>
    </row>
    <row r="50" spans="1:22" s="292" customFormat="1">
      <c r="B50" s="329"/>
      <c r="C50" s="330"/>
      <c r="H50" s="276" t="s">
        <v>144</v>
      </c>
      <c r="I50" s="296"/>
      <c r="J50" s="265"/>
      <c r="K50" s="262">
        <f>E28</f>
        <v>0</v>
      </c>
    </row>
    <row r="51" spans="1:22" s="292" customFormat="1">
      <c r="A51" s="324" t="s">
        <v>164</v>
      </c>
      <c r="B51" s="325"/>
      <c r="C51" s="326"/>
      <c r="E51" s="327" t="e">
        <f>(E$26*1.5)+($E$47-$E$26)</f>
        <v>#DIV/0!</v>
      </c>
      <c r="F51" s="328"/>
      <c r="H51" s="276" t="s">
        <v>146</v>
      </c>
      <c r="I51" s="297"/>
      <c r="J51" s="265"/>
      <c r="K51" s="262">
        <f t="shared" ref="K51:K52" si="4">E29</f>
        <v>0</v>
      </c>
      <c r="M51" s="24"/>
    </row>
    <row r="52" spans="1:22" s="292" customFormat="1">
      <c r="B52" s="329"/>
      <c r="C52" s="330"/>
      <c r="H52" s="276" t="s">
        <v>148</v>
      </c>
      <c r="I52" s="284"/>
      <c r="J52" s="285" t="s">
        <v>122</v>
      </c>
      <c r="K52" s="262">
        <f t="shared" si="4"/>
        <v>0</v>
      </c>
      <c r="M52" s="24"/>
    </row>
    <row r="53" spans="1:22" s="292" customFormat="1">
      <c r="A53" s="324" t="s">
        <v>165</v>
      </c>
      <c r="B53" s="325"/>
      <c r="C53" s="326"/>
      <c r="E53" s="327" t="e">
        <f>(E$26*2.5)+($E$47-$E$26)</f>
        <v>#DIV/0!</v>
      </c>
      <c r="H53" s="276" t="s">
        <v>151</v>
      </c>
      <c r="I53" s="284"/>
      <c r="J53" s="306"/>
      <c r="K53" s="262">
        <f>E34</f>
        <v>0</v>
      </c>
      <c r="M53" s="24"/>
    </row>
    <row r="54" spans="1:22" s="292" customFormat="1">
      <c r="B54" s="329"/>
      <c r="C54"/>
      <c r="D54"/>
      <c r="E54"/>
      <c r="F54"/>
      <c r="H54" s="276" t="s">
        <v>152</v>
      </c>
      <c r="I54" s="284"/>
      <c r="J54" s="306"/>
      <c r="K54" s="262">
        <f t="shared" ref="K54:K60" si="5">E35</f>
        <v>0</v>
      </c>
      <c r="M54" s="24"/>
    </row>
    <row r="55" spans="1:22" s="292" customFormat="1">
      <c r="B55" s="329"/>
      <c r="C55"/>
      <c r="D55"/>
      <c r="E55"/>
      <c r="F55"/>
      <c r="H55" s="276" t="s">
        <v>153</v>
      </c>
      <c r="I55" s="284"/>
      <c r="J55" s="306"/>
      <c r="K55" s="262">
        <f t="shared" si="5"/>
        <v>0</v>
      </c>
      <c r="M55" s="24"/>
    </row>
    <row r="56" spans="1:22" s="292" customFormat="1">
      <c r="C56"/>
      <c r="D56"/>
      <c r="E56"/>
      <c r="F56"/>
      <c r="H56" s="276" t="s">
        <v>154</v>
      </c>
      <c r="I56" s="284"/>
      <c r="J56" s="307"/>
      <c r="K56" s="262">
        <f t="shared" si="5"/>
        <v>0</v>
      </c>
      <c r="M56" s="24"/>
    </row>
    <row r="57" spans="1:22" s="292" customFormat="1">
      <c r="C57"/>
      <c r="D57"/>
      <c r="E57"/>
      <c r="F57"/>
      <c r="H57" s="276" t="s">
        <v>155</v>
      </c>
      <c r="I57" s="284"/>
      <c r="J57" s="306"/>
      <c r="K57" s="262">
        <f t="shared" si="5"/>
        <v>0</v>
      </c>
      <c r="M57" s="24"/>
    </row>
    <row r="58" spans="1:22" s="292" customFormat="1">
      <c r="A58" s="24"/>
      <c r="C58" s="333"/>
      <c r="F58" s="332"/>
      <c r="H58" s="276" t="s">
        <v>156</v>
      </c>
      <c r="I58" s="284"/>
      <c r="J58" s="307"/>
      <c r="K58" s="262">
        <f t="shared" si="5"/>
        <v>0</v>
      </c>
      <c r="M58" s="24"/>
      <c r="N58" s="24"/>
    </row>
    <row r="59" spans="1:22" s="292" customFormat="1">
      <c r="C59" s="333"/>
      <c r="F59" s="332"/>
      <c r="H59" s="276" t="s">
        <v>157</v>
      </c>
      <c r="I59" s="284"/>
      <c r="J59" s="265"/>
      <c r="K59" s="262">
        <f t="shared" si="5"/>
        <v>0</v>
      </c>
      <c r="M59" s="24"/>
      <c r="N59" s="24"/>
    </row>
    <row r="60" spans="1:22" s="292" customFormat="1">
      <c r="C60" s="333"/>
      <c r="F60" s="332"/>
      <c r="H60" s="276" t="s">
        <v>158</v>
      </c>
      <c r="I60" s="284"/>
      <c r="J60" s="265"/>
      <c r="K60" s="262">
        <f t="shared" si="5"/>
        <v>0</v>
      </c>
      <c r="M60" s="24"/>
      <c r="N60" s="24"/>
    </row>
    <row r="61" spans="1:22" s="292" customFormat="1">
      <c r="C61" s="333"/>
      <c r="F61" s="332"/>
      <c r="H61" s="276" t="s">
        <v>161</v>
      </c>
      <c r="I61" s="284"/>
      <c r="J61" s="307"/>
      <c r="K61" s="262">
        <f>E45</f>
        <v>0</v>
      </c>
      <c r="M61" s="24"/>
      <c r="N61" s="24"/>
    </row>
    <row r="62" spans="1:22" s="292" customFormat="1">
      <c r="C62" s="333"/>
      <c r="F62" s="332"/>
      <c r="H62" s="276"/>
      <c r="I62" s="313"/>
      <c r="J62" s="285"/>
      <c r="K62" s="257"/>
      <c r="M62" s="24"/>
      <c r="N62" s="24"/>
    </row>
    <row r="63" spans="1:22" s="292" customFormat="1">
      <c r="C63" s="333"/>
      <c r="F63" s="332"/>
      <c r="H63" s="271" t="s">
        <v>162</v>
      </c>
      <c r="I63" s="317"/>
      <c r="J63" s="318"/>
      <c r="K63" s="319" t="e">
        <f>SUM(K45:K62)</f>
        <v>#DIV/0!</v>
      </c>
      <c r="M63" s="24"/>
      <c r="N63" s="24"/>
    </row>
    <row r="64" spans="1:22" s="292" customFormat="1">
      <c r="C64" s="333"/>
      <c r="F64" s="332"/>
      <c r="H64" s="24"/>
      <c r="I64" s="321"/>
      <c r="J64" s="322"/>
      <c r="K64" s="24"/>
      <c r="M64" s="24"/>
      <c r="N64" s="24"/>
      <c r="O64" s="24"/>
    </row>
    <row r="65" spans="1:22" s="292" customFormat="1">
      <c r="C65" s="333"/>
      <c r="E65" s="24"/>
      <c r="F65" s="332"/>
      <c r="H65" s="324" t="s">
        <v>163</v>
      </c>
      <c r="I65" s="325"/>
      <c r="J65" s="326"/>
      <c r="K65" s="327" t="e">
        <f>E49</f>
        <v>#DIV/0!</v>
      </c>
      <c r="M65" s="24"/>
      <c r="N65" s="24"/>
      <c r="O65" s="24"/>
      <c r="P65" s="24"/>
    </row>
    <row r="66" spans="1:22" s="292" customFormat="1">
      <c r="A66" s="24"/>
      <c r="B66" s="24"/>
      <c r="C66" s="24"/>
      <c r="D66" s="24"/>
      <c r="E66" s="24"/>
      <c r="F66" s="24"/>
      <c r="G66" s="24"/>
      <c r="I66" s="329"/>
      <c r="J66" s="330"/>
      <c r="M66" s="24"/>
      <c r="N66" s="24"/>
      <c r="O66" s="24"/>
      <c r="P66" s="24"/>
      <c r="Q66" s="24"/>
      <c r="R66" s="24"/>
      <c r="S66" s="24"/>
      <c r="T66" s="24"/>
      <c r="U66" s="24"/>
      <c r="V66" s="24"/>
    </row>
    <row r="67" spans="1:22">
      <c r="H67" s="324" t="s">
        <v>164</v>
      </c>
      <c r="I67" s="325"/>
      <c r="J67" s="326"/>
      <c r="K67" s="327" t="e">
        <f>E51</f>
        <v>#DIV/0!</v>
      </c>
      <c r="L67" s="292"/>
    </row>
    <row r="68" spans="1:22">
      <c r="H68" s="292"/>
      <c r="I68" s="329"/>
      <c r="J68" s="330"/>
      <c r="K68" s="292"/>
      <c r="L68" s="292"/>
    </row>
    <row r="69" spans="1:22">
      <c r="H69" s="324" t="s">
        <v>165</v>
      </c>
      <c r="I69" s="325"/>
      <c r="J69" s="326"/>
      <c r="K69" s="327" t="e">
        <f>E53</f>
        <v>#DIV/0!</v>
      </c>
      <c r="L69" s="292"/>
    </row>
    <row r="70" spans="1:22">
      <c r="L70" s="292"/>
    </row>
    <row r="71" spans="1:22">
      <c r="L71" s="292"/>
    </row>
    <row r="72" spans="1:22">
      <c r="L72" s="292"/>
    </row>
  </sheetData>
  <dataConsolidate/>
  <mergeCells count="7">
    <mergeCell ref="I31:N31"/>
    <mergeCell ref="E10:F10"/>
    <mergeCell ref="H1:N2"/>
    <mergeCell ref="H3:N3"/>
    <mergeCell ref="H4:N5"/>
    <mergeCell ref="I10:N10"/>
    <mergeCell ref="I20:N20"/>
  </mergeCells>
  <phoneticPr fontId="11"/>
  <conditionalFormatting sqref="O29">
    <cfRule type="cellIs" dxfId="9" priority="1" operator="greaterThan">
      <formula>1</formula>
    </cfRule>
    <cfRule type="cellIs" dxfId="8" priority="2" operator="between">
      <formula>0.999999</formula>
      <formula>0</formula>
    </cfRule>
    <cfRule type="cellIs" dxfId="7"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W76"/>
  <sheetViews>
    <sheetView showGridLines="0" zoomScale="80" zoomScaleNormal="80" zoomScalePageLayoutView="50" workbookViewId="0">
      <pane ySplit="9" topLeftCell="A10" activePane="bottomLeft" state="frozen"/>
      <selection activeCell="A5" sqref="A5"/>
      <selection pane="bottomLeft" activeCell="A5" sqref="A5"/>
    </sheetView>
  </sheetViews>
  <sheetFormatPr defaultColWidth="11.42578125" defaultRowHeight="12.75"/>
  <cols>
    <col min="1" max="1" width="35.7109375" style="24" customWidth="1"/>
    <col min="2" max="2" width="21.42578125" style="24" customWidth="1"/>
    <col min="3" max="3" width="19.42578125" style="24" bestFit="1" customWidth="1"/>
    <col min="4" max="4" width="2" style="24" customWidth="1"/>
    <col min="5" max="5" width="14.42578125" style="24" customWidth="1"/>
    <col min="6" max="6" width="11.5703125" style="24" customWidth="1"/>
    <col min="7" max="7" width="6" style="24" customWidth="1"/>
    <col min="8" max="8" width="27.7109375" style="24" customWidth="1"/>
    <col min="9" max="16384" width="11.42578125" style="24"/>
  </cols>
  <sheetData>
    <row r="1" spans="1:23" ht="12.75" customHeight="1">
      <c r="A1" s="157" t="s">
        <v>4</v>
      </c>
      <c r="B1" s="158"/>
      <c r="C1" s="159"/>
      <c r="D1" s="159"/>
      <c r="E1" s="159"/>
      <c r="F1" s="159"/>
      <c r="H1" s="562"/>
      <c r="I1" s="562"/>
      <c r="J1" s="562"/>
      <c r="K1" s="562"/>
      <c r="L1" s="562"/>
      <c r="M1" s="562"/>
      <c r="N1" s="562"/>
    </row>
    <row r="2" spans="1:23">
      <c r="A2" s="230"/>
      <c r="B2" s="231"/>
      <c r="C2" s="232"/>
      <c r="D2" s="231"/>
      <c r="E2" s="233"/>
      <c r="F2" s="234"/>
      <c r="H2" s="562"/>
      <c r="I2" s="562"/>
      <c r="J2" s="562"/>
      <c r="K2" s="562"/>
      <c r="L2" s="562"/>
      <c r="M2" s="562"/>
      <c r="N2" s="562"/>
    </row>
    <row r="3" spans="1:23" ht="14.25" customHeight="1">
      <c r="A3" s="235" t="str">
        <f>'2-Kosten per locatie'!A3</f>
        <v>Naam opdrachtgever</v>
      </c>
      <c r="B3" s="236" t="str">
        <f>'2-Kosten per locatie'!B3</f>
        <v>ROC van Amsterdam-Flevoland</v>
      </c>
      <c r="C3" s="237"/>
      <c r="D3" s="231"/>
      <c r="E3" s="238"/>
      <c r="F3" s="239"/>
      <c r="H3" s="562"/>
      <c r="I3" s="562"/>
      <c r="J3" s="562"/>
      <c r="K3" s="562"/>
      <c r="L3" s="562"/>
      <c r="M3" s="562"/>
      <c r="N3" s="562"/>
    </row>
    <row r="4" spans="1:23" ht="15.75" customHeight="1">
      <c r="A4" s="235" t="str">
        <f>'2-Kosten per locatie'!A4</f>
        <v>Calculatie onderdeel</v>
      </c>
      <c r="B4" s="240" t="str">
        <f ca="1">MID(CELL("bestandsnaam",$C$9),SEARCH("]",CELL("bestandsnaam",$C$9),1)+1,256)</f>
        <v>7-Opbouw uurtarief toezicht</v>
      </c>
      <c r="C4" s="241"/>
      <c r="D4" s="242"/>
      <c r="H4" s="562"/>
      <c r="I4" s="562"/>
      <c r="J4" s="562"/>
      <c r="K4" s="562"/>
      <c r="L4" s="562"/>
      <c r="M4" s="562"/>
      <c r="N4" s="562"/>
    </row>
    <row r="5" spans="1:23" ht="15.75">
      <c r="A5" s="235" t="str">
        <f>'2-Kosten per locatie'!A5</f>
        <v>Gebouw/plaats</v>
      </c>
      <c r="B5" s="236" t="str">
        <f>'2-Kosten per locatie'!B5</f>
        <v>Amsterdam en omstreken</v>
      </c>
      <c r="C5" s="241"/>
      <c r="D5" s="242"/>
      <c r="H5" s="562"/>
      <c r="I5" s="562"/>
      <c r="J5" s="562"/>
      <c r="K5" s="562"/>
      <c r="L5" s="562"/>
      <c r="M5" s="562"/>
      <c r="N5" s="562"/>
    </row>
    <row r="6" spans="1:23" ht="15.75">
      <c r="A6" s="235" t="str">
        <f>'2-Kosten per locatie'!A6</f>
        <v>Referentie nummer</v>
      </c>
      <c r="B6" s="236">
        <f>'2-Kosten per locatie'!B6</f>
        <v>0</v>
      </c>
      <c r="C6" s="241"/>
      <c r="D6" s="242"/>
      <c r="E6"/>
      <c r="F6"/>
      <c r="H6" s="244"/>
      <c r="I6" s="244"/>
      <c r="J6" s="244"/>
      <c r="K6" s="244"/>
      <c r="L6" s="244"/>
      <c r="M6" s="244"/>
      <c r="N6" s="244"/>
    </row>
    <row r="7" spans="1:23" ht="15.75">
      <c r="A7" s="235" t="str">
        <f>'2-Kosten per locatie'!A7</f>
        <v>Naam dienstverlener</v>
      </c>
      <c r="B7" s="236">
        <f>'2-Kosten per locatie'!B7</f>
        <v>0</v>
      </c>
      <c r="C7" s="241"/>
      <c r="D7" s="242"/>
      <c r="H7" s="244"/>
      <c r="I7" s="244"/>
      <c r="J7" s="244"/>
      <c r="K7" s="244"/>
      <c r="L7" s="244"/>
      <c r="M7" s="244"/>
      <c r="N7" s="244"/>
    </row>
    <row r="8" spans="1:23" ht="15.75">
      <c r="A8" s="235" t="str">
        <f>'2-Kosten per locatie'!A8</f>
        <v>Prijspeil</v>
      </c>
      <c r="B8" s="246">
        <f>'2-Kosten per locatie'!B8</f>
        <v>45839</v>
      </c>
      <c r="C8" s="241"/>
      <c r="D8" s="242"/>
      <c r="J8" s="244"/>
      <c r="K8" s="244"/>
      <c r="L8" s="244"/>
      <c r="M8" s="244"/>
      <c r="N8" s="244"/>
      <c r="O8" s="247"/>
      <c r="Q8"/>
      <c r="R8"/>
      <c r="S8"/>
      <c r="T8"/>
      <c r="U8"/>
      <c r="V8"/>
      <c r="W8"/>
    </row>
    <row r="9" spans="1:23" ht="15.75">
      <c r="A9" s="248"/>
      <c r="B9" s="249"/>
      <c r="C9" s="250"/>
      <c r="D9" s="242"/>
      <c r="E9" s="251"/>
      <c r="F9" s="252"/>
      <c r="Q9"/>
      <c r="R9"/>
      <c r="S9"/>
      <c r="T9"/>
      <c r="U9"/>
      <c r="V9"/>
      <c r="W9"/>
    </row>
    <row r="10" spans="1:23" s="247" customFormat="1" ht="30.75" customHeight="1">
      <c r="A10" s="334" t="s">
        <v>166</v>
      </c>
      <c r="B10" s="335"/>
      <c r="C10" s="336"/>
      <c r="D10" s="253"/>
      <c r="E10" s="560" t="s">
        <v>167</v>
      </c>
      <c r="F10" s="561"/>
      <c r="H10" s="334" t="s">
        <v>120</v>
      </c>
      <c r="I10" s="559" t="s">
        <v>121</v>
      </c>
      <c r="J10" s="559"/>
      <c r="K10" s="559"/>
      <c r="L10" s="559"/>
      <c r="M10" s="559"/>
      <c r="N10" s="559"/>
      <c r="Q10"/>
      <c r="R10"/>
      <c r="S10"/>
      <c r="T10"/>
      <c r="U10"/>
      <c r="V10"/>
      <c r="W10"/>
    </row>
    <row r="11" spans="1:23" ht="14.65" customHeight="1">
      <c r="A11" s="254"/>
      <c r="B11" s="255" t="s">
        <v>122</v>
      </c>
      <c r="C11" s="256" t="s">
        <v>122</v>
      </c>
      <c r="D11" s="242"/>
      <c r="E11" s="257"/>
      <c r="F11" s="258"/>
      <c r="H11" s="254"/>
      <c r="I11" s="259">
        <v>1</v>
      </c>
      <c r="J11" s="259">
        <v>2</v>
      </c>
      <c r="K11" s="259">
        <v>3</v>
      </c>
      <c r="L11" s="259">
        <v>4</v>
      </c>
      <c r="M11" s="259">
        <v>5</v>
      </c>
      <c r="N11" s="259">
        <v>6</v>
      </c>
      <c r="Q11"/>
      <c r="R11"/>
      <c r="S11"/>
      <c r="T11"/>
      <c r="U11"/>
      <c r="V11"/>
      <c r="W11"/>
    </row>
    <row r="12" spans="1:23" ht="12.75" customHeight="1">
      <c r="A12" s="254" t="s">
        <v>123</v>
      </c>
      <c r="B12" s="260" t="s">
        <v>124</v>
      </c>
      <c r="C12" s="261"/>
      <c r="D12" s="242"/>
      <c r="E12" s="262">
        <f>SUM(I31:N31)</f>
        <v>0</v>
      </c>
      <c r="F12" s="263"/>
      <c r="H12" s="254" t="s">
        <v>130</v>
      </c>
      <c r="I12" s="264"/>
      <c r="J12" s="264"/>
      <c r="K12" s="264"/>
      <c r="L12" s="264"/>
      <c r="M12" s="264"/>
      <c r="N12" s="264"/>
      <c r="Q12"/>
      <c r="R12"/>
      <c r="S12"/>
      <c r="T12"/>
      <c r="U12"/>
      <c r="V12"/>
      <c r="W12"/>
    </row>
    <row r="13" spans="1:23">
      <c r="A13" s="254" t="s">
        <v>126</v>
      </c>
      <c r="B13" s="260" t="s">
        <v>124</v>
      </c>
      <c r="C13" s="265"/>
      <c r="D13" s="242"/>
      <c r="E13" s="266">
        <v>0</v>
      </c>
      <c r="F13" s="263"/>
      <c r="H13" s="254" t="s">
        <v>131</v>
      </c>
      <c r="I13" s="264"/>
      <c r="J13" s="264"/>
      <c r="K13" s="264"/>
      <c r="L13" s="264"/>
      <c r="M13" s="264"/>
      <c r="N13" s="264"/>
      <c r="Q13"/>
      <c r="R13"/>
      <c r="S13"/>
      <c r="T13"/>
      <c r="U13"/>
      <c r="V13"/>
      <c r="W13"/>
    </row>
    <row r="14" spans="1:23">
      <c r="A14" s="276"/>
      <c r="B14" s="260"/>
      <c r="C14" s="285"/>
      <c r="D14" s="242"/>
      <c r="E14" s="282"/>
      <c r="F14" s="263"/>
      <c r="H14" s="254" t="s">
        <v>133</v>
      </c>
      <c r="I14" s="264"/>
      <c r="J14" s="264"/>
      <c r="K14" s="264"/>
      <c r="L14" s="264"/>
      <c r="M14" s="264"/>
      <c r="N14" s="264"/>
      <c r="Q14"/>
      <c r="R14"/>
      <c r="S14"/>
      <c r="T14"/>
      <c r="U14"/>
      <c r="V14"/>
      <c r="W14"/>
    </row>
    <row r="15" spans="1:23">
      <c r="A15" s="271" t="s">
        <v>129</v>
      </c>
      <c r="B15" s="272"/>
      <c r="C15" s="273"/>
      <c r="D15" s="274"/>
      <c r="E15" s="275">
        <f>SUM(E12:E14)</f>
        <v>0</v>
      </c>
      <c r="F15" s="263"/>
      <c r="H15" s="254" t="s">
        <v>135</v>
      </c>
      <c r="I15" s="264"/>
      <c r="J15" s="264"/>
      <c r="K15" s="264"/>
      <c r="L15" s="264"/>
      <c r="M15" s="264"/>
      <c r="N15" s="264"/>
      <c r="Q15"/>
      <c r="R15"/>
      <c r="S15"/>
      <c r="T15"/>
      <c r="U15"/>
      <c r="V15"/>
      <c r="W15"/>
    </row>
    <row r="16" spans="1:23">
      <c r="A16" s="276"/>
      <c r="B16" s="277"/>
      <c r="C16" s="278"/>
      <c r="D16" s="242"/>
      <c r="E16" s="279"/>
      <c r="F16" s="263"/>
      <c r="Q16"/>
      <c r="R16"/>
      <c r="S16"/>
      <c r="T16"/>
      <c r="U16"/>
      <c r="V16"/>
      <c r="W16"/>
    </row>
    <row r="17" spans="1:23" ht="56.65" customHeight="1">
      <c r="A17" s="280" t="s">
        <v>132</v>
      </c>
      <c r="B17" s="260" t="s">
        <v>124</v>
      </c>
      <c r="C17" s="281"/>
      <c r="D17" s="242"/>
      <c r="E17" s="282">
        <f>$C17*E15</f>
        <v>0</v>
      </c>
      <c r="F17" s="263"/>
      <c r="H17" s="334" t="s">
        <v>120</v>
      </c>
      <c r="I17" s="563" t="s">
        <v>137</v>
      </c>
      <c r="J17" s="564"/>
      <c r="K17" s="564"/>
      <c r="L17" s="564"/>
      <c r="M17" s="564"/>
      <c r="N17" s="565"/>
      <c r="Q17"/>
      <c r="R17"/>
      <c r="S17"/>
      <c r="T17"/>
      <c r="U17"/>
      <c r="V17"/>
      <c r="W17"/>
    </row>
    <row r="18" spans="1:23" ht="13.15" customHeight="1">
      <c r="A18" s="280" t="s">
        <v>134</v>
      </c>
      <c r="B18" s="260" t="s">
        <v>124</v>
      </c>
      <c r="C18" s="281"/>
      <c r="D18" s="242"/>
      <c r="E18" s="283">
        <f>$C18*E15</f>
        <v>0</v>
      </c>
      <c r="F18" s="263"/>
      <c r="H18" s="254"/>
      <c r="I18" s="259">
        <v>1</v>
      </c>
      <c r="J18" s="259">
        <v>2</v>
      </c>
      <c r="K18" s="259">
        <v>3</v>
      </c>
      <c r="L18" s="259">
        <v>4</v>
      </c>
      <c r="M18" s="259">
        <v>5</v>
      </c>
      <c r="N18" s="259">
        <v>6</v>
      </c>
    </row>
    <row r="19" spans="1:23">
      <c r="A19" s="271" t="s">
        <v>136</v>
      </c>
      <c r="B19" s="284"/>
      <c r="C19" s="285"/>
      <c r="D19" s="242"/>
      <c r="E19" s="275">
        <f>SUM(E15:E18)</f>
        <v>0</v>
      </c>
      <c r="F19" s="286">
        <f>IF(E19=0,0,E19/E$47)</f>
        <v>0</v>
      </c>
      <c r="H19" s="254" t="s">
        <v>130</v>
      </c>
      <c r="I19" s="294"/>
      <c r="J19" s="294"/>
      <c r="K19" s="294"/>
      <c r="L19" s="294"/>
      <c r="M19" s="294"/>
      <c r="N19" s="294"/>
    </row>
    <row r="20" spans="1:23">
      <c r="A20" s="276"/>
      <c r="B20" s="277"/>
      <c r="C20" s="278"/>
      <c r="D20" s="242"/>
      <c r="E20" s="279"/>
      <c r="F20" s="263"/>
      <c r="H20" s="254" t="s">
        <v>131</v>
      </c>
      <c r="I20" s="294"/>
      <c r="J20" s="294"/>
      <c r="K20" s="294"/>
      <c r="L20" s="294"/>
      <c r="M20" s="294"/>
      <c r="N20" s="294"/>
      <c r="O20" s="292"/>
    </row>
    <row r="21" spans="1:23">
      <c r="A21" s="287" t="s">
        <v>138</v>
      </c>
      <c r="B21" s="288"/>
      <c r="C21" s="278"/>
      <c r="D21" s="289"/>
      <c r="E21" s="290">
        <f>E19*0.96</f>
        <v>0</v>
      </c>
      <c r="F21" s="291"/>
      <c r="G21" s="292"/>
      <c r="H21" s="254" t="s">
        <v>133</v>
      </c>
      <c r="I21" s="294"/>
      <c r="J21" s="294"/>
      <c r="K21" s="294"/>
      <c r="L21" s="294"/>
      <c r="M21" s="294"/>
      <c r="N21" s="294"/>
    </row>
    <row r="22" spans="1:23" s="292" customFormat="1">
      <c r="A22" s="280" t="s">
        <v>139</v>
      </c>
      <c r="B22" s="288"/>
      <c r="C22" s="293" t="s">
        <v>140</v>
      </c>
      <c r="D22" s="242"/>
      <c r="E22" s="282" t="e">
        <f>E21*'5-Premies en opslagen'!$C24</f>
        <v>#DIV/0!</v>
      </c>
      <c r="F22" s="263"/>
      <c r="G22" s="24"/>
      <c r="H22" s="254" t="s">
        <v>135</v>
      </c>
      <c r="I22" s="294"/>
      <c r="J22" s="294"/>
      <c r="K22" s="294"/>
      <c r="L22" s="294"/>
      <c r="M22" s="294"/>
      <c r="N22" s="294"/>
      <c r="O22" s="24"/>
    </row>
    <row r="23" spans="1:23" ht="14.25" customHeight="1">
      <c r="A23" s="271" t="s">
        <v>141</v>
      </c>
      <c r="B23" s="295"/>
      <c r="C23" s="285"/>
      <c r="D23" s="242"/>
      <c r="E23" s="275" t="e">
        <f>E22+E19</f>
        <v>#DIV/0!</v>
      </c>
      <c r="F23" s="286" t="e">
        <f>IF(E23=0,0,E23/E$47)</f>
        <v>#DIV/0!</v>
      </c>
      <c r="H23" s="104" t="s">
        <v>147</v>
      </c>
      <c r="I23" s="298">
        <f t="shared" ref="I23:N23" si="0">SUM(I19:I22)</f>
        <v>0</v>
      </c>
      <c r="J23" s="298">
        <f t="shared" si="0"/>
        <v>0</v>
      </c>
      <c r="K23" s="298">
        <f t="shared" si="0"/>
        <v>0</v>
      </c>
      <c r="L23" s="298">
        <f t="shared" si="0"/>
        <v>0</v>
      </c>
      <c r="M23" s="298">
        <f t="shared" si="0"/>
        <v>0</v>
      </c>
      <c r="N23" s="298">
        <f t="shared" si="0"/>
        <v>0</v>
      </c>
      <c r="O23" s="299">
        <f>SUM(I23:N23)</f>
        <v>0</v>
      </c>
    </row>
    <row r="24" spans="1:23" ht="12.75" customHeight="1">
      <c r="A24" s="276"/>
      <c r="B24" s="284"/>
      <c r="C24" s="285"/>
      <c r="D24" s="242"/>
      <c r="E24" s="257"/>
      <c r="F24" s="263"/>
    </row>
    <row r="25" spans="1:23" ht="12.75" customHeight="1">
      <c r="A25" s="280" t="s">
        <v>142</v>
      </c>
      <c r="B25" s="288"/>
      <c r="C25" s="293" t="s">
        <v>140</v>
      </c>
      <c r="D25" s="242"/>
      <c r="E25" s="282" t="e">
        <f>E23*'5-Premies en opslagen'!$B53</f>
        <v>#DIV/0!</v>
      </c>
      <c r="F25" s="263"/>
      <c r="H25" s="334" t="s">
        <v>120</v>
      </c>
      <c r="I25" s="559" t="s">
        <v>149</v>
      </c>
      <c r="J25" s="559"/>
      <c r="K25" s="559"/>
      <c r="L25" s="559"/>
      <c r="M25" s="559"/>
      <c r="N25" s="559"/>
    </row>
    <row r="26" spans="1:23">
      <c r="A26" s="271" t="s">
        <v>143</v>
      </c>
      <c r="B26" s="284"/>
      <c r="C26" s="285"/>
      <c r="D26" s="242"/>
      <c r="E26" s="275" t="e">
        <f>SUM(E23:E25)</f>
        <v>#DIV/0!</v>
      </c>
      <c r="F26" s="286" t="e">
        <f>IF(E26=0,0,E26/E$47)</f>
        <v>#DIV/0!</v>
      </c>
      <c r="H26" s="254"/>
      <c r="I26" s="259">
        <v>1</v>
      </c>
      <c r="J26" s="259">
        <v>2</v>
      </c>
      <c r="K26" s="259">
        <v>3</v>
      </c>
      <c r="L26" s="259">
        <v>4</v>
      </c>
      <c r="M26" s="259">
        <v>5</v>
      </c>
      <c r="N26" s="259">
        <v>6</v>
      </c>
    </row>
    <row r="27" spans="1:23" ht="13.15" customHeight="1">
      <c r="A27" s="276"/>
      <c r="B27" s="284"/>
      <c r="C27" s="285"/>
      <c r="D27" s="242"/>
      <c r="E27" s="257"/>
      <c r="F27" s="263"/>
      <c r="H27" s="254" t="s">
        <v>130</v>
      </c>
      <c r="I27" s="338">
        <f t="shared" ref="I27:N30" si="1">I19*I12</f>
        <v>0</v>
      </c>
      <c r="J27" s="338">
        <f t="shared" si="1"/>
        <v>0</v>
      </c>
      <c r="K27" s="338">
        <f t="shared" si="1"/>
        <v>0</v>
      </c>
      <c r="L27" s="338">
        <f t="shared" si="1"/>
        <v>0</v>
      </c>
      <c r="M27" s="338">
        <f t="shared" si="1"/>
        <v>0</v>
      </c>
      <c r="N27" s="338">
        <f t="shared" si="1"/>
        <v>0</v>
      </c>
    </row>
    <row r="28" spans="1:23">
      <c r="A28" s="276" t="s">
        <v>144</v>
      </c>
      <c r="B28" s="296"/>
      <c r="C28" s="265" t="s">
        <v>145</v>
      </c>
      <c r="D28" s="242"/>
      <c r="E28" s="266"/>
      <c r="F28" s="263">
        <v>0</v>
      </c>
      <c r="H28" s="254" t="s">
        <v>131</v>
      </c>
      <c r="I28" s="338">
        <f t="shared" si="1"/>
        <v>0</v>
      </c>
      <c r="J28" s="338">
        <f t="shared" si="1"/>
        <v>0</v>
      </c>
      <c r="K28" s="338">
        <f t="shared" si="1"/>
        <v>0</v>
      </c>
      <c r="L28" s="338">
        <f t="shared" si="1"/>
        <v>0</v>
      </c>
      <c r="M28" s="338">
        <f t="shared" si="1"/>
        <v>0</v>
      </c>
      <c r="N28" s="338">
        <f t="shared" si="1"/>
        <v>0</v>
      </c>
    </row>
    <row r="29" spans="1:23">
      <c r="A29" s="276" t="s">
        <v>146</v>
      </c>
      <c r="B29" s="297"/>
      <c r="C29" s="265" t="s">
        <v>145</v>
      </c>
      <c r="D29" s="242"/>
      <c r="E29" s="266"/>
      <c r="F29" s="263">
        <v>0</v>
      </c>
      <c r="H29" s="254" t="s">
        <v>133</v>
      </c>
      <c r="I29" s="338">
        <f t="shared" si="1"/>
        <v>0</v>
      </c>
      <c r="J29" s="338">
        <f t="shared" si="1"/>
        <v>0</v>
      </c>
      <c r="K29" s="338">
        <f t="shared" si="1"/>
        <v>0</v>
      </c>
      <c r="L29" s="338">
        <f t="shared" si="1"/>
        <v>0</v>
      </c>
      <c r="M29" s="338">
        <f t="shared" si="1"/>
        <v>0</v>
      </c>
      <c r="N29" s="338">
        <f t="shared" si="1"/>
        <v>0</v>
      </c>
    </row>
    <row r="30" spans="1:23">
      <c r="A30" s="276"/>
      <c r="B30" s="284"/>
      <c r="C30" s="285"/>
      <c r="D30" s="242"/>
      <c r="E30" s="266"/>
      <c r="F30" s="263"/>
      <c r="H30" s="254" t="s">
        <v>135</v>
      </c>
      <c r="I30" s="338">
        <f t="shared" si="1"/>
        <v>0</v>
      </c>
      <c r="J30" s="338">
        <f t="shared" si="1"/>
        <v>0</v>
      </c>
      <c r="K30" s="338">
        <f>K22*K15</f>
        <v>0</v>
      </c>
      <c r="L30" s="338">
        <f t="shared" si="1"/>
        <v>0</v>
      </c>
      <c r="M30" s="338">
        <f t="shared" si="1"/>
        <v>0</v>
      </c>
      <c r="N30" s="338">
        <f t="shared" si="1"/>
        <v>0</v>
      </c>
    </row>
    <row r="31" spans="1:23" ht="12.75" customHeight="1">
      <c r="A31" s="301"/>
      <c r="B31" s="302"/>
      <c r="C31" s="303" t="s">
        <v>122</v>
      </c>
      <c r="D31" s="242"/>
      <c r="E31" s="266"/>
      <c r="F31" s="263"/>
      <c r="H31" s="104" t="s">
        <v>147</v>
      </c>
      <c r="I31" s="339">
        <f t="shared" ref="I31:N31" si="2">SUM(I27:I30)</f>
        <v>0</v>
      </c>
      <c r="J31" s="339">
        <f t="shared" si="2"/>
        <v>0</v>
      </c>
      <c r="K31" s="339">
        <f t="shared" si="2"/>
        <v>0</v>
      </c>
      <c r="L31" s="339">
        <f t="shared" si="2"/>
        <v>0</v>
      </c>
      <c r="M31" s="339">
        <f t="shared" si="2"/>
        <v>0</v>
      </c>
      <c r="N31" s="339">
        <f t="shared" si="2"/>
        <v>0</v>
      </c>
    </row>
    <row r="32" spans="1:23" ht="12.75" customHeight="1">
      <c r="A32" s="271" t="s">
        <v>150</v>
      </c>
      <c r="B32" s="284"/>
      <c r="C32" s="285"/>
      <c r="D32" s="242"/>
      <c r="E32" s="275" t="e">
        <f>SUM(E26:E31)</f>
        <v>#DIV/0!</v>
      </c>
      <c r="F32" s="286" t="e">
        <f>IF(E32=0,0,E32/E$47)</f>
        <v>#DIV/0!</v>
      </c>
    </row>
    <row r="33" spans="1:15" ht="12.75" customHeight="1">
      <c r="A33" s="276"/>
      <c r="B33" s="284"/>
      <c r="C33" s="285"/>
      <c r="D33" s="242"/>
      <c r="E33" s="257"/>
      <c r="F33" s="263"/>
    </row>
    <row r="34" spans="1:15" ht="12.75" customHeight="1">
      <c r="A34" s="276" t="s">
        <v>151</v>
      </c>
      <c r="B34" s="284"/>
      <c r="C34" s="306"/>
      <c r="D34" s="242"/>
      <c r="E34" s="266"/>
      <c r="F34" s="300" t="e">
        <f>E34/$E$47</f>
        <v>#DIV/0!</v>
      </c>
    </row>
    <row r="35" spans="1:15" ht="12.75" customHeight="1">
      <c r="A35" s="276" t="s">
        <v>152</v>
      </c>
      <c r="B35" s="284"/>
      <c r="C35" s="306"/>
      <c r="D35" s="242"/>
      <c r="E35" s="266"/>
      <c r="F35" s="300" t="e">
        <f t="shared" ref="F35:F41" si="3">E35/$E$47</f>
        <v>#DIV/0!</v>
      </c>
    </row>
    <row r="36" spans="1:15" ht="14.25" customHeight="1">
      <c r="A36" s="276" t="s">
        <v>153</v>
      </c>
      <c r="B36" s="284"/>
      <c r="C36" s="306"/>
      <c r="D36" s="242"/>
      <c r="E36" s="266"/>
      <c r="F36" s="300" t="e">
        <f t="shared" si="3"/>
        <v>#DIV/0!</v>
      </c>
    </row>
    <row r="37" spans="1:15">
      <c r="A37" s="276" t="s">
        <v>154</v>
      </c>
      <c r="B37" s="284"/>
      <c r="C37" s="307"/>
      <c r="D37" s="242"/>
      <c r="E37" s="266"/>
      <c r="F37" s="300" t="e">
        <f t="shared" si="3"/>
        <v>#DIV/0!</v>
      </c>
    </row>
    <row r="38" spans="1:15">
      <c r="A38" s="276" t="s">
        <v>155</v>
      </c>
      <c r="B38" s="284"/>
      <c r="C38" s="306"/>
      <c r="D38" s="242"/>
      <c r="E38" s="266"/>
      <c r="F38" s="300" t="e">
        <f t="shared" si="3"/>
        <v>#DIV/0!</v>
      </c>
    </row>
    <row r="39" spans="1:15">
      <c r="A39" s="276" t="s">
        <v>156</v>
      </c>
      <c r="B39" s="284"/>
      <c r="C39" s="307"/>
      <c r="D39" s="242"/>
      <c r="E39" s="266"/>
      <c r="F39" s="300" t="e">
        <f t="shared" si="3"/>
        <v>#DIV/0!</v>
      </c>
    </row>
    <row r="40" spans="1:15">
      <c r="A40" s="276" t="s">
        <v>157</v>
      </c>
      <c r="B40" s="284"/>
      <c r="C40" s="265" t="s">
        <v>145</v>
      </c>
      <c r="D40" s="242"/>
      <c r="E40" s="266"/>
      <c r="F40" s="300" t="e">
        <f t="shared" si="3"/>
        <v>#DIV/0!</v>
      </c>
    </row>
    <row r="41" spans="1:15">
      <c r="A41" s="276" t="s">
        <v>158</v>
      </c>
      <c r="B41" s="284"/>
      <c r="C41" s="265"/>
      <c r="D41" s="242"/>
      <c r="E41" s="266"/>
      <c r="F41" s="300" t="e">
        <f t="shared" si="3"/>
        <v>#DIV/0!</v>
      </c>
      <c r="H41" s="292"/>
      <c r="I41" s="292"/>
      <c r="J41" s="292"/>
      <c r="K41" s="292"/>
      <c r="L41" s="292"/>
      <c r="M41" s="292"/>
      <c r="N41" s="292"/>
      <c r="O41" s="292"/>
    </row>
    <row r="42" spans="1:15">
      <c r="A42" s="301"/>
      <c r="B42" s="302"/>
      <c r="C42" s="308"/>
      <c r="D42" s="242"/>
      <c r="E42" s="266"/>
      <c r="F42" s="263"/>
      <c r="H42" s="292"/>
      <c r="I42" s="292"/>
      <c r="J42" s="292"/>
      <c r="K42" s="292"/>
      <c r="L42" s="292"/>
      <c r="M42" s="292"/>
      <c r="N42" s="292"/>
      <c r="O42" s="292"/>
    </row>
    <row r="43" spans="1:15" ht="38.25">
      <c r="A43" s="271" t="s">
        <v>159</v>
      </c>
      <c r="B43" s="284"/>
      <c r="C43" s="285"/>
      <c r="D43" s="242"/>
      <c r="E43" s="275" t="e">
        <f>SUM(E32:E42)</f>
        <v>#DIV/0!</v>
      </c>
      <c r="F43" s="286" t="e">
        <f>IF(E43=0,0,E43/E$47)</f>
        <v>#DIV/0!</v>
      </c>
      <c r="H43" s="334" t="s">
        <v>160</v>
      </c>
      <c r="I43" s="335"/>
      <c r="J43" s="336"/>
      <c r="K43" s="337" t="s">
        <v>119</v>
      </c>
      <c r="L43" s="292"/>
      <c r="M43" s="292"/>
      <c r="N43" s="292"/>
    </row>
    <row r="44" spans="1:15">
      <c r="A44" s="276"/>
      <c r="B44" s="284"/>
      <c r="C44" s="285"/>
      <c r="D44" s="242"/>
      <c r="E44" s="257"/>
      <c r="F44" s="309"/>
      <c r="H44" s="254"/>
      <c r="I44" s="255" t="s">
        <v>122</v>
      </c>
      <c r="J44" s="256" t="s">
        <v>122</v>
      </c>
      <c r="K44" s="257"/>
      <c r="L44" s="292"/>
      <c r="M44" s="292"/>
      <c r="N44" s="292"/>
    </row>
    <row r="45" spans="1:15">
      <c r="A45" s="276" t="s">
        <v>161</v>
      </c>
      <c r="B45" s="284"/>
      <c r="C45" s="307"/>
      <c r="D45" s="242"/>
      <c r="E45" s="266"/>
      <c r="F45" s="286">
        <f>(IF(E45=0,0,E45/E$47))</f>
        <v>0</v>
      </c>
      <c r="H45" s="310" t="s">
        <v>129</v>
      </c>
      <c r="I45" s="311"/>
      <c r="J45" s="312"/>
      <c r="K45" s="275">
        <f>E15</f>
        <v>0</v>
      </c>
      <c r="L45" s="292"/>
      <c r="M45" s="292"/>
      <c r="N45" s="292"/>
    </row>
    <row r="46" spans="1:15">
      <c r="A46" s="276"/>
      <c r="B46" s="313"/>
      <c r="C46" s="285"/>
      <c r="D46" s="242"/>
      <c r="E46" s="257"/>
      <c r="F46" s="263"/>
      <c r="H46" s="314" t="s">
        <v>132</v>
      </c>
      <c r="I46" s="315"/>
      <c r="J46" s="316"/>
      <c r="K46" s="282">
        <f>E17</f>
        <v>0</v>
      </c>
      <c r="L46" s="292"/>
      <c r="M46" s="292"/>
      <c r="N46" s="292"/>
    </row>
    <row r="47" spans="1:15">
      <c r="A47" s="271" t="s">
        <v>162</v>
      </c>
      <c r="B47" s="317"/>
      <c r="C47" s="318"/>
      <c r="D47" s="242"/>
      <c r="E47" s="319" t="e">
        <f>SUM(E43:E46)</f>
        <v>#DIV/0!</v>
      </c>
      <c r="F47" s="320" t="e">
        <f>SUM(F43:F46)</f>
        <v>#DIV/0!</v>
      </c>
      <c r="H47" s="280" t="s">
        <v>134</v>
      </c>
      <c r="I47" s="315"/>
      <c r="J47" s="316"/>
      <c r="K47" s="283">
        <f>E18</f>
        <v>0</v>
      </c>
      <c r="L47" s="292"/>
      <c r="M47" s="292"/>
      <c r="N47" s="292"/>
      <c r="O47" s="292"/>
    </row>
    <row r="48" spans="1:15">
      <c r="B48" s="321"/>
      <c r="C48" s="322"/>
      <c r="D48" s="242"/>
      <c r="F48" s="323"/>
      <c r="H48" s="280" t="s">
        <v>139</v>
      </c>
      <c r="I48" s="315"/>
      <c r="J48" s="316"/>
      <c r="K48" s="282" t="e">
        <f>E22</f>
        <v>#DIV/0!</v>
      </c>
      <c r="L48" s="292"/>
      <c r="M48" s="292"/>
      <c r="N48" s="292"/>
      <c r="O48" s="292"/>
    </row>
    <row r="49" spans="1:15">
      <c r="A49" s="324" t="s">
        <v>163</v>
      </c>
      <c r="B49" s="325"/>
      <c r="C49" s="326"/>
      <c r="D49" s="292"/>
      <c r="E49" s="327" t="e">
        <f>(E$26*1.3)+($E$47-$E$26)</f>
        <v>#DIV/0!</v>
      </c>
      <c r="F49" s="328"/>
      <c r="G49" s="292"/>
      <c r="H49" s="280" t="s">
        <v>142</v>
      </c>
      <c r="I49" s="288"/>
      <c r="J49" s="293"/>
      <c r="K49" s="282" t="e">
        <f>E25</f>
        <v>#DIV/0!</v>
      </c>
      <c r="L49" s="292"/>
      <c r="M49" s="292"/>
      <c r="N49" s="292"/>
      <c r="O49" s="292"/>
    </row>
    <row r="50" spans="1:15" s="292" customFormat="1">
      <c r="B50" s="329"/>
      <c r="C50" s="330"/>
      <c r="H50" s="276" t="s">
        <v>144</v>
      </c>
      <c r="I50" s="296"/>
      <c r="J50" s="265"/>
      <c r="K50" s="262">
        <f>E28</f>
        <v>0</v>
      </c>
    </row>
    <row r="51" spans="1:15" s="292" customFormat="1">
      <c r="A51" s="324" t="s">
        <v>164</v>
      </c>
      <c r="B51" s="325"/>
      <c r="C51" s="326"/>
      <c r="E51" s="327" t="e">
        <f>(E$26*1.5)+($E$47-$E$26)</f>
        <v>#DIV/0!</v>
      </c>
      <c r="F51" s="328"/>
      <c r="H51" s="276" t="s">
        <v>146</v>
      </c>
      <c r="I51" s="297"/>
      <c r="J51" s="265"/>
      <c r="K51" s="262">
        <f t="shared" ref="K51:K52" si="4">E29</f>
        <v>0</v>
      </c>
      <c r="M51" s="24"/>
    </row>
    <row r="52" spans="1:15" s="292" customFormat="1">
      <c r="B52" s="329"/>
      <c r="C52" s="330"/>
      <c r="H52" s="276" t="s">
        <v>148</v>
      </c>
      <c r="I52" s="284"/>
      <c r="J52" s="285" t="s">
        <v>122</v>
      </c>
      <c r="K52" s="262">
        <f t="shared" si="4"/>
        <v>0</v>
      </c>
      <c r="M52" s="24"/>
    </row>
    <row r="53" spans="1:15" s="292" customFormat="1">
      <c r="A53" s="324" t="s">
        <v>165</v>
      </c>
      <c r="B53" s="325"/>
      <c r="C53" s="326"/>
      <c r="E53" s="327" t="e">
        <f>(E$26*2.5)+($E$47-$E$26)</f>
        <v>#DIV/0!</v>
      </c>
      <c r="H53" s="276" t="s">
        <v>151</v>
      </c>
      <c r="I53" s="284"/>
      <c r="J53" s="306"/>
      <c r="K53" s="262">
        <f>E34</f>
        <v>0</v>
      </c>
      <c r="M53" s="24"/>
    </row>
    <row r="54" spans="1:15" s="292" customFormat="1">
      <c r="B54" s="329"/>
      <c r="C54" s="331"/>
      <c r="F54" s="332"/>
      <c r="H54" s="276" t="s">
        <v>152</v>
      </c>
      <c r="I54" s="284"/>
      <c r="J54" s="306"/>
      <c r="K54" s="262">
        <f t="shared" ref="K54:K60" si="5">E35</f>
        <v>0</v>
      </c>
      <c r="M54" s="24"/>
    </row>
    <row r="55" spans="1:15" s="292" customFormat="1">
      <c r="B55"/>
      <c r="C55"/>
      <c r="D55"/>
      <c r="E55"/>
      <c r="F55" s="332"/>
      <c r="H55" s="276" t="s">
        <v>153</v>
      </c>
      <c r="I55" s="284"/>
      <c r="J55" s="306"/>
      <c r="K55" s="262">
        <f t="shared" si="5"/>
        <v>0</v>
      </c>
      <c r="M55" s="24"/>
    </row>
    <row r="56" spans="1:15" s="292" customFormat="1">
      <c r="B56"/>
      <c r="C56"/>
      <c r="D56"/>
      <c r="E56"/>
      <c r="F56" s="332"/>
      <c r="H56" s="276" t="s">
        <v>154</v>
      </c>
      <c r="I56" s="284"/>
      <c r="J56" s="307"/>
      <c r="K56" s="262">
        <f t="shared" si="5"/>
        <v>0</v>
      </c>
      <c r="M56" s="24"/>
    </row>
    <row r="57" spans="1:15" s="292" customFormat="1">
      <c r="B57"/>
      <c r="C57"/>
      <c r="D57"/>
      <c r="E57"/>
      <c r="F57" s="332"/>
      <c r="H57" s="276" t="s">
        <v>155</v>
      </c>
      <c r="I57" s="284"/>
      <c r="J57" s="306"/>
      <c r="K57" s="262">
        <f t="shared" si="5"/>
        <v>0</v>
      </c>
      <c r="M57" s="24"/>
    </row>
    <row r="58" spans="1:15" s="292" customFormat="1">
      <c r="A58" s="24"/>
      <c r="C58" s="333"/>
      <c r="F58" s="332"/>
      <c r="H58" s="276" t="s">
        <v>156</v>
      </c>
      <c r="I58" s="284"/>
      <c r="J58" s="307"/>
      <c r="K58" s="262">
        <f t="shared" si="5"/>
        <v>0</v>
      </c>
      <c r="M58" s="24"/>
      <c r="N58" s="24"/>
    </row>
    <row r="59" spans="1:15" s="292" customFormat="1">
      <c r="C59" s="333"/>
      <c r="F59" s="332"/>
      <c r="H59" s="276" t="s">
        <v>157</v>
      </c>
      <c r="I59" s="284"/>
      <c r="J59" s="265"/>
      <c r="K59" s="262">
        <f t="shared" si="5"/>
        <v>0</v>
      </c>
      <c r="M59" s="24"/>
      <c r="N59" s="24"/>
    </row>
    <row r="60" spans="1:15" s="292" customFormat="1">
      <c r="C60" s="333"/>
      <c r="F60" s="332"/>
      <c r="H60" s="276" t="s">
        <v>158</v>
      </c>
      <c r="I60" s="284"/>
      <c r="J60" s="265"/>
      <c r="K60" s="262">
        <f t="shared" si="5"/>
        <v>0</v>
      </c>
      <c r="M60" s="24"/>
      <c r="N60" s="24"/>
    </row>
    <row r="61" spans="1:15" s="292" customFormat="1">
      <c r="C61" s="333"/>
      <c r="F61" s="332"/>
      <c r="H61" s="276" t="s">
        <v>161</v>
      </c>
      <c r="I61" s="284"/>
      <c r="J61" s="307"/>
      <c r="K61" s="262">
        <f>E45</f>
        <v>0</v>
      </c>
      <c r="M61" s="24"/>
      <c r="N61" s="24"/>
    </row>
    <row r="62" spans="1:15" s="292" customFormat="1">
      <c r="C62" s="333"/>
      <c r="F62" s="332"/>
      <c r="H62" s="276"/>
      <c r="I62" s="313"/>
      <c r="J62" s="285"/>
      <c r="K62" s="257"/>
      <c r="M62" s="24"/>
      <c r="N62" s="24"/>
    </row>
    <row r="63" spans="1:15" s="292" customFormat="1">
      <c r="C63" s="333"/>
      <c r="F63" s="332"/>
      <c r="H63" s="271" t="s">
        <v>162</v>
      </c>
      <c r="I63" s="317"/>
      <c r="J63" s="318"/>
      <c r="K63" s="319" t="e">
        <f>SUM(K45:K62)</f>
        <v>#DIV/0!</v>
      </c>
      <c r="M63" s="24"/>
      <c r="N63" s="24"/>
    </row>
    <row r="64" spans="1:15" s="292" customFormat="1">
      <c r="C64" s="333"/>
      <c r="F64" s="332"/>
      <c r="H64" s="24"/>
      <c r="I64" s="321"/>
      <c r="J64" s="322"/>
      <c r="K64" s="24"/>
      <c r="M64" s="24"/>
      <c r="N64" s="24"/>
      <c r="O64" s="24"/>
    </row>
    <row r="65" spans="3:15" s="292" customFormat="1">
      <c r="C65" s="333"/>
      <c r="E65" s="24"/>
      <c r="F65" s="332"/>
      <c r="H65" s="324" t="s">
        <v>163</v>
      </c>
      <c r="I65" s="325"/>
      <c r="J65" s="326"/>
      <c r="K65" s="327" t="e">
        <f>E49</f>
        <v>#DIV/0!</v>
      </c>
      <c r="M65" s="24"/>
      <c r="N65" s="24"/>
      <c r="O65" s="24"/>
    </row>
    <row r="66" spans="3:15">
      <c r="H66" s="292"/>
      <c r="I66" s="329"/>
      <c r="J66" s="330"/>
      <c r="K66" s="292"/>
      <c r="L66" s="292"/>
    </row>
    <row r="67" spans="3:15">
      <c r="H67" s="324" t="s">
        <v>164</v>
      </c>
      <c r="I67" s="325"/>
      <c r="J67" s="326"/>
      <c r="K67" s="327" t="e">
        <f>E51</f>
        <v>#DIV/0!</v>
      </c>
      <c r="L67" s="292"/>
    </row>
    <row r="68" spans="3:15">
      <c r="H68" s="292"/>
      <c r="I68" s="329"/>
      <c r="J68" s="330"/>
      <c r="K68" s="292"/>
      <c r="L68" s="292"/>
    </row>
    <row r="69" spans="3:15">
      <c r="H69" s="324" t="s">
        <v>165</v>
      </c>
      <c r="I69" s="325"/>
      <c r="J69" s="326"/>
      <c r="K69" s="327" t="e">
        <f>E53</f>
        <v>#DIV/0!</v>
      </c>
      <c r="L69" s="292"/>
    </row>
    <row r="70" spans="3:15">
      <c r="L70" s="292"/>
      <c r="O70" s="292"/>
    </row>
    <row r="71" spans="3:15">
      <c r="O71" s="292"/>
    </row>
    <row r="72" spans="3:15">
      <c r="O72" s="292"/>
    </row>
    <row r="73" spans="3:15">
      <c r="O73" s="292"/>
    </row>
    <row r="74" spans="3:15">
      <c r="O74" s="292"/>
    </row>
    <row r="75" spans="3:15">
      <c r="O75" s="292"/>
    </row>
    <row r="76" spans="3:15">
      <c r="O76" s="292"/>
    </row>
  </sheetData>
  <mergeCells count="7">
    <mergeCell ref="I25:N25"/>
    <mergeCell ref="I17:N17"/>
    <mergeCell ref="E10:F10"/>
    <mergeCell ref="I10:N10"/>
    <mergeCell ref="H1:N2"/>
    <mergeCell ref="H3:N3"/>
    <mergeCell ref="H4:N5"/>
  </mergeCells>
  <conditionalFormatting sqref="O23">
    <cfRule type="cellIs" dxfId="6" priority="1" operator="greaterThan">
      <formula>1</formula>
    </cfRule>
    <cfRule type="cellIs" dxfId="5" priority="2" operator="between">
      <formula>0.999999</formula>
      <formula>0</formula>
    </cfRule>
    <cfRule type="cellIs" dxfId="4"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J74"/>
  <sheetViews>
    <sheetView showGridLines="0" zoomScale="80" zoomScaleNormal="80" workbookViewId="0">
      <pane ySplit="10" topLeftCell="A11" activePane="bottomLeft" state="frozen"/>
      <selection activeCell="A5" sqref="A5"/>
      <selection pane="bottomLeft" activeCell="A11" sqref="A11"/>
    </sheetView>
  </sheetViews>
  <sheetFormatPr defaultColWidth="9.28515625" defaultRowHeight="12.75"/>
  <cols>
    <col min="1" max="1" width="28.28515625" style="24" customWidth="1"/>
    <col min="2" max="2" width="33.28515625" style="24" bestFit="1" customWidth="1"/>
    <col min="3" max="3" width="50.7109375" style="24" customWidth="1"/>
    <col min="4" max="4" width="68" style="24" customWidth="1"/>
    <col min="5" max="5" width="13.28515625" style="24" customWidth="1"/>
    <col min="6" max="6" width="18.5703125" style="24" bestFit="1" customWidth="1"/>
    <col min="7" max="7" width="18.5703125" style="24" customWidth="1"/>
    <col min="8" max="8" width="20.42578125" style="24" customWidth="1"/>
    <col min="9" max="9" width="20" style="24" customWidth="1"/>
    <col min="10" max="10" width="19.7109375" style="24" customWidth="1"/>
    <col min="11" max="11" width="9.28515625" style="24"/>
    <col min="12" max="12" width="13.42578125" style="24" bestFit="1" customWidth="1"/>
    <col min="13" max="16384" width="9.28515625" style="24"/>
  </cols>
  <sheetData>
    <row r="1" spans="1:10" ht="15">
      <c r="A1" s="340" t="s">
        <v>4</v>
      </c>
      <c r="C1" s="341"/>
    </row>
    <row r="2" spans="1:10" ht="15">
      <c r="C2" s="341"/>
    </row>
    <row r="3" spans="1:10" ht="15.75">
      <c r="A3" s="342" t="str">
        <f>'2-Kosten per locatie'!A3</f>
        <v>Naam opdrachtgever</v>
      </c>
      <c r="B3" s="341" t="str">
        <f>'2-Kosten per locatie'!B3</f>
        <v>ROC van Amsterdam-Flevoland</v>
      </c>
      <c r="C3" s="341"/>
      <c r="D3" s="341"/>
      <c r="E3" s="341"/>
    </row>
    <row r="4" spans="1:10" ht="15.75">
      <c r="A4" s="342" t="str">
        <f>'2-Kosten per locatie'!A4</f>
        <v>Calculatie onderdeel</v>
      </c>
      <c r="B4" s="21" t="str">
        <f ca="1">MID(CELL("bestandsnaam",$F$9),SEARCH("]",CELL("bestandsnaam",$F$9),1)+1,256)</f>
        <v>8-Additionele kosten</v>
      </c>
      <c r="C4" s="341"/>
      <c r="D4" s="21"/>
      <c r="E4" s="21"/>
      <c r="G4" s="25"/>
    </row>
    <row r="5" spans="1:10" ht="15.75">
      <c r="A5" s="342" t="str">
        <f>'2-Kosten per locatie'!A5</f>
        <v>Gebouw/plaats</v>
      </c>
      <c r="B5" s="341" t="str">
        <f>'2-Kosten per locatie'!B5</f>
        <v>Amsterdam en omstreken</v>
      </c>
      <c r="C5" s="341"/>
      <c r="D5" s="341"/>
      <c r="E5" s="341"/>
      <c r="G5"/>
    </row>
    <row r="6" spans="1:10" ht="15.75">
      <c r="A6" s="342" t="str">
        <f>'2-Kosten per locatie'!A6</f>
        <v>Referentie nummer</v>
      </c>
      <c r="B6" s="341">
        <f>'2-Kosten per locatie'!B6</f>
        <v>0</v>
      </c>
      <c r="C6" s="341"/>
      <c r="D6" s="341"/>
      <c r="E6" s="341"/>
      <c r="G6"/>
    </row>
    <row r="7" spans="1:10" ht="15" customHeight="1">
      <c r="A7" s="342" t="str">
        <f>'2-Kosten per locatie'!A7</f>
        <v>Naam dienstverlener</v>
      </c>
      <c r="B7" s="341">
        <f>'2-Kosten per locatie'!B7</f>
        <v>0</v>
      </c>
      <c r="C7" s="341"/>
      <c r="E7" s="341"/>
      <c r="G7"/>
      <c r="H7" s="245"/>
      <c r="J7" s="343"/>
    </row>
    <row r="8" spans="1:10" ht="15.75">
      <c r="A8" s="342" t="str">
        <f>'2-Kosten per locatie'!A8</f>
        <v>Prijspeil</v>
      </c>
      <c r="B8" s="344">
        <f>'2-Kosten per locatie'!B8</f>
        <v>45839</v>
      </c>
      <c r="E8" s="341"/>
      <c r="J8" s="343"/>
    </row>
    <row r="10" spans="1:10">
      <c r="A10" s="374" t="s">
        <v>17</v>
      </c>
      <c r="B10" s="374" t="s">
        <v>66</v>
      </c>
      <c r="C10" s="374" t="s">
        <v>171</v>
      </c>
      <c r="D10" s="374" t="s">
        <v>8177</v>
      </c>
      <c r="E10" s="374" t="s">
        <v>8154</v>
      </c>
      <c r="F10" s="374" t="s">
        <v>8216</v>
      </c>
      <c r="G10" s="374" t="s">
        <v>8159</v>
      </c>
      <c r="H10" s="374" t="s">
        <v>173</v>
      </c>
      <c r="I10" s="374" t="s">
        <v>174</v>
      </c>
    </row>
    <row r="11" spans="1:10" s="161" customFormat="1" ht="56.65" customHeight="1">
      <c r="A11" s="345" t="s">
        <v>8237</v>
      </c>
      <c r="B11" s="346" t="s">
        <v>240</v>
      </c>
      <c r="C11" s="347" t="s">
        <v>8082</v>
      </c>
      <c r="D11" s="1"/>
      <c r="E11" s="94" t="s">
        <v>8155</v>
      </c>
      <c r="F11" s="94">
        <v>196</v>
      </c>
      <c r="G11" s="348"/>
      <c r="H11" s="94">
        <v>0.5</v>
      </c>
      <c r="I11" s="349">
        <f>H11*G11*F11</f>
        <v>0</v>
      </c>
    </row>
    <row r="12" spans="1:10" s="161" customFormat="1" ht="43.9" customHeight="1">
      <c r="A12" s="350" t="s">
        <v>480</v>
      </c>
      <c r="B12" s="350" t="s">
        <v>481</v>
      </c>
      <c r="C12" s="351" t="s">
        <v>8083</v>
      </c>
      <c r="D12" s="351"/>
      <c r="E12" s="94" t="s">
        <v>8156</v>
      </c>
      <c r="F12" s="94">
        <v>98.2</v>
      </c>
      <c r="G12" s="348"/>
      <c r="H12" s="94">
        <v>1</v>
      </c>
      <c r="I12" s="349">
        <f t="shared" ref="I12:I32" si="0">H12*G12*F12</f>
        <v>0</v>
      </c>
    </row>
    <row r="13" spans="1:10" s="161" customFormat="1" ht="163.15" customHeight="1">
      <c r="A13" s="352" t="s">
        <v>3151</v>
      </c>
      <c r="B13" s="352" t="s">
        <v>3152</v>
      </c>
      <c r="C13" s="347" t="s">
        <v>8157</v>
      </c>
      <c r="D13" s="353"/>
      <c r="E13" s="94" t="s">
        <v>8158</v>
      </c>
      <c r="F13" s="354"/>
      <c r="G13" s="348"/>
      <c r="H13" s="355">
        <v>4</v>
      </c>
      <c r="I13" s="349">
        <f>H13*G13*F13</f>
        <v>0</v>
      </c>
    </row>
    <row r="14" spans="1:10" s="161" customFormat="1" ht="166.15" customHeight="1">
      <c r="A14" s="352" t="s">
        <v>3151</v>
      </c>
      <c r="B14" s="352" t="s">
        <v>3152</v>
      </c>
      <c r="C14" s="347" t="s">
        <v>8244</v>
      </c>
      <c r="D14" s="1"/>
      <c r="E14" s="94" t="s">
        <v>8156</v>
      </c>
      <c r="F14" s="94">
        <v>12</v>
      </c>
      <c r="G14" s="348"/>
      <c r="H14" s="94">
        <v>4</v>
      </c>
      <c r="I14" s="349">
        <f t="shared" si="0"/>
        <v>0</v>
      </c>
    </row>
    <row r="15" spans="1:10" s="161" customFormat="1" ht="22.15" customHeight="1">
      <c r="A15" s="352" t="s">
        <v>3151</v>
      </c>
      <c r="B15" s="352" t="s">
        <v>3152</v>
      </c>
      <c r="C15" s="347" t="s">
        <v>8245</v>
      </c>
      <c r="D15" s="1"/>
      <c r="E15" s="94" t="s">
        <v>8156</v>
      </c>
      <c r="F15" s="94">
        <v>1870</v>
      </c>
      <c r="G15" s="348"/>
      <c r="H15" s="94">
        <v>1</v>
      </c>
      <c r="I15" s="349">
        <f>H15*G15*F15</f>
        <v>0</v>
      </c>
    </row>
    <row r="16" spans="1:10" s="161" customFormat="1" ht="74.650000000000006" customHeight="1">
      <c r="A16" s="352" t="s">
        <v>4206</v>
      </c>
      <c r="B16" s="352" t="s">
        <v>4568</v>
      </c>
      <c r="C16" s="347" t="s">
        <v>8084</v>
      </c>
      <c r="D16" s="347"/>
      <c r="E16" s="94" t="s">
        <v>8158</v>
      </c>
      <c r="F16" s="94">
        <v>3</v>
      </c>
      <c r="G16" s="348"/>
      <c r="H16" s="94">
        <v>10</v>
      </c>
      <c r="I16" s="349">
        <f t="shared" si="0"/>
        <v>0</v>
      </c>
    </row>
    <row r="17" spans="1:9" s="161" customFormat="1" ht="250.15" customHeight="1">
      <c r="A17" s="352" t="s">
        <v>4206</v>
      </c>
      <c r="B17" s="352" t="s">
        <v>4568</v>
      </c>
      <c r="C17" s="347" t="s">
        <v>8085</v>
      </c>
      <c r="D17" s="356" t="s">
        <v>8086</v>
      </c>
      <c r="E17" s="94" t="s">
        <v>8217</v>
      </c>
      <c r="F17" s="357"/>
      <c r="G17" s="348"/>
      <c r="H17" s="94">
        <v>2</v>
      </c>
      <c r="I17" s="349">
        <f>H17*G17*F17</f>
        <v>0</v>
      </c>
    </row>
    <row r="18" spans="1:9" s="161" customFormat="1" ht="43.15" customHeight="1">
      <c r="A18" s="352" t="s">
        <v>4207</v>
      </c>
      <c r="B18" s="352" t="s">
        <v>4569</v>
      </c>
      <c r="C18" s="347" t="s">
        <v>8087</v>
      </c>
      <c r="D18" s="1"/>
      <c r="E18" s="94" t="s">
        <v>8156</v>
      </c>
      <c r="F18" s="94">
        <v>1552</v>
      </c>
      <c r="G18" s="348"/>
      <c r="H18" s="94">
        <v>1</v>
      </c>
      <c r="I18" s="349">
        <f t="shared" si="0"/>
        <v>0</v>
      </c>
    </row>
    <row r="19" spans="1:9" s="161" customFormat="1" ht="87" customHeight="1">
      <c r="A19" s="346" t="s">
        <v>4208</v>
      </c>
      <c r="B19" s="346" t="s">
        <v>5450</v>
      </c>
      <c r="C19" s="347" t="s">
        <v>8088</v>
      </c>
      <c r="D19" s="3"/>
      <c r="E19" s="94" t="s">
        <v>8158</v>
      </c>
      <c r="F19" s="94">
        <v>8</v>
      </c>
      <c r="G19" s="348"/>
      <c r="H19" s="94">
        <v>55</v>
      </c>
      <c r="I19" s="349">
        <f>H19*G19*F19</f>
        <v>0</v>
      </c>
    </row>
    <row r="20" spans="1:9" s="161" customFormat="1" ht="52.9" customHeight="1">
      <c r="A20" s="346" t="s">
        <v>4208</v>
      </c>
      <c r="B20" s="346" t="s">
        <v>5450</v>
      </c>
      <c r="C20" s="347" t="s">
        <v>8089</v>
      </c>
      <c r="D20" s="3"/>
      <c r="E20" s="94" t="s">
        <v>8155</v>
      </c>
      <c r="F20" s="94">
        <v>46</v>
      </c>
      <c r="G20" s="348"/>
      <c r="H20" s="94">
        <v>1</v>
      </c>
      <c r="I20" s="349">
        <f t="shared" si="0"/>
        <v>0</v>
      </c>
    </row>
    <row r="21" spans="1:9" s="161" customFormat="1" ht="187.9" customHeight="1">
      <c r="A21" s="346" t="s">
        <v>4208</v>
      </c>
      <c r="B21" s="346" t="s">
        <v>5450</v>
      </c>
      <c r="C21" s="347" t="s">
        <v>8236</v>
      </c>
      <c r="D21" s="1"/>
      <c r="E21" s="94" t="s">
        <v>8158</v>
      </c>
      <c r="F21" s="358">
        <v>2.5</v>
      </c>
      <c r="G21" s="348"/>
      <c r="H21" s="94">
        <v>200</v>
      </c>
      <c r="I21" s="349">
        <f>H21*G21*F21</f>
        <v>0</v>
      </c>
    </row>
    <row r="22" spans="1:9" s="161" customFormat="1" ht="51">
      <c r="A22" s="346" t="s">
        <v>4208</v>
      </c>
      <c r="B22" s="346" t="s">
        <v>5450</v>
      </c>
      <c r="C22" s="347" t="s">
        <v>8328</v>
      </c>
      <c r="D22" s="1"/>
      <c r="E22" s="94" t="s">
        <v>8158</v>
      </c>
      <c r="F22" s="358">
        <v>4</v>
      </c>
      <c r="G22" s="348"/>
      <c r="H22" s="94">
        <v>200</v>
      </c>
      <c r="I22" s="349">
        <f t="shared" ref="I22" si="1">H22*G22*F22</f>
        <v>0</v>
      </c>
    </row>
    <row r="23" spans="1:9" s="161" customFormat="1">
      <c r="A23" s="346" t="s">
        <v>4208</v>
      </c>
      <c r="B23" s="346" t="s">
        <v>5450</v>
      </c>
      <c r="C23" s="347" t="s">
        <v>8090</v>
      </c>
      <c r="D23" s="1"/>
      <c r="E23" s="94" t="s">
        <v>8155</v>
      </c>
      <c r="F23" s="94">
        <v>8</v>
      </c>
      <c r="G23" s="348"/>
      <c r="H23" s="94">
        <v>200</v>
      </c>
      <c r="I23" s="349">
        <f t="shared" si="0"/>
        <v>0</v>
      </c>
    </row>
    <row r="24" spans="1:9" s="161" customFormat="1">
      <c r="A24" s="346" t="s">
        <v>4208</v>
      </c>
      <c r="B24" s="346" t="s">
        <v>5450</v>
      </c>
      <c r="C24" s="347" t="s">
        <v>8091</v>
      </c>
      <c r="D24" s="1"/>
      <c r="E24" s="94" t="s">
        <v>8155</v>
      </c>
      <c r="F24" s="94">
        <v>8</v>
      </c>
      <c r="G24" s="348"/>
      <c r="H24" s="94">
        <v>12</v>
      </c>
      <c r="I24" s="349">
        <f t="shared" si="0"/>
        <v>0</v>
      </c>
    </row>
    <row r="25" spans="1:9" s="161" customFormat="1">
      <c r="A25" s="346" t="s">
        <v>4208</v>
      </c>
      <c r="B25" s="346" t="s">
        <v>5450</v>
      </c>
      <c r="C25" s="347" t="s">
        <v>8092</v>
      </c>
      <c r="D25" s="1"/>
      <c r="E25" s="94" t="s">
        <v>8155</v>
      </c>
      <c r="F25" s="94">
        <v>8</v>
      </c>
      <c r="G25" s="348"/>
      <c r="H25" s="94">
        <v>1</v>
      </c>
      <c r="I25" s="349">
        <f t="shared" si="0"/>
        <v>0</v>
      </c>
    </row>
    <row r="26" spans="1:9" s="161" customFormat="1" ht="65.650000000000006" customHeight="1">
      <c r="A26" s="352" t="s">
        <v>4205</v>
      </c>
      <c r="B26" s="352" t="s">
        <v>4210</v>
      </c>
      <c r="C26" s="347" t="s">
        <v>8093</v>
      </c>
      <c r="D26" s="95"/>
      <c r="E26" s="94" t="s">
        <v>8158</v>
      </c>
      <c r="F26" s="94">
        <v>3</v>
      </c>
      <c r="G26" s="348"/>
      <c r="H26" s="94">
        <v>2</v>
      </c>
      <c r="I26" s="349">
        <f>H26*G26*F26</f>
        <v>0</v>
      </c>
    </row>
    <row r="27" spans="1:9" s="161" customFormat="1" ht="77.650000000000006" customHeight="1">
      <c r="A27" s="352" t="s">
        <v>4205</v>
      </c>
      <c r="B27" s="352" t="s">
        <v>4210</v>
      </c>
      <c r="C27" s="347" t="s">
        <v>8094</v>
      </c>
      <c r="D27" s="96"/>
      <c r="E27" s="94" t="s">
        <v>8156</v>
      </c>
      <c r="F27" s="94">
        <v>168</v>
      </c>
      <c r="G27" s="348"/>
      <c r="H27" s="94">
        <v>200</v>
      </c>
      <c r="I27" s="349">
        <f t="shared" si="0"/>
        <v>0</v>
      </c>
    </row>
    <row r="28" spans="1:9" s="161" customFormat="1" ht="64.150000000000006" customHeight="1">
      <c r="A28" s="359" t="s">
        <v>4209</v>
      </c>
      <c r="B28" s="359" t="s">
        <v>6253</v>
      </c>
      <c r="C28" s="347" t="s">
        <v>8095</v>
      </c>
      <c r="D28" s="96"/>
      <c r="E28" s="94" t="s">
        <v>8158</v>
      </c>
      <c r="F28" s="94">
        <v>2</v>
      </c>
      <c r="G28" s="348"/>
      <c r="H28" s="94">
        <v>50</v>
      </c>
      <c r="I28" s="349">
        <f t="shared" si="0"/>
        <v>0</v>
      </c>
    </row>
    <row r="29" spans="1:9" s="161" customFormat="1" ht="46.9" customHeight="1">
      <c r="A29" s="352" t="s">
        <v>7214</v>
      </c>
      <c r="B29" s="352" t="s">
        <v>7216</v>
      </c>
      <c r="C29" s="347" t="s">
        <v>8096</v>
      </c>
      <c r="D29" s="3"/>
      <c r="E29" s="94" t="s">
        <v>8158</v>
      </c>
      <c r="F29" s="94">
        <v>5</v>
      </c>
      <c r="G29" s="348"/>
      <c r="H29" s="94">
        <v>200</v>
      </c>
      <c r="I29" s="349">
        <f t="shared" si="0"/>
        <v>0</v>
      </c>
    </row>
    <row r="30" spans="1:9" s="161" customFormat="1" ht="73.900000000000006" customHeight="1">
      <c r="A30" s="352" t="s">
        <v>7213</v>
      </c>
      <c r="B30" s="352" t="s">
        <v>7570</v>
      </c>
      <c r="C30" s="347" t="s">
        <v>8084</v>
      </c>
      <c r="D30" s="347"/>
      <c r="E30" s="94" t="s">
        <v>8158</v>
      </c>
      <c r="F30" s="94">
        <v>3</v>
      </c>
      <c r="G30" s="348"/>
      <c r="H30" s="94">
        <v>10</v>
      </c>
      <c r="I30" s="349">
        <f t="shared" si="0"/>
        <v>0</v>
      </c>
    </row>
    <row r="31" spans="1:9" s="161" customFormat="1" ht="84.4" customHeight="1">
      <c r="A31" s="346" t="s">
        <v>7214</v>
      </c>
      <c r="B31" s="346" t="s">
        <v>7215</v>
      </c>
      <c r="C31" s="347" t="s">
        <v>8084</v>
      </c>
      <c r="D31" s="347"/>
      <c r="E31" s="94" t="s">
        <v>8158</v>
      </c>
      <c r="F31" s="94">
        <v>3</v>
      </c>
      <c r="G31" s="348"/>
      <c r="H31" s="94">
        <v>10</v>
      </c>
      <c r="I31" s="349">
        <f t="shared" si="0"/>
        <v>0</v>
      </c>
    </row>
    <row r="32" spans="1:9" s="161" customFormat="1" ht="36" customHeight="1">
      <c r="A32" s="95" t="s">
        <v>8136</v>
      </c>
      <c r="B32" s="95" t="s">
        <v>8057</v>
      </c>
      <c r="C32" s="347" t="s">
        <v>8097</v>
      </c>
      <c r="D32" s="347"/>
      <c r="E32" s="94" t="s">
        <v>8156</v>
      </c>
      <c r="F32" s="94">
        <v>2715</v>
      </c>
      <c r="G32" s="348"/>
      <c r="H32" s="94">
        <v>1</v>
      </c>
      <c r="I32" s="349">
        <f t="shared" si="0"/>
        <v>0</v>
      </c>
    </row>
    <row r="33" spans="1:9" s="161" customFormat="1"/>
    <row r="34" spans="1:9" s="161" customFormat="1"/>
    <row r="35" spans="1:9" s="161" customFormat="1"/>
    <row r="36" spans="1:9" s="161" customFormat="1" ht="18">
      <c r="A36" s="566" t="s">
        <v>8234</v>
      </c>
      <c r="B36" s="566"/>
      <c r="C36" s="566"/>
      <c r="D36" s="566"/>
      <c r="E36" s="566"/>
      <c r="F36" s="566"/>
      <c r="G36" s="566"/>
      <c r="H36" s="566"/>
      <c r="I36" s="566"/>
    </row>
    <row r="37" spans="1:9" s="161" customFormat="1" ht="25.5">
      <c r="A37" s="374" t="s">
        <v>17</v>
      </c>
      <c r="B37" s="374" t="s">
        <v>66</v>
      </c>
      <c r="C37" s="567" t="s">
        <v>171</v>
      </c>
      <c r="D37" s="568"/>
      <c r="E37" s="374" t="s">
        <v>8156</v>
      </c>
      <c r="F37" s="374" t="s">
        <v>8326</v>
      </c>
      <c r="G37" s="374" t="s">
        <v>8173</v>
      </c>
      <c r="H37" s="374" t="s">
        <v>173</v>
      </c>
      <c r="I37" s="374" t="s">
        <v>174</v>
      </c>
    </row>
    <row r="38" spans="1:9">
      <c r="A38" s="360" t="s">
        <v>3153</v>
      </c>
      <c r="B38" s="36" t="s">
        <v>3155</v>
      </c>
      <c r="C38" s="569" t="s">
        <v>8174</v>
      </c>
      <c r="D38" s="570"/>
      <c r="E38" s="361">
        <v>806.62</v>
      </c>
      <c r="F38" s="362"/>
      <c r="G38" s="363"/>
      <c r="H38" s="364">
        <v>11</v>
      </c>
      <c r="I38" s="349">
        <f>F38*H38*G38</f>
        <v>0</v>
      </c>
    </row>
    <row r="39" spans="1:9">
      <c r="A39" s="365"/>
      <c r="B39" s="366"/>
      <c r="C39" s="367"/>
      <c r="D39" s="368"/>
      <c r="E39" s="369"/>
      <c r="F39" s="369"/>
      <c r="G39" s="369"/>
      <c r="H39" s="369"/>
      <c r="I39" s="370"/>
    </row>
    <row r="40" spans="1:9" s="161" customFormat="1" ht="18">
      <c r="A40" s="566" t="s">
        <v>8378</v>
      </c>
      <c r="B40" s="566"/>
      <c r="C40" s="566"/>
      <c r="D40" s="566"/>
      <c r="E40" s="566"/>
      <c r="F40" s="566"/>
      <c r="G40" s="566"/>
      <c r="H40" s="566"/>
      <c r="I40" s="566"/>
    </row>
    <row r="41" spans="1:9">
      <c r="A41" s="374" t="s">
        <v>17</v>
      </c>
      <c r="B41" s="374" t="s">
        <v>66</v>
      </c>
      <c r="C41" s="567" t="s">
        <v>171</v>
      </c>
      <c r="D41" s="568"/>
      <c r="E41" s="374" t="s">
        <v>8154</v>
      </c>
      <c r="F41" s="374" t="s">
        <v>172</v>
      </c>
      <c r="G41" s="374" t="s">
        <v>8159</v>
      </c>
      <c r="H41" s="374" t="s">
        <v>173</v>
      </c>
      <c r="I41" s="374" t="s">
        <v>174</v>
      </c>
    </row>
    <row r="42" spans="1:9" s="373" customFormat="1">
      <c r="A42" s="371" t="s">
        <v>3153</v>
      </c>
      <c r="B42" s="371" t="s">
        <v>3154</v>
      </c>
      <c r="C42" s="569" t="s">
        <v>8098</v>
      </c>
      <c r="D42" s="570"/>
      <c r="E42" s="94" t="s">
        <v>8156</v>
      </c>
      <c r="F42" s="372">
        <v>122</v>
      </c>
      <c r="G42" s="348"/>
      <c r="H42" s="372">
        <v>1</v>
      </c>
      <c r="I42" s="349">
        <f t="shared" ref="I42:I71" si="2">H42*G42*F42</f>
        <v>0</v>
      </c>
    </row>
    <row r="43" spans="1:9" s="373" customFormat="1">
      <c r="A43" s="371" t="s">
        <v>3153</v>
      </c>
      <c r="B43" s="371" t="s">
        <v>3155</v>
      </c>
      <c r="C43" s="569" t="s">
        <v>8099</v>
      </c>
      <c r="D43" s="570"/>
      <c r="E43" s="94" t="s">
        <v>8156</v>
      </c>
      <c r="F43" s="372">
        <v>156</v>
      </c>
      <c r="G43" s="348"/>
      <c r="H43" s="372">
        <v>1</v>
      </c>
      <c r="I43" s="349">
        <f t="shared" si="2"/>
        <v>0</v>
      </c>
    </row>
    <row r="44" spans="1:9" s="373" customFormat="1">
      <c r="A44" s="371" t="s">
        <v>3151</v>
      </c>
      <c r="B44" s="371" t="s">
        <v>3152</v>
      </c>
      <c r="C44" s="569" t="s">
        <v>8100</v>
      </c>
      <c r="D44" s="570"/>
      <c r="E44" s="94" t="s">
        <v>8156</v>
      </c>
      <c r="F44" s="372">
        <v>85</v>
      </c>
      <c r="G44" s="348"/>
      <c r="H44" s="372">
        <v>1</v>
      </c>
      <c r="I44" s="349">
        <f t="shared" si="2"/>
        <v>0</v>
      </c>
    </row>
    <row r="45" spans="1:9" s="373" customFormat="1">
      <c r="A45" s="345" t="s">
        <v>8237</v>
      </c>
      <c r="B45" s="371" t="s">
        <v>240</v>
      </c>
      <c r="C45" s="569" t="s">
        <v>8101</v>
      </c>
      <c r="D45" s="570"/>
      <c r="E45" s="94" t="s">
        <v>8156</v>
      </c>
      <c r="F45" s="372">
        <v>51</v>
      </c>
      <c r="G45" s="348"/>
      <c r="H45" s="372">
        <v>1</v>
      </c>
      <c r="I45" s="349">
        <f t="shared" si="2"/>
        <v>0</v>
      </c>
    </row>
    <row r="46" spans="1:9" s="373" customFormat="1">
      <c r="A46" s="371" t="s">
        <v>480</v>
      </c>
      <c r="B46" s="371" t="s">
        <v>481</v>
      </c>
      <c r="C46" s="569" t="s">
        <v>8102</v>
      </c>
      <c r="D46" s="570"/>
      <c r="E46" s="94" t="s">
        <v>8156</v>
      </c>
      <c r="F46" s="372">
        <v>172</v>
      </c>
      <c r="G46" s="348"/>
      <c r="H46" s="372">
        <v>1</v>
      </c>
      <c r="I46" s="349">
        <f t="shared" si="2"/>
        <v>0</v>
      </c>
    </row>
    <row r="47" spans="1:9" s="373" customFormat="1">
      <c r="A47" s="371" t="s">
        <v>1427</v>
      </c>
      <c r="B47" s="371" t="s">
        <v>1429</v>
      </c>
      <c r="C47" s="569" t="s">
        <v>8103</v>
      </c>
      <c r="D47" s="570"/>
      <c r="E47" s="94" t="s">
        <v>8156</v>
      </c>
      <c r="F47" s="372">
        <v>54</v>
      </c>
      <c r="G47" s="348"/>
      <c r="H47" s="372">
        <v>1</v>
      </c>
      <c r="I47" s="349">
        <f>H47*G47*F47</f>
        <v>0</v>
      </c>
    </row>
    <row r="48" spans="1:9" s="373" customFormat="1">
      <c r="A48" s="371" t="s">
        <v>1427</v>
      </c>
      <c r="B48" s="371" t="s">
        <v>1428</v>
      </c>
      <c r="C48" s="569" t="s">
        <v>8104</v>
      </c>
      <c r="D48" s="570"/>
      <c r="E48" s="94" t="s">
        <v>8156</v>
      </c>
      <c r="F48" s="372">
        <v>30</v>
      </c>
      <c r="G48" s="348"/>
      <c r="H48" s="372">
        <v>1</v>
      </c>
      <c r="I48" s="349">
        <f t="shared" si="2"/>
        <v>0</v>
      </c>
    </row>
    <row r="49" spans="1:9" s="373" customFormat="1">
      <c r="A49" s="371" t="s">
        <v>1427</v>
      </c>
      <c r="B49" s="371" t="s">
        <v>1433</v>
      </c>
      <c r="C49" s="569" t="s">
        <v>8105</v>
      </c>
      <c r="D49" s="570"/>
      <c r="E49" s="94" t="s">
        <v>8156</v>
      </c>
      <c r="F49" s="372">
        <v>282</v>
      </c>
      <c r="G49" s="348"/>
      <c r="H49" s="372">
        <v>1</v>
      </c>
      <c r="I49" s="349">
        <f t="shared" si="2"/>
        <v>0</v>
      </c>
    </row>
    <row r="50" spans="1:9" s="373" customFormat="1">
      <c r="A50" s="371" t="s">
        <v>1427</v>
      </c>
      <c r="B50" s="371" t="s">
        <v>1434</v>
      </c>
      <c r="C50" s="569" t="s">
        <v>8106</v>
      </c>
      <c r="D50" s="570"/>
      <c r="E50" s="94" t="s">
        <v>8156</v>
      </c>
      <c r="F50" s="372">
        <v>456</v>
      </c>
      <c r="G50" s="348"/>
      <c r="H50" s="372">
        <v>1</v>
      </c>
      <c r="I50" s="349">
        <f t="shared" si="2"/>
        <v>0</v>
      </c>
    </row>
    <row r="51" spans="1:9" s="373" customFormat="1">
      <c r="A51" s="371" t="s">
        <v>1427</v>
      </c>
      <c r="B51" s="371" t="s">
        <v>1434</v>
      </c>
      <c r="C51" s="569" t="s">
        <v>8107</v>
      </c>
      <c r="D51" s="570"/>
      <c r="E51" s="94" t="s">
        <v>8156</v>
      </c>
      <c r="F51" s="372">
        <v>431</v>
      </c>
      <c r="G51" s="348"/>
      <c r="H51" s="372">
        <v>1</v>
      </c>
      <c r="I51" s="349">
        <f t="shared" si="2"/>
        <v>0</v>
      </c>
    </row>
    <row r="52" spans="1:9" s="373" customFormat="1">
      <c r="A52" s="371" t="s">
        <v>1427</v>
      </c>
      <c r="B52" s="371" t="s">
        <v>1434</v>
      </c>
      <c r="C52" s="569" t="s">
        <v>8108</v>
      </c>
      <c r="D52" s="570"/>
      <c r="E52" s="94" t="s">
        <v>8156</v>
      </c>
      <c r="F52" s="372">
        <v>231</v>
      </c>
      <c r="G52" s="348"/>
      <c r="H52" s="372">
        <v>1</v>
      </c>
      <c r="I52" s="349">
        <f t="shared" si="2"/>
        <v>0</v>
      </c>
    </row>
    <row r="53" spans="1:9" s="373" customFormat="1">
      <c r="A53" s="371" t="s">
        <v>1427</v>
      </c>
      <c r="B53" s="371" t="s">
        <v>1431</v>
      </c>
      <c r="C53" s="569" t="s">
        <v>8327</v>
      </c>
      <c r="D53" s="570"/>
      <c r="E53" s="94" t="s">
        <v>8156</v>
      </c>
      <c r="F53" s="372">
        <v>53</v>
      </c>
      <c r="G53" s="348"/>
      <c r="H53" s="372">
        <v>1</v>
      </c>
      <c r="I53" s="349">
        <f t="shared" si="2"/>
        <v>0</v>
      </c>
    </row>
    <row r="54" spans="1:9" s="373" customFormat="1">
      <c r="A54" s="371" t="s">
        <v>4206</v>
      </c>
      <c r="B54" s="371" t="s">
        <v>4568</v>
      </c>
      <c r="C54" s="569" t="s">
        <v>8109</v>
      </c>
      <c r="D54" s="570"/>
      <c r="E54" s="94" t="s">
        <v>8156</v>
      </c>
      <c r="F54" s="372">
        <v>78</v>
      </c>
      <c r="G54" s="348"/>
      <c r="H54" s="372">
        <v>1</v>
      </c>
      <c r="I54" s="349">
        <f>H54*G54*F54</f>
        <v>0</v>
      </c>
    </row>
    <row r="55" spans="1:9" s="373" customFormat="1">
      <c r="A55" s="371" t="s">
        <v>4206</v>
      </c>
      <c r="B55" s="371" t="s">
        <v>4568</v>
      </c>
      <c r="C55" s="569" t="s">
        <v>8110</v>
      </c>
      <c r="D55" s="570"/>
      <c r="E55" s="94" t="s">
        <v>8156</v>
      </c>
      <c r="F55" s="372">
        <v>26</v>
      </c>
      <c r="G55" s="348"/>
      <c r="H55" s="372">
        <v>1</v>
      </c>
      <c r="I55" s="349">
        <f t="shared" si="2"/>
        <v>0</v>
      </c>
    </row>
    <row r="56" spans="1:9" s="373" customFormat="1">
      <c r="A56" s="371" t="s">
        <v>4206</v>
      </c>
      <c r="B56" s="371" t="s">
        <v>4568</v>
      </c>
      <c r="C56" s="569" t="s">
        <v>8111</v>
      </c>
      <c r="D56" s="570"/>
      <c r="E56" s="94" t="s">
        <v>8156</v>
      </c>
      <c r="F56" s="372">
        <v>107</v>
      </c>
      <c r="G56" s="348"/>
      <c r="H56" s="372">
        <v>1</v>
      </c>
      <c r="I56" s="349">
        <f t="shared" si="2"/>
        <v>0</v>
      </c>
    </row>
    <row r="57" spans="1:9" s="373" customFormat="1">
      <c r="A57" s="371" t="s">
        <v>4206</v>
      </c>
      <c r="B57" s="371" t="s">
        <v>4568</v>
      </c>
      <c r="C57" s="569" t="s">
        <v>8112</v>
      </c>
      <c r="D57" s="570"/>
      <c r="E57" s="94" t="s">
        <v>8156</v>
      </c>
      <c r="F57" s="372">
        <v>124</v>
      </c>
      <c r="G57" s="348"/>
      <c r="H57" s="372">
        <v>1</v>
      </c>
      <c r="I57" s="349">
        <f t="shared" si="2"/>
        <v>0</v>
      </c>
    </row>
    <row r="58" spans="1:9" s="373" customFormat="1">
      <c r="A58" s="371" t="s">
        <v>4207</v>
      </c>
      <c r="B58" s="371" t="s">
        <v>4569</v>
      </c>
      <c r="C58" s="569" t="s">
        <v>8113</v>
      </c>
      <c r="D58" s="570"/>
      <c r="E58" s="94" t="s">
        <v>8156</v>
      </c>
      <c r="F58" s="372">
        <v>57</v>
      </c>
      <c r="G58" s="348"/>
      <c r="H58" s="372">
        <v>1</v>
      </c>
      <c r="I58" s="349">
        <f t="shared" si="2"/>
        <v>0</v>
      </c>
    </row>
    <row r="59" spans="1:9" s="373" customFormat="1">
      <c r="A59" s="371" t="s">
        <v>4207</v>
      </c>
      <c r="B59" s="371" t="s">
        <v>4569</v>
      </c>
      <c r="C59" s="569" t="s">
        <v>8114</v>
      </c>
      <c r="D59" s="570"/>
      <c r="E59" s="94" t="s">
        <v>8156</v>
      </c>
      <c r="F59" s="372">
        <v>84</v>
      </c>
      <c r="G59" s="348"/>
      <c r="H59" s="372">
        <v>1</v>
      </c>
      <c r="I59" s="349">
        <f t="shared" si="2"/>
        <v>0</v>
      </c>
    </row>
    <row r="60" spans="1:9" s="373" customFormat="1">
      <c r="A60" s="371" t="s">
        <v>4208</v>
      </c>
      <c r="B60" s="371" t="s">
        <v>5450</v>
      </c>
      <c r="C60" s="569" t="s">
        <v>8115</v>
      </c>
      <c r="D60" s="570"/>
      <c r="E60" s="94" t="s">
        <v>8156</v>
      </c>
      <c r="F60" s="372">
        <v>201</v>
      </c>
      <c r="G60" s="348"/>
      <c r="H60" s="372">
        <v>1</v>
      </c>
      <c r="I60" s="349">
        <f t="shared" si="2"/>
        <v>0</v>
      </c>
    </row>
    <row r="61" spans="1:9" s="373" customFormat="1">
      <c r="A61" s="371" t="s">
        <v>4208</v>
      </c>
      <c r="B61" s="371" t="s">
        <v>5450</v>
      </c>
      <c r="C61" s="569" t="s">
        <v>8116</v>
      </c>
      <c r="D61" s="570"/>
      <c r="E61" s="94" t="s">
        <v>8156</v>
      </c>
      <c r="F61" s="372">
        <v>15</v>
      </c>
      <c r="G61" s="348"/>
      <c r="H61" s="372">
        <v>1</v>
      </c>
      <c r="I61" s="349">
        <f t="shared" si="2"/>
        <v>0</v>
      </c>
    </row>
    <row r="62" spans="1:9" s="373" customFormat="1">
      <c r="A62" s="371" t="s">
        <v>4208</v>
      </c>
      <c r="B62" s="371" t="s">
        <v>5450</v>
      </c>
      <c r="C62" s="569" t="s">
        <v>8117</v>
      </c>
      <c r="D62" s="570"/>
      <c r="E62" s="94" t="s">
        <v>8156</v>
      </c>
      <c r="F62" s="372">
        <v>133</v>
      </c>
      <c r="G62" s="348"/>
      <c r="H62" s="372">
        <v>1</v>
      </c>
      <c r="I62" s="349">
        <f t="shared" si="2"/>
        <v>0</v>
      </c>
    </row>
    <row r="63" spans="1:9" s="373" customFormat="1">
      <c r="A63" s="371" t="s">
        <v>4205</v>
      </c>
      <c r="B63" s="371" t="s">
        <v>4210</v>
      </c>
      <c r="C63" s="569" t="s">
        <v>8118</v>
      </c>
      <c r="D63" s="570"/>
      <c r="E63" s="94" t="s">
        <v>8156</v>
      </c>
      <c r="F63" s="372">
        <v>37</v>
      </c>
      <c r="G63" s="348"/>
      <c r="H63" s="372">
        <v>1</v>
      </c>
      <c r="I63" s="349">
        <f t="shared" si="2"/>
        <v>0</v>
      </c>
    </row>
    <row r="64" spans="1:9" s="373" customFormat="1">
      <c r="A64" s="371" t="s">
        <v>4209</v>
      </c>
      <c r="B64" s="371" t="s">
        <v>6253</v>
      </c>
      <c r="C64" s="569" t="s">
        <v>8119</v>
      </c>
      <c r="D64" s="570"/>
      <c r="E64" s="94" t="s">
        <v>8156</v>
      </c>
      <c r="F64" s="372">
        <v>182</v>
      </c>
      <c r="G64" s="348"/>
      <c r="H64" s="372">
        <v>1</v>
      </c>
      <c r="I64" s="349">
        <f t="shared" si="2"/>
        <v>0</v>
      </c>
    </row>
    <row r="65" spans="1:9" s="373" customFormat="1">
      <c r="A65" s="371" t="s">
        <v>4209</v>
      </c>
      <c r="B65" s="371" t="s">
        <v>6253</v>
      </c>
      <c r="C65" s="569" t="s">
        <v>8120</v>
      </c>
      <c r="D65" s="570"/>
      <c r="E65" s="94" t="s">
        <v>8156</v>
      </c>
      <c r="F65" s="372">
        <v>20</v>
      </c>
      <c r="G65" s="348"/>
      <c r="H65" s="372">
        <v>1</v>
      </c>
      <c r="I65" s="349">
        <f t="shared" si="2"/>
        <v>0</v>
      </c>
    </row>
    <row r="66" spans="1:9" s="373" customFormat="1">
      <c r="A66" s="371" t="s">
        <v>7213</v>
      </c>
      <c r="B66" s="371" t="s">
        <v>7570</v>
      </c>
      <c r="C66" s="569" t="s">
        <v>8121</v>
      </c>
      <c r="D66" s="570"/>
      <c r="E66" s="94" t="s">
        <v>8156</v>
      </c>
      <c r="F66" s="372">
        <v>82</v>
      </c>
      <c r="G66" s="348"/>
      <c r="H66" s="372">
        <v>1</v>
      </c>
      <c r="I66" s="349">
        <f t="shared" si="2"/>
        <v>0</v>
      </c>
    </row>
    <row r="67" spans="1:9" s="373" customFormat="1">
      <c r="A67" s="371" t="s">
        <v>7214</v>
      </c>
      <c r="B67" s="371" t="s">
        <v>7215</v>
      </c>
      <c r="C67" s="569" t="s">
        <v>8122</v>
      </c>
      <c r="D67" s="570"/>
      <c r="E67" s="94" t="s">
        <v>8156</v>
      </c>
      <c r="F67" s="372">
        <v>85</v>
      </c>
      <c r="G67" s="348"/>
      <c r="H67" s="372">
        <v>1</v>
      </c>
      <c r="I67" s="349">
        <f t="shared" si="2"/>
        <v>0</v>
      </c>
    </row>
    <row r="68" spans="1:9" s="373" customFormat="1">
      <c r="A68" s="371" t="s">
        <v>7214</v>
      </c>
      <c r="B68" s="371" t="s">
        <v>7216</v>
      </c>
      <c r="C68" s="569" t="s">
        <v>8123</v>
      </c>
      <c r="D68" s="570"/>
      <c r="E68" s="94" t="s">
        <v>8156</v>
      </c>
      <c r="F68" s="372">
        <v>20</v>
      </c>
      <c r="G68" s="348"/>
      <c r="H68" s="372">
        <v>1</v>
      </c>
      <c r="I68" s="349">
        <f t="shared" si="2"/>
        <v>0</v>
      </c>
    </row>
    <row r="69" spans="1:9" s="373" customFormat="1">
      <c r="A69" s="371" t="s">
        <v>2352</v>
      </c>
      <c r="B69" s="371" t="s">
        <v>2353</v>
      </c>
      <c r="C69" s="569" t="s">
        <v>8124</v>
      </c>
      <c r="D69" s="570"/>
      <c r="E69" s="94" t="s">
        <v>8156</v>
      </c>
      <c r="F69" s="372">
        <v>91</v>
      </c>
      <c r="G69" s="348"/>
      <c r="H69" s="372">
        <v>1</v>
      </c>
      <c r="I69" s="349">
        <f t="shared" si="2"/>
        <v>0</v>
      </c>
    </row>
    <row r="70" spans="1:9" s="373" customFormat="1">
      <c r="A70" s="371" t="s">
        <v>2352</v>
      </c>
      <c r="B70" s="371" t="s">
        <v>2355</v>
      </c>
      <c r="C70" s="569" t="s">
        <v>8123</v>
      </c>
      <c r="D70" s="570"/>
      <c r="E70" s="94" t="s">
        <v>8156</v>
      </c>
      <c r="F70" s="372">
        <v>106</v>
      </c>
      <c r="G70" s="348"/>
      <c r="H70" s="372">
        <v>1</v>
      </c>
      <c r="I70" s="349">
        <f t="shared" si="2"/>
        <v>0</v>
      </c>
    </row>
    <row r="71" spans="1:9" s="373" customFormat="1">
      <c r="A71" s="371" t="s">
        <v>2352</v>
      </c>
      <c r="B71" s="371" t="s">
        <v>2353</v>
      </c>
      <c r="C71" s="569" t="s">
        <v>8125</v>
      </c>
      <c r="D71" s="570"/>
      <c r="E71" s="94" t="s">
        <v>8156</v>
      </c>
      <c r="F71" s="372">
        <v>88</v>
      </c>
      <c r="G71" s="348"/>
      <c r="H71" s="372">
        <v>1</v>
      </c>
      <c r="I71" s="349">
        <f t="shared" si="2"/>
        <v>0</v>
      </c>
    </row>
    <row r="72" spans="1:9">
      <c r="A72" s="151"/>
      <c r="B72" s="541" t="s">
        <v>8379</v>
      </c>
      <c r="D72" s="542"/>
      <c r="E72" s="543"/>
      <c r="F72" s="120"/>
      <c r="G72" s="120"/>
      <c r="H72" s="120"/>
      <c r="I72" s="120"/>
    </row>
    <row r="73" spans="1:9">
      <c r="A73" s="151"/>
      <c r="B73" s="541"/>
      <c r="D73" s="367"/>
      <c r="E73" s="193"/>
      <c r="F73" s="120"/>
      <c r="G73" s="120"/>
      <c r="H73" s="120"/>
      <c r="I73" s="120"/>
    </row>
    <row r="74" spans="1:9" s="57" customFormat="1">
      <c r="A74" s="178" t="s">
        <v>28</v>
      </c>
      <c r="B74" s="199"/>
      <c r="C74" s="199"/>
      <c r="D74" s="199"/>
      <c r="E74" s="199"/>
      <c r="F74" s="199"/>
      <c r="G74" s="199"/>
      <c r="H74" s="199"/>
      <c r="I74" s="55">
        <f>SUM(I11:I72)</f>
        <v>0</v>
      </c>
    </row>
  </sheetData>
  <autoFilter ref="A40:I71" xr:uid="{00000000-0001-0000-0800-000000000000}">
    <filterColumn colId="0" showButton="0"/>
    <filterColumn colId="1" showButton="0"/>
    <filterColumn colId="2" showButton="0"/>
    <filterColumn colId="3" showButton="0"/>
    <filterColumn colId="4" showButton="0"/>
    <filterColumn colId="5" showButton="0"/>
    <filterColumn colId="6" showButton="0"/>
    <filterColumn colId="7" showButton="0"/>
  </autoFilter>
  <mergeCells count="35">
    <mergeCell ref="C68:D68"/>
    <mergeCell ref="C69:D69"/>
    <mergeCell ref="C70:D70"/>
    <mergeCell ref="C71:D71"/>
    <mergeCell ref="C63:D63"/>
    <mergeCell ref="C64:D64"/>
    <mergeCell ref="C65:D65"/>
    <mergeCell ref="C66:D66"/>
    <mergeCell ref="C67:D67"/>
    <mergeCell ref="C58:D58"/>
    <mergeCell ref="C59:D59"/>
    <mergeCell ref="C60:D60"/>
    <mergeCell ref="C61:D61"/>
    <mergeCell ref="C62:D62"/>
    <mergeCell ref="C53:D53"/>
    <mergeCell ref="C54:D54"/>
    <mergeCell ref="C55:D55"/>
    <mergeCell ref="C56:D56"/>
    <mergeCell ref="C57:D57"/>
    <mergeCell ref="C48:D48"/>
    <mergeCell ref="C49:D49"/>
    <mergeCell ref="C50:D50"/>
    <mergeCell ref="C51:D51"/>
    <mergeCell ref="C52:D52"/>
    <mergeCell ref="C43:D43"/>
    <mergeCell ref="C44:D44"/>
    <mergeCell ref="C45:D45"/>
    <mergeCell ref="C46:D46"/>
    <mergeCell ref="C47:D47"/>
    <mergeCell ref="A40:I40"/>
    <mergeCell ref="A36:I36"/>
    <mergeCell ref="C37:D37"/>
    <mergeCell ref="C38:D38"/>
    <mergeCell ref="C42:D42"/>
    <mergeCell ref="C41:D41"/>
  </mergeCells>
  <pageMargins left="0.59375" right="0.7" top="0.75" bottom="0.75" header="0.3" footer="0.3"/>
  <pageSetup paperSize="9" fitToHeight="0" orientation="landscape" r:id="rId1"/>
  <headerFooter>
    <oddFooter>&amp;L&amp;F-&amp;A
Atir b.v. ©&amp;Rprintversie &amp;D</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M97"/>
  <sheetViews>
    <sheetView showGridLines="0" showZeros="0" zoomScale="80" zoomScaleNormal="80" zoomScaleSheetLayoutView="75" zoomScalePageLayoutView="50" workbookViewId="0">
      <pane ySplit="10" topLeftCell="A11" activePane="bottomLeft" state="frozen"/>
      <selection activeCell="A5" sqref="A5"/>
      <selection pane="bottomLeft" activeCell="A11" sqref="A11"/>
    </sheetView>
  </sheetViews>
  <sheetFormatPr defaultColWidth="11.42578125" defaultRowHeight="12.75"/>
  <cols>
    <col min="1" max="1" width="39" style="24" customWidth="1"/>
    <col min="2" max="2" width="43.7109375" style="24" bestFit="1" customWidth="1"/>
    <col min="3" max="5" width="17.5703125" style="24" customWidth="1"/>
    <col min="6" max="6" width="19.42578125" style="24" customWidth="1"/>
    <col min="7" max="16384" width="11.42578125" style="24"/>
  </cols>
  <sheetData>
    <row r="1" spans="1:13">
      <c r="A1" s="340" t="s">
        <v>4</v>
      </c>
      <c r="B1" s="377"/>
      <c r="C1" s="377"/>
      <c r="D1" s="378"/>
    </row>
    <row r="3" spans="1:13" ht="15.75">
      <c r="A3" s="17" t="str">
        <f>'2-Kosten per locatie'!A3</f>
        <v>Naam opdrachtgever</v>
      </c>
      <c r="B3" s="21" t="str">
        <f>'2-Kosten per locatie'!B3</f>
        <v>ROC van Amsterdam-Flevoland</v>
      </c>
      <c r="C3" s="379"/>
      <c r="D3" s="379"/>
    </row>
    <row r="4" spans="1:13" ht="15.75">
      <c r="A4" s="17" t="str">
        <f>'2-Kosten per locatie'!A4</f>
        <v>Calculatie onderdeel</v>
      </c>
      <c r="B4" s="21" t="str">
        <f ca="1">MID(CELL("bestandsnaam",$G$9),SEARCH("]",CELL("bestandsnaam",$G$9),1)+1,256)</f>
        <v>9-Afroepprijs</v>
      </c>
      <c r="C4" s="380"/>
      <c r="D4" s="381"/>
    </row>
    <row r="5" spans="1:13" ht="15.75">
      <c r="A5" s="17" t="str">
        <f>'2-Kosten per locatie'!A5</f>
        <v>Gebouw/plaats</v>
      </c>
      <c r="B5" s="21" t="str">
        <f>'2-Kosten per locatie'!B5</f>
        <v>Amsterdam en omstreken</v>
      </c>
      <c r="C5" s="380"/>
      <c r="D5" s="381"/>
    </row>
    <row r="6" spans="1:13" ht="15.75">
      <c r="A6" s="17" t="str">
        <f>'2-Kosten per locatie'!A6</f>
        <v>Referentie nummer</v>
      </c>
      <c r="B6" s="21">
        <f>'2-Kosten per locatie'!B6</f>
        <v>0</v>
      </c>
      <c r="C6" s="380"/>
      <c r="D6" s="380"/>
      <c r="E6" s="380"/>
      <c r="F6" s="380"/>
    </row>
    <row r="7" spans="1:13" ht="15.75">
      <c r="A7" s="17" t="str">
        <f>'2-Kosten per locatie'!A7</f>
        <v>Naam dienstverlener</v>
      </c>
      <c r="B7" s="21">
        <f>'2-Kosten per locatie'!B7</f>
        <v>0</v>
      </c>
      <c r="C7" s="382"/>
      <c r="D7" s="381"/>
    </row>
    <row r="8" spans="1:13" ht="15.75">
      <c r="A8" s="17" t="str">
        <f>'2-Kosten per locatie'!A8</f>
        <v>Prijspeil</v>
      </c>
      <c r="B8" s="169">
        <f>'2-Kosten per locatie'!B8</f>
        <v>45839</v>
      </c>
      <c r="H8" s="58"/>
      <c r="I8" s="58"/>
      <c r="J8" s="58"/>
      <c r="K8" s="58"/>
      <c r="L8" s="58"/>
      <c r="M8" s="58"/>
    </row>
    <row r="9" spans="1:13" ht="15.75">
      <c r="A9" s="383"/>
      <c r="B9" s="384"/>
    </row>
    <row r="10" spans="1:13">
      <c r="A10" s="385"/>
      <c r="B10" s="386"/>
      <c r="C10" s="386"/>
      <c r="D10" s="386"/>
    </row>
    <row r="11" spans="1:13" ht="15.75">
      <c r="A11" s="417" t="s">
        <v>8129</v>
      </c>
      <c r="B11" s="418"/>
      <c r="C11" s="418"/>
      <c r="D11" s="419"/>
      <c r="E11" s="419"/>
      <c r="F11" s="420"/>
    </row>
    <row r="12" spans="1:13">
      <c r="A12" s="387"/>
      <c r="B12" s="388"/>
      <c r="C12" s="571" t="s">
        <v>177</v>
      </c>
      <c r="D12" s="572"/>
      <c r="E12" s="572"/>
      <c r="F12" s="573"/>
    </row>
    <row r="13" spans="1:13">
      <c r="A13" s="389" t="s">
        <v>178</v>
      </c>
      <c r="B13" s="389" t="s">
        <v>179</v>
      </c>
      <c r="C13" s="390" t="s">
        <v>180</v>
      </c>
      <c r="D13" s="391" t="s">
        <v>181</v>
      </c>
      <c r="E13" s="391" t="s">
        <v>182</v>
      </c>
      <c r="F13" s="391" t="s">
        <v>183</v>
      </c>
    </row>
    <row r="14" spans="1:13">
      <c r="A14" s="392" t="s">
        <v>8130</v>
      </c>
      <c r="B14" s="393" t="s">
        <v>196</v>
      </c>
      <c r="C14" s="394">
        <v>0</v>
      </c>
      <c r="D14" s="394">
        <v>0</v>
      </c>
      <c r="E14" s="394">
        <v>0</v>
      </c>
      <c r="F14" s="394">
        <v>0</v>
      </c>
    </row>
    <row r="15" spans="1:13">
      <c r="C15" s="24" t="s">
        <v>193</v>
      </c>
      <c r="D15" s="24" t="s">
        <v>194</v>
      </c>
    </row>
    <row r="16" spans="1:13">
      <c r="A16" s="392" t="s">
        <v>8231</v>
      </c>
      <c r="B16" s="340" t="s">
        <v>196</v>
      </c>
      <c r="C16" s="394">
        <v>0</v>
      </c>
      <c r="D16" s="394">
        <v>0</v>
      </c>
    </row>
    <row r="17" spans="1:13">
      <c r="F17" s="146"/>
    </row>
    <row r="18" spans="1:13">
      <c r="A18" s="536"/>
      <c r="B18" s="537"/>
      <c r="C18" s="538"/>
      <c r="F18" s="146"/>
    </row>
    <row r="19" spans="1:13" ht="15.75">
      <c r="A19" s="417" t="s">
        <v>8240</v>
      </c>
      <c r="B19" s="426"/>
      <c r="C19" s="538"/>
    </row>
    <row r="21" spans="1:13">
      <c r="A21" s="389" t="s">
        <v>215</v>
      </c>
      <c r="B21" s="414" t="s">
        <v>211</v>
      </c>
      <c r="C21" s="4"/>
      <c r="D21" s="4"/>
      <c r="E21" s="4"/>
      <c r="F21" s="4"/>
    </row>
    <row r="22" spans="1:13">
      <c r="A22" s="392" t="s">
        <v>216</v>
      </c>
      <c r="B22" s="394">
        <v>0</v>
      </c>
      <c r="C22" s="4"/>
      <c r="D22" s="4"/>
      <c r="E22" s="4"/>
      <c r="F22" s="4"/>
    </row>
    <row r="23" spans="1:13">
      <c r="A23" s="406"/>
      <c r="B23" s="407"/>
      <c r="C23" s="407"/>
      <c r="D23" s="406"/>
    </row>
    <row r="25" spans="1:13" ht="15.75">
      <c r="A25" s="535" t="s">
        <v>8325</v>
      </c>
      <c r="B25" s="418"/>
      <c r="C25" s="418"/>
      <c r="D25" s="418"/>
    </row>
    <row r="26" spans="1:13">
      <c r="A26" s="421"/>
      <c r="B26" s="422"/>
      <c r="C26" s="423"/>
      <c r="D26" s="423"/>
      <c r="G26" s="146"/>
      <c r="H26" s="146"/>
      <c r="I26" s="146"/>
      <c r="J26" s="146"/>
      <c r="K26" s="146"/>
      <c r="L26" s="146"/>
      <c r="M26" s="146"/>
    </row>
    <row r="27" spans="1:13">
      <c r="A27" s="389" t="s">
        <v>8161</v>
      </c>
      <c r="B27" s="389" t="s">
        <v>179</v>
      </c>
      <c r="C27" s="424" t="s">
        <v>8162</v>
      </c>
      <c r="D27" s="425" t="s">
        <v>8163</v>
      </c>
      <c r="G27" s="146"/>
      <c r="H27" s="146"/>
      <c r="I27" s="146"/>
      <c r="J27" s="146"/>
      <c r="K27" s="146"/>
      <c r="L27" s="146"/>
      <c r="M27" s="146"/>
    </row>
    <row r="28" spans="1:13">
      <c r="A28" s="395" t="s">
        <v>8164</v>
      </c>
      <c r="B28" s="393" t="s">
        <v>196</v>
      </c>
      <c r="C28" s="394">
        <v>0</v>
      </c>
      <c r="D28" s="394">
        <v>0</v>
      </c>
      <c r="G28" s="146"/>
      <c r="H28" s="146"/>
      <c r="I28" s="146"/>
      <c r="J28" s="146"/>
      <c r="K28" s="146"/>
      <c r="L28" s="146"/>
      <c r="M28" s="146"/>
    </row>
    <row r="29" spans="1:13">
      <c r="A29" s="395" t="s">
        <v>8165</v>
      </c>
      <c r="B29" s="393" t="s">
        <v>196</v>
      </c>
      <c r="C29" s="394">
        <v>0</v>
      </c>
      <c r="D29" s="394">
        <v>0</v>
      </c>
      <c r="G29" s="146"/>
      <c r="H29" s="146"/>
      <c r="I29" s="146"/>
      <c r="J29" s="146"/>
      <c r="K29" s="146"/>
      <c r="L29" s="146"/>
      <c r="M29" s="146"/>
    </row>
    <row r="30" spans="1:13">
      <c r="A30" s="395" t="s">
        <v>8166</v>
      </c>
      <c r="B30" s="393" t="s">
        <v>196</v>
      </c>
      <c r="C30" s="394">
        <v>0</v>
      </c>
      <c r="D30" s="394">
        <v>0</v>
      </c>
      <c r="G30" s="146"/>
      <c r="H30" s="146"/>
      <c r="I30" s="146"/>
      <c r="J30" s="146"/>
      <c r="K30" s="146"/>
      <c r="L30" s="146"/>
      <c r="M30" s="146"/>
    </row>
    <row r="31" spans="1:13">
      <c r="A31" s="396" t="s">
        <v>8167</v>
      </c>
      <c r="B31" s="393" t="s">
        <v>196</v>
      </c>
      <c r="C31" s="394">
        <v>0</v>
      </c>
      <c r="D31" s="394">
        <v>0</v>
      </c>
      <c r="G31" s="146"/>
      <c r="H31" s="146"/>
      <c r="I31" s="146"/>
      <c r="J31" s="146"/>
      <c r="K31" s="146"/>
      <c r="L31" s="146"/>
      <c r="M31" s="146"/>
    </row>
    <row r="32" spans="1:13">
      <c r="A32" s="396" t="s">
        <v>8168</v>
      </c>
      <c r="B32" s="393" t="s">
        <v>196</v>
      </c>
      <c r="C32" s="394">
        <v>0</v>
      </c>
      <c r="D32" s="394">
        <v>0</v>
      </c>
      <c r="G32" s="146"/>
      <c r="H32" s="146"/>
      <c r="I32" s="146"/>
      <c r="J32" s="146"/>
      <c r="K32" s="146"/>
      <c r="L32" s="146"/>
      <c r="M32" s="146"/>
    </row>
    <row r="33" spans="1:13">
      <c r="A33" s="396" t="s">
        <v>8169</v>
      </c>
      <c r="B33" s="393" t="s">
        <v>196</v>
      </c>
      <c r="C33" s="394">
        <v>0</v>
      </c>
      <c r="D33" s="394">
        <v>0</v>
      </c>
    </row>
    <row r="34" spans="1:13">
      <c r="A34" s="396" t="s">
        <v>8170</v>
      </c>
      <c r="B34" s="393" t="s">
        <v>196</v>
      </c>
      <c r="C34" s="394">
        <v>0</v>
      </c>
      <c r="D34" s="394">
        <v>0</v>
      </c>
    </row>
    <row r="35" spans="1:13">
      <c r="A35" s="406"/>
      <c r="B35" s="407"/>
      <c r="C35" s="407"/>
      <c r="D35" s="406"/>
    </row>
    <row r="36" spans="1:13">
      <c r="A36" s="146"/>
      <c r="B36" s="146"/>
      <c r="C36" s="146"/>
      <c r="D36" s="146"/>
      <c r="E36" s="146"/>
      <c r="F36" s="146"/>
    </row>
    <row r="37" spans="1:13" ht="15.75">
      <c r="A37" s="417" t="s">
        <v>176</v>
      </c>
      <c r="B37" s="418"/>
      <c r="C37" s="418"/>
      <c r="D37" s="419"/>
      <c r="E37" s="419"/>
      <c r="F37" s="420"/>
    </row>
    <row r="39" spans="1:13">
      <c r="A39" s="387"/>
      <c r="B39" s="388"/>
      <c r="C39" s="571" t="s">
        <v>177</v>
      </c>
      <c r="D39" s="572"/>
      <c r="E39" s="572"/>
      <c r="F39" s="573"/>
      <c r="G39" s="146"/>
      <c r="H39" s="146"/>
      <c r="I39" s="146"/>
      <c r="J39" s="146"/>
      <c r="K39" s="146"/>
      <c r="L39" s="146"/>
      <c r="M39" s="146"/>
    </row>
    <row r="40" spans="1:13">
      <c r="A40" s="389" t="s">
        <v>178</v>
      </c>
      <c r="B40" s="389" t="s">
        <v>179</v>
      </c>
      <c r="C40" s="390" t="s">
        <v>180</v>
      </c>
      <c r="D40" s="391" t="s">
        <v>181</v>
      </c>
      <c r="E40" s="391" t="s">
        <v>182</v>
      </c>
      <c r="F40" s="391" t="s">
        <v>183</v>
      </c>
      <c r="G40" s="146"/>
    </row>
    <row r="41" spans="1:13">
      <c r="A41" s="392" t="s">
        <v>184</v>
      </c>
      <c r="B41" s="392" t="s">
        <v>185</v>
      </c>
      <c r="C41" s="394">
        <v>0</v>
      </c>
      <c r="D41" s="394">
        <v>0</v>
      </c>
      <c r="E41" s="394">
        <v>0</v>
      </c>
      <c r="F41" s="394">
        <v>0</v>
      </c>
      <c r="G41" s="146"/>
    </row>
    <row r="42" spans="1:13">
      <c r="A42" s="392" t="s">
        <v>186</v>
      </c>
      <c r="B42" s="392" t="s">
        <v>185</v>
      </c>
      <c r="C42" s="394">
        <v>0</v>
      </c>
      <c r="D42" s="394">
        <v>0</v>
      </c>
      <c r="E42" s="394">
        <v>0</v>
      </c>
      <c r="F42" s="394">
        <v>0</v>
      </c>
      <c r="G42" s="146"/>
    </row>
    <row r="43" spans="1:13">
      <c r="A43" s="392" t="s">
        <v>187</v>
      </c>
      <c r="B43" s="392" t="s">
        <v>188</v>
      </c>
      <c r="C43" s="394">
        <v>0</v>
      </c>
      <c r="D43" s="394">
        <v>0</v>
      </c>
      <c r="E43" s="394">
        <v>0</v>
      </c>
      <c r="F43" s="394">
        <v>0</v>
      </c>
      <c r="G43" s="146"/>
    </row>
    <row r="44" spans="1:13">
      <c r="A44" s="389" t="s">
        <v>189</v>
      </c>
      <c r="B44" s="340"/>
      <c r="C44" s="394">
        <v>0</v>
      </c>
      <c r="D44" s="394">
        <v>0</v>
      </c>
      <c r="E44" s="394">
        <v>0</v>
      </c>
      <c r="F44" s="394">
        <v>0</v>
      </c>
    </row>
    <row r="45" spans="1:13">
      <c r="A45" s="389" t="s">
        <v>8127</v>
      </c>
      <c r="B45" s="340"/>
      <c r="C45" s="394">
        <v>0</v>
      </c>
      <c r="D45" s="394">
        <v>0</v>
      </c>
      <c r="E45" s="394">
        <v>0</v>
      </c>
      <c r="F45" s="394">
        <v>0</v>
      </c>
    </row>
    <row r="46" spans="1:13">
      <c r="A46" s="389" t="s">
        <v>8128</v>
      </c>
      <c r="B46" s="340"/>
      <c r="C46" s="394">
        <v>0</v>
      </c>
      <c r="D46" s="394">
        <v>0</v>
      </c>
      <c r="E46" s="394">
        <v>0</v>
      </c>
      <c r="F46" s="394">
        <v>0</v>
      </c>
    </row>
    <row r="47" spans="1:13">
      <c r="A47" s="389" t="s">
        <v>8126</v>
      </c>
      <c r="B47" s="340"/>
      <c r="C47" s="394">
        <v>0</v>
      </c>
      <c r="D47" s="394">
        <v>0</v>
      </c>
      <c r="E47" s="394">
        <v>0</v>
      </c>
      <c r="F47" s="394">
        <v>0</v>
      </c>
    </row>
    <row r="48" spans="1:13">
      <c r="A48" s="397" t="s">
        <v>8171</v>
      </c>
      <c r="B48" s="340"/>
      <c r="C48" s="394">
        <v>0</v>
      </c>
      <c r="D48" s="394">
        <v>0</v>
      </c>
      <c r="E48" s="394">
        <v>0</v>
      </c>
      <c r="F48" s="394">
        <v>0</v>
      </c>
    </row>
    <row r="49" spans="1:7">
      <c r="A49" s="397" t="s">
        <v>8232</v>
      </c>
      <c r="B49" s="340"/>
      <c r="C49" s="394">
        <v>0</v>
      </c>
      <c r="D49" s="394">
        <v>0</v>
      </c>
      <c r="E49" s="394">
        <v>0</v>
      </c>
      <c r="F49" s="394">
        <v>0</v>
      </c>
    </row>
    <row r="50" spans="1:7">
      <c r="A50" s="406"/>
      <c r="B50" s="407"/>
      <c r="C50" s="407"/>
      <c r="D50" s="406"/>
    </row>
    <row r="51" spans="1:7">
      <c r="A51" s="406"/>
      <c r="B51" s="407"/>
      <c r="C51" s="407"/>
      <c r="D51" s="406"/>
    </row>
    <row r="52" spans="1:7" ht="15.75">
      <c r="A52" s="417" t="s">
        <v>190</v>
      </c>
      <c r="B52" s="418"/>
      <c r="C52" s="418"/>
      <c r="D52" s="418"/>
      <c r="E52" s="418"/>
      <c r="F52" s="426"/>
    </row>
    <row r="53" spans="1:7">
      <c r="A53" s="398"/>
      <c r="B53" s="399"/>
      <c r="C53" s="399"/>
      <c r="D53" s="377"/>
      <c r="E53" s="571" t="s">
        <v>191</v>
      </c>
      <c r="F53" s="573"/>
    </row>
    <row r="54" spans="1:7">
      <c r="A54" s="389" t="s">
        <v>192</v>
      </c>
      <c r="B54" s="400" t="s">
        <v>179</v>
      </c>
      <c r="C54" s="401"/>
      <c r="D54" s="402"/>
      <c r="E54" s="390" t="s">
        <v>193</v>
      </c>
      <c r="F54" s="390" t="s">
        <v>194</v>
      </c>
    </row>
    <row r="55" spans="1:7">
      <c r="A55" s="392" t="s">
        <v>195</v>
      </c>
      <c r="B55" s="340" t="s">
        <v>196</v>
      </c>
      <c r="C55" s="403"/>
      <c r="D55" s="403"/>
      <c r="E55" s="394">
        <v>0</v>
      </c>
      <c r="F55" s="394">
        <v>0</v>
      </c>
    </row>
    <row r="56" spans="1:7">
      <c r="A56" s="392" t="s">
        <v>197</v>
      </c>
      <c r="B56" s="340" t="s">
        <v>196</v>
      </c>
      <c r="C56" s="404"/>
      <c r="D56" s="404"/>
      <c r="E56" s="394">
        <v>0</v>
      </c>
      <c r="F56" s="394">
        <v>0</v>
      </c>
    </row>
    <row r="57" spans="1:7">
      <c r="A57" s="392" t="s">
        <v>198</v>
      </c>
      <c r="B57" s="340" t="s">
        <v>196</v>
      </c>
      <c r="C57" s="404"/>
      <c r="D57" s="404"/>
      <c r="E57" s="394">
        <v>0</v>
      </c>
      <c r="F57" s="394">
        <v>0</v>
      </c>
    </row>
    <row r="58" spans="1:7">
      <c r="A58" s="392" t="s">
        <v>199</v>
      </c>
      <c r="B58" s="340" t="s">
        <v>196</v>
      </c>
      <c r="C58" s="405"/>
      <c r="D58" s="404"/>
      <c r="E58" s="394">
        <v>0</v>
      </c>
      <c r="F58" s="394">
        <v>0</v>
      </c>
    </row>
    <row r="59" spans="1:7">
      <c r="A59" s="392" t="s">
        <v>200</v>
      </c>
      <c r="B59" s="340" t="s">
        <v>196</v>
      </c>
      <c r="C59" s="405"/>
      <c r="D59" s="404"/>
      <c r="E59" s="394">
        <v>0</v>
      </c>
      <c r="F59" s="394">
        <v>0</v>
      </c>
    </row>
    <row r="60" spans="1:7" s="4" customFormat="1">
      <c r="A60" s="399"/>
      <c r="B60" s="399"/>
      <c r="G60" s="24"/>
    </row>
    <row r="61" spans="1:7">
      <c r="A61" s="406"/>
      <c r="B61" s="407"/>
      <c r="C61" s="407"/>
      <c r="D61" s="406"/>
    </row>
    <row r="62" spans="1:7" s="4" customFormat="1" ht="15.75">
      <c r="A62" s="417" t="s">
        <v>201</v>
      </c>
      <c r="B62" s="418"/>
      <c r="C62" s="418"/>
      <c r="D62" s="418"/>
      <c r="E62" s="418"/>
      <c r="F62" s="426"/>
      <c r="G62" s="24"/>
    </row>
    <row r="63" spans="1:7" s="4" customFormat="1">
      <c r="A63" s="408"/>
      <c r="B63" s="408"/>
      <c r="C63" s="408"/>
      <c r="D63" s="408"/>
      <c r="E63" s="24"/>
      <c r="F63" s="24"/>
      <c r="G63" s="24"/>
    </row>
    <row r="64" spans="1:7" s="4" customFormat="1" ht="25.5">
      <c r="A64" s="409" t="s">
        <v>202</v>
      </c>
      <c r="B64" s="410" t="s">
        <v>179</v>
      </c>
      <c r="C64" s="401"/>
      <c r="D64" s="402"/>
      <c r="E64" s="397" t="s">
        <v>203</v>
      </c>
      <c r="F64" s="411" t="s">
        <v>204</v>
      </c>
      <c r="G64" s="24"/>
    </row>
    <row r="65" spans="1:7" s="4" customFormat="1">
      <c r="A65" s="392" t="s">
        <v>205</v>
      </c>
      <c r="B65" s="340" t="s">
        <v>196</v>
      </c>
      <c r="C65" s="403"/>
      <c r="D65" s="403"/>
      <c r="E65" s="394">
        <v>0</v>
      </c>
      <c r="F65" s="394">
        <v>0</v>
      </c>
      <c r="G65" s="24"/>
    </row>
    <row r="66" spans="1:7" s="4" customFormat="1">
      <c r="A66" s="392" t="s">
        <v>206</v>
      </c>
      <c r="B66" s="340" t="s">
        <v>196</v>
      </c>
      <c r="C66" s="403"/>
      <c r="D66" s="403"/>
      <c r="E66" s="394">
        <v>0</v>
      </c>
      <c r="F66" s="394">
        <v>0</v>
      </c>
      <c r="G66" s="24"/>
    </row>
    <row r="67" spans="1:7" s="4" customFormat="1">
      <c r="A67" s="392" t="s">
        <v>207</v>
      </c>
      <c r="B67" s="340" t="s">
        <v>196</v>
      </c>
      <c r="C67" s="403"/>
      <c r="D67" s="403"/>
      <c r="E67" s="394">
        <v>0</v>
      </c>
      <c r="F67" s="394">
        <v>0</v>
      </c>
      <c r="G67" s="24"/>
    </row>
    <row r="68" spans="1:7" s="4" customFormat="1">
      <c r="A68" s="392" t="s">
        <v>208</v>
      </c>
      <c r="B68" s="340" t="s">
        <v>196</v>
      </c>
      <c r="C68" s="403"/>
      <c r="D68" s="403"/>
      <c r="E68" s="394">
        <v>0</v>
      </c>
      <c r="F68" s="394">
        <v>0</v>
      </c>
      <c r="G68" s="24"/>
    </row>
    <row r="69" spans="1:7" s="4" customFormat="1">
      <c r="A69" s="392" t="s">
        <v>209</v>
      </c>
      <c r="B69" s="340" t="s">
        <v>196</v>
      </c>
      <c r="C69" s="403"/>
      <c r="D69" s="403"/>
      <c r="E69" s="394">
        <v>0</v>
      </c>
      <c r="F69" s="394">
        <v>0</v>
      </c>
      <c r="G69" s="24"/>
    </row>
    <row r="70" spans="1:7" s="4" customFormat="1">
      <c r="A70" s="392" t="s">
        <v>8144</v>
      </c>
      <c r="B70" s="392" t="s">
        <v>8135</v>
      </c>
      <c r="C70" s="403"/>
      <c r="D70" s="403"/>
      <c r="E70" s="394">
        <v>0</v>
      </c>
      <c r="F70" s="394">
        <v>0</v>
      </c>
      <c r="G70" s="24"/>
    </row>
    <row r="71" spans="1:7" s="4" customFormat="1">
      <c r="A71" s="399"/>
      <c r="B71" s="399"/>
      <c r="G71" s="24"/>
    </row>
    <row r="72" spans="1:7" s="4" customFormat="1">
      <c r="A72" s="24"/>
      <c r="B72" s="24"/>
      <c r="C72" s="24"/>
      <c r="D72" s="24"/>
      <c r="E72" s="24"/>
      <c r="F72" s="24"/>
      <c r="G72" s="24"/>
    </row>
    <row r="73" spans="1:7" s="4" customFormat="1" ht="15.75">
      <c r="A73" s="417" t="s">
        <v>210</v>
      </c>
      <c r="B73" s="418"/>
      <c r="C73" s="418"/>
      <c r="D73" s="418"/>
      <c r="E73" s="418"/>
      <c r="F73" s="426"/>
      <c r="G73" s="24"/>
    </row>
    <row r="74" spans="1:7" s="4" customFormat="1">
      <c r="A74" s="398"/>
      <c r="B74" s="399"/>
      <c r="C74" s="399"/>
      <c r="D74" s="377"/>
      <c r="E74" s="24"/>
      <c r="F74" s="24"/>
      <c r="G74" s="24"/>
    </row>
    <row r="75" spans="1:7">
      <c r="A75" s="389" t="s">
        <v>178</v>
      </c>
      <c r="B75" s="387" t="s">
        <v>179</v>
      </c>
      <c r="C75" s="408"/>
      <c r="D75" s="408"/>
      <c r="E75" s="408"/>
      <c r="F75" s="412" t="s">
        <v>211</v>
      </c>
    </row>
    <row r="76" spans="1:7">
      <c r="A76" s="392" t="s">
        <v>212</v>
      </c>
      <c r="B76" s="413" t="s">
        <v>168</v>
      </c>
      <c r="C76" s="413"/>
      <c r="D76" s="413"/>
      <c r="E76" s="413"/>
      <c r="F76" s="394">
        <v>0</v>
      </c>
      <c r="G76" s="4"/>
    </row>
    <row r="77" spans="1:7">
      <c r="A77" s="392" t="s">
        <v>212</v>
      </c>
      <c r="B77" s="413" t="s">
        <v>169</v>
      </c>
      <c r="C77" s="413"/>
      <c r="D77" s="413"/>
      <c r="E77" s="413"/>
      <c r="F77" s="394">
        <v>0</v>
      </c>
      <c r="G77" s="4"/>
    </row>
    <row r="78" spans="1:7">
      <c r="A78" s="392" t="s">
        <v>212</v>
      </c>
      <c r="B78" s="413" t="s">
        <v>170</v>
      </c>
      <c r="C78" s="413"/>
      <c r="D78" s="413"/>
      <c r="E78" s="413"/>
      <c r="F78" s="394">
        <v>0</v>
      </c>
      <c r="G78" s="4"/>
    </row>
    <row r="79" spans="1:7">
      <c r="A79" s="392" t="s">
        <v>213</v>
      </c>
      <c r="B79" s="413" t="s">
        <v>168</v>
      </c>
      <c r="C79" s="413"/>
      <c r="D79" s="413"/>
      <c r="E79" s="413"/>
      <c r="F79" s="394">
        <v>0</v>
      </c>
      <c r="G79" s="4"/>
    </row>
    <row r="80" spans="1:7">
      <c r="A80" s="399"/>
      <c r="B80" s="377"/>
      <c r="C80" s="377"/>
      <c r="D80" s="399"/>
      <c r="G80" s="4"/>
    </row>
    <row r="81" spans="1:6">
      <c r="A81" s="4"/>
      <c r="B81" s="4"/>
      <c r="C81" s="4"/>
      <c r="D81" s="4"/>
      <c r="E81" s="4"/>
      <c r="F81" s="4"/>
    </row>
    <row r="82" spans="1:6" ht="15.75">
      <c r="A82" s="427" t="s">
        <v>214</v>
      </c>
      <c r="B82" s="426"/>
      <c r="C82" s="4"/>
      <c r="D82" s="4"/>
      <c r="E82" s="4"/>
      <c r="F82" s="4"/>
    </row>
    <row r="83" spans="1:6">
      <c r="A83" s="389" t="s">
        <v>215</v>
      </c>
      <c r="B83" s="414" t="s">
        <v>211</v>
      </c>
      <c r="C83" s="4"/>
      <c r="D83" s="4"/>
      <c r="E83" s="4"/>
      <c r="F83" s="4"/>
    </row>
    <row r="84" spans="1:6">
      <c r="A84" s="392" t="s">
        <v>216</v>
      </c>
      <c r="B84" s="394">
        <v>0</v>
      </c>
      <c r="C84" s="4"/>
      <c r="D84" s="4"/>
      <c r="E84" s="4"/>
      <c r="F84" s="4"/>
    </row>
    <row r="85" spans="1:6">
      <c r="A85" s="392" t="s">
        <v>217</v>
      </c>
      <c r="B85" s="394">
        <v>0</v>
      </c>
      <c r="C85" s="4"/>
      <c r="D85" s="4"/>
      <c r="E85" s="4"/>
      <c r="F85" s="4"/>
    </row>
    <row r="86" spans="1:6">
      <c r="A86" s="399"/>
      <c r="B86" s="399"/>
      <c r="C86" s="4"/>
      <c r="D86" s="4"/>
      <c r="E86" s="4"/>
      <c r="F86" s="4"/>
    </row>
    <row r="87" spans="1:6" ht="15.75">
      <c r="A87" s="415" t="s">
        <v>218</v>
      </c>
      <c r="B87" s="377"/>
      <c r="C87" s="377"/>
      <c r="D87" s="399"/>
    </row>
    <row r="88" spans="1:6">
      <c r="A88" s="399" t="s">
        <v>219</v>
      </c>
    </row>
    <row r="89" spans="1:6">
      <c r="A89" s="399" t="s">
        <v>220</v>
      </c>
      <c r="B89" s="377"/>
      <c r="C89" s="377"/>
      <c r="D89" s="399"/>
    </row>
    <row r="90" spans="1:6">
      <c r="A90" s="399"/>
      <c r="B90" s="377"/>
      <c r="C90" s="377"/>
      <c r="D90" s="399"/>
    </row>
    <row r="91" spans="1:6">
      <c r="A91" s="399"/>
      <c r="B91" s="377"/>
      <c r="C91" s="377"/>
      <c r="D91" s="399"/>
    </row>
    <row r="92" spans="1:6">
      <c r="A92" s="399"/>
      <c r="B92" s="377"/>
      <c r="C92" s="377"/>
      <c r="D92" s="399"/>
    </row>
    <row r="94" spans="1:6">
      <c r="A94" s="416"/>
      <c r="B94" s="377"/>
      <c r="C94" s="377"/>
      <c r="D94" s="377"/>
    </row>
    <row r="95" spans="1:6">
      <c r="A95" s="416"/>
    </row>
    <row r="96" spans="1:6">
      <c r="A96" s="416"/>
    </row>
    <row r="97" spans="1:1">
      <c r="A97" s="416"/>
    </row>
  </sheetData>
  <mergeCells count="3">
    <mergeCell ref="C12:F12"/>
    <mergeCell ref="C39:F39"/>
    <mergeCell ref="E53:F53"/>
  </mergeCells>
  <phoneticPr fontId="13"/>
  <conditionalFormatting sqref="E23:F23">
    <cfRule type="cellIs" dxfId="3" priority="1" stopIfTrue="1" operator="equal">
      <formula>"nvt"</formula>
    </cfRule>
  </conditionalFormatting>
  <conditionalFormatting sqref="E35:F35">
    <cfRule type="cellIs" dxfId="2" priority="2" stopIfTrue="1" operator="equal">
      <formula>"nvt"</formula>
    </cfRule>
  </conditionalFormatting>
  <conditionalFormatting sqref="E50:F51">
    <cfRule type="cellIs" dxfId="1" priority="3" stopIfTrue="1" operator="equal">
      <formula>"nvt"</formula>
    </cfRule>
  </conditionalFormatting>
  <conditionalFormatting sqref="E61:F64">
    <cfRule type="cellIs" dxfId="0" priority="6"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9FD1EEC88A5443926975E1505F82C3" ma:contentTypeVersion="4" ma:contentTypeDescription="Een nieuw document maken." ma:contentTypeScope="" ma:versionID="41bc4cb78d21b509538982a19ea981a4">
  <xsd:schema xmlns:xsd="http://www.w3.org/2001/XMLSchema" xmlns:xs="http://www.w3.org/2001/XMLSchema" xmlns:p="http://schemas.microsoft.com/office/2006/metadata/properties" xmlns:ns2="45271300-11d6-41c5-b3cf-b0c9b17025b1" targetNamespace="http://schemas.microsoft.com/office/2006/metadata/properties" ma:root="true" ma:fieldsID="1b11be6d7b9c10244a94a7e95f3bafa7" ns2:_="">
    <xsd:import namespace="45271300-11d6-41c5-b3cf-b0c9b17025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271300-11d6-41c5-b3cf-b0c9b17025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E4837-CE50-4A32-A54A-9639DA900BA8}">
  <ds:schemaRefs>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45271300-11d6-41c5-b3cf-b0c9b17025b1"/>
    <ds:schemaRef ds:uri="http://purl.org/dc/terms/"/>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CB9357A0-74EE-4EF5-91F0-DC5FEC2CAEE1}">
  <ds:schemaRefs>
    <ds:schemaRef ds:uri="http://schemas.microsoft.com/sharepoint/v3/contenttype/forms"/>
  </ds:schemaRefs>
</ds:datastoreItem>
</file>

<file path=customXml/itemProps3.xml><?xml version="1.0" encoding="utf-8"?>
<ds:datastoreItem xmlns:ds="http://schemas.openxmlformats.org/officeDocument/2006/customXml" ds:itemID="{CD6B2023-B7A7-438F-98D2-5C221D9AD2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271300-11d6-41c5-b3cf-b0c9b17025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12</vt:i4>
      </vt:variant>
      <vt:variant>
        <vt:lpstr>Benoemde bereiken</vt:lpstr>
      </vt:variant>
      <vt:variant>
        <vt:i4>18</vt:i4>
      </vt:variant>
    </vt:vector>
  </HeadingPairs>
  <TitlesOfParts>
    <vt:vector size="30"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11-Sanitair all-in</vt:lpstr>
      <vt:lpstr>12-Vloeronderhoud</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'11-Sanitair all-in'!Afdruktitels</vt:lpstr>
      <vt:lpstr>'12-Vloeronderhoud'!Afdruktitels</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Ilse Donkervoort</cp:lastModifiedBy>
  <cp:revision/>
  <dcterms:created xsi:type="dcterms:W3CDTF">1999-10-05T12:28:40Z</dcterms:created>
  <dcterms:modified xsi:type="dcterms:W3CDTF">2024-11-14T16:42:52Z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0x010100509FD1EEC88A5443926975E1505F82C3</vt:lpwstr>
  </property>
  <property fmtid="{D5CDD505-2E9C-101B-9397-08002B2CF9AE}" pid="3" name="MediaServiceImageTags">
    <vt:lpwstr/>
  </property>
  <property fmtid="{D5CDD505-2E9C-101B-9397-08002B2CF9AE}" pid="4" name="Order">
    <vt:r8>31000</vt:r8>
  </property>
  <property fmtid="{D5CDD505-2E9C-101B-9397-08002B2CF9AE}" pid="5" name="xd_Signature">
    <vt:bool>false</vt:bool>
  </property>
  <property fmtid="{D5CDD505-2E9C-101B-9397-08002B2CF9AE}" pid="6" name="SharedWithUsers">
    <vt:lpwstr>31;#Rob Toorenburgh</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